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ka\ベストパートナーズ Dropbox\荒川恭一郎\BP\MH\原価計算2026\"/>
    </mc:Choice>
  </mc:AlternateContent>
  <xr:revisionPtr revIDLastSave="0" documentId="13_ncr:1_{75880347-C3F1-421F-B579-C603A00C32FA}" xr6:coauthVersionLast="47" xr6:coauthVersionMax="47" xr10:uidLastSave="{00000000-0000-0000-0000-000000000000}"/>
  <bookViews>
    <workbookView xWindow="-110" yWindow="-110" windowWidth="19420" windowHeight="11500" tabRatio="788" xr2:uid="{6F7A63AE-E823-4172-9EF0-F5A0C5567751}"/>
  </bookViews>
  <sheets>
    <sheet name="製品標準原価_製品課生産分" sheetId="17" r:id="rId1"/>
    <sheet name="Sheet16" sheetId="16" state="hidden" r:id="rId2"/>
    <sheet name="4.仕掛品(製品課) _作業用(値)" sheetId="13" r:id="rId3"/>
    <sheet name="製品課発生原価サマリ" sheetId="14" r:id="rId4"/>
    <sheet name="4.仕掛品(製品課) (2)" sheetId="10" r:id="rId5"/>
    <sheet name="4.仕掛品(製品課)" sheetId="1" r:id="rId6"/>
    <sheet name="4.1製品別資材価格" sheetId="2" r:id="rId7"/>
    <sheet name="4.2半製品" sheetId="3" r:id="rId8"/>
    <sheet name="4.3期末全在庫" sheetId="4" r:id="rId9"/>
    <sheet name="4.4製品課実績" sheetId="5" r:id="rId10"/>
    <sheet name="4.5製造部(製品化作業)" sheetId="6" r:id="rId11"/>
    <sheet name="4.6製造課（完成品）①" sheetId="7" r:id="rId12"/>
    <sheet name="4.7ｾｯﾄ商品" sheetId="8" r:id="rId13"/>
    <sheet name="3.外注加工費" sheetId="11" r:id="rId14"/>
    <sheet name="3.2支給分在庫" sheetId="12" r:id="rId15"/>
  </sheets>
  <externalReferences>
    <externalReference r:id="rId16"/>
    <externalReference r:id="rId17"/>
    <externalReference r:id="rId18"/>
  </externalReferences>
  <definedNames>
    <definedName name="_xlnm._FilterDatabase" localSheetId="14" hidden="1">'3.2支給分在庫'!$A$5:$I$155</definedName>
    <definedName name="_xlnm._FilterDatabase" localSheetId="13" hidden="1">'3.外注加工費'!$A$3:$T$141</definedName>
    <definedName name="_xlnm._FilterDatabase" localSheetId="6" hidden="1">'4.1製品別資材価格'!$A$3:$C$174</definedName>
    <definedName name="_xlnm._FilterDatabase" localSheetId="7" hidden="1">'4.2半製品'!$A$1:$K$14</definedName>
    <definedName name="_xlnm._FilterDatabase" localSheetId="8" hidden="1">'4.3期末全在庫'!$B$1:$O$1917</definedName>
    <definedName name="_xlnm._FilterDatabase" localSheetId="9" hidden="1">'4.4製品課実績'!$A$4:$F$160</definedName>
    <definedName name="_xlnm._FilterDatabase" localSheetId="11" hidden="1">'4.6製造課（完成品）①'!$A$1:$H$567</definedName>
    <definedName name="_xlnm._FilterDatabase" localSheetId="5" hidden="1">'4.仕掛品(製品課)'!$A$5:$AK$746</definedName>
    <definedName name="_xlnm._FilterDatabase" localSheetId="4" hidden="1">'4.仕掛品(製品課) (2)'!$A$5:$AQ$418</definedName>
    <definedName name="_xlnm._FilterDatabase" localSheetId="2" hidden="1">'4.仕掛品(製品課) _作業用(値)'!$A$5:$AR$5</definedName>
    <definedName name="_xlnm.Print_Titles" localSheetId="2">'4.仕掛品(製品課) _作業用(値)'!$3:$5</definedName>
    <definedName name="Z_0A6C52E1_10C4_4E7E_8C84_CC653CB557F1_.wvu.FilterData" localSheetId="5" hidden="1">'4.仕掛品(製品課)'!$F$5:$G$747</definedName>
    <definedName name="Z_0A6C52E1_10C4_4E7E_8C84_CC653CB557F1_.wvu.FilterData" localSheetId="4" hidden="1">'4.仕掛品(製品課) (2)'!$F$5:$G$692</definedName>
    <definedName name="Z_0A6C52E1_10C4_4E7E_8C84_CC653CB557F1_.wvu.PrintTitles" localSheetId="12" hidden="1">'4.7ｾｯﾄ商品'!$3:$3</definedName>
    <definedName name="Z_0A6C52E1_10C4_4E7E_8C84_CC653CB557F1_.wvu.PrintTitles" localSheetId="5" hidden="1">'4.仕掛品(製品課)'!$3:$5</definedName>
    <definedName name="Z_0A6C52E1_10C4_4E7E_8C84_CC653CB557F1_.wvu.PrintTitles" localSheetId="4" hidden="1">'4.仕掛品(製品課) (2)'!$3:$5</definedName>
    <definedName name="Z_65AB858E_3953_464D_A8E8_5DAD35CE037F_.wvu.FilterData" localSheetId="5" hidden="1">'4.仕掛品(製品課)'!$F$5:$G$747</definedName>
    <definedName name="Z_65AB858E_3953_464D_A8E8_5DAD35CE037F_.wvu.FilterData" localSheetId="4" hidden="1">'4.仕掛品(製品課) (2)'!$F$5:$G$692</definedName>
    <definedName name="Z_65AB858E_3953_464D_A8E8_5DAD35CE037F_.wvu.PrintTitles" localSheetId="12" hidden="1">'4.7ｾｯﾄ商品'!$3:$3</definedName>
    <definedName name="Z_65AB858E_3953_464D_A8E8_5DAD35CE037F_.wvu.PrintTitles" localSheetId="5" hidden="1">'4.仕掛品(製品課)'!$3:$5</definedName>
    <definedName name="Z_65AB858E_3953_464D_A8E8_5DAD35CE037F_.wvu.PrintTitles" localSheetId="4" hidden="1">'4.仕掛品(製品課) (2)'!$3:$5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1" i="17" l="1"/>
  <c r="U63" i="17"/>
  <c r="U42" i="17"/>
  <c r="U29" i="17"/>
  <c r="Y29" i="17" s="1"/>
  <c r="U7" i="17"/>
  <c r="V7" i="17"/>
  <c r="W7" i="17"/>
  <c r="X7" i="17"/>
  <c r="Y7" i="17"/>
  <c r="U8" i="17"/>
  <c r="V8" i="17"/>
  <c r="W8" i="17"/>
  <c r="X8" i="17"/>
  <c r="Y8" i="17"/>
  <c r="U9" i="17"/>
  <c r="V9" i="17"/>
  <c r="W9" i="17"/>
  <c r="X9" i="17"/>
  <c r="Y9" i="17"/>
  <c r="U10" i="17"/>
  <c r="V10" i="17"/>
  <c r="W10" i="17"/>
  <c r="X10" i="17"/>
  <c r="Y10" i="17"/>
  <c r="U11" i="17"/>
  <c r="V11" i="17"/>
  <c r="W11" i="17"/>
  <c r="X11" i="17"/>
  <c r="Y11" i="17"/>
  <c r="U12" i="17"/>
  <c r="V12" i="17"/>
  <c r="W12" i="17"/>
  <c r="X12" i="17"/>
  <c r="Y12" i="17"/>
  <c r="U13" i="17"/>
  <c r="V13" i="17"/>
  <c r="W13" i="17"/>
  <c r="X13" i="17"/>
  <c r="Y13" i="17"/>
  <c r="U14" i="17"/>
  <c r="V14" i="17"/>
  <c r="W14" i="17"/>
  <c r="X14" i="17"/>
  <c r="Y14" i="17"/>
  <c r="U15" i="17"/>
  <c r="V15" i="17"/>
  <c r="W15" i="17"/>
  <c r="X15" i="17"/>
  <c r="Y15" i="17"/>
  <c r="U16" i="17"/>
  <c r="V16" i="17"/>
  <c r="W16" i="17"/>
  <c r="X16" i="17"/>
  <c r="Y16" i="17"/>
  <c r="U17" i="17"/>
  <c r="V17" i="17"/>
  <c r="W17" i="17"/>
  <c r="X17" i="17"/>
  <c r="Y17" i="17"/>
  <c r="U18" i="17"/>
  <c r="V18" i="17"/>
  <c r="W18" i="17"/>
  <c r="X18" i="17"/>
  <c r="Y18" i="17"/>
  <c r="U19" i="17"/>
  <c r="V19" i="17"/>
  <c r="W19" i="17"/>
  <c r="X19" i="17"/>
  <c r="Y19" i="17"/>
  <c r="U20" i="17"/>
  <c r="V20" i="17"/>
  <c r="W20" i="17"/>
  <c r="X20" i="17"/>
  <c r="Y20" i="17"/>
  <c r="U21" i="17"/>
  <c r="V21" i="17"/>
  <c r="W21" i="17"/>
  <c r="X21" i="17"/>
  <c r="Y21" i="17"/>
  <c r="U22" i="17"/>
  <c r="V22" i="17"/>
  <c r="W22" i="17"/>
  <c r="X22" i="17"/>
  <c r="Y22" i="17"/>
  <c r="U23" i="17"/>
  <c r="V23" i="17"/>
  <c r="W23" i="17"/>
  <c r="X23" i="17"/>
  <c r="Y23" i="17"/>
  <c r="U24" i="17"/>
  <c r="V24" i="17"/>
  <c r="W24" i="17"/>
  <c r="X24" i="17"/>
  <c r="Y24" i="17"/>
  <c r="U25" i="17"/>
  <c r="V25" i="17"/>
  <c r="W25" i="17"/>
  <c r="X25" i="17"/>
  <c r="Y25" i="17"/>
  <c r="U26" i="17"/>
  <c r="V26" i="17"/>
  <c r="W26" i="17"/>
  <c r="X26" i="17"/>
  <c r="Y26" i="17"/>
  <c r="U27" i="17"/>
  <c r="V27" i="17"/>
  <c r="W27" i="17"/>
  <c r="X27" i="17"/>
  <c r="Y27" i="17"/>
  <c r="U28" i="17"/>
  <c r="V28" i="17"/>
  <c r="W28" i="17"/>
  <c r="X28" i="17"/>
  <c r="Y28" i="17"/>
  <c r="V29" i="17"/>
  <c r="W29" i="17"/>
  <c r="X29" i="17"/>
  <c r="U30" i="17"/>
  <c r="V30" i="17"/>
  <c r="W30" i="17"/>
  <c r="X30" i="17"/>
  <c r="Y30" i="17"/>
  <c r="U31" i="17"/>
  <c r="V31" i="17"/>
  <c r="W31" i="17"/>
  <c r="X31" i="17"/>
  <c r="Y31" i="17"/>
  <c r="U32" i="17"/>
  <c r="V32" i="17"/>
  <c r="W32" i="17"/>
  <c r="X32" i="17"/>
  <c r="Y32" i="17"/>
  <c r="U33" i="17"/>
  <c r="V33" i="17"/>
  <c r="W33" i="17"/>
  <c r="X33" i="17"/>
  <c r="Y33" i="17"/>
  <c r="U34" i="17"/>
  <c r="V34" i="17"/>
  <c r="W34" i="17"/>
  <c r="X34" i="17"/>
  <c r="Y34" i="17"/>
  <c r="U35" i="17"/>
  <c r="V35" i="17"/>
  <c r="W35" i="17"/>
  <c r="X35" i="17"/>
  <c r="Y35" i="17"/>
  <c r="U36" i="17"/>
  <c r="V36" i="17"/>
  <c r="W36" i="17"/>
  <c r="X36" i="17"/>
  <c r="Y36" i="17"/>
  <c r="U37" i="17"/>
  <c r="V37" i="17"/>
  <c r="W37" i="17"/>
  <c r="X37" i="17"/>
  <c r="Y37" i="17"/>
  <c r="U38" i="17"/>
  <c r="V38" i="17"/>
  <c r="W38" i="17"/>
  <c r="X38" i="17"/>
  <c r="Y38" i="17"/>
  <c r="U39" i="17"/>
  <c r="V39" i="17"/>
  <c r="W39" i="17"/>
  <c r="X39" i="17"/>
  <c r="Y39" i="17"/>
  <c r="U40" i="17"/>
  <c r="V40" i="17"/>
  <c r="W40" i="17"/>
  <c r="X40" i="17"/>
  <c r="Y40" i="17"/>
  <c r="U41" i="17"/>
  <c r="V41" i="17"/>
  <c r="W41" i="17"/>
  <c r="X41" i="17"/>
  <c r="Y41" i="17"/>
  <c r="V42" i="17"/>
  <c r="W42" i="17"/>
  <c r="X42" i="17"/>
  <c r="Y42" i="17"/>
  <c r="U43" i="17"/>
  <c r="V43" i="17"/>
  <c r="W43" i="17"/>
  <c r="X43" i="17"/>
  <c r="Y43" i="17"/>
  <c r="U44" i="17"/>
  <c r="V44" i="17"/>
  <c r="W44" i="17"/>
  <c r="X44" i="17"/>
  <c r="Y44" i="17"/>
  <c r="U45" i="17"/>
  <c r="V45" i="17"/>
  <c r="W45" i="17"/>
  <c r="X45" i="17"/>
  <c r="Y45" i="17"/>
  <c r="U46" i="17"/>
  <c r="V46" i="17"/>
  <c r="W46" i="17"/>
  <c r="X46" i="17"/>
  <c r="Y46" i="17"/>
  <c r="U47" i="17"/>
  <c r="V47" i="17"/>
  <c r="W47" i="17"/>
  <c r="X47" i="17"/>
  <c r="Y47" i="17"/>
  <c r="U48" i="17"/>
  <c r="V48" i="17"/>
  <c r="W48" i="17"/>
  <c r="X48" i="17"/>
  <c r="Y48" i="17"/>
  <c r="U49" i="17"/>
  <c r="V49" i="17"/>
  <c r="W49" i="17"/>
  <c r="X49" i="17"/>
  <c r="Y49" i="17"/>
  <c r="U50" i="17"/>
  <c r="V50" i="17"/>
  <c r="W50" i="17"/>
  <c r="X50" i="17"/>
  <c r="Y50" i="17"/>
  <c r="U51" i="17"/>
  <c r="V51" i="17"/>
  <c r="W51" i="17"/>
  <c r="X51" i="17"/>
  <c r="Y51" i="17"/>
  <c r="U52" i="17"/>
  <c r="V52" i="17"/>
  <c r="W52" i="17"/>
  <c r="X52" i="17"/>
  <c r="Y52" i="17"/>
  <c r="U53" i="17"/>
  <c r="V53" i="17"/>
  <c r="W53" i="17"/>
  <c r="X53" i="17"/>
  <c r="Y53" i="17"/>
  <c r="U54" i="17"/>
  <c r="V54" i="17"/>
  <c r="W54" i="17"/>
  <c r="X54" i="17"/>
  <c r="Y54" i="17"/>
  <c r="U55" i="17"/>
  <c r="V55" i="17"/>
  <c r="W55" i="17"/>
  <c r="X55" i="17"/>
  <c r="Y55" i="17"/>
  <c r="U56" i="17"/>
  <c r="V56" i="17"/>
  <c r="W56" i="17"/>
  <c r="X56" i="17"/>
  <c r="Y56" i="17"/>
  <c r="U57" i="17"/>
  <c r="V57" i="17"/>
  <c r="W57" i="17"/>
  <c r="X57" i="17"/>
  <c r="Y57" i="17"/>
  <c r="U58" i="17"/>
  <c r="V58" i="17"/>
  <c r="W58" i="17"/>
  <c r="X58" i="17"/>
  <c r="Y58" i="17"/>
  <c r="U59" i="17"/>
  <c r="V59" i="17"/>
  <c r="W59" i="17"/>
  <c r="X59" i="17"/>
  <c r="Y59" i="17"/>
  <c r="U60" i="17"/>
  <c r="V60" i="17"/>
  <c r="W60" i="17"/>
  <c r="X60" i="17"/>
  <c r="Y60" i="17"/>
  <c r="U61" i="17"/>
  <c r="V61" i="17"/>
  <c r="W61" i="17"/>
  <c r="X61" i="17"/>
  <c r="Y61" i="17"/>
  <c r="U62" i="17"/>
  <c r="V62" i="17"/>
  <c r="Y62" i="17" s="1"/>
  <c r="W62" i="17"/>
  <c r="X62" i="17"/>
  <c r="V63" i="17"/>
  <c r="W63" i="17"/>
  <c r="X63" i="17"/>
  <c r="Y63" i="17"/>
  <c r="U64" i="17"/>
  <c r="V64" i="17"/>
  <c r="W64" i="17"/>
  <c r="X64" i="17"/>
  <c r="Y64" i="17"/>
  <c r="U65" i="17"/>
  <c r="V65" i="17"/>
  <c r="W65" i="17"/>
  <c r="X65" i="17"/>
  <c r="Y65" i="17"/>
  <c r="U66" i="17"/>
  <c r="V66" i="17"/>
  <c r="W66" i="17"/>
  <c r="X66" i="17"/>
  <c r="Y66" i="17"/>
  <c r="U67" i="17"/>
  <c r="V67" i="17"/>
  <c r="W67" i="17"/>
  <c r="X67" i="17"/>
  <c r="Y67" i="17"/>
  <c r="U68" i="17"/>
  <c r="V68" i="17"/>
  <c r="W68" i="17"/>
  <c r="X68" i="17"/>
  <c r="Y68" i="17" s="1"/>
  <c r="U69" i="17"/>
  <c r="V69" i="17"/>
  <c r="W69" i="17"/>
  <c r="X69" i="17"/>
  <c r="Y69" i="17"/>
  <c r="U70" i="17"/>
  <c r="V70" i="17"/>
  <c r="W70" i="17"/>
  <c r="X70" i="17"/>
  <c r="Y70" i="17" s="1"/>
  <c r="U71" i="17"/>
  <c r="V71" i="17"/>
  <c r="W71" i="17"/>
  <c r="X71" i="17"/>
  <c r="Y71" i="17" s="1"/>
  <c r="U72" i="17"/>
  <c r="V72" i="17"/>
  <c r="W72" i="17"/>
  <c r="X72" i="17"/>
  <c r="Y72" i="17"/>
  <c r="U73" i="17"/>
  <c r="V73" i="17"/>
  <c r="W73" i="17"/>
  <c r="X73" i="17"/>
  <c r="Y73" i="17" s="1"/>
  <c r="U74" i="17"/>
  <c r="V74" i="17"/>
  <c r="W74" i="17"/>
  <c r="X74" i="17"/>
  <c r="Y74" i="17" s="1"/>
  <c r="U75" i="17"/>
  <c r="V75" i="17"/>
  <c r="W75" i="17"/>
  <c r="X75" i="17"/>
  <c r="Y75" i="17" s="1"/>
  <c r="U76" i="17"/>
  <c r="V76" i="17"/>
  <c r="W76" i="17"/>
  <c r="X76" i="17"/>
  <c r="Y76" i="17"/>
  <c r="U77" i="17"/>
  <c r="V77" i="17"/>
  <c r="W77" i="17"/>
  <c r="X77" i="17"/>
  <c r="Y77" i="17"/>
  <c r="U78" i="17"/>
  <c r="V78" i="17"/>
  <c r="W78" i="17"/>
  <c r="X78" i="17"/>
  <c r="Y78" i="17"/>
  <c r="U79" i="17"/>
  <c r="V79" i="17"/>
  <c r="W79" i="17"/>
  <c r="X79" i="17"/>
  <c r="Y79" i="17" s="1"/>
  <c r="U80" i="17"/>
  <c r="V80" i="17"/>
  <c r="W80" i="17"/>
  <c r="X80" i="17"/>
  <c r="Y80" i="17"/>
  <c r="V81" i="17"/>
  <c r="W81" i="17"/>
  <c r="X81" i="17"/>
  <c r="Y81" i="17"/>
  <c r="U82" i="17"/>
  <c r="V82" i="17"/>
  <c r="W82" i="17"/>
  <c r="X82" i="17"/>
  <c r="Y82" i="17" s="1"/>
  <c r="U83" i="17"/>
  <c r="V83" i="17"/>
  <c r="W83" i="17"/>
  <c r="X83" i="17"/>
  <c r="Y83" i="17" s="1"/>
  <c r="U84" i="17"/>
  <c r="V84" i="17"/>
  <c r="W84" i="17"/>
  <c r="X84" i="17"/>
  <c r="Y84" i="17" s="1"/>
  <c r="U85" i="17"/>
  <c r="V85" i="17"/>
  <c r="W85" i="17"/>
  <c r="X85" i="17"/>
  <c r="Y85" i="17" s="1"/>
  <c r="U86" i="17"/>
  <c r="V86" i="17"/>
  <c r="W86" i="17"/>
  <c r="X86" i="17"/>
  <c r="Y86" i="17"/>
  <c r="U87" i="17"/>
  <c r="V87" i="17"/>
  <c r="W87" i="17"/>
  <c r="X87" i="17"/>
  <c r="Y87" i="17"/>
  <c r="U88" i="17"/>
  <c r="V88" i="17"/>
  <c r="W88" i="17"/>
  <c r="X88" i="17"/>
  <c r="Y88" i="17" s="1"/>
  <c r="U89" i="17"/>
  <c r="V89" i="17"/>
  <c r="W89" i="17"/>
  <c r="X89" i="17"/>
  <c r="Y89" i="17"/>
  <c r="U90" i="17"/>
  <c r="V90" i="17"/>
  <c r="W90" i="17"/>
  <c r="X90" i="17"/>
  <c r="Y90" i="17"/>
  <c r="U91" i="17"/>
  <c r="V91" i="17"/>
  <c r="W91" i="17"/>
  <c r="X91" i="17"/>
  <c r="Y91" i="17" s="1"/>
  <c r="U92" i="17"/>
  <c r="V92" i="17"/>
  <c r="W92" i="17"/>
  <c r="X92" i="17"/>
  <c r="Y92" i="17"/>
  <c r="U93" i="17"/>
  <c r="V93" i="17"/>
  <c r="W93" i="17"/>
  <c r="X93" i="17"/>
  <c r="Y93" i="17"/>
  <c r="U94" i="17"/>
  <c r="V94" i="17"/>
  <c r="W94" i="17"/>
  <c r="X94" i="17"/>
  <c r="Y94" i="17" s="1"/>
  <c r="U95" i="17"/>
  <c r="V95" i="17"/>
  <c r="W95" i="17"/>
  <c r="X95" i="17"/>
  <c r="Y95" i="17" s="1"/>
  <c r="U96" i="17"/>
  <c r="V96" i="17"/>
  <c r="W96" i="17"/>
  <c r="X96" i="17"/>
  <c r="Y96" i="17" s="1"/>
  <c r="U97" i="17"/>
  <c r="V97" i="17"/>
  <c r="W97" i="17"/>
  <c r="X97" i="17"/>
  <c r="Y97" i="17" s="1"/>
  <c r="U98" i="17"/>
  <c r="V98" i="17"/>
  <c r="W98" i="17"/>
  <c r="X98" i="17"/>
  <c r="Y98" i="17"/>
  <c r="U99" i="17"/>
  <c r="V99" i="17"/>
  <c r="W99" i="17"/>
  <c r="X99" i="17"/>
  <c r="Y99" i="17" s="1"/>
  <c r="U100" i="17"/>
  <c r="V100" i="17"/>
  <c r="W100" i="17"/>
  <c r="X100" i="17"/>
  <c r="Y100" i="17" s="1"/>
  <c r="U101" i="17"/>
  <c r="V101" i="17"/>
  <c r="W101" i="17"/>
  <c r="X101" i="17"/>
  <c r="Y101" i="17" s="1"/>
  <c r="U102" i="17"/>
  <c r="V102" i="17"/>
  <c r="W102" i="17"/>
  <c r="X102" i="17"/>
  <c r="Y102" i="17" s="1"/>
  <c r="U103" i="17"/>
  <c r="V103" i="17"/>
  <c r="W103" i="17"/>
  <c r="X103" i="17"/>
  <c r="Y103" i="17"/>
  <c r="U104" i="17"/>
  <c r="V104" i="17"/>
  <c r="W104" i="17"/>
  <c r="X104" i="17"/>
  <c r="Y104" i="17"/>
  <c r="U105" i="17"/>
  <c r="V105" i="17"/>
  <c r="W105" i="17"/>
  <c r="X105" i="17"/>
  <c r="Y105" i="17"/>
  <c r="U106" i="17"/>
  <c r="V106" i="17"/>
  <c r="W106" i="17"/>
  <c r="X106" i="17"/>
  <c r="Y106" i="17" s="1"/>
  <c r="U107" i="17"/>
  <c r="V107" i="17"/>
  <c r="W107" i="17"/>
  <c r="X107" i="17"/>
  <c r="Y107" i="17"/>
  <c r="U108" i="17"/>
  <c r="V108" i="17"/>
  <c r="W108" i="17"/>
  <c r="X108" i="17"/>
  <c r="Y108" i="17"/>
  <c r="U109" i="17"/>
  <c r="V109" i="17"/>
  <c r="W109" i="17"/>
  <c r="X109" i="17"/>
  <c r="Y109" i="17" s="1"/>
  <c r="U110" i="17"/>
  <c r="V110" i="17"/>
  <c r="W110" i="17"/>
  <c r="X110" i="17"/>
  <c r="Y110" i="17" s="1"/>
  <c r="U111" i="17"/>
  <c r="V111" i="17"/>
  <c r="W111" i="17"/>
  <c r="X111" i="17"/>
  <c r="Y111" i="17" s="1"/>
  <c r="U112" i="17"/>
  <c r="V112" i="17"/>
  <c r="W112" i="17"/>
  <c r="X112" i="17"/>
  <c r="Y112" i="17" s="1"/>
  <c r="U113" i="17"/>
  <c r="V113" i="17"/>
  <c r="W113" i="17"/>
  <c r="X113" i="17"/>
  <c r="Y113" i="17" s="1"/>
  <c r="U114" i="17"/>
  <c r="V114" i="17"/>
  <c r="W114" i="17"/>
  <c r="X114" i="17"/>
  <c r="Y114" i="17" s="1"/>
  <c r="U115" i="17"/>
  <c r="V115" i="17"/>
  <c r="W115" i="17"/>
  <c r="X115" i="17"/>
  <c r="Y115" i="17" s="1"/>
  <c r="U116" i="17"/>
  <c r="V116" i="17"/>
  <c r="W116" i="17"/>
  <c r="X116" i="17"/>
  <c r="Y116" i="17"/>
  <c r="V6" i="17"/>
  <c r="W6" i="17"/>
  <c r="X6" i="17"/>
  <c r="U6" i="17"/>
  <c r="Y6" i="17"/>
  <c r="O112" i="17"/>
  <c r="P112" i="17"/>
  <c r="Q112" i="17"/>
  <c r="R112" i="17"/>
  <c r="S112" i="17"/>
  <c r="O113" i="17"/>
  <c r="P113" i="17"/>
  <c r="Q113" i="17"/>
  <c r="R113" i="17"/>
  <c r="S113" i="17"/>
  <c r="O114" i="17"/>
  <c r="P114" i="17"/>
  <c r="Q114" i="17"/>
  <c r="R114" i="17"/>
  <c r="S114" i="17"/>
  <c r="O115" i="17"/>
  <c r="P115" i="17"/>
  <c r="Q115" i="17"/>
  <c r="R115" i="17"/>
  <c r="S115" i="17"/>
  <c r="O116" i="17"/>
  <c r="P116" i="17"/>
  <c r="Q116" i="17"/>
  <c r="R116" i="17"/>
  <c r="S116" i="17"/>
  <c r="O7" i="17"/>
  <c r="P7" i="17"/>
  <c r="Q7" i="17"/>
  <c r="R7" i="17"/>
  <c r="S7" i="17"/>
  <c r="O8" i="17"/>
  <c r="P8" i="17"/>
  <c r="Q8" i="17"/>
  <c r="R8" i="17"/>
  <c r="S8" i="17"/>
  <c r="O9" i="17"/>
  <c r="P9" i="17"/>
  <c r="Q9" i="17"/>
  <c r="R9" i="17"/>
  <c r="S9" i="17"/>
  <c r="O10" i="17"/>
  <c r="P10" i="17"/>
  <c r="Q10" i="17"/>
  <c r="R10" i="17"/>
  <c r="S10" i="17"/>
  <c r="O11" i="17"/>
  <c r="P11" i="17"/>
  <c r="Q11" i="17"/>
  <c r="R11" i="17"/>
  <c r="S11" i="17"/>
  <c r="O12" i="17"/>
  <c r="P12" i="17"/>
  <c r="Q12" i="17"/>
  <c r="R12" i="17"/>
  <c r="S12" i="17"/>
  <c r="O13" i="17"/>
  <c r="P13" i="17"/>
  <c r="Q13" i="17"/>
  <c r="R13" i="17"/>
  <c r="S13" i="17"/>
  <c r="O14" i="17"/>
  <c r="P14" i="17"/>
  <c r="Q14" i="17"/>
  <c r="R14" i="17"/>
  <c r="S14" i="17"/>
  <c r="O15" i="17"/>
  <c r="P15" i="17"/>
  <c r="Q15" i="17"/>
  <c r="R15" i="17"/>
  <c r="S15" i="17"/>
  <c r="O16" i="17"/>
  <c r="P16" i="17"/>
  <c r="Q16" i="17"/>
  <c r="R16" i="17"/>
  <c r="S16" i="17"/>
  <c r="O17" i="17"/>
  <c r="P17" i="17"/>
  <c r="Q17" i="17"/>
  <c r="R17" i="17"/>
  <c r="S17" i="17"/>
  <c r="O18" i="17"/>
  <c r="P18" i="17"/>
  <c r="Q18" i="17"/>
  <c r="R18" i="17"/>
  <c r="S18" i="17"/>
  <c r="O19" i="17"/>
  <c r="P19" i="17"/>
  <c r="Q19" i="17"/>
  <c r="R19" i="17"/>
  <c r="S19" i="17"/>
  <c r="O20" i="17"/>
  <c r="P20" i="17"/>
  <c r="Q20" i="17"/>
  <c r="R20" i="17"/>
  <c r="S20" i="17"/>
  <c r="O21" i="17"/>
  <c r="P21" i="17"/>
  <c r="Q21" i="17"/>
  <c r="R21" i="17"/>
  <c r="S21" i="17"/>
  <c r="O22" i="17"/>
  <c r="P22" i="17"/>
  <c r="Q22" i="17"/>
  <c r="R22" i="17"/>
  <c r="S22" i="17"/>
  <c r="O23" i="17"/>
  <c r="P23" i="17"/>
  <c r="Q23" i="17"/>
  <c r="R23" i="17"/>
  <c r="S23" i="17"/>
  <c r="O24" i="17"/>
  <c r="P24" i="17"/>
  <c r="Q24" i="17"/>
  <c r="R24" i="17"/>
  <c r="S24" i="17"/>
  <c r="O25" i="17"/>
  <c r="P25" i="17"/>
  <c r="Q25" i="17"/>
  <c r="R25" i="17"/>
  <c r="S25" i="17"/>
  <c r="O26" i="17"/>
  <c r="P26" i="17"/>
  <c r="Q26" i="17"/>
  <c r="R26" i="17"/>
  <c r="S26" i="17"/>
  <c r="O27" i="17"/>
  <c r="P27" i="17"/>
  <c r="Q27" i="17"/>
  <c r="R27" i="17"/>
  <c r="S27" i="17"/>
  <c r="O28" i="17"/>
  <c r="P28" i="17"/>
  <c r="Q28" i="17"/>
  <c r="R28" i="17"/>
  <c r="S28" i="17"/>
  <c r="O29" i="17"/>
  <c r="P29" i="17"/>
  <c r="Q29" i="17"/>
  <c r="R29" i="17"/>
  <c r="S29" i="17"/>
  <c r="O30" i="17"/>
  <c r="P30" i="17"/>
  <c r="Q30" i="17"/>
  <c r="R30" i="17"/>
  <c r="S30" i="17"/>
  <c r="O31" i="17"/>
  <c r="P31" i="17"/>
  <c r="Q31" i="17"/>
  <c r="R31" i="17"/>
  <c r="S31" i="17"/>
  <c r="O32" i="17"/>
  <c r="P32" i="17"/>
  <c r="Q32" i="17"/>
  <c r="R32" i="17"/>
  <c r="S32" i="17"/>
  <c r="O33" i="17"/>
  <c r="P33" i="17"/>
  <c r="Q33" i="17"/>
  <c r="R33" i="17"/>
  <c r="S33" i="17"/>
  <c r="O34" i="17"/>
  <c r="P34" i="17"/>
  <c r="Q34" i="17"/>
  <c r="R34" i="17"/>
  <c r="S34" i="17"/>
  <c r="O35" i="17"/>
  <c r="P35" i="17"/>
  <c r="Q35" i="17"/>
  <c r="R35" i="17"/>
  <c r="S35" i="17"/>
  <c r="O36" i="17"/>
  <c r="P36" i="17"/>
  <c r="Q36" i="17"/>
  <c r="R36" i="17"/>
  <c r="S36" i="17"/>
  <c r="O37" i="17"/>
  <c r="P37" i="17"/>
  <c r="Q37" i="17"/>
  <c r="R37" i="17"/>
  <c r="S37" i="17"/>
  <c r="O38" i="17"/>
  <c r="P38" i="17"/>
  <c r="Q38" i="17"/>
  <c r="R38" i="17"/>
  <c r="S38" i="17"/>
  <c r="O39" i="17"/>
  <c r="P39" i="17"/>
  <c r="Q39" i="17"/>
  <c r="R39" i="17"/>
  <c r="S39" i="17"/>
  <c r="O40" i="17"/>
  <c r="P40" i="17"/>
  <c r="Q40" i="17"/>
  <c r="R40" i="17"/>
  <c r="S40" i="17"/>
  <c r="O41" i="17"/>
  <c r="P41" i="17"/>
  <c r="Q41" i="17"/>
  <c r="R41" i="17"/>
  <c r="S41" i="17"/>
  <c r="O42" i="17"/>
  <c r="P42" i="17"/>
  <c r="Q42" i="17"/>
  <c r="R42" i="17"/>
  <c r="S42" i="17"/>
  <c r="O43" i="17"/>
  <c r="P43" i="17"/>
  <c r="Q43" i="17"/>
  <c r="R43" i="17"/>
  <c r="S43" i="17"/>
  <c r="O44" i="17"/>
  <c r="P44" i="17"/>
  <c r="Q44" i="17"/>
  <c r="R44" i="17"/>
  <c r="S44" i="17"/>
  <c r="O45" i="17"/>
  <c r="P45" i="17"/>
  <c r="Q45" i="17"/>
  <c r="R45" i="17"/>
  <c r="S45" i="17"/>
  <c r="O46" i="17"/>
  <c r="P46" i="17"/>
  <c r="Q46" i="17"/>
  <c r="R46" i="17"/>
  <c r="S46" i="17"/>
  <c r="O47" i="17"/>
  <c r="P47" i="17"/>
  <c r="Q47" i="17"/>
  <c r="R47" i="17"/>
  <c r="S47" i="17"/>
  <c r="O48" i="17"/>
  <c r="P48" i="17"/>
  <c r="Q48" i="17"/>
  <c r="R48" i="17"/>
  <c r="S48" i="17"/>
  <c r="O49" i="17"/>
  <c r="P49" i="17"/>
  <c r="Q49" i="17"/>
  <c r="R49" i="17"/>
  <c r="S49" i="17"/>
  <c r="O50" i="17"/>
  <c r="P50" i="17"/>
  <c r="Q50" i="17"/>
  <c r="R50" i="17"/>
  <c r="S50" i="17"/>
  <c r="O51" i="17"/>
  <c r="P51" i="17"/>
  <c r="Q51" i="17"/>
  <c r="R51" i="17"/>
  <c r="S51" i="17"/>
  <c r="O52" i="17"/>
  <c r="P52" i="17"/>
  <c r="Q52" i="17"/>
  <c r="R52" i="17"/>
  <c r="S52" i="17"/>
  <c r="O53" i="17"/>
  <c r="P53" i="17"/>
  <c r="Q53" i="17"/>
  <c r="R53" i="17"/>
  <c r="S53" i="17"/>
  <c r="O54" i="17"/>
  <c r="P54" i="17"/>
  <c r="Q54" i="17"/>
  <c r="R54" i="17"/>
  <c r="S54" i="17"/>
  <c r="O55" i="17"/>
  <c r="P55" i="17"/>
  <c r="Q55" i="17"/>
  <c r="R55" i="17"/>
  <c r="S55" i="17"/>
  <c r="O56" i="17"/>
  <c r="P56" i="17"/>
  <c r="Q56" i="17"/>
  <c r="R56" i="17"/>
  <c r="S56" i="17"/>
  <c r="O57" i="17"/>
  <c r="P57" i="17"/>
  <c r="Q57" i="17"/>
  <c r="R57" i="17"/>
  <c r="S57" i="17"/>
  <c r="O58" i="17"/>
  <c r="P58" i="17"/>
  <c r="Q58" i="17"/>
  <c r="R58" i="17"/>
  <c r="S58" i="17"/>
  <c r="O59" i="17"/>
  <c r="P59" i="17"/>
  <c r="Q59" i="17"/>
  <c r="R59" i="17"/>
  <c r="S59" i="17"/>
  <c r="O60" i="17"/>
  <c r="P60" i="17"/>
  <c r="Q60" i="17"/>
  <c r="R60" i="17"/>
  <c r="S60" i="17"/>
  <c r="O61" i="17"/>
  <c r="P61" i="17"/>
  <c r="Q61" i="17"/>
  <c r="R61" i="17"/>
  <c r="S61" i="17"/>
  <c r="O62" i="17"/>
  <c r="P62" i="17"/>
  <c r="Q62" i="17"/>
  <c r="R62" i="17"/>
  <c r="S62" i="17"/>
  <c r="O63" i="17"/>
  <c r="P63" i="17"/>
  <c r="Q63" i="17"/>
  <c r="R63" i="17"/>
  <c r="S63" i="17"/>
  <c r="O64" i="17"/>
  <c r="P64" i="17"/>
  <c r="Q64" i="17"/>
  <c r="R64" i="17"/>
  <c r="S64" i="17"/>
  <c r="O65" i="17"/>
  <c r="P65" i="17"/>
  <c r="Q65" i="17"/>
  <c r="R65" i="17"/>
  <c r="S65" i="17"/>
  <c r="O66" i="17"/>
  <c r="P66" i="17"/>
  <c r="Q66" i="17"/>
  <c r="R66" i="17"/>
  <c r="S66" i="17"/>
  <c r="O67" i="17"/>
  <c r="P67" i="17"/>
  <c r="Q67" i="17"/>
  <c r="R67" i="17"/>
  <c r="S67" i="17"/>
  <c r="O68" i="17"/>
  <c r="P68" i="17"/>
  <c r="Q68" i="17"/>
  <c r="R68" i="17"/>
  <c r="S68" i="17"/>
  <c r="O69" i="17"/>
  <c r="P69" i="17"/>
  <c r="Q69" i="17"/>
  <c r="R69" i="17"/>
  <c r="S69" i="17"/>
  <c r="O70" i="17"/>
  <c r="P70" i="17"/>
  <c r="Q70" i="17"/>
  <c r="R70" i="17"/>
  <c r="S70" i="17"/>
  <c r="O71" i="17"/>
  <c r="P71" i="17"/>
  <c r="Q71" i="17"/>
  <c r="R71" i="17"/>
  <c r="S71" i="17"/>
  <c r="O72" i="17"/>
  <c r="P72" i="17"/>
  <c r="Q72" i="17"/>
  <c r="R72" i="17"/>
  <c r="S72" i="17"/>
  <c r="O73" i="17"/>
  <c r="P73" i="17"/>
  <c r="Q73" i="17"/>
  <c r="R73" i="17"/>
  <c r="S73" i="17"/>
  <c r="O74" i="17"/>
  <c r="P74" i="17"/>
  <c r="Q74" i="17"/>
  <c r="R74" i="17"/>
  <c r="S74" i="17"/>
  <c r="O75" i="17"/>
  <c r="P75" i="17"/>
  <c r="Q75" i="17"/>
  <c r="R75" i="17"/>
  <c r="S75" i="17"/>
  <c r="O76" i="17"/>
  <c r="P76" i="17"/>
  <c r="Q76" i="17"/>
  <c r="R76" i="17"/>
  <c r="S76" i="17"/>
  <c r="O77" i="17"/>
  <c r="P77" i="17"/>
  <c r="Q77" i="17"/>
  <c r="R77" i="17"/>
  <c r="S77" i="17"/>
  <c r="O78" i="17"/>
  <c r="P78" i="17"/>
  <c r="Q78" i="17"/>
  <c r="R78" i="17"/>
  <c r="S78" i="17"/>
  <c r="O79" i="17"/>
  <c r="P79" i="17"/>
  <c r="Q79" i="17"/>
  <c r="R79" i="17"/>
  <c r="S79" i="17"/>
  <c r="O80" i="17"/>
  <c r="P80" i="17"/>
  <c r="Q80" i="17"/>
  <c r="R80" i="17"/>
  <c r="S80" i="17"/>
  <c r="O81" i="17"/>
  <c r="P81" i="17"/>
  <c r="Q81" i="17"/>
  <c r="R81" i="17"/>
  <c r="S81" i="17"/>
  <c r="O82" i="17"/>
  <c r="P82" i="17"/>
  <c r="Q82" i="17"/>
  <c r="R82" i="17"/>
  <c r="S82" i="17"/>
  <c r="O83" i="17"/>
  <c r="P83" i="17"/>
  <c r="Q83" i="17"/>
  <c r="R83" i="17"/>
  <c r="S83" i="17"/>
  <c r="O84" i="17"/>
  <c r="P84" i="17"/>
  <c r="Q84" i="17"/>
  <c r="R84" i="17"/>
  <c r="S84" i="17"/>
  <c r="O85" i="17"/>
  <c r="P85" i="17"/>
  <c r="Q85" i="17"/>
  <c r="R85" i="17"/>
  <c r="S85" i="17"/>
  <c r="O86" i="17"/>
  <c r="P86" i="17"/>
  <c r="Q86" i="17"/>
  <c r="R86" i="17"/>
  <c r="S86" i="17"/>
  <c r="O87" i="17"/>
  <c r="P87" i="17"/>
  <c r="Q87" i="17"/>
  <c r="R87" i="17"/>
  <c r="S87" i="17"/>
  <c r="O88" i="17"/>
  <c r="P88" i="17"/>
  <c r="Q88" i="17"/>
  <c r="R88" i="17"/>
  <c r="S88" i="17"/>
  <c r="O89" i="17"/>
  <c r="P89" i="17"/>
  <c r="Q89" i="17"/>
  <c r="R89" i="17"/>
  <c r="S89" i="17"/>
  <c r="O90" i="17"/>
  <c r="P90" i="17"/>
  <c r="Q90" i="17"/>
  <c r="R90" i="17"/>
  <c r="S90" i="17"/>
  <c r="O91" i="17"/>
  <c r="P91" i="17"/>
  <c r="Q91" i="17"/>
  <c r="R91" i="17"/>
  <c r="S91" i="17"/>
  <c r="O92" i="17"/>
  <c r="P92" i="17"/>
  <c r="Q92" i="17"/>
  <c r="R92" i="17"/>
  <c r="S92" i="17"/>
  <c r="O93" i="17"/>
  <c r="P93" i="17"/>
  <c r="Q93" i="17"/>
  <c r="R93" i="17"/>
  <c r="S93" i="17"/>
  <c r="O94" i="17"/>
  <c r="P94" i="17"/>
  <c r="Q94" i="17"/>
  <c r="R94" i="17"/>
  <c r="S94" i="17"/>
  <c r="O95" i="17"/>
  <c r="P95" i="17"/>
  <c r="Q95" i="17"/>
  <c r="R95" i="17"/>
  <c r="S95" i="17"/>
  <c r="O96" i="17"/>
  <c r="P96" i="17"/>
  <c r="Q96" i="17"/>
  <c r="R96" i="17"/>
  <c r="S96" i="17"/>
  <c r="O97" i="17"/>
  <c r="P97" i="17"/>
  <c r="Q97" i="17"/>
  <c r="R97" i="17"/>
  <c r="S97" i="17"/>
  <c r="O98" i="17"/>
  <c r="P98" i="17"/>
  <c r="Q98" i="17"/>
  <c r="R98" i="17"/>
  <c r="S98" i="17"/>
  <c r="O99" i="17"/>
  <c r="P99" i="17"/>
  <c r="Q99" i="17"/>
  <c r="R99" i="17"/>
  <c r="S99" i="17"/>
  <c r="O100" i="17"/>
  <c r="P100" i="17"/>
  <c r="Q100" i="17"/>
  <c r="R100" i="17"/>
  <c r="S100" i="17"/>
  <c r="O101" i="17"/>
  <c r="P101" i="17"/>
  <c r="Q101" i="17"/>
  <c r="R101" i="17"/>
  <c r="S101" i="17"/>
  <c r="O102" i="17"/>
  <c r="P102" i="17"/>
  <c r="Q102" i="17"/>
  <c r="R102" i="17"/>
  <c r="S102" i="17"/>
  <c r="O103" i="17"/>
  <c r="P103" i="17"/>
  <c r="Q103" i="17"/>
  <c r="R103" i="17"/>
  <c r="S103" i="17"/>
  <c r="O104" i="17"/>
  <c r="P104" i="17"/>
  <c r="Q104" i="17"/>
  <c r="R104" i="17"/>
  <c r="S104" i="17"/>
  <c r="O105" i="17"/>
  <c r="P105" i="17"/>
  <c r="Q105" i="17"/>
  <c r="R105" i="17"/>
  <c r="S105" i="17"/>
  <c r="O106" i="17"/>
  <c r="P106" i="17"/>
  <c r="Q106" i="17"/>
  <c r="R106" i="17"/>
  <c r="S106" i="17"/>
  <c r="O107" i="17"/>
  <c r="P107" i="17"/>
  <c r="Q107" i="17"/>
  <c r="R107" i="17"/>
  <c r="S107" i="17"/>
  <c r="O108" i="17"/>
  <c r="P108" i="17"/>
  <c r="Q108" i="17"/>
  <c r="R108" i="17"/>
  <c r="S108" i="17"/>
  <c r="O109" i="17"/>
  <c r="P109" i="17"/>
  <c r="Q109" i="17"/>
  <c r="R109" i="17"/>
  <c r="S109" i="17"/>
  <c r="O110" i="17"/>
  <c r="P110" i="17"/>
  <c r="Q110" i="17"/>
  <c r="R110" i="17"/>
  <c r="S110" i="17"/>
  <c r="O111" i="17"/>
  <c r="P111" i="17"/>
  <c r="Q111" i="17"/>
  <c r="R111" i="17"/>
  <c r="S111" i="17"/>
  <c r="P6" i="17"/>
  <c r="Q6" i="17"/>
  <c r="R6" i="17"/>
  <c r="S6" i="17"/>
  <c r="O6" i="17"/>
  <c r="I9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6" i="17"/>
  <c r="J7" i="17"/>
  <c r="K7" i="17"/>
  <c r="L7" i="17"/>
  <c r="M7" i="17"/>
  <c r="J8" i="17"/>
  <c r="K8" i="17"/>
  <c r="L8" i="17"/>
  <c r="M8" i="17"/>
  <c r="J9" i="17"/>
  <c r="K9" i="17"/>
  <c r="L9" i="17"/>
  <c r="M9" i="17"/>
  <c r="J10" i="17"/>
  <c r="K10" i="17"/>
  <c r="L10" i="17"/>
  <c r="M10" i="17"/>
  <c r="J11" i="17"/>
  <c r="K11" i="17"/>
  <c r="L11" i="17"/>
  <c r="M11" i="17"/>
  <c r="J12" i="17"/>
  <c r="K12" i="17"/>
  <c r="L12" i="17"/>
  <c r="M12" i="17"/>
  <c r="J13" i="17"/>
  <c r="K13" i="17"/>
  <c r="L13" i="17"/>
  <c r="M13" i="17"/>
  <c r="J14" i="17"/>
  <c r="K14" i="17"/>
  <c r="L14" i="17"/>
  <c r="M14" i="17"/>
  <c r="J15" i="17"/>
  <c r="K15" i="17"/>
  <c r="L15" i="17"/>
  <c r="M15" i="17"/>
  <c r="J16" i="17"/>
  <c r="K16" i="17"/>
  <c r="L16" i="17"/>
  <c r="M16" i="17"/>
  <c r="J17" i="17"/>
  <c r="K17" i="17"/>
  <c r="L17" i="17"/>
  <c r="M17" i="17"/>
  <c r="J18" i="17"/>
  <c r="K18" i="17"/>
  <c r="L18" i="17"/>
  <c r="M18" i="17"/>
  <c r="J19" i="17"/>
  <c r="K19" i="17"/>
  <c r="L19" i="17"/>
  <c r="M19" i="17"/>
  <c r="J20" i="17"/>
  <c r="K20" i="17"/>
  <c r="L20" i="17"/>
  <c r="M20" i="17"/>
  <c r="J21" i="17"/>
  <c r="K21" i="17"/>
  <c r="L21" i="17"/>
  <c r="M21" i="17"/>
  <c r="J22" i="17"/>
  <c r="K22" i="17"/>
  <c r="L22" i="17"/>
  <c r="M22" i="17"/>
  <c r="J23" i="17"/>
  <c r="K23" i="17"/>
  <c r="L23" i="17"/>
  <c r="M23" i="17"/>
  <c r="J24" i="17"/>
  <c r="K24" i="17"/>
  <c r="L24" i="17"/>
  <c r="M24" i="17"/>
  <c r="J25" i="17"/>
  <c r="K25" i="17"/>
  <c r="L25" i="17"/>
  <c r="M25" i="17"/>
  <c r="J26" i="17"/>
  <c r="K26" i="17"/>
  <c r="L26" i="17"/>
  <c r="M26" i="17"/>
  <c r="J27" i="17"/>
  <c r="M27" i="17" s="1"/>
  <c r="K27" i="17"/>
  <c r="L27" i="17"/>
  <c r="J28" i="17"/>
  <c r="K28" i="17"/>
  <c r="L28" i="17"/>
  <c r="M28" i="17"/>
  <c r="J29" i="17"/>
  <c r="K29" i="17"/>
  <c r="L29" i="17"/>
  <c r="M29" i="17"/>
  <c r="J30" i="17"/>
  <c r="K30" i="17"/>
  <c r="L30" i="17"/>
  <c r="M30" i="17"/>
  <c r="J31" i="17"/>
  <c r="K31" i="17"/>
  <c r="L31" i="17"/>
  <c r="M31" i="17"/>
  <c r="J32" i="17"/>
  <c r="K32" i="17"/>
  <c r="L32" i="17"/>
  <c r="M32" i="17"/>
  <c r="J33" i="17"/>
  <c r="K33" i="17"/>
  <c r="L33" i="17"/>
  <c r="M33" i="17"/>
  <c r="J34" i="17"/>
  <c r="K34" i="17"/>
  <c r="L34" i="17"/>
  <c r="M34" i="17"/>
  <c r="J35" i="17"/>
  <c r="K35" i="17"/>
  <c r="L35" i="17"/>
  <c r="M35" i="17"/>
  <c r="J36" i="17"/>
  <c r="K36" i="17"/>
  <c r="L36" i="17"/>
  <c r="M36" i="17"/>
  <c r="J37" i="17"/>
  <c r="K37" i="17"/>
  <c r="L37" i="17"/>
  <c r="M37" i="17" s="1"/>
  <c r="J38" i="17"/>
  <c r="K38" i="17"/>
  <c r="L38" i="17"/>
  <c r="M38" i="17"/>
  <c r="J39" i="17"/>
  <c r="K39" i="17"/>
  <c r="L39" i="17"/>
  <c r="M39" i="17"/>
  <c r="J40" i="17"/>
  <c r="K40" i="17"/>
  <c r="L40" i="17"/>
  <c r="M40" i="17"/>
  <c r="J41" i="17"/>
  <c r="K41" i="17"/>
  <c r="L41" i="17"/>
  <c r="M41" i="17"/>
  <c r="J42" i="17"/>
  <c r="K42" i="17"/>
  <c r="L42" i="17"/>
  <c r="M42" i="17" s="1"/>
  <c r="J43" i="17"/>
  <c r="K43" i="17"/>
  <c r="L43" i="17"/>
  <c r="M43" i="17" s="1"/>
  <c r="J44" i="17"/>
  <c r="K44" i="17"/>
  <c r="L44" i="17"/>
  <c r="M44" i="17" s="1"/>
  <c r="J45" i="17"/>
  <c r="K45" i="17"/>
  <c r="L45" i="17"/>
  <c r="M45" i="17" s="1"/>
  <c r="J46" i="17"/>
  <c r="K46" i="17"/>
  <c r="L46" i="17"/>
  <c r="M46" i="17"/>
  <c r="J47" i="17"/>
  <c r="K47" i="17"/>
  <c r="L47" i="17"/>
  <c r="M47" i="17"/>
  <c r="J48" i="17"/>
  <c r="K48" i="17"/>
  <c r="L48" i="17"/>
  <c r="M48" i="17" s="1"/>
  <c r="J49" i="17"/>
  <c r="K49" i="17"/>
  <c r="L49" i="17"/>
  <c r="M49" i="17"/>
  <c r="J50" i="17"/>
  <c r="K50" i="17"/>
  <c r="L50" i="17"/>
  <c r="M50" i="17"/>
  <c r="J51" i="17"/>
  <c r="K51" i="17"/>
  <c r="L51" i="17"/>
  <c r="M51" i="17"/>
  <c r="J52" i="17"/>
  <c r="K52" i="17"/>
  <c r="L52" i="17"/>
  <c r="M52" i="17" s="1"/>
  <c r="M53" i="17"/>
  <c r="J53" i="17"/>
  <c r="K53" i="17"/>
  <c r="L53" i="17"/>
  <c r="J54" i="17"/>
  <c r="K54" i="17"/>
  <c r="L54" i="17"/>
  <c r="M54" i="17"/>
  <c r="J55" i="17"/>
  <c r="K55" i="17"/>
  <c r="L55" i="17"/>
  <c r="M55" i="17"/>
  <c r="J56" i="17"/>
  <c r="K56" i="17"/>
  <c r="L56" i="17"/>
  <c r="M56" i="17" s="1"/>
  <c r="J57" i="17"/>
  <c r="K57" i="17"/>
  <c r="L57" i="17"/>
  <c r="M57" i="17" s="1"/>
  <c r="J58" i="17"/>
  <c r="K58" i="17"/>
  <c r="L58" i="17"/>
  <c r="M58" i="17" s="1"/>
  <c r="J59" i="17"/>
  <c r="K59" i="17"/>
  <c r="L59" i="17"/>
  <c r="M59" i="17" s="1"/>
  <c r="J60" i="17"/>
  <c r="K60" i="17"/>
  <c r="L60" i="17"/>
  <c r="M60" i="17"/>
  <c r="J61" i="17"/>
  <c r="K61" i="17"/>
  <c r="L61" i="17"/>
  <c r="M61" i="17"/>
  <c r="J62" i="17"/>
  <c r="K62" i="17"/>
  <c r="L62" i="17"/>
  <c r="M62" i="17"/>
  <c r="J63" i="17"/>
  <c r="K63" i="17"/>
  <c r="L63" i="17"/>
  <c r="M63" i="17" s="1"/>
  <c r="J64" i="17"/>
  <c r="K64" i="17"/>
  <c r="L64" i="17"/>
  <c r="M64" i="17"/>
  <c r="J65" i="17"/>
  <c r="K65" i="17"/>
  <c r="M65" i="17" s="1"/>
  <c r="L65" i="17"/>
  <c r="J66" i="17"/>
  <c r="K66" i="17"/>
  <c r="L66" i="17"/>
  <c r="M66" i="17"/>
  <c r="J67" i="17"/>
  <c r="K67" i="17"/>
  <c r="L67" i="17"/>
  <c r="M67" i="17"/>
  <c r="J68" i="17"/>
  <c r="K68" i="17"/>
  <c r="L68" i="17"/>
  <c r="M68" i="17"/>
  <c r="J69" i="17"/>
  <c r="K69" i="17"/>
  <c r="L69" i="17"/>
  <c r="M69" i="17" s="1"/>
  <c r="J70" i="17"/>
  <c r="K70" i="17"/>
  <c r="L70" i="17"/>
  <c r="M70" i="17"/>
  <c r="J71" i="17"/>
  <c r="K71" i="17"/>
  <c r="L71" i="17"/>
  <c r="M71" i="17"/>
  <c r="J72" i="17"/>
  <c r="K72" i="17"/>
  <c r="L72" i="17"/>
  <c r="M72" i="17"/>
  <c r="J73" i="17"/>
  <c r="K73" i="17"/>
  <c r="L73" i="17"/>
  <c r="M73" i="17" s="1"/>
  <c r="J74" i="17"/>
  <c r="M74" i="17" s="1"/>
  <c r="K74" i="17"/>
  <c r="L74" i="17"/>
  <c r="J75" i="17"/>
  <c r="K75" i="17"/>
  <c r="L75" i="17"/>
  <c r="M75" i="17"/>
  <c r="J76" i="17"/>
  <c r="K76" i="17"/>
  <c r="L76" i="17"/>
  <c r="M76" i="17"/>
  <c r="J77" i="17"/>
  <c r="K77" i="17"/>
  <c r="L77" i="17"/>
  <c r="M77" i="17"/>
  <c r="J78" i="17"/>
  <c r="K78" i="17"/>
  <c r="L78" i="17"/>
  <c r="M78" i="17"/>
  <c r="J79" i="17"/>
  <c r="K79" i="17"/>
  <c r="L79" i="17"/>
  <c r="M79" i="17"/>
  <c r="J80" i="17"/>
  <c r="K80" i="17"/>
  <c r="L80" i="17"/>
  <c r="M80" i="17"/>
  <c r="J81" i="17"/>
  <c r="K81" i="17"/>
  <c r="L81" i="17"/>
  <c r="M81" i="17"/>
  <c r="J82" i="17"/>
  <c r="K82" i="17"/>
  <c r="L82" i="17"/>
  <c r="M82" i="17"/>
  <c r="J83" i="17"/>
  <c r="K83" i="17"/>
  <c r="L83" i="17"/>
  <c r="M83" i="17"/>
  <c r="J84" i="17"/>
  <c r="K84" i="17"/>
  <c r="L84" i="17"/>
  <c r="M84" i="17"/>
  <c r="J85" i="17"/>
  <c r="K85" i="17"/>
  <c r="L85" i="17"/>
  <c r="M85" i="17"/>
  <c r="J86" i="17"/>
  <c r="K86" i="17"/>
  <c r="L86" i="17"/>
  <c r="M86" i="17"/>
  <c r="J87" i="17"/>
  <c r="K87" i="17"/>
  <c r="L87" i="17"/>
  <c r="M87" i="17"/>
  <c r="J88" i="17"/>
  <c r="K88" i="17"/>
  <c r="L88" i="17"/>
  <c r="M88" i="17"/>
  <c r="J89" i="17"/>
  <c r="K89" i="17"/>
  <c r="L89" i="17"/>
  <c r="M89" i="17"/>
  <c r="J90" i="17"/>
  <c r="K90" i="17"/>
  <c r="L90" i="17"/>
  <c r="M90" i="17"/>
  <c r="J91" i="17"/>
  <c r="K91" i="17"/>
  <c r="L91" i="17"/>
  <c r="M91" i="17"/>
  <c r="J92" i="17"/>
  <c r="K92" i="17"/>
  <c r="L92" i="17"/>
  <c r="M92" i="17"/>
  <c r="J93" i="17"/>
  <c r="K93" i="17"/>
  <c r="L93" i="17"/>
  <c r="M93" i="17"/>
  <c r="J94" i="17"/>
  <c r="K94" i="17"/>
  <c r="L94" i="17"/>
  <c r="M94" i="17"/>
  <c r="J95" i="17"/>
  <c r="M95" i="17" s="1"/>
  <c r="K95" i="17"/>
  <c r="L95" i="17"/>
  <c r="J96" i="17"/>
  <c r="K96" i="17"/>
  <c r="L96" i="17"/>
  <c r="M96" i="17"/>
  <c r="J97" i="17"/>
  <c r="K97" i="17"/>
  <c r="L97" i="17"/>
  <c r="M97" i="17"/>
  <c r="M98" i="17"/>
  <c r="J98" i="17"/>
  <c r="K98" i="17"/>
  <c r="L98" i="17"/>
  <c r="J99" i="17"/>
  <c r="K99" i="17"/>
  <c r="L99" i="17"/>
  <c r="M99" i="17"/>
  <c r="J100" i="17"/>
  <c r="K100" i="17"/>
  <c r="L100" i="17"/>
  <c r="M100" i="17"/>
  <c r="J101" i="17"/>
  <c r="K101" i="17"/>
  <c r="L101" i="17"/>
  <c r="M101" i="17"/>
  <c r="J102" i="17"/>
  <c r="K102" i="17"/>
  <c r="L102" i="17"/>
  <c r="M102" i="17"/>
  <c r="J103" i="17"/>
  <c r="K103" i="17"/>
  <c r="L103" i="17"/>
  <c r="M103" i="17"/>
  <c r="J104" i="17"/>
  <c r="K104" i="17"/>
  <c r="L104" i="17"/>
  <c r="M104" i="17"/>
  <c r="J105" i="17"/>
  <c r="K105" i="17"/>
  <c r="L105" i="17"/>
  <c r="M105" i="17"/>
  <c r="J106" i="17"/>
  <c r="K106" i="17"/>
  <c r="L106" i="17"/>
  <c r="M106" i="17"/>
  <c r="J107" i="17"/>
  <c r="K107" i="17"/>
  <c r="L107" i="17"/>
  <c r="M107" i="17" s="1"/>
  <c r="J108" i="17"/>
  <c r="K108" i="17"/>
  <c r="L108" i="17"/>
  <c r="M108" i="17"/>
  <c r="J109" i="17"/>
  <c r="K109" i="17"/>
  <c r="L109" i="17"/>
  <c r="M109" i="17"/>
  <c r="J110" i="17"/>
  <c r="K110" i="17"/>
  <c r="L110" i="17"/>
  <c r="M110" i="17"/>
  <c r="J111" i="17"/>
  <c r="K111" i="17"/>
  <c r="L111" i="17"/>
  <c r="M111" i="17"/>
  <c r="J112" i="17"/>
  <c r="K112" i="17"/>
  <c r="L112" i="17"/>
  <c r="M112" i="17" s="1"/>
  <c r="J113" i="17"/>
  <c r="K113" i="17"/>
  <c r="L113" i="17"/>
  <c r="M113" i="17"/>
  <c r="J114" i="17"/>
  <c r="K114" i="17"/>
  <c r="L114" i="17"/>
  <c r="M114" i="17" s="1"/>
  <c r="J115" i="17"/>
  <c r="K115" i="17"/>
  <c r="L115" i="17"/>
  <c r="M115" i="17"/>
  <c r="J116" i="17"/>
  <c r="K116" i="17"/>
  <c r="L116" i="17"/>
  <c r="M116" i="17" s="1"/>
  <c r="M6" i="17"/>
  <c r="L6" i="17"/>
  <c r="K6" i="17"/>
  <c r="J6" i="17"/>
  <c r="F14" i="16"/>
  <c r="G14" i="16"/>
  <c r="E13" i="16"/>
  <c r="F13" i="16"/>
  <c r="D10" i="16"/>
  <c r="D11" i="16"/>
  <c r="D12" i="16"/>
  <c r="E11" i="16"/>
  <c r="E12" i="16"/>
  <c r="E10" i="16"/>
  <c r="C9" i="16"/>
  <c r="C8" i="16"/>
  <c r="C7" i="16"/>
  <c r="C6" i="16"/>
  <c r="D7" i="16"/>
  <c r="D8" i="16"/>
  <c r="D9" i="16"/>
  <c r="D6" i="16"/>
  <c r="B5" i="16"/>
  <c r="B4" i="16"/>
  <c r="C5" i="16"/>
  <c r="C4" i="16"/>
  <c r="AG3" i="16"/>
  <c r="M37" i="14"/>
  <c r="O37" i="14"/>
  <c r="S8" i="14"/>
  <c r="T8" i="14"/>
  <c r="U8" i="14"/>
  <c r="S9" i="14"/>
  <c r="T9" i="14"/>
  <c r="U9" i="14"/>
  <c r="S10" i="14"/>
  <c r="T10" i="14"/>
  <c r="U10" i="14"/>
  <c r="S11" i="14"/>
  <c r="T11" i="14"/>
  <c r="U11" i="14"/>
  <c r="S12" i="14"/>
  <c r="T12" i="14"/>
  <c r="U12" i="14"/>
  <c r="S13" i="14"/>
  <c r="T13" i="14"/>
  <c r="U13" i="14"/>
  <c r="S14" i="14"/>
  <c r="T14" i="14"/>
  <c r="U14" i="14"/>
  <c r="S15" i="14"/>
  <c r="T15" i="14"/>
  <c r="U15" i="14"/>
  <c r="S16" i="14"/>
  <c r="T16" i="14"/>
  <c r="U16" i="14"/>
  <c r="S17" i="14"/>
  <c r="T17" i="14"/>
  <c r="U17" i="14"/>
  <c r="S18" i="14"/>
  <c r="T18" i="14"/>
  <c r="U18" i="14"/>
  <c r="S19" i="14"/>
  <c r="T19" i="14"/>
  <c r="U19" i="14"/>
  <c r="S20" i="14"/>
  <c r="T20" i="14"/>
  <c r="U20" i="14"/>
  <c r="S21" i="14"/>
  <c r="T21" i="14"/>
  <c r="U21" i="14"/>
  <c r="S22" i="14"/>
  <c r="T22" i="14"/>
  <c r="U22" i="14"/>
  <c r="S23" i="14"/>
  <c r="T23" i="14"/>
  <c r="U23" i="14"/>
  <c r="S24" i="14"/>
  <c r="T24" i="14"/>
  <c r="U24" i="14"/>
  <c r="S25" i="14"/>
  <c r="T25" i="14"/>
  <c r="U25" i="14"/>
  <c r="S26" i="14"/>
  <c r="T26" i="14"/>
  <c r="U26" i="14"/>
  <c r="S27" i="14"/>
  <c r="T27" i="14"/>
  <c r="U27" i="14"/>
  <c r="S28" i="14"/>
  <c r="T28" i="14"/>
  <c r="U28" i="14"/>
  <c r="S29" i="14"/>
  <c r="T29" i="14"/>
  <c r="U29" i="14"/>
  <c r="S30" i="14"/>
  <c r="T30" i="14"/>
  <c r="U30" i="14"/>
  <c r="S31" i="14"/>
  <c r="T31" i="14"/>
  <c r="U31" i="14"/>
  <c r="S32" i="14"/>
  <c r="T32" i="14"/>
  <c r="U32" i="14"/>
  <c r="S33" i="14"/>
  <c r="T33" i="14"/>
  <c r="U33" i="14"/>
  <c r="S34" i="14"/>
  <c r="T34" i="14"/>
  <c r="U34" i="14"/>
  <c r="S35" i="14"/>
  <c r="T35" i="14"/>
  <c r="U35" i="14"/>
  <c r="S36" i="14"/>
  <c r="T36" i="14"/>
  <c r="U36" i="14"/>
  <c r="S37" i="14"/>
  <c r="T37" i="14"/>
  <c r="U37" i="14"/>
  <c r="T7" i="14"/>
  <c r="U7" i="14"/>
  <c r="S7" i="14"/>
  <c r="G29" i="14"/>
  <c r="G31" i="14"/>
  <c r="G21" i="14"/>
  <c r="G8" i="14"/>
  <c r="Q8" i="14" s="1"/>
  <c r="H8" i="14"/>
  <c r="R8" i="14" s="1"/>
  <c r="I8" i="14"/>
  <c r="J8" i="14"/>
  <c r="K8" i="14"/>
  <c r="G9" i="14"/>
  <c r="Q9" i="14" s="1"/>
  <c r="H9" i="14"/>
  <c r="R9" i="14" s="1"/>
  <c r="I9" i="14"/>
  <c r="J9" i="14"/>
  <c r="K9" i="14"/>
  <c r="G10" i="14"/>
  <c r="Q10" i="14" s="1"/>
  <c r="H10" i="14"/>
  <c r="R10" i="14" s="1"/>
  <c r="I10" i="14"/>
  <c r="J10" i="14"/>
  <c r="K10" i="14"/>
  <c r="G11" i="14"/>
  <c r="Q11" i="14" s="1"/>
  <c r="H11" i="14"/>
  <c r="R11" i="14" s="1"/>
  <c r="I11" i="14"/>
  <c r="J11" i="14"/>
  <c r="K11" i="14"/>
  <c r="G12" i="14"/>
  <c r="Q12" i="14" s="1"/>
  <c r="H12" i="14"/>
  <c r="R12" i="14" s="1"/>
  <c r="I12" i="14"/>
  <c r="J12" i="14"/>
  <c r="K12" i="14"/>
  <c r="G13" i="14"/>
  <c r="Q13" i="14" s="1"/>
  <c r="H13" i="14"/>
  <c r="R13" i="14" s="1"/>
  <c r="I13" i="14"/>
  <c r="J13" i="14"/>
  <c r="K13" i="14"/>
  <c r="G14" i="14"/>
  <c r="Q14" i="14" s="1"/>
  <c r="H14" i="14"/>
  <c r="R14" i="14" s="1"/>
  <c r="I14" i="14"/>
  <c r="J14" i="14"/>
  <c r="K14" i="14"/>
  <c r="G15" i="14"/>
  <c r="Q15" i="14" s="1"/>
  <c r="H15" i="14"/>
  <c r="R15" i="14" s="1"/>
  <c r="I15" i="14"/>
  <c r="J15" i="14"/>
  <c r="K15" i="14"/>
  <c r="G16" i="14"/>
  <c r="Q16" i="14" s="1"/>
  <c r="H16" i="14"/>
  <c r="R16" i="14" s="1"/>
  <c r="I16" i="14"/>
  <c r="J16" i="14"/>
  <c r="K16" i="14"/>
  <c r="G17" i="14"/>
  <c r="Q17" i="14" s="1"/>
  <c r="H17" i="14"/>
  <c r="R17" i="14" s="1"/>
  <c r="I17" i="14"/>
  <c r="J17" i="14"/>
  <c r="K17" i="14"/>
  <c r="G18" i="14"/>
  <c r="Q18" i="14" s="1"/>
  <c r="H18" i="14"/>
  <c r="R18" i="14" s="1"/>
  <c r="I18" i="14"/>
  <c r="J18" i="14"/>
  <c r="K18" i="14"/>
  <c r="G19" i="14"/>
  <c r="Q19" i="14" s="1"/>
  <c r="H19" i="14"/>
  <c r="R19" i="14" s="1"/>
  <c r="I19" i="14"/>
  <c r="J19" i="14"/>
  <c r="K19" i="14"/>
  <c r="G20" i="14"/>
  <c r="Q20" i="14" s="1"/>
  <c r="H20" i="14"/>
  <c r="R20" i="14" s="1"/>
  <c r="I20" i="14"/>
  <c r="J20" i="14"/>
  <c r="K20" i="14"/>
  <c r="Q21" i="14"/>
  <c r="H21" i="14"/>
  <c r="I21" i="14"/>
  <c r="J21" i="14"/>
  <c r="K21" i="14"/>
  <c r="G22" i="14"/>
  <c r="Q22" i="14" s="1"/>
  <c r="H22" i="14"/>
  <c r="R22" i="14" s="1"/>
  <c r="I22" i="14"/>
  <c r="J22" i="14"/>
  <c r="K22" i="14"/>
  <c r="G23" i="14"/>
  <c r="Q23" i="14" s="1"/>
  <c r="H23" i="14"/>
  <c r="R23" i="14" s="1"/>
  <c r="I23" i="14"/>
  <c r="J23" i="14"/>
  <c r="K23" i="14"/>
  <c r="G24" i="14"/>
  <c r="Q24" i="14" s="1"/>
  <c r="H24" i="14"/>
  <c r="R24" i="14" s="1"/>
  <c r="I24" i="14"/>
  <c r="J24" i="14"/>
  <c r="K24" i="14"/>
  <c r="G25" i="14"/>
  <c r="Q25" i="14" s="1"/>
  <c r="H25" i="14"/>
  <c r="R25" i="14" s="1"/>
  <c r="I25" i="14"/>
  <c r="J25" i="14"/>
  <c r="K25" i="14"/>
  <c r="G26" i="14"/>
  <c r="Q26" i="14" s="1"/>
  <c r="H26" i="14"/>
  <c r="R26" i="14" s="1"/>
  <c r="I26" i="14"/>
  <c r="J26" i="14"/>
  <c r="K26" i="14"/>
  <c r="G27" i="14"/>
  <c r="Q27" i="14" s="1"/>
  <c r="H27" i="14"/>
  <c r="R27" i="14" s="1"/>
  <c r="I27" i="14"/>
  <c r="J27" i="14"/>
  <c r="K27" i="14"/>
  <c r="G28" i="14"/>
  <c r="Q28" i="14" s="1"/>
  <c r="H28" i="14"/>
  <c r="R28" i="14" s="1"/>
  <c r="I28" i="14"/>
  <c r="J28" i="14"/>
  <c r="K28" i="14"/>
  <c r="Q29" i="14"/>
  <c r="H29" i="14"/>
  <c r="I29" i="14"/>
  <c r="J29" i="14"/>
  <c r="K29" i="14"/>
  <c r="G30" i="14"/>
  <c r="Q30" i="14" s="1"/>
  <c r="H30" i="14"/>
  <c r="R30" i="14" s="1"/>
  <c r="I30" i="14"/>
  <c r="J30" i="14"/>
  <c r="K30" i="14"/>
  <c r="Q31" i="14"/>
  <c r="H31" i="14"/>
  <c r="I31" i="14"/>
  <c r="J31" i="14"/>
  <c r="K31" i="14"/>
  <c r="G32" i="14"/>
  <c r="Q32" i="14" s="1"/>
  <c r="H32" i="14"/>
  <c r="R32" i="14" s="1"/>
  <c r="I32" i="14"/>
  <c r="J32" i="14"/>
  <c r="K32" i="14"/>
  <c r="G33" i="14"/>
  <c r="Q33" i="14" s="1"/>
  <c r="H33" i="14"/>
  <c r="R33" i="14" s="1"/>
  <c r="I33" i="14"/>
  <c r="J33" i="14"/>
  <c r="K33" i="14"/>
  <c r="G34" i="14"/>
  <c r="Q34" i="14" s="1"/>
  <c r="H34" i="14"/>
  <c r="R34" i="14" s="1"/>
  <c r="I34" i="14"/>
  <c r="J34" i="14"/>
  <c r="K34" i="14"/>
  <c r="G35" i="14"/>
  <c r="Q35" i="14" s="1"/>
  <c r="H35" i="14"/>
  <c r="R35" i="14" s="1"/>
  <c r="I35" i="14"/>
  <c r="J35" i="14"/>
  <c r="K35" i="14"/>
  <c r="G36" i="14"/>
  <c r="Q36" i="14" s="1"/>
  <c r="H36" i="14"/>
  <c r="R36" i="14" s="1"/>
  <c r="I36" i="14"/>
  <c r="J36" i="14"/>
  <c r="K36" i="14"/>
  <c r="G7" i="14"/>
  <c r="L240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7" i="13"/>
  <c r="H7" i="14"/>
  <c r="K7" i="14"/>
  <c r="K37" i="14" s="1"/>
  <c r="J7" i="14"/>
  <c r="J37" i="14" s="1"/>
  <c r="I7" i="14"/>
  <c r="D8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27" i="14"/>
  <c r="D28" i="14"/>
  <c r="D30" i="14"/>
  <c r="D32" i="14"/>
  <c r="D33" i="14"/>
  <c r="D34" i="14"/>
  <c r="D35" i="14"/>
  <c r="D36" i="14"/>
  <c r="D7" i="14"/>
  <c r="K457" i="10"/>
  <c r="R457" i="10"/>
  <c r="U457" i="10"/>
  <c r="AD457" i="10"/>
  <c r="AI457" i="10"/>
  <c r="AG457" i="10" s="1"/>
  <c r="AA670" i="10"/>
  <c r="AA669" i="10"/>
  <c r="AA668" i="10"/>
  <c r="AA667" i="10"/>
  <c r="AA666" i="10"/>
  <c r="AA665" i="10"/>
  <c r="AA664" i="10"/>
  <c r="AA663" i="10"/>
  <c r="AA657" i="10"/>
  <c r="AA656" i="10"/>
  <c r="AA655" i="10"/>
  <c r="AA654" i="10"/>
  <c r="AA648" i="10"/>
  <c r="K699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0" i="10"/>
  <c r="K649" i="10"/>
  <c r="K648" i="10"/>
  <c r="K646" i="10"/>
  <c r="K645" i="10"/>
  <c r="K642" i="10"/>
  <c r="K641" i="10"/>
  <c r="K640" i="10"/>
  <c r="K639" i="10"/>
  <c r="K637" i="10"/>
  <c r="K636" i="10"/>
  <c r="K635" i="10"/>
  <c r="K634" i="10"/>
  <c r="K630" i="10"/>
  <c r="K627" i="10"/>
  <c r="K626" i="10"/>
  <c r="K618" i="10"/>
  <c r="K617" i="10"/>
  <c r="K609" i="10"/>
  <c r="K603" i="10"/>
  <c r="K602" i="10"/>
  <c r="K601" i="10"/>
  <c r="K600" i="10"/>
  <c r="K599" i="10"/>
  <c r="K597" i="10"/>
  <c r="K593" i="10"/>
  <c r="K592" i="10"/>
  <c r="K590" i="10"/>
  <c r="K578" i="10"/>
  <c r="K577" i="10"/>
  <c r="K573" i="10"/>
  <c r="K571" i="10"/>
  <c r="K570" i="10"/>
  <c r="K569" i="10"/>
  <c r="K564" i="10"/>
  <c r="K562" i="10"/>
  <c r="K561" i="10"/>
  <c r="K560" i="10"/>
  <c r="K558" i="10"/>
  <c r="K556" i="10"/>
  <c r="K555" i="10"/>
  <c r="K554" i="10"/>
  <c r="K551" i="10"/>
  <c r="K548" i="10"/>
  <c r="K507" i="10"/>
  <c r="K506" i="10"/>
  <c r="K503" i="10"/>
  <c r="K498" i="10"/>
  <c r="K497" i="10"/>
  <c r="K496" i="10"/>
  <c r="K494" i="10"/>
  <c r="K488" i="10"/>
  <c r="K481" i="10"/>
  <c r="K465" i="10"/>
  <c r="K464" i="10"/>
  <c r="K463" i="10"/>
  <c r="K459" i="10"/>
  <c r="K454" i="10"/>
  <c r="K453" i="10"/>
  <c r="K452" i="10"/>
  <c r="K451" i="10"/>
  <c r="K449" i="10"/>
  <c r="K448" i="10"/>
  <c r="K447" i="10"/>
  <c r="G19" i="10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79" i="12"/>
  <c r="J78" i="12"/>
  <c r="J77" i="12"/>
  <c r="J76" i="12"/>
  <c r="J75" i="12"/>
  <c r="J74" i="12"/>
  <c r="J73" i="12"/>
  <c r="J72" i="12"/>
  <c r="J71" i="12"/>
  <c r="J70" i="12"/>
  <c r="J69" i="12"/>
  <c r="J68" i="12"/>
  <c r="J67" i="12"/>
  <c r="J66" i="12"/>
  <c r="J65" i="12"/>
  <c r="J64" i="12"/>
  <c r="J63" i="12"/>
  <c r="J62" i="12"/>
  <c r="J61" i="12"/>
  <c r="J60" i="12"/>
  <c r="J59" i="12"/>
  <c r="J58" i="12"/>
  <c r="J57" i="12"/>
  <c r="J56" i="12"/>
  <c r="J55" i="12"/>
  <c r="J54" i="12"/>
  <c r="J53" i="12"/>
  <c r="J52" i="12"/>
  <c r="J51" i="12"/>
  <c r="J50" i="12"/>
  <c r="J49" i="12"/>
  <c r="J48" i="12"/>
  <c r="J47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F223" i="11"/>
  <c r="E223" i="11"/>
  <c r="D223" i="11"/>
  <c r="S222" i="11"/>
  <c r="K222" i="11"/>
  <c r="J222" i="11"/>
  <c r="M222" i="11" s="1"/>
  <c r="J221" i="11"/>
  <c r="K220" i="11"/>
  <c r="J220" i="11"/>
  <c r="M220" i="11" s="1"/>
  <c r="J219" i="11"/>
  <c r="J218" i="11"/>
  <c r="J217" i="11"/>
  <c r="K216" i="11"/>
  <c r="J216" i="11"/>
  <c r="M216" i="11" s="1"/>
  <c r="J215" i="11"/>
  <c r="S214" i="11"/>
  <c r="K214" i="11"/>
  <c r="M214" i="11" s="1"/>
  <c r="J213" i="11"/>
  <c r="J212" i="11"/>
  <c r="J211" i="11"/>
  <c r="J210" i="11"/>
  <c r="J209" i="11"/>
  <c r="J208" i="11"/>
  <c r="J207" i="11"/>
  <c r="J206" i="11"/>
  <c r="J205" i="11"/>
  <c r="J204" i="11"/>
  <c r="J203" i="11"/>
  <c r="J202" i="11"/>
  <c r="J201" i="11"/>
  <c r="K200" i="11"/>
  <c r="J200" i="11"/>
  <c r="M200" i="11" s="1"/>
  <c r="K199" i="11"/>
  <c r="J199" i="11"/>
  <c r="M199" i="11" s="1"/>
  <c r="K198" i="11"/>
  <c r="J198" i="11"/>
  <c r="M198" i="11" s="1"/>
  <c r="J197" i="11"/>
  <c r="J196" i="11"/>
  <c r="J195" i="11"/>
  <c r="K194" i="11"/>
  <c r="J194" i="11"/>
  <c r="M194" i="11" s="1"/>
  <c r="J193" i="11"/>
  <c r="K192" i="11"/>
  <c r="J192" i="11"/>
  <c r="M192" i="11" s="1"/>
  <c r="K191" i="11"/>
  <c r="J191" i="11"/>
  <c r="M191" i="11" s="1"/>
  <c r="K190" i="11"/>
  <c r="J190" i="11"/>
  <c r="M190" i="11" s="1"/>
  <c r="K189" i="11"/>
  <c r="J189" i="11"/>
  <c r="M189" i="11" s="1"/>
  <c r="K188" i="11"/>
  <c r="J188" i="11"/>
  <c r="M188" i="11" s="1"/>
  <c r="K187" i="11"/>
  <c r="J187" i="11"/>
  <c r="M187" i="11" s="1"/>
  <c r="K186" i="11"/>
  <c r="J186" i="11"/>
  <c r="M186" i="11" s="1"/>
  <c r="K185" i="11"/>
  <c r="J185" i="11"/>
  <c r="M185" i="11" s="1"/>
  <c r="K184" i="11"/>
  <c r="J184" i="11"/>
  <c r="M184" i="11" s="1"/>
  <c r="K183" i="11"/>
  <c r="J183" i="11"/>
  <c r="M183" i="11" s="1"/>
  <c r="J182" i="11"/>
  <c r="K181" i="11"/>
  <c r="J181" i="11"/>
  <c r="M181" i="11" s="1"/>
  <c r="J180" i="11"/>
  <c r="J179" i="11"/>
  <c r="K178" i="11"/>
  <c r="J178" i="11"/>
  <c r="M178" i="11" s="1"/>
  <c r="K177" i="11"/>
  <c r="J177" i="11"/>
  <c r="M177" i="11" s="1"/>
  <c r="J176" i="11"/>
  <c r="K175" i="11"/>
  <c r="J175" i="11"/>
  <c r="M175" i="11" s="1"/>
  <c r="K174" i="11"/>
  <c r="J174" i="11"/>
  <c r="M174" i="11" s="1"/>
  <c r="K173" i="11"/>
  <c r="J173" i="11"/>
  <c r="M173" i="11" s="1"/>
  <c r="J172" i="11"/>
  <c r="J171" i="11"/>
  <c r="K170" i="11"/>
  <c r="J170" i="11"/>
  <c r="M170" i="11" s="1"/>
  <c r="J169" i="11"/>
  <c r="K168" i="11"/>
  <c r="J168" i="11"/>
  <c r="M168" i="11" s="1"/>
  <c r="K167" i="11"/>
  <c r="J167" i="11"/>
  <c r="M167" i="11" s="1"/>
  <c r="K166" i="11"/>
  <c r="J166" i="11"/>
  <c r="M166" i="11" s="1"/>
  <c r="K165" i="11"/>
  <c r="J165" i="11"/>
  <c r="M165" i="11" s="1"/>
  <c r="J164" i="11"/>
  <c r="J163" i="11"/>
  <c r="J162" i="11"/>
  <c r="J161" i="11"/>
  <c r="J160" i="11"/>
  <c r="J159" i="11"/>
  <c r="K147" i="11"/>
  <c r="H147" i="11"/>
  <c r="G147" i="11"/>
  <c r="F147" i="11"/>
  <c r="E147" i="11"/>
  <c r="R141" i="11"/>
  <c r="R140" i="11"/>
  <c r="R139" i="11"/>
  <c r="S139" i="11" s="1"/>
  <c r="T139" i="11" s="1"/>
  <c r="R138" i="11"/>
  <c r="S138" i="11" s="1"/>
  <c r="T138" i="11" s="1"/>
  <c r="R137" i="11"/>
  <c r="S137" i="11" s="1"/>
  <c r="T137" i="11" s="1"/>
  <c r="R136" i="11"/>
  <c r="S136" i="11" s="1"/>
  <c r="T136" i="11" s="1"/>
  <c r="R135" i="11"/>
  <c r="S135" i="11" s="1"/>
  <c r="T135" i="11" s="1"/>
  <c r="R134" i="11"/>
  <c r="S134" i="11" s="1"/>
  <c r="T134" i="11" s="1"/>
  <c r="R133" i="11"/>
  <c r="S133" i="11" s="1"/>
  <c r="T133" i="11" s="1"/>
  <c r="R132" i="11"/>
  <c r="S132" i="11" s="1"/>
  <c r="R131" i="11"/>
  <c r="R130" i="11"/>
  <c r="R129" i="11"/>
  <c r="R128" i="11"/>
  <c r="S128" i="11" s="1"/>
  <c r="T128" i="11" s="1"/>
  <c r="K128" i="11"/>
  <c r="S127" i="11"/>
  <c r="R127" i="11"/>
  <c r="K127" i="11"/>
  <c r="R126" i="11"/>
  <c r="K126" i="11"/>
  <c r="R125" i="11"/>
  <c r="R124" i="11"/>
  <c r="S124" i="11" s="1"/>
  <c r="T124" i="11" s="1"/>
  <c r="K124" i="11"/>
  <c r="R123" i="11"/>
  <c r="R122" i="11"/>
  <c r="K122" i="11"/>
  <c r="R121" i="11"/>
  <c r="R120" i="11"/>
  <c r="R119" i="11"/>
  <c r="R118" i="11"/>
  <c r="R117" i="11"/>
  <c r="R116" i="11"/>
  <c r="T115" i="11"/>
  <c r="K115" i="11"/>
  <c r="R114" i="11"/>
  <c r="R113" i="11"/>
  <c r="R112" i="11"/>
  <c r="R111" i="11"/>
  <c r="R110" i="11"/>
  <c r="K110" i="11"/>
  <c r="R109" i="11"/>
  <c r="R108" i="11"/>
  <c r="K108" i="11"/>
  <c r="R107" i="11"/>
  <c r="R106" i="11"/>
  <c r="S106" i="11" s="1"/>
  <c r="K106" i="11"/>
  <c r="R105" i="11"/>
  <c r="S105" i="11" s="1"/>
  <c r="K105" i="11"/>
  <c r="R104" i="11"/>
  <c r="S104" i="11" s="1"/>
  <c r="K104" i="11"/>
  <c r="R103" i="11"/>
  <c r="K103" i="11"/>
  <c r="R102" i="11"/>
  <c r="R101" i="11"/>
  <c r="K101" i="11"/>
  <c r="R100" i="11"/>
  <c r="K100" i="11"/>
  <c r="R99" i="11"/>
  <c r="K99" i="11"/>
  <c r="P98" i="11"/>
  <c r="K98" i="11"/>
  <c r="R97" i="11"/>
  <c r="K97" i="11"/>
  <c r="R96" i="11"/>
  <c r="R95" i="11"/>
  <c r="R94" i="11"/>
  <c r="K94" i="11"/>
  <c r="R93" i="11"/>
  <c r="R92" i="11"/>
  <c r="S92" i="11" s="1"/>
  <c r="K92" i="11"/>
  <c r="T91" i="11"/>
  <c r="R90" i="11"/>
  <c r="R89" i="11"/>
  <c r="R88" i="11"/>
  <c r="R87" i="11"/>
  <c r="R86" i="11"/>
  <c r="R85" i="11"/>
  <c r="R84" i="11"/>
  <c r="S84" i="11" s="1"/>
  <c r="K84" i="11"/>
  <c r="R83" i="11"/>
  <c r="S83" i="11" s="1"/>
  <c r="K83" i="11"/>
  <c r="R82" i="11"/>
  <c r="S82" i="11" s="1"/>
  <c r="K82" i="11"/>
  <c r="R81" i="11"/>
  <c r="S81" i="11" s="1"/>
  <c r="K81" i="11"/>
  <c r="R80" i="11"/>
  <c r="S80" i="11" s="1"/>
  <c r="K80" i="11"/>
  <c r="R79" i="11"/>
  <c r="S79" i="11" s="1"/>
  <c r="K79" i="11"/>
  <c r="R78" i="11"/>
  <c r="S78" i="11" s="1"/>
  <c r="K78" i="11"/>
  <c r="R77" i="11"/>
  <c r="S77" i="11" s="1"/>
  <c r="K77" i="11"/>
  <c r="R76" i="11"/>
  <c r="S76" i="11" s="1"/>
  <c r="K76" i="11"/>
  <c r="R75" i="11"/>
  <c r="S75" i="11" s="1"/>
  <c r="K75" i="11"/>
  <c r="R74" i="11"/>
  <c r="K74" i="11"/>
  <c r="R73" i="11"/>
  <c r="R72" i="11"/>
  <c r="S72" i="11" s="1"/>
  <c r="K72" i="11"/>
  <c r="R71" i="11"/>
  <c r="R70" i="11"/>
  <c r="R69" i="11"/>
  <c r="S69" i="11" s="1"/>
  <c r="K69" i="11"/>
  <c r="R68" i="11"/>
  <c r="S68" i="11" s="1"/>
  <c r="K68" i="11"/>
  <c r="R67" i="11"/>
  <c r="R66" i="11"/>
  <c r="S66" i="11" s="1"/>
  <c r="K66" i="11"/>
  <c r="R65" i="11"/>
  <c r="S65" i="11" s="1"/>
  <c r="K65" i="11"/>
  <c r="R64" i="11"/>
  <c r="S64" i="11" s="1"/>
  <c r="K64" i="11"/>
  <c r="R63" i="11"/>
  <c r="R62" i="11"/>
  <c r="R61" i="11"/>
  <c r="S61" i="11" s="1"/>
  <c r="K61" i="11"/>
  <c r="T60" i="11"/>
  <c r="K60" i="11"/>
  <c r="T58" i="11"/>
  <c r="T57" i="11"/>
  <c r="I57" i="11"/>
  <c r="R56" i="11"/>
  <c r="R55" i="11"/>
  <c r="R54" i="11"/>
  <c r="R53" i="11"/>
  <c r="R52" i="11"/>
  <c r="R51" i="11"/>
  <c r="R50" i="11"/>
  <c r="R49" i="11"/>
  <c r="R48" i="11"/>
  <c r="R47" i="11"/>
  <c r="R46" i="11"/>
  <c r="R45" i="11"/>
  <c r="S45" i="11" s="1"/>
  <c r="K45" i="11"/>
  <c r="R44" i="11"/>
  <c r="S44" i="11" s="1"/>
  <c r="K44" i="11"/>
  <c r="R43" i="11"/>
  <c r="S43" i="11" s="1"/>
  <c r="R42" i="11"/>
  <c r="S42" i="11" s="1"/>
  <c r="T42" i="11" s="1"/>
  <c r="R41" i="11"/>
  <c r="S41" i="11" s="1"/>
  <c r="T41" i="11" s="1"/>
  <c r="R40" i="11"/>
  <c r="S40" i="11" s="1"/>
  <c r="T40" i="11" s="1"/>
  <c r="R39" i="11"/>
  <c r="S39" i="11" s="1"/>
  <c r="K39" i="11"/>
  <c r="R38" i="11"/>
  <c r="S38" i="11" s="1"/>
  <c r="K38" i="11"/>
  <c r="R37" i="11"/>
  <c r="K37" i="11"/>
  <c r="R36" i="11"/>
  <c r="K36" i="11"/>
  <c r="R35" i="11"/>
  <c r="K35" i="11"/>
  <c r="R34" i="11"/>
  <c r="K34" i="11"/>
  <c r="R33" i="11"/>
  <c r="K33" i="11"/>
  <c r="R32" i="11"/>
  <c r="K32" i="11"/>
  <c r="R31" i="11"/>
  <c r="K31" i="11"/>
  <c r="R30" i="11"/>
  <c r="K30" i="11"/>
  <c r="R29" i="11"/>
  <c r="K29" i="11"/>
  <c r="R28" i="11"/>
  <c r="R27" i="11"/>
  <c r="R26" i="11"/>
  <c r="K26" i="11"/>
  <c r="R25" i="11"/>
  <c r="K25" i="11"/>
  <c r="R24" i="11"/>
  <c r="K24" i="11"/>
  <c r="R23" i="11"/>
  <c r="K23" i="11"/>
  <c r="Q22" i="11"/>
  <c r="R22" i="11" s="1"/>
  <c r="K22" i="11"/>
  <c r="R21" i="11"/>
  <c r="K21" i="11"/>
  <c r="R20" i="11"/>
  <c r="K20" i="11"/>
  <c r="R19" i="11"/>
  <c r="K19" i="11"/>
  <c r="R18" i="11"/>
  <c r="R17" i="11"/>
  <c r="K17" i="11"/>
  <c r="R16" i="11"/>
  <c r="K16" i="11"/>
  <c r="R15" i="11"/>
  <c r="K15" i="11"/>
  <c r="R14" i="11"/>
  <c r="K14" i="11"/>
  <c r="R13" i="11"/>
  <c r="K13" i="11"/>
  <c r="R12" i="11"/>
  <c r="Q11" i="11"/>
  <c r="R11" i="11" s="1"/>
  <c r="R10" i="11"/>
  <c r="K10" i="11"/>
  <c r="R9" i="11"/>
  <c r="K9" i="11"/>
  <c r="R8" i="11"/>
  <c r="K8" i="11"/>
  <c r="R7" i="11"/>
  <c r="K7" i="11"/>
  <c r="R6" i="11"/>
  <c r="R5" i="11"/>
  <c r="R4" i="11"/>
  <c r="V698" i="10"/>
  <c r="V692" i="10" s="1"/>
  <c r="K698" i="10"/>
  <c r="K697" i="10"/>
  <c r="K696" i="10"/>
  <c r="K700" i="10" s="1"/>
  <c r="AI693" i="10"/>
  <c r="W693" i="10"/>
  <c r="U693" i="10"/>
  <c r="AB692" i="10"/>
  <c r="X692" i="10"/>
  <c r="Q692" i="10"/>
  <c r="N692" i="10"/>
  <c r="J692" i="10"/>
  <c r="J694" i="10" s="1"/>
  <c r="H692" i="10"/>
  <c r="AI691" i="10"/>
  <c r="AK691" i="10" s="1"/>
  <c r="AD690" i="10"/>
  <c r="AD689" i="10"/>
  <c r="AD688" i="10"/>
  <c r="AQ687" i="10"/>
  <c r="AD686" i="10"/>
  <c r="AD685" i="10"/>
  <c r="AD684" i="10"/>
  <c r="AD683" i="10"/>
  <c r="AD682" i="10"/>
  <c r="AD681" i="10"/>
  <c r="AD680" i="10"/>
  <c r="AD679" i="10"/>
  <c r="AD678" i="10"/>
  <c r="AD677" i="10"/>
  <c r="AD676" i="10"/>
  <c r="AD675" i="10"/>
  <c r="AQ674" i="10"/>
  <c r="AI673" i="10"/>
  <c r="AI672" i="10"/>
  <c r="AI671" i="10"/>
  <c r="AI670" i="10"/>
  <c r="AI669" i="10"/>
  <c r="AI668" i="10"/>
  <c r="AI667" i="10"/>
  <c r="AI666" i="10"/>
  <c r="AI665" i="10"/>
  <c r="AI664" i="10"/>
  <c r="AI663" i="10"/>
  <c r="AI662" i="10"/>
  <c r="AI661" i="10"/>
  <c r="AI660" i="10"/>
  <c r="AI659" i="10"/>
  <c r="AI658" i="10"/>
  <c r="AI657" i="10"/>
  <c r="AI656" i="10"/>
  <c r="AI655" i="10"/>
  <c r="AI654" i="10"/>
  <c r="AI653" i="10"/>
  <c r="AI652" i="10"/>
  <c r="AI651" i="10"/>
  <c r="K651" i="10"/>
  <c r="AI650" i="10"/>
  <c r="U650" i="10"/>
  <c r="R650" i="10"/>
  <c r="AI649" i="10"/>
  <c r="U649" i="10"/>
  <c r="R649" i="10"/>
  <c r="AI648" i="10"/>
  <c r="U648" i="10"/>
  <c r="R648" i="10"/>
  <c r="AI647" i="10"/>
  <c r="U647" i="10"/>
  <c r="R647" i="10"/>
  <c r="K647" i="10"/>
  <c r="AI646" i="10"/>
  <c r="U646" i="10"/>
  <c r="R646" i="10"/>
  <c r="AI645" i="10"/>
  <c r="U645" i="10"/>
  <c r="R645" i="10"/>
  <c r="AI644" i="10"/>
  <c r="AA644" i="10"/>
  <c r="U644" i="10"/>
  <c r="R644" i="10"/>
  <c r="K644" i="10"/>
  <c r="AI643" i="10"/>
  <c r="AA643" i="10"/>
  <c r="U643" i="10"/>
  <c r="R643" i="10"/>
  <c r="K643" i="10"/>
  <c r="AI642" i="10"/>
  <c r="U642" i="10"/>
  <c r="R642" i="10"/>
  <c r="AI641" i="10"/>
  <c r="U641" i="10"/>
  <c r="R641" i="10"/>
  <c r="AI640" i="10"/>
  <c r="U640" i="10"/>
  <c r="R640" i="10"/>
  <c r="AI639" i="10"/>
  <c r="U639" i="10"/>
  <c r="R639" i="10"/>
  <c r="AI638" i="10"/>
  <c r="U638" i="10"/>
  <c r="R638" i="10"/>
  <c r="K638" i="10"/>
  <c r="AI637" i="10"/>
  <c r="U637" i="10"/>
  <c r="R637" i="10"/>
  <c r="AI636" i="10"/>
  <c r="U636" i="10"/>
  <c r="R636" i="10"/>
  <c r="AI635" i="10"/>
  <c r="U635" i="10"/>
  <c r="R635" i="10"/>
  <c r="AI634" i="10"/>
  <c r="U634" i="10"/>
  <c r="R634" i="10"/>
  <c r="AI633" i="10"/>
  <c r="U633" i="10"/>
  <c r="R633" i="10"/>
  <c r="K633" i="10"/>
  <c r="AI632" i="10"/>
  <c r="U632" i="10"/>
  <c r="R632" i="10"/>
  <c r="K632" i="10"/>
  <c r="AI631" i="10"/>
  <c r="AA631" i="10"/>
  <c r="U631" i="10"/>
  <c r="R631" i="10"/>
  <c r="K631" i="10"/>
  <c r="AI630" i="10"/>
  <c r="U630" i="10"/>
  <c r="R630" i="10"/>
  <c r="AI629" i="10"/>
  <c r="AA629" i="10"/>
  <c r="U629" i="10"/>
  <c r="R629" i="10"/>
  <c r="K629" i="10"/>
  <c r="AI628" i="10"/>
  <c r="AA628" i="10"/>
  <c r="U628" i="10"/>
  <c r="R628" i="10"/>
  <c r="K628" i="10"/>
  <c r="AI627" i="10"/>
  <c r="U627" i="10"/>
  <c r="R627" i="10"/>
  <c r="AI626" i="10"/>
  <c r="U626" i="10"/>
  <c r="R626" i="10"/>
  <c r="AI625" i="10"/>
  <c r="AA625" i="10"/>
  <c r="U625" i="10"/>
  <c r="R625" i="10"/>
  <c r="K625" i="10"/>
  <c r="AI624" i="10"/>
  <c r="AA624" i="10"/>
  <c r="U624" i="10"/>
  <c r="R624" i="10"/>
  <c r="K624" i="10"/>
  <c r="AI623" i="10"/>
  <c r="AA623" i="10"/>
  <c r="U623" i="10"/>
  <c r="R623" i="10"/>
  <c r="K623" i="10"/>
  <c r="AI622" i="10"/>
  <c r="AA622" i="10"/>
  <c r="U622" i="10"/>
  <c r="R622" i="10"/>
  <c r="K622" i="10"/>
  <c r="AI621" i="10"/>
  <c r="AA621" i="10"/>
  <c r="U621" i="10"/>
  <c r="R621" i="10"/>
  <c r="K621" i="10"/>
  <c r="AI620" i="10"/>
  <c r="AA620" i="10"/>
  <c r="U620" i="10"/>
  <c r="R620" i="10"/>
  <c r="K620" i="10"/>
  <c r="AI619" i="10"/>
  <c r="AA619" i="10"/>
  <c r="U619" i="10"/>
  <c r="R619" i="10"/>
  <c r="K619" i="10"/>
  <c r="AI618" i="10"/>
  <c r="U618" i="10"/>
  <c r="R618" i="10"/>
  <c r="AI617" i="10"/>
  <c r="U617" i="10"/>
  <c r="R617" i="10"/>
  <c r="AI616" i="10"/>
  <c r="AA616" i="10"/>
  <c r="U616" i="10"/>
  <c r="R616" i="10"/>
  <c r="K616" i="10"/>
  <c r="AI615" i="10"/>
  <c r="AA615" i="10"/>
  <c r="U615" i="10"/>
  <c r="R615" i="10"/>
  <c r="K615" i="10"/>
  <c r="AI614" i="10"/>
  <c r="AA614" i="10"/>
  <c r="U614" i="10"/>
  <c r="R614" i="10"/>
  <c r="K614" i="10"/>
  <c r="AI613" i="10"/>
  <c r="AA613" i="10"/>
  <c r="U613" i="10"/>
  <c r="R613" i="10"/>
  <c r="K613" i="10"/>
  <c r="AI612" i="10"/>
  <c r="AA612" i="10"/>
  <c r="U612" i="10"/>
  <c r="R612" i="10"/>
  <c r="K612" i="10"/>
  <c r="AI611" i="10"/>
  <c r="U611" i="10"/>
  <c r="R611" i="10"/>
  <c r="K611" i="10"/>
  <c r="AI610" i="10"/>
  <c r="AA610" i="10"/>
  <c r="U610" i="10"/>
  <c r="R610" i="10"/>
  <c r="K610" i="10"/>
  <c r="AI609" i="10"/>
  <c r="U609" i="10"/>
  <c r="R609" i="10"/>
  <c r="AI608" i="10"/>
  <c r="AA608" i="10"/>
  <c r="U608" i="10"/>
  <c r="R608" i="10"/>
  <c r="K608" i="10"/>
  <c r="AI607" i="10"/>
  <c r="AA607" i="10"/>
  <c r="U607" i="10"/>
  <c r="R607" i="10"/>
  <c r="K607" i="10"/>
  <c r="AI606" i="10"/>
  <c r="AA606" i="10"/>
  <c r="U606" i="10"/>
  <c r="R606" i="10"/>
  <c r="K606" i="10"/>
  <c r="AI605" i="10"/>
  <c r="AA605" i="10"/>
  <c r="U605" i="10"/>
  <c r="R605" i="10"/>
  <c r="K605" i="10"/>
  <c r="AI604" i="10"/>
  <c r="AA604" i="10"/>
  <c r="U604" i="10"/>
  <c r="R604" i="10"/>
  <c r="K604" i="10"/>
  <c r="AI603" i="10"/>
  <c r="U603" i="10"/>
  <c r="R603" i="10"/>
  <c r="AI602" i="10"/>
  <c r="U602" i="10"/>
  <c r="R602" i="10"/>
  <c r="AI601" i="10"/>
  <c r="U601" i="10"/>
  <c r="R601" i="10"/>
  <c r="AI600" i="10"/>
  <c r="U600" i="10"/>
  <c r="R600" i="10"/>
  <c r="AI599" i="10"/>
  <c r="U599" i="10"/>
  <c r="R599" i="10"/>
  <c r="AI598" i="10"/>
  <c r="AA598" i="10"/>
  <c r="U598" i="10"/>
  <c r="R598" i="10"/>
  <c r="K598" i="10"/>
  <c r="AD598" i="10" s="1"/>
  <c r="AI597" i="10"/>
  <c r="U597" i="10"/>
  <c r="R597" i="10"/>
  <c r="AI596" i="10"/>
  <c r="U596" i="10"/>
  <c r="R596" i="10"/>
  <c r="K596" i="10"/>
  <c r="AI595" i="10"/>
  <c r="U595" i="10"/>
  <c r="R595" i="10"/>
  <c r="K595" i="10"/>
  <c r="AI594" i="10"/>
  <c r="U594" i="10"/>
  <c r="R594" i="10"/>
  <c r="K594" i="10"/>
  <c r="AI593" i="10"/>
  <c r="U593" i="10"/>
  <c r="R593" i="10"/>
  <c r="AI592" i="10"/>
  <c r="U592" i="10"/>
  <c r="R592" i="10"/>
  <c r="AI591" i="10"/>
  <c r="AA591" i="10"/>
  <c r="U591" i="10"/>
  <c r="R591" i="10"/>
  <c r="K591" i="10"/>
  <c r="AI590" i="10"/>
  <c r="U590" i="10"/>
  <c r="R590" i="10"/>
  <c r="AI589" i="10"/>
  <c r="AA589" i="10"/>
  <c r="U589" i="10"/>
  <c r="R589" i="10"/>
  <c r="K589" i="10"/>
  <c r="AI588" i="10"/>
  <c r="AA588" i="10"/>
  <c r="U588" i="10"/>
  <c r="R588" i="10"/>
  <c r="K588" i="10"/>
  <c r="AI587" i="10"/>
  <c r="AA587" i="10"/>
  <c r="U587" i="10"/>
  <c r="R587" i="10"/>
  <c r="K587" i="10"/>
  <c r="AI586" i="10"/>
  <c r="AA586" i="10"/>
  <c r="U586" i="10"/>
  <c r="R586" i="10"/>
  <c r="K586" i="10"/>
  <c r="AI585" i="10"/>
  <c r="AA585" i="10"/>
  <c r="U585" i="10"/>
  <c r="R585" i="10"/>
  <c r="K585" i="10"/>
  <c r="AI584" i="10"/>
  <c r="U584" i="10"/>
  <c r="R584" i="10"/>
  <c r="K584" i="10"/>
  <c r="AI583" i="10"/>
  <c r="AA583" i="10"/>
  <c r="U583" i="10"/>
  <c r="R583" i="10"/>
  <c r="K583" i="10"/>
  <c r="AI582" i="10"/>
  <c r="AA582" i="10"/>
  <c r="U582" i="10"/>
  <c r="R582" i="10"/>
  <c r="K582" i="10"/>
  <c r="AI581" i="10"/>
  <c r="AA581" i="10"/>
  <c r="U581" i="10"/>
  <c r="R581" i="10"/>
  <c r="K581" i="10"/>
  <c r="AI580" i="10"/>
  <c r="AA580" i="10"/>
  <c r="U580" i="10"/>
  <c r="R580" i="10"/>
  <c r="K580" i="10"/>
  <c r="AI579" i="10"/>
  <c r="AA579" i="10"/>
  <c r="U579" i="10"/>
  <c r="R579" i="10"/>
  <c r="K579" i="10"/>
  <c r="AI578" i="10"/>
  <c r="U578" i="10"/>
  <c r="R578" i="10"/>
  <c r="AI577" i="10"/>
  <c r="U577" i="10"/>
  <c r="R577" i="10"/>
  <c r="AI576" i="10"/>
  <c r="AA576" i="10"/>
  <c r="U576" i="10"/>
  <c r="R576" i="10"/>
  <c r="K576" i="10"/>
  <c r="AI575" i="10"/>
  <c r="AA575" i="10"/>
  <c r="U575" i="10"/>
  <c r="R575" i="10"/>
  <c r="K575" i="10"/>
  <c r="AI574" i="10"/>
  <c r="AA574" i="10"/>
  <c r="U574" i="10"/>
  <c r="R574" i="10"/>
  <c r="K574" i="10"/>
  <c r="AI573" i="10"/>
  <c r="U573" i="10"/>
  <c r="R573" i="10"/>
  <c r="AI572" i="10"/>
  <c r="AA572" i="10"/>
  <c r="U572" i="10"/>
  <c r="R572" i="10"/>
  <c r="K572" i="10"/>
  <c r="AI571" i="10"/>
  <c r="U571" i="10"/>
  <c r="R571" i="10"/>
  <c r="AI570" i="10"/>
  <c r="U570" i="10"/>
  <c r="R570" i="10"/>
  <c r="AI569" i="10"/>
  <c r="U569" i="10"/>
  <c r="R569" i="10"/>
  <c r="AI568" i="10"/>
  <c r="AA568" i="10"/>
  <c r="U568" i="10"/>
  <c r="R568" i="10"/>
  <c r="K568" i="10"/>
  <c r="AI567" i="10"/>
  <c r="AA567" i="10"/>
  <c r="U567" i="10"/>
  <c r="R567" i="10"/>
  <c r="K567" i="10"/>
  <c r="AI566" i="10"/>
  <c r="AA566" i="10"/>
  <c r="U566" i="10"/>
  <c r="R566" i="10"/>
  <c r="K566" i="10"/>
  <c r="AI565" i="10"/>
  <c r="AA565" i="10"/>
  <c r="U565" i="10"/>
  <c r="R565" i="10"/>
  <c r="K565" i="10"/>
  <c r="AI564" i="10"/>
  <c r="U564" i="10"/>
  <c r="R564" i="10"/>
  <c r="AI563" i="10"/>
  <c r="AA563" i="10"/>
  <c r="U563" i="10"/>
  <c r="R563" i="10"/>
  <c r="K563" i="10"/>
  <c r="AI562" i="10"/>
  <c r="U562" i="10"/>
  <c r="R562" i="10"/>
  <c r="AI561" i="10"/>
  <c r="U561" i="10"/>
  <c r="R561" i="10"/>
  <c r="AI560" i="10"/>
  <c r="U560" i="10"/>
  <c r="R560" i="10"/>
  <c r="AI559" i="10"/>
  <c r="AA559" i="10"/>
  <c r="U559" i="10"/>
  <c r="R559" i="10"/>
  <c r="K559" i="10"/>
  <c r="AI558" i="10"/>
  <c r="U558" i="10"/>
  <c r="R558" i="10"/>
  <c r="AI557" i="10"/>
  <c r="AA557" i="10"/>
  <c r="U557" i="10"/>
  <c r="R557" i="10"/>
  <c r="K557" i="10"/>
  <c r="AI556" i="10"/>
  <c r="U556" i="10"/>
  <c r="R556" i="10"/>
  <c r="AI555" i="10"/>
  <c r="U555" i="10"/>
  <c r="R555" i="10"/>
  <c r="AI554" i="10"/>
  <c r="U554" i="10"/>
  <c r="R554" i="10"/>
  <c r="AI553" i="10"/>
  <c r="AA553" i="10"/>
  <c r="U553" i="10"/>
  <c r="R553" i="10"/>
  <c r="K553" i="10"/>
  <c r="AI552" i="10"/>
  <c r="AA552" i="10"/>
  <c r="U552" i="10"/>
  <c r="R552" i="10"/>
  <c r="K552" i="10"/>
  <c r="AI551" i="10"/>
  <c r="U551" i="10"/>
  <c r="R551" i="10"/>
  <c r="AI550" i="10"/>
  <c r="AA550" i="10"/>
  <c r="U550" i="10"/>
  <c r="R550" i="10"/>
  <c r="K550" i="10"/>
  <c r="AI549" i="10"/>
  <c r="AA549" i="10"/>
  <c r="U549" i="10"/>
  <c r="R549" i="10"/>
  <c r="K549" i="10"/>
  <c r="AI548" i="10"/>
  <c r="U548" i="10"/>
  <c r="R548" i="10"/>
  <c r="AI547" i="10"/>
  <c r="AA547" i="10"/>
  <c r="U547" i="10"/>
  <c r="R547" i="10"/>
  <c r="K547" i="10"/>
  <c r="AI546" i="10"/>
  <c r="AA546" i="10"/>
  <c r="U546" i="10"/>
  <c r="R546" i="10"/>
  <c r="K546" i="10"/>
  <c r="AI545" i="10"/>
  <c r="AA545" i="10"/>
  <c r="U545" i="10"/>
  <c r="R545" i="10"/>
  <c r="K545" i="10"/>
  <c r="AI544" i="10"/>
  <c r="AA544" i="10"/>
  <c r="U544" i="10"/>
  <c r="R544" i="10"/>
  <c r="K544" i="10"/>
  <c r="AI543" i="10"/>
  <c r="AA543" i="10"/>
  <c r="U543" i="10"/>
  <c r="R543" i="10"/>
  <c r="K543" i="10"/>
  <c r="AI542" i="10"/>
  <c r="AA542" i="10"/>
  <c r="U542" i="10"/>
  <c r="R542" i="10"/>
  <c r="K542" i="10"/>
  <c r="AI541" i="10"/>
  <c r="AA541" i="10"/>
  <c r="U541" i="10"/>
  <c r="R541" i="10"/>
  <c r="K541" i="10"/>
  <c r="AI540" i="10"/>
  <c r="AA540" i="10"/>
  <c r="U540" i="10"/>
  <c r="R540" i="10"/>
  <c r="K540" i="10"/>
  <c r="AI539" i="10"/>
  <c r="AA539" i="10"/>
  <c r="U539" i="10"/>
  <c r="R539" i="10"/>
  <c r="K539" i="10"/>
  <c r="AI538" i="10"/>
  <c r="AA538" i="10"/>
  <c r="U538" i="10"/>
  <c r="R538" i="10"/>
  <c r="K538" i="10"/>
  <c r="AI537" i="10"/>
  <c r="AA537" i="10"/>
  <c r="U537" i="10"/>
  <c r="R537" i="10"/>
  <c r="K537" i="10"/>
  <c r="AI536" i="10"/>
  <c r="AA536" i="10"/>
  <c r="U536" i="10"/>
  <c r="R536" i="10"/>
  <c r="K536" i="10"/>
  <c r="AI535" i="10"/>
  <c r="AA535" i="10"/>
  <c r="U535" i="10"/>
  <c r="R535" i="10"/>
  <c r="K535" i="10"/>
  <c r="AI534" i="10"/>
  <c r="AA534" i="10"/>
  <c r="U534" i="10"/>
  <c r="R534" i="10"/>
  <c r="K534" i="10"/>
  <c r="AI533" i="10"/>
  <c r="AA533" i="10"/>
  <c r="U533" i="10"/>
  <c r="R533" i="10"/>
  <c r="K533" i="10"/>
  <c r="AI532" i="10"/>
  <c r="AA532" i="10"/>
  <c r="U532" i="10"/>
  <c r="R532" i="10"/>
  <c r="K532" i="10"/>
  <c r="AI531" i="10"/>
  <c r="AA531" i="10"/>
  <c r="U531" i="10"/>
  <c r="R531" i="10"/>
  <c r="K531" i="10"/>
  <c r="AI530" i="10"/>
  <c r="AA530" i="10"/>
  <c r="U530" i="10"/>
  <c r="R530" i="10"/>
  <c r="K530" i="10"/>
  <c r="AI529" i="10"/>
  <c r="AA529" i="10"/>
  <c r="U529" i="10"/>
  <c r="R529" i="10"/>
  <c r="K529" i="10"/>
  <c r="AI528" i="10"/>
  <c r="AA528" i="10"/>
  <c r="U528" i="10"/>
  <c r="R528" i="10"/>
  <c r="K528" i="10"/>
  <c r="AI527" i="10"/>
  <c r="AA527" i="10"/>
  <c r="U527" i="10"/>
  <c r="R527" i="10"/>
  <c r="K527" i="10"/>
  <c r="AI526" i="10"/>
  <c r="AA526" i="10"/>
  <c r="U526" i="10"/>
  <c r="R526" i="10"/>
  <c r="K526" i="10"/>
  <c r="AI525" i="10"/>
  <c r="AA525" i="10"/>
  <c r="U525" i="10"/>
  <c r="R525" i="10"/>
  <c r="K525" i="10"/>
  <c r="AI524" i="10"/>
  <c r="AA524" i="10"/>
  <c r="U524" i="10"/>
  <c r="R524" i="10"/>
  <c r="K524" i="10"/>
  <c r="AI523" i="10"/>
  <c r="AA523" i="10"/>
  <c r="U523" i="10"/>
  <c r="R523" i="10"/>
  <c r="K523" i="10"/>
  <c r="AI522" i="10"/>
  <c r="AA522" i="10"/>
  <c r="U522" i="10"/>
  <c r="R522" i="10"/>
  <c r="K522" i="10"/>
  <c r="AI521" i="10"/>
  <c r="AA521" i="10"/>
  <c r="U521" i="10"/>
  <c r="R521" i="10"/>
  <c r="K521" i="10"/>
  <c r="AI520" i="10"/>
  <c r="AA520" i="10"/>
  <c r="U520" i="10"/>
  <c r="R520" i="10"/>
  <c r="K520" i="10"/>
  <c r="AI519" i="10"/>
  <c r="AA519" i="10"/>
  <c r="U519" i="10"/>
  <c r="R519" i="10"/>
  <c r="K519" i="10"/>
  <c r="AI518" i="10"/>
  <c r="AA518" i="10"/>
  <c r="U518" i="10"/>
  <c r="R518" i="10"/>
  <c r="K518" i="10"/>
  <c r="AI517" i="10"/>
  <c r="AA517" i="10"/>
  <c r="U517" i="10"/>
  <c r="R517" i="10"/>
  <c r="K517" i="10"/>
  <c r="AI516" i="10"/>
  <c r="AA516" i="10"/>
  <c r="U516" i="10"/>
  <c r="R516" i="10"/>
  <c r="K516" i="10"/>
  <c r="AI515" i="10"/>
  <c r="AA515" i="10"/>
  <c r="U515" i="10"/>
  <c r="R515" i="10"/>
  <c r="K515" i="10"/>
  <c r="AI514" i="10"/>
  <c r="AA514" i="10"/>
  <c r="U514" i="10"/>
  <c r="R514" i="10"/>
  <c r="K514" i="10"/>
  <c r="AI513" i="10"/>
  <c r="U513" i="10"/>
  <c r="R513" i="10"/>
  <c r="K513" i="10"/>
  <c r="AI512" i="10"/>
  <c r="AA512" i="10"/>
  <c r="U512" i="10"/>
  <c r="R512" i="10"/>
  <c r="K512" i="10"/>
  <c r="AI511" i="10"/>
  <c r="AA511" i="10"/>
  <c r="U511" i="10"/>
  <c r="R511" i="10"/>
  <c r="K511" i="10"/>
  <c r="AI510" i="10"/>
  <c r="AA510" i="10"/>
  <c r="U510" i="10"/>
  <c r="R510" i="10"/>
  <c r="K510" i="10"/>
  <c r="AI509" i="10"/>
  <c r="AA509" i="10"/>
  <c r="U509" i="10"/>
  <c r="R509" i="10"/>
  <c r="K509" i="10"/>
  <c r="AI508" i="10"/>
  <c r="AA508" i="10"/>
  <c r="U508" i="10"/>
  <c r="R508" i="10"/>
  <c r="K508" i="10"/>
  <c r="AI507" i="10"/>
  <c r="U507" i="10"/>
  <c r="R507" i="10"/>
  <c r="AI506" i="10"/>
  <c r="U506" i="10"/>
  <c r="R506" i="10"/>
  <c r="AI505" i="10"/>
  <c r="AA505" i="10"/>
  <c r="U505" i="10"/>
  <c r="R505" i="10"/>
  <c r="K505" i="10"/>
  <c r="AI504" i="10"/>
  <c r="AA504" i="10"/>
  <c r="U504" i="10"/>
  <c r="R504" i="10"/>
  <c r="K504" i="10"/>
  <c r="AI503" i="10"/>
  <c r="U503" i="10"/>
  <c r="R503" i="10"/>
  <c r="AI502" i="10"/>
  <c r="AA502" i="10"/>
  <c r="U502" i="10"/>
  <c r="R502" i="10"/>
  <c r="K502" i="10"/>
  <c r="AI501" i="10"/>
  <c r="AA501" i="10"/>
  <c r="U501" i="10"/>
  <c r="R501" i="10"/>
  <c r="K501" i="10"/>
  <c r="AI500" i="10"/>
  <c r="AA500" i="10"/>
  <c r="U500" i="10"/>
  <c r="R500" i="10"/>
  <c r="K500" i="10"/>
  <c r="AI499" i="10"/>
  <c r="AA499" i="10"/>
  <c r="U499" i="10"/>
  <c r="R499" i="10"/>
  <c r="K499" i="10"/>
  <c r="AI498" i="10"/>
  <c r="U498" i="10"/>
  <c r="R498" i="10"/>
  <c r="AI497" i="10"/>
  <c r="U497" i="10"/>
  <c r="R497" i="10"/>
  <c r="AI496" i="10"/>
  <c r="U496" i="10"/>
  <c r="R496" i="10"/>
  <c r="AI495" i="10"/>
  <c r="AA495" i="10"/>
  <c r="U495" i="10"/>
  <c r="R495" i="10"/>
  <c r="K495" i="10"/>
  <c r="AD495" i="10" s="1"/>
  <c r="AI494" i="10"/>
  <c r="U494" i="10"/>
  <c r="R494" i="10"/>
  <c r="AI493" i="10"/>
  <c r="AA493" i="10"/>
  <c r="U493" i="10"/>
  <c r="R493" i="10"/>
  <c r="K493" i="10"/>
  <c r="AI492" i="10"/>
  <c r="AA492" i="10"/>
  <c r="U492" i="10"/>
  <c r="R492" i="10"/>
  <c r="K492" i="10"/>
  <c r="AI491" i="10"/>
  <c r="AA491" i="10"/>
  <c r="U491" i="10"/>
  <c r="R491" i="10"/>
  <c r="K491" i="10"/>
  <c r="AI490" i="10"/>
  <c r="AA490" i="10"/>
  <c r="U490" i="10"/>
  <c r="R490" i="10"/>
  <c r="K490" i="10"/>
  <c r="AI489" i="10"/>
  <c r="AA489" i="10"/>
  <c r="U489" i="10"/>
  <c r="R489" i="10"/>
  <c r="K489" i="10"/>
  <c r="AI488" i="10"/>
  <c r="U488" i="10"/>
  <c r="R488" i="10"/>
  <c r="AI487" i="10"/>
  <c r="AA487" i="10"/>
  <c r="U487" i="10"/>
  <c r="R487" i="10"/>
  <c r="K487" i="10"/>
  <c r="AI486" i="10"/>
  <c r="AA486" i="10"/>
  <c r="U486" i="10"/>
  <c r="R486" i="10"/>
  <c r="K486" i="10"/>
  <c r="AI485" i="10"/>
  <c r="AA485" i="10"/>
  <c r="U485" i="10"/>
  <c r="R485" i="10"/>
  <c r="K485" i="10"/>
  <c r="AI484" i="10"/>
  <c r="AA484" i="10"/>
  <c r="U484" i="10"/>
  <c r="R484" i="10"/>
  <c r="K484" i="10"/>
  <c r="AI483" i="10"/>
  <c r="AA483" i="10"/>
  <c r="U483" i="10"/>
  <c r="R483" i="10"/>
  <c r="K483" i="10"/>
  <c r="AI482" i="10"/>
  <c r="AA482" i="10"/>
  <c r="U482" i="10"/>
  <c r="R482" i="10"/>
  <c r="K482" i="10"/>
  <c r="AI481" i="10"/>
  <c r="U481" i="10"/>
  <c r="R481" i="10"/>
  <c r="AI480" i="10"/>
  <c r="U480" i="10"/>
  <c r="R480" i="10"/>
  <c r="K480" i="10"/>
  <c r="AI479" i="10"/>
  <c r="AA479" i="10"/>
  <c r="U479" i="10"/>
  <c r="R479" i="10"/>
  <c r="K479" i="10"/>
  <c r="AI478" i="10"/>
  <c r="AA478" i="10"/>
  <c r="U478" i="10"/>
  <c r="R478" i="10"/>
  <c r="K478" i="10"/>
  <c r="AI477" i="10"/>
  <c r="AA477" i="10"/>
  <c r="U477" i="10"/>
  <c r="R477" i="10"/>
  <c r="K477" i="10"/>
  <c r="AI476" i="10"/>
  <c r="AA476" i="10"/>
  <c r="U476" i="10"/>
  <c r="R476" i="10"/>
  <c r="K476" i="10"/>
  <c r="AI475" i="10"/>
  <c r="AA475" i="10"/>
  <c r="U475" i="10"/>
  <c r="R475" i="10"/>
  <c r="K475" i="10"/>
  <c r="AI474" i="10"/>
  <c r="AA474" i="10"/>
  <c r="U474" i="10"/>
  <c r="R474" i="10"/>
  <c r="K474" i="10"/>
  <c r="AI473" i="10"/>
  <c r="AA473" i="10"/>
  <c r="U473" i="10"/>
  <c r="R473" i="10"/>
  <c r="K473" i="10"/>
  <c r="AI472" i="10"/>
  <c r="AA472" i="10"/>
  <c r="U472" i="10"/>
  <c r="R472" i="10"/>
  <c r="K472" i="10"/>
  <c r="AI471" i="10"/>
  <c r="AA471" i="10"/>
  <c r="U471" i="10"/>
  <c r="R471" i="10"/>
  <c r="K471" i="10"/>
  <c r="AI470" i="10"/>
  <c r="AA470" i="10"/>
  <c r="U470" i="10"/>
  <c r="R470" i="10"/>
  <c r="K470" i="10"/>
  <c r="AI469" i="10"/>
  <c r="AA469" i="10"/>
  <c r="U469" i="10"/>
  <c r="R469" i="10"/>
  <c r="K469" i="10"/>
  <c r="AI468" i="10"/>
  <c r="AA468" i="10"/>
  <c r="U468" i="10"/>
  <c r="R468" i="10"/>
  <c r="K468" i="10"/>
  <c r="AI467" i="10"/>
  <c r="AA467" i="10"/>
  <c r="U467" i="10"/>
  <c r="R467" i="10"/>
  <c r="K467" i="10"/>
  <c r="AI466" i="10"/>
  <c r="AA466" i="10"/>
  <c r="U466" i="10"/>
  <c r="R466" i="10"/>
  <c r="K466" i="10"/>
  <c r="AI465" i="10"/>
  <c r="U465" i="10"/>
  <c r="R465" i="10"/>
  <c r="AI464" i="10"/>
  <c r="U464" i="10"/>
  <c r="R464" i="10"/>
  <c r="AI463" i="10"/>
  <c r="U463" i="10"/>
  <c r="R463" i="10"/>
  <c r="AI462" i="10"/>
  <c r="AA462" i="10"/>
  <c r="U462" i="10"/>
  <c r="R462" i="10"/>
  <c r="K462" i="10"/>
  <c r="AI461" i="10"/>
  <c r="AA461" i="10"/>
  <c r="U461" i="10"/>
  <c r="R461" i="10"/>
  <c r="K461" i="10"/>
  <c r="AI460" i="10"/>
  <c r="AA460" i="10"/>
  <c r="U460" i="10"/>
  <c r="R460" i="10"/>
  <c r="K460" i="10"/>
  <c r="AI459" i="10"/>
  <c r="U459" i="10"/>
  <c r="R459" i="10"/>
  <c r="AI458" i="10"/>
  <c r="AA458" i="10"/>
  <c r="U458" i="10"/>
  <c r="R458" i="10"/>
  <c r="K458" i="10"/>
  <c r="AD446" i="10"/>
  <c r="AI445" i="10"/>
  <c r="AI444" i="10"/>
  <c r="W444" i="10"/>
  <c r="U444" i="10"/>
  <c r="R444" i="10"/>
  <c r="K444" i="10"/>
  <c r="AI443" i="10"/>
  <c r="W443" i="10"/>
  <c r="U443" i="10"/>
  <c r="R443" i="10"/>
  <c r="K443" i="10"/>
  <c r="AI442" i="10"/>
  <c r="W442" i="10"/>
  <c r="U442" i="10"/>
  <c r="R442" i="10"/>
  <c r="K442" i="10"/>
  <c r="AI441" i="10"/>
  <c r="W441" i="10"/>
  <c r="U441" i="10"/>
  <c r="R441" i="10"/>
  <c r="K441" i="10"/>
  <c r="AI440" i="10"/>
  <c r="W440" i="10"/>
  <c r="U440" i="10"/>
  <c r="R440" i="10"/>
  <c r="K440" i="10"/>
  <c r="AI439" i="10"/>
  <c r="W439" i="10"/>
  <c r="U439" i="10"/>
  <c r="R439" i="10"/>
  <c r="K439" i="10"/>
  <c r="AI438" i="10"/>
  <c r="W438" i="10"/>
  <c r="U438" i="10"/>
  <c r="R438" i="10"/>
  <c r="K438" i="10"/>
  <c r="AI437" i="10"/>
  <c r="W437" i="10"/>
  <c r="U437" i="10"/>
  <c r="R437" i="10"/>
  <c r="K437" i="10"/>
  <c r="AI436" i="10"/>
  <c r="W436" i="10"/>
  <c r="U436" i="10"/>
  <c r="R436" i="10"/>
  <c r="K436" i="10"/>
  <c r="AI435" i="10"/>
  <c r="W435" i="10"/>
  <c r="U435" i="10"/>
  <c r="R435" i="10"/>
  <c r="K435" i="10"/>
  <c r="AI434" i="10"/>
  <c r="W434" i="10"/>
  <c r="U434" i="10"/>
  <c r="R434" i="10"/>
  <c r="K434" i="10"/>
  <c r="AI433" i="10"/>
  <c r="W433" i="10"/>
  <c r="U433" i="10"/>
  <c r="R433" i="10"/>
  <c r="K433" i="10"/>
  <c r="AI432" i="10"/>
  <c r="W432" i="10"/>
  <c r="U432" i="10"/>
  <c r="R432" i="10"/>
  <c r="K432" i="10"/>
  <c r="AI431" i="10"/>
  <c r="W431" i="10"/>
  <c r="U431" i="10"/>
  <c r="R431" i="10"/>
  <c r="K431" i="10"/>
  <c r="AI430" i="10"/>
  <c r="W430" i="10"/>
  <c r="U430" i="10"/>
  <c r="R430" i="10"/>
  <c r="K430" i="10"/>
  <c r="AI429" i="10"/>
  <c r="W429" i="10"/>
  <c r="U429" i="10"/>
  <c r="R429" i="10"/>
  <c r="K429" i="10"/>
  <c r="AI428" i="10"/>
  <c r="W428" i="10"/>
  <c r="U428" i="10"/>
  <c r="R428" i="10"/>
  <c r="K428" i="10"/>
  <c r="AI427" i="10"/>
  <c r="W427" i="10"/>
  <c r="U427" i="10"/>
  <c r="R427" i="10"/>
  <c r="K427" i="10"/>
  <c r="AI426" i="10"/>
  <c r="W426" i="10"/>
  <c r="U426" i="10"/>
  <c r="R426" i="10"/>
  <c r="K426" i="10"/>
  <c r="AI425" i="10"/>
  <c r="W425" i="10"/>
  <c r="U425" i="10"/>
  <c r="R425" i="10"/>
  <c r="K425" i="10"/>
  <c r="AI424" i="10"/>
  <c r="W424" i="10"/>
  <c r="U424" i="10"/>
  <c r="R424" i="10"/>
  <c r="K424" i="10"/>
  <c r="AI423" i="10"/>
  <c r="W423" i="10"/>
  <c r="U423" i="10"/>
  <c r="R423" i="10"/>
  <c r="K423" i="10"/>
  <c r="AI422" i="10"/>
  <c r="W422" i="10"/>
  <c r="U422" i="10"/>
  <c r="R422" i="10"/>
  <c r="K422" i="10"/>
  <c r="AI421" i="10"/>
  <c r="W421" i="10"/>
  <c r="W692" i="10" s="1"/>
  <c r="U421" i="10"/>
  <c r="R421" i="10"/>
  <c r="K421" i="10"/>
  <c r="AD456" i="10"/>
  <c r="AQ455" i="10"/>
  <c r="AI454" i="10"/>
  <c r="AD454" i="10"/>
  <c r="AI453" i="10"/>
  <c r="AD453" i="10"/>
  <c r="AI452" i="10"/>
  <c r="AI451" i="10"/>
  <c r="AI450" i="10"/>
  <c r="AD450" i="10"/>
  <c r="AA450" i="10"/>
  <c r="K450" i="10"/>
  <c r="AI449" i="10"/>
  <c r="AD449" i="10"/>
  <c r="AI448" i="10"/>
  <c r="AD448" i="10"/>
  <c r="AI447" i="10"/>
  <c r="AD447" i="10"/>
  <c r="AD420" i="10"/>
  <c r="AQ419" i="10"/>
  <c r="AI418" i="10"/>
  <c r="U418" i="10"/>
  <c r="R418" i="10"/>
  <c r="K418" i="10"/>
  <c r="AI417" i="10"/>
  <c r="U417" i="10"/>
  <c r="R417" i="10"/>
  <c r="K417" i="10"/>
  <c r="AI416" i="10"/>
  <c r="U416" i="10"/>
  <c r="R416" i="10"/>
  <c r="K416" i="10"/>
  <c r="AI415" i="10"/>
  <c r="U415" i="10"/>
  <c r="R415" i="10"/>
  <c r="K415" i="10"/>
  <c r="AI414" i="10"/>
  <c r="U414" i="10"/>
  <c r="R414" i="10"/>
  <c r="K414" i="10"/>
  <c r="AI413" i="10"/>
  <c r="U413" i="10"/>
  <c r="R413" i="10"/>
  <c r="K413" i="10"/>
  <c r="E413" i="10"/>
  <c r="AI412" i="10"/>
  <c r="U412" i="10"/>
  <c r="R412" i="10"/>
  <c r="K412" i="10"/>
  <c r="AI411" i="10"/>
  <c r="U411" i="10"/>
  <c r="R411" i="10"/>
  <c r="K411" i="10"/>
  <c r="AI410" i="10"/>
  <c r="U410" i="10"/>
  <c r="R410" i="10"/>
  <c r="K410" i="10"/>
  <c r="AI409" i="10"/>
  <c r="U409" i="10"/>
  <c r="R409" i="10"/>
  <c r="K409" i="10"/>
  <c r="AD408" i="10"/>
  <c r="AI407" i="10"/>
  <c r="U407" i="10"/>
  <c r="R407" i="10"/>
  <c r="K407" i="10"/>
  <c r="AI406" i="10"/>
  <c r="U406" i="10"/>
  <c r="R406" i="10"/>
  <c r="K406" i="10"/>
  <c r="AI405" i="10"/>
  <c r="U405" i="10"/>
  <c r="R405" i="10"/>
  <c r="K405" i="10"/>
  <c r="AI404" i="10"/>
  <c r="U404" i="10"/>
  <c r="R404" i="10"/>
  <c r="K404" i="10"/>
  <c r="AI403" i="10"/>
  <c r="U403" i="10"/>
  <c r="R403" i="10"/>
  <c r="K403" i="10"/>
  <c r="AI402" i="10"/>
  <c r="U402" i="10"/>
  <c r="R402" i="10"/>
  <c r="K402" i="10"/>
  <c r="AI401" i="10"/>
  <c r="U401" i="10"/>
  <c r="R401" i="10"/>
  <c r="K401" i="10"/>
  <c r="AI400" i="10"/>
  <c r="U400" i="10"/>
  <c r="R400" i="10"/>
  <c r="K400" i="10"/>
  <c r="AI399" i="10"/>
  <c r="U399" i="10"/>
  <c r="R399" i="10"/>
  <c r="K399" i="10"/>
  <c r="AI398" i="10"/>
  <c r="U398" i="10"/>
  <c r="R398" i="10"/>
  <c r="K398" i="10"/>
  <c r="AI397" i="10"/>
  <c r="U397" i="10"/>
  <c r="R397" i="10"/>
  <c r="K397" i="10"/>
  <c r="AI396" i="10"/>
  <c r="U396" i="10"/>
  <c r="R396" i="10"/>
  <c r="K396" i="10"/>
  <c r="AI395" i="10"/>
  <c r="U395" i="10"/>
  <c r="R395" i="10"/>
  <c r="K395" i="10"/>
  <c r="AI394" i="10"/>
  <c r="U394" i="10"/>
  <c r="R394" i="10"/>
  <c r="K394" i="10"/>
  <c r="AI393" i="10"/>
  <c r="U393" i="10"/>
  <c r="R393" i="10"/>
  <c r="K393" i="10"/>
  <c r="AI392" i="10"/>
  <c r="U392" i="10"/>
  <c r="R392" i="10"/>
  <c r="K392" i="10"/>
  <c r="AI391" i="10"/>
  <c r="U391" i="10"/>
  <c r="R391" i="10"/>
  <c r="K391" i="10"/>
  <c r="AI390" i="10"/>
  <c r="U390" i="10"/>
  <c r="R390" i="10"/>
  <c r="K390" i="10"/>
  <c r="AI389" i="10"/>
  <c r="U389" i="10"/>
  <c r="R389" i="10"/>
  <c r="K389" i="10"/>
  <c r="AI388" i="10"/>
  <c r="U388" i="10"/>
  <c r="R388" i="10"/>
  <c r="K388" i="10"/>
  <c r="AI387" i="10"/>
  <c r="U387" i="10"/>
  <c r="R387" i="10"/>
  <c r="K387" i="10"/>
  <c r="AI386" i="10"/>
  <c r="U386" i="10"/>
  <c r="R386" i="10"/>
  <c r="K386" i="10"/>
  <c r="AI385" i="10"/>
  <c r="U385" i="10"/>
  <c r="R385" i="10"/>
  <c r="K385" i="10"/>
  <c r="AI384" i="10"/>
  <c r="U384" i="10"/>
  <c r="R384" i="10"/>
  <c r="K384" i="10"/>
  <c r="AI383" i="10"/>
  <c r="U383" i="10"/>
  <c r="R383" i="10"/>
  <c r="K383" i="10"/>
  <c r="AI382" i="10"/>
  <c r="U382" i="10"/>
  <c r="R382" i="10"/>
  <c r="K382" i="10"/>
  <c r="AI381" i="10"/>
  <c r="U381" i="10"/>
  <c r="R381" i="10"/>
  <c r="K381" i="10"/>
  <c r="AI380" i="10"/>
  <c r="U380" i="10"/>
  <c r="R380" i="10"/>
  <c r="K380" i="10"/>
  <c r="AI379" i="10"/>
  <c r="U379" i="10"/>
  <c r="R379" i="10"/>
  <c r="K379" i="10"/>
  <c r="AI378" i="10"/>
  <c r="U378" i="10"/>
  <c r="R378" i="10"/>
  <c r="K378" i="10"/>
  <c r="AI377" i="10"/>
  <c r="U377" i="10"/>
  <c r="R377" i="10"/>
  <c r="K377" i="10"/>
  <c r="AI376" i="10"/>
  <c r="U376" i="10"/>
  <c r="R376" i="10"/>
  <c r="K376" i="10"/>
  <c r="AI375" i="10"/>
  <c r="U375" i="10"/>
  <c r="R375" i="10"/>
  <c r="K375" i="10"/>
  <c r="AI374" i="10"/>
  <c r="U374" i="10"/>
  <c r="R374" i="10"/>
  <c r="K374" i="10"/>
  <c r="AI373" i="10"/>
  <c r="U373" i="10"/>
  <c r="R373" i="10"/>
  <c r="K373" i="10"/>
  <c r="AI372" i="10"/>
  <c r="U372" i="10"/>
  <c r="R372" i="10"/>
  <c r="K372" i="10"/>
  <c r="AI371" i="10"/>
  <c r="U371" i="10"/>
  <c r="R371" i="10"/>
  <c r="K371" i="10"/>
  <c r="AI370" i="10"/>
  <c r="U370" i="10"/>
  <c r="R370" i="10"/>
  <c r="K370" i="10"/>
  <c r="AI369" i="10"/>
  <c r="U369" i="10"/>
  <c r="R369" i="10"/>
  <c r="K369" i="10"/>
  <c r="AI368" i="10"/>
  <c r="U368" i="10"/>
  <c r="R368" i="10"/>
  <c r="K368" i="10"/>
  <c r="AI367" i="10"/>
  <c r="U367" i="10"/>
  <c r="R367" i="10"/>
  <c r="K367" i="10"/>
  <c r="AI366" i="10"/>
  <c r="U366" i="10"/>
  <c r="R366" i="10"/>
  <c r="K366" i="10"/>
  <c r="AI365" i="10"/>
  <c r="U365" i="10"/>
  <c r="R365" i="10"/>
  <c r="K365" i="10"/>
  <c r="AI364" i="10"/>
  <c r="U364" i="10"/>
  <c r="R364" i="10"/>
  <c r="K364" i="10"/>
  <c r="AI363" i="10"/>
  <c r="U363" i="10"/>
  <c r="R363" i="10"/>
  <c r="K363" i="10"/>
  <c r="AI362" i="10"/>
  <c r="U362" i="10"/>
  <c r="R362" i="10"/>
  <c r="K362" i="10"/>
  <c r="AI361" i="10"/>
  <c r="U361" i="10"/>
  <c r="R361" i="10"/>
  <c r="K361" i="10"/>
  <c r="AI360" i="10"/>
  <c r="U360" i="10"/>
  <c r="R360" i="10"/>
  <c r="K360" i="10"/>
  <c r="AI359" i="10"/>
  <c r="U359" i="10"/>
  <c r="R359" i="10"/>
  <c r="K359" i="10"/>
  <c r="AI358" i="10"/>
  <c r="U358" i="10"/>
  <c r="R358" i="10"/>
  <c r="K358" i="10"/>
  <c r="AI357" i="10"/>
  <c r="U357" i="10"/>
  <c r="R357" i="10"/>
  <c r="K357" i="10"/>
  <c r="AI356" i="10"/>
  <c r="U356" i="10"/>
  <c r="R356" i="10"/>
  <c r="K356" i="10"/>
  <c r="AI355" i="10"/>
  <c r="U355" i="10"/>
  <c r="R355" i="10"/>
  <c r="K355" i="10"/>
  <c r="AI354" i="10"/>
  <c r="U354" i="10"/>
  <c r="R354" i="10"/>
  <c r="K354" i="10"/>
  <c r="AI353" i="10"/>
  <c r="U353" i="10"/>
  <c r="R353" i="10"/>
  <c r="K353" i="10"/>
  <c r="AI352" i="10"/>
  <c r="U352" i="10"/>
  <c r="R352" i="10"/>
  <c r="K352" i="10"/>
  <c r="AI351" i="10"/>
  <c r="U351" i="10"/>
  <c r="R351" i="10"/>
  <c r="K351" i="10"/>
  <c r="AI350" i="10"/>
  <c r="U350" i="10"/>
  <c r="R350" i="10"/>
  <c r="K350" i="10"/>
  <c r="AI349" i="10"/>
  <c r="U349" i="10"/>
  <c r="R349" i="10"/>
  <c r="K349" i="10"/>
  <c r="AI348" i="10"/>
  <c r="U348" i="10"/>
  <c r="R348" i="10"/>
  <c r="K348" i="10"/>
  <c r="E348" i="10"/>
  <c r="AI347" i="10"/>
  <c r="U347" i="10"/>
  <c r="R347" i="10"/>
  <c r="K347" i="10"/>
  <c r="AI346" i="10"/>
  <c r="U346" i="10"/>
  <c r="R346" i="10"/>
  <c r="K346" i="10"/>
  <c r="AI345" i="10"/>
  <c r="U345" i="10"/>
  <c r="R345" i="10"/>
  <c r="K345" i="10"/>
  <c r="AI344" i="10"/>
  <c r="U344" i="10"/>
  <c r="R344" i="10"/>
  <c r="K344" i="10"/>
  <c r="AI343" i="10"/>
  <c r="U343" i="10"/>
  <c r="R343" i="10"/>
  <c r="K343" i="10"/>
  <c r="AI342" i="10"/>
  <c r="U342" i="10"/>
  <c r="R342" i="10"/>
  <c r="K342" i="10"/>
  <c r="AI341" i="10"/>
  <c r="U341" i="10"/>
  <c r="R341" i="10"/>
  <c r="K341" i="10"/>
  <c r="AI340" i="10"/>
  <c r="U340" i="10"/>
  <c r="R340" i="10"/>
  <c r="K340" i="10"/>
  <c r="AI339" i="10"/>
  <c r="U339" i="10"/>
  <c r="R339" i="10"/>
  <c r="K339" i="10"/>
  <c r="AI338" i="10"/>
  <c r="U338" i="10"/>
  <c r="R338" i="10"/>
  <c r="K338" i="10"/>
  <c r="AI337" i="10"/>
  <c r="U337" i="10"/>
  <c r="R337" i="10"/>
  <c r="K337" i="10"/>
  <c r="AI336" i="10"/>
  <c r="U336" i="10"/>
  <c r="R336" i="10"/>
  <c r="K336" i="10"/>
  <c r="AI335" i="10"/>
  <c r="U335" i="10"/>
  <c r="R335" i="10"/>
  <c r="K335" i="10"/>
  <c r="AI334" i="10"/>
  <c r="U334" i="10"/>
  <c r="R334" i="10"/>
  <c r="K334" i="10"/>
  <c r="AI333" i="10"/>
  <c r="U333" i="10"/>
  <c r="R333" i="10"/>
  <c r="K333" i="10"/>
  <c r="AI332" i="10"/>
  <c r="U332" i="10"/>
  <c r="R332" i="10"/>
  <c r="K332" i="10"/>
  <c r="AI331" i="10"/>
  <c r="U331" i="10"/>
  <c r="R331" i="10"/>
  <c r="K331" i="10"/>
  <c r="AI330" i="10"/>
  <c r="U330" i="10"/>
  <c r="R330" i="10"/>
  <c r="K330" i="10"/>
  <c r="AI329" i="10"/>
  <c r="U329" i="10"/>
  <c r="R329" i="10"/>
  <c r="K329" i="10"/>
  <c r="AI328" i="10"/>
  <c r="U328" i="10"/>
  <c r="R328" i="10"/>
  <c r="K328" i="10"/>
  <c r="AI327" i="10"/>
  <c r="U327" i="10"/>
  <c r="R327" i="10"/>
  <c r="K327" i="10"/>
  <c r="AI326" i="10"/>
  <c r="U326" i="10"/>
  <c r="R326" i="10"/>
  <c r="K326" i="10"/>
  <c r="AI325" i="10"/>
  <c r="U325" i="10"/>
  <c r="R325" i="10"/>
  <c r="K325" i="10"/>
  <c r="AI324" i="10"/>
  <c r="U324" i="10"/>
  <c r="R324" i="10"/>
  <c r="K324" i="10"/>
  <c r="AI323" i="10"/>
  <c r="U323" i="10"/>
  <c r="R323" i="10"/>
  <c r="K323" i="10"/>
  <c r="AI322" i="10"/>
  <c r="U322" i="10"/>
  <c r="R322" i="10"/>
  <c r="K322" i="10"/>
  <c r="AI321" i="10"/>
  <c r="U321" i="10"/>
  <c r="R321" i="10"/>
  <c r="K321" i="10"/>
  <c r="AI320" i="10"/>
  <c r="U320" i="10"/>
  <c r="R320" i="10"/>
  <c r="K320" i="10"/>
  <c r="AI319" i="10"/>
  <c r="U319" i="10"/>
  <c r="R319" i="10"/>
  <c r="K319" i="10"/>
  <c r="AI318" i="10"/>
  <c r="U318" i="10"/>
  <c r="R318" i="10"/>
  <c r="K318" i="10"/>
  <c r="AI317" i="10"/>
  <c r="U317" i="10"/>
  <c r="R317" i="10"/>
  <c r="K317" i="10"/>
  <c r="AI316" i="10"/>
  <c r="U316" i="10"/>
  <c r="R316" i="10"/>
  <c r="K316" i="10"/>
  <c r="AI315" i="10"/>
  <c r="U315" i="10"/>
  <c r="R315" i="10"/>
  <c r="K315" i="10"/>
  <c r="AI314" i="10"/>
  <c r="U314" i="10"/>
  <c r="R314" i="10"/>
  <c r="K314" i="10"/>
  <c r="AI313" i="10"/>
  <c r="U313" i="10"/>
  <c r="R313" i="10"/>
  <c r="K313" i="10"/>
  <c r="AI312" i="10"/>
  <c r="U312" i="10"/>
  <c r="R312" i="10"/>
  <c r="K312" i="10"/>
  <c r="AI311" i="10"/>
  <c r="U311" i="10"/>
  <c r="R311" i="10"/>
  <c r="K311" i="10"/>
  <c r="AI310" i="10"/>
  <c r="U310" i="10"/>
  <c r="R310" i="10"/>
  <c r="K310" i="10"/>
  <c r="AI309" i="10"/>
  <c r="U309" i="10"/>
  <c r="R309" i="10"/>
  <c r="K309" i="10"/>
  <c r="AI308" i="10"/>
  <c r="U308" i="10"/>
  <c r="R308" i="10"/>
  <c r="K308" i="10"/>
  <c r="AI307" i="10"/>
  <c r="U307" i="10"/>
  <c r="R307" i="10"/>
  <c r="K307" i="10"/>
  <c r="AI306" i="10"/>
  <c r="U306" i="10"/>
  <c r="R306" i="10"/>
  <c r="K306" i="10"/>
  <c r="AI305" i="10"/>
  <c r="U305" i="10"/>
  <c r="R305" i="10"/>
  <c r="K305" i="10"/>
  <c r="AI304" i="10"/>
  <c r="U304" i="10"/>
  <c r="R304" i="10"/>
  <c r="K304" i="10"/>
  <c r="AI303" i="10"/>
  <c r="U303" i="10"/>
  <c r="R303" i="10"/>
  <c r="K303" i="10"/>
  <c r="AI302" i="10"/>
  <c r="U302" i="10"/>
  <c r="R302" i="10"/>
  <c r="K302" i="10"/>
  <c r="AI301" i="10"/>
  <c r="U301" i="10"/>
  <c r="R301" i="10"/>
  <c r="K301" i="10"/>
  <c r="AI300" i="10"/>
  <c r="U300" i="10"/>
  <c r="R300" i="10"/>
  <c r="K300" i="10"/>
  <c r="AI299" i="10"/>
  <c r="U299" i="10"/>
  <c r="R299" i="10"/>
  <c r="K299" i="10"/>
  <c r="AI298" i="10"/>
  <c r="U298" i="10"/>
  <c r="R298" i="10"/>
  <c r="K298" i="10"/>
  <c r="AI297" i="10"/>
  <c r="U297" i="10"/>
  <c r="R297" i="10"/>
  <c r="K297" i="10"/>
  <c r="AI296" i="10"/>
  <c r="U296" i="10"/>
  <c r="R296" i="10"/>
  <c r="K296" i="10"/>
  <c r="AI295" i="10"/>
  <c r="U295" i="10"/>
  <c r="R295" i="10"/>
  <c r="K295" i="10"/>
  <c r="AI294" i="10"/>
  <c r="U294" i="10"/>
  <c r="R294" i="10"/>
  <c r="K294" i="10"/>
  <c r="AI293" i="10"/>
  <c r="U293" i="10"/>
  <c r="R293" i="10"/>
  <c r="K293" i="10"/>
  <c r="AI292" i="10"/>
  <c r="U292" i="10"/>
  <c r="R292" i="10"/>
  <c r="K292" i="10"/>
  <c r="AI291" i="10"/>
  <c r="U291" i="10"/>
  <c r="R291" i="10"/>
  <c r="K291" i="10"/>
  <c r="AI290" i="10"/>
  <c r="U290" i="10"/>
  <c r="R290" i="10"/>
  <c r="K290" i="10"/>
  <c r="AI289" i="10"/>
  <c r="U289" i="10"/>
  <c r="R289" i="10"/>
  <c r="K289" i="10"/>
  <c r="AI288" i="10"/>
  <c r="U288" i="10"/>
  <c r="R288" i="10"/>
  <c r="K288" i="10"/>
  <c r="AI287" i="10"/>
  <c r="U287" i="10"/>
  <c r="R287" i="10"/>
  <c r="K287" i="10"/>
  <c r="AI286" i="10"/>
  <c r="U286" i="10"/>
  <c r="R286" i="10"/>
  <c r="K286" i="10"/>
  <c r="AI285" i="10"/>
  <c r="U285" i="10"/>
  <c r="R285" i="10"/>
  <c r="K285" i="10"/>
  <c r="AI284" i="10"/>
  <c r="U284" i="10"/>
  <c r="R284" i="10"/>
  <c r="K284" i="10"/>
  <c r="AI283" i="10"/>
  <c r="U283" i="10"/>
  <c r="R283" i="10"/>
  <c r="K283" i="10"/>
  <c r="AI282" i="10"/>
  <c r="U282" i="10"/>
  <c r="R282" i="10"/>
  <c r="K282" i="10"/>
  <c r="AI281" i="10"/>
  <c r="U281" i="10"/>
  <c r="R281" i="10"/>
  <c r="K281" i="10"/>
  <c r="AI280" i="10"/>
  <c r="U280" i="10"/>
  <c r="R280" i="10"/>
  <c r="K280" i="10"/>
  <c r="AI279" i="10"/>
  <c r="U279" i="10"/>
  <c r="R279" i="10"/>
  <c r="K279" i="10"/>
  <c r="AI278" i="10"/>
  <c r="U278" i="10"/>
  <c r="R278" i="10"/>
  <c r="K278" i="10"/>
  <c r="AI277" i="10"/>
  <c r="U277" i="10"/>
  <c r="R277" i="10"/>
  <c r="K277" i="10"/>
  <c r="AI276" i="10"/>
  <c r="U276" i="10"/>
  <c r="R276" i="10"/>
  <c r="K276" i="10"/>
  <c r="AI275" i="10"/>
  <c r="U275" i="10"/>
  <c r="R275" i="10"/>
  <c r="K275" i="10"/>
  <c r="AI274" i="10"/>
  <c r="U274" i="10"/>
  <c r="R274" i="10"/>
  <c r="K274" i="10"/>
  <c r="AI273" i="10"/>
  <c r="U273" i="10"/>
  <c r="R273" i="10"/>
  <c r="K273" i="10"/>
  <c r="AI272" i="10"/>
  <c r="U272" i="10"/>
  <c r="R272" i="10"/>
  <c r="K272" i="10"/>
  <c r="AI271" i="10"/>
  <c r="U271" i="10"/>
  <c r="R271" i="10"/>
  <c r="K271" i="10"/>
  <c r="AI270" i="10"/>
  <c r="U270" i="10"/>
  <c r="R270" i="10"/>
  <c r="K270" i="10"/>
  <c r="AI269" i="10"/>
  <c r="U269" i="10"/>
  <c r="R269" i="10"/>
  <c r="K269" i="10"/>
  <c r="AI268" i="10"/>
  <c r="U268" i="10"/>
  <c r="R268" i="10"/>
  <c r="K268" i="10"/>
  <c r="AI267" i="10"/>
  <c r="U267" i="10"/>
  <c r="R267" i="10"/>
  <c r="K267" i="10"/>
  <c r="AI266" i="10"/>
  <c r="U266" i="10"/>
  <c r="R266" i="10"/>
  <c r="K266" i="10"/>
  <c r="AI265" i="10"/>
  <c r="U265" i="10"/>
  <c r="R265" i="10"/>
  <c r="K265" i="10"/>
  <c r="AI264" i="10"/>
  <c r="U264" i="10"/>
  <c r="R264" i="10"/>
  <c r="K264" i="10"/>
  <c r="AI263" i="10"/>
  <c r="U263" i="10"/>
  <c r="R263" i="10"/>
  <c r="K263" i="10"/>
  <c r="AI262" i="10"/>
  <c r="U262" i="10"/>
  <c r="R262" i="10"/>
  <c r="K262" i="10"/>
  <c r="AI261" i="10"/>
  <c r="U261" i="10"/>
  <c r="R261" i="10"/>
  <c r="K261" i="10"/>
  <c r="AI260" i="10"/>
  <c r="U260" i="10"/>
  <c r="R260" i="10"/>
  <c r="K260" i="10"/>
  <c r="AI259" i="10"/>
  <c r="U259" i="10"/>
  <c r="R259" i="10"/>
  <c r="K259" i="10"/>
  <c r="AI258" i="10"/>
  <c r="U258" i="10"/>
  <c r="R258" i="10"/>
  <c r="K258" i="10"/>
  <c r="AI257" i="10"/>
  <c r="U257" i="10"/>
  <c r="R257" i="10"/>
  <c r="K257" i="10"/>
  <c r="AI256" i="10"/>
  <c r="U256" i="10"/>
  <c r="R256" i="10"/>
  <c r="K256" i="10"/>
  <c r="AI255" i="10"/>
  <c r="U255" i="10"/>
  <c r="R255" i="10"/>
  <c r="K255" i="10"/>
  <c r="AI254" i="10"/>
  <c r="U254" i="10"/>
  <c r="R254" i="10"/>
  <c r="K254" i="10"/>
  <c r="AI253" i="10"/>
  <c r="U253" i="10"/>
  <c r="R253" i="10"/>
  <c r="K253" i="10"/>
  <c r="AI252" i="10"/>
  <c r="U252" i="10"/>
  <c r="R252" i="10"/>
  <c r="K252" i="10"/>
  <c r="AI251" i="10"/>
  <c r="U251" i="10"/>
  <c r="R251" i="10"/>
  <c r="K251" i="10"/>
  <c r="AI250" i="10"/>
  <c r="U250" i="10"/>
  <c r="R250" i="10"/>
  <c r="K250" i="10"/>
  <c r="AI249" i="10"/>
  <c r="U249" i="10"/>
  <c r="R249" i="10"/>
  <c r="K249" i="10"/>
  <c r="AI248" i="10"/>
  <c r="U248" i="10"/>
  <c r="R248" i="10"/>
  <c r="K248" i="10"/>
  <c r="AI247" i="10"/>
  <c r="U247" i="10"/>
  <c r="R247" i="10"/>
  <c r="K247" i="10"/>
  <c r="AI246" i="10"/>
  <c r="U246" i="10"/>
  <c r="R246" i="10"/>
  <c r="K246" i="10"/>
  <c r="AI245" i="10"/>
  <c r="U245" i="10"/>
  <c r="R245" i="10"/>
  <c r="K245" i="10"/>
  <c r="AI244" i="10"/>
  <c r="U244" i="10"/>
  <c r="R244" i="10"/>
  <c r="K244" i="10"/>
  <c r="AI243" i="10"/>
  <c r="U243" i="10"/>
  <c r="R243" i="10"/>
  <c r="K243" i="10"/>
  <c r="AI242" i="10"/>
  <c r="U242" i="10"/>
  <c r="R242" i="10"/>
  <c r="K242" i="10"/>
  <c r="AI241" i="10"/>
  <c r="U241" i="10"/>
  <c r="R241" i="10"/>
  <c r="K241" i="10"/>
  <c r="AI240" i="10"/>
  <c r="U240" i="10"/>
  <c r="R240" i="10"/>
  <c r="K240" i="10"/>
  <c r="AI239" i="10"/>
  <c r="U239" i="10"/>
  <c r="R239" i="10"/>
  <c r="K239" i="10"/>
  <c r="AI238" i="10"/>
  <c r="U238" i="10"/>
  <c r="R238" i="10"/>
  <c r="K238" i="10"/>
  <c r="AI237" i="10"/>
  <c r="U237" i="10"/>
  <c r="R237" i="10"/>
  <c r="K237" i="10"/>
  <c r="AI236" i="10"/>
  <c r="U236" i="10"/>
  <c r="R236" i="10"/>
  <c r="K236" i="10"/>
  <c r="AI235" i="10"/>
  <c r="U235" i="10"/>
  <c r="R235" i="10"/>
  <c r="K235" i="10"/>
  <c r="AI234" i="10"/>
  <c r="U234" i="10"/>
  <c r="R234" i="10"/>
  <c r="K234" i="10"/>
  <c r="AI233" i="10"/>
  <c r="U233" i="10"/>
  <c r="R233" i="10"/>
  <c r="K233" i="10"/>
  <c r="AI232" i="10"/>
  <c r="U232" i="10"/>
  <c r="R232" i="10"/>
  <c r="K232" i="10"/>
  <c r="AI231" i="10"/>
  <c r="U231" i="10"/>
  <c r="R231" i="10"/>
  <c r="K231" i="10"/>
  <c r="AI230" i="10"/>
  <c r="U230" i="10"/>
  <c r="R230" i="10"/>
  <c r="K230" i="10"/>
  <c r="AI229" i="10"/>
  <c r="U229" i="10"/>
  <c r="R229" i="10"/>
  <c r="K229" i="10"/>
  <c r="AI228" i="10"/>
  <c r="U228" i="10"/>
  <c r="R228" i="10"/>
  <c r="K228" i="10"/>
  <c r="AI227" i="10"/>
  <c r="U227" i="10"/>
  <c r="R227" i="10"/>
  <c r="K227" i="10"/>
  <c r="AI226" i="10"/>
  <c r="U226" i="10"/>
  <c r="R226" i="10"/>
  <c r="K226" i="10"/>
  <c r="AI225" i="10"/>
  <c r="U225" i="10"/>
  <c r="R225" i="10"/>
  <c r="K225" i="10"/>
  <c r="AI224" i="10"/>
  <c r="U224" i="10"/>
  <c r="R224" i="10"/>
  <c r="K224" i="10"/>
  <c r="AI223" i="10"/>
  <c r="U223" i="10"/>
  <c r="R223" i="10"/>
  <c r="K223" i="10"/>
  <c r="AI222" i="10"/>
  <c r="U222" i="10"/>
  <c r="R222" i="10"/>
  <c r="K222" i="10"/>
  <c r="AI221" i="10"/>
  <c r="U221" i="10"/>
  <c r="R221" i="10"/>
  <c r="K221" i="10"/>
  <c r="AI220" i="10"/>
  <c r="U220" i="10"/>
  <c r="R220" i="10"/>
  <c r="K220" i="10"/>
  <c r="AI219" i="10"/>
  <c r="U219" i="10"/>
  <c r="R219" i="10"/>
  <c r="K219" i="10"/>
  <c r="AI218" i="10"/>
  <c r="U218" i="10"/>
  <c r="R218" i="10"/>
  <c r="K218" i="10"/>
  <c r="AI217" i="10"/>
  <c r="U217" i="10"/>
  <c r="R217" i="10"/>
  <c r="K217" i="10"/>
  <c r="AI216" i="10"/>
  <c r="U216" i="10"/>
  <c r="R216" i="10"/>
  <c r="K216" i="10"/>
  <c r="AI215" i="10"/>
  <c r="U215" i="10"/>
  <c r="R215" i="10"/>
  <c r="K215" i="10"/>
  <c r="AI214" i="10"/>
  <c r="U214" i="10"/>
  <c r="R214" i="10"/>
  <c r="K214" i="10"/>
  <c r="AI213" i="10"/>
  <c r="U213" i="10"/>
  <c r="R213" i="10"/>
  <c r="K213" i="10"/>
  <c r="AI212" i="10"/>
  <c r="U212" i="10"/>
  <c r="R212" i="10"/>
  <c r="K212" i="10"/>
  <c r="AI211" i="10"/>
  <c r="U211" i="10"/>
  <c r="R211" i="10"/>
  <c r="K211" i="10"/>
  <c r="AI210" i="10"/>
  <c r="U210" i="10"/>
  <c r="R210" i="10"/>
  <c r="K210" i="10"/>
  <c r="AI209" i="10"/>
  <c r="U209" i="10"/>
  <c r="R209" i="10"/>
  <c r="K209" i="10"/>
  <c r="AI208" i="10"/>
  <c r="U208" i="10"/>
  <c r="R208" i="10"/>
  <c r="K208" i="10"/>
  <c r="AI207" i="10"/>
  <c r="U207" i="10"/>
  <c r="R207" i="10"/>
  <c r="K207" i="10"/>
  <c r="AI206" i="10"/>
  <c r="U206" i="10"/>
  <c r="R206" i="10"/>
  <c r="K206" i="10"/>
  <c r="AI205" i="10"/>
  <c r="U205" i="10"/>
  <c r="R205" i="10"/>
  <c r="K205" i="10"/>
  <c r="AI204" i="10"/>
  <c r="U204" i="10"/>
  <c r="R204" i="10"/>
  <c r="K204" i="10"/>
  <c r="AI203" i="10"/>
  <c r="U203" i="10"/>
  <c r="R203" i="10"/>
  <c r="K203" i="10"/>
  <c r="AI202" i="10"/>
  <c r="U202" i="10"/>
  <c r="R202" i="10"/>
  <c r="K202" i="10"/>
  <c r="AI201" i="10"/>
  <c r="U201" i="10"/>
  <c r="R201" i="10"/>
  <c r="K201" i="10"/>
  <c r="AI200" i="10"/>
  <c r="U200" i="10"/>
  <c r="R200" i="10"/>
  <c r="K200" i="10"/>
  <c r="AI199" i="10"/>
  <c r="U199" i="10"/>
  <c r="R199" i="10"/>
  <c r="K199" i="10"/>
  <c r="AI198" i="10"/>
  <c r="U198" i="10"/>
  <c r="R198" i="10"/>
  <c r="K198" i="10"/>
  <c r="AI197" i="10"/>
  <c r="U197" i="10"/>
  <c r="R197" i="10"/>
  <c r="K197" i="10"/>
  <c r="AI196" i="10"/>
  <c r="U196" i="10"/>
  <c r="R196" i="10"/>
  <c r="K196" i="10"/>
  <c r="AI195" i="10"/>
  <c r="U195" i="10"/>
  <c r="R195" i="10"/>
  <c r="K195" i="10"/>
  <c r="AI194" i="10"/>
  <c r="U194" i="10"/>
  <c r="R194" i="10"/>
  <c r="K194" i="10"/>
  <c r="AI193" i="10"/>
  <c r="U193" i="10"/>
  <c r="R193" i="10"/>
  <c r="K193" i="10"/>
  <c r="AI192" i="10"/>
  <c r="U192" i="10"/>
  <c r="R192" i="10"/>
  <c r="K192" i="10"/>
  <c r="AI191" i="10"/>
  <c r="U191" i="10"/>
  <c r="R191" i="10"/>
  <c r="K191" i="10"/>
  <c r="AI190" i="10"/>
  <c r="U190" i="10"/>
  <c r="R190" i="10"/>
  <c r="K190" i="10"/>
  <c r="AI189" i="10"/>
  <c r="U189" i="10"/>
  <c r="R189" i="10"/>
  <c r="K189" i="10"/>
  <c r="AI188" i="10"/>
  <c r="U188" i="10"/>
  <c r="R188" i="10"/>
  <c r="K188" i="10"/>
  <c r="AI187" i="10"/>
  <c r="U187" i="10"/>
  <c r="R187" i="10"/>
  <c r="K187" i="10"/>
  <c r="AI186" i="10"/>
  <c r="U186" i="10"/>
  <c r="R186" i="10"/>
  <c r="K186" i="10"/>
  <c r="AI185" i="10"/>
  <c r="U185" i="10"/>
  <c r="R185" i="10"/>
  <c r="K185" i="10"/>
  <c r="AI184" i="10"/>
  <c r="U184" i="10"/>
  <c r="R184" i="10"/>
  <c r="K184" i="10"/>
  <c r="AI183" i="10"/>
  <c r="U183" i="10"/>
  <c r="R183" i="10"/>
  <c r="K183" i="10"/>
  <c r="AI182" i="10"/>
  <c r="U182" i="10"/>
  <c r="R182" i="10"/>
  <c r="K182" i="10"/>
  <c r="AI181" i="10"/>
  <c r="U181" i="10"/>
  <c r="R181" i="10"/>
  <c r="K181" i="10"/>
  <c r="AI180" i="10"/>
  <c r="U180" i="10"/>
  <c r="R180" i="10"/>
  <c r="K180" i="10"/>
  <c r="AI179" i="10"/>
  <c r="U179" i="10"/>
  <c r="R179" i="10"/>
  <c r="K179" i="10"/>
  <c r="AI178" i="10"/>
  <c r="U178" i="10"/>
  <c r="R178" i="10"/>
  <c r="K178" i="10"/>
  <c r="AI177" i="10"/>
  <c r="U177" i="10"/>
  <c r="R177" i="10"/>
  <c r="K177" i="10"/>
  <c r="AI176" i="10"/>
  <c r="U176" i="10"/>
  <c r="R176" i="10"/>
  <c r="K176" i="10"/>
  <c r="AI175" i="10"/>
  <c r="U175" i="10"/>
  <c r="R175" i="10"/>
  <c r="K175" i="10"/>
  <c r="AI174" i="10"/>
  <c r="U174" i="10"/>
  <c r="R174" i="10"/>
  <c r="K174" i="10"/>
  <c r="AI173" i="10"/>
  <c r="U173" i="10"/>
  <c r="R173" i="10"/>
  <c r="K173" i="10"/>
  <c r="AI172" i="10"/>
  <c r="U172" i="10"/>
  <c r="R172" i="10"/>
  <c r="K172" i="10"/>
  <c r="AI171" i="10"/>
  <c r="U171" i="10"/>
  <c r="R171" i="10"/>
  <c r="K171" i="10"/>
  <c r="AI170" i="10"/>
  <c r="U170" i="10"/>
  <c r="R170" i="10"/>
  <c r="K170" i="10"/>
  <c r="AI169" i="10"/>
  <c r="U169" i="10"/>
  <c r="R169" i="10"/>
  <c r="K169" i="10"/>
  <c r="AI168" i="10"/>
  <c r="U168" i="10"/>
  <c r="R168" i="10"/>
  <c r="K168" i="10"/>
  <c r="AI167" i="10"/>
  <c r="U167" i="10"/>
  <c r="R167" i="10"/>
  <c r="K167" i="10"/>
  <c r="AI166" i="10"/>
  <c r="U166" i="10"/>
  <c r="R166" i="10"/>
  <c r="K166" i="10"/>
  <c r="AI165" i="10"/>
  <c r="U165" i="10"/>
  <c r="R165" i="10"/>
  <c r="K165" i="10"/>
  <c r="AI164" i="10"/>
  <c r="U164" i="10"/>
  <c r="R164" i="10"/>
  <c r="K164" i="10"/>
  <c r="AI163" i="10"/>
  <c r="U163" i="10"/>
  <c r="R163" i="10"/>
  <c r="K163" i="10"/>
  <c r="AI162" i="10"/>
  <c r="U162" i="10"/>
  <c r="R162" i="10"/>
  <c r="K162" i="10"/>
  <c r="AI161" i="10"/>
  <c r="U161" i="10"/>
  <c r="R161" i="10"/>
  <c r="K161" i="10"/>
  <c r="AI160" i="10"/>
  <c r="U160" i="10"/>
  <c r="R160" i="10"/>
  <c r="K160" i="10"/>
  <c r="AI159" i="10"/>
  <c r="U159" i="10"/>
  <c r="R159" i="10"/>
  <c r="K159" i="10"/>
  <c r="AI158" i="10"/>
  <c r="U158" i="10"/>
  <c r="R158" i="10"/>
  <c r="K158" i="10"/>
  <c r="AI157" i="10"/>
  <c r="U157" i="10"/>
  <c r="R157" i="10"/>
  <c r="K157" i="10"/>
  <c r="AI156" i="10"/>
  <c r="U156" i="10"/>
  <c r="R156" i="10"/>
  <c r="K156" i="10"/>
  <c r="AI155" i="10"/>
  <c r="U155" i="10"/>
  <c r="R155" i="10"/>
  <c r="K155" i="10"/>
  <c r="AI154" i="10"/>
  <c r="U154" i="10"/>
  <c r="R154" i="10"/>
  <c r="K154" i="10"/>
  <c r="AI153" i="10"/>
  <c r="U153" i="10"/>
  <c r="R153" i="10"/>
  <c r="K153" i="10"/>
  <c r="AI152" i="10"/>
  <c r="U152" i="10"/>
  <c r="R152" i="10"/>
  <c r="K152" i="10"/>
  <c r="AI151" i="10"/>
  <c r="U151" i="10"/>
  <c r="R151" i="10"/>
  <c r="K151" i="10"/>
  <c r="AI150" i="10"/>
  <c r="U150" i="10"/>
  <c r="R150" i="10"/>
  <c r="K150" i="10"/>
  <c r="AI149" i="10"/>
  <c r="U149" i="10"/>
  <c r="R149" i="10"/>
  <c r="K149" i="10"/>
  <c r="AI148" i="10"/>
  <c r="U148" i="10"/>
  <c r="R148" i="10"/>
  <c r="K148" i="10"/>
  <c r="AI147" i="10"/>
  <c r="U147" i="10"/>
  <c r="R147" i="10"/>
  <c r="K147" i="10"/>
  <c r="AI146" i="10"/>
  <c r="U146" i="10"/>
  <c r="R146" i="10"/>
  <c r="K146" i="10"/>
  <c r="AI145" i="10"/>
  <c r="U145" i="10"/>
  <c r="R145" i="10"/>
  <c r="K145" i="10"/>
  <c r="AI144" i="10"/>
  <c r="U144" i="10"/>
  <c r="R144" i="10"/>
  <c r="K144" i="10"/>
  <c r="AI143" i="10"/>
  <c r="U143" i="10"/>
  <c r="R143" i="10"/>
  <c r="K143" i="10"/>
  <c r="AI142" i="10"/>
  <c r="U142" i="10"/>
  <c r="R142" i="10"/>
  <c r="K142" i="10"/>
  <c r="AI141" i="10"/>
  <c r="U141" i="10"/>
  <c r="R141" i="10"/>
  <c r="K141" i="10"/>
  <c r="AI140" i="10"/>
  <c r="U140" i="10"/>
  <c r="R140" i="10"/>
  <c r="K140" i="10"/>
  <c r="AD139" i="10"/>
  <c r="AI138" i="10"/>
  <c r="AD138" i="10"/>
  <c r="U138" i="10"/>
  <c r="R138" i="10"/>
  <c r="K138" i="10"/>
  <c r="AI137" i="10"/>
  <c r="AD137" i="10"/>
  <c r="U137" i="10"/>
  <c r="R137" i="10"/>
  <c r="K137" i="10"/>
  <c r="AI136" i="10"/>
  <c r="AD136" i="10"/>
  <c r="U136" i="10"/>
  <c r="R136" i="10"/>
  <c r="K136" i="10"/>
  <c r="AI135" i="10"/>
  <c r="AD135" i="10"/>
  <c r="U135" i="10"/>
  <c r="R135" i="10"/>
  <c r="K135" i="10"/>
  <c r="AI134" i="10"/>
  <c r="AD134" i="10"/>
  <c r="U134" i="10"/>
  <c r="R134" i="10"/>
  <c r="K134" i="10"/>
  <c r="AI133" i="10"/>
  <c r="AD133" i="10"/>
  <c r="U133" i="10"/>
  <c r="R133" i="10"/>
  <c r="K133" i="10"/>
  <c r="AI132" i="10"/>
  <c r="AD132" i="10"/>
  <c r="U132" i="10"/>
  <c r="R132" i="10"/>
  <c r="K132" i="10"/>
  <c r="AI131" i="10"/>
  <c r="AD131" i="10"/>
  <c r="U131" i="10"/>
  <c r="R131" i="10"/>
  <c r="K131" i="10"/>
  <c r="AI130" i="10"/>
  <c r="AD130" i="10"/>
  <c r="U130" i="10"/>
  <c r="R130" i="10"/>
  <c r="K130" i="10"/>
  <c r="AI129" i="10"/>
  <c r="AD129" i="10"/>
  <c r="U129" i="10"/>
  <c r="R129" i="10"/>
  <c r="K129" i="10"/>
  <c r="AI128" i="10"/>
  <c r="AD128" i="10"/>
  <c r="U128" i="10"/>
  <c r="R128" i="10"/>
  <c r="K128" i="10"/>
  <c r="AI127" i="10"/>
  <c r="AI126" i="10"/>
  <c r="AI125" i="10"/>
  <c r="AI124" i="10"/>
  <c r="AI123" i="10"/>
  <c r="AI122" i="10"/>
  <c r="AI121" i="10"/>
  <c r="AI120" i="10"/>
  <c r="AI119" i="10"/>
  <c r="AI118" i="10"/>
  <c r="AI117" i="10"/>
  <c r="AI116" i="10"/>
  <c r="AI115" i="10"/>
  <c r="AI114" i="10"/>
  <c r="AI113" i="10"/>
  <c r="AI112" i="10"/>
  <c r="AI111" i="10"/>
  <c r="AI110" i="10"/>
  <c r="AI109" i="10"/>
  <c r="AI108" i="10"/>
  <c r="AI107" i="10"/>
  <c r="AI106" i="10"/>
  <c r="AI105" i="10"/>
  <c r="AI104" i="10"/>
  <c r="AI103" i="10"/>
  <c r="AI102" i="10"/>
  <c r="AI101" i="10"/>
  <c r="AI100" i="10"/>
  <c r="AI99" i="10"/>
  <c r="AI98" i="10"/>
  <c r="AI97" i="10"/>
  <c r="AI96" i="10"/>
  <c r="AI95" i="10"/>
  <c r="AI94" i="10"/>
  <c r="AI93" i="10"/>
  <c r="AI92" i="10"/>
  <c r="AI91" i="10"/>
  <c r="AI90" i="10"/>
  <c r="AI89" i="10"/>
  <c r="AI88" i="10"/>
  <c r="AI87" i="10"/>
  <c r="AI86" i="10"/>
  <c r="AI85" i="10"/>
  <c r="AI84" i="10"/>
  <c r="AI83" i="10"/>
  <c r="AI82" i="10"/>
  <c r="AI81" i="10"/>
  <c r="AI80" i="10"/>
  <c r="AI79" i="10"/>
  <c r="AI78" i="10"/>
  <c r="AI77" i="10"/>
  <c r="AI76" i="10"/>
  <c r="AI75" i="10"/>
  <c r="AI74" i="10"/>
  <c r="AI73" i="10"/>
  <c r="AI72" i="10"/>
  <c r="AI71" i="10"/>
  <c r="AI70" i="10"/>
  <c r="AI69" i="10"/>
  <c r="AI68" i="10"/>
  <c r="AI67" i="10"/>
  <c r="AI66" i="10"/>
  <c r="AI65" i="10"/>
  <c r="AI64" i="10"/>
  <c r="AI63" i="10"/>
  <c r="AI62" i="10"/>
  <c r="AI61" i="10"/>
  <c r="AI60" i="10"/>
  <c r="AI59" i="10"/>
  <c r="AI58" i="10"/>
  <c r="AI57" i="10"/>
  <c r="AI56" i="10"/>
  <c r="AI55" i="10"/>
  <c r="AI54" i="10"/>
  <c r="AI53" i="10"/>
  <c r="AI52" i="10"/>
  <c r="AI51" i="10"/>
  <c r="AI50" i="10"/>
  <c r="AI49" i="10"/>
  <c r="AI48" i="10"/>
  <c r="AI47" i="10"/>
  <c r="AI46" i="10"/>
  <c r="AI45" i="10"/>
  <c r="AI44" i="10"/>
  <c r="AI43" i="10"/>
  <c r="AI42" i="10"/>
  <c r="AI41" i="10"/>
  <c r="AI40" i="10"/>
  <c r="AI39" i="10"/>
  <c r="AI38" i="10"/>
  <c r="AI37" i="10"/>
  <c r="AI36" i="10"/>
  <c r="AI35" i="10"/>
  <c r="AI34" i="10"/>
  <c r="AI33" i="10"/>
  <c r="AI32" i="10"/>
  <c r="AI31" i="10"/>
  <c r="AI30" i="10"/>
  <c r="AI29" i="10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K17" i="10" s="1"/>
  <c r="AI16" i="10"/>
  <c r="AK16" i="10" s="1"/>
  <c r="AI15" i="10"/>
  <c r="AK15" i="10" s="1"/>
  <c r="AI14" i="10"/>
  <c r="AK14" i="10" s="1"/>
  <c r="AI13" i="10"/>
  <c r="AK13" i="10" s="1"/>
  <c r="AI12" i="10"/>
  <c r="AK12" i="10" s="1"/>
  <c r="AI11" i="10"/>
  <c r="AK11" i="10" s="1"/>
  <c r="AI10" i="10"/>
  <c r="AK10" i="10" s="1"/>
  <c r="AI9" i="10"/>
  <c r="AK9" i="10" s="1"/>
  <c r="AI8" i="10"/>
  <c r="AK8" i="10" s="1"/>
  <c r="AI7" i="10"/>
  <c r="AK7" i="10" s="1"/>
  <c r="AI6" i="10"/>
  <c r="K410" i="1"/>
  <c r="AQ419" i="1"/>
  <c r="AQ429" i="1"/>
  <c r="AQ455" i="1"/>
  <c r="AQ456" i="1"/>
  <c r="AQ457" i="1"/>
  <c r="AQ458" i="1"/>
  <c r="AQ459" i="1"/>
  <c r="AQ460" i="1"/>
  <c r="AQ461" i="1"/>
  <c r="AQ462" i="1"/>
  <c r="AQ690" i="1"/>
  <c r="AQ703" i="1"/>
  <c r="H52" i="8"/>
  <c r="I52" i="8" s="1"/>
  <c r="H51" i="8"/>
  <c r="I51" i="8" s="1"/>
  <c r="D51" i="8" s="1"/>
  <c r="H50" i="8"/>
  <c r="I50" i="8" s="1"/>
  <c r="H49" i="8"/>
  <c r="I49" i="8" s="1"/>
  <c r="H48" i="8"/>
  <c r="I48" i="8" s="1"/>
  <c r="H47" i="8"/>
  <c r="I47" i="8" s="1"/>
  <c r="H46" i="8"/>
  <c r="I46" i="8" s="1"/>
  <c r="D46" i="8" s="1"/>
  <c r="H45" i="8"/>
  <c r="I45" i="8" s="1"/>
  <c r="H44" i="8"/>
  <c r="I44" i="8" s="1"/>
  <c r="H43" i="8"/>
  <c r="I43" i="8" s="1"/>
  <c r="H42" i="8"/>
  <c r="I42" i="8" s="1"/>
  <c r="H41" i="8"/>
  <c r="I41" i="8" s="1"/>
  <c r="D41" i="8" s="1"/>
  <c r="H40" i="8"/>
  <c r="I40" i="8" s="1"/>
  <c r="H39" i="8"/>
  <c r="I39" i="8" s="1"/>
  <c r="H38" i="8"/>
  <c r="I38" i="8" s="1"/>
  <c r="H37" i="8"/>
  <c r="I37" i="8" s="1"/>
  <c r="H36" i="8"/>
  <c r="I36" i="8" s="1"/>
  <c r="D36" i="8" s="1"/>
  <c r="H35" i="8"/>
  <c r="I35" i="8" s="1"/>
  <c r="H34" i="8"/>
  <c r="I34" i="8" s="1"/>
  <c r="H33" i="8"/>
  <c r="I33" i="8" s="1"/>
  <c r="D33" i="8" s="1"/>
  <c r="H32" i="8"/>
  <c r="I32" i="8" s="1"/>
  <c r="H31" i="8"/>
  <c r="I31" i="8" s="1"/>
  <c r="H30" i="8"/>
  <c r="I30" i="8" s="1"/>
  <c r="H29" i="8"/>
  <c r="I29" i="8" s="1"/>
  <c r="D29" i="8" s="1"/>
  <c r="H28" i="8"/>
  <c r="I28" i="8" s="1"/>
  <c r="D28" i="8" s="1"/>
  <c r="H27" i="8"/>
  <c r="I27" i="8" s="1"/>
  <c r="D27" i="8" s="1"/>
  <c r="H26" i="8"/>
  <c r="I26" i="8" s="1"/>
  <c r="D26" i="8" s="1"/>
  <c r="H25" i="8"/>
  <c r="I25" i="8" s="1"/>
  <c r="D25" i="8" s="1"/>
  <c r="H24" i="8"/>
  <c r="I24" i="8" s="1"/>
  <c r="H23" i="8"/>
  <c r="I23" i="8" s="1"/>
  <c r="D23" i="8" s="1"/>
  <c r="H22" i="8"/>
  <c r="I22" i="8" s="1"/>
  <c r="H21" i="8"/>
  <c r="I21" i="8" s="1"/>
  <c r="D21" i="8" s="1"/>
  <c r="H20" i="8"/>
  <c r="I20" i="8" s="1"/>
  <c r="D20" i="8" s="1"/>
  <c r="H19" i="8"/>
  <c r="I19" i="8" s="1"/>
  <c r="H18" i="8"/>
  <c r="I18" i="8" s="1"/>
  <c r="D18" i="8" s="1"/>
  <c r="H17" i="8"/>
  <c r="I17" i="8" s="1"/>
  <c r="D17" i="8" s="1"/>
  <c r="H16" i="8"/>
  <c r="I16" i="8" s="1"/>
  <c r="H15" i="8"/>
  <c r="I15" i="8" s="1"/>
  <c r="D15" i="8" s="1"/>
  <c r="H14" i="8"/>
  <c r="I14" i="8" s="1"/>
  <c r="D14" i="8" s="1"/>
  <c r="H13" i="8"/>
  <c r="I13" i="8" s="1"/>
  <c r="H12" i="8"/>
  <c r="I12" i="8" s="1"/>
  <c r="D12" i="8" s="1"/>
  <c r="H11" i="8"/>
  <c r="I11" i="8" s="1"/>
  <c r="D11" i="8" s="1"/>
  <c r="H10" i="8"/>
  <c r="I10" i="8" s="1"/>
  <c r="D10" i="8" s="1"/>
  <c r="H9" i="8"/>
  <c r="I9" i="8" s="1"/>
  <c r="D9" i="8" s="1"/>
  <c r="H8" i="8"/>
  <c r="I8" i="8" s="1"/>
  <c r="D8" i="8" s="1"/>
  <c r="H7" i="8"/>
  <c r="I7" i="8" s="1"/>
  <c r="D7" i="8" s="1"/>
  <c r="H6" i="8"/>
  <c r="I6" i="8" s="1"/>
  <c r="D6" i="8" s="1"/>
  <c r="H5" i="8"/>
  <c r="I5" i="8" s="1"/>
  <c r="H4" i="8"/>
  <c r="I4" i="8" s="1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G23" i="6"/>
  <c r="H23" i="6" s="1"/>
  <c r="G22" i="6"/>
  <c r="H22" i="6" s="1"/>
  <c r="G21" i="6"/>
  <c r="H21" i="6" s="1"/>
  <c r="H20" i="6"/>
  <c r="G20" i="6"/>
  <c r="G19" i="6"/>
  <c r="H19" i="6" s="1"/>
  <c r="G18" i="6"/>
  <c r="H18" i="6" s="1"/>
  <c r="H17" i="6"/>
  <c r="G17" i="6"/>
  <c r="H16" i="6"/>
  <c r="G16" i="6"/>
  <c r="G15" i="6"/>
  <c r="H15" i="6" s="1"/>
  <c r="G14" i="6"/>
  <c r="H14" i="6" s="1"/>
  <c r="G13" i="6"/>
  <c r="H13" i="6" s="1"/>
  <c r="H12" i="6"/>
  <c r="G12" i="6"/>
  <c r="H11" i="6"/>
  <c r="G11" i="6"/>
  <c r="H10" i="6"/>
  <c r="G10" i="6"/>
  <c r="G9" i="6"/>
  <c r="H9" i="6" s="1"/>
  <c r="G8" i="6"/>
  <c r="H8" i="6" s="1"/>
  <c r="H7" i="6"/>
  <c r="G7" i="6"/>
  <c r="H6" i="6"/>
  <c r="G6" i="6"/>
  <c r="H5" i="6"/>
  <c r="G5" i="6"/>
  <c r="H4" i="6"/>
  <c r="H24" i="6" s="1"/>
  <c r="G4" i="6"/>
  <c r="C168" i="5"/>
  <c r="C171" i="5" s="1"/>
  <c r="K753" i="1" s="1"/>
  <c r="D131" i="5"/>
  <c r="C131" i="5"/>
  <c r="D123" i="5"/>
  <c r="D133" i="5" s="1"/>
  <c r="U748" i="1" s="1"/>
  <c r="C123" i="5"/>
  <c r="M1917" i="4"/>
  <c r="B1917" i="4"/>
  <c r="M1916" i="4"/>
  <c r="B1916" i="4"/>
  <c r="M1915" i="4"/>
  <c r="B1915" i="4"/>
  <c r="M1914" i="4"/>
  <c r="B1914" i="4"/>
  <c r="M1913" i="4"/>
  <c r="B1913" i="4"/>
  <c r="M1912" i="4"/>
  <c r="B1912" i="4"/>
  <c r="M1911" i="4"/>
  <c r="B1911" i="4"/>
  <c r="M1910" i="4"/>
  <c r="B1910" i="4"/>
  <c r="M1909" i="4"/>
  <c r="B1909" i="4"/>
  <c r="M1908" i="4"/>
  <c r="B1908" i="4"/>
  <c r="M1907" i="4"/>
  <c r="B1907" i="4"/>
  <c r="M1906" i="4"/>
  <c r="B1906" i="4"/>
  <c r="M1905" i="4"/>
  <c r="B1905" i="4"/>
  <c r="M1904" i="4"/>
  <c r="B1904" i="4"/>
  <c r="M1903" i="4"/>
  <c r="B1903" i="4"/>
  <c r="M1902" i="4"/>
  <c r="B1902" i="4"/>
  <c r="M1901" i="4"/>
  <c r="B1901" i="4"/>
  <c r="M1900" i="4"/>
  <c r="B1900" i="4"/>
  <c r="M1899" i="4"/>
  <c r="B1899" i="4"/>
  <c r="M1898" i="4"/>
  <c r="B1898" i="4"/>
  <c r="M1897" i="4"/>
  <c r="B1897" i="4"/>
  <c r="M1896" i="4"/>
  <c r="B1896" i="4"/>
  <c r="M1895" i="4"/>
  <c r="B1895" i="4"/>
  <c r="M1894" i="4"/>
  <c r="B1894" i="4"/>
  <c r="M1893" i="4"/>
  <c r="B1893" i="4"/>
  <c r="M1892" i="4"/>
  <c r="B1892" i="4"/>
  <c r="M1891" i="4"/>
  <c r="B1891" i="4"/>
  <c r="M1890" i="4"/>
  <c r="B1890" i="4"/>
  <c r="M1889" i="4"/>
  <c r="B1889" i="4"/>
  <c r="M1888" i="4"/>
  <c r="B1888" i="4"/>
  <c r="M1887" i="4"/>
  <c r="B1887" i="4"/>
  <c r="M1886" i="4"/>
  <c r="B1886" i="4"/>
  <c r="M1885" i="4"/>
  <c r="B1885" i="4"/>
  <c r="M1884" i="4"/>
  <c r="B1884" i="4"/>
  <c r="M1883" i="4"/>
  <c r="B1883" i="4"/>
  <c r="M1882" i="4"/>
  <c r="B1882" i="4"/>
  <c r="M1881" i="4"/>
  <c r="B1881" i="4"/>
  <c r="M1880" i="4"/>
  <c r="B1880" i="4"/>
  <c r="M1879" i="4"/>
  <c r="B1879" i="4"/>
  <c r="M1878" i="4"/>
  <c r="B1878" i="4"/>
  <c r="M1877" i="4"/>
  <c r="B1877" i="4"/>
  <c r="M1876" i="4"/>
  <c r="B1876" i="4"/>
  <c r="M1875" i="4"/>
  <c r="B1875" i="4"/>
  <c r="M1874" i="4"/>
  <c r="B1874" i="4"/>
  <c r="M1873" i="4"/>
  <c r="B1873" i="4"/>
  <c r="M1872" i="4"/>
  <c r="B1872" i="4"/>
  <c r="M1871" i="4"/>
  <c r="B1871" i="4"/>
  <c r="M1870" i="4"/>
  <c r="B1870" i="4"/>
  <c r="M1869" i="4"/>
  <c r="B1869" i="4"/>
  <c r="M1868" i="4"/>
  <c r="B1868" i="4"/>
  <c r="M1867" i="4"/>
  <c r="B1867" i="4"/>
  <c r="M1866" i="4"/>
  <c r="B1866" i="4"/>
  <c r="M1865" i="4"/>
  <c r="B1865" i="4"/>
  <c r="M1864" i="4"/>
  <c r="B1864" i="4"/>
  <c r="M1863" i="4"/>
  <c r="B1863" i="4"/>
  <c r="M1862" i="4"/>
  <c r="B1862" i="4"/>
  <c r="M1861" i="4"/>
  <c r="B1861" i="4"/>
  <c r="M1860" i="4"/>
  <c r="B1860" i="4"/>
  <c r="M1859" i="4"/>
  <c r="B1859" i="4"/>
  <c r="M1858" i="4"/>
  <c r="B1858" i="4"/>
  <c r="M1857" i="4"/>
  <c r="B1857" i="4"/>
  <c r="M1856" i="4"/>
  <c r="B1856" i="4"/>
  <c r="M1855" i="4"/>
  <c r="B1855" i="4"/>
  <c r="M1854" i="4"/>
  <c r="B1854" i="4"/>
  <c r="M1853" i="4"/>
  <c r="B1853" i="4"/>
  <c r="M1852" i="4"/>
  <c r="B1852" i="4"/>
  <c r="M1851" i="4"/>
  <c r="B1851" i="4"/>
  <c r="M1850" i="4"/>
  <c r="B1850" i="4"/>
  <c r="M1849" i="4"/>
  <c r="B1849" i="4"/>
  <c r="M1848" i="4"/>
  <c r="B1848" i="4"/>
  <c r="M1847" i="4"/>
  <c r="B1847" i="4"/>
  <c r="M1846" i="4"/>
  <c r="B1846" i="4"/>
  <c r="M1845" i="4"/>
  <c r="B1845" i="4"/>
  <c r="M1844" i="4"/>
  <c r="B1844" i="4"/>
  <c r="M1843" i="4"/>
  <c r="B1843" i="4"/>
  <c r="M1842" i="4"/>
  <c r="B1842" i="4"/>
  <c r="M1841" i="4"/>
  <c r="B1841" i="4"/>
  <c r="M1840" i="4"/>
  <c r="B1840" i="4"/>
  <c r="M1839" i="4"/>
  <c r="B1839" i="4"/>
  <c r="M1838" i="4"/>
  <c r="B1838" i="4"/>
  <c r="M1837" i="4"/>
  <c r="B1837" i="4"/>
  <c r="M1836" i="4"/>
  <c r="B1836" i="4"/>
  <c r="M1835" i="4"/>
  <c r="B1835" i="4"/>
  <c r="M1834" i="4"/>
  <c r="B1834" i="4"/>
  <c r="M1833" i="4"/>
  <c r="B1833" i="4"/>
  <c r="M1832" i="4"/>
  <c r="B1832" i="4"/>
  <c r="M1831" i="4"/>
  <c r="B1831" i="4"/>
  <c r="M1830" i="4"/>
  <c r="B1830" i="4"/>
  <c r="M1829" i="4"/>
  <c r="B1829" i="4"/>
  <c r="M1828" i="4"/>
  <c r="B1828" i="4"/>
  <c r="M1827" i="4"/>
  <c r="B1827" i="4"/>
  <c r="M1826" i="4"/>
  <c r="B1826" i="4"/>
  <c r="M1825" i="4"/>
  <c r="B1825" i="4"/>
  <c r="M1824" i="4"/>
  <c r="B1824" i="4"/>
  <c r="M1823" i="4"/>
  <c r="B1823" i="4"/>
  <c r="M1822" i="4"/>
  <c r="B1822" i="4"/>
  <c r="M1821" i="4"/>
  <c r="B1821" i="4"/>
  <c r="M1820" i="4"/>
  <c r="B1820" i="4"/>
  <c r="M1819" i="4"/>
  <c r="B1819" i="4"/>
  <c r="M1818" i="4"/>
  <c r="B1818" i="4"/>
  <c r="M1817" i="4"/>
  <c r="B1817" i="4"/>
  <c r="M1816" i="4"/>
  <c r="B1816" i="4"/>
  <c r="M1815" i="4"/>
  <c r="B1815" i="4"/>
  <c r="M1814" i="4"/>
  <c r="B1814" i="4"/>
  <c r="M1813" i="4"/>
  <c r="B1813" i="4"/>
  <c r="M1812" i="4"/>
  <c r="B1812" i="4"/>
  <c r="M1811" i="4"/>
  <c r="B1811" i="4"/>
  <c r="M1810" i="4"/>
  <c r="B1810" i="4"/>
  <c r="M1809" i="4"/>
  <c r="B1809" i="4"/>
  <c r="M1808" i="4"/>
  <c r="B1808" i="4"/>
  <c r="M1807" i="4"/>
  <c r="B1807" i="4"/>
  <c r="M1806" i="4"/>
  <c r="B1806" i="4"/>
  <c r="M1805" i="4"/>
  <c r="B1805" i="4"/>
  <c r="M1804" i="4"/>
  <c r="B1804" i="4"/>
  <c r="M1803" i="4"/>
  <c r="B1803" i="4"/>
  <c r="M1802" i="4"/>
  <c r="B1802" i="4"/>
  <c r="M1801" i="4"/>
  <c r="B1801" i="4"/>
  <c r="M1800" i="4"/>
  <c r="B1800" i="4"/>
  <c r="M1799" i="4"/>
  <c r="B1799" i="4"/>
  <c r="M1798" i="4"/>
  <c r="B1798" i="4"/>
  <c r="M1797" i="4"/>
  <c r="B1797" i="4"/>
  <c r="M1796" i="4"/>
  <c r="B1796" i="4"/>
  <c r="M1795" i="4"/>
  <c r="B1795" i="4"/>
  <c r="M1794" i="4"/>
  <c r="B1794" i="4"/>
  <c r="M1793" i="4"/>
  <c r="B1793" i="4"/>
  <c r="M1792" i="4"/>
  <c r="B1792" i="4"/>
  <c r="M1791" i="4"/>
  <c r="B1791" i="4"/>
  <c r="M1790" i="4"/>
  <c r="B1790" i="4"/>
  <c r="M1789" i="4"/>
  <c r="B1789" i="4"/>
  <c r="M1788" i="4"/>
  <c r="B1788" i="4"/>
  <c r="M1787" i="4"/>
  <c r="B1787" i="4"/>
  <c r="M1786" i="4"/>
  <c r="B1786" i="4"/>
  <c r="M1785" i="4"/>
  <c r="B1785" i="4"/>
  <c r="M1784" i="4"/>
  <c r="B1784" i="4"/>
  <c r="M1783" i="4"/>
  <c r="B1783" i="4"/>
  <c r="M1782" i="4"/>
  <c r="B1782" i="4"/>
  <c r="M1781" i="4"/>
  <c r="B1781" i="4"/>
  <c r="M1780" i="4"/>
  <c r="B1780" i="4"/>
  <c r="M1779" i="4"/>
  <c r="B1779" i="4"/>
  <c r="M1778" i="4"/>
  <c r="B1778" i="4"/>
  <c r="M1777" i="4"/>
  <c r="B1777" i="4"/>
  <c r="M1776" i="4"/>
  <c r="B1776" i="4"/>
  <c r="M1775" i="4"/>
  <c r="B1775" i="4"/>
  <c r="M1774" i="4"/>
  <c r="B1774" i="4"/>
  <c r="M1773" i="4"/>
  <c r="B1773" i="4"/>
  <c r="M1772" i="4"/>
  <c r="B1772" i="4"/>
  <c r="M1771" i="4"/>
  <c r="B1771" i="4"/>
  <c r="M1770" i="4"/>
  <c r="B1770" i="4"/>
  <c r="M1769" i="4"/>
  <c r="B1769" i="4"/>
  <c r="M1768" i="4"/>
  <c r="B1768" i="4"/>
  <c r="M1767" i="4"/>
  <c r="B1767" i="4"/>
  <c r="M1766" i="4"/>
  <c r="B1766" i="4"/>
  <c r="M1765" i="4"/>
  <c r="B1765" i="4"/>
  <c r="M1764" i="4"/>
  <c r="B1764" i="4"/>
  <c r="M1763" i="4"/>
  <c r="B1763" i="4"/>
  <c r="M1762" i="4"/>
  <c r="B1762" i="4"/>
  <c r="M1761" i="4"/>
  <c r="B1761" i="4"/>
  <c r="M1760" i="4"/>
  <c r="B1760" i="4"/>
  <c r="L1759" i="4"/>
  <c r="M1759" i="4" s="1"/>
  <c r="B1759" i="4"/>
  <c r="L1758" i="4"/>
  <c r="M1758" i="4" s="1"/>
  <c r="B1758" i="4"/>
  <c r="L1757" i="4"/>
  <c r="M1757" i="4" s="1"/>
  <c r="B1757" i="4"/>
  <c r="L1756" i="4"/>
  <c r="M1756" i="4" s="1"/>
  <c r="B1756" i="4"/>
  <c r="L1755" i="4"/>
  <c r="M1755" i="4" s="1"/>
  <c r="B1755" i="4"/>
  <c r="L1754" i="4"/>
  <c r="M1754" i="4" s="1"/>
  <c r="B1754" i="4"/>
  <c r="L1753" i="4"/>
  <c r="M1753" i="4" s="1"/>
  <c r="B1753" i="4"/>
  <c r="L1752" i="4"/>
  <c r="M1752" i="4" s="1"/>
  <c r="B1752" i="4"/>
  <c r="L1751" i="4"/>
  <c r="M1751" i="4" s="1"/>
  <c r="B1751" i="4"/>
  <c r="L1750" i="4"/>
  <c r="M1750" i="4" s="1"/>
  <c r="B1750" i="4"/>
  <c r="L1749" i="4"/>
  <c r="M1749" i="4" s="1"/>
  <c r="B1749" i="4"/>
  <c r="L1748" i="4"/>
  <c r="M1748" i="4" s="1"/>
  <c r="B1748" i="4"/>
  <c r="L1747" i="4"/>
  <c r="M1747" i="4" s="1"/>
  <c r="B1747" i="4"/>
  <c r="L1746" i="4"/>
  <c r="M1746" i="4" s="1"/>
  <c r="B1746" i="4"/>
  <c r="L1745" i="4"/>
  <c r="M1745" i="4" s="1"/>
  <c r="B1745" i="4"/>
  <c r="L1744" i="4"/>
  <c r="M1744" i="4" s="1"/>
  <c r="B1744" i="4"/>
  <c r="L1743" i="4"/>
  <c r="M1743" i="4" s="1"/>
  <c r="B1743" i="4"/>
  <c r="L1742" i="4"/>
  <c r="M1742" i="4" s="1"/>
  <c r="B1742" i="4"/>
  <c r="L1741" i="4"/>
  <c r="M1741" i="4" s="1"/>
  <c r="B1741" i="4"/>
  <c r="L1740" i="4"/>
  <c r="M1740" i="4" s="1"/>
  <c r="B1740" i="4"/>
  <c r="L1739" i="4"/>
  <c r="M1739" i="4" s="1"/>
  <c r="B1739" i="4"/>
  <c r="L1738" i="4"/>
  <c r="M1738" i="4" s="1"/>
  <c r="B1738" i="4"/>
  <c r="L1737" i="4"/>
  <c r="M1737" i="4" s="1"/>
  <c r="B1737" i="4"/>
  <c r="L1736" i="4"/>
  <c r="M1736" i="4" s="1"/>
  <c r="B1736" i="4"/>
  <c r="L1735" i="4"/>
  <c r="M1735" i="4" s="1"/>
  <c r="B1735" i="4"/>
  <c r="L1734" i="4"/>
  <c r="M1734" i="4" s="1"/>
  <c r="B1734" i="4"/>
  <c r="L1733" i="4"/>
  <c r="M1733" i="4" s="1"/>
  <c r="B1733" i="4"/>
  <c r="L1732" i="4"/>
  <c r="M1732" i="4" s="1"/>
  <c r="B1732" i="4"/>
  <c r="L1731" i="4"/>
  <c r="M1731" i="4" s="1"/>
  <c r="B1731" i="4"/>
  <c r="L1730" i="4"/>
  <c r="M1730" i="4" s="1"/>
  <c r="B1730" i="4"/>
  <c r="L1729" i="4"/>
  <c r="M1729" i="4" s="1"/>
  <c r="B1729" i="4"/>
  <c r="L1728" i="4"/>
  <c r="M1728" i="4" s="1"/>
  <c r="B1728" i="4"/>
  <c r="L1727" i="4"/>
  <c r="M1727" i="4" s="1"/>
  <c r="B1727" i="4"/>
  <c r="L1726" i="4"/>
  <c r="M1726" i="4" s="1"/>
  <c r="B1726" i="4"/>
  <c r="L1725" i="4"/>
  <c r="M1725" i="4" s="1"/>
  <c r="B1725" i="4"/>
  <c r="L1724" i="4"/>
  <c r="M1724" i="4" s="1"/>
  <c r="B1724" i="4"/>
  <c r="L1723" i="4"/>
  <c r="M1723" i="4" s="1"/>
  <c r="B1723" i="4"/>
  <c r="L1722" i="4"/>
  <c r="M1722" i="4" s="1"/>
  <c r="B1722" i="4"/>
  <c r="L1721" i="4"/>
  <c r="M1721" i="4" s="1"/>
  <c r="B1721" i="4"/>
  <c r="L1720" i="4"/>
  <c r="M1720" i="4" s="1"/>
  <c r="B1720" i="4"/>
  <c r="L1719" i="4"/>
  <c r="M1719" i="4" s="1"/>
  <c r="B1719" i="4"/>
  <c r="L1718" i="4"/>
  <c r="M1718" i="4" s="1"/>
  <c r="B1718" i="4"/>
  <c r="L1717" i="4"/>
  <c r="M1717" i="4" s="1"/>
  <c r="B1717" i="4"/>
  <c r="L1716" i="4"/>
  <c r="M1716" i="4" s="1"/>
  <c r="B1716" i="4"/>
  <c r="L1715" i="4"/>
  <c r="M1715" i="4" s="1"/>
  <c r="B1715" i="4"/>
  <c r="L1714" i="4"/>
  <c r="M1714" i="4" s="1"/>
  <c r="B1714" i="4"/>
  <c r="L1713" i="4"/>
  <c r="M1713" i="4" s="1"/>
  <c r="B1713" i="4"/>
  <c r="L1712" i="4"/>
  <c r="M1712" i="4" s="1"/>
  <c r="B1712" i="4"/>
  <c r="L1711" i="4"/>
  <c r="M1711" i="4" s="1"/>
  <c r="B1711" i="4"/>
  <c r="L1710" i="4"/>
  <c r="M1710" i="4" s="1"/>
  <c r="B1710" i="4"/>
  <c r="L1709" i="4"/>
  <c r="M1709" i="4" s="1"/>
  <c r="B1709" i="4"/>
  <c r="L1708" i="4"/>
  <c r="M1708" i="4" s="1"/>
  <c r="B1708" i="4"/>
  <c r="L1707" i="4"/>
  <c r="M1707" i="4" s="1"/>
  <c r="B1707" i="4"/>
  <c r="L1706" i="4"/>
  <c r="M1706" i="4" s="1"/>
  <c r="B1706" i="4"/>
  <c r="L1705" i="4"/>
  <c r="M1705" i="4" s="1"/>
  <c r="B1705" i="4"/>
  <c r="L1704" i="4"/>
  <c r="M1704" i="4" s="1"/>
  <c r="B1704" i="4"/>
  <c r="L1703" i="4"/>
  <c r="M1703" i="4" s="1"/>
  <c r="B1703" i="4"/>
  <c r="L1702" i="4"/>
  <c r="M1702" i="4" s="1"/>
  <c r="B1702" i="4"/>
  <c r="L1701" i="4"/>
  <c r="M1701" i="4" s="1"/>
  <c r="B1701" i="4"/>
  <c r="L1700" i="4"/>
  <c r="M1700" i="4" s="1"/>
  <c r="B1700" i="4"/>
  <c r="L1699" i="4"/>
  <c r="M1699" i="4" s="1"/>
  <c r="B1699" i="4"/>
  <c r="L1698" i="4"/>
  <c r="M1698" i="4" s="1"/>
  <c r="B1698" i="4"/>
  <c r="L1697" i="4"/>
  <c r="M1697" i="4" s="1"/>
  <c r="B1697" i="4"/>
  <c r="L1696" i="4"/>
  <c r="M1696" i="4" s="1"/>
  <c r="B1696" i="4"/>
  <c r="L1695" i="4"/>
  <c r="M1695" i="4" s="1"/>
  <c r="B1695" i="4"/>
  <c r="L1694" i="4"/>
  <c r="M1694" i="4" s="1"/>
  <c r="B1694" i="4"/>
  <c r="L1693" i="4"/>
  <c r="M1693" i="4" s="1"/>
  <c r="B1693" i="4"/>
  <c r="L1692" i="4"/>
  <c r="M1692" i="4" s="1"/>
  <c r="B1692" i="4"/>
  <c r="L1691" i="4"/>
  <c r="M1691" i="4" s="1"/>
  <c r="B1691" i="4"/>
  <c r="L1690" i="4"/>
  <c r="M1690" i="4" s="1"/>
  <c r="B1690" i="4"/>
  <c r="L1689" i="4"/>
  <c r="M1689" i="4" s="1"/>
  <c r="B1689" i="4"/>
  <c r="L1688" i="4"/>
  <c r="M1688" i="4" s="1"/>
  <c r="B1688" i="4"/>
  <c r="L1687" i="4"/>
  <c r="M1687" i="4" s="1"/>
  <c r="B1687" i="4"/>
  <c r="L1686" i="4"/>
  <c r="M1686" i="4" s="1"/>
  <c r="B1686" i="4"/>
  <c r="L1685" i="4"/>
  <c r="M1685" i="4" s="1"/>
  <c r="B1685" i="4"/>
  <c r="L1684" i="4"/>
  <c r="M1684" i="4" s="1"/>
  <c r="B1684" i="4"/>
  <c r="L1683" i="4"/>
  <c r="M1683" i="4" s="1"/>
  <c r="B1683" i="4"/>
  <c r="L1682" i="4"/>
  <c r="M1682" i="4" s="1"/>
  <c r="B1682" i="4"/>
  <c r="L1681" i="4"/>
  <c r="M1681" i="4" s="1"/>
  <c r="B1681" i="4"/>
  <c r="L1680" i="4"/>
  <c r="M1680" i="4" s="1"/>
  <c r="B1680" i="4"/>
  <c r="L1679" i="4"/>
  <c r="M1679" i="4" s="1"/>
  <c r="B1679" i="4"/>
  <c r="L1678" i="4"/>
  <c r="M1678" i="4" s="1"/>
  <c r="B1678" i="4"/>
  <c r="L1677" i="4"/>
  <c r="M1677" i="4" s="1"/>
  <c r="B1677" i="4"/>
  <c r="L1676" i="4"/>
  <c r="M1676" i="4" s="1"/>
  <c r="B1676" i="4"/>
  <c r="L1675" i="4"/>
  <c r="M1675" i="4" s="1"/>
  <c r="B1675" i="4"/>
  <c r="L1674" i="4"/>
  <c r="M1674" i="4" s="1"/>
  <c r="B1674" i="4"/>
  <c r="L1673" i="4"/>
  <c r="M1673" i="4" s="1"/>
  <c r="B1673" i="4"/>
  <c r="L1672" i="4"/>
  <c r="M1672" i="4" s="1"/>
  <c r="B1672" i="4"/>
  <c r="L1671" i="4"/>
  <c r="M1671" i="4" s="1"/>
  <c r="B1671" i="4"/>
  <c r="L1670" i="4"/>
  <c r="M1670" i="4" s="1"/>
  <c r="B1670" i="4"/>
  <c r="L1669" i="4"/>
  <c r="M1669" i="4" s="1"/>
  <c r="B1669" i="4"/>
  <c r="L1668" i="4"/>
  <c r="M1668" i="4" s="1"/>
  <c r="B1668" i="4"/>
  <c r="L1667" i="4"/>
  <c r="M1667" i="4" s="1"/>
  <c r="B1667" i="4"/>
  <c r="L1666" i="4"/>
  <c r="M1666" i="4" s="1"/>
  <c r="B1666" i="4"/>
  <c r="L1665" i="4"/>
  <c r="M1665" i="4" s="1"/>
  <c r="B1665" i="4"/>
  <c r="L1664" i="4"/>
  <c r="M1664" i="4" s="1"/>
  <c r="B1664" i="4"/>
  <c r="L1663" i="4"/>
  <c r="M1663" i="4" s="1"/>
  <c r="B1663" i="4"/>
  <c r="L1662" i="4"/>
  <c r="M1662" i="4" s="1"/>
  <c r="B1662" i="4"/>
  <c r="L1661" i="4"/>
  <c r="M1661" i="4" s="1"/>
  <c r="B1661" i="4"/>
  <c r="L1660" i="4"/>
  <c r="M1660" i="4" s="1"/>
  <c r="B1660" i="4"/>
  <c r="L1659" i="4"/>
  <c r="M1659" i="4" s="1"/>
  <c r="B1659" i="4"/>
  <c r="L1658" i="4"/>
  <c r="M1658" i="4" s="1"/>
  <c r="B1658" i="4"/>
  <c r="L1657" i="4"/>
  <c r="M1657" i="4" s="1"/>
  <c r="B1657" i="4"/>
  <c r="L1656" i="4"/>
  <c r="M1656" i="4" s="1"/>
  <c r="B1656" i="4"/>
  <c r="L1655" i="4"/>
  <c r="M1655" i="4" s="1"/>
  <c r="B1655" i="4"/>
  <c r="L1654" i="4"/>
  <c r="M1654" i="4" s="1"/>
  <c r="B1654" i="4"/>
  <c r="L1653" i="4"/>
  <c r="M1653" i="4" s="1"/>
  <c r="B1653" i="4"/>
  <c r="L1652" i="4"/>
  <c r="M1652" i="4" s="1"/>
  <c r="B1652" i="4"/>
  <c r="L1651" i="4"/>
  <c r="M1651" i="4" s="1"/>
  <c r="B1651" i="4"/>
  <c r="L1650" i="4"/>
  <c r="M1650" i="4" s="1"/>
  <c r="B1650" i="4"/>
  <c r="L1649" i="4"/>
  <c r="M1649" i="4" s="1"/>
  <c r="B1649" i="4"/>
  <c r="L1648" i="4"/>
  <c r="M1648" i="4" s="1"/>
  <c r="B1648" i="4"/>
  <c r="L1647" i="4"/>
  <c r="M1647" i="4" s="1"/>
  <c r="B1647" i="4"/>
  <c r="L1646" i="4"/>
  <c r="M1646" i="4" s="1"/>
  <c r="B1646" i="4"/>
  <c r="L1645" i="4"/>
  <c r="M1645" i="4" s="1"/>
  <c r="B1645" i="4"/>
  <c r="L1644" i="4"/>
  <c r="M1644" i="4" s="1"/>
  <c r="B1644" i="4"/>
  <c r="L1643" i="4"/>
  <c r="M1643" i="4" s="1"/>
  <c r="B1643" i="4"/>
  <c r="L1642" i="4"/>
  <c r="M1642" i="4" s="1"/>
  <c r="B1642" i="4"/>
  <c r="L1641" i="4"/>
  <c r="M1641" i="4" s="1"/>
  <c r="B1641" i="4"/>
  <c r="L1640" i="4"/>
  <c r="M1640" i="4" s="1"/>
  <c r="B1640" i="4"/>
  <c r="L1639" i="4"/>
  <c r="M1639" i="4" s="1"/>
  <c r="B1639" i="4"/>
  <c r="L1638" i="4"/>
  <c r="M1638" i="4" s="1"/>
  <c r="B1638" i="4"/>
  <c r="L1637" i="4"/>
  <c r="M1637" i="4" s="1"/>
  <c r="B1637" i="4"/>
  <c r="L1636" i="4"/>
  <c r="M1636" i="4" s="1"/>
  <c r="B1636" i="4"/>
  <c r="L1635" i="4"/>
  <c r="M1635" i="4" s="1"/>
  <c r="B1635" i="4"/>
  <c r="L1634" i="4"/>
  <c r="M1634" i="4" s="1"/>
  <c r="B1634" i="4"/>
  <c r="L1633" i="4"/>
  <c r="M1633" i="4" s="1"/>
  <c r="B1633" i="4"/>
  <c r="L1632" i="4"/>
  <c r="M1632" i="4" s="1"/>
  <c r="B1632" i="4"/>
  <c r="L1631" i="4"/>
  <c r="M1631" i="4" s="1"/>
  <c r="B1631" i="4"/>
  <c r="L1630" i="4"/>
  <c r="M1630" i="4" s="1"/>
  <c r="B1630" i="4"/>
  <c r="L1629" i="4"/>
  <c r="M1629" i="4" s="1"/>
  <c r="B1629" i="4"/>
  <c r="L1628" i="4"/>
  <c r="M1628" i="4" s="1"/>
  <c r="B1628" i="4"/>
  <c r="L1627" i="4"/>
  <c r="M1627" i="4" s="1"/>
  <c r="B1627" i="4"/>
  <c r="L1626" i="4"/>
  <c r="M1626" i="4" s="1"/>
  <c r="B1626" i="4"/>
  <c r="L1625" i="4"/>
  <c r="M1625" i="4" s="1"/>
  <c r="B1625" i="4"/>
  <c r="L1624" i="4"/>
  <c r="M1624" i="4" s="1"/>
  <c r="B1624" i="4"/>
  <c r="L1623" i="4"/>
  <c r="M1623" i="4" s="1"/>
  <c r="B1623" i="4"/>
  <c r="L1622" i="4"/>
  <c r="M1622" i="4" s="1"/>
  <c r="B1622" i="4"/>
  <c r="L1621" i="4"/>
  <c r="M1621" i="4" s="1"/>
  <c r="B1621" i="4"/>
  <c r="L1620" i="4"/>
  <c r="M1620" i="4" s="1"/>
  <c r="B1620" i="4"/>
  <c r="L1619" i="4"/>
  <c r="M1619" i="4" s="1"/>
  <c r="B1619" i="4"/>
  <c r="L1618" i="4"/>
  <c r="M1618" i="4" s="1"/>
  <c r="B1618" i="4"/>
  <c r="L1617" i="4"/>
  <c r="M1617" i="4" s="1"/>
  <c r="B1617" i="4"/>
  <c r="L1616" i="4"/>
  <c r="M1616" i="4" s="1"/>
  <c r="B1616" i="4"/>
  <c r="L1615" i="4"/>
  <c r="M1615" i="4" s="1"/>
  <c r="B1615" i="4"/>
  <c r="L1614" i="4"/>
  <c r="M1614" i="4" s="1"/>
  <c r="B1614" i="4"/>
  <c r="L1613" i="4"/>
  <c r="M1613" i="4" s="1"/>
  <c r="B1613" i="4"/>
  <c r="L1612" i="4"/>
  <c r="M1612" i="4" s="1"/>
  <c r="B1612" i="4"/>
  <c r="L1611" i="4"/>
  <c r="M1611" i="4" s="1"/>
  <c r="B1611" i="4"/>
  <c r="L1610" i="4"/>
  <c r="M1610" i="4" s="1"/>
  <c r="B1610" i="4"/>
  <c r="L1609" i="4"/>
  <c r="M1609" i="4" s="1"/>
  <c r="B1609" i="4"/>
  <c r="L1608" i="4"/>
  <c r="M1608" i="4" s="1"/>
  <c r="B1608" i="4"/>
  <c r="L1607" i="4"/>
  <c r="M1607" i="4" s="1"/>
  <c r="B1607" i="4"/>
  <c r="M1606" i="4"/>
  <c r="B1606" i="4"/>
  <c r="M1605" i="4"/>
  <c r="B1605" i="4"/>
  <c r="M1604" i="4"/>
  <c r="B1604" i="4"/>
  <c r="M1603" i="4"/>
  <c r="B1603" i="4"/>
  <c r="M1602" i="4"/>
  <c r="B1602" i="4"/>
  <c r="M1601" i="4"/>
  <c r="B1601" i="4"/>
  <c r="M1600" i="4"/>
  <c r="B1600" i="4"/>
  <c r="M1599" i="4"/>
  <c r="B1599" i="4"/>
  <c r="M1598" i="4"/>
  <c r="B1598" i="4"/>
  <c r="M1597" i="4"/>
  <c r="B1597" i="4"/>
  <c r="M1596" i="4"/>
  <c r="B1596" i="4"/>
  <c r="M1595" i="4"/>
  <c r="B1595" i="4"/>
  <c r="M1594" i="4"/>
  <c r="B1594" i="4"/>
  <c r="M1593" i="4"/>
  <c r="B1593" i="4"/>
  <c r="M1592" i="4"/>
  <c r="B1592" i="4"/>
  <c r="M1591" i="4"/>
  <c r="B1591" i="4"/>
  <c r="M1590" i="4"/>
  <c r="B1590" i="4"/>
  <c r="M1589" i="4"/>
  <c r="B1589" i="4"/>
  <c r="M1588" i="4"/>
  <c r="B1588" i="4"/>
  <c r="M1587" i="4"/>
  <c r="B1587" i="4"/>
  <c r="M1586" i="4"/>
  <c r="B1586" i="4"/>
  <c r="M1585" i="4"/>
  <c r="B1585" i="4"/>
  <c r="M1584" i="4"/>
  <c r="B1584" i="4"/>
  <c r="M1583" i="4"/>
  <c r="B1583" i="4"/>
  <c r="M1582" i="4"/>
  <c r="B1582" i="4"/>
  <c r="M1581" i="4"/>
  <c r="B1581" i="4"/>
  <c r="M1580" i="4"/>
  <c r="B1580" i="4"/>
  <c r="M1579" i="4"/>
  <c r="B1579" i="4"/>
  <c r="M1578" i="4"/>
  <c r="B1578" i="4"/>
  <c r="M1577" i="4"/>
  <c r="B1577" i="4"/>
  <c r="M1576" i="4"/>
  <c r="B1576" i="4"/>
  <c r="M1575" i="4"/>
  <c r="B1575" i="4"/>
  <c r="M1574" i="4"/>
  <c r="B1574" i="4"/>
  <c r="L1573" i="4"/>
  <c r="M1573" i="4" s="1"/>
  <c r="B1573" i="4"/>
  <c r="L1572" i="4"/>
  <c r="M1572" i="4" s="1"/>
  <c r="B1572" i="4"/>
  <c r="L1571" i="4"/>
  <c r="M1571" i="4" s="1"/>
  <c r="B1571" i="4"/>
  <c r="L1570" i="4"/>
  <c r="M1570" i="4" s="1"/>
  <c r="B1570" i="4"/>
  <c r="L1569" i="4"/>
  <c r="M1569" i="4" s="1"/>
  <c r="B1569" i="4"/>
  <c r="L1568" i="4"/>
  <c r="M1568" i="4" s="1"/>
  <c r="B1568" i="4"/>
  <c r="L1567" i="4"/>
  <c r="M1567" i="4" s="1"/>
  <c r="B1567" i="4"/>
  <c r="L1566" i="4"/>
  <c r="M1566" i="4" s="1"/>
  <c r="B1566" i="4"/>
  <c r="L1565" i="4"/>
  <c r="M1565" i="4" s="1"/>
  <c r="B1565" i="4"/>
  <c r="L1564" i="4"/>
  <c r="M1564" i="4" s="1"/>
  <c r="B1564" i="4"/>
  <c r="L1563" i="4"/>
  <c r="M1563" i="4" s="1"/>
  <c r="B1563" i="4"/>
  <c r="L1562" i="4"/>
  <c r="M1562" i="4" s="1"/>
  <c r="B1562" i="4"/>
  <c r="L1561" i="4"/>
  <c r="M1561" i="4" s="1"/>
  <c r="B1561" i="4"/>
  <c r="L1560" i="4"/>
  <c r="M1560" i="4" s="1"/>
  <c r="B1560" i="4"/>
  <c r="L1559" i="4"/>
  <c r="M1559" i="4" s="1"/>
  <c r="B1559" i="4"/>
  <c r="L1558" i="4"/>
  <c r="M1558" i="4" s="1"/>
  <c r="B1558" i="4"/>
  <c r="L1557" i="4"/>
  <c r="M1557" i="4" s="1"/>
  <c r="B1557" i="4"/>
  <c r="L1556" i="4"/>
  <c r="M1556" i="4" s="1"/>
  <c r="B1556" i="4"/>
  <c r="L1555" i="4"/>
  <c r="M1555" i="4" s="1"/>
  <c r="B1555" i="4"/>
  <c r="L1554" i="4"/>
  <c r="M1554" i="4" s="1"/>
  <c r="B1554" i="4"/>
  <c r="L1553" i="4"/>
  <c r="M1553" i="4" s="1"/>
  <c r="B1553" i="4"/>
  <c r="L1552" i="4"/>
  <c r="M1552" i="4" s="1"/>
  <c r="B1552" i="4"/>
  <c r="L1551" i="4"/>
  <c r="M1551" i="4" s="1"/>
  <c r="B1551" i="4"/>
  <c r="L1550" i="4"/>
  <c r="M1550" i="4" s="1"/>
  <c r="B1550" i="4"/>
  <c r="L1549" i="4"/>
  <c r="M1549" i="4" s="1"/>
  <c r="B1549" i="4"/>
  <c r="L1548" i="4"/>
  <c r="M1548" i="4" s="1"/>
  <c r="B1548" i="4"/>
  <c r="L1547" i="4"/>
  <c r="M1547" i="4" s="1"/>
  <c r="B1547" i="4"/>
  <c r="L1546" i="4"/>
  <c r="M1546" i="4" s="1"/>
  <c r="B1546" i="4"/>
  <c r="L1545" i="4"/>
  <c r="M1545" i="4" s="1"/>
  <c r="B1545" i="4"/>
  <c r="L1544" i="4"/>
  <c r="M1544" i="4" s="1"/>
  <c r="B1544" i="4"/>
  <c r="L1543" i="4"/>
  <c r="M1543" i="4" s="1"/>
  <c r="B1543" i="4"/>
  <c r="L1542" i="4"/>
  <c r="M1542" i="4" s="1"/>
  <c r="B1542" i="4"/>
  <c r="L1541" i="4"/>
  <c r="M1541" i="4" s="1"/>
  <c r="B1541" i="4"/>
  <c r="L1540" i="4"/>
  <c r="M1540" i="4" s="1"/>
  <c r="B1540" i="4"/>
  <c r="L1539" i="4"/>
  <c r="M1539" i="4" s="1"/>
  <c r="B1539" i="4"/>
  <c r="L1538" i="4"/>
  <c r="M1538" i="4" s="1"/>
  <c r="B1538" i="4"/>
  <c r="L1537" i="4"/>
  <c r="M1537" i="4" s="1"/>
  <c r="B1537" i="4"/>
  <c r="L1536" i="4"/>
  <c r="M1536" i="4" s="1"/>
  <c r="B1536" i="4"/>
  <c r="L1535" i="4"/>
  <c r="M1535" i="4" s="1"/>
  <c r="B1535" i="4"/>
  <c r="L1534" i="4"/>
  <c r="M1534" i="4" s="1"/>
  <c r="B1534" i="4"/>
  <c r="L1533" i="4"/>
  <c r="M1533" i="4" s="1"/>
  <c r="B1533" i="4"/>
  <c r="L1532" i="4"/>
  <c r="M1532" i="4" s="1"/>
  <c r="B1532" i="4"/>
  <c r="L1531" i="4"/>
  <c r="M1531" i="4" s="1"/>
  <c r="B1531" i="4"/>
  <c r="L1530" i="4"/>
  <c r="M1530" i="4" s="1"/>
  <c r="B1530" i="4"/>
  <c r="L1529" i="4"/>
  <c r="M1529" i="4" s="1"/>
  <c r="B1529" i="4"/>
  <c r="L1528" i="4"/>
  <c r="M1528" i="4" s="1"/>
  <c r="B1528" i="4"/>
  <c r="L1527" i="4"/>
  <c r="M1527" i="4" s="1"/>
  <c r="B1527" i="4"/>
  <c r="L1526" i="4"/>
  <c r="M1526" i="4" s="1"/>
  <c r="B1526" i="4"/>
  <c r="L1525" i="4"/>
  <c r="M1525" i="4" s="1"/>
  <c r="B1525" i="4"/>
  <c r="L1524" i="4"/>
  <c r="M1524" i="4" s="1"/>
  <c r="B1524" i="4"/>
  <c r="L1523" i="4"/>
  <c r="M1523" i="4" s="1"/>
  <c r="B1523" i="4"/>
  <c r="L1522" i="4"/>
  <c r="M1522" i="4" s="1"/>
  <c r="B1522" i="4"/>
  <c r="L1521" i="4"/>
  <c r="M1521" i="4" s="1"/>
  <c r="B1521" i="4"/>
  <c r="L1520" i="4"/>
  <c r="M1520" i="4" s="1"/>
  <c r="B1520" i="4"/>
  <c r="L1519" i="4"/>
  <c r="M1519" i="4" s="1"/>
  <c r="B1519" i="4"/>
  <c r="L1518" i="4"/>
  <c r="M1518" i="4" s="1"/>
  <c r="B1518" i="4"/>
  <c r="L1517" i="4"/>
  <c r="M1517" i="4" s="1"/>
  <c r="B1517" i="4"/>
  <c r="L1516" i="4"/>
  <c r="M1516" i="4" s="1"/>
  <c r="B1516" i="4"/>
  <c r="L1515" i="4"/>
  <c r="M1515" i="4" s="1"/>
  <c r="B1515" i="4"/>
  <c r="L1514" i="4"/>
  <c r="M1514" i="4" s="1"/>
  <c r="B1514" i="4"/>
  <c r="L1513" i="4"/>
  <c r="M1513" i="4" s="1"/>
  <c r="B1513" i="4"/>
  <c r="L1512" i="4"/>
  <c r="M1512" i="4" s="1"/>
  <c r="B1512" i="4"/>
  <c r="L1511" i="4"/>
  <c r="M1511" i="4" s="1"/>
  <c r="B1511" i="4"/>
  <c r="L1510" i="4"/>
  <c r="M1510" i="4" s="1"/>
  <c r="B1510" i="4"/>
  <c r="L1509" i="4"/>
  <c r="M1509" i="4" s="1"/>
  <c r="B1509" i="4"/>
  <c r="L1508" i="4"/>
  <c r="M1508" i="4" s="1"/>
  <c r="B1508" i="4"/>
  <c r="L1507" i="4"/>
  <c r="M1507" i="4" s="1"/>
  <c r="B1507" i="4"/>
  <c r="L1506" i="4"/>
  <c r="M1506" i="4" s="1"/>
  <c r="B1506" i="4"/>
  <c r="L1505" i="4"/>
  <c r="M1505" i="4" s="1"/>
  <c r="B1505" i="4"/>
  <c r="L1504" i="4"/>
  <c r="M1504" i="4" s="1"/>
  <c r="B1504" i="4"/>
  <c r="L1503" i="4"/>
  <c r="M1503" i="4" s="1"/>
  <c r="B1503" i="4"/>
  <c r="L1502" i="4"/>
  <c r="M1502" i="4" s="1"/>
  <c r="B1502" i="4"/>
  <c r="L1501" i="4"/>
  <c r="M1501" i="4" s="1"/>
  <c r="B1501" i="4"/>
  <c r="L1500" i="4"/>
  <c r="M1500" i="4" s="1"/>
  <c r="B1500" i="4"/>
  <c r="L1499" i="4"/>
  <c r="M1499" i="4" s="1"/>
  <c r="B1499" i="4"/>
  <c r="L1498" i="4"/>
  <c r="M1498" i="4" s="1"/>
  <c r="B1498" i="4"/>
  <c r="L1497" i="4"/>
  <c r="M1497" i="4" s="1"/>
  <c r="B1497" i="4"/>
  <c r="L1496" i="4"/>
  <c r="M1496" i="4" s="1"/>
  <c r="B1496" i="4"/>
  <c r="L1495" i="4"/>
  <c r="M1495" i="4" s="1"/>
  <c r="B1495" i="4"/>
  <c r="L1494" i="4"/>
  <c r="M1494" i="4" s="1"/>
  <c r="B1494" i="4"/>
  <c r="L1493" i="4"/>
  <c r="M1493" i="4" s="1"/>
  <c r="B1493" i="4"/>
  <c r="L1492" i="4"/>
  <c r="M1492" i="4" s="1"/>
  <c r="B1492" i="4"/>
  <c r="L1491" i="4"/>
  <c r="M1491" i="4" s="1"/>
  <c r="B1491" i="4"/>
  <c r="L1490" i="4"/>
  <c r="M1490" i="4" s="1"/>
  <c r="B1490" i="4"/>
  <c r="L1489" i="4"/>
  <c r="M1489" i="4" s="1"/>
  <c r="B1489" i="4"/>
  <c r="L1488" i="4"/>
  <c r="M1488" i="4" s="1"/>
  <c r="B1488" i="4"/>
  <c r="L1487" i="4"/>
  <c r="M1487" i="4" s="1"/>
  <c r="B1487" i="4"/>
  <c r="L1486" i="4"/>
  <c r="M1486" i="4" s="1"/>
  <c r="B1486" i="4"/>
  <c r="L1485" i="4"/>
  <c r="M1485" i="4" s="1"/>
  <c r="B1485" i="4"/>
  <c r="L1484" i="4"/>
  <c r="M1484" i="4" s="1"/>
  <c r="B1484" i="4"/>
  <c r="L1483" i="4"/>
  <c r="M1483" i="4" s="1"/>
  <c r="B1483" i="4"/>
  <c r="L1482" i="4"/>
  <c r="M1482" i="4" s="1"/>
  <c r="B1482" i="4"/>
  <c r="L1481" i="4"/>
  <c r="M1481" i="4" s="1"/>
  <c r="B1481" i="4"/>
  <c r="L1480" i="4"/>
  <c r="M1480" i="4" s="1"/>
  <c r="B1480" i="4"/>
  <c r="L1479" i="4"/>
  <c r="M1479" i="4" s="1"/>
  <c r="B1479" i="4"/>
  <c r="L1478" i="4"/>
  <c r="M1478" i="4" s="1"/>
  <c r="B1478" i="4"/>
  <c r="L1477" i="4"/>
  <c r="M1477" i="4" s="1"/>
  <c r="B1477" i="4"/>
  <c r="L1476" i="4"/>
  <c r="M1476" i="4" s="1"/>
  <c r="B1476" i="4"/>
  <c r="L1475" i="4"/>
  <c r="M1475" i="4" s="1"/>
  <c r="B1475" i="4"/>
  <c r="L1474" i="4"/>
  <c r="M1474" i="4" s="1"/>
  <c r="B1474" i="4"/>
  <c r="L1473" i="4"/>
  <c r="M1473" i="4" s="1"/>
  <c r="B1473" i="4"/>
  <c r="L1472" i="4"/>
  <c r="M1472" i="4" s="1"/>
  <c r="B1472" i="4"/>
  <c r="L1471" i="4"/>
  <c r="M1471" i="4" s="1"/>
  <c r="B1471" i="4"/>
  <c r="L1470" i="4"/>
  <c r="M1470" i="4" s="1"/>
  <c r="B1470" i="4"/>
  <c r="L1469" i="4"/>
  <c r="M1469" i="4" s="1"/>
  <c r="B1469" i="4"/>
  <c r="L1468" i="4"/>
  <c r="M1468" i="4" s="1"/>
  <c r="B1468" i="4"/>
  <c r="L1467" i="4"/>
  <c r="M1467" i="4" s="1"/>
  <c r="B1467" i="4"/>
  <c r="L1466" i="4"/>
  <c r="M1466" i="4" s="1"/>
  <c r="B1466" i="4"/>
  <c r="L1465" i="4"/>
  <c r="M1465" i="4" s="1"/>
  <c r="B1465" i="4"/>
  <c r="L1464" i="4"/>
  <c r="M1464" i="4" s="1"/>
  <c r="B1464" i="4"/>
  <c r="L1463" i="4"/>
  <c r="M1463" i="4" s="1"/>
  <c r="B1463" i="4"/>
  <c r="L1462" i="4"/>
  <c r="M1462" i="4" s="1"/>
  <c r="B1462" i="4"/>
  <c r="L1461" i="4"/>
  <c r="M1461" i="4" s="1"/>
  <c r="B1461" i="4"/>
  <c r="L1460" i="4"/>
  <c r="M1460" i="4" s="1"/>
  <c r="B1460" i="4"/>
  <c r="L1459" i="4"/>
  <c r="M1459" i="4" s="1"/>
  <c r="B1459" i="4"/>
  <c r="L1458" i="4"/>
  <c r="M1458" i="4" s="1"/>
  <c r="B1458" i="4"/>
  <c r="L1457" i="4"/>
  <c r="M1457" i="4" s="1"/>
  <c r="B1457" i="4"/>
  <c r="L1456" i="4"/>
  <c r="M1456" i="4" s="1"/>
  <c r="B1456" i="4"/>
  <c r="L1455" i="4"/>
  <c r="M1455" i="4" s="1"/>
  <c r="B1455" i="4"/>
  <c r="L1454" i="4"/>
  <c r="M1454" i="4" s="1"/>
  <c r="B1454" i="4"/>
  <c r="L1453" i="4"/>
  <c r="M1453" i="4" s="1"/>
  <c r="B1453" i="4"/>
  <c r="L1452" i="4"/>
  <c r="M1452" i="4" s="1"/>
  <c r="B1452" i="4"/>
  <c r="L1451" i="4"/>
  <c r="M1451" i="4" s="1"/>
  <c r="B1451" i="4"/>
  <c r="L1450" i="4"/>
  <c r="M1450" i="4" s="1"/>
  <c r="B1450" i="4"/>
  <c r="L1449" i="4"/>
  <c r="M1449" i="4" s="1"/>
  <c r="B1449" i="4"/>
  <c r="L1448" i="4"/>
  <c r="M1448" i="4" s="1"/>
  <c r="B1448" i="4"/>
  <c r="L1447" i="4"/>
  <c r="M1447" i="4" s="1"/>
  <c r="B1447" i="4"/>
  <c r="L1446" i="4"/>
  <c r="M1446" i="4" s="1"/>
  <c r="B1446" i="4"/>
  <c r="L1445" i="4"/>
  <c r="M1445" i="4" s="1"/>
  <c r="B1445" i="4"/>
  <c r="L1444" i="4"/>
  <c r="M1444" i="4" s="1"/>
  <c r="B1444" i="4"/>
  <c r="L1443" i="4"/>
  <c r="M1443" i="4" s="1"/>
  <c r="B1443" i="4"/>
  <c r="L1442" i="4"/>
  <c r="M1442" i="4" s="1"/>
  <c r="B1442" i="4"/>
  <c r="L1441" i="4"/>
  <c r="M1441" i="4" s="1"/>
  <c r="B1441" i="4"/>
  <c r="L1440" i="4"/>
  <c r="M1440" i="4" s="1"/>
  <c r="B1440" i="4"/>
  <c r="L1439" i="4"/>
  <c r="M1439" i="4" s="1"/>
  <c r="B1439" i="4"/>
  <c r="L1438" i="4"/>
  <c r="M1438" i="4" s="1"/>
  <c r="B1438" i="4"/>
  <c r="L1437" i="4"/>
  <c r="M1437" i="4" s="1"/>
  <c r="B1437" i="4"/>
  <c r="L1436" i="4"/>
  <c r="M1436" i="4" s="1"/>
  <c r="B1436" i="4"/>
  <c r="L1435" i="4"/>
  <c r="M1435" i="4" s="1"/>
  <c r="B1435" i="4"/>
  <c r="L1434" i="4"/>
  <c r="M1434" i="4" s="1"/>
  <c r="B1434" i="4"/>
  <c r="L1433" i="4"/>
  <c r="M1433" i="4" s="1"/>
  <c r="B1433" i="4"/>
  <c r="L1432" i="4"/>
  <c r="M1432" i="4" s="1"/>
  <c r="B1432" i="4"/>
  <c r="L1431" i="4"/>
  <c r="M1431" i="4" s="1"/>
  <c r="B1431" i="4"/>
  <c r="L1430" i="4"/>
  <c r="M1430" i="4" s="1"/>
  <c r="B1430" i="4"/>
  <c r="L1429" i="4"/>
  <c r="M1429" i="4" s="1"/>
  <c r="B1429" i="4"/>
  <c r="L1428" i="4"/>
  <c r="M1428" i="4" s="1"/>
  <c r="B1428" i="4"/>
  <c r="L1427" i="4"/>
  <c r="M1427" i="4" s="1"/>
  <c r="B1427" i="4"/>
  <c r="L1426" i="4"/>
  <c r="M1426" i="4" s="1"/>
  <c r="B1426" i="4"/>
  <c r="L1425" i="4"/>
  <c r="M1425" i="4" s="1"/>
  <c r="B1425" i="4"/>
  <c r="L1424" i="4"/>
  <c r="M1424" i="4" s="1"/>
  <c r="B1424" i="4"/>
  <c r="L1423" i="4"/>
  <c r="M1423" i="4" s="1"/>
  <c r="B1423" i="4"/>
  <c r="L1422" i="4"/>
  <c r="M1422" i="4" s="1"/>
  <c r="B1422" i="4"/>
  <c r="L1421" i="4"/>
  <c r="M1421" i="4" s="1"/>
  <c r="B1421" i="4"/>
  <c r="L1420" i="4"/>
  <c r="M1420" i="4" s="1"/>
  <c r="B1420" i="4"/>
  <c r="L1419" i="4"/>
  <c r="M1419" i="4" s="1"/>
  <c r="B1419" i="4"/>
  <c r="L1418" i="4"/>
  <c r="M1418" i="4" s="1"/>
  <c r="B1418" i="4"/>
  <c r="L1417" i="4"/>
  <c r="M1417" i="4" s="1"/>
  <c r="B1417" i="4"/>
  <c r="L1416" i="4"/>
  <c r="M1416" i="4" s="1"/>
  <c r="B1416" i="4"/>
  <c r="L1415" i="4"/>
  <c r="M1415" i="4" s="1"/>
  <c r="B1415" i="4"/>
  <c r="L1414" i="4"/>
  <c r="M1414" i="4" s="1"/>
  <c r="B1414" i="4"/>
  <c r="L1413" i="4"/>
  <c r="M1413" i="4" s="1"/>
  <c r="B1413" i="4"/>
  <c r="L1412" i="4"/>
  <c r="M1412" i="4" s="1"/>
  <c r="B1412" i="4"/>
  <c r="L1411" i="4"/>
  <c r="M1411" i="4" s="1"/>
  <c r="B1411" i="4"/>
  <c r="L1410" i="4"/>
  <c r="M1410" i="4" s="1"/>
  <c r="B1410" i="4"/>
  <c r="L1409" i="4"/>
  <c r="M1409" i="4" s="1"/>
  <c r="B1409" i="4"/>
  <c r="L1408" i="4"/>
  <c r="M1408" i="4" s="1"/>
  <c r="B1408" i="4"/>
  <c r="L1407" i="4"/>
  <c r="M1407" i="4" s="1"/>
  <c r="B1407" i="4"/>
  <c r="L1406" i="4"/>
  <c r="M1406" i="4" s="1"/>
  <c r="B1406" i="4"/>
  <c r="L1405" i="4"/>
  <c r="M1405" i="4" s="1"/>
  <c r="B1405" i="4"/>
  <c r="L1404" i="4"/>
  <c r="M1404" i="4" s="1"/>
  <c r="B1404" i="4"/>
  <c r="L1403" i="4"/>
  <c r="M1403" i="4" s="1"/>
  <c r="B1403" i="4"/>
  <c r="L1402" i="4"/>
  <c r="M1402" i="4" s="1"/>
  <c r="B1402" i="4"/>
  <c r="L1401" i="4"/>
  <c r="M1401" i="4" s="1"/>
  <c r="B1401" i="4"/>
  <c r="L1400" i="4"/>
  <c r="M1400" i="4" s="1"/>
  <c r="B1400" i="4"/>
  <c r="L1399" i="4"/>
  <c r="M1399" i="4" s="1"/>
  <c r="B1399" i="4"/>
  <c r="L1398" i="4"/>
  <c r="M1398" i="4" s="1"/>
  <c r="B1398" i="4"/>
  <c r="L1397" i="4"/>
  <c r="M1397" i="4" s="1"/>
  <c r="B1397" i="4"/>
  <c r="L1396" i="4"/>
  <c r="M1396" i="4" s="1"/>
  <c r="B1396" i="4"/>
  <c r="L1395" i="4"/>
  <c r="M1395" i="4" s="1"/>
  <c r="B1395" i="4"/>
  <c r="L1394" i="4"/>
  <c r="M1394" i="4" s="1"/>
  <c r="B1394" i="4"/>
  <c r="L1393" i="4"/>
  <c r="M1393" i="4" s="1"/>
  <c r="B1393" i="4"/>
  <c r="L1392" i="4"/>
  <c r="M1392" i="4" s="1"/>
  <c r="B1392" i="4"/>
  <c r="L1391" i="4"/>
  <c r="M1391" i="4" s="1"/>
  <c r="B1391" i="4"/>
  <c r="L1390" i="4"/>
  <c r="M1390" i="4" s="1"/>
  <c r="B1390" i="4"/>
  <c r="L1389" i="4"/>
  <c r="M1389" i="4" s="1"/>
  <c r="B1389" i="4"/>
  <c r="L1388" i="4"/>
  <c r="M1388" i="4" s="1"/>
  <c r="B1388" i="4"/>
  <c r="L1387" i="4"/>
  <c r="M1387" i="4" s="1"/>
  <c r="B1387" i="4"/>
  <c r="L1386" i="4"/>
  <c r="M1386" i="4" s="1"/>
  <c r="B1386" i="4"/>
  <c r="L1385" i="4"/>
  <c r="M1385" i="4" s="1"/>
  <c r="B1385" i="4"/>
  <c r="L1384" i="4"/>
  <c r="M1384" i="4" s="1"/>
  <c r="B1384" i="4"/>
  <c r="L1383" i="4"/>
  <c r="M1383" i="4" s="1"/>
  <c r="B1383" i="4"/>
  <c r="L1382" i="4"/>
  <c r="M1382" i="4" s="1"/>
  <c r="B1382" i="4"/>
  <c r="L1381" i="4"/>
  <c r="M1381" i="4" s="1"/>
  <c r="B1381" i="4"/>
  <c r="L1380" i="4"/>
  <c r="M1380" i="4" s="1"/>
  <c r="B1380" i="4"/>
  <c r="L1379" i="4"/>
  <c r="M1379" i="4" s="1"/>
  <c r="B1379" i="4"/>
  <c r="L1378" i="4"/>
  <c r="M1378" i="4" s="1"/>
  <c r="B1378" i="4"/>
  <c r="L1377" i="4"/>
  <c r="M1377" i="4" s="1"/>
  <c r="B1377" i="4"/>
  <c r="L1376" i="4"/>
  <c r="M1376" i="4" s="1"/>
  <c r="B1376" i="4"/>
  <c r="L1375" i="4"/>
  <c r="M1375" i="4" s="1"/>
  <c r="B1375" i="4"/>
  <c r="L1374" i="4"/>
  <c r="M1374" i="4" s="1"/>
  <c r="B1374" i="4"/>
  <c r="L1373" i="4"/>
  <c r="M1373" i="4" s="1"/>
  <c r="B1373" i="4"/>
  <c r="L1372" i="4"/>
  <c r="M1372" i="4" s="1"/>
  <c r="B1372" i="4"/>
  <c r="L1371" i="4"/>
  <c r="M1371" i="4" s="1"/>
  <c r="B1371" i="4"/>
  <c r="L1370" i="4"/>
  <c r="M1370" i="4" s="1"/>
  <c r="B1370" i="4"/>
  <c r="L1369" i="4"/>
  <c r="M1369" i="4" s="1"/>
  <c r="B1369" i="4"/>
  <c r="L1368" i="4"/>
  <c r="M1368" i="4" s="1"/>
  <c r="B1368" i="4"/>
  <c r="L1367" i="4"/>
  <c r="M1367" i="4" s="1"/>
  <c r="B1367" i="4"/>
  <c r="L1366" i="4"/>
  <c r="M1366" i="4" s="1"/>
  <c r="B1366" i="4"/>
  <c r="L1365" i="4"/>
  <c r="M1365" i="4" s="1"/>
  <c r="B1365" i="4"/>
  <c r="L1364" i="4"/>
  <c r="M1364" i="4" s="1"/>
  <c r="B1364" i="4"/>
  <c r="L1363" i="4"/>
  <c r="M1363" i="4" s="1"/>
  <c r="B1363" i="4"/>
  <c r="L1362" i="4"/>
  <c r="M1362" i="4" s="1"/>
  <c r="B1362" i="4"/>
  <c r="L1361" i="4"/>
  <c r="M1361" i="4" s="1"/>
  <c r="B1361" i="4"/>
  <c r="L1360" i="4"/>
  <c r="M1360" i="4" s="1"/>
  <c r="B1360" i="4"/>
  <c r="L1359" i="4"/>
  <c r="M1359" i="4" s="1"/>
  <c r="B1359" i="4"/>
  <c r="L1358" i="4"/>
  <c r="M1358" i="4" s="1"/>
  <c r="B1358" i="4"/>
  <c r="L1357" i="4"/>
  <c r="M1357" i="4" s="1"/>
  <c r="B1357" i="4"/>
  <c r="L1356" i="4"/>
  <c r="M1356" i="4" s="1"/>
  <c r="B1356" i="4"/>
  <c r="L1355" i="4"/>
  <c r="M1355" i="4" s="1"/>
  <c r="B1355" i="4"/>
  <c r="L1354" i="4"/>
  <c r="M1354" i="4" s="1"/>
  <c r="B1354" i="4"/>
  <c r="L1353" i="4"/>
  <c r="M1353" i="4" s="1"/>
  <c r="B1353" i="4"/>
  <c r="L1352" i="4"/>
  <c r="M1352" i="4" s="1"/>
  <c r="B1352" i="4"/>
  <c r="L1351" i="4"/>
  <c r="M1351" i="4" s="1"/>
  <c r="B1351" i="4"/>
  <c r="L1350" i="4"/>
  <c r="M1350" i="4" s="1"/>
  <c r="B1350" i="4"/>
  <c r="L1349" i="4"/>
  <c r="M1349" i="4" s="1"/>
  <c r="B1349" i="4"/>
  <c r="L1348" i="4"/>
  <c r="M1348" i="4" s="1"/>
  <c r="B1348" i="4"/>
  <c r="L1347" i="4"/>
  <c r="M1347" i="4" s="1"/>
  <c r="B1347" i="4"/>
  <c r="L1346" i="4"/>
  <c r="M1346" i="4" s="1"/>
  <c r="B1346" i="4"/>
  <c r="L1345" i="4"/>
  <c r="M1345" i="4" s="1"/>
  <c r="B1345" i="4"/>
  <c r="L1344" i="4"/>
  <c r="M1344" i="4" s="1"/>
  <c r="B1344" i="4"/>
  <c r="L1343" i="4"/>
  <c r="M1343" i="4" s="1"/>
  <c r="B1343" i="4"/>
  <c r="L1342" i="4"/>
  <c r="M1342" i="4" s="1"/>
  <c r="B1342" i="4"/>
  <c r="L1341" i="4"/>
  <c r="M1341" i="4" s="1"/>
  <c r="B1341" i="4"/>
  <c r="L1340" i="4"/>
  <c r="M1340" i="4" s="1"/>
  <c r="B1340" i="4"/>
  <c r="L1339" i="4"/>
  <c r="M1339" i="4" s="1"/>
  <c r="B1339" i="4"/>
  <c r="L1338" i="4"/>
  <c r="M1338" i="4" s="1"/>
  <c r="B1338" i="4"/>
  <c r="L1337" i="4"/>
  <c r="M1337" i="4" s="1"/>
  <c r="B1337" i="4"/>
  <c r="L1336" i="4"/>
  <c r="M1336" i="4" s="1"/>
  <c r="B1336" i="4"/>
  <c r="L1335" i="4"/>
  <c r="M1335" i="4" s="1"/>
  <c r="B1335" i="4"/>
  <c r="L1334" i="4"/>
  <c r="M1334" i="4" s="1"/>
  <c r="B1334" i="4"/>
  <c r="L1333" i="4"/>
  <c r="M1333" i="4" s="1"/>
  <c r="B1333" i="4"/>
  <c r="L1332" i="4"/>
  <c r="M1332" i="4" s="1"/>
  <c r="B1332" i="4"/>
  <c r="L1331" i="4"/>
  <c r="M1331" i="4" s="1"/>
  <c r="B1331" i="4"/>
  <c r="L1330" i="4"/>
  <c r="M1330" i="4" s="1"/>
  <c r="B1330" i="4"/>
  <c r="L1329" i="4"/>
  <c r="M1329" i="4" s="1"/>
  <c r="B1329" i="4"/>
  <c r="L1328" i="4"/>
  <c r="M1328" i="4" s="1"/>
  <c r="B1328" i="4"/>
  <c r="L1327" i="4"/>
  <c r="M1327" i="4" s="1"/>
  <c r="B1327" i="4"/>
  <c r="L1326" i="4"/>
  <c r="M1326" i="4" s="1"/>
  <c r="B1326" i="4"/>
  <c r="L1325" i="4"/>
  <c r="M1325" i="4" s="1"/>
  <c r="B1325" i="4"/>
  <c r="L1324" i="4"/>
  <c r="M1324" i="4" s="1"/>
  <c r="B1324" i="4"/>
  <c r="L1323" i="4"/>
  <c r="M1323" i="4" s="1"/>
  <c r="B1323" i="4"/>
  <c r="L1322" i="4"/>
  <c r="M1322" i="4" s="1"/>
  <c r="B1322" i="4"/>
  <c r="L1321" i="4"/>
  <c r="M1321" i="4" s="1"/>
  <c r="B1321" i="4"/>
  <c r="L1320" i="4"/>
  <c r="M1320" i="4" s="1"/>
  <c r="B1320" i="4"/>
  <c r="L1319" i="4"/>
  <c r="M1319" i="4" s="1"/>
  <c r="B1319" i="4"/>
  <c r="L1318" i="4"/>
  <c r="M1318" i="4" s="1"/>
  <c r="B1318" i="4"/>
  <c r="L1317" i="4"/>
  <c r="M1317" i="4" s="1"/>
  <c r="B1317" i="4"/>
  <c r="L1316" i="4"/>
  <c r="M1316" i="4" s="1"/>
  <c r="B1316" i="4"/>
  <c r="L1315" i="4"/>
  <c r="M1315" i="4" s="1"/>
  <c r="B1315" i="4"/>
  <c r="L1314" i="4"/>
  <c r="M1314" i="4" s="1"/>
  <c r="B1314" i="4"/>
  <c r="L1313" i="4"/>
  <c r="M1313" i="4" s="1"/>
  <c r="B1313" i="4"/>
  <c r="L1312" i="4"/>
  <c r="M1312" i="4" s="1"/>
  <c r="B1312" i="4"/>
  <c r="L1311" i="4"/>
  <c r="M1311" i="4" s="1"/>
  <c r="B1311" i="4"/>
  <c r="L1310" i="4"/>
  <c r="M1310" i="4" s="1"/>
  <c r="B1310" i="4"/>
  <c r="L1309" i="4"/>
  <c r="M1309" i="4" s="1"/>
  <c r="B1309" i="4"/>
  <c r="L1308" i="4"/>
  <c r="M1308" i="4" s="1"/>
  <c r="B1308" i="4"/>
  <c r="L1307" i="4"/>
  <c r="M1307" i="4" s="1"/>
  <c r="B1307" i="4"/>
  <c r="L1306" i="4"/>
  <c r="M1306" i="4" s="1"/>
  <c r="B1306" i="4"/>
  <c r="L1305" i="4"/>
  <c r="M1305" i="4" s="1"/>
  <c r="B1305" i="4"/>
  <c r="L1304" i="4"/>
  <c r="M1304" i="4" s="1"/>
  <c r="B1304" i="4"/>
  <c r="L1303" i="4"/>
  <c r="M1303" i="4" s="1"/>
  <c r="B1303" i="4"/>
  <c r="L1302" i="4"/>
  <c r="M1302" i="4" s="1"/>
  <c r="B1302" i="4"/>
  <c r="L1301" i="4"/>
  <c r="M1301" i="4" s="1"/>
  <c r="B1301" i="4"/>
  <c r="L1300" i="4"/>
  <c r="M1300" i="4" s="1"/>
  <c r="B1300" i="4"/>
  <c r="L1299" i="4"/>
  <c r="M1299" i="4" s="1"/>
  <c r="B1299" i="4"/>
  <c r="L1298" i="4"/>
  <c r="M1298" i="4" s="1"/>
  <c r="B1298" i="4"/>
  <c r="L1297" i="4"/>
  <c r="M1297" i="4" s="1"/>
  <c r="B1297" i="4"/>
  <c r="L1296" i="4"/>
  <c r="M1296" i="4" s="1"/>
  <c r="B1296" i="4"/>
  <c r="L1295" i="4"/>
  <c r="M1295" i="4" s="1"/>
  <c r="B1295" i="4"/>
  <c r="L1294" i="4"/>
  <c r="M1294" i="4" s="1"/>
  <c r="B1294" i="4"/>
  <c r="L1293" i="4"/>
  <c r="M1293" i="4" s="1"/>
  <c r="B1293" i="4"/>
  <c r="L1292" i="4"/>
  <c r="M1292" i="4" s="1"/>
  <c r="B1292" i="4"/>
  <c r="L1291" i="4"/>
  <c r="M1291" i="4" s="1"/>
  <c r="B1291" i="4"/>
  <c r="L1290" i="4"/>
  <c r="M1290" i="4" s="1"/>
  <c r="B1290" i="4"/>
  <c r="L1289" i="4"/>
  <c r="M1289" i="4" s="1"/>
  <c r="B1289" i="4"/>
  <c r="L1288" i="4"/>
  <c r="M1288" i="4" s="1"/>
  <c r="B1288" i="4"/>
  <c r="L1287" i="4"/>
  <c r="M1287" i="4" s="1"/>
  <c r="B1287" i="4"/>
  <c r="L1286" i="4"/>
  <c r="M1286" i="4" s="1"/>
  <c r="B1286" i="4"/>
  <c r="L1285" i="4"/>
  <c r="M1285" i="4" s="1"/>
  <c r="B1285" i="4"/>
  <c r="L1284" i="4"/>
  <c r="M1284" i="4" s="1"/>
  <c r="B1284" i="4"/>
  <c r="L1283" i="4"/>
  <c r="M1283" i="4" s="1"/>
  <c r="B1283" i="4"/>
  <c r="L1282" i="4"/>
  <c r="M1282" i="4" s="1"/>
  <c r="B1282" i="4"/>
  <c r="L1281" i="4"/>
  <c r="M1281" i="4" s="1"/>
  <c r="B1281" i="4"/>
  <c r="L1280" i="4"/>
  <c r="M1280" i="4" s="1"/>
  <c r="B1280" i="4"/>
  <c r="L1279" i="4"/>
  <c r="M1279" i="4" s="1"/>
  <c r="B1279" i="4"/>
  <c r="L1278" i="4"/>
  <c r="M1278" i="4" s="1"/>
  <c r="B1278" i="4"/>
  <c r="L1277" i="4"/>
  <c r="M1277" i="4" s="1"/>
  <c r="B1277" i="4"/>
  <c r="L1276" i="4"/>
  <c r="M1276" i="4" s="1"/>
  <c r="B1276" i="4"/>
  <c r="L1275" i="4"/>
  <c r="M1275" i="4" s="1"/>
  <c r="B1275" i="4"/>
  <c r="L1274" i="4"/>
  <c r="M1274" i="4" s="1"/>
  <c r="B1274" i="4"/>
  <c r="L1273" i="4"/>
  <c r="M1273" i="4" s="1"/>
  <c r="B1273" i="4"/>
  <c r="L1272" i="4"/>
  <c r="M1272" i="4" s="1"/>
  <c r="B1272" i="4"/>
  <c r="L1271" i="4"/>
  <c r="M1271" i="4" s="1"/>
  <c r="B1271" i="4"/>
  <c r="L1270" i="4"/>
  <c r="M1270" i="4" s="1"/>
  <c r="B1270" i="4"/>
  <c r="L1269" i="4"/>
  <c r="M1269" i="4" s="1"/>
  <c r="B1269" i="4"/>
  <c r="L1268" i="4"/>
  <c r="M1268" i="4" s="1"/>
  <c r="B1268" i="4"/>
  <c r="L1267" i="4"/>
  <c r="M1267" i="4" s="1"/>
  <c r="B1267" i="4"/>
  <c r="L1266" i="4"/>
  <c r="M1266" i="4" s="1"/>
  <c r="B1266" i="4"/>
  <c r="L1265" i="4"/>
  <c r="M1265" i="4" s="1"/>
  <c r="B1265" i="4"/>
  <c r="L1264" i="4"/>
  <c r="M1264" i="4" s="1"/>
  <c r="B1264" i="4"/>
  <c r="L1263" i="4"/>
  <c r="M1263" i="4" s="1"/>
  <c r="B1263" i="4"/>
  <c r="L1262" i="4"/>
  <c r="M1262" i="4" s="1"/>
  <c r="B1262" i="4"/>
  <c r="L1261" i="4"/>
  <c r="M1261" i="4" s="1"/>
  <c r="B1261" i="4"/>
  <c r="L1260" i="4"/>
  <c r="M1260" i="4" s="1"/>
  <c r="B1260" i="4"/>
  <c r="L1259" i="4"/>
  <c r="M1259" i="4" s="1"/>
  <c r="B1259" i="4"/>
  <c r="L1258" i="4"/>
  <c r="M1258" i="4" s="1"/>
  <c r="B1258" i="4"/>
  <c r="L1257" i="4"/>
  <c r="M1257" i="4" s="1"/>
  <c r="B1257" i="4"/>
  <c r="L1256" i="4"/>
  <c r="M1256" i="4" s="1"/>
  <c r="B1256" i="4"/>
  <c r="L1255" i="4"/>
  <c r="M1255" i="4" s="1"/>
  <c r="B1255" i="4"/>
  <c r="L1254" i="4"/>
  <c r="M1254" i="4" s="1"/>
  <c r="B1254" i="4"/>
  <c r="L1253" i="4"/>
  <c r="M1253" i="4" s="1"/>
  <c r="B1253" i="4"/>
  <c r="L1252" i="4"/>
  <c r="M1252" i="4" s="1"/>
  <c r="B1252" i="4"/>
  <c r="L1251" i="4"/>
  <c r="M1251" i="4" s="1"/>
  <c r="B1251" i="4"/>
  <c r="L1250" i="4"/>
  <c r="M1250" i="4" s="1"/>
  <c r="B1250" i="4"/>
  <c r="L1249" i="4"/>
  <c r="M1249" i="4" s="1"/>
  <c r="B1249" i="4"/>
  <c r="L1248" i="4"/>
  <c r="M1248" i="4" s="1"/>
  <c r="B1248" i="4"/>
  <c r="L1247" i="4"/>
  <c r="M1247" i="4" s="1"/>
  <c r="B1247" i="4"/>
  <c r="L1246" i="4"/>
  <c r="M1246" i="4" s="1"/>
  <c r="B1246" i="4"/>
  <c r="L1245" i="4"/>
  <c r="M1245" i="4" s="1"/>
  <c r="B1245" i="4"/>
  <c r="L1244" i="4"/>
  <c r="M1244" i="4" s="1"/>
  <c r="B1244" i="4"/>
  <c r="L1243" i="4"/>
  <c r="M1243" i="4" s="1"/>
  <c r="B1243" i="4"/>
  <c r="L1242" i="4"/>
  <c r="M1242" i="4" s="1"/>
  <c r="B1242" i="4"/>
  <c r="L1241" i="4"/>
  <c r="M1241" i="4" s="1"/>
  <c r="B1241" i="4"/>
  <c r="L1240" i="4"/>
  <c r="M1240" i="4" s="1"/>
  <c r="B1240" i="4"/>
  <c r="L1239" i="4"/>
  <c r="M1239" i="4" s="1"/>
  <c r="B1239" i="4"/>
  <c r="L1238" i="4"/>
  <c r="M1238" i="4" s="1"/>
  <c r="B1238" i="4"/>
  <c r="L1237" i="4"/>
  <c r="M1237" i="4" s="1"/>
  <c r="B1237" i="4"/>
  <c r="L1236" i="4"/>
  <c r="M1236" i="4" s="1"/>
  <c r="B1236" i="4"/>
  <c r="L1235" i="4"/>
  <c r="M1235" i="4" s="1"/>
  <c r="B1235" i="4"/>
  <c r="L1234" i="4"/>
  <c r="M1234" i="4" s="1"/>
  <c r="B1234" i="4"/>
  <c r="L1233" i="4"/>
  <c r="M1233" i="4" s="1"/>
  <c r="B1233" i="4"/>
  <c r="L1232" i="4"/>
  <c r="M1232" i="4" s="1"/>
  <c r="B1232" i="4"/>
  <c r="L1231" i="4"/>
  <c r="M1231" i="4" s="1"/>
  <c r="B1231" i="4"/>
  <c r="L1230" i="4"/>
  <c r="M1230" i="4" s="1"/>
  <c r="B1230" i="4"/>
  <c r="L1229" i="4"/>
  <c r="M1229" i="4" s="1"/>
  <c r="B1229" i="4"/>
  <c r="L1228" i="4"/>
  <c r="M1228" i="4" s="1"/>
  <c r="B1228" i="4"/>
  <c r="L1227" i="4"/>
  <c r="M1227" i="4" s="1"/>
  <c r="B1227" i="4"/>
  <c r="L1226" i="4"/>
  <c r="M1226" i="4" s="1"/>
  <c r="B1226" i="4"/>
  <c r="L1225" i="4"/>
  <c r="M1225" i="4" s="1"/>
  <c r="B1225" i="4"/>
  <c r="L1224" i="4"/>
  <c r="M1224" i="4" s="1"/>
  <c r="B1224" i="4"/>
  <c r="L1223" i="4"/>
  <c r="M1223" i="4" s="1"/>
  <c r="B1223" i="4"/>
  <c r="L1222" i="4"/>
  <c r="M1222" i="4" s="1"/>
  <c r="B1222" i="4"/>
  <c r="L1221" i="4"/>
  <c r="M1221" i="4" s="1"/>
  <c r="B1221" i="4"/>
  <c r="L1220" i="4"/>
  <c r="M1220" i="4" s="1"/>
  <c r="B1220" i="4"/>
  <c r="L1219" i="4"/>
  <c r="M1219" i="4" s="1"/>
  <c r="B1219" i="4"/>
  <c r="L1218" i="4"/>
  <c r="M1218" i="4" s="1"/>
  <c r="B1218" i="4"/>
  <c r="L1217" i="4"/>
  <c r="M1217" i="4" s="1"/>
  <c r="B1217" i="4"/>
  <c r="L1216" i="4"/>
  <c r="M1216" i="4" s="1"/>
  <c r="B1216" i="4"/>
  <c r="L1215" i="4"/>
  <c r="M1215" i="4" s="1"/>
  <c r="B1215" i="4"/>
  <c r="L1214" i="4"/>
  <c r="M1214" i="4" s="1"/>
  <c r="B1214" i="4"/>
  <c r="L1213" i="4"/>
  <c r="M1213" i="4" s="1"/>
  <c r="B1213" i="4"/>
  <c r="L1212" i="4"/>
  <c r="M1212" i="4" s="1"/>
  <c r="B1212" i="4"/>
  <c r="L1211" i="4"/>
  <c r="M1211" i="4" s="1"/>
  <c r="B1211" i="4"/>
  <c r="L1210" i="4"/>
  <c r="M1210" i="4" s="1"/>
  <c r="B1210" i="4"/>
  <c r="L1209" i="4"/>
  <c r="M1209" i="4" s="1"/>
  <c r="B1209" i="4"/>
  <c r="L1208" i="4"/>
  <c r="M1208" i="4" s="1"/>
  <c r="B1208" i="4"/>
  <c r="L1207" i="4"/>
  <c r="M1207" i="4" s="1"/>
  <c r="B1207" i="4"/>
  <c r="L1206" i="4"/>
  <c r="M1206" i="4" s="1"/>
  <c r="B1206" i="4"/>
  <c r="L1205" i="4"/>
  <c r="M1205" i="4" s="1"/>
  <c r="B1205" i="4"/>
  <c r="L1204" i="4"/>
  <c r="M1204" i="4" s="1"/>
  <c r="B1204" i="4"/>
  <c r="L1203" i="4"/>
  <c r="M1203" i="4" s="1"/>
  <c r="B1203" i="4"/>
  <c r="L1202" i="4"/>
  <c r="M1202" i="4" s="1"/>
  <c r="B1202" i="4"/>
  <c r="L1201" i="4"/>
  <c r="M1201" i="4" s="1"/>
  <c r="B1201" i="4"/>
  <c r="L1200" i="4"/>
  <c r="M1200" i="4" s="1"/>
  <c r="B1200" i="4"/>
  <c r="L1199" i="4"/>
  <c r="M1199" i="4" s="1"/>
  <c r="B1199" i="4"/>
  <c r="L1198" i="4"/>
  <c r="M1198" i="4" s="1"/>
  <c r="B1198" i="4"/>
  <c r="L1197" i="4"/>
  <c r="M1197" i="4" s="1"/>
  <c r="B1197" i="4"/>
  <c r="L1196" i="4"/>
  <c r="M1196" i="4" s="1"/>
  <c r="B1196" i="4"/>
  <c r="L1195" i="4"/>
  <c r="M1195" i="4" s="1"/>
  <c r="B1195" i="4"/>
  <c r="L1194" i="4"/>
  <c r="M1194" i="4" s="1"/>
  <c r="B1194" i="4"/>
  <c r="L1193" i="4"/>
  <c r="M1193" i="4" s="1"/>
  <c r="B1193" i="4"/>
  <c r="L1192" i="4"/>
  <c r="M1192" i="4" s="1"/>
  <c r="B1192" i="4"/>
  <c r="L1191" i="4"/>
  <c r="M1191" i="4" s="1"/>
  <c r="B1191" i="4"/>
  <c r="L1190" i="4"/>
  <c r="M1190" i="4" s="1"/>
  <c r="B1190" i="4"/>
  <c r="L1189" i="4"/>
  <c r="M1189" i="4" s="1"/>
  <c r="B1189" i="4"/>
  <c r="L1188" i="4"/>
  <c r="M1188" i="4" s="1"/>
  <c r="B1188" i="4"/>
  <c r="L1187" i="4"/>
  <c r="M1187" i="4" s="1"/>
  <c r="B1187" i="4"/>
  <c r="L1186" i="4"/>
  <c r="M1186" i="4" s="1"/>
  <c r="B1186" i="4"/>
  <c r="L1185" i="4"/>
  <c r="M1185" i="4" s="1"/>
  <c r="B1185" i="4"/>
  <c r="L1184" i="4"/>
  <c r="M1184" i="4" s="1"/>
  <c r="B1184" i="4"/>
  <c r="L1183" i="4"/>
  <c r="M1183" i="4" s="1"/>
  <c r="B1183" i="4"/>
  <c r="L1182" i="4"/>
  <c r="M1182" i="4" s="1"/>
  <c r="B1182" i="4"/>
  <c r="L1181" i="4"/>
  <c r="M1181" i="4" s="1"/>
  <c r="B1181" i="4"/>
  <c r="L1180" i="4"/>
  <c r="M1180" i="4" s="1"/>
  <c r="B1180" i="4"/>
  <c r="L1179" i="4"/>
  <c r="M1179" i="4" s="1"/>
  <c r="B1179" i="4"/>
  <c r="L1178" i="4"/>
  <c r="M1178" i="4" s="1"/>
  <c r="B1178" i="4"/>
  <c r="L1177" i="4"/>
  <c r="M1177" i="4" s="1"/>
  <c r="B1177" i="4"/>
  <c r="L1176" i="4"/>
  <c r="M1176" i="4" s="1"/>
  <c r="B1176" i="4"/>
  <c r="L1175" i="4"/>
  <c r="M1175" i="4" s="1"/>
  <c r="B1175" i="4"/>
  <c r="L1174" i="4"/>
  <c r="M1174" i="4" s="1"/>
  <c r="B1174" i="4"/>
  <c r="L1173" i="4"/>
  <c r="M1173" i="4" s="1"/>
  <c r="B1173" i="4"/>
  <c r="L1172" i="4"/>
  <c r="M1172" i="4" s="1"/>
  <c r="B1172" i="4"/>
  <c r="L1171" i="4"/>
  <c r="M1171" i="4" s="1"/>
  <c r="B1171" i="4"/>
  <c r="L1170" i="4"/>
  <c r="M1170" i="4" s="1"/>
  <c r="B1170" i="4"/>
  <c r="L1169" i="4"/>
  <c r="M1169" i="4" s="1"/>
  <c r="B1169" i="4"/>
  <c r="L1168" i="4"/>
  <c r="M1168" i="4" s="1"/>
  <c r="B1168" i="4"/>
  <c r="L1167" i="4"/>
  <c r="M1167" i="4" s="1"/>
  <c r="B1167" i="4"/>
  <c r="L1166" i="4"/>
  <c r="M1166" i="4" s="1"/>
  <c r="B1166" i="4"/>
  <c r="L1165" i="4"/>
  <c r="M1165" i="4" s="1"/>
  <c r="B1165" i="4"/>
  <c r="L1164" i="4"/>
  <c r="M1164" i="4" s="1"/>
  <c r="B1164" i="4"/>
  <c r="L1163" i="4"/>
  <c r="M1163" i="4" s="1"/>
  <c r="B1163" i="4"/>
  <c r="L1162" i="4"/>
  <c r="M1162" i="4" s="1"/>
  <c r="B1162" i="4"/>
  <c r="L1161" i="4"/>
  <c r="M1161" i="4" s="1"/>
  <c r="B1161" i="4"/>
  <c r="L1160" i="4"/>
  <c r="M1160" i="4" s="1"/>
  <c r="B1160" i="4"/>
  <c r="L1159" i="4"/>
  <c r="M1159" i="4" s="1"/>
  <c r="B1159" i="4"/>
  <c r="L1158" i="4"/>
  <c r="M1158" i="4" s="1"/>
  <c r="B1158" i="4"/>
  <c r="L1157" i="4"/>
  <c r="M1157" i="4" s="1"/>
  <c r="B1157" i="4"/>
  <c r="L1156" i="4"/>
  <c r="M1156" i="4" s="1"/>
  <c r="B1156" i="4"/>
  <c r="L1155" i="4"/>
  <c r="M1155" i="4" s="1"/>
  <c r="B1155" i="4"/>
  <c r="L1154" i="4"/>
  <c r="M1154" i="4" s="1"/>
  <c r="B1154" i="4"/>
  <c r="L1153" i="4"/>
  <c r="M1153" i="4" s="1"/>
  <c r="B1153" i="4"/>
  <c r="L1152" i="4"/>
  <c r="M1152" i="4" s="1"/>
  <c r="B1152" i="4"/>
  <c r="L1151" i="4"/>
  <c r="M1151" i="4" s="1"/>
  <c r="B1151" i="4"/>
  <c r="L1150" i="4"/>
  <c r="M1150" i="4" s="1"/>
  <c r="B1150" i="4"/>
  <c r="L1149" i="4"/>
  <c r="M1149" i="4" s="1"/>
  <c r="B1149" i="4"/>
  <c r="L1148" i="4"/>
  <c r="M1148" i="4" s="1"/>
  <c r="B1148" i="4"/>
  <c r="L1147" i="4"/>
  <c r="M1147" i="4" s="1"/>
  <c r="B1147" i="4"/>
  <c r="L1146" i="4"/>
  <c r="M1146" i="4" s="1"/>
  <c r="B1146" i="4"/>
  <c r="L1145" i="4"/>
  <c r="M1145" i="4" s="1"/>
  <c r="B1145" i="4"/>
  <c r="L1144" i="4"/>
  <c r="M1144" i="4" s="1"/>
  <c r="B1144" i="4"/>
  <c r="L1143" i="4"/>
  <c r="M1143" i="4" s="1"/>
  <c r="B1143" i="4"/>
  <c r="L1142" i="4"/>
  <c r="M1142" i="4" s="1"/>
  <c r="B1142" i="4"/>
  <c r="L1141" i="4"/>
  <c r="M1141" i="4" s="1"/>
  <c r="B1141" i="4"/>
  <c r="L1140" i="4"/>
  <c r="M1140" i="4" s="1"/>
  <c r="B1140" i="4"/>
  <c r="L1139" i="4"/>
  <c r="M1139" i="4" s="1"/>
  <c r="B1139" i="4"/>
  <c r="L1138" i="4"/>
  <c r="M1138" i="4" s="1"/>
  <c r="B1138" i="4"/>
  <c r="L1137" i="4"/>
  <c r="M1137" i="4" s="1"/>
  <c r="B1137" i="4"/>
  <c r="L1136" i="4"/>
  <c r="M1136" i="4" s="1"/>
  <c r="B1136" i="4"/>
  <c r="L1135" i="4"/>
  <c r="M1135" i="4" s="1"/>
  <c r="B1135" i="4"/>
  <c r="L1134" i="4"/>
  <c r="M1134" i="4" s="1"/>
  <c r="B1134" i="4"/>
  <c r="L1133" i="4"/>
  <c r="M1133" i="4" s="1"/>
  <c r="B1133" i="4"/>
  <c r="L1132" i="4"/>
  <c r="M1132" i="4" s="1"/>
  <c r="B1132" i="4"/>
  <c r="L1131" i="4"/>
  <c r="M1131" i="4" s="1"/>
  <c r="B1131" i="4"/>
  <c r="L1130" i="4"/>
  <c r="M1130" i="4" s="1"/>
  <c r="B1130" i="4"/>
  <c r="L1129" i="4"/>
  <c r="M1129" i="4" s="1"/>
  <c r="B1129" i="4"/>
  <c r="B1128" i="4"/>
  <c r="L1128" i="4" s="1"/>
  <c r="M1128" i="4" s="1"/>
  <c r="B1127" i="4"/>
  <c r="L1127" i="4" s="1"/>
  <c r="M1127" i="4" s="1"/>
  <c r="B1126" i="4"/>
  <c r="L1126" i="4" s="1"/>
  <c r="M1126" i="4" s="1"/>
  <c r="B1125" i="4"/>
  <c r="L1125" i="4" s="1"/>
  <c r="M1125" i="4" s="1"/>
  <c r="B1124" i="4"/>
  <c r="L1124" i="4" s="1"/>
  <c r="M1124" i="4" s="1"/>
  <c r="B1123" i="4"/>
  <c r="L1123" i="4" s="1"/>
  <c r="M1123" i="4" s="1"/>
  <c r="B1122" i="4"/>
  <c r="L1122" i="4" s="1"/>
  <c r="M1122" i="4" s="1"/>
  <c r="B1121" i="4"/>
  <c r="L1121" i="4" s="1"/>
  <c r="M1121" i="4" s="1"/>
  <c r="M1120" i="4"/>
  <c r="B1120" i="4"/>
  <c r="M1119" i="4"/>
  <c r="B1119" i="4"/>
  <c r="M1118" i="4"/>
  <c r="B1118" i="4"/>
  <c r="M1117" i="4"/>
  <c r="B1117" i="4"/>
  <c r="B1116" i="4"/>
  <c r="L1116" i="4" s="1"/>
  <c r="M1116" i="4" s="1"/>
  <c r="B1115" i="4"/>
  <c r="L1115" i="4" s="1"/>
  <c r="M1115" i="4" s="1"/>
  <c r="B1114" i="4"/>
  <c r="L1114" i="4" s="1"/>
  <c r="M1114" i="4" s="1"/>
  <c r="B1113" i="4"/>
  <c r="L1113" i="4" s="1"/>
  <c r="M1113" i="4" s="1"/>
  <c r="B1112" i="4"/>
  <c r="L1112" i="4" s="1"/>
  <c r="M1112" i="4" s="1"/>
  <c r="B1111" i="4"/>
  <c r="L1111" i="4" s="1"/>
  <c r="M1111" i="4" s="1"/>
  <c r="B1110" i="4"/>
  <c r="L1110" i="4" s="1"/>
  <c r="M1110" i="4" s="1"/>
  <c r="B1109" i="4"/>
  <c r="L1109" i="4" s="1"/>
  <c r="M1109" i="4" s="1"/>
  <c r="B1108" i="4"/>
  <c r="L1108" i="4" s="1"/>
  <c r="M1108" i="4" s="1"/>
  <c r="B1107" i="4"/>
  <c r="L1107" i="4" s="1"/>
  <c r="M1107" i="4" s="1"/>
  <c r="B1106" i="4"/>
  <c r="L1106" i="4" s="1"/>
  <c r="M1106" i="4" s="1"/>
  <c r="B1105" i="4"/>
  <c r="L1105" i="4" s="1"/>
  <c r="M1105" i="4" s="1"/>
  <c r="B1104" i="4"/>
  <c r="L1104" i="4" s="1"/>
  <c r="M1104" i="4" s="1"/>
  <c r="B1103" i="4"/>
  <c r="L1103" i="4" s="1"/>
  <c r="M1103" i="4" s="1"/>
  <c r="B1102" i="4"/>
  <c r="L1102" i="4" s="1"/>
  <c r="M1102" i="4" s="1"/>
  <c r="B1101" i="4"/>
  <c r="L1101" i="4" s="1"/>
  <c r="M1101" i="4" s="1"/>
  <c r="B1100" i="4"/>
  <c r="L1100" i="4" s="1"/>
  <c r="M1100" i="4" s="1"/>
  <c r="B1099" i="4"/>
  <c r="L1099" i="4" s="1"/>
  <c r="M1099" i="4" s="1"/>
  <c r="B1098" i="4"/>
  <c r="L1098" i="4" s="1"/>
  <c r="M1098" i="4" s="1"/>
  <c r="B1097" i="4"/>
  <c r="L1097" i="4" s="1"/>
  <c r="M1097" i="4" s="1"/>
  <c r="B1096" i="4"/>
  <c r="L1096" i="4" s="1"/>
  <c r="M1096" i="4" s="1"/>
  <c r="B1095" i="4"/>
  <c r="L1095" i="4" s="1"/>
  <c r="M1095" i="4" s="1"/>
  <c r="B1094" i="4"/>
  <c r="L1094" i="4" s="1"/>
  <c r="M1094" i="4" s="1"/>
  <c r="B1093" i="4"/>
  <c r="L1093" i="4" s="1"/>
  <c r="M1093" i="4" s="1"/>
  <c r="B1092" i="4"/>
  <c r="L1092" i="4" s="1"/>
  <c r="M1092" i="4" s="1"/>
  <c r="B1091" i="4"/>
  <c r="L1091" i="4" s="1"/>
  <c r="M1091" i="4" s="1"/>
  <c r="B1090" i="4"/>
  <c r="L1090" i="4" s="1"/>
  <c r="M1090" i="4" s="1"/>
  <c r="B1089" i="4"/>
  <c r="L1089" i="4" s="1"/>
  <c r="M1089" i="4" s="1"/>
  <c r="B1088" i="4"/>
  <c r="L1088" i="4" s="1"/>
  <c r="M1088" i="4" s="1"/>
  <c r="B1087" i="4"/>
  <c r="L1087" i="4" s="1"/>
  <c r="M1087" i="4" s="1"/>
  <c r="B1086" i="4"/>
  <c r="L1086" i="4" s="1"/>
  <c r="M1086" i="4" s="1"/>
  <c r="B1085" i="4"/>
  <c r="L1085" i="4" s="1"/>
  <c r="M1085" i="4" s="1"/>
  <c r="B1084" i="4"/>
  <c r="L1084" i="4" s="1"/>
  <c r="M1084" i="4" s="1"/>
  <c r="B1083" i="4"/>
  <c r="L1083" i="4" s="1"/>
  <c r="M1083" i="4" s="1"/>
  <c r="B1082" i="4"/>
  <c r="L1082" i="4" s="1"/>
  <c r="M1082" i="4" s="1"/>
  <c r="M1081" i="4"/>
  <c r="B1081" i="4"/>
  <c r="B1080" i="4"/>
  <c r="L1080" i="4" s="1"/>
  <c r="M1080" i="4" s="1"/>
  <c r="B1079" i="4"/>
  <c r="L1079" i="4" s="1"/>
  <c r="M1079" i="4" s="1"/>
  <c r="B1078" i="4"/>
  <c r="L1078" i="4" s="1"/>
  <c r="M1078" i="4" s="1"/>
  <c r="B1077" i="4"/>
  <c r="L1077" i="4" s="1"/>
  <c r="M1077" i="4" s="1"/>
  <c r="B1076" i="4"/>
  <c r="L1076" i="4" s="1"/>
  <c r="M1076" i="4" s="1"/>
  <c r="B1075" i="4"/>
  <c r="L1075" i="4" s="1"/>
  <c r="M1075" i="4" s="1"/>
  <c r="B1074" i="4"/>
  <c r="L1074" i="4" s="1"/>
  <c r="M1074" i="4" s="1"/>
  <c r="B1073" i="4"/>
  <c r="L1073" i="4" s="1"/>
  <c r="M1073" i="4" s="1"/>
  <c r="B1072" i="4"/>
  <c r="L1072" i="4" s="1"/>
  <c r="M1072" i="4" s="1"/>
  <c r="B1071" i="4"/>
  <c r="L1071" i="4" s="1"/>
  <c r="M1071" i="4" s="1"/>
  <c r="B1070" i="4"/>
  <c r="L1070" i="4" s="1"/>
  <c r="M1070" i="4" s="1"/>
  <c r="B1069" i="4"/>
  <c r="L1069" i="4" s="1"/>
  <c r="M1069" i="4" s="1"/>
  <c r="B1068" i="4"/>
  <c r="L1068" i="4" s="1"/>
  <c r="M1068" i="4" s="1"/>
  <c r="B1067" i="4"/>
  <c r="L1067" i="4" s="1"/>
  <c r="M1067" i="4" s="1"/>
  <c r="B1066" i="4"/>
  <c r="L1066" i="4" s="1"/>
  <c r="M1066" i="4" s="1"/>
  <c r="B1065" i="4"/>
  <c r="L1065" i="4" s="1"/>
  <c r="M1065" i="4" s="1"/>
  <c r="B1064" i="4"/>
  <c r="L1064" i="4" s="1"/>
  <c r="M1064" i="4" s="1"/>
  <c r="B1063" i="4"/>
  <c r="L1063" i="4" s="1"/>
  <c r="M1063" i="4" s="1"/>
  <c r="B1062" i="4"/>
  <c r="L1062" i="4" s="1"/>
  <c r="M1062" i="4" s="1"/>
  <c r="B1061" i="4"/>
  <c r="L1061" i="4" s="1"/>
  <c r="M1061" i="4" s="1"/>
  <c r="B1060" i="4"/>
  <c r="L1060" i="4" s="1"/>
  <c r="M1060" i="4" s="1"/>
  <c r="B1059" i="4"/>
  <c r="L1059" i="4" s="1"/>
  <c r="M1059" i="4" s="1"/>
  <c r="B1058" i="4"/>
  <c r="L1058" i="4" s="1"/>
  <c r="M1058" i="4" s="1"/>
  <c r="B1057" i="4"/>
  <c r="L1057" i="4" s="1"/>
  <c r="M1057" i="4" s="1"/>
  <c r="B1056" i="4"/>
  <c r="L1056" i="4" s="1"/>
  <c r="M1056" i="4" s="1"/>
  <c r="B1055" i="4"/>
  <c r="L1055" i="4" s="1"/>
  <c r="M1055" i="4" s="1"/>
  <c r="B1054" i="4"/>
  <c r="L1054" i="4" s="1"/>
  <c r="M1054" i="4" s="1"/>
  <c r="B1053" i="4"/>
  <c r="L1053" i="4" s="1"/>
  <c r="M1053" i="4" s="1"/>
  <c r="B1052" i="4"/>
  <c r="L1052" i="4" s="1"/>
  <c r="M1052" i="4" s="1"/>
  <c r="B1051" i="4"/>
  <c r="L1051" i="4" s="1"/>
  <c r="M1051" i="4" s="1"/>
  <c r="B1050" i="4"/>
  <c r="L1050" i="4" s="1"/>
  <c r="M1050" i="4" s="1"/>
  <c r="B1049" i="4"/>
  <c r="L1049" i="4" s="1"/>
  <c r="M1049" i="4" s="1"/>
  <c r="B1048" i="4"/>
  <c r="L1048" i="4" s="1"/>
  <c r="M1048" i="4" s="1"/>
  <c r="B1047" i="4"/>
  <c r="L1047" i="4" s="1"/>
  <c r="M1047" i="4" s="1"/>
  <c r="B1046" i="4"/>
  <c r="L1046" i="4" s="1"/>
  <c r="M1046" i="4" s="1"/>
  <c r="M1045" i="4"/>
  <c r="B1045" i="4"/>
  <c r="M1044" i="4"/>
  <c r="B1044" i="4"/>
  <c r="B1043" i="4"/>
  <c r="L1043" i="4" s="1"/>
  <c r="M1043" i="4" s="1"/>
  <c r="B1042" i="4"/>
  <c r="L1042" i="4" s="1"/>
  <c r="M1042" i="4" s="1"/>
  <c r="B1041" i="4"/>
  <c r="L1041" i="4" s="1"/>
  <c r="M1041" i="4" s="1"/>
  <c r="B1040" i="4"/>
  <c r="L1040" i="4" s="1"/>
  <c r="M1040" i="4" s="1"/>
  <c r="B1039" i="4"/>
  <c r="L1039" i="4" s="1"/>
  <c r="M1039" i="4" s="1"/>
  <c r="B1038" i="4"/>
  <c r="L1038" i="4" s="1"/>
  <c r="M1038" i="4" s="1"/>
  <c r="M1037" i="4"/>
  <c r="B1037" i="4"/>
  <c r="B1036" i="4"/>
  <c r="L1036" i="4" s="1"/>
  <c r="M1036" i="4" s="1"/>
  <c r="B1035" i="4"/>
  <c r="L1035" i="4" s="1"/>
  <c r="M1035" i="4" s="1"/>
  <c r="M1034" i="4"/>
  <c r="B1034" i="4"/>
  <c r="B1033" i="4"/>
  <c r="L1033" i="4" s="1"/>
  <c r="M1033" i="4" s="1"/>
  <c r="B1032" i="4"/>
  <c r="L1032" i="4" s="1"/>
  <c r="M1032" i="4" s="1"/>
  <c r="B1031" i="4"/>
  <c r="L1031" i="4" s="1"/>
  <c r="M1031" i="4" s="1"/>
  <c r="B1030" i="4"/>
  <c r="L1030" i="4" s="1"/>
  <c r="M1030" i="4" s="1"/>
  <c r="M1029" i="4"/>
  <c r="B1029" i="4"/>
  <c r="M1028" i="4"/>
  <c r="B1028" i="4"/>
  <c r="M1027" i="4"/>
  <c r="B1027" i="4"/>
  <c r="B1026" i="4"/>
  <c r="L1026" i="4" s="1"/>
  <c r="M1026" i="4" s="1"/>
  <c r="B1025" i="4"/>
  <c r="L1025" i="4" s="1"/>
  <c r="M1025" i="4" s="1"/>
  <c r="B1024" i="4"/>
  <c r="L1024" i="4" s="1"/>
  <c r="M1024" i="4" s="1"/>
  <c r="B1023" i="4"/>
  <c r="L1023" i="4" s="1"/>
  <c r="M1023" i="4" s="1"/>
  <c r="B1022" i="4"/>
  <c r="L1022" i="4" s="1"/>
  <c r="M1022" i="4" s="1"/>
  <c r="B1021" i="4"/>
  <c r="L1021" i="4" s="1"/>
  <c r="M1021" i="4" s="1"/>
  <c r="B1020" i="4"/>
  <c r="L1020" i="4" s="1"/>
  <c r="M1020" i="4" s="1"/>
  <c r="B1019" i="4"/>
  <c r="L1019" i="4" s="1"/>
  <c r="M1019" i="4" s="1"/>
  <c r="M1018" i="4"/>
  <c r="B1018" i="4"/>
  <c r="B1017" i="4"/>
  <c r="L1017" i="4" s="1"/>
  <c r="M1017" i="4" s="1"/>
  <c r="B1016" i="4"/>
  <c r="L1016" i="4" s="1"/>
  <c r="M1016" i="4" s="1"/>
  <c r="B1015" i="4"/>
  <c r="L1015" i="4" s="1"/>
  <c r="M1015" i="4" s="1"/>
  <c r="B1014" i="4"/>
  <c r="L1014" i="4" s="1"/>
  <c r="M1014" i="4" s="1"/>
  <c r="B1013" i="4"/>
  <c r="L1013" i="4" s="1"/>
  <c r="M1013" i="4" s="1"/>
  <c r="B1012" i="4"/>
  <c r="L1012" i="4" s="1"/>
  <c r="M1012" i="4" s="1"/>
  <c r="B1011" i="4"/>
  <c r="L1011" i="4" s="1"/>
  <c r="M1011" i="4" s="1"/>
  <c r="B1010" i="4"/>
  <c r="L1010" i="4" s="1"/>
  <c r="M1010" i="4" s="1"/>
  <c r="B1009" i="4"/>
  <c r="L1009" i="4" s="1"/>
  <c r="M1009" i="4" s="1"/>
  <c r="M1008" i="4"/>
  <c r="B1008" i="4"/>
  <c r="B1007" i="4"/>
  <c r="L1007" i="4" s="1"/>
  <c r="M1007" i="4" s="1"/>
  <c r="M1006" i="4"/>
  <c r="B1006" i="4"/>
  <c r="M1005" i="4"/>
  <c r="B1005" i="4"/>
  <c r="B1004" i="4"/>
  <c r="L1004" i="4" s="1"/>
  <c r="M1004" i="4" s="1"/>
  <c r="B1003" i="4"/>
  <c r="L1003" i="4" s="1"/>
  <c r="M1003" i="4" s="1"/>
  <c r="M1002" i="4"/>
  <c r="B1002" i="4"/>
  <c r="B1001" i="4"/>
  <c r="L1001" i="4" s="1"/>
  <c r="M1001" i="4" s="1"/>
  <c r="M1000" i="4"/>
  <c r="B1000" i="4"/>
  <c r="M999" i="4"/>
  <c r="B999" i="4"/>
  <c r="B998" i="4"/>
  <c r="L998" i="4" s="1"/>
  <c r="M998" i="4" s="1"/>
  <c r="B997" i="4"/>
  <c r="L997" i="4" s="1"/>
  <c r="M997" i="4" s="1"/>
  <c r="B996" i="4"/>
  <c r="L996" i="4" s="1"/>
  <c r="M996" i="4" s="1"/>
  <c r="B995" i="4"/>
  <c r="L995" i="4" s="1"/>
  <c r="M995" i="4" s="1"/>
  <c r="B994" i="4"/>
  <c r="L994" i="4" s="1"/>
  <c r="M994" i="4" s="1"/>
  <c r="B993" i="4"/>
  <c r="L993" i="4" s="1"/>
  <c r="M993" i="4" s="1"/>
  <c r="B992" i="4"/>
  <c r="L992" i="4" s="1"/>
  <c r="M992" i="4" s="1"/>
  <c r="B991" i="4"/>
  <c r="L991" i="4" s="1"/>
  <c r="M991" i="4" s="1"/>
  <c r="B990" i="4"/>
  <c r="L990" i="4" s="1"/>
  <c r="M990" i="4" s="1"/>
  <c r="M989" i="4"/>
  <c r="B989" i="4"/>
  <c r="M988" i="4"/>
  <c r="B988" i="4"/>
  <c r="M987" i="4"/>
  <c r="B987" i="4"/>
  <c r="M986" i="4"/>
  <c r="B986" i="4"/>
  <c r="M985" i="4"/>
  <c r="B985" i="4"/>
  <c r="M984" i="4"/>
  <c r="B984" i="4"/>
  <c r="M983" i="4"/>
  <c r="B983" i="4"/>
  <c r="B982" i="4"/>
  <c r="L982" i="4" s="1"/>
  <c r="M982" i="4" s="1"/>
  <c r="M981" i="4"/>
  <c r="B981" i="4"/>
  <c r="M980" i="4"/>
  <c r="B980" i="4"/>
  <c r="M979" i="4"/>
  <c r="B979" i="4"/>
  <c r="M978" i="4"/>
  <c r="B978" i="4"/>
  <c r="M977" i="4"/>
  <c r="B977" i="4"/>
  <c r="M976" i="4"/>
  <c r="B976" i="4"/>
  <c r="M975" i="4"/>
  <c r="B975" i="4"/>
  <c r="M974" i="4"/>
  <c r="B974" i="4"/>
  <c r="M973" i="4"/>
  <c r="B973" i="4"/>
  <c r="M972" i="4"/>
  <c r="B972" i="4"/>
  <c r="M971" i="4"/>
  <c r="B971" i="4"/>
  <c r="M970" i="4"/>
  <c r="B970" i="4"/>
  <c r="M969" i="4"/>
  <c r="B969" i="4"/>
  <c r="M968" i="4"/>
  <c r="B968" i="4"/>
  <c r="B967" i="4"/>
  <c r="L967" i="4" s="1"/>
  <c r="M967" i="4" s="1"/>
  <c r="M966" i="4"/>
  <c r="B966" i="4"/>
  <c r="M965" i="4"/>
  <c r="B965" i="4"/>
  <c r="B964" i="4"/>
  <c r="L964" i="4" s="1"/>
  <c r="M964" i="4" s="1"/>
  <c r="B963" i="4"/>
  <c r="L963" i="4" s="1"/>
  <c r="M963" i="4" s="1"/>
  <c r="B962" i="4"/>
  <c r="L962" i="4" s="1"/>
  <c r="M962" i="4" s="1"/>
  <c r="B961" i="4"/>
  <c r="L961" i="4" s="1"/>
  <c r="M961" i="4" s="1"/>
  <c r="B960" i="4"/>
  <c r="L960" i="4" s="1"/>
  <c r="M960" i="4" s="1"/>
  <c r="B959" i="4"/>
  <c r="L959" i="4" s="1"/>
  <c r="M959" i="4" s="1"/>
  <c r="B958" i="4"/>
  <c r="L958" i="4" s="1"/>
  <c r="M958" i="4" s="1"/>
  <c r="B957" i="4"/>
  <c r="L957" i="4" s="1"/>
  <c r="M957" i="4" s="1"/>
  <c r="B956" i="4"/>
  <c r="L956" i="4" s="1"/>
  <c r="M956" i="4" s="1"/>
  <c r="M955" i="4"/>
  <c r="B955" i="4"/>
  <c r="M954" i="4"/>
  <c r="B954" i="4"/>
  <c r="M953" i="4"/>
  <c r="B953" i="4"/>
  <c r="M952" i="4"/>
  <c r="B952" i="4"/>
  <c r="B951" i="4"/>
  <c r="L951" i="4" s="1"/>
  <c r="M951" i="4" s="1"/>
  <c r="B950" i="4"/>
  <c r="L950" i="4" s="1"/>
  <c r="M950" i="4" s="1"/>
  <c r="B949" i="4"/>
  <c r="L949" i="4" s="1"/>
  <c r="M949" i="4" s="1"/>
  <c r="B948" i="4"/>
  <c r="L948" i="4" s="1"/>
  <c r="M948" i="4" s="1"/>
  <c r="B947" i="4"/>
  <c r="L947" i="4" s="1"/>
  <c r="M947" i="4" s="1"/>
  <c r="B946" i="4"/>
  <c r="L946" i="4" s="1"/>
  <c r="M946" i="4" s="1"/>
  <c r="B945" i="4"/>
  <c r="L945" i="4" s="1"/>
  <c r="M945" i="4" s="1"/>
  <c r="B944" i="4"/>
  <c r="L944" i="4" s="1"/>
  <c r="M944" i="4" s="1"/>
  <c r="B943" i="4"/>
  <c r="L943" i="4" s="1"/>
  <c r="M943" i="4" s="1"/>
  <c r="B942" i="4"/>
  <c r="L942" i="4" s="1"/>
  <c r="M942" i="4" s="1"/>
  <c r="B941" i="4"/>
  <c r="L941" i="4" s="1"/>
  <c r="M941" i="4" s="1"/>
  <c r="B940" i="4"/>
  <c r="L940" i="4" s="1"/>
  <c r="M940" i="4" s="1"/>
  <c r="B939" i="4"/>
  <c r="L939" i="4" s="1"/>
  <c r="M939" i="4" s="1"/>
  <c r="B938" i="4"/>
  <c r="L938" i="4" s="1"/>
  <c r="M938" i="4" s="1"/>
  <c r="B937" i="4"/>
  <c r="L937" i="4" s="1"/>
  <c r="M937" i="4" s="1"/>
  <c r="B936" i="4"/>
  <c r="L936" i="4" s="1"/>
  <c r="M936" i="4" s="1"/>
  <c r="B935" i="4"/>
  <c r="L935" i="4" s="1"/>
  <c r="M935" i="4" s="1"/>
  <c r="B934" i="4"/>
  <c r="L934" i="4" s="1"/>
  <c r="M934" i="4" s="1"/>
  <c r="B933" i="4"/>
  <c r="L933" i="4" s="1"/>
  <c r="M933" i="4" s="1"/>
  <c r="B932" i="4"/>
  <c r="L932" i="4" s="1"/>
  <c r="M932" i="4" s="1"/>
  <c r="B931" i="4"/>
  <c r="L931" i="4" s="1"/>
  <c r="M931" i="4" s="1"/>
  <c r="B930" i="4"/>
  <c r="L930" i="4" s="1"/>
  <c r="M930" i="4" s="1"/>
  <c r="B929" i="4"/>
  <c r="L929" i="4" s="1"/>
  <c r="M929" i="4" s="1"/>
  <c r="B928" i="4"/>
  <c r="L928" i="4" s="1"/>
  <c r="M928" i="4" s="1"/>
  <c r="B927" i="4"/>
  <c r="L927" i="4" s="1"/>
  <c r="M927" i="4" s="1"/>
  <c r="B926" i="4"/>
  <c r="L926" i="4" s="1"/>
  <c r="M926" i="4" s="1"/>
  <c r="B925" i="4"/>
  <c r="L925" i="4" s="1"/>
  <c r="M925" i="4" s="1"/>
  <c r="B924" i="4"/>
  <c r="L924" i="4" s="1"/>
  <c r="M924" i="4" s="1"/>
  <c r="B923" i="4"/>
  <c r="L923" i="4" s="1"/>
  <c r="M923" i="4" s="1"/>
  <c r="B922" i="4"/>
  <c r="L922" i="4" s="1"/>
  <c r="M922" i="4" s="1"/>
  <c r="B921" i="4"/>
  <c r="L921" i="4" s="1"/>
  <c r="M921" i="4" s="1"/>
  <c r="B920" i="4"/>
  <c r="L920" i="4" s="1"/>
  <c r="M920" i="4" s="1"/>
  <c r="B919" i="4"/>
  <c r="L919" i="4" s="1"/>
  <c r="M919" i="4" s="1"/>
  <c r="B918" i="4"/>
  <c r="L918" i="4" s="1"/>
  <c r="M918" i="4" s="1"/>
  <c r="B917" i="4"/>
  <c r="L917" i="4" s="1"/>
  <c r="M917" i="4" s="1"/>
  <c r="B916" i="4"/>
  <c r="L916" i="4" s="1"/>
  <c r="M916" i="4" s="1"/>
  <c r="B915" i="4"/>
  <c r="L915" i="4" s="1"/>
  <c r="M915" i="4" s="1"/>
  <c r="B914" i="4"/>
  <c r="L914" i="4" s="1"/>
  <c r="M914" i="4" s="1"/>
  <c r="B913" i="4"/>
  <c r="L913" i="4" s="1"/>
  <c r="M913" i="4" s="1"/>
  <c r="B912" i="4"/>
  <c r="L912" i="4" s="1"/>
  <c r="M912" i="4" s="1"/>
  <c r="B911" i="4"/>
  <c r="L911" i="4" s="1"/>
  <c r="M911" i="4" s="1"/>
  <c r="B910" i="4"/>
  <c r="L910" i="4" s="1"/>
  <c r="M910" i="4" s="1"/>
  <c r="B909" i="4"/>
  <c r="L909" i="4" s="1"/>
  <c r="M909" i="4" s="1"/>
  <c r="B908" i="4"/>
  <c r="L908" i="4" s="1"/>
  <c r="M908" i="4" s="1"/>
  <c r="B907" i="4"/>
  <c r="L907" i="4" s="1"/>
  <c r="M907" i="4" s="1"/>
  <c r="B906" i="4"/>
  <c r="L906" i="4" s="1"/>
  <c r="M906" i="4" s="1"/>
  <c r="B905" i="4"/>
  <c r="L905" i="4" s="1"/>
  <c r="M905" i="4" s="1"/>
  <c r="B904" i="4"/>
  <c r="L904" i="4" s="1"/>
  <c r="M904" i="4" s="1"/>
  <c r="B903" i="4"/>
  <c r="L903" i="4" s="1"/>
  <c r="M903" i="4" s="1"/>
  <c r="B902" i="4"/>
  <c r="L902" i="4" s="1"/>
  <c r="M902" i="4" s="1"/>
  <c r="B901" i="4"/>
  <c r="L901" i="4" s="1"/>
  <c r="M901" i="4" s="1"/>
  <c r="B900" i="4"/>
  <c r="L900" i="4" s="1"/>
  <c r="M900" i="4" s="1"/>
  <c r="B899" i="4"/>
  <c r="L899" i="4" s="1"/>
  <c r="M899" i="4" s="1"/>
  <c r="B898" i="4"/>
  <c r="L898" i="4" s="1"/>
  <c r="M898" i="4" s="1"/>
  <c r="M897" i="4"/>
  <c r="B897" i="4"/>
  <c r="B896" i="4"/>
  <c r="L896" i="4" s="1"/>
  <c r="M896" i="4" s="1"/>
  <c r="B895" i="4"/>
  <c r="L895" i="4" s="1"/>
  <c r="M895" i="4" s="1"/>
  <c r="B894" i="4"/>
  <c r="L894" i="4" s="1"/>
  <c r="M894" i="4" s="1"/>
  <c r="B893" i="4"/>
  <c r="L893" i="4" s="1"/>
  <c r="M893" i="4" s="1"/>
  <c r="B892" i="4"/>
  <c r="L892" i="4" s="1"/>
  <c r="M892" i="4" s="1"/>
  <c r="B891" i="4"/>
  <c r="L891" i="4" s="1"/>
  <c r="M891" i="4" s="1"/>
  <c r="B890" i="4"/>
  <c r="L890" i="4" s="1"/>
  <c r="M890" i="4" s="1"/>
  <c r="B889" i="4"/>
  <c r="L889" i="4" s="1"/>
  <c r="M889" i="4" s="1"/>
  <c r="B888" i="4"/>
  <c r="L888" i="4" s="1"/>
  <c r="M888" i="4" s="1"/>
  <c r="B887" i="4"/>
  <c r="L887" i="4" s="1"/>
  <c r="M887" i="4" s="1"/>
  <c r="B886" i="4"/>
  <c r="L886" i="4" s="1"/>
  <c r="M886" i="4" s="1"/>
  <c r="B885" i="4"/>
  <c r="L885" i="4" s="1"/>
  <c r="M885" i="4" s="1"/>
  <c r="B884" i="4"/>
  <c r="L884" i="4" s="1"/>
  <c r="M884" i="4" s="1"/>
  <c r="B883" i="4"/>
  <c r="L883" i="4" s="1"/>
  <c r="M883" i="4" s="1"/>
  <c r="B882" i="4"/>
  <c r="L882" i="4" s="1"/>
  <c r="M882" i="4" s="1"/>
  <c r="B881" i="4"/>
  <c r="L881" i="4" s="1"/>
  <c r="M881" i="4" s="1"/>
  <c r="B880" i="4"/>
  <c r="L880" i="4" s="1"/>
  <c r="M880" i="4" s="1"/>
  <c r="B879" i="4"/>
  <c r="L879" i="4" s="1"/>
  <c r="M879" i="4" s="1"/>
  <c r="B878" i="4"/>
  <c r="L878" i="4" s="1"/>
  <c r="M878" i="4" s="1"/>
  <c r="B877" i="4"/>
  <c r="L877" i="4" s="1"/>
  <c r="M877" i="4" s="1"/>
  <c r="B876" i="4"/>
  <c r="L876" i="4" s="1"/>
  <c r="M876" i="4" s="1"/>
  <c r="B875" i="4"/>
  <c r="L875" i="4" s="1"/>
  <c r="M875" i="4" s="1"/>
  <c r="B874" i="4"/>
  <c r="L874" i="4" s="1"/>
  <c r="M874" i="4" s="1"/>
  <c r="B873" i="4"/>
  <c r="L873" i="4" s="1"/>
  <c r="M873" i="4" s="1"/>
  <c r="B872" i="4"/>
  <c r="L872" i="4" s="1"/>
  <c r="M872" i="4" s="1"/>
  <c r="B871" i="4"/>
  <c r="L871" i="4" s="1"/>
  <c r="M871" i="4" s="1"/>
  <c r="B870" i="4"/>
  <c r="L870" i="4" s="1"/>
  <c r="M870" i="4" s="1"/>
  <c r="B869" i="4"/>
  <c r="L869" i="4" s="1"/>
  <c r="M869" i="4" s="1"/>
  <c r="B868" i="4"/>
  <c r="L868" i="4" s="1"/>
  <c r="M868" i="4" s="1"/>
  <c r="B867" i="4"/>
  <c r="L867" i="4" s="1"/>
  <c r="M867" i="4" s="1"/>
  <c r="B866" i="4"/>
  <c r="L866" i="4" s="1"/>
  <c r="M866" i="4" s="1"/>
  <c r="B865" i="4"/>
  <c r="L865" i="4" s="1"/>
  <c r="M865" i="4" s="1"/>
  <c r="B864" i="4"/>
  <c r="L864" i="4" s="1"/>
  <c r="M864" i="4" s="1"/>
  <c r="B863" i="4"/>
  <c r="L863" i="4" s="1"/>
  <c r="M863" i="4" s="1"/>
  <c r="M862" i="4"/>
  <c r="B862" i="4"/>
  <c r="M861" i="4"/>
  <c r="B861" i="4"/>
  <c r="B860" i="4"/>
  <c r="L860" i="4" s="1"/>
  <c r="M860" i="4" s="1"/>
  <c r="B859" i="4"/>
  <c r="L859" i="4" s="1"/>
  <c r="M859" i="4" s="1"/>
  <c r="B858" i="4"/>
  <c r="L858" i="4" s="1"/>
  <c r="M858" i="4" s="1"/>
  <c r="B857" i="4"/>
  <c r="L857" i="4" s="1"/>
  <c r="M857" i="4" s="1"/>
  <c r="B856" i="4"/>
  <c r="L856" i="4" s="1"/>
  <c r="M856" i="4" s="1"/>
  <c r="M855" i="4"/>
  <c r="B855" i="4"/>
  <c r="B854" i="4"/>
  <c r="L854" i="4" s="1"/>
  <c r="M854" i="4" s="1"/>
  <c r="B853" i="4"/>
  <c r="L853" i="4" s="1"/>
  <c r="M853" i="4" s="1"/>
  <c r="M852" i="4"/>
  <c r="B852" i="4"/>
  <c r="M851" i="4"/>
  <c r="B851" i="4"/>
  <c r="M850" i="4"/>
  <c r="B850" i="4"/>
  <c r="B849" i="4"/>
  <c r="L849" i="4" s="1"/>
  <c r="M849" i="4" s="1"/>
  <c r="B848" i="4"/>
  <c r="L848" i="4" s="1"/>
  <c r="M848" i="4" s="1"/>
  <c r="B847" i="4"/>
  <c r="L847" i="4" s="1"/>
  <c r="M847" i="4" s="1"/>
  <c r="M846" i="4"/>
  <c r="B846" i="4"/>
  <c r="B845" i="4"/>
  <c r="L845" i="4" s="1"/>
  <c r="M845" i="4" s="1"/>
  <c r="B844" i="4"/>
  <c r="L844" i="4" s="1"/>
  <c r="M844" i="4" s="1"/>
  <c r="B843" i="4"/>
  <c r="L843" i="4" s="1"/>
  <c r="M843" i="4" s="1"/>
  <c r="B842" i="4"/>
  <c r="L842" i="4" s="1"/>
  <c r="M842" i="4" s="1"/>
  <c r="B841" i="4"/>
  <c r="L841" i="4" s="1"/>
  <c r="M841" i="4" s="1"/>
  <c r="B840" i="4"/>
  <c r="L840" i="4" s="1"/>
  <c r="M840" i="4" s="1"/>
  <c r="B839" i="4"/>
  <c r="L839" i="4" s="1"/>
  <c r="M839" i="4" s="1"/>
  <c r="B838" i="4"/>
  <c r="L838" i="4" s="1"/>
  <c r="M838" i="4" s="1"/>
  <c r="M837" i="4"/>
  <c r="B837" i="4"/>
  <c r="B836" i="4"/>
  <c r="L836" i="4" s="1"/>
  <c r="M836" i="4" s="1"/>
  <c r="B835" i="4"/>
  <c r="L835" i="4" s="1"/>
  <c r="M835" i="4" s="1"/>
  <c r="M834" i="4"/>
  <c r="B834" i="4"/>
  <c r="B833" i="4"/>
  <c r="L833" i="4" s="1"/>
  <c r="M833" i="4" s="1"/>
  <c r="M832" i="4"/>
  <c r="B832" i="4"/>
  <c r="M831" i="4"/>
  <c r="B831" i="4"/>
  <c r="B830" i="4"/>
  <c r="L830" i="4" s="1"/>
  <c r="M830" i="4" s="1"/>
  <c r="B829" i="4"/>
  <c r="L829" i="4" s="1"/>
  <c r="M829" i="4" s="1"/>
  <c r="B828" i="4"/>
  <c r="L828" i="4" s="1"/>
  <c r="M828" i="4" s="1"/>
  <c r="B827" i="4"/>
  <c r="L827" i="4" s="1"/>
  <c r="M827" i="4" s="1"/>
  <c r="B826" i="4"/>
  <c r="L826" i="4" s="1"/>
  <c r="M826" i="4" s="1"/>
  <c r="B825" i="4"/>
  <c r="L825" i="4" s="1"/>
  <c r="M825" i="4" s="1"/>
  <c r="B824" i="4"/>
  <c r="L824" i="4" s="1"/>
  <c r="M824" i="4" s="1"/>
  <c r="B823" i="4"/>
  <c r="L823" i="4" s="1"/>
  <c r="M823" i="4" s="1"/>
  <c r="M822" i="4"/>
  <c r="B822" i="4"/>
  <c r="M821" i="4"/>
  <c r="B821" i="4"/>
  <c r="M820" i="4"/>
  <c r="B820" i="4"/>
  <c r="B819" i="4"/>
  <c r="L819" i="4" s="1"/>
  <c r="M819" i="4" s="1"/>
  <c r="M818" i="4"/>
  <c r="B818" i="4"/>
  <c r="M817" i="4"/>
  <c r="B817" i="4"/>
  <c r="M816" i="4"/>
  <c r="B816" i="4"/>
  <c r="M815" i="4"/>
  <c r="B815" i="4"/>
  <c r="M814" i="4"/>
  <c r="B814" i="4"/>
  <c r="M813" i="4"/>
  <c r="B813" i="4"/>
  <c r="M812" i="4"/>
  <c r="B812" i="4"/>
  <c r="M811" i="4"/>
  <c r="B811" i="4"/>
  <c r="M810" i="4"/>
  <c r="B810" i="4"/>
  <c r="M809" i="4"/>
  <c r="B809" i="4"/>
  <c r="M808" i="4"/>
  <c r="B808" i="4"/>
  <c r="B807" i="4"/>
  <c r="L807" i="4" s="1"/>
  <c r="M807" i="4" s="1"/>
  <c r="B806" i="4"/>
  <c r="L806" i="4" s="1"/>
  <c r="M806" i="4" s="1"/>
  <c r="M805" i="4"/>
  <c r="B805" i="4"/>
  <c r="M804" i="4"/>
  <c r="B804" i="4"/>
  <c r="B803" i="4"/>
  <c r="L803" i="4" s="1"/>
  <c r="M803" i="4" s="1"/>
  <c r="B802" i="4"/>
  <c r="L802" i="4" s="1"/>
  <c r="M802" i="4" s="1"/>
  <c r="B801" i="4"/>
  <c r="L801" i="4" s="1"/>
  <c r="M801" i="4" s="1"/>
  <c r="B800" i="4"/>
  <c r="L800" i="4" s="1"/>
  <c r="M800" i="4" s="1"/>
  <c r="B799" i="4"/>
  <c r="L799" i="4" s="1"/>
  <c r="M799" i="4" s="1"/>
  <c r="B798" i="4"/>
  <c r="L798" i="4" s="1"/>
  <c r="M798" i="4" s="1"/>
  <c r="B797" i="4"/>
  <c r="L797" i="4" s="1"/>
  <c r="M797" i="4" s="1"/>
  <c r="B796" i="4"/>
  <c r="L796" i="4" s="1"/>
  <c r="M796" i="4" s="1"/>
  <c r="B795" i="4"/>
  <c r="L795" i="4" s="1"/>
  <c r="M795" i="4" s="1"/>
  <c r="B794" i="4"/>
  <c r="L794" i="4" s="1"/>
  <c r="M794" i="4" s="1"/>
  <c r="B793" i="4"/>
  <c r="L793" i="4" s="1"/>
  <c r="M793" i="4" s="1"/>
  <c r="B792" i="4"/>
  <c r="L792" i="4" s="1"/>
  <c r="M792" i="4" s="1"/>
  <c r="B791" i="4"/>
  <c r="L791" i="4" s="1"/>
  <c r="M791" i="4" s="1"/>
  <c r="B790" i="4"/>
  <c r="L790" i="4" s="1"/>
  <c r="M790" i="4" s="1"/>
  <c r="B789" i="4"/>
  <c r="L789" i="4" s="1"/>
  <c r="M789" i="4" s="1"/>
  <c r="M788" i="4"/>
  <c r="B788" i="4"/>
  <c r="M787" i="4"/>
  <c r="B787" i="4"/>
  <c r="M786" i="4"/>
  <c r="B786" i="4"/>
  <c r="M785" i="4"/>
  <c r="B785" i="4"/>
  <c r="B784" i="4"/>
  <c r="L784" i="4" s="1"/>
  <c r="M784" i="4" s="1"/>
  <c r="B783" i="4"/>
  <c r="L783" i="4" s="1"/>
  <c r="M783" i="4" s="1"/>
  <c r="B782" i="4"/>
  <c r="L782" i="4" s="1"/>
  <c r="M782" i="4" s="1"/>
  <c r="B781" i="4"/>
  <c r="L781" i="4" s="1"/>
  <c r="M781" i="4" s="1"/>
  <c r="B780" i="4"/>
  <c r="L780" i="4" s="1"/>
  <c r="M780" i="4" s="1"/>
  <c r="B779" i="4"/>
  <c r="L779" i="4" s="1"/>
  <c r="M779" i="4" s="1"/>
  <c r="L778" i="4"/>
  <c r="M778" i="4" s="1"/>
  <c r="B778" i="4"/>
  <c r="B777" i="4"/>
  <c r="L777" i="4" s="1"/>
  <c r="M777" i="4" s="1"/>
  <c r="B776" i="4"/>
  <c r="L776" i="4" s="1"/>
  <c r="M776" i="4" s="1"/>
  <c r="B775" i="4"/>
  <c r="L775" i="4" s="1"/>
  <c r="M775" i="4" s="1"/>
  <c r="B774" i="4"/>
  <c r="L774" i="4" s="1"/>
  <c r="M774" i="4" s="1"/>
  <c r="B773" i="4"/>
  <c r="L773" i="4" s="1"/>
  <c r="M773" i="4" s="1"/>
  <c r="B772" i="4"/>
  <c r="L772" i="4" s="1"/>
  <c r="M772" i="4" s="1"/>
  <c r="B771" i="4"/>
  <c r="L771" i="4" s="1"/>
  <c r="M771" i="4" s="1"/>
  <c r="B770" i="4"/>
  <c r="L770" i="4" s="1"/>
  <c r="M770" i="4" s="1"/>
  <c r="B769" i="4"/>
  <c r="L769" i="4" s="1"/>
  <c r="M769" i="4" s="1"/>
  <c r="B768" i="4"/>
  <c r="L768" i="4" s="1"/>
  <c r="M768" i="4" s="1"/>
  <c r="B767" i="4"/>
  <c r="L767" i="4" s="1"/>
  <c r="M767" i="4" s="1"/>
  <c r="B766" i="4"/>
  <c r="L766" i="4" s="1"/>
  <c r="M766" i="4" s="1"/>
  <c r="B765" i="4"/>
  <c r="L765" i="4" s="1"/>
  <c r="M765" i="4" s="1"/>
  <c r="B764" i="4"/>
  <c r="L764" i="4" s="1"/>
  <c r="M764" i="4" s="1"/>
  <c r="B763" i="4"/>
  <c r="L763" i="4" s="1"/>
  <c r="M763" i="4" s="1"/>
  <c r="B762" i="4"/>
  <c r="L762" i="4" s="1"/>
  <c r="M762" i="4" s="1"/>
  <c r="B761" i="4"/>
  <c r="L761" i="4" s="1"/>
  <c r="M761" i="4" s="1"/>
  <c r="B760" i="4"/>
  <c r="L760" i="4" s="1"/>
  <c r="M760" i="4" s="1"/>
  <c r="B759" i="4"/>
  <c r="L759" i="4" s="1"/>
  <c r="M759" i="4" s="1"/>
  <c r="B758" i="4"/>
  <c r="L758" i="4" s="1"/>
  <c r="M758" i="4" s="1"/>
  <c r="B757" i="4"/>
  <c r="L757" i="4" s="1"/>
  <c r="M757" i="4" s="1"/>
  <c r="B756" i="4"/>
  <c r="L756" i="4" s="1"/>
  <c r="M756" i="4" s="1"/>
  <c r="B755" i="4"/>
  <c r="L755" i="4" s="1"/>
  <c r="M755" i="4" s="1"/>
  <c r="B754" i="4"/>
  <c r="L754" i="4" s="1"/>
  <c r="M754" i="4" s="1"/>
  <c r="B753" i="4"/>
  <c r="L753" i="4" s="1"/>
  <c r="M753" i="4" s="1"/>
  <c r="B752" i="4"/>
  <c r="L752" i="4" s="1"/>
  <c r="M752" i="4" s="1"/>
  <c r="B751" i="4"/>
  <c r="L751" i="4" s="1"/>
  <c r="M751" i="4" s="1"/>
  <c r="B750" i="4"/>
  <c r="L750" i="4" s="1"/>
  <c r="M750" i="4" s="1"/>
  <c r="B749" i="4"/>
  <c r="L749" i="4" s="1"/>
  <c r="M749" i="4" s="1"/>
  <c r="B748" i="4"/>
  <c r="L748" i="4" s="1"/>
  <c r="M748" i="4" s="1"/>
  <c r="B747" i="4"/>
  <c r="L747" i="4" s="1"/>
  <c r="M747" i="4" s="1"/>
  <c r="B746" i="4"/>
  <c r="L746" i="4" s="1"/>
  <c r="M746" i="4" s="1"/>
  <c r="B745" i="4"/>
  <c r="L745" i="4" s="1"/>
  <c r="M745" i="4" s="1"/>
  <c r="B744" i="4"/>
  <c r="L744" i="4" s="1"/>
  <c r="M744" i="4" s="1"/>
  <c r="B743" i="4"/>
  <c r="L743" i="4" s="1"/>
  <c r="M743" i="4" s="1"/>
  <c r="B742" i="4"/>
  <c r="L742" i="4" s="1"/>
  <c r="M742" i="4" s="1"/>
  <c r="B741" i="4"/>
  <c r="L741" i="4" s="1"/>
  <c r="M741" i="4" s="1"/>
  <c r="B740" i="4"/>
  <c r="L740" i="4" s="1"/>
  <c r="M740" i="4" s="1"/>
  <c r="B739" i="4"/>
  <c r="L739" i="4" s="1"/>
  <c r="M739" i="4" s="1"/>
  <c r="B738" i="4"/>
  <c r="L738" i="4" s="1"/>
  <c r="M738" i="4" s="1"/>
  <c r="B737" i="4"/>
  <c r="L737" i="4" s="1"/>
  <c r="M737" i="4" s="1"/>
  <c r="B736" i="4"/>
  <c r="L736" i="4" s="1"/>
  <c r="M736" i="4" s="1"/>
  <c r="B735" i="4"/>
  <c r="L735" i="4" s="1"/>
  <c r="M735" i="4" s="1"/>
  <c r="B734" i="4"/>
  <c r="L734" i="4" s="1"/>
  <c r="M734" i="4" s="1"/>
  <c r="B733" i="4"/>
  <c r="L733" i="4" s="1"/>
  <c r="M733" i="4" s="1"/>
  <c r="B732" i="4"/>
  <c r="L732" i="4" s="1"/>
  <c r="M732" i="4" s="1"/>
  <c r="B731" i="4"/>
  <c r="L731" i="4" s="1"/>
  <c r="M731" i="4" s="1"/>
  <c r="B730" i="4"/>
  <c r="L730" i="4" s="1"/>
  <c r="M730" i="4" s="1"/>
  <c r="B729" i="4"/>
  <c r="L729" i="4" s="1"/>
  <c r="M729" i="4" s="1"/>
  <c r="B728" i="4"/>
  <c r="L728" i="4" s="1"/>
  <c r="M728" i="4" s="1"/>
  <c r="B727" i="4"/>
  <c r="L727" i="4" s="1"/>
  <c r="M727" i="4" s="1"/>
  <c r="B726" i="4"/>
  <c r="L726" i="4" s="1"/>
  <c r="M726" i="4" s="1"/>
  <c r="B725" i="4"/>
  <c r="L725" i="4" s="1"/>
  <c r="M725" i="4" s="1"/>
  <c r="B724" i="4"/>
  <c r="L724" i="4" s="1"/>
  <c r="M724" i="4" s="1"/>
  <c r="B723" i="4"/>
  <c r="L723" i="4" s="1"/>
  <c r="M723" i="4" s="1"/>
  <c r="B722" i="4"/>
  <c r="L722" i="4" s="1"/>
  <c r="M722" i="4" s="1"/>
  <c r="B721" i="4"/>
  <c r="L721" i="4" s="1"/>
  <c r="M721" i="4" s="1"/>
  <c r="B720" i="4"/>
  <c r="L720" i="4" s="1"/>
  <c r="M720" i="4" s="1"/>
  <c r="B719" i="4"/>
  <c r="L719" i="4" s="1"/>
  <c r="M719" i="4" s="1"/>
  <c r="B718" i="4"/>
  <c r="L718" i="4" s="1"/>
  <c r="M718" i="4" s="1"/>
  <c r="B717" i="4"/>
  <c r="L717" i="4" s="1"/>
  <c r="M717" i="4" s="1"/>
  <c r="B716" i="4"/>
  <c r="L716" i="4" s="1"/>
  <c r="M716" i="4" s="1"/>
  <c r="B715" i="4"/>
  <c r="L715" i="4" s="1"/>
  <c r="M715" i="4" s="1"/>
  <c r="B714" i="4"/>
  <c r="L714" i="4" s="1"/>
  <c r="M714" i="4" s="1"/>
  <c r="B713" i="4"/>
  <c r="L713" i="4" s="1"/>
  <c r="M713" i="4" s="1"/>
  <c r="B712" i="4"/>
  <c r="L712" i="4" s="1"/>
  <c r="M712" i="4" s="1"/>
  <c r="B711" i="4"/>
  <c r="L711" i="4" s="1"/>
  <c r="M711" i="4" s="1"/>
  <c r="B710" i="4"/>
  <c r="L710" i="4" s="1"/>
  <c r="M710" i="4" s="1"/>
  <c r="M709" i="4"/>
  <c r="B709" i="4"/>
  <c r="B708" i="4"/>
  <c r="L708" i="4" s="1"/>
  <c r="M708" i="4" s="1"/>
  <c r="B707" i="4"/>
  <c r="L707" i="4" s="1"/>
  <c r="M707" i="4" s="1"/>
  <c r="M706" i="4"/>
  <c r="B706" i="4"/>
  <c r="B705" i="4"/>
  <c r="L705" i="4" s="1"/>
  <c r="M705" i="4" s="1"/>
  <c r="B704" i="4"/>
  <c r="L704" i="4" s="1"/>
  <c r="M704" i="4" s="1"/>
  <c r="B703" i="4"/>
  <c r="L703" i="4" s="1"/>
  <c r="M703" i="4" s="1"/>
  <c r="B702" i="4"/>
  <c r="L702" i="4" s="1"/>
  <c r="M702" i="4" s="1"/>
  <c r="B701" i="4"/>
  <c r="L701" i="4" s="1"/>
  <c r="M701" i="4" s="1"/>
  <c r="B700" i="4"/>
  <c r="L700" i="4" s="1"/>
  <c r="M700" i="4" s="1"/>
  <c r="B699" i="4"/>
  <c r="L699" i="4" s="1"/>
  <c r="M699" i="4" s="1"/>
  <c r="B698" i="4"/>
  <c r="L698" i="4" s="1"/>
  <c r="M698" i="4" s="1"/>
  <c r="B697" i="4"/>
  <c r="L697" i="4" s="1"/>
  <c r="M697" i="4" s="1"/>
  <c r="B696" i="4"/>
  <c r="L696" i="4" s="1"/>
  <c r="M696" i="4" s="1"/>
  <c r="B695" i="4"/>
  <c r="L695" i="4" s="1"/>
  <c r="M695" i="4" s="1"/>
  <c r="B694" i="4"/>
  <c r="L694" i="4" s="1"/>
  <c r="M694" i="4" s="1"/>
  <c r="B693" i="4"/>
  <c r="L693" i="4" s="1"/>
  <c r="M693" i="4" s="1"/>
  <c r="B692" i="4"/>
  <c r="L692" i="4" s="1"/>
  <c r="M692" i="4" s="1"/>
  <c r="B691" i="4"/>
  <c r="L691" i="4" s="1"/>
  <c r="M691" i="4" s="1"/>
  <c r="B690" i="4"/>
  <c r="L690" i="4" s="1"/>
  <c r="M690" i="4" s="1"/>
  <c r="B689" i="4"/>
  <c r="L689" i="4" s="1"/>
  <c r="M689" i="4" s="1"/>
  <c r="B688" i="4"/>
  <c r="L688" i="4" s="1"/>
  <c r="M688" i="4" s="1"/>
  <c r="B687" i="4"/>
  <c r="L687" i="4" s="1"/>
  <c r="M687" i="4" s="1"/>
  <c r="B686" i="4"/>
  <c r="L686" i="4" s="1"/>
  <c r="M686" i="4" s="1"/>
  <c r="B685" i="4"/>
  <c r="L685" i="4" s="1"/>
  <c r="M685" i="4" s="1"/>
  <c r="B684" i="4"/>
  <c r="L684" i="4" s="1"/>
  <c r="M684" i="4" s="1"/>
  <c r="B683" i="4"/>
  <c r="L683" i="4" s="1"/>
  <c r="M683" i="4" s="1"/>
  <c r="B682" i="4"/>
  <c r="L682" i="4" s="1"/>
  <c r="M682" i="4" s="1"/>
  <c r="B681" i="4"/>
  <c r="L681" i="4" s="1"/>
  <c r="M681" i="4" s="1"/>
  <c r="B680" i="4"/>
  <c r="L680" i="4" s="1"/>
  <c r="M680" i="4" s="1"/>
  <c r="B679" i="4"/>
  <c r="L679" i="4" s="1"/>
  <c r="M679" i="4" s="1"/>
  <c r="B678" i="4"/>
  <c r="L678" i="4" s="1"/>
  <c r="M678" i="4" s="1"/>
  <c r="B677" i="4"/>
  <c r="L677" i="4" s="1"/>
  <c r="M677" i="4" s="1"/>
  <c r="B676" i="4"/>
  <c r="L676" i="4" s="1"/>
  <c r="M676" i="4" s="1"/>
  <c r="B675" i="4"/>
  <c r="L675" i="4" s="1"/>
  <c r="M675" i="4" s="1"/>
  <c r="B674" i="4"/>
  <c r="L674" i="4" s="1"/>
  <c r="M674" i="4" s="1"/>
  <c r="B673" i="4"/>
  <c r="L673" i="4" s="1"/>
  <c r="M673" i="4" s="1"/>
  <c r="B672" i="4"/>
  <c r="L672" i="4" s="1"/>
  <c r="M672" i="4" s="1"/>
  <c r="B671" i="4"/>
  <c r="L671" i="4" s="1"/>
  <c r="M671" i="4" s="1"/>
  <c r="B670" i="4"/>
  <c r="L670" i="4" s="1"/>
  <c r="M670" i="4" s="1"/>
  <c r="B669" i="4"/>
  <c r="L669" i="4" s="1"/>
  <c r="M669" i="4" s="1"/>
  <c r="B668" i="4"/>
  <c r="L668" i="4" s="1"/>
  <c r="M668" i="4" s="1"/>
  <c r="B667" i="4"/>
  <c r="L667" i="4" s="1"/>
  <c r="M667" i="4" s="1"/>
  <c r="B666" i="4"/>
  <c r="L666" i="4" s="1"/>
  <c r="M666" i="4" s="1"/>
  <c r="B665" i="4"/>
  <c r="L665" i="4" s="1"/>
  <c r="M665" i="4" s="1"/>
  <c r="B664" i="4"/>
  <c r="L664" i="4" s="1"/>
  <c r="M664" i="4" s="1"/>
  <c r="B663" i="4"/>
  <c r="L663" i="4" s="1"/>
  <c r="M663" i="4" s="1"/>
  <c r="B662" i="4"/>
  <c r="L662" i="4" s="1"/>
  <c r="M662" i="4" s="1"/>
  <c r="B661" i="4"/>
  <c r="L661" i="4" s="1"/>
  <c r="M661" i="4" s="1"/>
  <c r="B660" i="4"/>
  <c r="L660" i="4" s="1"/>
  <c r="M660" i="4" s="1"/>
  <c r="B659" i="4"/>
  <c r="L659" i="4" s="1"/>
  <c r="M659" i="4" s="1"/>
  <c r="B658" i="4"/>
  <c r="L658" i="4" s="1"/>
  <c r="M658" i="4" s="1"/>
  <c r="B657" i="4"/>
  <c r="L657" i="4" s="1"/>
  <c r="M657" i="4" s="1"/>
  <c r="B656" i="4"/>
  <c r="L656" i="4" s="1"/>
  <c r="M656" i="4" s="1"/>
  <c r="B655" i="4"/>
  <c r="L655" i="4" s="1"/>
  <c r="M655" i="4" s="1"/>
  <c r="B654" i="4"/>
  <c r="L654" i="4" s="1"/>
  <c r="M654" i="4" s="1"/>
  <c r="B653" i="4"/>
  <c r="L653" i="4" s="1"/>
  <c r="M653" i="4" s="1"/>
  <c r="B652" i="4"/>
  <c r="L652" i="4" s="1"/>
  <c r="M652" i="4" s="1"/>
  <c r="B651" i="4"/>
  <c r="L651" i="4" s="1"/>
  <c r="M651" i="4" s="1"/>
  <c r="B650" i="4"/>
  <c r="L650" i="4" s="1"/>
  <c r="M650" i="4" s="1"/>
  <c r="M649" i="4"/>
  <c r="B649" i="4"/>
  <c r="M648" i="4"/>
  <c r="B648" i="4"/>
  <c r="M647" i="4"/>
  <c r="B647" i="4"/>
  <c r="M646" i="4"/>
  <c r="B646" i="4"/>
  <c r="B645" i="4"/>
  <c r="L645" i="4" s="1"/>
  <c r="M645" i="4" s="1"/>
  <c r="B644" i="4"/>
  <c r="L644" i="4" s="1"/>
  <c r="M644" i="4" s="1"/>
  <c r="B643" i="4"/>
  <c r="L643" i="4" s="1"/>
  <c r="M643" i="4" s="1"/>
  <c r="B642" i="4"/>
  <c r="L642" i="4" s="1"/>
  <c r="M642" i="4" s="1"/>
  <c r="B641" i="4"/>
  <c r="L641" i="4" s="1"/>
  <c r="M641" i="4" s="1"/>
  <c r="B640" i="4"/>
  <c r="L640" i="4" s="1"/>
  <c r="M640" i="4" s="1"/>
  <c r="B639" i="4"/>
  <c r="L639" i="4" s="1"/>
  <c r="M639" i="4" s="1"/>
  <c r="B638" i="4"/>
  <c r="L638" i="4" s="1"/>
  <c r="M638" i="4" s="1"/>
  <c r="M637" i="4"/>
  <c r="B637" i="4"/>
  <c r="B636" i="4"/>
  <c r="L636" i="4" s="1"/>
  <c r="M636" i="4" s="1"/>
  <c r="B635" i="4"/>
  <c r="L635" i="4" s="1"/>
  <c r="M635" i="4" s="1"/>
  <c r="B634" i="4"/>
  <c r="L634" i="4" s="1"/>
  <c r="M634" i="4" s="1"/>
  <c r="M633" i="4"/>
  <c r="B633" i="4"/>
  <c r="B632" i="4"/>
  <c r="L632" i="4" s="1"/>
  <c r="M632" i="4" s="1"/>
  <c r="B631" i="4"/>
  <c r="L631" i="4" s="1"/>
  <c r="M631" i="4" s="1"/>
  <c r="B630" i="4"/>
  <c r="L630" i="4" s="1"/>
  <c r="M630" i="4" s="1"/>
  <c r="B629" i="4"/>
  <c r="L629" i="4" s="1"/>
  <c r="M629" i="4" s="1"/>
  <c r="M628" i="4"/>
  <c r="B628" i="4"/>
  <c r="M627" i="4"/>
  <c r="B627" i="4"/>
  <c r="M626" i="4"/>
  <c r="B626" i="4"/>
  <c r="M625" i="4"/>
  <c r="B625" i="4"/>
  <c r="M624" i="4"/>
  <c r="B624" i="4"/>
  <c r="B623" i="4"/>
  <c r="L623" i="4" s="1"/>
  <c r="M623" i="4" s="1"/>
  <c r="B622" i="4"/>
  <c r="L622" i="4" s="1"/>
  <c r="M622" i="4" s="1"/>
  <c r="B621" i="4"/>
  <c r="L621" i="4" s="1"/>
  <c r="M621" i="4" s="1"/>
  <c r="B620" i="4"/>
  <c r="L620" i="4" s="1"/>
  <c r="M620" i="4" s="1"/>
  <c r="B619" i="4"/>
  <c r="L619" i="4" s="1"/>
  <c r="M619" i="4" s="1"/>
  <c r="B618" i="4"/>
  <c r="L618" i="4" s="1"/>
  <c r="M618" i="4" s="1"/>
  <c r="B617" i="4"/>
  <c r="L617" i="4" s="1"/>
  <c r="M617" i="4" s="1"/>
  <c r="B616" i="4"/>
  <c r="L616" i="4" s="1"/>
  <c r="M616" i="4" s="1"/>
  <c r="B615" i="4"/>
  <c r="L615" i="4" s="1"/>
  <c r="M615" i="4" s="1"/>
  <c r="B614" i="4"/>
  <c r="L614" i="4" s="1"/>
  <c r="M614" i="4" s="1"/>
  <c r="M613" i="4"/>
  <c r="B613" i="4"/>
  <c r="B612" i="4"/>
  <c r="L612" i="4" s="1"/>
  <c r="M612" i="4" s="1"/>
  <c r="B611" i="4"/>
  <c r="L611" i="4" s="1"/>
  <c r="M611" i="4" s="1"/>
  <c r="B610" i="4"/>
  <c r="L610" i="4" s="1"/>
  <c r="M610" i="4" s="1"/>
  <c r="B609" i="4"/>
  <c r="L609" i="4" s="1"/>
  <c r="M609" i="4" s="1"/>
  <c r="B608" i="4"/>
  <c r="L608" i="4" s="1"/>
  <c r="M608" i="4" s="1"/>
  <c r="B607" i="4"/>
  <c r="L607" i="4" s="1"/>
  <c r="M607" i="4" s="1"/>
  <c r="B606" i="4"/>
  <c r="L606" i="4" s="1"/>
  <c r="M606" i="4" s="1"/>
  <c r="B605" i="4"/>
  <c r="L605" i="4" s="1"/>
  <c r="M605" i="4" s="1"/>
  <c r="B604" i="4"/>
  <c r="L604" i="4" s="1"/>
  <c r="M604" i="4" s="1"/>
  <c r="B603" i="4"/>
  <c r="L603" i="4" s="1"/>
  <c r="M603" i="4" s="1"/>
  <c r="B602" i="4"/>
  <c r="L602" i="4" s="1"/>
  <c r="M602" i="4" s="1"/>
  <c r="M601" i="4"/>
  <c r="B601" i="4"/>
  <c r="M600" i="4"/>
  <c r="B600" i="4"/>
  <c r="B599" i="4"/>
  <c r="L599" i="4" s="1"/>
  <c r="M599" i="4" s="1"/>
  <c r="M598" i="4"/>
  <c r="B598" i="4"/>
  <c r="B597" i="4"/>
  <c r="L597" i="4" s="1"/>
  <c r="M597" i="4" s="1"/>
  <c r="M596" i="4"/>
  <c r="B596" i="4"/>
  <c r="B595" i="4"/>
  <c r="L595" i="4" s="1"/>
  <c r="M595" i="4" s="1"/>
  <c r="B594" i="4"/>
  <c r="L594" i="4" s="1"/>
  <c r="M594" i="4" s="1"/>
  <c r="B593" i="4"/>
  <c r="L593" i="4" s="1"/>
  <c r="M593" i="4" s="1"/>
  <c r="M592" i="4"/>
  <c r="B592" i="4"/>
  <c r="B591" i="4"/>
  <c r="L591" i="4" s="1"/>
  <c r="M591" i="4" s="1"/>
  <c r="M590" i="4"/>
  <c r="B590" i="4"/>
  <c r="B589" i="4"/>
  <c r="L589" i="4" s="1"/>
  <c r="M589" i="4" s="1"/>
  <c r="M588" i="4"/>
  <c r="B588" i="4"/>
  <c r="M587" i="4"/>
  <c r="B587" i="4"/>
  <c r="B586" i="4"/>
  <c r="L586" i="4" s="1"/>
  <c r="M586" i="4" s="1"/>
  <c r="B585" i="4"/>
  <c r="L585" i="4" s="1"/>
  <c r="M585" i="4" s="1"/>
  <c r="B584" i="4"/>
  <c r="L584" i="4" s="1"/>
  <c r="M584" i="4" s="1"/>
  <c r="B583" i="4"/>
  <c r="L583" i="4" s="1"/>
  <c r="M583" i="4" s="1"/>
  <c r="B582" i="4"/>
  <c r="L582" i="4" s="1"/>
  <c r="M582" i="4" s="1"/>
  <c r="B581" i="4"/>
  <c r="L581" i="4" s="1"/>
  <c r="M581" i="4" s="1"/>
  <c r="B580" i="4"/>
  <c r="L580" i="4" s="1"/>
  <c r="M580" i="4" s="1"/>
  <c r="B579" i="4"/>
  <c r="L579" i="4" s="1"/>
  <c r="M579" i="4" s="1"/>
  <c r="B578" i="4"/>
  <c r="L578" i="4" s="1"/>
  <c r="M578" i="4" s="1"/>
  <c r="M577" i="4"/>
  <c r="B577" i="4"/>
  <c r="M576" i="4"/>
  <c r="B576" i="4"/>
  <c r="M575" i="4"/>
  <c r="B575" i="4"/>
  <c r="M574" i="4"/>
  <c r="B574" i="4"/>
  <c r="M573" i="4"/>
  <c r="B573" i="4"/>
  <c r="M572" i="4"/>
  <c r="B572" i="4"/>
  <c r="M571" i="4"/>
  <c r="B571" i="4"/>
  <c r="M570" i="4"/>
  <c r="B570" i="4"/>
  <c r="M569" i="4"/>
  <c r="B569" i="4"/>
  <c r="B568" i="4"/>
  <c r="L568" i="4" s="1"/>
  <c r="M568" i="4" s="1"/>
  <c r="M567" i="4"/>
  <c r="B567" i="4"/>
  <c r="M566" i="4"/>
  <c r="B566" i="4"/>
  <c r="M565" i="4"/>
  <c r="B565" i="4"/>
  <c r="M564" i="4"/>
  <c r="B564" i="4"/>
  <c r="M563" i="4"/>
  <c r="B563" i="4"/>
  <c r="M562" i="4"/>
  <c r="B562" i="4"/>
  <c r="M561" i="4"/>
  <c r="B561" i="4"/>
  <c r="M560" i="4"/>
  <c r="B560" i="4"/>
  <c r="M559" i="4"/>
  <c r="B559" i="4"/>
  <c r="M558" i="4"/>
  <c r="B558" i="4"/>
  <c r="M557" i="4"/>
  <c r="B557" i="4"/>
  <c r="M556" i="4"/>
  <c r="B556" i="4"/>
  <c r="M555" i="4"/>
  <c r="B555" i="4"/>
  <c r="M554" i="4"/>
  <c r="B554" i="4"/>
  <c r="M553" i="4"/>
  <c r="B553" i="4"/>
  <c r="M552" i="4"/>
  <c r="B552" i="4"/>
  <c r="M551" i="4"/>
  <c r="B551" i="4"/>
  <c r="M550" i="4"/>
  <c r="B550" i="4"/>
  <c r="M549" i="4"/>
  <c r="B549" i="4"/>
  <c r="M548" i="4"/>
  <c r="B548" i="4"/>
  <c r="M547" i="4"/>
  <c r="B547" i="4"/>
  <c r="M546" i="4"/>
  <c r="B546" i="4"/>
  <c r="M545" i="4"/>
  <c r="B545" i="4"/>
  <c r="B544" i="4"/>
  <c r="L544" i="4" s="1"/>
  <c r="M544" i="4" s="1"/>
  <c r="B543" i="4"/>
  <c r="L543" i="4" s="1"/>
  <c r="M543" i="4" s="1"/>
  <c r="B542" i="4"/>
  <c r="L542" i="4" s="1"/>
  <c r="M542" i="4" s="1"/>
  <c r="B541" i="4"/>
  <c r="L541" i="4" s="1"/>
  <c r="M541" i="4" s="1"/>
  <c r="B540" i="4"/>
  <c r="L540" i="4" s="1"/>
  <c r="M540" i="4" s="1"/>
  <c r="B539" i="4"/>
  <c r="L539" i="4" s="1"/>
  <c r="M539" i="4" s="1"/>
  <c r="B538" i="4"/>
  <c r="L538" i="4" s="1"/>
  <c r="M538" i="4" s="1"/>
  <c r="M537" i="4"/>
  <c r="B537" i="4"/>
  <c r="M536" i="4"/>
  <c r="B536" i="4"/>
  <c r="M535" i="4"/>
  <c r="B535" i="4"/>
  <c r="M534" i="4"/>
  <c r="B534" i="4"/>
  <c r="B533" i="4"/>
  <c r="L533" i="4" s="1"/>
  <c r="M533" i="4" s="1"/>
  <c r="M532" i="4"/>
  <c r="B532" i="4"/>
  <c r="B531" i="4"/>
  <c r="L531" i="4" s="1"/>
  <c r="M531" i="4" s="1"/>
  <c r="M530" i="4"/>
  <c r="B530" i="4"/>
  <c r="B529" i="4"/>
  <c r="L529" i="4" s="1"/>
  <c r="M529" i="4" s="1"/>
  <c r="M528" i="4"/>
  <c r="B528" i="4"/>
  <c r="M527" i="4"/>
  <c r="B527" i="4"/>
  <c r="M526" i="4"/>
  <c r="B526" i="4"/>
  <c r="M525" i="4"/>
  <c r="B525" i="4"/>
  <c r="M524" i="4"/>
  <c r="B524" i="4"/>
  <c r="M523" i="4"/>
  <c r="B523" i="4"/>
  <c r="M522" i="4"/>
  <c r="B522" i="4"/>
  <c r="M521" i="4"/>
  <c r="B521" i="4"/>
  <c r="M520" i="4"/>
  <c r="B520" i="4"/>
  <c r="M519" i="4"/>
  <c r="B519" i="4"/>
  <c r="M518" i="4"/>
  <c r="B518" i="4"/>
  <c r="M517" i="4"/>
  <c r="B517" i="4"/>
  <c r="M516" i="4"/>
  <c r="B516" i="4"/>
  <c r="M515" i="4"/>
  <c r="B515" i="4"/>
  <c r="M514" i="4"/>
  <c r="B514" i="4"/>
  <c r="M513" i="4"/>
  <c r="B513" i="4"/>
  <c r="M512" i="4"/>
  <c r="B512" i="4"/>
  <c r="M511" i="4"/>
  <c r="B511" i="4"/>
  <c r="M510" i="4"/>
  <c r="B510" i="4"/>
  <c r="M509" i="4"/>
  <c r="B509" i="4"/>
  <c r="B508" i="4"/>
  <c r="L508" i="4" s="1"/>
  <c r="M508" i="4" s="1"/>
  <c r="B507" i="4"/>
  <c r="L507" i="4" s="1"/>
  <c r="M507" i="4" s="1"/>
  <c r="M506" i="4"/>
  <c r="B506" i="4"/>
  <c r="M505" i="4"/>
  <c r="B505" i="4"/>
  <c r="B504" i="4"/>
  <c r="L504" i="4" s="1"/>
  <c r="M504" i="4" s="1"/>
  <c r="M503" i="4"/>
  <c r="B503" i="4"/>
  <c r="M502" i="4"/>
  <c r="B502" i="4"/>
  <c r="M501" i="4"/>
  <c r="B501" i="4"/>
  <c r="B500" i="4"/>
  <c r="L500" i="4" s="1"/>
  <c r="M500" i="4" s="1"/>
  <c r="B499" i="4"/>
  <c r="L499" i="4" s="1"/>
  <c r="M499" i="4" s="1"/>
  <c r="B498" i="4"/>
  <c r="L498" i="4" s="1"/>
  <c r="M498" i="4" s="1"/>
  <c r="M497" i="4"/>
  <c r="B497" i="4"/>
  <c r="M496" i="4"/>
  <c r="B496" i="4"/>
  <c r="M495" i="4"/>
  <c r="B495" i="4"/>
  <c r="M494" i="4"/>
  <c r="B494" i="4"/>
  <c r="M493" i="4"/>
  <c r="B493" i="4"/>
  <c r="B492" i="4"/>
  <c r="L492" i="4" s="1"/>
  <c r="M492" i="4" s="1"/>
  <c r="B491" i="4"/>
  <c r="L491" i="4" s="1"/>
  <c r="M491" i="4" s="1"/>
  <c r="B490" i="4"/>
  <c r="L490" i="4" s="1"/>
  <c r="M490" i="4" s="1"/>
  <c r="B489" i="4"/>
  <c r="L489" i="4" s="1"/>
  <c r="M489" i="4" s="1"/>
  <c r="B488" i="4"/>
  <c r="L488" i="4" s="1"/>
  <c r="M488" i="4" s="1"/>
  <c r="B487" i="4"/>
  <c r="L487" i="4" s="1"/>
  <c r="M487" i="4" s="1"/>
  <c r="M486" i="4"/>
  <c r="B486" i="4"/>
  <c r="B485" i="4"/>
  <c r="L485" i="4" s="1"/>
  <c r="M485" i="4" s="1"/>
  <c r="M484" i="4"/>
  <c r="B484" i="4"/>
  <c r="M483" i="4"/>
  <c r="B483" i="4"/>
  <c r="B482" i="4"/>
  <c r="L482" i="4" s="1"/>
  <c r="M482" i="4" s="1"/>
  <c r="B481" i="4"/>
  <c r="L481" i="4" s="1"/>
  <c r="M481" i="4" s="1"/>
  <c r="B480" i="4"/>
  <c r="L480" i="4" s="1"/>
  <c r="M480" i="4" s="1"/>
  <c r="B479" i="4"/>
  <c r="L479" i="4" s="1"/>
  <c r="M479" i="4" s="1"/>
  <c r="M478" i="4"/>
  <c r="B478" i="4"/>
  <c r="M477" i="4"/>
  <c r="B477" i="4"/>
  <c r="B476" i="4"/>
  <c r="L476" i="4" s="1"/>
  <c r="M476" i="4" s="1"/>
  <c r="B475" i="4"/>
  <c r="L475" i="4" s="1"/>
  <c r="M475" i="4" s="1"/>
  <c r="M474" i="4"/>
  <c r="B474" i="4"/>
  <c r="B473" i="4"/>
  <c r="L473" i="4" s="1"/>
  <c r="M473" i="4" s="1"/>
  <c r="B472" i="4"/>
  <c r="L472" i="4" s="1"/>
  <c r="M472" i="4" s="1"/>
  <c r="B471" i="4"/>
  <c r="L471" i="4" s="1"/>
  <c r="M471" i="4" s="1"/>
  <c r="B470" i="4"/>
  <c r="L470" i="4" s="1"/>
  <c r="M470" i="4" s="1"/>
  <c r="B469" i="4"/>
  <c r="L469" i="4" s="1"/>
  <c r="M469" i="4" s="1"/>
  <c r="M468" i="4"/>
  <c r="B468" i="4"/>
  <c r="M467" i="4"/>
  <c r="B467" i="4"/>
  <c r="M466" i="4"/>
  <c r="B466" i="4"/>
  <c r="B465" i="4"/>
  <c r="L465" i="4" s="1"/>
  <c r="M465" i="4" s="1"/>
  <c r="B464" i="4"/>
  <c r="L464" i="4" s="1"/>
  <c r="M464" i="4" s="1"/>
  <c r="M463" i="4"/>
  <c r="B463" i="4"/>
  <c r="M462" i="4"/>
  <c r="B462" i="4"/>
  <c r="M461" i="4"/>
  <c r="B461" i="4"/>
  <c r="M460" i="4"/>
  <c r="B460" i="4"/>
  <c r="M459" i="4"/>
  <c r="B459" i="4"/>
  <c r="M458" i="4"/>
  <c r="B458" i="4"/>
  <c r="M457" i="4"/>
  <c r="B457" i="4"/>
  <c r="M456" i="4"/>
  <c r="B456" i="4"/>
  <c r="M455" i="4"/>
  <c r="B455" i="4"/>
  <c r="B454" i="4"/>
  <c r="L454" i="4" s="1"/>
  <c r="M454" i="4" s="1"/>
  <c r="B453" i="4"/>
  <c r="L453" i="4" s="1"/>
  <c r="M453" i="4" s="1"/>
  <c r="M452" i="4"/>
  <c r="B452" i="4"/>
  <c r="M451" i="4"/>
  <c r="B451" i="4"/>
  <c r="M450" i="4"/>
  <c r="B450" i="4"/>
  <c r="M449" i="4"/>
  <c r="B449" i="4"/>
  <c r="M448" i="4"/>
  <c r="B448" i="4"/>
  <c r="M447" i="4"/>
  <c r="B447" i="4"/>
  <c r="B446" i="4"/>
  <c r="L446" i="4" s="1"/>
  <c r="M446" i="4" s="1"/>
  <c r="B445" i="4"/>
  <c r="L445" i="4" s="1"/>
  <c r="M445" i="4" s="1"/>
  <c r="B444" i="4"/>
  <c r="L444" i="4" s="1"/>
  <c r="M444" i="4" s="1"/>
  <c r="B443" i="4"/>
  <c r="L443" i="4" s="1"/>
  <c r="M443" i="4" s="1"/>
  <c r="B442" i="4"/>
  <c r="L442" i="4" s="1"/>
  <c r="M442" i="4" s="1"/>
  <c r="B441" i="4"/>
  <c r="L441" i="4" s="1"/>
  <c r="M441" i="4" s="1"/>
  <c r="B440" i="4"/>
  <c r="L440" i="4" s="1"/>
  <c r="M440" i="4" s="1"/>
  <c r="M439" i="4"/>
  <c r="B439" i="4"/>
  <c r="M438" i="4"/>
  <c r="B438" i="4"/>
  <c r="M437" i="4"/>
  <c r="B437" i="4"/>
  <c r="M436" i="4"/>
  <c r="B436" i="4"/>
  <c r="M435" i="4"/>
  <c r="B435" i="4"/>
  <c r="B434" i="4"/>
  <c r="L434" i="4" s="1"/>
  <c r="M434" i="4" s="1"/>
  <c r="M433" i="4"/>
  <c r="B433" i="4"/>
  <c r="B432" i="4"/>
  <c r="L432" i="4" s="1"/>
  <c r="M432" i="4" s="1"/>
  <c r="B431" i="4"/>
  <c r="L431" i="4" s="1"/>
  <c r="M431" i="4" s="1"/>
  <c r="M430" i="4"/>
  <c r="B430" i="4"/>
  <c r="M429" i="4"/>
  <c r="B429" i="4"/>
  <c r="M428" i="4"/>
  <c r="B428" i="4"/>
  <c r="B427" i="4"/>
  <c r="L427" i="4" s="1"/>
  <c r="M427" i="4" s="1"/>
  <c r="B426" i="4"/>
  <c r="L426" i="4" s="1"/>
  <c r="M426" i="4" s="1"/>
  <c r="M425" i="4"/>
  <c r="B425" i="4"/>
  <c r="M424" i="4"/>
  <c r="B424" i="4"/>
  <c r="B423" i="4"/>
  <c r="L423" i="4" s="1"/>
  <c r="M423" i="4" s="1"/>
  <c r="M422" i="4"/>
  <c r="B422" i="4"/>
  <c r="B421" i="4"/>
  <c r="L421" i="4" s="1"/>
  <c r="M421" i="4" s="1"/>
  <c r="M420" i="4"/>
  <c r="B420" i="4"/>
  <c r="B419" i="4"/>
  <c r="L419" i="4" s="1"/>
  <c r="M419" i="4" s="1"/>
  <c r="B418" i="4"/>
  <c r="L418" i="4" s="1"/>
  <c r="M418" i="4" s="1"/>
  <c r="B417" i="4"/>
  <c r="L417" i="4" s="1"/>
  <c r="M417" i="4" s="1"/>
  <c r="M416" i="4"/>
  <c r="B416" i="4"/>
  <c r="M415" i="4"/>
  <c r="B415" i="4"/>
  <c r="B414" i="4"/>
  <c r="L414" i="4" s="1"/>
  <c r="M414" i="4" s="1"/>
  <c r="M413" i="4"/>
  <c r="B413" i="4"/>
  <c r="B412" i="4"/>
  <c r="L412" i="4" s="1"/>
  <c r="M412" i="4" s="1"/>
  <c r="M411" i="4"/>
  <c r="B411" i="4"/>
  <c r="M410" i="4"/>
  <c r="B410" i="4"/>
  <c r="B409" i="4"/>
  <c r="L409" i="4" s="1"/>
  <c r="M409" i="4" s="1"/>
  <c r="M408" i="4"/>
  <c r="B408" i="4"/>
  <c r="M407" i="4"/>
  <c r="B407" i="4"/>
  <c r="B406" i="4"/>
  <c r="L406" i="4" s="1"/>
  <c r="M406" i="4" s="1"/>
  <c r="B405" i="4"/>
  <c r="L405" i="4" s="1"/>
  <c r="M405" i="4" s="1"/>
  <c r="M404" i="4"/>
  <c r="B404" i="4"/>
  <c r="B403" i="4"/>
  <c r="L403" i="4" s="1"/>
  <c r="M403" i="4" s="1"/>
  <c r="B402" i="4"/>
  <c r="L402" i="4" s="1"/>
  <c r="M402" i="4" s="1"/>
  <c r="B401" i="4"/>
  <c r="L401" i="4" s="1"/>
  <c r="M401" i="4" s="1"/>
  <c r="M400" i="4"/>
  <c r="B400" i="4"/>
  <c r="M399" i="4"/>
  <c r="B399" i="4"/>
  <c r="M398" i="4"/>
  <c r="B398" i="4"/>
  <c r="B397" i="4"/>
  <c r="L397" i="4" s="1"/>
  <c r="M397" i="4" s="1"/>
  <c r="B396" i="4"/>
  <c r="L396" i="4" s="1"/>
  <c r="M396" i="4" s="1"/>
  <c r="B395" i="4"/>
  <c r="L395" i="4" s="1"/>
  <c r="M395" i="4" s="1"/>
  <c r="B394" i="4"/>
  <c r="L394" i="4" s="1"/>
  <c r="M394" i="4" s="1"/>
  <c r="B393" i="4"/>
  <c r="L393" i="4" s="1"/>
  <c r="M393" i="4" s="1"/>
  <c r="M392" i="4"/>
  <c r="B392" i="4"/>
  <c r="B391" i="4"/>
  <c r="L391" i="4" s="1"/>
  <c r="M391" i="4" s="1"/>
  <c r="B390" i="4"/>
  <c r="L390" i="4" s="1"/>
  <c r="M390" i="4" s="1"/>
  <c r="B389" i="4"/>
  <c r="L389" i="4" s="1"/>
  <c r="M389" i="4" s="1"/>
  <c r="B388" i="4"/>
  <c r="L388" i="4" s="1"/>
  <c r="M388" i="4" s="1"/>
  <c r="B387" i="4"/>
  <c r="L387" i="4" s="1"/>
  <c r="M387" i="4" s="1"/>
  <c r="B386" i="4"/>
  <c r="L386" i="4" s="1"/>
  <c r="M386" i="4" s="1"/>
  <c r="B385" i="4"/>
  <c r="L385" i="4" s="1"/>
  <c r="M385" i="4" s="1"/>
  <c r="B384" i="4"/>
  <c r="L384" i="4" s="1"/>
  <c r="M384" i="4" s="1"/>
  <c r="M383" i="4"/>
  <c r="B383" i="4"/>
  <c r="B382" i="4"/>
  <c r="L382" i="4" s="1"/>
  <c r="M382" i="4" s="1"/>
  <c r="B381" i="4"/>
  <c r="L381" i="4" s="1"/>
  <c r="M381" i="4" s="1"/>
  <c r="B380" i="4"/>
  <c r="L380" i="4" s="1"/>
  <c r="M380" i="4" s="1"/>
  <c r="B379" i="4"/>
  <c r="L379" i="4" s="1"/>
  <c r="M379" i="4" s="1"/>
  <c r="B378" i="4"/>
  <c r="L378" i="4" s="1"/>
  <c r="M378" i="4" s="1"/>
  <c r="B377" i="4"/>
  <c r="L377" i="4" s="1"/>
  <c r="M377" i="4" s="1"/>
  <c r="M376" i="4"/>
  <c r="B376" i="4"/>
  <c r="B375" i="4"/>
  <c r="L375" i="4" s="1"/>
  <c r="M375" i="4" s="1"/>
  <c r="B374" i="4"/>
  <c r="L374" i="4" s="1"/>
  <c r="M374" i="4" s="1"/>
  <c r="B373" i="4"/>
  <c r="L373" i="4" s="1"/>
  <c r="M373" i="4" s="1"/>
  <c r="B372" i="4"/>
  <c r="L372" i="4" s="1"/>
  <c r="M372" i="4" s="1"/>
  <c r="B371" i="4"/>
  <c r="L371" i="4" s="1"/>
  <c r="M371" i="4" s="1"/>
  <c r="B370" i="4"/>
  <c r="L370" i="4" s="1"/>
  <c r="M370" i="4" s="1"/>
  <c r="M369" i="4"/>
  <c r="B369" i="4"/>
  <c r="M368" i="4"/>
  <c r="B368" i="4"/>
  <c r="M367" i="4"/>
  <c r="B367" i="4"/>
  <c r="M366" i="4"/>
  <c r="B366" i="4"/>
  <c r="B365" i="4"/>
  <c r="L365" i="4" s="1"/>
  <c r="M365" i="4" s="1"/>
  <c r="M364" i="4"/>
  <c r="B364" i="4"/>
  <c r="B363" i="4"/>
  <c r="L363" i="4" s="1"/>
  <c r="M363" i="4" s="1"/>
  <c r="M362" i="4"/>
  <c r="B362" i="4"/>
  <c r="M361" i="4"/>
  <c r="B361" i="4"/>
  <c r="M360" i="4"/>
  <c r="B360" i="4"/>
  <c r="M359" i="4"/>
  <c r="B359" i="4"/>
  <c r="M358" i="4"/>
  <c r="B358" i="4"/>
  <c r="M357" i="4"/>
  <c r="B357" i="4"/>
  <c r="M356" i="4"/>
  <c r="B356" i="4"/>
  <c r="M355" i="4"/>
  <c r="B355" i="4"/>
  <c r="M354" i="4"/>
  <c r="B354" i="4"/>
  <c r="B353" i="4"/>
  <c r="L353" i="4" s="1"/>
  <c r="M353" i="4" s="1"/>
  <c r="B352" i="4"/>
  <c r="L352" i="4" s="1"/>
  <c r="M352" i="4" s="1"/>
  <c r="B351" i="4"/>
  <c r="L351" i="4" s="1"/>
  <c r="M351" i="4" s="1"/>
  <c r="M350" i="4"/>
  <c r="B350" i="4"/>
  <c r="M349" i="4"/>
  <c r="B349" i="4"/>
  <c r="M348" i="4"/>
  <c r="B348" i="4"/>
  <c r="B347" i="4"/>
  <c r="L347" i="4" s="1"/>
  <c r="M347" i="4" s="1"/>
  <c r="B346" i="4"/>
  <c r="L346" i="4" s="1"/>
  <c r="M346" i="4" s="1"/>
  <c r="M345" i="4"/>
  <c r="B345" i="4"/>
  <c r="M344" i="4"/>
  <c r="B344" i="4"/>
  <c r="M343" i="4"/>
  <c r="B343" i="4"/>
  <c r="M342" i="4"/>
  <c r="B342" i="4"/>
  <c r="M341" i="4"/>
  <c r="B341" i="4"/>
  <c r="M340" i="4"/>
  <c r="B340" i="4"/>
  <c r="B339" i="4"/>
  <c r="L339" i="4" s="1"/>
  <c r="M339" i="4" s="1"/>
  <c r="B338" i="4"/>
  <c r="L338" i="4" s="1"/>
  <c r="M338" i="4" s="1"/>
  <c r="B337" i="4"/>
  <c r="L337" i="4" s="1"/>
  <c r="M337" i="4" s="1"/>
  <c r="B336" i="4"/>
  <c r="L336" i="4" s="1"/>
  <c r="M336" i="4" s="1"/>
  <c r="B335" i="4"/>
  <c r="L335" i="4" s="1"/>
  <c r="M335" i="4" s="1"/>
  <c r="B334" i="4"/>
  <c r="L334" i="4" s="1"/>
  <c r="M334" i="4" s="1"/>
  <c r="B333" i="4"/>
  <c r="L333" i="4" s="1"/>
  <c r="M333" i="4" s="1"/>
  <c r="B332" i="4"/>
  <c r="L332" i="4" s="1"/>
  <c r="M332" i="4" s="1"/>
  <c r="B331" i="4"/>
  <c r="L331" i="4" s="1"/>
  <c r="M331" i="4" s="1"/>
  <c r="B330" i="4"/>
  <c r="L330" i="4" s="1"/>
  <c r="M330" i="4" s="1"/>
  <c r="B329" i="4"/>
  <c r="L329" i="4" s="1"/>
  <c r="M329" i="4" s="1"/>
  <c r="B328" i="4"/>
  <c r="L328" i="4" s="1"/>
  <c r="M328" i="4" s="1"/>
  <c r="B327" i="4"/>
  <c r="L327" i="4" s="1"/>
  <c r="M327" i="4" s="1"/>
  <c r="M326" i="4"/>
  <c r="B326" i="4"/>
  <c r="M325" i="4"/>
  <c r="B325" i="4"/>
  <c r="M324" i="4"/>
  <c r="B324" i="4"/>
  <c r="M323" i="4"/>
  <c r="B323" i="4"/>
  <c r="M322" i="4"/>
  <c r="B322" i="4"/>
  <c r="M321" i="4"/>
  <c r="B321" i="4"/>
  <c r="M320" i="4"/>
  <c r="B320" i="4"/>
  <c r="M319" i="4"/>
  <c r="B319" i="4"/>
  <c r="M318" i="4"/>
  <c r="B318" i="4"/>
  <c r="M317" i="4"/>
  <c r="B317" i="4"/>
  <c r="M316" i="4"/>
  <c r="B316" i="4"/>
  <c r="M315" i="4"/>
  <c r="B315" i="4"/>
  <c r="M314" i="4"/>
  <c r="B314" i="4"/>
  <c r="M313" i="4"/>
  <c r="B313" i="4"/>
  <c r="M312" i="4"/>
  <c r="B312" i="4"/>
  <c r="M311" i="4"/>
  <c r="B311" i="4"/>
  <c r="B310" i="4"/>
  <c r="L310" i="4" s="1"/>
  <c r="M310" i="4" s="1"/>
  <c r="B309" i="4"/>
  <c r="L309" i="4" s="1"/>
  <c r="M309" i="4" s="1"/>
  <c r="B308" i="4"/>
  <c r="L308" i="4" s="1"/>
  <c r="M308" i="4" s="1"/>
  <c r="B307" i="4"/>
  <c r="L307" i="4" s="1"/>
  <c r="M307" i="4" s="1"/>
  <c r="B306" i="4"/>
  <c r="L306" i="4" s="1"/>
  <c r="M306" i="4" s="1"/>
  <c r="B305" i="4"/>
  <c r="L305" i="4" s="1"/>
  <c r="M305" i="4" s="1"/>
  <c r="B304" i="4"/>
  <c r="L304" i="4" s="1"/>
  <c r="M304" i="4" s="1"/>
  <c r="B303" i="4"/>
  <c r="L303" i="4" s="1"/>
  <c r="M303" i="4" s="1"/>
  <c r="B302" i="4"/>
  <c r="L302" i="4" s="1"/>
  <c r="M302" i="4" s="1"/>
  <c r="B301" i="4"/>
  <c r="L301" i="4" s="1"/>
  <c r="M301" i="4" s="1"/>
  <c r="B300" i="4"/>
  <c r="L300" i="4" s="1"/>
  <c r="M300" i="4" s="1"/>
  <c r="B299" i="4"/>
  <c r="L299" i="4" s="1"/>
  <c r="M299" i="4" s="1"/>
  <c r="B298" i="4"/>
  <c r="L298" i="4" s="1"/>
  <c r="M298" i="4" s="1"/>
  <c r="B297" i="4"/>
  <c r="L297" i="4" s="1"/>
  <c r="M297" i="4" s="1"/>
  <c r="B296" i="4"/>
  <c r="L296" i="4" s="1"/>
  <c r="M296" i="4" s="1"/>
  <c r="B295" i="4"/>
  <c r="L295" i="4" s="1"/>
  <c r="M295" i="4" s="1"/>
  <c r="B294" i="4"/>
  <c r="L294" i="4" s="1"/>
  <c r="M294" i="4" s="1"/>
  <c r="B293" i="4"/>
  <c r="L293" i="4" s="1"/>
  <c r="M293" i="4" s="1"/>
  <c r="B292" i="4"/>
  <c r="L292" i="4" s="1"/>
  <c r="M292" i="4" s="1"/>
  <c r="B291" i="4"/>
  <c r="L291" i="4" s="1"/>
  <c r="M291" i="4" s="1"/>
  <c r="B290" i="4"/>
  <c r="L290" i="4" s="1"/>
  <c r="M290" i="4" s="1"/>
  <c r="M289" i="4"/>
  <c r="B289" i="4"/>
  <c r="B288" i="4"/>
  <c r="L288" i="4" s="1"/>
  <c r="M288" i="4" s="1"/>
  <c r="B287" i="4"/>
  <c r="L287" i="4" s="1"/>
  <c r="M287" i="4" s="1"/>
  <c r="B286" i="4"/>
  <c r="L286" i="4" s="1"/>
  <c r="M286" i="4" s="1"/>
  <c r="B285" i="4"/>
  <c r="L285" i="4" s="1"/>
  <c r="M285" i="4" s="1"/>
  <c r="B284" i="4"/>
  <c r="L284" i="4" s="1"/>
  <c r="M284" i="4" s="1"/>
  <c r="B283" i="4"/>
  <c r="L283" i="4" s="1"/>
  <c r="M283" i="4" s="1"/>
  <c r="B282" i="4"/>
  <c r="L282" i="4" s="1"/>
  <c r="M282" i="4" s="1"/>
  <c r="B281" i="4"/>
  <c r="L281" i="4" s="1"/>
  <c r="M281" i="4" s="1"/>
  <c r="B280" i="4"/>
  <c r="L280" i="4" s="1"/>
  <c r="M280" i="4" s="1"/>
  <c r="M279" i="4"/>
  <c r="B279" i="4"/>
  <c r="B278" i="4"/>
  <c r="L278" i="4" s="1"/>
  <c r="M278" i="4" s="1"/>
  <c r="B277" i="4"/>
  <c r="L277" i="4" s="1"/>
  <c r="M277" i="4" s="1"/>
  <c r="B276" i="4"/>
  <c r="L276" i="4" s="1"/>
  <c r="M276" i="4" s="1"/>
  <c r="B275" i="4"/>
  <c r="L275" i="4" s="1"/>
  <c r="M275" i="4" s="1"/>
  <c r="B274" i="4"/>
  <c r="L274" i="4" s="1"/>
  <c r="M274" i="4" s="1"/>
  <c r="B273" i="4"/>
  <c r="L273" i="4" s="1"/>
  <c r="M273" i="4" s="1"/>
  <c r="B272" i="4"/>
  <c r="L272" i="4" s="1"/>
  <c r="M272" i="4" s="1"/>
  <c r="B271" i="4"/>
  <c r="L271" i="4" s="1"/>
  <c r="M271" i="4" s="1"/>
  <c r="B270" i="4"/>
  <c r="L270" i="4" s="1"/>
  <c r="M270" i="4" s="1"/>
  <c r="B269" i="4"/>
  <c r="L269" i="4" s="1"/>
  <c r="M269" i="4" s="1"/>
  <c r="B268" i="4"/>
  <c r="L268" i="4" s="1"/>
  <c r="M268" i="4" s="1"/>
  <c r="B267" i="4"/>
  <c r="L267" i="4" s="1"/>
  <c r="M267" i="4" s="1"/>
  <c r="B266" i="4"/>
  <c r="L266" i="4" s="1"/>
  <c r="M266" i="4" s="1"/>
  <c r="B265" i="4"/>
  <c r="L265" i="4" s="1"/>
  <c r="M265" i="4" s="1"/>
  <c r="B264" i="4"/>
  <c r="L264" i="4" s="1"/>
  <c r="M264" i="4" s="1"/>
  <c r="M263" i="4"/>
  <c r="B263" i="4"/>
  <c r="B262" i="4"/>
  <c r="L262" i="4" s="1"/>
  <c r="M262" i="4" s="1"/>
  <c r="B261" i="4"/>
  <c r="L261" i="4" s="1"/>
  <c r="M261" i="4" s="1"/>
  <c r="B260" i="4"/>
  <c r="L260" i="4" s="1"/>
  <c r="M260" i="4" s="1"/>
  <c r="B259" i="4"/>
  <c r="L259" i="4" s="1"/>
  <c r="M259" i="4" s="1"/>
  <c r="B258" i="4"/>
  <c r="L258" i="4" s="1"/>
  <c r="M258" i="4" s="1"/>
  <c r="M257" i="4"/>
  <c r="B257" i="4"/>
  <c r="M256" i="4"/>
  <c r="B256" i="4"/>
  <c r="B255" i="4"/>
  <c r="L255" i="4" s="1"/>
  <c r="M255" i="4" s="1"/>
  <c r="M254" i="4"/>
  <c r="B254" i="4"/>
  <c r="B253" i="4"/>
  <c r="L253" i="4" s="1"/>
  <c r="M253" i="4" s="1"/>
  <c r="M252" i="4"/>
  <c r="B252" i="4"/>
  <c r="B251" i="4"/>
  <c r="L251" i="4" s="1"/>
  <c r="M251" i="4" s="1"/>
  <c r="M250" i="4"/>
  <c r="B250" i="4"/>
  <c r="M249" i="4"/>
  <c r="B249" i="4"/>
  <c r="B248" i="4"/>
  <c r="L248" i="4" s="1"/>
  <c r="M248" i="4" s="1"/>
  <c r="M247" i="4"/>
  <c r="B247" i="4"/>
  <c r="B246" i="4"/>
  <c r="L246" i="4" s="1"/>
  <c r="M246" i="4" s="1"/>
  <c r="B245" i="4"/>
  <c r="L245" i="4" s="1"/>
  <c r="M245" i="4" s="1"/>
  <c r="B244" i="4"/>
  <c r="L244" i="4" s="1"/>
  <c r="M244" i="4" s="1"/>
  <c r="B243" i="4"/>
  <c r="L243" i="4" s="1"/>
  <c r="M243" i="4" s="1"/>
  <c r="M242" i="4"/>
  <c r="B242" i="4"/>
  <c r="M241" i="4"/>
  <c r="B241" i="4"/>
  <c r="M240" i="4"/>
  <c r="B240" i="4"/>
  <c r="M239" i="4"/>
  <c r="B239" i="4"/>
  <c r="M238" i="4"/>
  <c r="B238" i="4"/>
  <c r="B237" i="4"/>
  <c r="L237" i="4" s="1"/>
  <c r="M237" i="4" s="1"/>
  <c r="M236" i="4"/>
  <c r="B236" i="4"/>
  <c r="M235" i="4"/>
  <c r="B235" i="4"/>
  <c r="M234" i="4"/>
  <c r="B234" i="4"/>
  <c r="M233" i="4"/>
  <c r="B233" i="4"/>
  <c r="M232" i="4"/>
  <c r="B232" i="4"/>
  <c r="M231" i="4"/>
  <c r="B231" i="4"/>
  <c r="M230" i="4"/>
  <c r="B230" i="4"/>
  <c r="M229" i="4"/>
  <c r="B229" i="4"/>
  <c r="M228" i="4"/>
  <c r="B228" i="4"/>
  <c r="M227" i="4"/>
  <c r="B227" i="4"/>
  <c r="M226" i="4"/>
  <c r="B226" i="4"/>
  <c r="M225" i="4"/>
  <c r="B225" i="4"/>
  <c r="M224" i="4"/>
  <c r="B224" i="4"/>
  <c r="M223" i="4"/>
  <c r="B223" i="4"/>
  <c r="M222" i="4"/>
  <c r="B222" i="4"/>
  <c r="M221" i="4"/>
  <c r="B221" i="4"/>
  <c r="M220" i="4"/>
  <c r="B220" i="4"/>
  <c r="M219" i="4"/>
  <c r="B219" i="4"/>
  <c r="B218" i="4"/>
  <c r="L218" i="4" s="1"/>
  <c r="M218" i="4" s="1"/>
  <c r="M217" i="4"/>
  <c r="B217" i="4"/>
  <c r="M216" i="4"/>
  <c r="B216" i="4"/>
  <c r="M215" i="4"/>
  <c r="B215" i="4"/>
  <c r="M214" i="4"/>
  <c r="B214" i="4"/>
  <c r="B213" i="4"/>
  <c r="L213" i="4" s="1"/>
  <c r="M213" i="4" s="1"/>
  <c r="B212" i="4"/>
  <c r="L212" i="4" s="1"/>
  <c r="M212" i="4" s="1"/>
  <c r="M211" i="4"/>
  <c r="B211" i="4"/>
  <c r="M210" i="4"/>
  <c r="B210" i="4"/>
  <c r="M209" i="4"/>
  <c r="B209" i="4"/>
  <c r="M208" i="4"/>
  <c r="B208" i="4"/>
  <c r="M207" i="4"/>
  <c r="B207" i="4"/>
  <c r="M206" i="4"/>
  <c r="B206" i="4"/>
  <c r="M205" i="4"/>
  <c r="B205" i="4"/>
  <c r="M204" i="4"/>
  <c r="B204" i="4"/>
  <c r="M203" i="4"/>
  <c r="B203" i="4"/>
  <c r="M202" i="4"/>
  <c r="B202" i="4"/>
  <c r="M201" i="4"/>
  <c r="B201" i="4"/>
  <c r="M200" i="4"/>
  <c r="B200" i="4"/>
  <c r="M199" i="4"/>
  <c r="B199" i="4"/>
  <c r="M198" i="4"/>
  <c r="B198" i="4"/>
  <c r="M197" i="4"/>
  <c r="B197" i="4"/>
  <c r="M196" i="4"/>
  <c r="B196" i="4"/>
  <c r="M195" i="4"/>
  <c r="B195" i="4"/>
  <c r="M194" i="4"/>
  <c r="B194" i="4"/>
  <c r="M193" i="4"/>
  <c r="B193" i="4"/>
  <c r="M192" i="4"/>
  <c r="B192" i="4"/>
  <c r="M191" i="4"/>
  <c r="B191" i="4"/>
  <c r="M190" i="4"/>
  <c r="B190" i="4"/>
  <c r="M189" i="4"/>
  <c r="B189" i="4"/>
  <c r="L188" i="4"/>
  <c r="M188" i="4" s="1"/>
  <c r="B188" i="4"/>
  <c r="L187" i="4"/>
  <c r="M187" i="4" s="1"/>
  <c r="B187" i="4"/>
  <c r="L186" i="4"/>
  <c r="M186" i="4" s="1"/>
  <c r="B186" i="4"/>
  <c r="L185" i="4"/>
  <c r="M185" i="4" s="1"/>
  <c r="B185" i="4"/>
  <c r="L184" i="4"/>
  <c r="M184" i="4" s="1"/>
  <c r="B184" i="4"/>
  <c r="L183" i="4"/>
  <c r="M183" i="4" s="1"/>
  <c r="B183" i="4"/>
  <c r="L182" i="4"/>
  <c r="M182" i="4" s="1"/>
  <c r="B182" i="4"/>
  <c r="L181" i="4"/>
  <c r="M181" i="4" s="1"/>
  <c r="B181" i="4"/>
  <c r="L180" i="4"/>
  <c r="M180" i="4" s="1"/>
  <c r="B180" i="4"/>
  <c r="L179" i="4"/>
  <c r="M179" i="4" s="1"/>
  <c r="B179" i="4"/>
  <c r="L178" i="4"/>
  <c r="M178" i="4" s="1"/>
  <c r="B178" i="4"/>
  <c r="L177" i="4"/>
  <c r="M177" i="4" s="1"/>
  <c r="B177" i="4"/>
  <c r="L176" i="4"/>
  <c r="M176" i="4" s="1"/>
  <c r="B176" i="4"/>
  <c r="L175" i="4"/>
  <c r="M175" i="4" s="1"/>
  <c r="B175" i="4"/>
  <c r="L174" i="4"/>
  <c r="M174" i="4" s="1"/>
  <c r="B174" i="4"/>
  <c r="L173" i="4"/>
  <c r="M173" i="4" s="1"/>
  <c r="B173" i="4"/>
  <c r="L172" i="4"/>
  <c r="M172" i="4" s="1"/>
  <c r="B172" i="4"/>
  <c r="L171" i="4"/>
  <c r="M171" i="4" s="1"/>
  <c r="B171" i="4"/>
  <c r="L170" i="4"/>
  <c r="M170" i="4" s="1"/>
  <c r="B170" i="4"/>
  <c r="L169" i="4"/>
  <c r="M169" i="4" s="1"/>
  <c r="B169" i="4"/>
  <c r="L168" i="4"/>
  <c r="M168" i="4" s="1"/>
  <c r="B168" i="4"/>
  <c r="L167" i="4"/>
  <c r="M167" i="4" s="1"/>
  <c r="B167" i="4"/>
  <c r="L166" i="4"/>
  <c r="M166" i="4" s="1"/>
  <c r="B166" i="4"/>
  <c r="L165" i="4"/>
  <c r="M165" i="4" s="1"/>
  <c r="B165" i="4"/>
  <c r="L164" i="4"/>
  <c r="M164" i="4" s="1"/>
  <c r="B164" i="4"/>
  <c r="L163" i="4"/>
  <c r="M163" i="4" s="1"/>
  <c r="B163" i="4"/>
  <c r="L162" i="4"/>
  <c r="M162" i="4" s="1"/>
  <c r="B162" i="4"/>
  <c r="L161" i="4"/>
  <c r="M161" i="4" s="1"/>
  <c r="B161" i="4"/>
  <c r="L160" i="4"/>
  <c r="M160" i="4" s="1"/>
  <c r="B160" i="4"/>
  <c r="L159" i="4"/>
  <c r="M159" i="4" s="1"/>
  <c r="B159" i="4"/>
  <c r="L158" i="4"/>
  <c r="M158" i="4" s="1"/>
  <c r="B158" i="4"/>
  <c r="L157" i="4"/>
  <c r="M157" i="4" s="1"/>
  <c r="B157" i="4"/>
  <c r="L156" i="4"/>
  <c r="M156" i="4" s="1"/>
  <c r="B156" i="4"/>
  <c r="L155" i="4"/>
  <c r="M155" i="4" s="1"/>
  <c r="B155" i="4"/>
  <c r="L154" i="4"/>
  <c r="M154" i="4" s="1"/>
  <c r="B154" i="4"/>
  <c r="L153" i="4"/>
  <c r="M153" i="4" s="1"/>
  <c r="B153" i="4"/>
  <c r="L152" i="4"/>
  <c r="M152" i="4" s="1"/>
  <c r="B152" i="4"/>
  <c r="L151" i="4"/>
  <c r="M151" i="4" s="1"/>
  <c r="B151" i="4"/>
  <c r="L150" i="4"/>
  <c r="M150" i="4" s="1"/>
  <c r="B150" i="4"/>
  <c r="L149" i="4"/>
  <c r="M149" i="4" s="1"/>
  <c r="B149" i="4"/>
  <c r="L148" i="4"/>
  <c r="M148" i="4" s="1"/>
  <c r="B148" i="4"/>
  <c r="L147" i="4"/>
  <c r="M147" i="4" s="1"/>
  <c r="B147" i="4"/>
  <c r="L146" i="4"/>
  <c r="M146" i="4" s="1"/>
  <c r="B146" i="4"/>
  <c r="L145" i="4"/>
  <c r="M145" i="4" s="1"/>
  <c r="B145" i="4"/>
  <c r="L144" i="4"/>
  <c r="M144" i="4" s="1"/>
  <c r="B144" i="4"/>
  <c r="L143" i="4"/>
  <c r="M143" i="4" s="1"/>
  <c r="B143" i="4"/>
  <c r="L142" i="4"/>
  <c r="M142" i="4" s="1"/>
  <c r="B142" i="4"/>
  <c r="L141" i="4"/>
  <c r="M141" i="4" s="1"/>
  <c r="B141" i="4"/>
  <c r="L140" i="4"/>
  <c r="M140" i="4" s="1"/>
  <c r="B140" i="4"/>
  <c r="L139" i="4"/>
  <c r="M139" i="4" s="1"/>
  <c r="B139" i="4"/>
  <c r="L138" i="4"/>
  <c r="M138" i="4" s="1"/>
  <c r="B138" i="4"/>
  <c r="L137" i="4"/>
  <c r="M137" i="4" s="1"/>
  <c r="B137" i="4"/>
  <c r="L136" i="4"/>
  <c r="M136" i="4" s="1"/>
  <c r="B136" i="4"/>
  <c r="L135" i="4"/>
  <c r="M135" i="4" s="1"/>
  <c r="B135" i="4"/>
  <c r="L134" i="4"/>
  <c r="M134" i="4" s="1"/>
  <c r="B134" i="4"/>
  <c r="L133" i="4"/>
  <c r="M133" i="4" s="1"/>
  <c r="B133" i="4"/>
  <c r="L132" i="4"/>
  <c r="M132" i="4" s="1"/>
  <c r="B132" i="4"/>
  <c r="L131" i="4"/>
  <c r="M131" i="4" s="1"/>
  <c r="B131" i="4"/>
  <c r="L130" i="4"/>
  <c r="M130" i="4" s="1"/>
  <c r="B130" i="4"/>
  <c r="L129" i="4"/>
  <c r="M129" i="4" s="1"/>
  <c r="B129" i="4"/>
  <c r="L128" i="4"/>
  <c r="M128" i="4" s="1"/>
  <c r="B128" i="4"/>
  <c r="L127" i="4"/>
  <c r="M127" i="4" s="1"/>
  <c r="B127" i="4"/>
  <c r="L126" i="4"/>
  <c r="M126" i="4" s="1"/>
  <c r="B126" i="4"/>
  <c r="L125" i="4"/>
  <c r="M125" i="4" s="1"/>
  <c r="B125" i="4"/>
  <c r="L124" i="4"/>
  <c r="M124" i="4" s="1"/>
  <c r="B124" i="4"/>
  <c r="L123" i="4"/>
  <c r="M123" i="4" s="1"/>
  <c r="B123" i="4"/>
  <c r="L122" i="4"/>
  <c r="M122" i="4" s="1"/>
  <c r="B122" i="4"/>
  <c r="L121" i="4"/>
  <c r="M121" i="4" s="1"/>
  <c r="B121" i="4"/>
  <c r="L120" i="4"/>
  <c r="M120" i="4" s="1"/>
  <c r="B120" i="4"/>
  <c r="L119" i="4"/>
  <c r="M119" i="4" s="1"/>
  <c r="B119" i="4"/>
  <c r="L118" i="4"/>
  <c r="M118" i="4" s="1"/>
  <c r="B118" i="4"/>
  <c r="L117" i="4"/>
  <c r="M117" i="4" s="1"/>
  <c r="B117" i="4"/>
  <c r="L116" i="4"/>
  <c r="M116" i="4" s="1"/>
  <c r="B116" i="4"/>
  <c r="L115" i="4"/>
  <c r="M115" i="4" s="1"/>
  <c r="B115" i="4"/>
  <c r="L114" i="4"/>
  <c r="M114" i="4" s="1"/>
  <c r="B114" i="4"/>
  <c r="L113" i="4"/>
  <c r="M113" i="4" s="1"/>
  <c r="B113" i="4"/>
  <c r="L112" i="4"/>
  <c r="M112" i="4" s="1"/>
  <c r="B112" i="4"/>
  <c r="L111" i="4"/>
  <c r="M111" i="4" s="1"/>
  <c r="B111" i="4"/>
  <c r="L110" i="4"/>
  <c r="M110" i="4" s="1"/>
  <c r="B110" i="4"/>
  <c r="L109" i="4"/>
  <c r="M109" i="4" s="1"/>
  <c r="B109" i="4"/>
  <c r="L108" i="4"/>
  <c r="M108" i="4" s="1"/>
  <c r="B108" i="4"/>
  <c r="L107" i="4"/>
  <c r="M107" i="4" s="1"/>
  <c r="B107" i="4"/>
  <c r="L106" i="4"/>
  <c r="M106" i="4" s="1"/>
  <c r="B106" i="4"/>
  <c r="L105" i="4"/>
  <c r="M105" i="4" s="1"/>
  <c r="B105" i="4"/>
  <c r="L104" i="4"/>
  <c r="M104" i="4" s="1"/>
  <c r="B104" i="4"/>
  <c r="L103" i="4"/>
  <c r="M103" i="4" s="1"/>
  <c r="B103" i="4"/>
  <c r="L102" i="4"/>
  <c r="M102" i="4" s="1"/>
  <c r="B102" i="4"/>
  <c r="L101" i="4"/>
  <c r="M101" i="4" s="1"/>
  <c r="B101" i="4"/>
  <c r="L100" i="4"/>
  <c r="M100" i="4" s="1"/>
  <c r="B100" i="4"/>
  <c r="L99" i="4"/>
  <c r="M99" i="4" s="1"/>
  <c r="B99" i="4"/>
  <c r="L98" i="4"/>
  <c r="M98" i="4" s="1"/>
  <c r="B98" i="4"/>
  <c r="L97" i="4"/>
  <c r="M97" i="4" s="1"/>
  <c r="B97" i="4"/>
  <c r="L96" i="4"/>
  <c r="M96" i="4" s="1"/>
  <c r="B96" i="4"/>
  <c r="L95" i="4"/>
  <c r="M95" i="4" s="1"/>
  <c r="B95" i="4"/>
  <c r="L94" i="4"/>
  <c r="M94" i="4" s="1"/>
  <c r="B94" i="4"/>
  <c r="L93" i="4"/>
  <c r="M93" i="4" s="1"/>
  <c r="B93" i="4"/>
  <c r="L92" i="4"/>
  <c r="M92" i="4" s="1"/>
  <c r="B92" i="4"/>
  <c r="L91" i="4"/>
  <c r="M91" i="4" s="1"/>
  <c r="B91" i="4"/>
  <c r="L90" i="4"/>
  <c r="M90" i="4" s="1"/>
  <c r="B90" i="4"/>
  <c r="L89" i="4"/>
  <c r="M89" i="4" s="1"/>
  <c r="B89" i="4"/>
  <c r="L88" i="4"/>
  <c r="M88" i="4" s="1"/>
  <c r="B88" i="4"/>
  <c r="L87" i="4"/>
  <c r="M87" i="4" s="1"/>
  <c r="B87" i="4"/>
  <c r="L86" i="4"/>
  <c r="M86" i="4" s="1"/>
  <c r="B86" i="4"/>
  <c r="L85" i="4"/>
  <c r="M85" i="4" s="1"/>
  <c r="B85" i="4"/>
  <c r="L84" i="4"/>
  <c r="M84" i="4" s="1"/>
  <c r="B84" i="4"/>
  <c r="L83" i="4"/>
  <c r="M83" i="4" s="1"/>
  <c r="B83" i="4"/>
  <c r="L82" i="4"/>
  <c r="M82" i="4" s="1"/>
  <c r="B82" i="4"/>
  <c r="L81" i="4"/>
  <c r="M81" i="4" s="1"/>
  <c r="B81" i="4"/>
  <c r="L80" i="4"/>
  <c r="M80" i="4" s="1"/>
  <c r="B80" i="4"/>
  <c r="L79" i="4"/>
  <c r="M79" i="4" s="1"/>
  <c r="B79" i="4"/>
  <c r="L78" i="4"/>
  <c r="M78" i="4" s="1"/>
  <c r="B78" i="4"/>
  <c r="L77" i="4"/>
  <c r="M77" i="4" s="1"/>
  <c r="B77" i="4"/>
  <c r="M76" i="4"/>
  <c r="B76" i="4"/>
  <c r="M75" i="4"/>
  <c r="B75" i="4"/>
  <c r="M74" i="4"/>
  <c r="B74" i="4"/>
  <c r="M73" i="4"/>
  <c r="B73" i="4"/>
  <c r="M72" i="4"/>
  <c r="B72" i="4"/>
  <c r="M71" i="4"/>
  <c r="B71" i="4"/>
  <c r="M70" i="4"/>
  <c r="B70" i="4"/>
  <c r="M69" i="4"/>
  <c r="B69" i="4"/>
  <c r="M68" i="4"/>
  <c r="B68" i="4"/>
  <c r="M67" i="4"/>
  <c r="B67" i="4"/>
  <c r="M66" i="4"/>
  <c r="B66" i="4"/>
  <c r="M65" i="4"/>
  <c r="B65" i="4"/>
  <c r="M64" i="4"/>
  <c r="B64" i="4"/>
  <c r="M63" i="4"/>
  <c r="B63" i="4"/>
  <c r="M62" i="4"/>
  <c r="B62" i="4"/>
  <c r="M61" i="4"/>
  <c r="B61" i="4"/>
  <c r="M60" i="4"/>
  <c r="B60" i="4"/>
  <c r="M59" i="4"/>
  <c r="B59" i="4"/>
  <c r="M58" i="4"/>
  <c r="B58" i="4"/>
  <c r="M57" i="4"/>
  <c r="B57" i="4"/>
  <c r="M56" i="4"/>
  <c r="B56" i="4"/>
  <c r="M55" i="4"/>
  <c r="B55" i="4"/>
  <c r="M54" i="4"/>
  <c r="B54" i="4"/>
  <c r="M53" i="4"/>
  <c r="B53" i="4"/>
  <c r="M52" i="4"/>
  <c r="B52" i="4"/>
  <c r="M51" i="4"/>
  <c r="B51" i="4"/>
  <c r="M50" i="4"/>
  <c r="B50" i="4"/>
  <c r="M49" i="4"/>
  <c r="B49" i="4"/>
  <c r="M48" i="4"/>
  <c r="B48" i="4"/>
  <c r="M47" i="4"/>
  <c r="B47" i="4"/>
  <c r="M46" i="4"/>
  <c r="B46" i="4"/>
  <c r="M45" i="4"/>
  <c r="B45" i="4"/>
  <c r="M44" i="4"/>
  <c r="B44" i="4"/>
  <c r="M43" i="4"/>
  <c r="B43" i="4"/>
  <c r="M42" i="4"/>
  <c r="B42" i="4"/>
  <c r="M41" i="4"/>
  <c r="B41" i="4"/>
  <c r="M40" i="4"/>
  <c r="B40" i="4"/>
  <c r="L39" i="4"/>
  <c r="M39" i="4" s="1"/>
  <c r="B39" i="4"/>
  <c r="L38" i="4"/>
  <c r="M38" i="4" s="1"/>
  <c r="B38" i="4"/>
  <c r="M37" i="4"/>
  <c r="B37" i="4"/>
  <c r="M36" i="4"/>
  <c r="B36" i="4"/>
  <c r="M35" i="4"/>
  <c r="B35" i="4"/>
  <c r="M34" i="4"/>
  <c r="B34" i="4"/>
  <c r="M33" i="4"/>
  <c r="B33" i="4"/>
  <c r="M32" i="4"/>
  <c r="B32" i="4"/>
  <c r="M31" i="4"/>
  <c r="B31" i="4"/>
  <c r="L30" i="4"/>
  <c r="M30" i="4" s="1"/>
  <c r="B30" i="4"/>
  <c r="L29" i="4"/>
  <c r="M29" i="4" s="1"/>
  <c r="B29" i="4"/>
  <c r="L28" i="4"/>
  <c r="M28" i="4" s="1"/>
  <c r="B28" i="4"/>
  <c r="L27" i="4"/>
  <c r="M27" i="4" s="1"/>
  <c r="B27" i="4"/>
  <c r="M26" i="4"/>
  <c r="B26" i="4"/>
  <c r="M25" i="4"/>
  <c r="B25" i="4"/>
  <c r="M24" i="4"/>
  <c r="B24" i="4"/>
  <c r="M23" i="4"/>
  <c r="B23" i="4"/>
  <c r="M22" i="4"/>
  <c r="B22" i="4"/>
  <c r="L21" i="4"/>
  <c r="M21" i="4" s="1"/>
  <c r="B21" i="4"/>
  <c r="L20" i="4"/>
  <c r="M20" i="4" s="1"/>
  <c r="B20" i="4"/>
  <c r="L19" i="4"/>
  <c r="M19" i="4" s="1"/>
  <c r="B19" i="4"/>
  <c r="L18" i="4"/>
  <c r="M18" i="4" s="1"/>
  <c r="B18" i="4"/>
  <c r="L17" i="4"/>
  <c r="M17" i="4" s="1"/>
  <c r="B17" i="4"/>
  <c r="L16" i="4"/>
  <c r="M16" i="4" s="1"/>
  <c r="B16" i="4"/>
  <c r="L15" i="4"/>
  <c r="M15" i="4" s="1"/>
  <c r="B15" i="4"/>
  <c r="L14" i="4"/>
  <c r="M14" i="4" s="1"/>
  <c r="B14" i="4"/>
  <c r="L13" i="4"/>
  <c r="M13" i="4" s="1"/>
  <c r="B13" i="4"/>
  <c r="L12" i="4"/>
  <c r="M12" i="4" s="1"/>
  <c r="B12" i="4"/>
  <c r="M11" i="4"/>
  <c r="B11" i="4"/>
  <c r="M10" i="4"/>
  <c r="G9" i="4"/>
  <c r="M9" i="4" s="1"/>
  <c r="B9" i="4"/>
  <c r="M8" i="4"/>
  <c r="B8" i="4"/>
  <c r="M7" i="4"/>
  <c r="B7" i="4"/>
  <c r="M6" i="4"/>
  <c r="B6" i="4"/>
  <c r="M5" i="4"/>
  <c r="B5" i="4"/>
  <c r="M4" i="4"/>
  <c r="B4" i="4"/>
  <c r="M3" i="4"/>
  <c r="G2" i="4"/>
  <c r="M2" i="4" s="1"/>
  <c r="B2" i="4"/>
  <c r="K754" i="1"/>
  <c r="V753" i="1"/>
  <c r="K752" i="1"/>
  <c r="AI748" i="1"/>
  <c r="W748" i="1"/>
  <c r="AB747" i="1"/>
  <c r="X747" i="1"/>
  <c r="V747" i="1"/>
  <c r="Q747" i="1"/>
  <c r="N747" i="1"/>
  <c r="J747" i="1"/>
  <c r="J749" i="1" s="1"/>
  <c r="H747" i="1"/>
  <c r="AI746" i="1"/>
  <c r="AK746" i="1" s="1"/>
  <c r="AI745" i="1"/>
  <c r="AD745" i="1"/>
  <c r="AI744" i="1"/>
  <c r="AG744" i="1" s="1"/>
  <c r="AD744" i="1"/>
  <c r="AI743" i="1"/>
  <c r="AD743" i="1"/>
  <c r="AI742" i="1"/>
  <c r="AG742" i="1" s="1"/>
  <c r="AD742" i="1"/>
  <c r="AI741" i="1"/>
  <c r="AD741" i="1"/>
  <c r="AI740" i="1"/>
  <c r="AG740" i="1" s="1"/>
  <c r="AD740" i="1"/>
  <c r="AI739" i="1"/>
  <c r="AD739" i="1"/>
  <c r="AI738" i="1"/>
  <c r="AG738" i="1" s="1"/>
  <c r="AD738" i="1"/>
  <c r="AI737" i="1"/>
  <c r="AG737" i="1" s="1"/>
  <c r="AD737" i="1"/>
  <c r="AI736" i="1"/>
  <c r="AG736" i="1" s="1"/>
  <c r="AD736" i="1"/>
  <c r="AI735" i="1"/>
  <c r="AG735" i="1" s="1"/>
  <c r="AD735" i="1"/>
  <c r="AI734" i="1"/>
  <c r="AG734" i="1" s="1"/>
  <c r="AD734" i="1"/>
  <c r="AI733" i="1"/>
  <c r="AG733" i="1" s="1"/>
  <c r="AD733" i="1"/>
  <c r="AI732" i="1"/>
  <c r="AG732" i="1" s="1"/>
  <c r="AD732" i="1"/>
  <c r="AI731" i="1"/>
  <c r="AD731" i="1"/>
  <c r="AI730" i="1"/>
  <c r="AD730" i="1"/>
  <c r="AI729" i="1"/>
  <c r="AG729" i="1" s="1"/>
  <c r="AD729" i="1"/>
  <c r="AI728" i="1"/>
  <c r="AG728" i="1" s="1"/>
  <c r="AD728" i="1"/>
  <c r="AI727" i="1"/>
  <c r="AG727" i="1" s="1"/>
  <c r="AD727" i="1"/>
  <c r="AI726" i="1"/>
  <c r="AG726" i="1" s="1"/>
  <c r="AD726" i="1"/>
  <c r="AI725" i="1"/>
  <c r="AG725" i="1" s="1"/>
  <c r="AD725" i="1"/>
  <c r="AI724" i="1"/>
  <c r="AG724" i="1" s="1"/>
  <c r="AD724" i="1"/>
  <c r="AI723" i="1"/>
  <c r="AG723" i="1" s="1"/>
  <c r="AD723" i="1"/>
  <c r="AI722" i="1"/>
  <c r="AG722" i="1" s="1"/>
  <c r="AD722" i="1"/>
  <c r="AI721" i="1"/>
  <c r="AG721" i="1" s="1"/>
  <c r="AD721" i="1"/>
  <c r="AI720" i="1"/>
  <c r="AG720" i="1" s="1"/>
  <c r="AD720" i="1"/>
  <c r="AI719" i="1"/>
  <c r="AG719" i="1" s="1"/>
  <c r="AD719" i="1"/>
  <c r="AI718" i="1"/>
  <c r="AG718" i="1" s="1"/>
  <c r="AD718" i="1"/>
  <c r="AI717" i="1"/>
  <c r="AG717" i="1" s="1"/>
  <c r="AD717" i="1"/>
  <c r="AI716" i="1"/>
  <c r="AG716" i="1" s="1"/>
  <c r="AD716" i="1"/>
  <c r="AI715" i="1"/>
  <c r="AG715" i="1" s="1"/>
  <c r="AD715" i="1"/>
  <c r="AI714" i="1"/>
  <c r="AG714" i="1" s="1"/>
  <c r="AD714" i="1"/>
  <c r="AI713" i="1"/>
  <c r="AG713" i="1" s="1"/>
  <c r="AD713" i="1"/>
  <c r="AI712" i="1"/>
  <c r="AG712" i="1" s="1"/>
  <c r="AD712" i="1"/>
  <c r="AI711" i="1"/>
  <c r="AG711" i="1" s="1"/>
  <c r="AD711" i="1"/>
  <c r="AI710" i="1"/>
  <c r="AG710" i="1" s="1"/>
  <c r="AD710" i="1"/>
  <c r="AI709" i="1"/>
  <c r="AG709" i="1" s="1"/>
  <c r="AD709" i="1"/>
  <c r="AI708" i="1"/>
  <c r="AD708" i="1"/>
  <c r="AD707" i="1"/>
  <c r="AD706" i="1"/>
  <c r="AD705" i="1"/>
  <c r="AD704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A689" i="1"/>
  <c r="K689" i="1"/>
  <c r="AA688" i="1"/>
  <c r="K688" i="1"/>
  <c r="AA687" i="1"/>
  <c r="K687" i="1"/>
  <c r="AA686" i="1"/>
  <c r="K686" i="1"/>
  <c r="AA685" i="1"/>
  <c r="K685" i="1"/>
  <c r="AA684" i="1"/>
  <c r="K684" i="1"/>
  <c r="AA683" i="1"/>
  <c r="K683" i="1"/>
  <c r="AA682" i="1"/>
  <c r="K682" i="1"/>
  <c r="K681" i="1"/>
  <c r="AD681" i="1" s="1"/>
  <c r="K680" i="1"/>
  <c r="AD680" i="1" s="1"/>
  <c r="K679" i="1"/>
  <c r="AD679" i="1" s="1"/>
  <c r="AA678" i="1"/>
  <c r="K678" i="1"/>
  <c r="AA677" i="1"/>
  <c r="K677" i="1"/>
  <c r="AA676" i="1"/>
  <c r="K676" i="1"/>
  <c r="AA675" i="1"/>
  <c r="K675" i="1"/>
  <c r="AA674" i="1"/>
  <c r="K674" i="1"/>
  <c r="AA673" i="1"/>
  <c r="K673" i="1"/>
  <c r="AA672" i="1"/>
  <c r="K672" i="1"/>
  <c r="AA671" i="1"/>
  <c r="K671" i="1"/>
  <c r="K670" i="1"/>
  <c r="AD670" i="1" s="1"/>
  <c r="K669" i="1"/>
  <c r="AD669" i="1" s="1"/>
  <c r="K668" i="1"/>
  <c r="AD668" i="1" s="1"/>
  <c r="K667" i="1"/>
  <c r="AD667" i="1" s="1"/>
  <c r="K666" i="1"/>
  <c r="AD666" i="1" s="1"/>
  <c r="AA665" i="1"/>
  <c r="K665" i="1"/>
  <c r="AA664" i="1"/>
  <c r="K664" i="1"/>
  <c r="AA663" i="1"/>
  <c r="K663" i="1"/>
  <c r="AA662" i="1"/>
  <c r="K662" i="1"/>
  <c r="K661" i="1"/>
  <c r="AD661" i="1" s="1"/>
  <c r="K660" i="1"/>
  <c r="AD660" i="1" s="1"/>
  <c r="K659" i="1"/>
  <c r="AD659" i="1" s="1"/>
  <c r="U658" i="1"/>
  <c r="R658" i="1"/>
  <c r="K658" i="1"/>
  <c r="AD658" i="1" s="1"/>
  <c r="U657" i="1"/>
  <c r="R657" i="1"/>
  <c r="K657" i="1"/>
  <c r="AD657" i="1" s="1"/>
  <c r="AA656" i="1"/>
  <c r="U656" i="1"/>
  <c r="R656" i="1"/>
  <c r="K656" i="1"/>
  <c r="AD656" i="1" s="1"/>
  <c r="U655" i="1"/>
  <c r="R655" i="1"/>
  <c r="K655" i="1"/>
  <c r="AD655" i="1" s="1"/>
  <c r="U654" i="1"/>
  <c r="R654" i="1"/>
  <c r="K654" i="1"/>
  <c r="AD654" i="1" s="1"/>
  <c r="U653" i="1"/>
  <c r="R653" i="1"/>
  <c r="K653" i="1"/>
  <c r="AD653" i="1" s="1"/>
  <c r="AA652" i="1"/>
  <c r="U652" i="1"/>
  <c r="R652" i="1"/>
  <c r="K652" i="1"/>
  <c r="AD652" i="1" s="1"/>
  <c r="AA651" i="1"/>
  <c r="U651" i="1"/>
  <c r="R651" i="1"/>
  <c r="K651" i="1"/>
  <c r="AD651" i="1" s="1"/>
  <c r="U650" i="1"/>
  <c r="R650" i="1"/>
  <c r="K650" i="1"/>
  <c r="AD650" i="1" s="1"/>
  <c r="U649" i="1"/>
  <c r="R649" i="1"/>
  <c r="K649" i="1"/>
  <c r="AD649" i="1" s="1"/>
  <c r="AI648" i="1"/>
  <c r="U648" i="1"/>
  <c r="R648" i="1"/>
  <c r="K648" i="1"/>
  <c r="AI647" i="1"/>
  <c r="U647" i="1"/>
  <c r="R647" i="1"/>
  <c r="K647" i="1"/>
  <c r="AD647" i="1" s="1"/>
  <c r="AI646" i="1"/>
  <c r="U646" i="1"/>
  <c r="R646" i="1"/>
  <c r="K646" i="1"/>
  <c r="AI645" i="1"/>
  <c r="U645" i="1"/>
  <c r="R645" i="1"/>
  <c r="K645" i="1"/>
  <c r="AI644" i="1"/>
  <c r="U644" i="1"/>
  <c r="R644" i="1"/>
  <c r="K644" i="1"/>
  <c r="AI643" i="1"/>
  <c r="U643" i="1"/>
  <c r="R643" i="1"/>
  <c r="K643" i="1"/>
  <c r="AI642" i="1"/>
  <c r="U642" i="1"/>
  <c r="R642" i="1"/>
  <c r="K642" i="1"/>
  <c r="AI641" i="1"/>
  <c r="U641" i="1"/>
  <c r="R641" i="1"/>
  <c r="K641" i="1"/>
  <c r="AI640" i="1"/>
  <c r="U640" i="1"/>
  <c r="R640" i="1"/>
  <c r="K640" i="1"/>
  <c r="AI639" i="1"/>
  <c r="AA639" i="1"/>
  <c r="U639" i="1"/>
  <c r="R639" i="1"/>
  <c r="K639" i="1"/>
  <c r="AD639" i="1" s="1"/>
  <c r="AI638" i="1"/>
  <c r="U638" i="1"/>
  <c r="R638" i="1"/>
  <c r="K638" i="1"/>
  <c r="AD638" i="1" s="1"/>
  <c r="AI637" i="1"/>
  <c r="AA637" i="1"/>
  <c r="U637" i="1"/>
  <c r="R637" i="1"/>
  <c r="K637" i="1"/>
  <c r="AI636" i="1"/>
  <c r="AA636" i="1"/>
  <c r="U636" i="1"/>
  <c r="R636" i="1"/>
  <c r="K636" i="1"/>
  <c r="AI635" i="1"/>
  <c r="U635" i="1"/>
  <c r="R635" i="1"/>
  <c r="K635" i="1"/>
  <c r="AI634" i="1"/>
  <c r="U634" i="1"/>
  <c r="R634" i="1"/>
  <c r="K634" i="1"/>
  <c r="AI633" i="1"/>
  <c r="AA633" i="1"/>
  <c r="U633" i="1"/>
  <c r="R633" i="1"/>
  <c r="K633" i="1"/>
  <c r="AI632" i="1"/>
  <c r="AA632" i="1"/>
  <c r="U632" i="1"/>
  <c r="R632" i="1"/>
  <c r="K632" i="1"/>
  <c r="AI631" i="1"/>
  <c r="AA631" i="1"/>
  <c r="U631" i="1"/>
  <c r="R631" i="1"/>
  <c r="K631" i="1"/>
  <c r="AI630" i="1"/>
  <c r="AA630" i="1"/>
  <c r="U630" i="1"/>
  <c r="R630" i="1"/>
  <c r="K630" i="1"/>
  <c r="AI629" i="1"/>
  <c r="AA629" i="1"/>
  <c r="U629" i="1"/>
  <c r="R629" i="1"/>
  <c r="K629" i="1"/>
  <c r="AI628" i="1"/>
  <c r="AA628" i="1"/>
  <c r="U628" i="1"/>
  <c r="R628" i="1"/>
  <c r="K628" i="1"/>
  <c r="AI627" i="1"/>
  <c r="AA627" i="1"/>
  <c r="U627" i="1"/>
  <c r="R627" i="1"/>
  <c r="K627" i="1"/>
  <c r="AI626" i="1"/>
  <c r="U626" i="1"/>
  <c r="R626" i="1"/>
  <c r="K626" i="1"/>
  <c r="AI625" i="1"/>
  <c r="U625" i="1"/>
  <c r="R625" i="1"/>
  <c r="K625" i="1"/>
  <c r="AI624" i="1"/>
  <c r="AA624" i="1"/>
  <c r="U624" i="1"/>
  <c r="R624" i="1"/>
  <c r="K624" i="1"/>
  <c r="AI623" i="1"/>
  <c r="AA623" i="1"/>
  <c r="U623" i="1"/>
  <c r="R623" i="1"/>
  <c r="K623" i="1"/>
  <c r="AI622" i="1"/>
  <c r="AA622" i="1"/>
  <c r="U622" i="1"/>
  <c r="R622" i="1"/>
  <c r="K622" i="1"/>
  <c r="AI621" i="1"/>
  <c r="AA621" i="1"/>
  <c r="U621" i="1"/>
  <c r="R621" i="1"/>
  <c r="K621" i="1"/>
  <c r="AI620" i="1"/>
  <c r="AA620" i="1"/>
  <c r="U620" i="1"/>
  <c r="R620" i="1"/>
  <c r="K620" i="1"/>
  <c r="AD620" i="1" s="1"/>
  <c r="AI619" i="1"/>
  <c r="U619" i="1"/>
  <c r="R619" i="1"/>
  <c r="K619" i="1"/>
  <c r="AI618" i="1"/>
  <c r="AA618" i="1"/>
  <c r="U618" i="1"/>
  <c r="R618" i="1"/>
  <c r="K618" i="1"/>
  <c r="AD618" i="1" s="1"/>
  <c r="AI617" i="1"/>
  <c r="U617" i="1"/>
  <c r="R617" i="1"/>
  <c r="K617" i="1"/>
  <c r="AI616" i="1"/>
  <c r="AA616" i="1"/>
  <c r="U616" i="1"/>
  <c r="R616" i="1"/>
  <c r="K616" i="1"/>
  <c r="AI615" i="1"/>
  <c r="AA615" i="1"/>
  <c r="U615" i="1"/>
  <c r="R615" i="1"/>
  <c r="K615" i="1"/>
  <c r="AI614" i="1"/>
  <c r="AA614" i="1"/>
  <c r="U614" i="1"/>
  <c r="R614" i="1"/>
  <c r="K614" i="1"/>
  <c r="AI613" i="1"/>
  <c r="AA613" i="1"/>
  <c r="U613" i="1"/>
  <c r="R613" i="1"/>
  <c r="K613" i="1"/>
  <c r="AD613" i="1" s="1"/>
  <c r="AI612" i="1"/>
  <c r="AA612" i="1"/>
  <c r="U612" i="1"/>
  <c r="R612" i="1"/>
  <c r="K612" i="1"/>
  <c r="AD612" i="1" s="1"/>
  <c r="AI611" i="1"/>
  <c r="U611" i="1"/>
  <c r="R611" i="1"/>
  <c r="K611" i="1"/>
  <c r="AI610" i="1"/>
  <c r="U610" i="1"/>
  <c r="R610" i="1"/>
  <c r="K610" i="1"/>
  <c r="AI609" i="1"/>
  <c r="U609" i="1"/>
  <c r="R609" i="1"/>
  <c r="K609" i="1"/>
  <c r="AI608" i="1"/>
  <c r="U608" i="1"/>
  <c r="R608" i="1"/>
  <c r="K608" i="1"/>
  <c r="AI607" i="1"/>
  <c r="U607" i="1"/>
  <c r="R607" i="1"/>
  <c r="K607" i="1"/>
  <c r="AD607" i="1" s="1"/>
  <c r="AI606" i="1"/>
  <c r="AA606" i="1"/>
  <c r="U606" i="1"/>
  <c r="R606" i="1"/>
  <c r="K606" i="1"/>
  <c r="AI605" i="1"/>
  <c r="U605" i="1"/>
  <c r="R605" i="1"/>
  <c r="K605" i="1"/>
  <c r="AD605" i="1" s="1"/>
  <c r="AI604" i="1"/>
  <c r="U604" i="1"/>
  <c r="R604" i="1"/>
  <c r="K604" i="1"/>
  <c r="AI603" i="1"/>
  <c r="U603" i="1"/>
  <c r="R603" i="1"/>
  <c r="K603" i="1"/>
  <c r="AD603" i="1" s="1"/>
  <c r="AI602" i="1"/>
  <c r="U602" i="1"/>
  <c r="R602" i="1"/>
  <c r="K602" i="1"/>
  <c r="AI601" i="1"/>
  <c r="U601" i="1"/>
  <c r="R601" i="1"/>
  <c r="K601" i="1"/>
  <c r="AI600" i="1"/>
  <c r="U600" i="1"/>
  <c r="R600" i="1"/>
  <c r="K600" i="1"/>
  <c r="AI599" i="1"/>
  <c r="AA599" i="1"/>
  <c r="U599" i="1"/>
  <c r="R599" i="1"/>
  <c r="K599" i="1"/>
  <c r="AD599" i="1" s="1"/>
  <c r="AI598" i="1"/>
  <c r="U598" i="1"/>
  <c r="R598" i="1"/>
  <c r="K598" i="1"/>
  <c r="AD598" i="1" s="1"/>
  <c r="AI597" i="1"/>
  <c r="AA597" i="1"/>
  <c r="U597" i="1"/>
  <c r="R597" i="1"/>
  <c r="K597" i="1"/>
  <c r="AD597" i="1" s="1"/>
  <c r="AI596" i="1"/>
  <c r="AA596" i="1"/>
  <c r="U596" i="1"/>
  <c r="R596" i="1"/>
  <c r="K596" i="1"/>
  <c r="AD596" i="1" s="1"/>
  <c r="AI595" i="1"/>
  <c r="AA595" i="1"/>
  <c r="U595" i="1"/>
  <c r="R595" i="1"/>
  <c r="K595" i="1"/>
  <c r="AI594" i="1"/>
  <c r="AA594" i="1"/>
  <c r="U594" i="1"/>
  <c r="R594" i="1"/>
  <c r="K594" i="1"/>
  <c r="AD594" i="1" s="1"/>
  <c r="AI593" i="1"/>
  <c r="AA593" i="1"/>
  <c r="U593" i="1"/>
  <c r="R593" i="1"/>
  <c r="K593" i="1"/>
  <c r="AD593" i="1" s="1"/>
  <c r="AI592" i="1"/>
  <c r="U592" i="1"/>
  <c r="R592" i="1"/>
  <c r="K592" i="1"/>
  <c r="AI591" i="1"/>
  <c r="AA591" i="1"/>
  <c r="U591" i="1"/>
  <c r="R591" i="1"/>
  <c r="K591" i="1"/>
  <c r="AD591" i="1" s="1"/>
  <c r="AA590" i="1"/>
  <c r="U590" i="1"/>
  <c r="R590" i="1"/>
  <c r="K590" i="1"/>
  <c r="AD590" i="1" s="1"/>
  <c r="AA589" i="1"/>
  <c r="U589" i="1"/>
  <c r="R589" i="1"/>
  <c r="K589" i="1"/>
  <c r="AD589" i="1" s="1"/>
  <c r="AA588" i="1"/>
  <c r="U588" i="1"/>
  <c r="R588" i="1"/>
  <c r="K588" i="1"/>
  <c r="AD588" i="1" s="1"/>
  <c r="AA587" i="1"/>
  <c r="U587" i="1"/>
  <c r="R587" i="1"/>
  <c r="K587" i="1"/>
  <c r="AD587" i="1" s="1"/>
  <c r="U586" i="1"/>
  <c r="R586" i="1"/>
  <c r="K586" i="1"/>
  <c r="AD586" i="1" s="1"/>
  <c r="U585" i="1"/>
  <c r="R585" i="1"/>
  <c r="K585" i="1"/>
  <c r="AD585" i="1" s="1"/>
  <c r="AA584" i="1"/>
  <c r="U584" i="1"/>
  <c r="R584" i="1"/>
  <c r="K584" i="1"/>
  <c r="AD584" i="1" s="1"/>
  <c r="AA583" i="1"/>
  <c r="U583" i="1"/>
  <c r="R583" i="1"/>
  <c r="K583" i="1"/>
  <c r="AD583" i="1" s="1"/>
  <c r="AA582" i="1"/>
  <c r="U582" i="1"/>
  <c r="R582" i="1"/>
  <c r="K582" i="1"/>
  <c r="AD582" i="1" s="1"/>
  <c r="U581" i="1"/>
  <c r="R581" i="1"/>
  <c r="K581" i="1"/>
  <c r="AD581" i="1" s="1"/>
  <c r="AA580" i="1"/>
  <c r="U580" i="1"/>
  <c r="R580" i="1"/>
  <c r="K580" i="1"/>
  <c r="AD580" i="1" s="1"/>
  <c r="U579" i="1"/>
  <c r="R579" i="1"/>
  <c r="K579" i="1"/>
  <c r="AD579" i="1" s="1"/>
  <c r="U578" i="1"/>
  <c r="R578" i="1"/>
  <c r="K578" i="1"/>
  <c r="AD578" i="1" s="1"/>
  <c r="U577" i="1"/>
  <c r="R577" i="1"/>
  <c r="K577" i="1"/>
  <c r="AD577" i="1" s="1"/>
  <c r="AA576" i="1"/>
  <c r="U576" i="1"/>
  <c r="R576" i="1"/>
  <c r="K576" i="1"/>
  <c r="AD576" i="1" s="1"/>
  <c r="AA575" i="1"/>
  <c r="U575" i="1"/>
  <c r="R575" i="1"/>
  <c r="K575" i="1"/>
  <c r="AD575" i="1" s="1"/>
  <c r="AA574" i="1"/>
  <c r="U574" i="1"/>
  <c r="R574" i="1"/>
  <c r="K574" i="1"/>
  <c r="AD574" i="1" s="1"/>
  <c r="AA573" i="1"/>
  <c r="U573" i="1"/>
  <c r="R573" i="1"/>
  <c r="K573" i="1"/>
  <c r="AD573" i="1" s="1"/>
  <c r="U572" i="1"/>
  <c r="R572" i="1"/>
  <c r="K572" i="1"/>
  <c r="AD572" i="1" s="1"/>
  <c r="AA571" i="1"/>
  <c r="U571" i="1"/>
  <c r="R571" i="1"/>
  <c r="K571" i="1"/>
  <c r="AD571" i="1" s="1"/>
  <c r="U570" i="1"/>
  <c r="R570" i="1"/>
  <c r="K570" i="1"/>
  <c r="AD570" i="1" s="1"/>
  <c r="U569" i="1"/>
  <c r="R569" i="1"/>
  <c r="K569" i="1"/>
  <c r="AD569" i="1" s="1"/>
  <c r="U568" i="1"/>
  <c r="R568" i="1"/>
  <c r="K568" i="1"/>
  <c r="AD568" i="1" s="1"/>
  <c r="AA567" i="1"/>
  <c r="U567" i="1"/>
  <c r="R567" i="1"/>
  <c r="K567" i="1"/>
  <c r="AD567" i="1" s="1"/>
  <c r="U566" i="1"/>
  <c r="R566" i="1"/>
  <c r="K566" i="1"/>
  <c r="AD566" i="1" s="1"/>
  <c r="AA565" i="1"/>
  <c r="U565" i="1"/>
  <c r="R565" i="1"/>
  <c r="K565" i="1"/>
  <c r="AD565" i="1" s="1"/>
  <c r="AI564" i="1"/>
  <c r="U564" i="1"/>
  <c r="R564" i="1"/>
  <c r="K564" i="1"/>
  <c r="AI563" i="1"/>
  <c r="U563" i="1"/>
  <c r="R563" i="1"/>
  <c r="K563" i="1"/>
  <c r="AI562" i="1"/>
  <c r="U562" i="1"/>
  <c r="R562" i="1"/>
  <c r="K562" i="1"/>
  <c r="AI561" i="1"/>
  <c r="AA561" i="1"/>
  <c r="U561" i="1"/>
  <c r="R561" i="1"/>
  <c r="K561" i="1"/>
  <c r="AI560" i="1"/>
  <c r="AA560" i="1"/>
  <c r="U560" i="1"/>
  <c r="R560" i="1"/>
  <c r="K560" i="1"/>
  <c r="AI559" i="1"/>
  <c r="U559" i="1"/>
  <c r="R559" i="1"/>
  <c r="K559" i="1"/>
  <c r="AI558" i="1"/>
  <c r="AA558" i="1"/>
  <c r="U558" i="1"/>
  <c r="R558" i="1"/>
  <c r="K558" i="1"/>
  <c r="AI557" i="1"/>
  <c r="AA557" i="1"/>
  <c r="U557" i="1"/>
  <c r="R557" i="1"/>
  <c r="K557" i="1"/>
  <c r="AI556" i="1"/>
  <c r="U556" i="1"/>
  <c r="R556" i="1"/>
  <c r="K556" i="1"/>
  <c r="AI555" i="1"/>
  <c r="AA555" i="1"/>
  <c r="U555" i="1"/>
  <c r="R555" i="1"/>
  <c r="K555" i="1"/>
  <c r="AI554" i="1"/>
  <c r="AA554" i="1"/>
  <c r="U554" i="1"/>
  <c r="R554" i="1"/>
  <c r="K554" i="1"/>
  <c r="AI553" i="1"/>
  <c r="AA553" i="1"/>
  <c r="U553" i="1"/>
  <c r="R553" i="1"/>
  <c r="K553" i="1"/>
  <c r="AI552" i="1"/>
  <c r="AA552" i="1"/>
  <c r="U552" i="1"/>
  <c r="R552" i="1"/>
  <c r="K552" i="1"/>
  <c r="AI551" i="1"/>
  <c r="AA551" i="1"/>
  <c r="U551" i="1"/>
  <c r="R551" i="1"/>
  <c r="K551" i="1"/>
  <c r="AI550" i="1"/>
  <c r="AA550" i="1"/>
  <c r="U550" i="1"/>
  <c r="R550" i="1"/>
  <c r="K550" i="1"/>
  <c r="AI549" i="1"/>
  <c r="AA549" i="1"/>
  <c r="U549" i="1"/>
  <c r="R549" i="1"/>
  <c r="K549" i="1"/>
  <c r="AI548" i="1"/>
  <c r="AA548" i="1"/>
  <c r="U548" i="1"/>
  <c r="R548" i="1"/>
  <c r="K548" i="1"/>
  <c r="AI547" i="1"/>
  <c r="AA547" i="1"/>
  <c r="U547" i="1"/>
  <c r="R547" i="1"/>
  <c r="K547" i="1"/>
  <c r="AI546" i="1"/>
  <c r="AA546" i="1"/>
  <c r="U546" i="1"/>
  <c r="R546" i="1"/>
  <c r="K546" i="1"/>
  <c r="AI545" i="1"/>
  <c r="AA545" i="1"/>
  <c r="U545" i="1"/>
  <c r="R545" i="1"/>
  <c r="K545" i="1"/>
  <c r="AI544" i="1"/>
  <c r="AA544" i="1"/>
  <c r="U544" i="1"/>
  <c r="R544" i="1"/>
  <c r="K544" i="1"/>
  <c r="AI543" i="1"/>
  <c r="AA543" i="1"/>
  <c r="U543" i="1"/>
  <c r="R543" i="1"/>
  <c r="K543" i="1"/>
  <c r="AI542" i="1"/>
  <c r="AA542" i="1"/>
  <c r="U542" i="1"/>
  <c r="R542" i="1"/>
  <c r="K542" i="1"/>
  <c r="AI541" i="1"/>
  <c r="AA541" i="1"/>
  <c r="U541" i="1"/>
  <c r="R541" i="1"/>
  <c r="K541" i="1"/>
  <c r="AI540" i="1"/>
  <c r="AA540" i="1"/>
  <c r="U540" i="1"/>
  <c r="R540" i="1"/>
  <c r="K540" i="1"/>
  <c r="AI539" i="1"/>
  <c r="AA539" i="1"/>
  <c r="U539" i="1"/>
  <c r="R539" i="1"/>
  <c r="K539" i="1"/>
  <c r="AI538" i="1"/>
  <c r="AA538" i="1"/>
  <c r="U538" i="1"/>
  <c r="R538" i="1"/>
  <c r="K538" i="1"/>
  <c r="AI537" i="1"/>
  <c r="AA537" i="1"/>
  <c r="U537" i="1"/>
  <c r="R537" i="1"/>
  <c r="K537" i="1"/>
  <c r="AI536" i="1"/>
  <c r="AA536" i="1"/>
  <c r="U536" i="1"/>
  <c r="R536" i="1"/>
  <c r="K536" i="1"/>
  <c r="AI535" i="1"/>
  <c r="AA535" i="1"/>
  <c r="U535" i="1"/>
  <c r="R535" i="1"/>
  <c r="K535" i="1"/>
  <c r="AD535" i="1" s="1"/>
  <c r="AI534" i="1"/>
  <c r="AA534" i="1"/>
  <c r="U534" i="1"/>
  <c r="R534" i="1"/>
  <c r="K534" i="1"/>
  <c r="AD534" i="1" s="1"/>
  <c r="AI533" i="1"/>
  <c r="AA533" i="1"/>
  <c r="U533" i="1"/>
  <c r="R533" i="1"/>
  <c r="K533" i="1"/>
  <c r="AD533" i="1" s="1"/>
  <c r="AI532" i="1"/>
  <c r="AA532" i="1"/>
  <c r="U532" i="1"/>
  <c r="R532" i="1"/>
  <c r="K532" i="1"/>
  <c r="AI531" i="1"/>
  <c r="AA531" i="1"/>
  <c r="U531" i="1"/>
  <c r="R531" i="1"/>
  <c r="K531" i="1"/>
  <c r="AI530" i="1"/>
  <c r="AA530" i="1"/>
  <c r="U530" i="1"/>
  <c r="R530" i="1"/>
  <c r="K530" i="1"/>
  <c r="AI529" i="1"/>
  <c r="AA529" i="1"/>
  <c r="U529" i="1"/>
  <c r="R529" i="1"/>
  <c r="K529" i="1"/>
  <c r="AI528" i="1"/>
  <c r="AA528" i="1"/>
  <c r="U528" i="1"/>
  <c r="R528" i="1"/>
  <c r="K528" i="1"/>
  <c r="AI527" i="1"/>
  <c r="AA527" i="1"/>
  <c r="U527" i="1"/>
  <c r="R527" i="1"/>
  <c r="K527" i="1"/>
  <c r="AI526" i="1"/>
  <c r="AA526" i="1"/>
  <c r="U526" i="1"/>
  <c r="R526" i="1"/>
  <c r="K526" i="1"/>
  <c r="AI525" i="1"/>
  <c r="AA525" i="1"/>
  <c r="U525" i="1"/>
  <c r="R525" i="1"/>
  <c r="K525" i="1"/>
  <c r="AI524" i="1"/>
  <c r="AA524" i="1"/>
  <c r="U524" i="1"/>
  <c r="R524" i="1"/>
  <c r="K524" i="1"/>
  <c r="AI523" i="1"/>
  <c r="AA523" i="1"/>
  <c r="U523" i="1"/>
  <c r="R523" i="1"/>
  <c r="K523" i="1"/>
  <c r="AI522" i="1"/>
  <c r="AA522" i="1"/>
  <c r="U522" i="1"/>
  <c r="R522" i="1"/>
  <c r="K522" i="1"/>
  <c r="AI521" i="1"/>
  <c r="U521" i="1"/>
  <c r="R521" i="1"/>
  <c r="K521" i="1"/>
  <c r="AD521" i="1" s="1"/>
  <c r="AI520" i="1"/>
  <c r="AA520" i="1"/>
  <c r="U520" i="1"/>
  <c r="R520" i="1"/>
  <c r="K520" i="1"/>
  <c r="AI519" i="1"/>
  <c r="AA519" i="1"/>
  <c r="U519" i="1"/>
  <c r="R519" i="1"/>
  <c r="K519" i="1"/>
  <c r="AD519" i="1" s="1"/>
  <c r="AI518" i="1"/>
  <c r="AA518" i="1"/>
  <c r="U518" i="1"/>
  <c r="R518" i="1"/>
  <c r="K518" i="1"/>
  <c r="AD518" i="1" s="1"/>
  <c r="AI517" i="1"/>
  <c r="AA517" i="1"/>
  <c r="U517" i="1"/>
  <c r="R517" i="1"/>
  <c r="K517" i="1"/>
  <c r="AI516" i="1"/>
  <c r="AA516" i="1"/>
  <c r="U516" i="1"/>
  <c r="R516" i="1"/>
  <c r="K516" i="1"/>
  <c r="AI515" i="1"/>
  <c r="U515" i="1"/>
  <c r="R515" i="1"/>
  <c r="K515" i="1"/>
  <c r="AI514" i="1"/>
  <c r="U514" i="1"/>
  <c r="R514" i="1"/>
  <c r="K514" i="1"/>
  <c r="AD514" i="1" s="1"/>
  <c r="AI513" i="1"/>
  <c r="AA513" i="1"/>
  <c r="U513" i="1"/>
  <c r="R513" i="1"/>
  <c r="K513" i="1"/>
  <c r="AI512" i="1"/>
  <c r="AA512" i="1"/>
  <c r="U512" i="1"/>
  <c r="R512" i="1"/>
  <c r="K512" i="1"/>
  <c r="AD512" i="1" s="1"/>
  <c r="AI511" i="1"/>
  <c r="U511" i="1"/>
  <c r="R511" i="1"/>
  <c r="K511" i="1"/>
  <c r="AI510" i="1"/>
  <c r="AA510" i="1"/>
  <c r="U510" i="1"/>
  <c r="R510" i="1"/>
  <c r="K510" i="1"/>
  <c r="AI509" i="1"/>
  <c r="AA509" i="1"/>
  <c r="U509" i="1"/>
  <c r="R509" i="1"/>
  <c r="K509" i="1"/>
  <c r="AD509" i="1" s="1"/>
  <c r="AI508" i="1"/>
  <c r="AA508" i="1"/>
  <c r="U508" i="1"/>
  <c r="R508" i="1"/>
  <c r="K508" i="1"/>
  <c r="AI507" i="1"/>
  <c r="AA507" i="1"/>
  <c r="U507" i="1"/>
  <c r="R507" i="1"/>
  <c r="K507" i="1"/>
  <c r="AI506" i="1"/>
  <c r="U506" i="1"/>
  <c r="R506" i="1"/>
  <c r="K506" i="1"/>
  <c r="AI505" i="1"/>
  <c r="U505" i="1"/>
  <c r="R505" i="1"/>
  <c r="K505" i="1"/>
  <c r="AI504" i="1"/>
  <c r="U504" i="1"/>
  <c r="R504" i="1"/>
  <c r="K504" i="1"/>
  <c r="AD504" i="1" s="1"/>
  <c r="AI503" i="1"/>
  <c r="AA503" i="1"/>
  <c r="U503" i="1"/>
  <c r="R503" i="1"/>
  <c r="K503" i="1"/>
  <c r="AD503" i="1" s="1"/>
  <c r="AI502" i="1"/>
  <c r="U502" i="1"/>
  <c r="R502" i="1"/>
  <c r="K502" i="1"/>
  <c r="AI501" i="1"/>
  <c r="AA501" i="1"/>
  <c r="U501" i="1"/>
  <c r="R501" i="1"/>
  <c r="K501" i="1"/>
  <c r="AI500" i="1"/>
  <c r="AA500" i="1"/>
  <c r="U500" i="1"/>
  <c r="R500" i="1"/>
  <c r="K500" i="1"/>
  <c r="AD500" i="1" s="1"/>
  <c r="AI499" i="1"/>
  <c r="AA499" i="1"/>
  <c r="U499" i="1"/>
  <c r="R499" i="1"/>
  <c r="K499" i="1"/>
  <c r="AI498" i="1"/>
  <c r="AA498" i="1"/>
  <c r="U498" i="1"/>
  <c r="R498" i="1"/>
  <c r="K498" i="1"/>
  <c r="AD498" i="1" s="1"/>
  <c r="AI497" i="1"/>
  <c r="AA497" i="1"/>
  <c r="U497" i="1"/>
  <c r="R497" i="1"/>
  <c r="K497" i="1"/>
  <c r="U496" i="1"/>
  <c r="R496" i="1"/>
  <c r="K496" i="1"/>
  <c r="AD496" i="1" s="1"/>
  <c r="AA495" i="1"/>
  <c r="U495" i="1"/>
  <c r="R495" i="1"/>
  <c r="K495" i="1"/>
  <c r="AD495" i="1" s="1"/>
  <c r="AA494" i="1"/>
  <c r="U494" i="1"/>
  <c r="R494" i="1"/>
  <c r="K494" i="1"/>
  <c r="AD494" i="1" s="1"/>
  <c r="AA493" i="1"/>
  <c r="U493" i="1"/>
  <c r="R493" i="1"/>
  <c r="K493" i="1"/>
  <c r="AD493" i="1" s="1"/>
  <c r="AA492" i="1"/>
  <c r="U492" i="1"/>
  <c r="R492" i="1"/>
  <c r="K492" i="1"/>
  <c r="AD492" i="1" s="1"/>
  <c r="AA491" i="1"/>
  <c r="U491" i="1"/>
  <c r="R491" i="1"/>
  <c r="K491" i="1"/>
  <c r="AD491" i="1" s="1"/>
  <c r="AA490" i="1"/>
  <c r="U490" i="1"/>
  <c r="R490" i="1"/>
  <c r="K490" i="1"/>
  <c r="AD490" i="1" s="1"/>
  <c r="U489" i="1"/>
  <c r="R489" i="1"/>
  <c r="K489" i="1"/>
  <c r="AD489" i="1" s="1"/>
  <c r="U488" i="1"/>
  <c r="R488" i="1"/>
  <c r="K488" i="1"/>
  <c r="AD488" i="1" s="1"/>
  <c r="AA487" i="1"/>
  <c r="U487" i="1"/>
  <c r="R487" i="1"/>
  <c r="K487" i="1"/>
  <c r="AD487" i="1" s="1"/>
  <c r="AA486" i="1"/>
  <c r="U486" i="1"/>
  <c r="R486" i="1"/>
  <c r="K486" i="1"/>
  <c r="AD486" i="1" s="1"/>
  <c r="AA485" i="1"/>
  <c r="U485" i="1"/>
  <c r="R485" i="1"/>
  <c r="K485" i="1"/>
  <c r="AD485" i="1" s="1"/>
  <c r="AA484" i="1"/>
  <c r="U484" i="1"/>
  <c r="R484" i="1"/>
  <c r="K484" i="1"/>
  <c r="AD484" i="1" s="1"/>
  <c r="AA483" i="1"/>
  <c r="U483" i="1"/>
  <c r="R483" i="1"/>
  <c r="K483" i="1"/>
  <c r="AD483" i="1" s="1"/>
  <c r="AI482" i="1"/>
  <c r="AA482" i="1"/>
  <c r="U482" i="1"/>
  <c r="R482" i="1"/>
  <c r="K482" i="1"/>
  <c r="AI481" i="1"/>
  <c r="AA481" i="1"/>
  <c r="U481" i="1"/>
  <c r="R481" i="1"/>
  <c r="K481" i="1"/>
  <c r="AI480" i="1"/>
  <c r="AA480" i="1"/>
  <c r="U480" i="1"/>
  <c r="R480" i="1"/>
  <c r="K480" i="1"/>
  <c r="AI479" i="1"/>
  <c r="AA479" i="1"/>
  <c r="U479" i="1"/>
  <c r="R479" i="1"/>
  <c r="K479" i="1"/>
  <c r="AI478" i="1"/>
  <c r="AA478" i="1"/>
  <c r="U478" i="1"/>
  <c r="R478" i="1"/>
  <c r="K478" i="1"/>
  <c r="AI477" i="1"/>
  <c r="AA477" i="1"/>
  <c r="U477" i="1"/>
  <c r="R477" i="1"/>
  <c r="K477" i="1"/>
  <c r="AI476" i="1"/>
  <c r="AA476" i="1"/>
  <c r="U476" i="1"/>
  <c r="R476" i="1"/>
  <c r="K476" i="1"/>
  <c r="AI475" i="1"/>
  <c r="AA475" i="1"/>
  <c r="U475" i="1"/>
  <c r="R475" i="1"/>
  <c r="K475" i="1"/>
  <c r="AI474" i="1"/>
  <c r="AA474" i="1"/>
  <c r="U474" i="1"/>
  <c r="R474" i="1"/>
  <c r="K474" i="1"/>
  <c r="AI473" i="1"/>
  <c r="U473" i="1"/>
  <c r="R473" i="1"/>
  <c r="K473" i="1"/>
  <c r="AI472" i="1"/>
  <c r="U472" i="1"/>
  <c r="R472" i="1"/>
  <c r="K472" i="1"/>
  <c r="AI471" i="1"/>
  <c r="U471" i="1"/>
  <c r="R471" i="1"/>
  <c r="K471" i="1"/>
  <c r="AI470" i="1"/>
  <c r="AA470" i="1"/>
  <c r="U470" i="1"/>
  <c r="R470" i="1"/>
  <c r="K470" i="1"/>
  <c r="AI469" i="1"/>
  <c r="AA469" i="1"/>
  <c r="U469" i="1"/>
  <c r="R469" i="1"/>
  <c r="K469" i="1"/>
  <c r="AI468" i="1"/>
  <c r="AA468" i="1"/>
  <c r="U468" i="1"/>
  <c r="R468" i="1"/>
  <c r="K468" i="1"/>
  <c r="AI467" i="1"/>
  <c r="U467" i="1"/>
  <c r="R467" i="1"/>
  <c r="K467" i="1"/>
  <c r="AI466" i="1"/>
  <c r="AA466" i="1"/>
  <c r="U466" i="1"/>
  <c r="R466" i="1"/>
  <c r="K466" i="1"/>
  <c r="AI465" i="1"/>
  <c r="U465" i="1"/>
  <c r="R465" i="1"/>
  <c r="K465" i="1"/>
  <c r="AD464" i="1"/>
  <c r="AI463" i="1"/>
  <c r="AK463" i="1" s="1"/>
  <c r="AG463" i="1"/>
  <c r="AI454" i="1"/>
  <c r="W454" i="1"/>
  <c r="U454" i="1"/>
  <c r="R454" i="1"/>
  <c r="K454" i="1"/>
  <c r="AI453" i="1"/>
  <c r="W453" i="1"/>
  <c r="U453" i="1"/>
  <c r="R453" i="1"/>
  <c r="K453" i="1"/>
  <c r="AI452" i="1"/>
  <c r="W452" i="1"/>
  <c r="U452" i="1"/>
  <c r="R452" i="1"/>
  <c r="K452" i="1"/>
  <c r="AI451" i="1"/>
  <c r="W451" i="1"/>
  <c r="U451" i="1"/>
  <c r="R451" i="1"/>
  <c r="K451" i="1"/>
  <c r="AI450" i="1"/>
  <c r="W450" i="1"/>
  <c r="U450" i="1"/>
  <c r="R450" i="1"/>
  <c r="K450" i="1"/>
  <c r="AI449" i="1"/>
  <c r="W449" i="1"/>
  <c r="U449" i="1"/>
  <c r="R449" i="1"/>
  <c r="K449" i="1"/>
  <c r="AI448" i="1"/>
  <c r="W448" i="1"/>
  <c r="U448" i="1"/>
  <c r="R448" i="1"/>
  <c r="K448" i="1"/>
  <c r="AI447" i="1"/>
  <c r="W447" i="1"/>
  <c r="U447" i="1"/>
  <c r="R447" i="1"/>
  <c r="K447" i="1"/>
  <c r="AI446" i="1"/>
  <c r="W446" i="1"/>
  <c r="U446" i="1"/>
  <c r="R446" i="1"/>
  <c r="K446" i="1"/>
  <c r="AI445" i="1"/>
  <c r="W445" i="1"/>
  <c r="U445" i="1"/>
  <c r="R445" i="1"/>
  <c r="K445" i="1"/>
  <c r="AI444" i="1"/>
  <c r="W444" i="1"/>
  <c r="U444" i="1"/>
  <c r="R444" i="1"/>
  <c r="K444" i="1"/>
  <c r="AI443" i="1"/>
  <c r="W443" i="1"/>
  <c r="U443" i="1"/>
  <c r="R443" i="1"/>
  <c r="K443" i="1"/>
  <c r="AI442" i="1"/>
  <c r="W442" i="1"/>
  <c r="U442" i="1"/>
  <c r="R442" i="1"/>
  <c r="K442" i="1"/>
  <c r="AI441" i="1"/>
  <c r="W441" i="1"/>
  <c r="U441" i="1"/>
  <c r="R441" i="1"/>
  <c r="K441" i="1"/>
  <c r="AI440" i="1"/>
  <c r="W440" i="1"/>
  <c r="U440" i="1"/>
  <c r="R440" i="1"/>
  <c r="K440" i="1"/>
  <c r="AI439" i="1"/>
  <c r="W439" i="1"/>
  <c r="U439" i="1"/>
  <c r="R439" i="1"/>
  <c r="K439" i="1"/>
  <c r="AI438" i="1"/>
  <c r="W438" i="1"/>
  <c r="U438" i="1"/>
  <c r="R438" i="1"/>
  <c r="K438" i="1"/>
  <c r="AI437" i="1"/>
  <c r="W437" i="1"/>
  <c r="U437" i="1"/>
  <c r="R437" i="1"/>
  <c r="K437" i="1"/>
  <c r="AI436" i="1"/>
  <c r="W436" i="1"/>
  <c r="U436" i="1"/>
  <c r="R436" i="1"/>
  <c r="K436" i="1"/>
  <c r="AI435" i="1"/>
  <c r="W435" i="1"/>
  <c r="U435" i="1"/>
  <c r="R435" i="1"/>
  <c r="K435" i="1"/>
  <c r="AI434" i="1"/>
  <c r="W434" i="1"/>
  <c r="U434" i="1"/>
  <c r="R434" i="1"/>
  <c r="K434" i="1"/>
  <c r="AI433" i="1"/>
  <c r="W433" i="1"/>
  <c r="U433" i="1"/>
  <c r="R433" i="1"/>
  <c r="K433" i="1"/>
  <c r="AI432" i="1"/>
  <c r="W432" i="1"/>
  <c r="U432" i="1"/>
  <c r="R432" i="1"/>
  <c r="K432" i="1"/>
  <c r="AI431" i="1"/>
  <c r="W431" i="1"/>
  <c r="W747" i="1" s="1"/>
  <c r="U431" i="1"/>
  <c r="R431" i="1"/>
  <c r="K431" i="1"/>
  <c r="AD430" i="1"/>
  <c r="AI428" i="1"/>
  <c r="AD428" i="1"/>
  <c r="K428" i="1"/>
  <c r="AI427" i="1"/>
  <c r="AD427" i="1"/>
  <c r="K427" i="1"/>
  <c r="AI426" i="1"/>
  <c r="K426" i="1"/>
  <c r="AI425" i="1"/>
  <c r="K425" i="1"/>
  <c r="AI424" i="1"/>
  <c r="AD424" i="1"/>
  <c r="AA424" i="1"/>
  <c r="K424" i="1"/>
  <c r="AI423" i="1"/>
  <c r="AG423" i="1" s="1"/>
  <c r="AD423" i="1"/>
  <c r="K423" i="1"/>
  <c r="AI422" i="1"/>
  <c r="AD422" i="1"/>
  <c r="K422" i="1"/>
  <c r="AI421" i="1"/>
  <c r="AD421" i="1"/>
  <c r="K421" i="1"/>
  <c r="AD420" i="1"/>
  <c r="AI418" i="1"/>
  <c r="U418" i="1"/>
  <c r="R418" i="1"/>
  <c r="K418" i="1"/>
  <c r="AI417" i="1"/>
  <c r="U417" i="1"/>
  <c r="R417" i="1"/>
  <c r="K417" i="1"/>
  <c r="AI416" i="1"/>
  <c r="U416" i="1"/>
  <c r="R416" i="1"/>
  <c r="K416" i="1"/>
  <c r="AI415" i="1"/>
  <c r="U415" i="1"/>
  <c r="R415" i="1"/>
  <c r="K415" i="1"/>
  <c r="AI414" i="1"/>
  <c r="U414" i="1"/>
  <c r="R414" i="1"/>
  <c r="K414" i="1"/>
  <c r="AI413" i="1"/>
  <c r="U413" i="1"/>
  <c r="R413" i="1"/>
  <c r="K413" i="1"/>
  <c r="E413" i="1"/>
  <c r="AI412" i="1"/>
  <c r="U412" i="1"/>
  <c r="R412" i="1"/>
  <c r="K412" i="1"/>
  <c r="AI411" i="1"/>
  <c r="U411" i="1"/>
  <c r="R411" i="1"/>
  <c r="K411" i="1"/>
  <c r="AI410" i="1"/>
  <c r="U410" i="1"/>
  <c r="R410" i="1"/>
  <c r="AI409" i="1"/>
  <c r="U409" i="1"/>
  <c r="R409" i="1"/>
  <c r="K409" i="1"/>
  <c r="AD408" i="1"/>
  <c r="AI407" i="1"/>
  <c r="U407" i="1"/>
  <c r="R407" i="1"/>
  <c r="K407" i="1"/>
  <c r="U406" i="1"/>
  <c r="R406" i="1"/>
  <c r="K406" i="1"/>
  <c r="U405" i="1"/>
  <c r="R405" i="1"/>
  <c r="K405" i="1"/>
  <c r="U404" i="1"/>
  <c r="R404" i="1"/>
  <c r="K404" i="1"/>
  <c r="U403" i="1"/>
  <c r="R403" i="1"/>
  <c r="K403" i="1"/>
  <c r="U402" i="1"/>
  <c r="R402" i="1"/>
  <c r="K402" i="1"/>
  <c r="U401" i="1"/>
  <c r="R401" i="1"/>
  <c r="K401" i="1"/>
  <c r="U400" i="1"/>
  <c r="R400" i="1"/>
  <c r="K400" i="1"/>
  <c r="U399" i="1"/>
  <c r="R399" i="1"/>
  <c r="K399" i="1"/>
  <c r="U398" i="1"/>
  <c r="R398" i="1"/>
  <c r="K398" i="1"/>
  <c r="U397" i="1"/>
  <c r="R397" i="1"/>
  <c r="K397" i="1"/>
  <c r="U396" i="1"/>
  <c r="R396" i="1"/>
  <c r="K396" i="1"/>
  <c r="U395" i="1"/>
  <c r="R395" i="1"/>
  <c r="K395" i="1"/>
  <c r="U394" i="1"/>
  <c r="R394" i="1"/>
  <c r="K394" i="1"/>
  <c r="U393" i="1"/>
  <c r="R393" i="1"/>
  <c r="K393" i="1"/>
  <c r="U392" i="1"/>
  <c r="R392" i="1"/>
  <c r="K392" i="1"/>
  <c r="U391" i="1"/>
  <c r="R391" i="1"/>
  <c r="K391" i="1"/>
  <c r="U390" i="1"/>
  <c r="R390" i="1"/>
  <c r="K390" i="1"/>
  <c r="U389" i="1"/>
  <c r="R389" i="1"/>
  <c r="K389" i="1"/>
  <c r="U388" i="1"/>
  <c r="R388" i="1"/>
  <c r="K388" i="1"/>
  <c r="U387" i="1"/>
  <c r="R387" i="1"/>
  <c r="K387" i="1"/>
  <c r="U386" i="1"/>
  <c r="R386" i="1"/>
  <c r="K386" i="1"/>
  <c r="U385" i="1"/>
  <c r="R385" i="1"/>
  <c r="K385" i="1"/>
  <c r="U384" i="1"/>
  <c r="R384" i="1"/>
  <c r="K384" i="1"/>
  <c r="U383" i="1"/>
  <c r="R383" i="1"/>
  <c r="K383" i="1"/>
  <c r="AI382" i="1"/>
  <c r="U382" i="1"/>
  <c r="R382" i="1"/>
  <c r="K382" i="1"/>
  <c r="AI381" i="1"/>
  <c r="U381" i="1"/>
  <c r="R381" i="1"/>
  <c r="K381" i="1"/>
  <c r="AI380" i="1"/>
  <c r="U380" i="1"/>
  <c r="R380" i="1"/>
  <c r="K380" i="1"/>
  <c r="AI379" i="1"/>
  <c r="U379" i="1"/>
  <c r="R379" i="1"/>
  <c r="K379" i="1"/>
  <c r="AI378" i="1"/>
  <c r="U378" i="1"/>
  <c r="R378" i="1"/>
  <c r="K378" i="1"/>
  <c r="AI377" i="1"/>
  <c r="U377" i="1"/>
  <c r="R377" i="1"/>
  <c r="K377" i="1"/>
  <c r="AI376" i="1"/>
  <c r="U376" i="1"/>
  <c r="R376" i="1"/>
  <c r="K376" i="1"/>
  <c r="AI375" i="1"/>
  <c r="U375" i="1"/>
  <c r="R375" i="1"/>
  <c r="K375" i="1"/>
  <c r="AI374" i="1"/>
  <c r="U374" i="1"/>
  <c r="R374" i="1"/>
  <c r="K374" i="1"/>
  <c r="AI373" i="1"/>
  <c r="U373" i="1"/>
  <c r="R373" i="1"/>
  <c r="K373" i="1"/>
  <c r="AI372" i="1"/>
  <c r="U372" i="1"/>
  <c r="R372" i="1"/>
  <c r="K372" i="1"/>
  <c r="AI371" i="1"/>
  <c r="U371" i="1"/>
  <c r="R371" i="1"/>
  <c r="K371" i="1"/>
  <c r="AI370" i="1"/>
  <c r="U370" i="1"/>
  <c r="R370" i="1"/>
  <c r="K370" i="1"/>
  <c r="AI369" i="1"/>
  <c r="U369" i="1"/>
  <c r="R369" i="1"/>
  <c r="K369" i="1"/>
  <c r="AI368" i="1"/>
  <c r="U368" i="1"/>
  <c r="R368" i="1"/>
  <c r="K368" i="1"/>
  <c r="AI367" i="1"/>
  <c r="U367" i="1"/>
  <c r="R367" i="1"/>
  <c r="K367" i="1"/>
  <c r="AI366" i="1"/>
  <c r="U366" i="1"/>
  <c r="R366" i="1"/>
  <c r="K366" i="1"/>
  <c r="AI365" i="1"/>
  <c r="U365" i="1"/>
  <c r="R365" i="1"/>
  <c r="K365" i="1"/>
  <c r="AI364" i="1"/>
  <c r="U364" i="1"/>
  <c r="R364" i="1"/>
  <c r="K364" i="1"/>
  <c r="AI363" i="1"/>
  <c r="U363" i="1"/>
  <c r="R363" i="1"/>
  <c r="K363" i="1"/>
  <c r="AI362" i="1"/>
  <c r="U362" i="1"/>
  <c r="R362" i="1"/>
  <c r="K362" i="1"/>
  <c r="AI361" i="1"/>
  <c r="U361" i="1"/>
  <c r="R361" i="1"/>
  <c r="K361" i="1"/>
  <c r="AI360" i="1"/>
  <c r="U360" i="1"/>
  <c r="R360" i="1"/>
  <c r="K360" i="1"/>
  <c r="AI359" i="1"/>
  <c r="U359" i="1"/>
  <c r="R359" i="1"/>
  <c r="K359" i="1"/>
  <c r="AI358" i="1"/>
  <c r="U358" i="1"/>
  <c r="R358" i="1"/>
  <c r="K358" i="1"/>
  <c r="AI357" i="1"/>
  <c r="U357" i="1"/>
  <c r="R357" i="1"/>
  <c r="K357" i="1"/>
  <c r="AI356" i="1"/>
  <c r="U356" i="1"/>
  <c r="R356" i="1"/>
  <c r="K356" i="1"/>
  <c r="AI355" i="1"/>
  <c r="U355" i="1"/>
  <c r="R355" i="1"/>
  <c r="K355" i="1"/>
  <c r="AI354" i="1"/>
  <c r="U354" i="1"/>
  <c r="R354" i="1"/>
  <c r="K354" i="1"/>
  <c r="AI353" i="1"/>
  <c r="U353" i="1"/>
  <c r="R353" i="1"/>
  <c r="K353" i="1"/>
  <c r="AI352" i="1"/>
  <c r="U352" i="1"/>
  <c r="R352" i="1"/>
  <c r="K352" i="1"/>
  <c r="AI351" i="1"/>
  <c r="U351" i="1"/>
  <c r="R351" i="1"/>
  <c r="K351" i="1"/>
  <c r="AI350" i="1"/>
  <c r="U350" i="1"/>
  <c r="R350" i="1"/>
  <c r="K350" i="1"/>
  <c r="AI349" i="1"/>
  <c r="U349" i="1"/>
  <c r="R349" i="1"/>
  <c r="K349" i="1"/>
  <c r="AI348" i="1"/>
  <c r="U348" i="1"/>
  <c r="R348" i="1"/>
  <c r="K348" i="1"/>
  <c r="E348" i="1"/>
  <c r="AI347" i="1"/>
  <c r="U347" i="1"/>
  <c r="R347" i="1"/>
  <c r="K347" i="1"/>
  <c r="AI346" i="1"/>
  <c r="U346" i="1"/>
  <c r="R346" i="1"/>
  <c r="K346" i="1"/>
  <c r="AI345" i="1"/>
  <c r="U345" i="1"/>
  <c r="R345" i="1"/>
  <c r="K345" i="1"/>
  <c r="AI344" i="1"/>
  <c r="U344" i="1"/>
  <c r="R344" i="1"/>
  <c r="K344" i="1"/>
  <c r="AI343" i="1"/>
  <c r="U343" i="1"/>
  <c r="R343" i="1"/>
  <c r="K343" i="1"/>
  <c r="AI342" i="1"/>
  <c r="U342" i="1"/>
  <c r="R342" i="1"/>
  <c r="K342" i="1"/>
  <c r="AI341" i="1"/>
  <c r="U341" i="1"/>
  <c r="R341" i="1"/>
  <c r="K341" i="1"/>
  <c r="AI340" i="1"/>
  <c r="U340" i="1"/>
  <c r="R340" i="1"/>
  <c r="K340" i="1"/>
  <c r="AI339" i="1"/>
  <c r="U339" i="1"/>
  <c r="R339" i="1"/>
  <c r="K339" i="1"/>
  <c r="AI338" i="1"/>
  <c r="U338" i="1"/>
  <c r="R338" i="1"/>
  <c r="K338" i="1"/>
  <c r="AI337" i="1"/>
  <c r="U337" i="1"/>
  <c r="R337" i="1"/>
  <c r="K337" i="1"/>
  <c r="AI336" i="1"/>
  <c r="U336" i="1"/>
  <c r="R336" i="1"/>
  <c r="K336" i="1"/>
  <c r="AI335" i="1"/>
  <c r="U335" i="1"/>
  <c r="R335" i="1"/>
  <c r="K335" i="1"/>
  <c r="AI334" i="1"/>
  <c r="U334" i="1"/>
  <c r="R334" i="1"/>
  <c r="K334" i="1"/>
  <c r="AI333" i="1"/>
  <c r="U333" i="1"/>
  <c r="R333" i="1"/>
  <c r="K333" i="1"/>
  <c r="AI332" i="1"/>
  <c r="U332" i="1"/>
  <c r="R332" i="1"/>
  <c r="K332" i="1"/>
  <c r="AI331" i="1"/>
  <c r="U331" i="1"/>
  <c r="R331" i="1"/>
  <c r="K331" i="1"/>
  <c r="AI330" i="1"/>
  <c r="U330" i="1"/>
  <c r="R330" i="1"/>
  <c r="K330" i="1"/>
  <c r="AI329" i="1"/>
  <c r="U329" i="1"/>
  <c r="R329" i="1"/>
  <c r="K329" i="1"/>
  <c r="AI328" i="1"/>
  <c r="U328" i="1"/>
  <c r="R328" i="1"/>
  <c r="K328" i="1"/>
  <c r="AI327" i="1"/>
  <c r="U327" i="1"/>
  <c r="R327" i="1"/>
  <c r="K327" i="1"/>
  <c r="AI326" i="1"/>
  <c r="U326" i="1"/>
  <c r="R326" i="1"/>
  <c r="K326" i="1"/>
  <c r="AI325" i="1"/>
  <c r="U325" i="1"/>
  <c r="R325" i="1"/>
  <c r="K325" i="1"/>
  <c r="AI324" i="1"/>
  <c r="U324" i="1"/>
  <c r="R324" i="1"/>
  <c r="K324" i="1"/>
  <c r="AI323" i="1"/>
  <c r="U323" i="1"/>
  <c r="R323" i="1"/>
  <c r="K323" i="1"/>
  <c r="AI322" i="1"/>
  <c r="U322" i="1"/>
  <c r="R322" i="1"/>
  <c r="K322" i="1"/>
  <c r="AI321" i="1"/>
  <c r="U321" i="1"/>
  <c r="R321" i="1"/>
  <c r="K321" i="1"/>
  <c r="AI320" i="1"/>
  <c r="U320" i="1"/>
  <c r="R320" i="1"/>
  <c r="K320" i="1"/>
  <c r="AI319" i="1"/>
  <c r="U319" i="1"/>
  <c r="R319" i="1"/>
  <c r="K319" i="1"/>
  <c r="AI318" i="1"/>
  <c r="U318" i="1"/>
  <c r="R318" i="1"/>
  <c r="K318" i="1"/>
  <c r="AI317" i="1"/>
  <c r="U317" i="1"/>
  <c r="R317" i="1"/>
  <c r="K317" i="1"/>
  <c r="AI316" i="1"/>
  <c r="U316" i="1"/>
  <c r="R316" i="1"/>
  <c r="K316" i="1"/>
  <c r="AI315" i="1"/>
  <c r="U315" i="1"/>
  <c r="R315" i="1"/>
  <c r="K315" i="1"/>
  <c r="AI314" i="1"/>
  <c r="U314" i="1"/>
  <c r="R314" i="1"/>
  <c r="K314" i="1"/>
  <c r="AI313" i="1"/>
  <c r="U313" i="1"/>
  <c r="R313" i="1"/>
  <c r="K313" i="1"/>
  <c r="AI312" i="1"/>
  <c r="U312" i="1"/>
  <c r="R312" i="1"/>
  <c r="K312" i="1"/>
  <c r="AI311" i="1"/>
  <c r="U311" i="1"/>
  <c r="R311" i="1"/>
  <c r="K311" i="1"/>
  <c r="AI310" i="1"/>
  <c r="U310" i="1"/>
  <c r="R310" i="1"/>
  <c r="K310" i="1"/>
  <c r="AI309" i="1"/>
  <c r="U309" i="1"/>
  <c r="R309" i="1"/>
  <c r="K309" i="1"/>
  <c r="AI308" i="1"/>
  <c r="U308" i="1"/>
  <c r="R308" i="1"/>
  <c r="K308" i="1"/>
  <c r="AI307" i="1"/>
  <c r="U307" i="1"/>
  <c r="R307" i="1"/>
  <c r="K307" i="1"/>
  <c r="AI306" i="1"/>
  <c r="U306" i="1"/>
  <c r="R306" i="1"/>
  <c r="K306" i="1"/>
  <c r="AI305" i="1"/>
  <c r="U305" i="1"/>
  <c r="R305" i="1"/>
  <c r="K305" i="1"/>
  <c r="AI304" i="1"/>
  <c r="U304" i="1"/>
  <c r="R304" i="1"/>
  <c r="K304" i="1"/>
  <c r="AI303" i="1"/>
  <c r="U303" i="1"/>
  <c r="R303" i="1"/>
  <c r="K303" i="1"/>
  <c r="AI302" i="1"/>
  <c r="U302" i="1"/>
  <c r="R302" i="1"/>
  <c r="K302" i="1"/>
  <c r="AI301" i="1"/>
  <c r="U301" i="1"/>
  <c r="R301" i="1"/>
  <c r="K301" i="1"/>
  <c r="AI300" i="1"/>
  <c r="U300" i="1"/>
  <c r="R300" i="1"/>
  <c r="K300" i="1"/>
  <c r="AI299" i="1"/>
  <c r="U299" i="1"/>
  <c r="R299" i="1"/>
  <c r="K299" i="1"/>
  <c r="AI298" i="1"/>
  <c r="U298" i="1"/>
  <c r="R298" i="1"/>
  <c r="K298" i="1"/>
  <c r="AI297" i="1"/>
  <c r="U297" i="1"/>
  <c r="R297" i="1"/>
  <c r="K297" i="1"/>
  <c r="AI296" i="1"/>
  <c r="U296" i="1"/>
  <c r="R296" i="1"/>
  <c r="K296" i="1"/>
  <c r="AI295" i="1"/>
  <c r="U295" i="1"/>
  <c r="R295" i="1"/>
  <c r="K295" i="1"/>
  <c r="AI294" i="1"/>
  <c r="U294" i="1"/>
  <c r="R294" i="1"/>
  <c r="K294" i="1"/>
  <c r="AI293" i="1"/>
  <c r="U293" i="1"/>
  <c r="R293" i="1"/>
  <c r="K293" i="1"/>
  <c r="AI292" i="1"/>
  <c r="U292" i="1"/>
  <c r="R292" i="1"/>
  <c r="K292" i="1"/>
  <c r="AI291" i="1"/>
  <c r="U291" i="1"/>
  <c r="R291" i="1"/>
  <c r="K291" i="1"/>
  <c r="AI290" i="1"/>
  <c r="U290" i="1"/>
  <c r="R290" i="1"/>
  <c r="K290" i="1"/>
  <c r="AI289" i="1"/>
  <c r="U289" i="1"/>
  <c r="R289" i="1"/>
  <c r="K289" i="1"/>
  <c r="AI288" i="1"/>
  <c r="U288" i="1"/>
  <c r="R288" i="1"/>
  <c r="K288" i="1"/>
  <c r="AI287" i="1"/>
  <c r="U287" i="1"/>
  <c r="R287" i="1"/>
  <c r="K287" i="1"/>
  <c r="AI286" i="1"/>
  <c r="U286" i="1"/>
  <c r="R286" i="1"/>
  <c r="K286" i="1"/>
  <c r="AI285" i="1"/>
  <c r="U285" i="1"/>
  <c r="R285" i="1"/>
  <c r="K285" i="1"/>
  <c r="AI284" i="1"/>
  <c r="U284" i="1"/>
  <c r="R284" i="1"/>
  <c r="K284" i="1"/>
  <c r="AI283" i="1"/>
  <c r="U283" i="1"/>
  <c r="R283" i="1"/>
  <c r="K283" i="1"/>
  <c r="AI282" i="1"/>
  <c r="U282" i="1"/>
  <c r="R282" i="1"/>
  <c r="K282" i="1"/>
  <c r="AI281" i="1"/>
  <c r="U281" i="1"/>
  <c r="R281" i="1"/>
  <c r="K281" i="1"/>
  <c r="AI280" i="1"/>
  <c r="U280" i="1"/>
  <c r="R280" i="1"/>
  <c r="K280" i="1"/>
  <c r="AI279" i="1"/>
  <c r="U279" i="1"/>
  <c r="R279" i="1"/>
  <c r="K279" i="1"/>
  <c r="AI278" i="1"/>
  <c r="U278" i="1"/>
  <c r="R278" i="1"/>
  <c r="K278" i="1"/>
  <c r="AI277" i="1"/>
  <c r="U277" i="1"/>
  <c r="R277" i="1"/>
  <c r="K277" i="1"/>
  <c r="AI276" i="1"/>
  <c r="U276" i="1"/>
  <c r="R276" i="1"/>
  <c r="K276" i="1"/>
  <c r="AI275" i="1"/>
  <c r="U275" i="1"/>
  <c r="R275" i="1"/>
  <c r="K275" i="1"/>
  <c r="AI274" i="1"/>
  <c r="U274" i="1"/>
  <c r="R274" i="1"/>
  <c r="K274" i="1"/>
  <c r="AI273" i="1"/>
  <c r="U273" i="1"/>
  <c r="R273" i="1"/>
  <c r="K273" i="1"/>
  <c r="AI272" i="1"/>
  <c r="U272" i="1"/>
  <c r="R272" i="1"/>
  <c r="K272" i="1"/>
  <c r="AI271" i="1"/>
  <c r="U271" i="1"/>
  <c r="R271" i="1"/>
  <c r="K271" i="1"/>
  <c r="AI270" i="1"/>
  <c r="U270" i="1"/>
  <c r="R270" i="1"/>
  <c r="K270" i="1"/>
  <c r="AI269" i="1"/>
  <c r="U269" i="1"/>
  <c r="R269" i="1"/>
  <c r="K269" i="1"/>
  <c r="AI268" i="1"/>
  <c r="U268" i="1"/>
  <c r="R268" i="1"/>
  <c r="K268" i="1"/>
  <c r="AI267" i="1"/>
  <c r="U267" i="1"/>
  <c r="R267" i="1"/>
  <c r="K267" i="1"/>
  <c r="AI266" i="1"/>
  <c r="U266" i="1"/>
  <c r="R266" i="1"/>
  <c r="K266" i="1"/>
  <c r="AI265" i="1"/>
  <c r="U265" i="1"/>
  <c r="R265" i="1"/>
  <c r="K265" i="1"/>
  <c r="AI264" i="1"/>
  <c r="U264" i="1"/>
  <c r="R264" i="1"/>
  <c r="K264" i="1"/>
  <c r="AI263" i="1"/>
  <c r="U263" i="1"/>
  <c r="R263" i="1"/>
  <c r="K263" i="1"/>
  <c r="AI262" i="1"/>
  <c r="U262" i="1"/>
  <c r="R262" i="1"/>
  <c r="K262" i="1"/>
  <c r="AI261" i="1"/>
  <c r="U261" i="1"/>
  <c r="R261" i="1"/>
  <c r="K261" i="1"/>
  <c r="AI260" i="1"/>
  <c r="U260" i="1"/>
  <c r="R260" i="1"/>
  <c r="K260" i="1"/>
  <c r="AI259" i="1"/>
  <c r="U259" i="1"/>
  <c r="R259" i="1"/>
  <c r="K259" i="1"/>
  <c r="AI258" i="1"/>
  <c r="U258" i="1"/>
  <c r="R258" i="1"/>
  <c r="K258" i="1"/>
  <c r="AI257" i="1"/>
  <c r="U257" i="1"/>
  <c r="R257" i="1"/>
  <c r="K257" i="1"/>
  <c r="AI256" i="1"/>
  <c r="U256" i="1"/>
  <c r="R256" i="1"/>
  <c r="K256" i="1"/>
  <c r="AI255" i="1"/>
  <c r="U255" i="1"/>
  <c r="R255" i="1"/>
  <c r="K255" i="1"/>
  <c r="AI254" i="1"/>
  <c r="U254" i="1"/>
  <c r="R254" i="1"/>
  <c r="K254" i="1"/>
  <c r="AI253" i="1"/>
  <c r="U253" i="1"/>
  <c r="R253" i="1"/>
  <c r="K253" i="1"/>
  <c r="AI252" i="1"/>
  <c r="U252" i="1"/>
  <c r="R252" i="1"/>
  <c r="K252" i="1"/>
  <c r="AI251" i="1"/>
  <c r="U251" i="1"/>
  <c r="R251" i="1"/>
  <c r="K251" i="1"/>
  <c r="AI250" i="1"/>
  <c r="U250" i="1"/>
  <c r="R250" i="1"/>
  <c r="K250" i="1"/>
  <c r="AI249" i="1"/>
  <c r="U249" i="1"/>
  <c r="R249" i="1"/>
  <c r="K249" i="1"/>
  <c r="AI248" i="1"/>
  <c r="U248" i="1"/>
  <c r="R248" i="1"/>
  <c r="K248" i="1"/>
  <c r="AI247" i="1"/>
  <c r="U247" i="1"/>
  <c r="R247" i="1"/>
  <c r="K247" i="1"/>
  <c r="AI246" i="1"/>
  <c r="U246" i="1"/>
  <c r="R246" i="1"/>
  <c r="K246" i="1"/>
  <c r="AI245" i="1"/>
  <c r="U245" i="1"/>
  <c r="R245" i="1"/>
  <c r="K245" i="1"/>
  <c r="AI244" i="1"/>
  <c r="U244" i="1"/>
  <c r="R244" i="1"/>
  <c r="K244" i="1"/>
  <c r="AI243" i="1"/>
  <c r="U243" i="1"/>
  <c r="R243" i="1"/>
  <c r="K243" i="1"/>
  <c r="AI242" i="1"/>
  <c r="U242" i="1"/>
  <c r="R242" i="1"/>
  <c r="K242" i="1"/>
  <c r="AI241" i="1"/>
  <c r="U241" i="1"/>
  <c r="R241" i="1"/>
  <c r="K241" i="1"/>
  <c r="AI240" i="1"/>
  <c r="U240" i="1"/>
  <c r="R240" i="1"/>
  <c r="K240" i="1"/>
  <c r="AI239" i="1"/>
  <c r="U239" i="1"/>
  <c r="R239" i="1"/>
  <c r="K239" i="1"/>
  <c r="AI238" i="1"/>
  <c r="U238" i="1"/>
  <c r="R238" i="1"/>
  <c r="K238" i="1"/>
  <c r="AI237" i="1"/>
  <c r="U237" i="1"/>
  <c r="R237" i="1"/>
  <c r="K237" i="1"/>
  <c r="AI236" i="1"/>
  <c r="U236" i="1"/>
  <c r="R236" i="1"/>
  <c r="K236" i="1"/>
  <c r="AI235" i="1"/>
  <c r="U235" i="1"/>
  <c r="R235" i="1"/>
  <c r="K235" i="1"/>
  <c r="AI234" i="1"/>
  <c r="U234" i="1"/>
  <c r="R234" i="1"/>
  <c r="K234" i="1"/>
  <c r="AI233" i="1"/>
  <c r="U233" i="1"/>
  <c r="R233" i="1"/>
  <c r="K233" i="1"/>
  <c r="AI232" i="1"/>
  <c r="U232" i="1"/>
  <c r="R232" i="1"/>
  <c r="K232" i="1"/>
  <c r="AI231" i="1"/>
  <c r="U231" i="1"/>
  <c r="R231" i="1"/>
  <c r="K231" i="1"/>
  <c r="AI230" i="1"/>
  <c r="U230" i="1"/>
  <c r="R230" i="1"/>
  <c r="K230" i="1"/>
  <c r="AI229" i="1"/>
  <c r="U229" i="1"/>
  <c r="R229" i="1"/>
  <c r="K229" i="1"/>
  <c r="AI228" i="1"/>
  <c r="U228" i="1"/>
  <c r="R228" i="1"/>
  <c r="K228" i="1"/>
  <c r="AI227" i="1"/>
  <c r="U227" i="1"/>
  <c r="R227" i="1"/>
  <c r="K227" i="1"/>
  <c r="U226" i="1"/>
  <c r="R226" i="1"/>
  <c r="K226" i="1"/>
  <c r="U225" i="1"/>
  <c r="R225" i="1"/>
  <c r="K225" i="1"/>
  <c r="U224" i="1"/>
  <c r="R224" i="1"/>
  <c r="K224" i="1"/>
  <c r="U223" i="1"/>
  <c r="R223" i="1"/>
  <c r="K223" i="1"/>
  <c r="U222" i="1"/>
  <c r="R222" i="1"/>
  <c r="K222" i="1"/>
  <c r="U221" i="1"/>
  <c r="R221" i="1"/>
  <c r="K221" i="1"/>
  <c r="U220" i="1"/>
  <c r="R220" i="1"/>
  <c r="K220" i="1"/>
  <c r="U219" i="1"/>
  <c r="R219" i="1"/>
  <c r="K219" i="1"/>
  <c r="U218" i="1"/>
  <c r="R218" i="1"/>
  <c r="K218" i="1"/>
  <c r="U217" i="1"/>
  <c r="R217" i="1"/>
  <c r="K217" i="1"/>
  <c r="U216" i="1"/>
  <c r="R216" i="1"/>
  <c r="K216" i="1"/>
  <c r="U215" i="1"/>
  <c r="R215" i="1"/>
  <c r="K215" i="1"/>
  <c r="U214" i="1"/>
  <c r="R214" i="1"/>
  <c r="K214" i="1"/>
  <c r="U213" i="1"/>
  <c r="R213" i="1"/>
  <c r="K213" i="1"/>
  <c r="U212" i="1"/>
  <c r="R212" i="1"/>
  <c r="K212" i="1"/>
  <c r="AI211" i="1"/>
  <c r="U211" i="1"/>
  <c r="R211" i="1"/>
  <c r="K211" i="1"/>
  <c r="AI210" i="1"/>
  <c r="U210" i="1"/>
  <c r="R210" i="1"/>
  <c r="K210" i="1"/>
  <c r="AI209" i="1"/>
  <c r="U209" i="1"/>
  <c r="R209" i="1"/>
  <c r="K209" i="1"/>
  <c r="AI208" i="1"/>
  <c r="U208" i="1"/>
  <c r="R208" i="1"/>
  <c r="K208" i="1"/>
  <c r="AI207" i="1"/>
  <c r="U207" i="1"/>
  <c r="R207" i="1"/>
  <c r="K207" i="1"/>
  <c r="AI206" i="1"/>
  <c r="U206" i="1"/>
  <c r="R206" i="1"/>
  <c r="K206" i="1"/>
  <c r="AI205" i="1"/>
  <c r="U205" i="1"/>
  <c r="R205" i="1"/>
  <c r="K205" i="1"/>
  <c r="AI204" i="1"/>
  <c r="U204" i="1"/>
  <c r="R204" i="1"/>
  <c r="K204" i="1"/>
  <c r="AI203" i="1"/>
  <c r="U203" i="1"/>
  <c r="R203" i="1"/>
  <c r="K203" i="1"/>
  <c r="AI202" i="1"/>
  <c r="U202" i="1"/>
  <c r="R202" i="1"/>
  <c r="K202" i="1"/>
  <c r="AI201" i="1"/>
  <c r="U201" i="1"/>
  <c r="R201" i="1"/>
  <c r="K201" i="1"/>
  <c r="AI200" i="1"/>
  <c r="U200" i="1"/>
  <c r="R200" i="1"/>
  <c r="K200" i="1"/>
  <c r="AI199" i="1"/>
  <c r="U199" i="1"/>
  <c r="R199" i="1"/>
  <c r="K199" i="1"/>
  <c r="AI198" i="1"/>
  <c r="U198" i="1"/>
  <c r="R198" i="1"/>
  <c r="K198" i="1"/>
  <c r="AI197" i="1"/>
  <c r="U197" i="1"/>
  <c r="R197" i="1"/>
  <c r="K197" i="1"/>
  <c r="AI196" i="1"/>
  <c r="U196" i="1"/>
  <c r="R196" i="1"/>
  <c r="K196" i="1"/>
  <c r="AI195" i="1"/>
  <c r="U195" i="1"/>
  <c r="R195" i="1"/>
  <c r="K195" i="1"/>
  <c r="AI194" i="1"/>
  <c r="U194" i="1"/>
  <c r="R194" i="1"/>
  <c r="K194" i="1"/>
  <c r="AI193" i="1"/>
  <c r="U193" i="1"/>
  <c r="R193" i="1"/>
  <c r="K193" i="1"/>
  <c r="AI192" i="1"/>
  <c r="U192" i="1"/>
  <c r="R192" i="1"/>
  <c r="K192" i="1"/>
  <c r="AI191" i="1"/>
  <c r="U191" i="1"/>
  <c r="R191" i="1"/>
  <c r="K191" i="1"/>
  <c r="AI190" i="1"/>
  <c r="U190" i="1"/>
  <c r="R190" i="1"/>
  <c r="K190" i="1"/>
  <c r="AI189" i="1"/>
  <c r="U189" i="1"/>
  <c r="R189" i="1"/>
  <c r="K189" i="1"/>
  <c r="AI188" i="1"/>
  <c r="U188" i="1"/>
  <c r="R188" i="1"/>
  <c r="K188" i="1"/>
  <c r="AI187" i="1"/>
  <c r="U187" i="1"/>
  <c r="R187" i="1"/>
  <c r="K187" i="1"/>
  <c r="AI186" i="1"/>
  <c r="U186" i="1"/>
  <c r="R186" i="1"/>
  <c r="K186" i="1"/>
  <c r="AI185" i="1"/>
  <c r="U185" i="1"/>
  <c r="R185" i="1"/>
  <c r="K185" i="1"/>
  <c r="AI184" i="1"/>
  <c r="U184" i="1"/>
  <c r="R184" i="1"/>
  <c r="K184" i="1"/>
  <c r="AI183" i="1"/>
  <c r="U183" i="1"/>
  <c r="R183" i="1"/>
  <c r="K183" i="1"/>
  <c r="AI182" i="1"/>
  <c r="U182" i="1"/>
  <c r="R182" i="1"/>
  <c r="K182" i="1"/>
  <c r="AI181" i="1"/>
  <c r="U181" i="1"/>
  <c r="R181" i="1"/>
  <c r="K181" i="1"/>
  <c r="AI180" i="1"/>
  <c r="U180" i="1"/>
  <c r="R180" i="1"/>
  <c r="K180" i="1"/>
  <c r="AI179" i="1"/>
  <c r="U179" i="1"/>
  <c r="R179" i="1"/>
  <c r="K179" i="1"/>
  <c r="AI178" i="1"/>
  <c r="U178" i="1"/>
  <c r="R178" i="1"/>
  <c r="K178" i="1"/>
  <c r="AI177" i="1"/>
  <c r="U177" i="1"/>
  <c r="R177" i="1"/>
  <c r="K177" i="1"/>
  <c r="AI176" i="1"/>
  <c r="U176" i="1"/>
  <c r="R176" i="1"/>
  <c r="K176" i="1"/>
  <c r="AI175" i="1"/>
  <c r="U175" i="1"/>
  <c r="R175" i="1"/>
  <c r="K175" i="1"/>
  <c r="AI174" i="1"/>
  <c r="U174" i="1"/>
  <c r="R174" i="1"/>
  <c r="K174" i="1"/>
  <c r="AI173" i="1"/>
  <c r="U173" i="1"/>
  <c r="R173" i="1"/>
  <c r="K173" i="1"/>
  <c r="AI172" i="1"/>
  <c r="U172" i="1"/>
  <c r="R172" i="1"/>
  <c r="K172" i="1"/>
  <c r="AI171" i="1"/>
  <c r="U171" i="1"/>
  <c r="R171" i="1"/>
  <c r="K171" i="1"/>
  <c r="AI170" i="1"/>
  <c r="U170" i="1"/>
  <c r="R170" i="1"/>
  <c r="K170" i="1"/>
  <c r="AI169" i="1"/>
  <c r="U169" i="1"/>
  <c r="R169" i="1"/>
  <c r="K169" i="1"/>
  <c r="AI168" i="1"/>
  <c r="U168" i="1"/>
  <c r="R168" i="1"/>
  <c r="K168" i="1"/>
  <c r="AI167" i="1"/>
  <c r="U167" i="1"/>
  <c r="R167" i="1"/>
  <c r="K167" i="1"/>
  <c r="AD167" i="1" s="1"/>
  <c r="U166" i="1"/>
  <c r="R166" i="1"/>
  <c r="K166" i="1"/>
  <c r="U165" i="1"/>
  <c r="R165" i="1"/>
  <c r="K165" i="1"/>
  <c r="U164" i="1"/>
  <c r="R164" i="1"/>
  <c r="K164" i="1"/>
  <c r="U163" i="1"/>
  <c r="R163" i="1"/>
  <c r="K163" i="1"/>
  <c r="U162" i="1"/>
  <c r="R162" i="1"/>
  <c r="K162" i="1"/>
  <c r="U161" i="1"/>
  <c r="R161" i="1"/>
  <c r="K161" i="1"/>
  <c r="U160" i="1"/>
  <c r="R160" i="1"/>
  <c r="K160" i="1"/>
  <c r="U159" i="1"/>
  <c r="R159" i="1"/>
  <c r="K159" i="1"/>
  <c r="U158" i="1"/>
  <c r="R158" i="1"/>
  <c r="K158" i="1"/>
  <c r="U157" i="1"/>
  <c r="R157" i="1"/>
  <c r="K157" i="1"/>
  <c r="U156" i="1"/>
  <c r="R156" i="1"/>
  <c r="K156" i="1"/>
  <c r="AI155" i="1"/>
  <c r="U155" i="1"/>
  <c r="R155" i="1"/>
  <c r="K155" i="1"/>
  <c r="AI154" i="1"/>
  <c r="U154" i="1"/>
  <c r="R154" i="1"/>
  <c r="K154" i="1"/>
  <c r="AI153" i="1"/>
  <c r="U153" i="1"/>
  <c r="R153" i="1"/>
  <c r="K153" i="1"/>
  <c r="AI152" i="1"/>
  <c r="U152" i="1"/>
  <c r="R152" i="1"/>
  <c r="K152" i="1"/>
  <c r="AI151" i="1"/>
  <c r="U151" i="1"/>
  <c r="R151" i="1"/>
  <c r="K151" i="1"/>
  <c r="AI150" i="1"/>
  <c r="U150" i="1"/>
  <c r="R150" i="1"/>
  <c r="K150" i="1"/>
  <c r="AI149" i="1"/>
  <c r="U149" i="1"/>
  <c r="R149" i="1"/>
  <c r="K149" i="1"/>
  <c r="AI148" i="1"/>
  <c r="U148" i="1"/>
  <c r="R148" i="1"/>
  <c r="K148" i="1"/>
  <c r="AI147" i="1"/>
  <c r="U147" i="1"/>
  <c r="R147" i="1"/>
  <c r="K147" i="1"/>
  <c r="AI146" i="1"/>
  <c r="U146" i="1"/>
  <c r="R146" i="1"/>
  <c r="K146" i="1"/>
  <c r="AI145" i="1"/>
  <c r="U145" i="1"/>
  <c r="R145" i="1"/>
  <c r="K145" i="1"/>
  <c r="AI144" i="1"/>
  <c r="U144" i="1"/>
  <c r="R144" i="1"/>
  <c r="K144" i="1"/>
  <c r="AI143" i="1"/>
  <c r="U143" i="1"/>
  <c r="R143" i="1"/>
  <c r="K143" i="1"/>
  <c r="AI142" i="1"/>
  <c r="U142" i="1"/>
  <c r="R142" i="1"/>
  <c r="K142" i="1"/>
  <c r="AI141" i="1"/>
  <c r="U141" i="1"/>
  <c r="R141" i="1"/>
  <c r="K141" i="1"/>
  <c r="AI140" i="1"/>
  <c r="U140" i="1"/>
  <c r="R140" i="1"/>
  <c r="K140" i="1"/>
  <c r="AD139" i="1"/>
  <c r="AI138" i="1"/>
  <c r="AD138" i="1"/>
  <c r="U138" i="1"/>
  <c r="R138" i="1"/>
  <c r="K138" i="1"/>
  <c r="AI137" i="1"/>
  <c r="AD137" i="1"/>
  <c r="U137" i="1"/>
  <c r="R137" i="1"/>
  <c r="K137" i="1"/>
  <c r="AI136" i="1"/>
  <c r="AD136" i="1"/>
  <c r="U136" i="1"/>
  <c r="R136" i="1"/>
  <c r="K136" i="1"/>
  <c r="AI135" i="1"/>
  <c r="AD135" i="1"/>
  <c r="U135" i="1"/>
  <c r="R135" i="1"/>
  <c r="K135" i="1"/>
  <c r="AI134" i="1"/>
  <c r="AD134" i="1"/>
  <c r="U134" i="1"/>
  <c r="R134" i="1"/>
  <c r="K134" i="1"/>
  <c r="AI133" i="1"/>
  <c r="AD133" i="1"/>
  <c r="U133" i="1"/>
  <c r="R133" i="1"/>
  <c r="K133" i="1"/>
  <c r="AI132" i="1"/>
  <c r="AD132" i="1"/>
  <c r="U132" i="1"/>
  <c r="R132" i="1"/>
  <c r="K132" i="1"/>
  <c r="AI131" i="1"/>
  <c r="AD131" i="1"/>
  <c r="U131" i="1"/>
  <c r="R131" i="1"/>
  <c r="K131" i="1"/>
  <c r="AI130" i="1"/>
  <c r="AD130" i="1"/>
  <c r="U130" i="1"/>
  <c r="R130" i="1"/>
  <c r="K130" i="1"/>
  <c r="AI129" i="1"/>
  <c r="AD129" i="1"/>
  <c r="U129" i="1"/>
  <c r="R129" i="1"/>
  <c r="K129" i="1"/>
  <c r="AI128" i="1"/>
  <c r="AD128" i="1"/>
  <c r="U128" i="1"/>
  <c r="U747" i="1" s="1"/>
  <c r="R128" i="1"/>
  <c r="K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K17" i="1" s="1"/>
  <c r="AI16" i="1"/>
  <c r="AK16" i="1" s="1"/>
  <c r="AI15" i="1"/>
  <c r="AK15" i="1" s="1"/>
  <c r="AI14" i="1"/>
  <c r="AK14" i="1" s="1"/>
  <c r="AI13" i="1"/>
  <c r="AK13" i="1" s="1"/>
  <c r="AI12" i="1"/>
  <c r="AK12" i="1" s="1"/>
  <c r="AI11" i="1"/>
  <c r="AK11" i="1" s="1"/>
  <c r="AI10" i="1"/>
  <c r="AK10" i="1" s="1"/>
  <c r="AI9" i="1"/>
  <c r="AK9" i="1" s="1"/>
  <c r="AI8" i="1"/>
  <c r="AK8" i="1" s="1"/>
  <c r="AI7" i="1"/>
  <c r="AK7" i="1" s="1"/>
  <c r="AI6" i="1"/>
  <c r="R21" i="14" l="1"/>
  <c r="R29" i="14"/>
  <c r="R31" i="14"/>
  <c r="H37" i="14"/>
  <c r="G37" i="14"/>
  <c r="Q7" i="14"/>
  <c r="L7" i="14"/>
  <c r="I37" i="14"/>
  <c r="D37" i="14"/>
  <c r="L15" i="14"/>
  <c r="M15" i="14" s="1"/>
  <c r="L35" i="14"/>
  <c r="M35" i="14" s="1"/>
  <c r="L9" i="14"/>
  <c r="M9" i="14" s="1"/>
  <c r="L10" i="14"/>
  <c r="M10" i="14" s="1"/>
  <c r="L13" i="14"/>
  <c r="M13" i="14" s="1"/>
  <c r="L18" i="14"/>
  <c r="M18" i="14" s="1"/>
  <c r="L22" i="14"/>
  <c r="M22" i="14" s="1"/>
  <c r="L26" i="14"/>
  <c r="M26" i="14" s="1"/>
  <c r="L29" i="14"/>
  <c r="M29" i="14" s="1"/>
  <c r="L31" i="14"/>
  <c r="M31" i="14" s="1"/>
  <c r="L34" i="14"/>
  <c r="M34" i="14" s="1"/>
  <c r="L36" i="14"/>
  <c r="M36" i="14" s="1"/>
  <c r="L8" i="14"/>
  <c r="M8" i="14" s="1"/>
  <c r="L12" i="14"/>
  <c r="M12" i="14" s="1"/>
  <c r="L19" i="14"/>
  <c r="M19" i="14" s="1"/>
  <c r="L23" i="14"/>
  <c r="M23" i="14" s="1"/>
  <c r="L24" i="14"/>
  <c r="M24" i="14" s="1"/>
  <c r="L27" i="14"/>
  <c r="M27" i="14" s="1"/>
  <c r="L11" i="14"/>
  <c r="M11" i="14" s="1"/>
  <c r="L14" i="14"/>
  <c r="M14" i="14" s="1"/>
  <c r="L16" i="14"/>
  <c r="M16" i="14" s="1"/>
  <c r="L17" i="14"/>
  <c r="M17" i="14" s="1"/>
  <c r="L20" i="14"/>
  <c r="M20" i="14" s="1"/>
  <c r="L28" i="14"/>
  <c r="M28" i="14" s="1"/>
  <c r="L32" i="14"/>
  <c r="M32" i="14" s="1"/>
  <c r="L21" i="14"/>
  <c r="M21" i="14" s="1"/>
  <c r="L25" i="14"/>
  <c r="M25" i="14" s="1"/>
  <c r="L30" i="14"/>
  <c r="M30" i="14" s="1"/>
  <c r="L33" i="14"/>
  <c r="M33" i="14" s="1"/>
  <c r="N11" i="14"/>
  <c r="O11" i="14" s="1"/>
  <c r="N9" i="14"/>
  <c r="O9" i="14" s="1"/>
  <c r="N10" i="14"/>
  <c r="O10" i="14" s="1"/>
  <c r="N12" i="14"/>
  <c r="O12" i="14" s="1"/>
  <c r="N13" i="14"/>
  <c r="O13" i="14" s="1"/>
  <c r="N16" i="14"/>
  <c r="O16" i="14" s="1"/>
  <c r="N18" i="14"/>
  <c r="O18" i="14" s="1"/>
  <c r="N20" i="14"/>
  <c r="O20" i="14" s="1"/>
  <c r="N22" i="14"/>
  <c r="O22" i="14" s="1"/>
  <c r="N23" i="14"/>
  <c r="O23" i="14" s="1"/>
  <c r="N25" i="14"/>
  <c r="O25" i="14" s="1"/>
  <c r="N26" i="14"/>
  <c r="O26" i="14" s="1"/>
  <c r="N27" i="14"/>
  <c r="O27" i="14" s="1"/>
  <c r="N28" i="14"/>
  <c r="O28" i="14" s="1"/>
  <c r="N30" i="14"/>
  <c r="O30" i="14" s="1"/>
  <c r="N32" i="14"/>
  <c r="O32" i="14" s="1"/>
  <c r="N8" i="14"/>
  <c r="O8" i="14" s="1"/>
  <c r="N14" i="14"/>
  <c r="O14" i="14" s="1"/>
  <c r="N15" i="14"/>
  <c r="O15" i="14" s="1"/>
  <c r="N17" i="14"/>
  <c r="O17" i="14" s="1"/>
  <c r="N19" i="14"/>
  <c r="O19" i="14" s="1"/>
  <c r="N29" i="14"/>
  <c r="O29" i="14" s="1"/>
  <c r="N31" i="14"/>
  <c r="O31" i="14" s="1"/>
  <c r="N33" i="14"/>
  <c r="O33" i="14" s="1"/>
  <c r="N35" i="14"/>
  <c r="O35" i="14" s="1"/>
  <c r="N21" i="14"/>
  <c r="O21" i="14" s="1"/>
  <c r="N24" i="14"/>
  <c r="O24" i="14" s="1"/>
  <c r="N34" i="14"/>
  <c r="O34" i="14" s="1"/>
  <c r="N36" i="14"/>
  <c r="O36" i="14" s="1"/>
  <c r="N7" i="14"/>
  <c r="X457" i="10"/>
  <c r="S136" i="10"/>
  <c r="U692" i="10"/>
  <c r="AK445" i="10"/>
  <c r="AG445" i="10"/>
  <c r="T214" i="11"/>
  <c r="T222" i="11"/>
  <c r="J223" i="11"/>
  <c r="T132" i="11"/>
  <c r="S220" i="11"/>
  <c r="T220" i="11" s="1"/>
  <c r="T127" i="11"/>
  <c r="S216" i="11"/>
  <c r="T216" i="11" s="1"/>
  <c r="T106" i="11"/>
  <c r="S200" i="11"/>
  <c r="T200" i="11" s="1"/>
  <c r="T105" i="11"/>
  <c r="S199" i="11"/>
  <c r="T199" i="11" s="1"/>
  <c r="T104" i="11"/>
  <c r="S198" i="11"/>
  <c r="T198" i="11" s="1"/>
  <c r="P146" i="11"/>
  <c r="R98" i="11"/>
  <c r="T92" i="11"/>
  <c r="S194" i="11"/>
  <c r="T194" i="11" s="1"/>
  <c r="T84" i="11"/>
  <c r="S192" i="11"/>
  <c r="T192" i="11" s="1"/>
  <c r="T83" i="11"/>
  <c r="S191" i="11"/>
  <c r="T191" i="11" s="1"/>
  <c r="T82" i="11"/>
  <c r="S190" i="11"/>
  <c r="T190" i="11" s="1"/>
  <c r="T81" i="11"/>
  <c r="S189" i="11"/>
  <c r="T189" i="11" s="1"/>
  <c r="S188" i="11"/>
  <c r="T188" i="11" s="1"/>
  <c r="T80" i="11"/>
  <c r="T79" i="11"/>
  <c r="S187" i="11"/>
  <c r="T187" i="11" s="1"/>
  <c r="T78" i="11"/>
  <c r="S186" i="11"/>
  <c r="T186" i="11" s="1"/>
  <c r="S185" i="11"/>
  <c r="T185" i="11" s="1"/>
  <c r="T77" i="11"/>
  <c r="T76" i="11"/>
  <c r="S184" i="11"/>
  <c r="T184" i="11" s="1"/>
  <c r="S183" i="11"/>
  <c r="T183" i="11" s="1"/>
  <c r="T75" i="11"/>
  <c r="T72" i="11"/>
  <c r="S181" i="11"/>
  <c r="T181" i="11" s="1"/>
  <c r="T69" i="11"/>
  <c r="S178" i="11"/>
  <c r="T178" i="11" s="1"/>
  <c r="S177" i="11"/>
  <c r="T177" i="11" s="1"/>
  <c r="T68" i="11"/>
  <c r="T66" i="11"/>
  <c r="S175" i="11"/>
  <c r="T175" i="11" s="1"/>
  <c r="T65" i="11"/>
  <c r="S174" i="11"/>
  <c r="T174" i="11" s="1"/>
  <c r="T64" i="11"/>
  <c r="S173" i="11"/>
  <c r="T173" i="11" s="1"/>
  <c r="T61" i="11"/>
  <c r="S170" i="11"/>
  <c r="T170" i="11" s="1"/>
  <c r="K57" i="11"/>
  <c r="J57" i="11"/>
  <c r="T45" i="11"/>
  <c r="S168" i="11"/>
  <c r="T168" i="11" s="1"/>
  <c r="T44" i="11"/>
  <c r="S167" i="11"/>
  <c r="T167" i="11" s="1"/>
  <c r="T39" i="11"/>
  <c r="S166" i="11"/>
  <c r="T166" i="11" s="1"/>
  <c r="T38" i="11"/>
  <c r="S165" i="11"/>
  <c r="T165" i="11" s="1"/>
  <c r="AG453" i="10"/>
  <c r="AG452" i="10"/>
  <c r="AF450" i="10"/>
  <c r="AG447" i="10"/>
  <c r="AG451" i="10"/>
  <c r="S338" i="10"/>
  <c r="S405" i="10"/>
  <c r="AD405" i="10"/>
  <c r="AG405" i="10" s="1"/>
  <c r="Y405" i="10"/>
  <c r="Y338" i="10"/>
  <c r="AD338" i="10"/>
  <c r="AG338" i="10" s="1"/>
  <c r="S271" i="10"/>
  <c r="AD271" i="10"/>
  <c r="AG271" i="10" s="1"/>
  <c r="Y271" i="10"/>
  <c r="AD204" i="10"/>
  <c r="AG204" i="10" s="1"/>
  <c r="Y204" i="10"/>
  <c r="S204" i="10"/>
  <c r="L136" i="10"/>
  <c r="Y136" i="10"/>
  <c r="X598" i="10"/>
  <c r="X405" i="10"/>
  <c r="X495" i="10"/>
  <c r="H694" i="10"/>
  <c r="AG690" i="10"/>
  <c r="AQ690" i="10" s="1"/>
  <c r="AG689" i="10"/>
  <c r="AQ689" i="10" s="1"/>
  <c r="AG688" i="10"/>
  <c r="AQ688" i="10" s="1"/>
  <c r="AG686" i="10"/>
  <c r="AQ686" i="10" s="1"/>
  <c r="AG685" i="10"/>
  <c r="AQ685" i="10" s="1"/>
  <c r="AG684" i="10"/>
  <c r="AQ684" i="10" s="1"/>
  <c r="AG683" i="10"/>
  <c r="AQ683" i="10" s="1"/>
  <c r="AG682" i="10"/>
  <c r="AQ682" i="10" s="1"/>
  <c r="AG681" i="10"/>
  <c r="AQ681" i="10" s="1"/>
  <c r="AG680" i="10"/>
  <c r="AQ680" i="10" s="1"/>
  <c r="AG679" i="10"/>
  <c r="AQ679" i="10" s="1"/>
  <c r="AG678" i="10"/>
  <c r="AQ678" i="10" s="1"/>
  <c r="AG677" i="10"/>
  <c r="AQ677" i="10" s="1"/>
  <c r="AG676" i="10"/>
  <c r="AQ676" i="10" s="1"/>
  <c r="AG675" i="10"/>
  <c r="AQ675" i="10" s="1"/>
  <c r="AD673" i="10"/>
  <c r="AD672" i="10"/>
  <c r="AD671" i="10"/>
  <c r="AD670" i="10"/>
  <c r="AD669" i="10"/>
  <c r="AD668" i="10"/>
  <c r="AD667" i="10"/>
  <c r="AD666" i="10"/>
  <c r="AD665" i="10"/>
  <c r="AD664" i="10"/>
  <c r="AD663" i="10"/>
  <c r="AD662" i="10"/>
  <c r="AD661" i="10"/>
  <c r="AD660" i="10"/>
  <c r="AD659" i="10"/>
  <c r="AD658" i="10"/>
  <c r="AD657" i="10"/>
  <c r="AD656" i="10"/>
  <c r="AD655" i="10"/>
  <c r="AD654" i="10"/>
  <c r="AD653" i="10"/>
  <c r="AD652" i="10"/>
  <c r="AD651" i="10"/>
  <c r="AD650" i="10"/>
  <c r="AD649" i="10"/>
  <c r="AG649" i="10"/>
  <c r="AD648" i="10"/>
  <c r="AG648" i="10"/>
  <c r="AD647" i="10"/>
  <c r="AG647" i="10" s="1"/>
  <c r="AD646" i="10"/>
  <c r="AG646" i="10" s="1"/>
  <c r="AD645" i="10"/>
  <c r="AG645" i="10" s="1"/>
  <c r="AD644" i="10"/>
  <c r="AG644" i="10" s="1"/>
  <c r="AD643" i="10"/>
  <c r="AD642" i="10"/>
  <c r="AD641" i="10"/>
  <c r="AG641" i="10" s="1"/>
  <c r="AD640" i="10"/>
  <c r="AG640" i="10" s="1"/>
  <c r="AD639" i="10"/>
  <c r="AG639" i="10" s="1"/>
  <c r="AD638" i="10"/>
  <c r="AG638" i="10" s="1"/>
  <c r="AD637" i="10"/>
  <c r="AD636" i="10"/>
  <c r="AG636" i="10" s="1"/>
  <c r="AD635" i="10"/>
  <c r="AG635" i="10" s="1"/>
  <c r="AD634" i="10"/>
  <c r="AG634" i="10" s="1"/>
  <c r="AD633" i="10"/>
  <c r="AG633" i="10" s="1"/>
  <c r="AD632" i="10"/>
  <c r="AG632" i="10" s="1"/>
  <c r="AD631" i="10"/>
  <c r="AG631" i="10" s="1"/>
  <c r="AD630" i="10"/>
  <c r="AG630" i="10" s="1"/>
  <c r="AD629" i="10"/>
  <c r="AG629" i="10" s="1"/>
  <c r="AD628" i="10"/>
  <c r="AG628" i="10" s="1"/>
  <c r="AD627" i="10"/>
  <c r="AG627" i="10" s="1"/>
  <c r="AD626" i="10"/>
  <c r="AG626" i="10" s="1"/>
  <c r="AD625" i="10"/>
  <c r="AG625" i="10" s="1"/>
  <c r="AD624" i="10"/>
  <c r="AD623" i="10"/>
  <c r="AG623" i="10" s="1"/>
  <c r="AD622" i="10"/>
  <c r="AG622" i="10" s="1"/>
  <c r="AD621" i="10"/>
  <c r="AG621" i="10" s="1"/>
  <c r="AD620" i="10"/>
  <c r="AD619" i="10"/>
  <c r="AG619" i="10" s="1"/>
  <c r="AD618" i="10"/>
  <c r="AD617" i="10"/>
  <c r="AG617" i="10" s="1"/>
  <c r="AD616" i="10"/>
  <c r="AG616" i="10" s="1"/>
  <c r="AD615" i="10"/>
  <c r="AG615" i="10" s="1"/>
  <c r="AD614" i="10"/>
  <c r="AG614" i="10" s="1"/>
  <c r="AD613" i="10"/>
  <c r="AG613" i="10"/>
  <c r="AD612" i="10"/>
  <c r="AG612" i="10" s="1"/>
  <c r="AD611" i="10"/>
  <c r="AG611" i="10" s="1"/>
  <c r="AD610" i="10"/>
  <c r="AG610" i="10" s="1"/>
  <c r="AD609" i="10"/>
  <c r="AG609" i="10" s="1"/>
  <c r="AD608" i="10"/>
  <c r="AG608" i="10" s="1"/>
  <c r="AD607" i="10"/>
  <c r="AG607" i="10"/>
  <c r="AD606" i="10"/>
  <c r="AG606" i="10" s="1"/>
  <c r="AD605" i="10"/>
  <c r="AG605" i="10"/>
  <c r="AD604" i="10"/>
  <c r="AG604" i="10" s="1"/>
  <c r="AD603" i="10"/>
  <c r="AG603" i="10" s="1"/>
  <c r="AD602" i="10"/>
  <c r="AG602" i="10" s="1"/>
  <c r="AD601" i="10"/>
  <c r="AG601" i="10" s="1"/>
  <c r="AD600" i="10"/>
  <c r="AG600" i="10" s="1"/>
  <c r="AD599" i="10"/>
  <c r="AG599" i="10" s="1"/>
  <c r="AK598" i="10"/>
  <c r="AE598" i="10" s="1"/>
  <c r="AD597" i="10"/>
  <c r="AG597" i="10"/>
  <c r="AD596" i="10"/>
  <c r="AG596" i="10" s="1"/>
  <c r="AD595" i="10"/>
  <c r="AG595" i="10" s="1"/>
  <c r="AD594" i="10"/>
  <c r="AG594" i="10" s="1"/>
  <c r="AD593" i="10"/>
  <c r="AG593" i="10" s="1"/>
  <c r="AD592" i="10"/>
  <c r="AG592" i="10" s="1"/>
  <c r="AD591" i="10"/>
  <c r="AG591" i="10"/>
  <c r="AD590" i="10"/>
  <c r="AG590" i="10"/>
  <c r="AD589" i="10"/>
  <c r="AD588" i="10"/>
  <c r="AG588" i="10" s="1"/>
  <c r="AD587" i="10"/>
  <c r="AG587" i="10" s="1"/>
  <c r="AD586" i="10"/>
  <c r="AG586" i="10" s="1"/>
  <c r="AD585" i="10"/>
  <c r="AD584" i="10"/>
  <c r="AG584" i="10" s="1"/>
  <c r="AD583" i="10"/>
  <c r="AG583" i="10" s="1"/>
  <c r="AD582" i="10"/>
  <c r="AG582" i="10" s="1"/>
  <c r="AD581" i="10"/>
  <c r="AG581" i="10" s="1"/>
  <c r="AD580" i="10"/>
  <c r="AG580" i="10" s="1"/>
  <c r="AD579" i="10"/>
  <c r="AG579" i="10" s="1"/>
  <c r="AD578" i="10"/>
  <c r="AG578" i="10" s="1"/>
  <c r="AD577" i="10"/>
  <c r="AG577" i="10"/>
  <c r="AD576" i="10"/>
  <c r="AD575" i="10"/>
  <c r="AG575" i="10" s="1"/>
  <c r="AD574" i="10"/>
  <c r="AG574" i="10" s="1"/>
  <c r="AD573" i="10"/>
  <c r="AG573" i="10" s="1"/>
  <c r="AD572" i="10"/>
  <c r="AG572" i="10" s="1"/>
  <c r="AD571" i="10"/>
  <c r="AG571" i="10" s="1"/>
  <c r="AD570" i="10"/>
  <c r="AG570" i="10"/>
  <c r="AD569" i="10"/>
  <c r="AG569" i="10" s="1"/>
  <c r="AD568" i="10"/>
  <c r="AD567" i="10"/>
  <c r="AG567" i="10" s="1"/>
  <c r="AD566" i="10"/>
  <c r="AG566" i="10" s="1"/>
  <c r="AD565" i="10"/>
  <c r="AG565" i="10" s="1"/>
  <c r="AD564" i="10"/>
  <c r="AD563" i="10"/>
  <c r="AG563" i="10" s="1"/>
  <c r="AD562" i="10"/>
  <c r="AG562" i="10" s="1"/>
  <c r="AD561" i="10"/>
  <c r="AD560" i="10"/>
  <c r="AD559" i="10"/>
  <c r="AG559" i="10" s="1"/>
  <c r="AD558" i="10"/>
  <c r="AG558" i="10" s="1"/>
  <c r="AD557" i="10"/>
  <c r="AG557" i="10" s="1"/>
  <c r="AD556" i="10"/>
  <c r="AG556" i="10" s="1"/>
  <c r="AD555" i="10"/>
  <c r="AD554" i="10"/>
  <c r="AG554" i="10" s="1"/>
  <c r="AD553" i="10"/>
  <c r="AD552" i="10"/>
  <c r="AD551" i="10"/>
  <c r="AG551" i="10" s="1"/>
  <c r="AD550" i="10"/>
  <c r="AG550" i="10" s="1"/>
  <c r="AD549" i="10"/>
  <c r="AG549" i="10" s="1"/>
  <c r="AD548" i="10"/>
  <c r="AD547" i="10"/>
  <c r="AG547" i="10" s="1"/>
  <c r="AD546" i="10"/>
  <c r="AG546" i="10" s="1"/>
  <c r="AD545" i="10"/>
  <c r="AD544" i="10"/>
  <c r="AD543" i="10"/>
  <c r="AG543" i="10" s="1"/>
  <c r="AD542" i="10"/>
  <c r="AD541" i="10"/>
  <c r="AD540" i="10"/>
  <c r="AD539" i="10"/>
  <c r="AG539" i="10" s="1"/>
  <c r="AD538" i="10"/>
  <c r="AG538" i="10"/>
  <c r="AD537" i="10"/>
  <c r="AG537" i="10" s="1"/>
  <c r="AD536" i="10"/>
  <c r="AG536" i="10" s="1"/>
  <c r="AD535" i="10"/>
  <c r="AG535" i="10"/>
  <c r="AD534" i="10"/>
  <c r="AG534" i="10" s="1"/>
  <c r="AD533" i="10"/>
  <c r="AG533" i="10" s="1"/>
  <c r="AD532" i="10"/>
  <c r="AG532" i="10" s="1"/>
  <c r="AD531" i="10"/>
  <c r="AD530" i="10"/>
  <c r="AG530" i="10"/>
  <c r="AD529" i="10"/>
  <c r="AD528" i="10"/>
  <c r="AG528" i="10" s="1"/>
  <c r="AD527" i="10"/>
  <c r="AD526" i="10"/>
  <c r="AG526" i="10" s="1"/>
  <c r="AD525" i="10"/>
  <c r="AG525" i="10" s="1"/>
  <c r="AD524" i="10"/>
  <c r="AG524" i="10" s="1"/>
  <c r="AD523" i="10"/>
  <c r="AD522" i="10"/>
  <c r="AG522" i="10" s="1"/>
  <c r="AD521" i="10"/>
  <c r="AG521" i="10"/>
  <c r="AD520" i="10"/>
  <c r="AD519" i="10"/>
  <c r="AG519" i="10" s="1"/>
  <c r="AD518" i="10"/>
  <c r="AD517" i="10"/>
  <c r="AG517" i="10" s="1"/>
  <c r="AD516" i="10"/>
  <c r="AD515" i="10"/>
  <c r="AG515" i="10" s="1"/>
  <c r="AD514" i="10"/>
  <c r="AD513" i="10"/>
  <c r="AG513" i="10" s="1"/>
  <c r="AD512" i="10"/>
  <c r="AG512" i="10"/>
  <c r="AD511" i="10"/>
  <c r="AD510" i="10"/>
  <c r="AD509" i="10"/>
  <c r="AD508" i="10"/>
  <c r="AG508" i="10" s="1"/>
  <c r="AD507" i="10"/>
  <c r="AG507" i="10" s="1"/>
  <c r="AD506" i="10"/>
  <c r="AG506" i="10"/>
  <c r="AD505" i="10"/>
  <c r="AG505" i="10" s="1"/>
  <c r="AD504" i="10"/>
  <c r="AG504" i="10"/>
  <c r="AD503" i="10"/>
  <c r="AG503" i="10" s="1"/>
  <c r="AD502" i="10"/>
  <c r="AG502" i="10" s="1"/>
  <c r="AD501" i="10"/>
  <c r="AG501" i="10" s="1"/>
  <c r="AD500" i="10"/>
  <c r="AG500" i="10" s="1"/>
  <c r="AD499" i="10"/>
  <c r="AG499" i="10"/>
  <c r="AD498" i="10"/>
  <c r="AD497" i="10"/>
  <c r="AG497" i="10" s="1"/>
  <c r="AD496" i="10"/>
  <c r="AG495" i="10"/>
  <c r="AK495" i="10"/>
  <c r="AE495" i="10" s="1"/>
  <c r="AF495" i="10" s="1"/>
  <c r="AH495" i="10" s="1"/>
  <c r="AD494" i="10"/>
  <c r="AG494" i="10" s="1"/>
  <c r="AD493" i="10"/>
  <c r="AG493" i="10" s="1"/>
  <c r="AD492" i="10"/>
  <c r="AG492" i="10" s="1"/>
  <c r="AD491" i="10"/>
  <c r="AG491" i="10" s="1"/>
  <c r="AD490" i="10"/>
  <c r="AG490" i="10" s="1"/>
  <c r="AD489" i="10"/>
  <c r="AG489" i="10" s="1"/>
  <c r="AD488" i="10"/>
  <c r="AG488" i="10" s="1"/>
  <c r="AD487" i="10"/>
  <c r="AG487" i="10" s="1"/>
  <c r="AD486" i="10"/>
  <c r="AG486" i="10" s="1"/>
  <c r="AD485" i="10"/>
  <c r="AG485" i="10" s="1"/>
  <c r="AD484" i="10"/>
  <c r="AG484" i="10" s="1"/>
  <c r="AD483" i="10"/>
  <c r="AG483" i="10" s="1"/>
  <c r="AD482" i="10"/>
  <c r="AG482" i="10" s="1"/>
  <c r="AD481" i="10"/>
  <c r="AG481" i="10" s="1"/>
  <c r="AD480" i="10"/>
  <c r="AG480" i="10" s="1"/>
  <c r="AD479" i="10"/>
  <c r="AG479" i="10" s="1"/>
  <c r="AD478" i="10"/>
  <c r="AG478" i="10"/>
  <c r="AD477" i="10"/>
  <c r="AG477" i="10" s="1"/>
  <c r="AD476" i="10"/>
  <c r="AG476" i="10" s="1"/>
  <c r="AD475" i="10"/>
  <c r="AG475" i="10" s="1"/>
  <c r="AD474" i="10"/>
  <c r="AG474" i="10" s="1"/>
  <c r="AD473" i="10"/>
  <c r="AD472" i="10"/>
  <c r="AD471" i="10"/>
  <c r="AG471" i="10" s="1"/>
  <c r="AD470" i="10"/>
  <c r="AG470" i="10"/>
  <c r="AD469" i="10"/>
  <c r="AG469" i="10" s="1"/>
  <c r="AD468" i="10"/>
  <c r="AG468" i="10"/>
  <c r="AD467" i="10"/>
  <c r="AD466" i="10"/>
  <c r="AG466" i="10" s="1"/>
  <c r="AD465" i="10"/>
  <c r="AG465" i="10" s="1"/>
  <c r="AD464" i="10"/>
  <c r="AG464" i="10"/>
  <c r="AD463" i="10"/>
  <c r="AG463" i="10" s="1"/>
  <c r="AD462" i="10"/>
  <c r="AG462" i="10" s="1"/>
  <c r="AD461" i="10"/>
  <c r="AG461" i="10" s="1"/>
  <c r="AD460" i="10"/>
  <c r="AG460" i="10" s="1"/>
  <c r="AD459" i="10"/>
  <c r="AG459" i="10"/>
  <c r="AD458" i="10"/>
  <c r="AG458" i="10" s="1"/>
  <c r="AG446" i="10"/>
  <c r="AQ446" i="10" s="1"/>
  <c r="AH445" i="10"/>
  <c r="AQ445" i="10" s="1"/>
  <c r="S444" i="10"/>
  <c r="AD444" i="10"/>
  <c r="S443" i="10"/>
  <c r="AD443" i="10"/>
  <c r="AG443" i="10" s="1"/>
  <c r="S442" i="10"/>
  <c r="AD442" i="10"/>
  <c r="AG442" i="10" s="1"/>
  <c r="S441" i="10"/>
  <c r="AD441" i="10"/>
  <c r="AG441" i="10" s="1"/>
  <c r="AD440" i="10"/>
  <c r="AG440" i="10" s="1"/>
  <c r="S440" i="10"/>
  <c r="AD439" i="10"/>
  <c r="S439" i="10"/>
  <c r="S438" i="10"/>
  <c r="AD438" i="10"/>
  <c r="AG438" i="10" s="1"/>
  <c r="AD437" i="10"/>
  <c r="S437" i="10"/>
  <c r="AD436" i="10"/>
  <c r="AG436" i="10" s="1"/>
  <c r="S436" i="10"/>
  <c r="S435" i="10"/>
  <c r="AD435" i="10"/>
  <c r="AG435" i="10" s="1"/>
  <c r="AD434" i="10"/>
  <c r="S434" i="10"/>
  <c r="S433" i="10"/>
  <c r="AD433" i="10"/>
  <c r="AG433" i="10" s="1"/>
  <c r="S432" i="10"/>
  <c r="AD432" i="10"/>
  <c r="AG432" i="10" s="1"/>
  <c r="S431" i="10"/>
  <c r="AD431" i="10"/>
  <c r="AG431" i="10" s="1"/>
  <c r="S430" i="10"/>
  <c r="AD430" i="10"/>
  <c r="AG430" i="10" s="1"/>
  <c r="AD429" i="10"/>
  <c r="S429" i="10"/>
  <c r="AD428" i="10"/>
  <c r="S428" i="10"/>
  <c r="S427" i="10"/>
  <c r="AD427" i="10"/>
  <c r="AD426" i="10"/>
  <c r="AG426" i="10" s="1"/>
  <c r="S426" i="10"/>
  <c r="AD425" i="10"/>
  <c r="AG425" i="10" s="1"/>
  <c r="S425" i="10"/>
  <c r="S424" i="10"/>
  <c r="AD424" i="10"/>
  <c r="S423" i="10"/>
  <c r="AD423" i="10"/>
  <c r="S422" i="10"/>
  <c r="AD422" i="10"/>
  <c r="AG422" i="10" s="1"/>
  <c r="W694" i="10"/>
  <c r="X341" i="10"/>
  <c r="X342" i="10"/>
  <c r="X353" i="10"/>
  <c r="X410" i="10"/>
  <c r="X414" i="10"/>
  <c r="X425" i="10"/>
  <c r="X426" i="10"/>
  <c r="X428" i="10"/>
  <c r="X429" i="10"/>
  <c r="X432" i="10"/>
  <c r="X433" i="10"/>
  <c r="X440" i="10"/>
  <c r="X441" i="10"/>
  <c r="X442" i="10"/>
  <c r="X503" i="10"/>
  <c r="X510" i="10"/>
  <c r="X515" i="10"/>
  <c r="X523" i="10"/>
  <c r="X524" i="10"/>
  <c r="X528" i="10"/>
  <c r="X532" i="10"/>
  <c r="X536" i="10"/>
  <c r="X537" i="10"/>
  <c r="X538" i="10"/>
  <c r="X546" i="10"/>
  <c r="X549" i="10"/>
  <c r="X550" i="10"/>
  <c r="X554" i="10"/>
  <c r="X555" i="10"/>
  <c r="X559" i="10"/>
  <c r="X560" i="10"/>
  <c r="X561" i="10"/>
  <c r="X565" i="10"/>
  <c r="X566" i="10"/>
  <c r="X599" i="10"/>
  <c r="X602" i="10"/>
  <c r="X610" i="10"/>
  <c r="X613" i="10"/>
  <c r="X616" i="10"/>
  <c r="X619" i="10"/>
  <c r="X622" i="10"/>
  <c r="X627" i="10"/>
  <c r="X630" i="10"/>
  <c r="X631" i="10"/>
  <c r="X632" i="10"/>
  <c r="X635" i="10"/>
  <c r="X648" i="10"/>
  <c r="X649" i="10"/>
  <c r="X650" i="10"/>
  <c r="X283" i="10"/>
  <c r="X338" i="10"/>
  <c r="X346" i="10"/>
  <c r="X409" i="10"/>
  <c r="X411" i="10"/>
  <c r="X412" i="10"/>
  <c r="X415" i="10"/>
  <c r="X418" i="10"/>
  <c r="X421" i="10"/>
  <c r="X422" i="10"/>
  <c r="X423" i="10"/>
  <c r="X424" i="10"/>
  <c r="X430" i="10"/>
  <c r="X431" i="10"/>
  <c r="X497" i="10"/>
  <c r="X500" i="10"/>
  <c r="X501" i="10"/>
  <c r="X502" i="10"/>
  <c r="X505" i="10"/>
  <c r="X506" i="10"/>
  <c r="X511" i="10"/>
  <c r="X519" i="10"/>
  <c r="X535" i="10"/>
  <c r="X539" i="10"/>
  <c r="X540" i="10"/>
  <c r="X556" i="10"/>
  <c r="X557" i="10"/>
  <c r="X604" i="10"/>
  <c r="X605" i="10"/>
  <c r="X608" i="10"/>
  <c r="X611" i="10"/>
  <c r="X614" i="10"/>
  <c r="X625" i="10"/>
  <c r="X628" i="10"/>
  <c r="X638" i="10"/>
  <c r="X641" i="10"/>
  <c r="X642" i="10"/>
  <c r="X643" i="10"/>
  <c r="X645" i="10"/>
  <c r="X646" i="10"/>
  <c r="X691" i="10"/>
  <c r="X128" i="10"/>
  <c r="X129" i="10"/>
  <c r="X130" i="10"/>
  <c r="X131" i="10"/>
  <c r="X132" i="10"/>
  <c r="X133" i="10"/>
  <c r="X134" i="10"/>
  <c r="X135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6" i="10"/>
  <c r="X207" i="10"/>
  <c r="X208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137" i="10"/>
  <c r="X138" i="10"/>
  <c r="X271" i="10"/>
  <c r="X279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274" i="10"/>
  <c r="X275" i="10"/>
  <c r="X340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280" i="10"/>
  <c r="X407" i="10"/>
  <c r="X413" i="10"/>
  <c r="X427" i="10"/>
  <c r="X434" i="10"/>
  <c r="X435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204" i="10"/>
  <c r="X205" i="10"/>
  <c r="X272" i="10"/>
  <c r="X273" i="10"/>
  <c r="X281" i="10"/>
  <c r="X282" i="10"/>
  <c r="X347" i="10"/>
  <c r="X348" i="10"/>
  <c r="X350" i="10"/>
  <c r="X351" i="10"/>
  <c r="X352" i="10"/>
  <c r="X357" i="10"/>
  <c r="X358" i="10"/>
  <c r="X406" i="10"/>
  <c r="X416" i="10"/>
  <c r="X417" i="10"/>
  <c r="X436" i="10"/>
  <c r="X437" i="10"/>
  <c r="X438" i="10"/>
  <c r="X444" i="10"/>
  <c r="X496" i="10"/>
  <c r="X498" i="10"/>
  <c r="X504" i="10"/>
  <c r="X507" i="10"/>
  <c r="X513" i="10"/>
  <c r="X514" i="10"/>
  <c r="X517" i="10"/>
  <c r="X518" i="10"/>
  <c r="X521" i="10"/>
  <c r="X522" i="10"/>
  <c r="X525" i="10"/>
  <c r="X526" i="10"/>
  <c r="X527" i="10"/>
  <c r="X531" i="10"/>
  <c r="X543" i="10"/>
  <c r="X544" i="10"/>
  <c r="X545" i="10"/>
  <c r="X547" i="10"/>
  <c r="X548" i="10"/>
  <c r="X551" i="10"/>
  <c r="X552" i="10"/>
  <c r="X558" i="10"/>
  <c r="X562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136" i="10"/>
  <c r="X209" i="10"/>
  <c r="X276" i="10"/>
  <c r="X277" i="10"/>
  <c r="X278" i="10"/>
  <c r="X339" i="10"/>
  <c r="X343" i="10"/>
  <c r="X344" i="10"/>
  <c r="X345" i="10"/>
  <c r="X349" i="10"/>
  <c r="X354" i="10"/>
  <c r="X355" i="10"/>
  <c r="X356" i="10"/>
  <c r="X439" i="10"/>
  <c r="X443" i="10"/>
  <c r="X499" i="10"/>
  <c r="X508" i="10"/>
  <c r="X509" i="10"/>
  <c r="X512" i="10"/>
  <c r="X516" i="10"/>
  <c r="X520" i="10"/>
  <c r="X529" i="10"/>
  <c r="X530" i="10"/>
  <c r="X533" i="10"/>
  <c r="X534" i="10"/>
  <c r="X541" i="10"/>
  <c r="X542" i="10"/>
  <c r="X553" i="10"/>
  <c r="X563" i="10"/>
  <c r="X564" i="10"/>
  <c r="X567" i="10"/>
  <c r="X568" i="10"/>
  <c r="X600" i="10"/>
  <c r="X601" i="10"/>
  <c r="X603" i="10"/>
  <c r="X606" i="10"/>
  <c r="X607" i="10"/>
  <c r="X609" i="10"/>
  <c r="X612" i="10"/>
  <c r="X615" i="10"/>
  <c r="X617" i="10"/>
  <c r="X618" i="10"/>
  <c r="X620" i="10"/>
  <c r="X621" i="10"/>
  <c r="X623" i="10"/>
  <c r="X624" i="10"/>
  <c r="X626" i="10"/>
  <c r="X629" i="10"/>
  <c r="X633" i="10"/>
  <c r="X634" i="10"/>
  <c r="X636" i="10"/>
  <c r="X637" i="10"/>
  <c r="X639" i="10"/>
  <c r="X640" i="10"/>
  <c r="X644" i="10"/>
  <c r="X647" i="10"/>
  <c r="AD421" i="10"/>
  <c r="S421" i="10"/>
  <c r="AG421" i="10"/>
  <c r="AG456" i="10"/>
  <c r="AQ456" i="10" s="1"/>
  <c r="AG454" i="10"/>
  <c r="AG450" i="10"/>
  <c r="AG449" i="10"/>
  <c r="AG448" i="10"/>
  <c r="AG420" i="10"/>
  <c r="AQ420" i="10" s="1"/>
  <c r="Y418" i="10"/>
  <c r="AD418" i="10"/>
  <c r="S418" i="10"/>
  <c r="AD417" i="10"/>
  <c r="Y417" i="10"/>
  <c r="S417" i="10"/>
  <c r="AG417" i="10"/>
  <c r="AD416" i="10"/>
  <c r="AG416" i="10" s="1"/>
  <c r="Y416" i="10"/>
  <c r="S416" i="10"/>
  <c r="S415" i="10"/>
  <c r="Y415" i="10"/>
  <c r="AD415" i="10"/>
  <c r="AG415" i="10"/>
  <c r="AD414" i="10"/>
  <c r="Y414" i="10"/>
  <c r="S414" i="10"/>
  <c r="S413" i="10"/>
  <c r="Y413" i="10"/>
  <c r="AD413" i="10"/>
  <c r="S412" i="10"/>
  <c r="Y412" i="10"/>
  <c r="AD412" i="10"/>
  <c r="AG412" i="10" s="1"/>
  <c r="AD411" i="10"/>
  <c r="AG411" i="10"/>
  <c r="Y411" i="10"/>
  <c r="S411" i="10"/>
  <c r="Y410" i="10"/>
  <c r="AD410" i="10"/>
  <c r="AG410" i="10" s="1"/>
  <c r="S410" i="10"/>
  <c r="S409" i="10"/>
  <c r="AD409" i="10"/>
  <c r="AG409" i="10" s="1"/>
  <c r="Y409" i="10"/>
  <c r="AG408" i="10"/>
  <c r="AQ408" i="10" s="1"/>
  <c r="Y407" i="10"/>
  <c r="S407" i="10"/>
  <c r="AD407" i="10"/>
  <c r="Y406" i="10"/>
  <c r="AD406" i="10"/>
  <c r="S406" i="10"/>
  <c r="Y404" i="10"/>
  <c r="AD404" i="10"/>
  <c r="AG404" i="10" s="1"/>
  <c r="S404" i="10"/>
  <c r="AD403" i="10"/>
  <c r="AG403" i="10" s="1"/>
  <c r="S403" i="10"/>
  <c r="Y403" i="10"/>
  <c r="Y402" i="10"/>
  <c r="S402" i="10"/>
  <c r="AD402" i="10"/>
  <c r="AG402" i="10"/>
  <c r="S401" i="10"/>
  <c r="Y401" i="10"/>
  <c r="AD401" i="10"/>
  <c r="AG401" i="10" s="1"/>
  <c r="S400" i="10"/>
  <c r="AD400" i="10"/>
  <c r="AG400" i="10" s="1"/>
  <c r="Y400" i="10"/>
  <c r="AD399" i="10"/>
  <c r="AG399" i="10" s="1"/>
  <c r="Y399" i="10"/>
  <c r="S399" i="10"/>
  <c r="AD398" i="10"/>
  <c r="AG398" i="10" s="1"/>
  <c r="S398" i="10"/>
  <c r="Y398" i="10"/>
  <c r="S397" i="10"/>
  <c r="Y397" i="10"/>
  <c r="AD397" i="10"/>
  <c r="AG397" i="10" s="1"/>
  <c r="Y396" i="10"/>
  <c r="AD396" i="10"/>
  <c r="AG396" i="10"/>
  <c r="S396" i="10"/>
  <c r="AD395" i="10"/>
  <c r="Y395" i="10"/>
  <c r="S395" i="10"/>
  <c r="AG395" i="10"/>
  <c r="AD394" i="10"/>
  <c r="Y394" i="10"/>
  <c r="S394" i="10"/>
  <c r="AG394" i="10"/>
  <c r="S393" i="10"/>
  <c r="Y393" i="10"/>
  <c r="AD393" i="10"/>
  <c r="AG393" i="10"/>
  <c r="S392" i="10"/>
  <c r="AD392" i="10"/>
  <c r="AG392" i="10" s="1"/>
  <c r="Y392" i="10"/>
  <c r="S391" i="10"/>
  <c r="Y391" i="10"/>
  <c r="AD391" i="10"/>
  <c r="AG391" i="10" s="1"/>
  <c r="Y390" i="10"/>
  <c r="AD390" i="10"/>
  <c r="AG390" i="10" s="1"/>
  <c r="S390" i="10"/>
  <c r="S389" i="10"/>
  <c r="Y389" i="10"/>
  <c r="AD389" i="10"/>
  <c r="AG389" i="10" s="1"/>
  <c r="S388" i="10"/>
  <c r="Y388" i="10"/>
  <c r="AD388" i="10"/>
  <c r="AG388" i="10" s="1"/>
  <c r="S387" i="10"/>
  <c r="Y387" i="10"/>
  <c r="AD387" i="10"/>
  <c r="AG387" i="10"/>
  <c r="S386" i="10"/>
  <c r="Y386" i="10"/>
  <c r="AD386" i="10"/>
  <c r="AG386" i="10" s="1"/>
  <c r="S385" i="10"/>
  <c r="Y385" i="10"/>
  <c r="AD385" i="10"/>
  <c r="AG385" i="10"/>
  <c r="AD384" i="10"/>
  <c r="S384" i="10"/>
  <c r="Y384" i="10"/>
  <c r="AG384" i="10"/>
  <c r="AD383" i="10"/>
  <c r="AG383" i="10" s="1"/>
  <c r="Y383" i="10"/>
  <c r="S383" i="10"/>
  <c r="AD382" i="10"/>
  <c r="AG382" i="10" s="1"/>
  <c r="Y382" i="10"/>
  <c r="S382" i="10"/>
  <c r="AD381" i="10"/>
  <c r="AG381" i="10" s="1"/>
  <c r="S381" i="10"/>
  <c r="Y381" i="10"/>
  <c r="Y380" i="10"/>
  <c r="AD380" i="10"/>
  <c r="AG380" i="10" s="1"/>
  <c r="S380" i="10"/>
  <c r="AD379" i="10"/>
  <c r="Y379" i="10"/>
  <c r="S379" i="10"/>
  <c r="AG379" i="10"/>
  <c r="Y378" i="10"/>
  <c r="S378" i="10"/>
  <c r="AD378" i="10"/>
  <c r="AG378" i="10" s="1"/>
  <c r="AD377" i="10"/>
  <c r="AG377" i="10" s="1"/>
  <c r="Y377" i="10"/>
  <c r="S377" i="10"/>
  <c r="Y376" i="10"/>
  <c r="AD376" i="10"/>
  <c r="S376" i="10"/>
  <c r="AG376" i="10"/>
  <c r="AD375" i="10"/>
  <c r="AG375" i="10"/>
  <c r="Y375" i="10"/>
  <c r="S375" i="10"/>
  <c r="S374" i="10"/>
  <c r="AD374" i="10"/>
  <c r="AG374" i="10" s="1"/>
  <c r="Y374" i="10"/>
  <c r="AD373" i="10"/>
  <c r="AG373" i="10" s="1"/>
  <c r="S373" i="10"/>
  <c r="Y373" i="10"/>
  <c r="S372" i="10"/>
  <c r="AD372" i="10"/>
  <c r="AG372" i="10" s="1"/>
  <c r="Y372" i="10"/>
  <c r="AD371" i="10"/>
  <c r="AG371" i="10" s="1"/>
  <c r="Y371" i="10"/>
  <c r="S371" i="10"/>
  <c r="AD370" i="10"/>
  <c r="Y370" i="10"/>
  <c r="S370" i="10"/>
  <c r="AG370" i="10"/>
  <c r="AD369" i="10"/>
  <c r="AG369" i="10" s="1"/>
  <c r="Y369" i="10"/>
  <c r="S369" i="10"/>
  <c r="Y368" i="10"/>
  <c r="AD368" i="10"/>
  <c r="AG368" i="10"/>
  <c r="S368" i="10"/>
  <c r="Y367" i="10"/>
  <c r="S367" i="10"/>
  <c r="AD367" i="10"/>
  <c r="AG367" i="10" s="1"/>
  <c r="AD366" i="10"/>
  <c r="AG366" i="10" s="1"/>
  <c r="Y366" i="10"/>
  <c r="S366" i="10"/>
  <c r="S365" i="10"/>
  <c r="AD365" i="10"/>
  <c r="AG365" i="10" s="1"/>
  <c r="Y365" i="10"/>
  <c r="AD364" i="10"/>
  <c r="AG364" i="10" s="1"/>
  <c r="Y364" i="10"/>
  <c r="S364" i="10"/>
  <c r="S363" i="10"/>
  <c r="AD363" i="10"/>
  <c r="AG363" i="10" s="1"/>
  <c r="Y363" i="10"/>
  <c r="AD362" i="10"/>
  <c r="AG362" i="10" s="1"/>
  <c r="S362" i="10"/>
  <c r="Y362" i="10"/>
  <c r="Y361" i="10"/>
  <c r="S361" i="10"/>
  <c r="AD361" i="10"/>
  <c r="AG361" i="10" s="1"/>
  <c r="AD360" i="10"/>
  <c r="AG360" i="10" s="1"/>
  <c r="Y360" i="10"/>
  <c r="S360" i="10"/>
  <c r="S359" i="10"/>
  <c r="AD359" i="10"/>
  <c r="AG359" i="10" s="1"/>
  <c r="Y359" i="10"/>
  <c r="Y358" i="10"/>
  <c r="AD358" i="10"/>
  <c r="S358" i="10"/>
  <c r="AG358" i="10"/>
  <c r="AD357" i="10"/>
  <c r="AG357" i="10" s="1"/>
  <c r="Y357" i="10"/>
  <c r="S357" i="10"/>
  <c r="S356" i="10"/>
  <c r="AD356" i="10"/>
  <c r="AG356" i="10" s="1"/>
  <c r="Y356" i="10"/>
  <c r="S355" i="10"/>
  <c r="AD355" i="10"/>
  <c r="AG355" i="10" s="1"/>
  <c r="Y355" i="10"/>
  <c r="AD354" i="10"/>
  <c r="Y354" i="10"/>
  <c r="S354" i="10"/>
  <c r="S353" i="10"/>
  <c r="AD353" i="10"/>
  <c r="Y353" i="10"/>
  <c r="Y352" i="10"/>
  <c r="AD352" i="10"/>
  <c r="AG352" i="10"/>
  <c r="S352" i="10"/>
  <c r="S351" i="10"/>
  <c r="AD351" i="10"/>
  <c r="AG351" i="10" s="1"/>
  <c r="Y351" i="10"/>
  <c r="Y350" i="10"/>
  <c r="S350" i="10"/>
  <c r="AD350" i="10"/>
  <c r="AG350" i="10" s="1"/>
  <c r="AD349" i="10"/>
  <c r="AG349" i="10" s="1"/>
  <c r="Y349" i="10"/>
  <c r="S349" i="10"/>
  <c r="AD348" i="10"/>
  <c r="AG348" i="10" s="1"/>
  <c r="Y348" i="10"/>
  <c r="S348" i="10"/>
  <c r="S347" i="10"/>
  <c r="Y347" i="10"/>
  <c r="AD347" i="10"/>
  <c r="S346" i="10"/>
  <c r="AD346" i="10"/>
  <c r="AG346" i="10" s="1"/>
  <c r="Y346" i="10"/>
  <c r="S345" i="10"/>
  <c r="Y345" i="10"/>
  <c r="AD345" i="10"/>
  <c r="S344" i="10"/>
  <c r="Y344" i="10"/>
  <c r="AD344" i="10"/>
  <c r="S343" i="10"/>
  <c r="Y343" i="10"/>
  <c r="AD343" i="10"/>
  <c r="AG343" i="10" s="1"/>
  <c r="S342" i="10"/>
  <c r="AD342" i="10"/>
  <c r="AG342" i="10" s="1"/>
  <c r="Y342" i="10"/>
  <c r="Y341" i="10"/>
  <c r="S341" i="10"/>
  <c r="AD341" i="10"/>
  <c r="AD340" i="10"/>
  <c r="AG340" i="10" s="1"/>
  <c r="S340" i="10"/>
  <c r="Y340" i="10"/>
  <c r="AD339" i="10"/>
  <c r="Y339" i="10"/>
  <c r="S339" i="10"/>
  <c r="AD337" i="10"/>
  <c r="AG337" i="10" s="1"/>
  <c r="Y337" i="10"/>
  <c r="S337" i="10"/>
  <c r="S336" i="10"/>
  <c r="Y336" i="10"/>
  <c r="AD336" i="10"/>
  <c r="AG336" i="10"/>
  <c r="AD335" i="10"/>
  <c r="AG335" i="10" s="1"/>
  <c r="S335" i="10"/>
  <c r="Y335" i="10"/>
  <c r="S334" i="10"/>
  <c r="Y334" i="10"/>
  <c r="AD334" i="10"/>
  <c r="AG334" i="10" s="1"/>
  <c r="S333" i="10"/>
  <c r="Y333" i="10"/>
  <c r="AD333" i="10"/>
  <c r="AG333" i="10" s="1"/>
  <c r="AD332" i="10"/>
  <c r="Y332" i="10"/>
  <c r="S332" i="10"/>
  <c r="AG332" i="10"/>
  <c r="S331" i="10"/>
  <c r="Y331" i="10"/>
  <c r="AD331" i="10"/>
  <c r="AG331" i="10"/>
  <c r="AD330" i="10"/>
  <c r="AG330" i="10" s="1"/>
  <c r="S330" i="10"/>
  <c r="Y330" i="10"/>
  <c r="S329" i="10"/>
  <c r="Y329" i="10"/>
  <c r="AD329" i="10"/>
  <c r="AG329" i="10" s="1"/>
  <c r="S328" i="10"/>
  <c r="Y328" i="10"/>
  <c r="AD328" i="10"/>
  <c r="AG328" i="10"/>
  <c r="Y327" i="10"/>
  <c r="S327" i="10"/>
  <c r="AD327" i="10"/>
  <c r="AG327" i="10" s="1"/>
  <c r="Y326" i="10"/>
  <c r="S326" i="10"/>
  <c r="AD326" i="10"/>
  <c r="AG326" i="10" s="1"/>
  <c r="AD325" i="10"/>
  <c r="AG325" i="10" s="1"/>
  <c r="Y325" i="10"/>
  <c r="S325" i="10"/>
  <c r="S324" i="10"/>
  <c r="Y324" i="10"/>
  <c r="AD324" i="10"/>
  <c r="AG324" i="10" s="1"/>
  <c r="AD323" i="10"/>
  <c r="AG323" i="10" s="1"/>
  <c r="Y323" i="10"/>
  <c r="S323" i="10"/>
  <c r="S322" i="10"/>
  <c r="Y322" i="10"/>
  <c r="AD322" i="10"/>
  <c r="AG322" i="10" s="1"/>
  <c r="S321" i="10"/>
  <c r="Y321" i="10"/>
  <c r="AD321" i="10"/>
  <c r="AG321" i="10" s="1"/>
  <c r="AD320" i="10"/>
  <c r="AG320" i="10" s="1"/>
  <c r="Y320" i="10"/>
  <c r="S320" i="10"/>
  <c r="AD319" i="10"/>
  <c r="AG319" i="10" s="1"/>
  <c r="Y319" i="10"/>
  <c r="S319" i="10"/>
  <c r="AD318" i="10"/>
  <c r="AG318" i="10" s="1"/>
  <c r="Y318" i="10"/>
  <c r="S318" i="10"/>
  <c r="S317" i="10"/>
  <c r="Y317" i="10"/>
  <c r="AD317" i="10"/>
  <c r="AG317" i="10" s="1"/>
  <c r="AD316" i="10"/>
  <c r="AG316" i="10" s="1"/>
  <c r="Y316" i="10"/>
  <c r="S316" i="10"/>
  <c r="AD315" i="10"/>
  <c r="AG315" i="10" s="1"/>
  <c r="Y315" i="10"/>
  <c r="S315" i="10"/>
  <c r="AD314" i="10"/>
  <c r="AG314" i="10" s="1"/>
  <c r="S314" i="10"/>
  <c r="Y314" i="10"/>
  <c r="AD313" i="10"/>
  <c r="AG313" i="10" s="1"/>
  <c r="Y313" i="10"/>
  <c r="S313" i="10"/>
  <c r="S312" i="10"/>
  <c r="Y312" i="10"/>
  <c r="AD312" i="10"/>
  <c r="AG312" i="10" s="1"/>
  <c r="S311" i="10"/>
  <c r="Y311" i="10"/>
  <c r="AD311" i="10"/>
  <c r="AG311" i="10" s="1"/>
  <c r="Y310" i="10"/>
  <c r="AD310" i="10"/>
  <c r="AG310" i="10" s="1"/>
  <c r="S310" i="10"/>
  <c r="AD309" i="10"/>
  <c r="AG309" i="10" s="1"/>
  <c r="Y309" i="10"/>
  <c r="S309" i="10"/>
  <c r="S308" i="10"/>
  <c r="Y308" i="10"/>
  <c r="AD308" i="10"/>
  <c r="AG308" i="10" s="1"/>
  <c r="AD307" i="10"/>
  <c r="AG307" i="10" s="1"/>
  <c r="Y307" i="10"/>
  <c r="S307" i="10"/>
  <c r="AD306" i="10"/>
  <c r="AG306" i="10" s="1"/>
  <c r="Y306" i="10"/>
  <c r="S306" i="10"/>
  <c r="S305" i="10"/>
  <c r="Y305" i="10"/>
  <c r="AD305" i="10"/>
  <c r="AG305" i="10" s="1"/>
  <c r="S304" i="10"/>
  <c r="Y304" i="10"/>
  <c r="AD304" i="10"/>
  <c r="AG304" i="10"/>
  <c r="S303" i="10"/>
  <c r="Y303" i="10"/>
  <c r="AD303" i="10"/>
  <c r="AG303" i="10"/>
  <c r="AD302" i="10"/>
  <c r="AG302" i="10" s="1"/>
  <c r="Y302" i="10"/>
  <c r="S302" i="10"/>
  <c r="S301" i="10"/>
  <c r="AD301" i="10"/>
  <c r="Y301" i="10"/>
  <c r="AG301" i="10"/>
  <c r="AD300" i="10"/>
  <c r="AG300" i="10" s="1"/>
  <c r="Y300" i="10"/>
  <c r="S300" i="10"/>
  <c r="AD299" i="10"/>
  <c r="AG299" i="10" s="1"/>
  <c r="S299" i="10"/>
  <c r="Y299" i="10"/>
  <c r="AD298" i="10"/>
  <c r="AG298" i="10" s="1"/>
  <c r="Y298" i="10"/>
  <c r="S298" i="10"/>
  <c r="AD297" i="10"/>
  <c r="AG297" i="10"/>
  <c r="Y297" i="10"/>
  <c r="S297" i="10"/>
  <c r="AD296" i="10"/>
  <c r="AG296" i="10" s="1"/>
  <c r="Y296" i="10"/>
  <c r="S296" i="10"/>
  <c r="AD295" i="10"/>
  <c r="AG295" i="10" s="1"/>
  <c r="Y295" i="10"/>
  <c r="S295" i="10"/>
  <c r="S294" i="10"/>
  <c r="Y294" i="10"/>
  <c r="AD294" i="10"/>
  <c r="AG294" i="10" s="1"/>
  <c r="S293" i="10"/>
  <c r="Y293" i="10"/>
  <c r="AD293" i="10"/>
  <c r="AG293" i="10" s="1"/>
  <c r="S292" i="10"/>
  <c r="Y292" i="10"/>
  <c r="AD292" i="10"/>
  <c r="AG292" i="10" s="1"/>
  <c r="S291" i="10"/>
  <c r="Y291" i="10"/>
  <c r="AD291" i="10"/>
  <c r="AG291" i="10"/>
  <c r="AD290" i="10"/>
  <c r="S290" i="10"/>
  <c r="Y290" i="10"/>
  <c r="AG290" i="10"/>
  <c r="AD289" i="10"/>
  <c r="AG289" i="10" s="1"/>
  <c r="Y289" i="10"/>
  <c r="S289" i="10"/>
  <c r="AD288" i="10"/>
  <c r="Y288" i="10"/>
  <c r="AG288" i="10"/>
  <c r="S288" i="10"/>
  <c r="AD287" i="10"/>
  <c r="AG287" i="10" s="1"/>
  <c r="Y287" i="10"/>
  <c r="S287" i="10"/>
  <c r="AD286" i="10"/>
  <c r="AG286" i="10" s="1"/>
  <c r="S286" i="10"/>
  <c r="Y286" i="10"/>
  <c r="Y285" i="10"/>
  <c r="AD285" i="10"/>
  <c r="AG285" i="10"/>
  <c r="S285" i="10"/>
  <c r="AD284" i="10"/>
  <c r="AG284" i="10" s="1"/>
  <c r="Y284" i="10"/>
  <c r="S284" i="10"/>
  <c r="Y283" i="10"/>
  <c r="AD283" i="10"/>
  <c r="S283" i="10"/>
  <c r="S282" i="10"/>
  <c r="AD282" i="10"/>
  <c r="AG282" i="10" s="1"/>
  <c r="Y282" i="10"/>
  <c r="S281" i="10"/>
  <c r="AD281" i="10"/>
  <c r="AG281" i="10" s="1"/>
  <c r="Y281" i="10"/>
  <c r="AD280" i="10"/>
  <c r="Y280" i="10"/>
  <c r="S280" i="10"/>
  <c r="S279" i="10"/>
  <c r="Y279" i="10"/>
  <c r="AD279" i="10"/>
  <c r="AG279" i="10" s="1"/>
  <c r="S278" i="10"/>
  <c r="AD278" i="10"/>
  <c r="Y278" i="10"/>
  <c r="S277" i="10"/>
  <c r="AD277" i="10"/>
  <c r="Y277" i="10"/>
  <c r="Y276" i="10"/>
  <c r="S276" i="10"/>
  <c r="AD276" i="10"/>
  <c r="AG276" i="10" s="1"/>
  <c r="Y275" i="10"/>
  <c r="S275" i="10"/>
  <c r="AD275" i="10"/>
  <c r="AD274" i="10"/>
  <c r="AG274" i="10" s="1"/>
  <c r="Y274" i="10"/>
  <c r="S274" i="10"/>
  <c r="S273" i="10"/>
  <c r="AD273" i="10"/>
  <c r="AG273" i="10" s="1"/>
  <c r="Y273" i="10"/>
  <c r="S272" i="10"/>
  <c r="Y272" i="10"/>
  <c r="AD272" i="10"/>
  <c r="AG272" i="10" s="1"/>
  <c r="Y270" i="10"/>
  <c r="AD270" i="10"/>
  <c r="AG270" i="10" s="1"/>
  <c r="S270" i="10"/>
  <c r="Y269" i="10"/>
  <c r="AD269" i="10"/>
  <c r="AG269" i="10" s="1"/>
  <c r="S269" i="10"/>
  <c r="AD268" i="10"/>
  <c r="Y268" i="10"/>
  <c r="S268" i="10"/>
  <c r="AG268" i="10"/>
  <c r="AD267" i="10"/>
  <c r="AG267" i="10" s="1"/>
  <c r="Y267" i="10"/>
  <c r="S267" i="10"/>
  <c r="S266" i="10"/>
  <c r="Y266" i="10"/>
  <c r="AD266" i="10"/>
  <c r="AG266" i="10" s="1"/>
  <c r="AD265" i="10"/>
  <c r="AG265" i="10"/>
  <c r="S265" i="10"/>
  <c r="Y265" i="10"/>
  <c r="AD264" i="10"/>
  <c r="AG264" i="10" s="1"/>
  <c r="Y264" i="10"/>
  <c r="S264" i="10"/>
  <c r="S263" i="10"/>
  <c r="Y263" i="10"/>
  <c r="AD263" i="10"/>
  <c r="AG263" i="10" s="1"/>
  <c r="S262" i="10"/>
  <c r="Y262" i="10"/>
  <c r="AD262" i="10"/>
  <c r="AG262" i="10" s="1"/>
  <c r="AD261" i="10"/>
  <c r="AG261" i="10"/>
  <c r="S261" i="10"/>
  <c r="Y261" i="10"/>
  <c r="Y260" i="10"/>
  <c r="AD260" i="10"/>
  <c r="AG260" i="10"/>
  <c r="S260" i="10"/>
  <c r="AD259" i="10"/>
  <c r="AG259" i="10" s="1"/>
  <c r="S259" i="10"/>
  <c r="Y259" i="10"/>
  <c r="Y258" i="10"/>
  <c r="AD258" i="10"/>
  <c r="AG258" i="10" s="1"/>
  <c r="S258" i="10"/>
  <c r="AD257" i="10"/>
  <c r="AG257" i="10" s="1"/>
  <c r="Y257" i="10"/>
  <c r="S257" i="10"/>
  <c r="AD256" i="10"/>
  <c r="AG256" i="10"/>
  <c r="Y256" i="10"/>
  <c r="S256" i="10"/>
  <c r="AD255" i="10"/>
  <c r="AG255" i="10" s="1"/>
  <c r="Y255" i="10"/>
  <c r="S255" i="10"/>
  <c r="AD254" i="10"/>
  <c r="AG254" i="10" s="1"/>
  <c r="Y254" i="10"/>
  <c r="S254" i="10"/>
  <c r="AD253" i="10"/>
  <c r="AG253" i="10" s="1"/>
  <c r="S253" i="10"/>
  <c r="Y253" i="10"/>
  <c r="AD252" i="10"/>
  <c r="Y252" i="10"/>
  <c r="S252" i="10"/>
  <c r="AG252" i="10"/>
  <c r="S251" i="10"/>
  <c r="AD251" i="10"/>
  <c r="AG251" i="10" s="1"/>
  <c r="Y251" i="10"/>
  <c r="AD250" i="10"/>
  <c r="Y250" i="10"/>
  <c r="S250" i="10"/>
  <c r="AG250" i="10"/>
  <c r="S249" i="10"/>
  <c r="AD249" i="10"/>
  <c r="AG249" i="10" s="1"/>
  <c r="Y249" i="10"/>
  <c r="AD248" i="10"/>
  <c r="AG248" i="10" s="1"/>
  <c r="Y248" i="10"/>
  <c r="S248" i="10"/>
  <c r="AD247" i="10"/>
  <c r="AG247" i="10" s="1"/>
  <c r="Y247" i="10"/>
  <c r="S247" i="10"/>
  <c r="AD246" i="10"/>
  <c r="S246" i="10"/>
  <c r="AG246" i="10"/>
  <c r="Y246" i="10"/>
  <c r="AD245" i="10"/>
  <c r="AG245" i="10" s="1"/>
  <c r="Y245" i="10"/>
  <c r="S245" i="10"/>
  <c r="Y244" i="10"/>
  <c r="S244" i="10"/>
  <c r="AD244" i="10"/>
  <c r="AG244" i="10" s="1"/>
  <c r="Y243" i="10"/>
  <c r="AD243" i="10"/>
  <c r="AG243" i="10" s="1"/>
  <c r="S243" i="10"/>
  <c r="S242" i="10"/>
  <c r="Y242" i="10"/>
  <c r="AD242" i="10"/>
  <c r="AG242" i="10"/>
  <c r="Y241" i="10"/>
  <c r="AD241" i="10"/>
  <c r="S241" i="10"/>
  <c r="AG241" i="10"/>
  <c r="AD240" i="10"/>
  <c r="AG240" i="10" s="1"/>
  <c r="Y240" i="10"/>
  <c r="S240" i="10"/>
  <c r="Y239" i="10"/>
  <c r="S239" i="10"/>
  <c r="AD239" i="10"/>
  <c r="AG239" i="10" s="1"/>
  <c r="Y238" i="10"/>
  <c r="AD238" i="10"/>
  <c r="AG238" i="10"/>
  <c r="S238" i="10"/>
  <c r="AD237" i="10"/>
  <c r="AG237" i="10"/>
  <c r="S237" i="10"/>
  <c r="Y237" i="10"/>
  <c r="S236" i="10"/>
  <c r="Y236" i="10"/>
  <c r="AD236" i="10"/>
  <c r="AG236" i="10"/>
  <c r="S235" i="10"/>
  <c r="Y235" i="10"/>
  <c r="AD235" i="10"/>
  <c r="AG235" i="10" s="1"/>
  <c r="S234" i="10"/>
  <c r="Y234" i="10"/>
  <c r="AD234" i="10"/>
  <c r="AG234" i="10" s="1"/>
  <c r="AD233" i="10"/>
  <c r="AG233" i="10"/>
  <c r="Y233" i="10"/>
  <c r="S233" i="10"/>
  <c r="AD232" i="10"/>
  <c r="AG232" i="10" s="1"/>
  <c r="Y232" i="10"/>
  <c r="S232" i="10"/>
  <c r="Y231" i="10"/>
  <c r="S231" i="10"/>
  <c r="AD231" i="10"/>
  <c r="AG231" i="10" s="1"/>
  <c r="S230" i="10"/>
  <c r="Y230" i="10"/>
  <c r="AD230" i="10"/>
  <c r="AG230" i="10"/>
  <c r="S229" i="10"/>
  <c r="Y229" i="10"/>
  <c r="AD229" i="10"/>
  <c r="AG229" i="10" s="1"/>
  <c r="Y228" i="10"/>
  <c r="AD228" i="10"/>
  <c r="AG228" i="10"/>
  <c r="S228" i="10"/>
  <c r="Y227" i="10"/>
  <c r="AD227" i="10"/>
  <c r="AG227" i="10"/>
  <c r="S227" i="10"/>
  <c r="AD226" i="10"/>
  <c r="Y226" i="10"/>
  <c r="S226" i="10"/>
  <c r="AG226" i="10"/>
  <c r="AD225" i="10"/>
  <c r="Y225" i="10"/>
  <c r="S225" i="10"/>
  <c r="AG225" i="10"/>
  <c r="AD224" i="10"/>
  <c r="AG224" i="10" s="1"/>
  <c r="Y224" i="10"/>
  <c r="S224" i="10"/>
  <c r="AD223" i="10"/>
  <c r="AG223" i="10" s="1"/>
  <c r="Y223" i="10"/>
  <c r="S223" i="10"/>
  <c r="AD222" i="10"/>
  <c r="AG222" i="10" s="1"/>
  <c r="Y222" i="10"/>
  <c r="S222" i="10"/>
  <c r="AD221" i="10"/>
  <c r="AG221" i="10" s="1"/>
  <c r="Y221" i="10"/>
  <c r="S221" i="10"/>
  <c r="AD220" i="10"/>
  <c r="AG220" i="10" s="1"/>
  <c r="Y220" i="10"/>
  <c r="S220" i="10"/>
  <c r="AD219" i="10"/>
  <c r="AG219" i="10" s="1"/>
  <c r="Y219" i="10"/>
  <c r="S219" i="10"/>
  <c r="AD218" i="10"/>
  <c r="AG218" i="10" s="1"/>
  <c r="Y218" i="10"/>
  <c r="S218" i="10"/>
  <c r="AD217" i="10"/>
  <c r="AG217" i="10" s="1"/>
  <c r="Y217" i="10"/>
  <c r="S217" i="10"/>
  <c r="AD216" i="10"/>
  <c r="AG216" i="10" s="1"/>
  <c r="Y216" i="10"/>
  <c r="S216" i="10"/>
  <c r="AD215" i="10"/>
  <c r="AG215" i="10" s="1"/>
  <c r="Y215" i="10"/>
  <c r="S215" i="10"/>
  <c r="AD214" i="10"/>
  <c r="AG214" i="10" s="1"/>
  <c r="Y214" i="10"/>
  <c r="S214" i="10"/>
  <c r="AD213" i="10"/>
  <c r="AG213" i="10" s="1"/>
  <c r="Y213" i="10"/>
  <c r="S213" i="10"/>
  <c r="AD212" i="10"/>
  <c r="AG212" i="10" s="1"/>
  <c r="Y212" i="10"/>
  <c r="S212" i="10"/>
  <c r="AD211" i="10"/>
  <c r="AG211" i="10" s="1"/>
  <c r="Y211" i="10"/>
  <c r="S211" i="10"/>
  <c r="AD210" i="10"/>
  <c r="AG210" i="10" s="1"/>
  <c r="Y210" i="10"/>
  <c r="S210" i="10"/>
  <c r="S209" i="10"/>
  <c r="AD209" i="10"/>
  <c r="Y209" i="10"/>
  <c r="S208" i="10"/>
  <c r="AD208" i="10"/>
  <c r="AG208" i="10" s="1"/>
  <c r="Y208" i="10"/>
  <c r="S207" i="10"/>
  <c r="Y207" i="10"/>
  <c r="AD207" i="10"/>
  <c r="AG207" i="10"/>
  <c r="AD206" i="10"/>
  <c r="Y206" i="10"/>
  <c r="S206" i="10"/>
  <c r="AG206" i="10"/>
  <c r="AD205" i="10"/>
  <c r="AG205" i="10" s="1"/>
  <c r="Y205" i="10"/>
  <c r="S205" i="10"/>
  <c r="Y203" i="10"/>
  <c r="S203" i="10"/>
  <c r="AD203" i="10"/>
  <c r="AG203" i="10" s="1"/>
  <c r="AD202" i="10"/>
  <c r="AG202" i="10" s="1"/>
  <c r="Y202" i="10"/>
  <c r="S202" i="10"/>
  <c r="S201" i="10"/>
  <c r="Y201" i="10"/>
  <c r="AD201" i="10"/>
  <c r="AG201" i="10" s="1"/>
  <c r="S200" i="10"/>
  <c r="Y200" i="10"/>
  <c r="AD200" i="10"/>
  <c r="AG200" i="10" s="1"/>
  <c r="Y199" i="10"/>
  <c r="S199" i="10"/>
  <c r="AD199" i="10"/>
  <c r="AG199" i="10" s="1"/>
  <c r="Y198" i="10"/>
  <c r="S198" i="10"/>
  <c r="AD198" i="10"/>
  <c r="AG198" i="10"/>
  <c r="Y197" i="10"/>
  <c r="AD197" i="10"/>
  <c r="AG197" i="10" s="1"/>
  <c r="S197" i="10"/>
  <c r="Y196" i="10"/>
  <c r="AD196" i="10"/>
  <c r="AG196" i="10" s="1"/>
  <c r="S196" i="10"/>
  <c r="AD195" i="10"/>
  <c r="AG195" i="10" s="1"/>
  <c r="Y195" i="10"/>
  <c r="S195" i="10"/>
  <c r="AD194" i="10"/>
  <c r="AG194" i="10" s="1"/>
  <c r="Y194" i="10"/>
  <c r="S194" i="10"/>
  <c r="AD193" i="10"/>
  <c r="AG193" i="10" s="1"/>
  <c r="Y193" i="10"/>
  <c r="S193" i="10"/>
  <c r="AD192" i="10"/>
  <c r="Y192" i="10"/>
  <c r="S192" i="10"/>
  <c r="AG192" i="10"/>
  <c r="S191" i="10"/>
  <c r="Y191" i="10"/>
  <c r="AD191" i="10"/>
  <c r="AG191" i="10" s="1"/>
  <c r="S190" i="10"/>
  <c r="Y190" i="10"/>
  <c r="AD190" i="10"/>
  <c r="AD189" i="10"/>
  <c r="Y189" i="10"/>
  <c r="S189" i="10"/>
  <c r="AG189" i="10"/>
  <c r="AD188" i="10"/>
  <c r="AG188" i="10" s="1"/>
  <c r="Y188" i="10"/>
  <c r="S188" i="10"/>
  <c r="AD187" i="10"/>
  <c r="AG187" i="10" s="1"/>
  <c r="Y187" i="10"/>
  <c r="S187" i="10"/>
  <c r="AD186" i="10"/>
  <c r="Y186" i="10"/>
  <c r="S186" i="10"/>
  <c r="AG186" i="10"/>
  <c r="S185" i="10"/>
  <c r="AD185" i="10"/>
  <c r="AG185" i="10" s="1"/>
  <c r="Y185" i="10"/>
  <c r="AD184" i="10"/>
  <c r="AG184" i="10" s="1"/>
  <c r="Y184" i="10"/>
  <c r="S184" i="10"/>
  <c r="AD183" i="10"/>
  <c r="AG183" i="10" s="1"/>
  <c r="Y183" i="10"/>
  <c r="S183" i="10"/>
  <c r="AD182" i="10"/>
  <c r="AG182" i="10" s="1"/>
  <c r="Y182" i="10"/>
  <c r="S182" i="10"/>
  <c r="AD181" i="10"/>
  <c r="Y181" i="10"/>
  <c r="S181" i="10"/>
  <c r="AG181" i="10"/>
  <c r="S180" i="10"/>
  <c r="Y180" i="10"/>
  <c r="AD180" i="10"/>
  <c r="AG180" i="10" s="1"/>
  <c r="S179" i="10"/>
  <c r="Y179" i="10"/>
  <c r="AD179" i="10"/>
  <c r="AG179" i="10" s="1"/>
  <c r="AD178" i="10"/>
  <c r="AG178" i="10" s="1"/>
  <c r="Y178" i="10"/>
  <c r="S178" i="10"/>
  <c r="AD177" i="10"/>
  <c r="AG177" i="10" s="1"/>
  <c r="Y177" i="10"/>
  <c r="S177" i="10"/>
  <c r="AD176" i="10"/>
  <c r="AG176" i="10" s="1"/>
  <c r="Y176" i="10"/>
  <c r="S176" i="10"/>
  <c r="AD175" i="10"/>
  <c r="AG175" i="10" s="1"/>
  <c r="Y175" i="10"/>
  <c r="S175" i="10"/>
  <c r="AD174" i="10"/>
  <c r="AG174" i="10" s="1"/>
  <c r="Y174" i="10"/>
  <c r="S174" i="10"/>
  <c r="AD173" i="10"/>
  <c r="AG173" i="10" s="1"/>
  <c r="Y173" i="10"/>
  <c r="S173" i="10"/>
  <c r="Y172" i="10"/>
  <c r="S172" i="10"/>
  <c r="AD172" i="10"/>
  <c r="AG172" i="10" s="1"/>
  <c r="AD171" i="10"/>
  <c r="Y171" i="10"/>
  <c r="S171" i="10"/>
  <c r="AG171" i="10"/>
  <c r="AD170" i="10"/>
  <c r="Y170" i="10"/>
  <c r="S170" i="10"/>
  <c r="AG170" i="10"/>
  <c r="S169" i="10"/>
  <c r="Y169" i="10"/>
  <c r="AD169" i="10"/>
  <c r="AG169" i="10"/>
  <c r="S168" i="10"/>
  <c r="Y168" i="10"/>
  <c r="AD168" i="10"/>
  <c r="AG168" i="10"/>
  <c r="Y167" i="10"/>
  <c r="S167" i="10"/>
  <c r="AD167" i="10"/>
  <c r="AG167" i="10"/>
  <c r="AD166" i="10"/>
  <c r="AG166" i="10" s="1"/>
  <c r="Y166" i="10"/>
  <c r="S166" i="10"/>
  <c r="AD165" i="10"/>
  <c r="Y165" i="10"/>
  <c r="S165" i="10"/>
  <c r="AG165" i="10"/>
  <c r="AD164" i="10"/>
  <c r="AG164" i="10" s="1"/>
  <c r="Y164" i="10"/>
  <c r="S164" i="10"/>
  <c r="AD163" i="10"/>
  <c r="Y163" i="10"/>
  <c r="S163" i="10"/>
  <c r="AG163" i="10"/>
  <c r="AD162" i="10"/>
  <c r="Y162" i="10"/>
  <c r="S162" i="10"/>
  <c r="AG162" i="10"/>
  <c r="AD161" i="10"/>
  <c r="AG161" i="10" s="1"/>
  <c r="Y161" i="10"/>
  <c r="S161" i="10"/>
  <c r="S160" i="10"/>
  <c r="Y160" i="10"/>
  <c r="AD160" i="10"/>
  <c r="AG160" i="10"/>
  <c r="AD159" i="10"/>
  <c r="AG159" i="10" s="1"/>
  <c r="Y159" i="10"/>
  <c r="S159" i="10"/>
  <c r="Y158" i="10"/>
  <c r="AD158" i="10"/>
  <c r="AG158" i="10" s="1"/>
  <c r="S158" i="10"/>
  <c r="S157" i="10"/>
  <c r="AD157" i="10"/>
  <c r="AG157" i="10" s="1"/>
  <c r="Y157" i="10"/>
  <c r="AD156" i="10"/>
  <c r="AG156" i="10" s="1"/>
  <c r="Y156" i="10"/>
  <c r="S156" i="10"/>
  <c r="AD155" i="10"/>
  <c r="AG155" i="10" s="1"/>
  <c r="S155" i="10"/>
  <c r="Y155" i="10"/>
  <c r="Y154" i="10"/>
  <c r="S154" i="10"/>
  <c r="AD154" i="10"/>
  <c r="AG154" i="10"/>
  <c r="AD153" i="10"/>
  <c r="AG153" i="10" s="1"/>
  <c r="Y153" i="10"/>
  <c r="S153" i="10"/>
  <c r="S152" i="10"/>
  <c r="Y152" i="10"/>
  <c r="AD152" i="10"/>
  <c r="AG152" i="10" s="1"/>
  <c r="AD151" i="10"/>
  <c r="AG151" i="10" s="1"/>
  <c r="S151" i="10"/>
  <c r="Y151" i="10"/>
  <c r="AD150" i="10"/>
  <c r="AG150" i="10" s="1"/>
  <c r="Y150" i="10"/>
  <c r="S150" i="10"/>
  <c r="AD149" i="10"/>
  <c r="AG149" i="10"/>
  <c r="Y149" i="10"/>
  <c r="S149" i="10"/>
  <c r="S148" i="10"/>
  <c r="Y148" i="10"/>
  <c r="AD148" i="10"/>
  <c r="AG148" i="10" s="1"/>
  <c r="S147" i="10"/>
  <c r="AD147" i="10"/>
  <c r="AG147" i="10" s="1"/>
  <c r="Y147" i="10"/>
  <c r="Y146" i="10"/>
  <c r="S146" i="10"/>
  <c r="AD146" i="10"/>
  <c r="AG146" i="10" s="1"/>
  <c r="AD145" i="10"/>
  <c r="Y145" i="10"/>
  <c r="S145" i="10"/>
  <c r="AG145" i="10"/>
  <c r="Y144" i="10"/>
  <c r="S144" i="10"/>
  <c r="AD144" i="10"/>
  <c r="AG144" i="10" s="1"/>
  <c r="AD143" i="10"/>
  <c r="AG143" i="10" s="1"/>
  <c r="Y143" i="10"/>
  <c r="S143" i="10"/>
  <c r="AD142" i="10"/>
  <c r="AG142" i="10" s="1"/>
  <c r="Y142" i="10"/>
  <c r="S142" i="10"/>
  <c r="Y141" i="10"/>
  <c r="S141" i="10"/>
  <c r="AD141" i="10"/>
  <c r="AG141" i="10" s="1"/>
  <c r="Y140" i="10"/>
  <c r="S140" i="10"/>
  <c r="AD140" i="10"/>
  <c r="AG140" i="10" s="1"/>
  <c r="AG139" i="10"/>
  <c r="AQ139" i="10" s="1"/>
  <c r="Y138" i="10"/>
  <c r="S138" i="10"/>
  <c r="AG138" i="10"/>
  <c r="L138" i="10"/>
  <c r="AG137" i="10"/>
  <c r="Y137" i="10"/>
  <c r="S137" i="10"/>
  <c r="L137" i="10"/>
  <c r="AG136" i="10"/>
  <c r="Y135" i="10"/>
  <c r="S135" i="10"/>
  <c r="L135" i="10"/>
  <c r="AG135" i="10"/>
  <c r="AG134" i="10"/>
  <c r="S134" i="10"/>
  <c r="Y134" i="10"/>
  <c r="L134" i="10"/>
  <c r="AG133" i="10"/>
  <c r="Y133" i="10"/>
  <c r="S133" i="10"/>
  <c r="L133" i="10"/>
  <c r="S132" i="10"/>
  <c r="L132" i="10"/>
  <c r="AG132" i="10"/>
  <c r="Y132" i="10"/>
  <c r="S131" i="10"/>
  <c r="Y131" i="10"/>
  <c r="AG131" i="10"/>
  <c r="L131" i="10"/>
  <c r="AG130" i="10"/>
  <c r="Y130" i="10"/>
  <c r="S130" i="10"/>
  <c r="L130" i="10"/>
  <c r="AG129" i="10"/>
  <c r="Y129" i="10"/>
  <c r="S129" i="10"/>
  <c r="L129" i="10"/>
  <c r="AD696" i="10"/>
  <c r="K692" i="10"/>
  <c r="AG128" i="10"/>
  <c r="Y128" i="10"/>
  <c r="S128" i="10"/>
  <c r="L128" i="10"/>
  <c r="AK127" i="10"/>
  <c r="AQ127" i="10"/>
  <c r="AK126" i="10"/>
  <c r="AQ126" i="10" s="1"/>
  <c r="AK125" i="10"/>
  <c r="AQ125" i="10" s="1"/>
  <c r="AK124" i="10"/>
  <c r="AQ124" i="10"/>
  <c r="AK122" i="10"/>
  <c r="AQ122" i="10" s="1"/>
  <c r="AK121" i="10"/>
  <c r="AQ121" i="10"/>
  <c r="AK120" i="10"/>
  <c r="AQ120" i="10" s="1"/>
  <c r="AK119" i="10"/>
  <c r="AQ119" i="10"/>
  <c r="AK118" i="10"/>
  <c r="AQ118" i="10" s="1"/>
  <c r="AK117" i="10"/>
  <c r="AQ117" i="10" s="1"/>
  <c r="AK116" i="10"/>
  <c r="AQ116" i="10" s="1"/>
  <c r="AK115" i="10"/>
  <c r="AQ115" i="10" s="1"/>
  <c r="AK114" i="10"/>
  <c r="AQ114" i="10"/>
  <c r="AK113" i="10"/>
  <c r="AQ113" i="10" s="1"/>
  <c r="AK112" i="10"/>
  <c r="AQ112" i="10"/>
  <c r="AK111" i="10"/>
  <c r="AQ111" i="10"/>
  <c r="AK110" i="10"/>
  <c r="AQ110" i="10" s="1"/>
  <c r="AK109" i="10"/>
  <c r="AQ109" i="10" s="1"/>
  <c r="AK108" i="10"/>
  <c r="AQ108" i="10" s="1"/>
  <c r="AK107" i="10"/>
  <c r="AQ107" i="10" s="1"/>
  <c r="AK106" i="10"/>
  <c r="AQ106" i="10" s="1"/>
  <c r="AK105" i="10"/>
  <c r="AQ105" i="10" s="1"/>
  <c r="AK104" i="10"/>
  <c r="AQ104" i="10"/>
  <c r="AK103" i="10"/>
  <c r="AQ103" i="10"/>
  <c r="AK102" i="10"/>
  <c r="AQ102" i="10" s="1"/>
  <c r="AK101" i="10"/>
  <c r="AQ101" i="10" s="1"/>
  <c r="AK100" i="10"/>
  <c r="AQ100" i="10" s="1"/>
  <c r="AK98" i="10"/>
  <c r="AQ98" i="10" s="1"/>
  <c r="AK97" i="10"/>
  <c r="AQ97" i="10" s="1"/>
  <c r="AK96" i="10"/>
  <c r="AQ96" i="10"/>
  <c r="AK95" i="10"/>
  <c r="AQ95" i="10" s="1"/>
  <c r="AK94" i="10"/>
  <c r="AQ94" i="10" s="1"/>
  <c r="AK93" i="10"/>
  <c r="AQ93" i="10" s="1"/>
  <c r="AK92" i="10"/>
  <c r="AQ92" i="10" s="1"/>
  <c r="AK89" i="10"/>
  <c r="AQ89" i="10" s="1"/>
  <c r="AK88" i="10"/>
  <c r="AQ88" i="10" s="1"/>
  <c r="AK87" i="10"/>
  <c r="AQ87" i="10" s="1"/>
  <c r="AK86" i="10"/>
  <c r="AQ86" i="10" s="1"/>
  <c r="AK85" i="10"/>
  <c r="AQ85" i="10"/>
  <c r="AK84" i="10"/>
  <c r="AQ84" i="10" s="1"/>
  <c r="AK83" i="10"/>
  <c r="AQ83" i="10" s="1"/>
  <c r="AK82" i="10"/>
  <c r="AQ82" i="10" s="1"/>
  <c r="AK81" i="10"/>
  <c r="AQ81" i="10" s="1"/>
  <c r="AK80" i="10"/>
  <c r="AQ80" i="10" s="1"/>
  <c r="AK79" i="10"/>
  <c r="AQ79" i="10"/>
  <c r="AK78" i="10"/>
  <c r="AQ78" i="10"/>
  <c r="AK77" i="10"/>
  <c r="AQ77" i="10"/>
  <c r="AK76" i="10"/>
  <c r="AQ76" i="10" s="1"/>
  <c r="AK75" i="10"/>
  <c r="AQ75" i="10" s="1"/>
  <c r="AK74" i="10"/>
  <c r="AQ74" i="10" s="1"/>
  <c r="AK73" i="10"/>
  <c r="AQ73" i="10"/>
  <c r="AK72" i="10"/>
  <c r="AQ72" i="10" s="1"/>
  <c r="AK71" i="10"/>
  <c r="AQ71" i="10" s="1"/>
  <c r="AK70" i="10"/>
  <c r="AQ70" i="10" s="1"/>
  <c r="AK69" i="10"/>
  <c r="AQ69" i="10" s="1"/>
  <c r="AK68" i="10"/>
  <c r="AQ68" i="10" s="1"/>
  <c r="AK67" i="10"/>
  <c r="AQ67" i="10" s="1"/>
  <c r="AK66" i="10"/>
  <c r="AQ66" i="10"/>
  <c r="AK65" i="10"/>
  <c r="AQ65" i="10" s="1"/>
  <c r="AK64" i="10"/>
  <c r="AQ64" i="10" s="1"/>
  <c r="AK63" i="10"/>
  <c r="AQ63" i="10" s="1"/>
  <c r="AK62" i="10"/>
  <c r="AQ62" i="10" s="1"/>
  <c r="AK61" i="10"/>
  <c r="AQ61" i="10" s="1"/>
  <c r="AK60" i="10"/>
  <c r="AQ60" i="10" s="1"/>
  <c r="AK59" i="10"/>
  <c r="AQ59" i="10"/>
  <c r="AK58" i="10"/>
  <c r="AQ58" i="10" s="1"/>
  <c r="AK57" i="10"/>
  <c r="AQ57" i="10"/>
  <c r="AK56" i="10"/>
  <c r="AQ56" i="10" s="1"/>
  <c r="AK55" i="10"/>
  <c r="AQ55" i="10" s="1"/>
  <c r="AK54" i="10"/>
  <c r="AQ54" i="10" s="1"/>
  <c r="AK53" i="10"/>
  <c r="AQ53" i="10"/>
  <c r="AK52" i="10"/>
  <c r="AQ52" i="10" s="1"/>
  <c r="AK51" i="10"/>
  <c r="AQ51" i="10" s="1"/>
  <c r="AK50" i="10"/>
  <c r="AQ50" i="10" s="1"/>
  <c r="AK49" i="10"/>
  <c r="AQ49" i="10" s="1"/>
  <c r="AK48" i="10"/>
  <c r="AQ48" i="10"/>
  <c r="AK47" i="10"/>
  <c r="AQ47" i="10" s="1"/>
  <c r="AK46" i="10"/>
  <c r="AQ46" i="10" s="1"/>
  <c r="AK45" i="10"/>
  <c r="AQ45" i="10" s="1"/>
  <c r="AK44" i="10"/>
  <c r="AQ44" i="10" s="1"/>
  <c r="AK43" i="10"/>
  <c r="AQ43" i="10" s="1"/>
  <c r="AK42" i="10"/>
  <c r="AQ42" i="10"/>
  <c r="AK40" i="10"/>
  <c r="AQ40" i="10"/>
  <c r="AK39" i="10"/>
  <c r="AQ39" i="10"/>
  <c r="AK36" i="10"/>
  <c r="AQ36" i="10" s="1"/>
  <c r="AK35" i="10"/>
  <c r="AQ35" i="10" s="1"/>
  <c r="AK34" i="10"/>
  <c r="AQ34" i="10" s="1"/>
  <c r="AK33" i="10"/>
  <c r="AQ33" i="10" s="1"/>
  <c r="AK32" i="10"/>
  <c r="AQ32" i="10" s="1"/>
  <c r="AK31" i="10"/>
  <c r="AQ31" i="10"/>
  <c r="AK30" i="10"/>
  <c r="AQ30" i="10"/>
  <c r="AK29" i="10"/>
  <c r="AQ29" i="10" s="1"/>
  <c r="AK28" i="10"/>
  <c r="AQ28" i="10" s="1"/>
  <c r="AK27" i="10"/>
  <c r="AQ27" i="10" s="1"/>
  <c r="AK26" i="10"/>
  <c r="AQ26" i="10" s="1"/>
  <c r="AK25" i="10"/>
  <c r="AQ25" i="10" s="1"/>
  <c r="AK24" i="10"/>
  <c r="AQ24" i="10" s="1"/>
  <c r="AK23" i="10"/>
  <c r="AQ23" i="10"/>
  <c r="AK21" i="10"/>
  <c r="AQ21" i="10" s="1"/>
  <c r="AK20" i="10"/>
  <c r="AQ20" i="10" s="1"/>
  <c r="AK18" i="10"/>
  <c r="AQ18" i="10" s="1"/>
  <c r="AK6" i="10"/>
  <c r="AI692" i="10"/>
  <c r="AI694" i="10" s="1"/>
  <c r="AG598" i="10"/>
  <c r="AK738" i="1"/>
  <c r="AK739" i="1"/>
  <c r="AK731" i="1"/>
  <c r="AK730" i="1"/>
  <c r="AK718" i="1"/>
  <c r="AG425" i="1"/>
  <c r="AF424" i="1"/>
  <c r="AK737" i="1"/>
  <c r="AK732" i="1"/>
  <c r="AG731" i="1"/>
  <c r="AG730" i="1"/>
  <c r="AK727" i="1"/>
  <c r="AK724" i="1"/>
  <c r="AK721" i="1"/>
  <c r="AK712" i="1"/>
  <c r="AK729" i="1"/>
  <c r="AK726" i="1"/>
  <c r="AK725" i="1"/>
  <c r="AK720" i="1"/>
  <c r="AK719" i="1"/>
  <c r="AK716" i="1"/>
  <c r="AK714" i="1"/>
  <c r="AK710" i="1"/>
  <c r="AK735" i="1"/>
  <c r="AG428" i="1"/>
  <c r="AK744" i="1"/>
  <c r="AK734" i="1"/>
  <c r="AK733" i="1"/>
  <c r="AK728" i="1"/>
  <c r="AK723" i="1"/>
  <c r="AK722" i="1"/>
  <c r="AK717" i="1"/>
  <c r="AK715" i="1"/>
  <c r="AK713" i="1"/>
  <c r="AK709" i="1"/>
  <c r="AK742" i="1"/>
  <c r="AK740" i="1"/>
  <c r="AG739" i="1"/>
  <c r="AK736" i="1"/>
  <c r="AG427" i="1"/>
  <c r="AG426" i="1"/>
  <c r="AG424" i="1"/>
  <c r="AG422" i="1"/>
  <c r="AG421" i="1"/>
  <c r="AK711" i="1"/>
  <c r="AG706" i="1"/>
  <c r="AQ706" i="1"/>
  <c r="AG705" i="1"/>
  <c r="AQ705" i="1"/>
  <c r="AG704" i="1"/>
  <c r="AQ704" i="1"/>
  <c r="AG702" i="1"/>
  <c r="AQ702" i="1"/>
  <c r="AG701" i="1"/>
  <c r="AQ701" i="1"/>
  <c r="AG700" i="1"/>
  <c r="AQ700" i="1"/>
  <c r="AG699" i="1"/>
  <c r="AQ699" i="1"/>
  <c r="AG698" i="1"/>
  <c r="AQ698" i="1" s="1"/>
  <c r="AG697" i="1"/>
  <c r="AQ697" i="1"/>
  <c r="AG696" i="1"/>
  <c r="AQ696" i="1"/>
  <c r="AG695" i="1"/>
  <c r="AQ695" i="1"/>
  <c r="AG694" i="1"/>
  <c r="AQ694" i="1"/>
  <c r="AG693" i="1"/>
  <c r="AQ693" i="1"/>
  <c r="AG692" i="1"/>
  <c r="AQ692" i="1"/>
  <c r="AG691" i="1"/>
  <c r="AQ691" i="1"/>
  <c r="AD689" i="1"/>
  <c r="AD688" i="1"/>
  <c r="AD687" i="1"/>
  <c r="AD686" i="1"/>
  <c r="AD685" i="1"/>
  <c r="AD684" i="1"/>
  <c r="AD683" i="1"/>
  <c r="AD682" i="1"/>
  <c r="AD678" i="1"/>
  <c r="AD677" i="1"/>
  <c r="AD676" i="1"/>
  <c r="AD675" i="1"/>
  <c r="AD674" i="1"/>
  <c r="AD673" i="1"/>
  <c r="AD672" i="1"/>
  <c r="AD671" i="1"/>
  <c r="AD665" i="1"/>
  <c r="AD664" i="1"/>
  <c r="AD663" i="1"/>
  <c r="AD662" i="1"/>
  <c r="AG464" i="1"/>
  <c r="AQ464" i="1"/>
  <c r="AH463" i="1"/>
  <c r="AQ463" i="1"/>
  <c r="AG430" i="1"/>
  <c r="AQ430" i="1" s="1"/>
  <c r="AG420" i="1"/>
  <c r="AQ420" i="1" s="1"/>
  <c r="AG408" i="1"/>
  <c r="AQ408" i="1" s="1"/>
  <c r="Y287" i="1"/>
  <c r="AD287" i="1"/>
  <c r="Y227" i="1"/>
  <c r="AD227" i="1"/>
  <c r="AG227" i="1" s="1"/>
  <c r="AG139" i="1"/>
  <c r="AQ139" i="1" s="1"/>
  <c r="AK127" i="1"/>
  <c r="AQ127" i="1"/>
  <c r="AK126" i="1"/>
  <c r="AQ126" i="1"/>
  <c r="AK125" i="1"/>
  <c r="AQ125" i="1"/>
  <c r="AK124" i="1"/>
  <c r="AQ124" i="1"/>
  <c r="AK122" i="1"/>
  <c r="AQ122" i="1" s="1"/>
  <c r="AK121" i="1"/>
  <c r="AQ121" i="1" s="1"/>
  <c r="AK120" i="1"/>
  <c r="AQ120" i="1" s="1"/>
  <c r="AK119" i="1"/>
  <c r="AQ119" i="1"/>
  <c r="AK118" i="1"/>
  <c r="AQ118" i="1"/>
  <c r="AK117" i="1"/>
  <c r="AQ117" i="1"/>
  <c r="AK116" i="1"/>
  <c r="AQ116" i="1"/>
  <c r="AK115" i="1"/>
  <c r="AQ115" i="1"/>
  <c r="AK114" i="1"/>
  <c r="AQ114" i="1"/>
  <c r="AK113" i="1"/>
  <c r="AQ113" i="1"/>
  <c r="AK112" i="1"/>
  <c r="AQ112" i="1"/>
  <c r="AK111" i="1"/>
  <c r="AQ111" i="1"/>
  <c r="AK110" i="1"/>
  <c r="AQ110" i="1"/>
  <c r="AK109" i="1"/>
  <c r="AQ109" i="1"/>
  <c r="AK108" i="1"/>
  <c r="AQ108" i="1"/>
  <c r="AK107" i="1"/>
  <c r="AQ107" i="1"/>
  <c r="AK106" i="1"/>
  <c r="AQ106" i="1"/>
  <c r="AK105" i="1"/>
  <c r="AQ105" i="1" s="1"/>
  <c r="AK104" i="1"/>
  <c r="AQ104" i="1"/>
  <c r="AK103" i="1"/>
  <c r="AQ103" i="1"/>
  <c r="AK102" i="1"/>
  <c r="AQ102" i="1"/>
  <c r="AK101" i="1"/>
  <c r="AQ101" i="1"/>
  <c r="AK100" i="1"/>
  <c r="AQ100" i="1"/>
  <c r="AK98" i="1"/>
  <c r="AQ98" i="1"/>
  <c r="AK97" i="1"/>
  <c r="AQ97" i="1"/>
  <c r="AK96" i="1"/>
  <c r="AQ96" i="1"/>
  <c r="AK95" i="1"/>
  <c r="AQ95" i="1"/>
  <c r="AK94" i="1"/>
  <c r="AQ94" i="1"/>
  <c r="AK93" i="1"/>
  <c r="AQ93" i="1"/>
  <c r="AK92" i="1"/>
  <c r="AQ92" i="1"/>
  <c r="AK89" i="1"/>
  <c r="AQ89" i="1"/>
  <c r="AK88" i="1"/>
  <c r="AQ88" i="1"/>
  <c r="AK87" i="1"/>
  <c r="AQ87" i="1"/>
  <c r="AK86" i="1"/>
  <c r="AQ86" i="1"/>
  <c r="AK85" i="1"/>
  <c r="AQ85" i="1"/>
  <c r="AK84" i="1"/>
  <c r="AQ84" i="1"/>
  <c r="AK83" i="1"/>
  <c r="AQ83" i="1"/>
  <c r="AK82" i="1"/>
  <c r="AQ82" i="1"/>
  <c r="AK81" i="1"/>
  <c r="AQ81" i="1"/>
  <c r="AK80" i="1"/>
  <c r="AQ80" i="1"/>
  <c r="AK79" i="1"/>
  <c r="AQ79" i="1"/>
  <c r="AK78" i="1"/>
  <c r="AQ78" i="1"/>
  <c r="AK77" i="1"/>
  <c r="AQ77" i="1"/>
  <c r="AK76" i="1"/>
  <c r="AQ76" i="1"/>
  <c r="AK75" i="1"/>
  <c r="AQ75" i="1"/>
  <c r="AK74" i="1"/>
  <c r="AQ74" i="1"/>
  <c r="AK73" i="1"/>
  <c r="AQ73" i="1"/>
  <c r="AK72" i="1"/>
  <c r="AQ72" i="1"/>
  <c r="AK71" i="1"/>
  <c r="AQ71" i="1"/>
  <c r="AK70" i="1"/>
  <c r="AQ70" i="1"/>
  <c r="AK69" i="1"/>
  <c r="AQ69" i="1"/>
  <c r="AK68" i="1"/>
  <c r="AQ68" i="1"/>
  <c r="AK67" i="1"/>
  <c r="AQ67" i="1"/>
  <c r="AK66" i="1"/>
  <c r="AQ66" i="1"/>
  <c r="AK65" i="1"/>
  <c r="AQ65" i="1"/>
  <c r="AK64" i="1"/>
  <c r="AQ64" i="1" s="1"/>
  <c r="AK63" i="1"/>
  <c r="AQ63" i="1" s="1"/>
  <c r="AK62" i="1"/>
  <c r="AQ62" i="1"/>
  <c r="AK61" i="1"/>
  <c r="AQ61" i="1"/>
  <c r="AK60" i="1"/>
  <c r="AQ60" i="1"/>
  <c r="AK59" i="1"/>
  <c r="AQ59" i="1"/>
  <c r="AK58" i="1"/>
  <c r="AQ58" i="1"/>
  <c r="AK57" i="1"/>
  <c r="AQ57" i="1"/>
  <c r="AK56" i="1"/>
  <c r="AQ56" i="1"/>
  <c r="AK55" i="1"/>
  <c r="AQ55" i="1"/>
  <c r="AK54" i="1"/>
  <c r="AQ54" i="1"/>
  <c r="AK53" i="1"/>
  <c r="AQ53" i="1"/>
  <c r="AK52" i="1"/>
  <c r="AQ52" i="1"/>
  <c r="AK51" i="1"/>
  <c r="AQ51" i="1"/>
  <c r="AK50" i="1"/>
  <c r="AQ50" i="1"/>
  <c r="AK49" i="1"/>
  <c r="AQ49" i="1"/>
  <c r="AK48" i="1"/>
  <c r="AQ48" i="1"/>
  <c r="AK47" i="1"/>
  <c r="AQ47" i="1"/>
  <c r="AK46" i="1"/>
  <c r="AQ46" i="1"/>
  <c r="AK45" i="1"/>
  <c r="AQ45" i="1"/>
  <c r="AK44" i="1"/>
  <c r="AQ44" i="1"/>
  <c r="AK43" i="1"/>
  <c r="AQ43" i="1"/>
  <c r="AK42" i="1"/>
  <c r="AQ42" i="1"/>
  <c r="AK40" i="1"/>
  <c r="AQ40" i="1"/>
  <c r="AK39" i="1"/>
  <c r="AQ39" i="1"/>
  <c r="AK36" i="1"/>
  <c r="AQ36" i="1"/>
  <c r="AK35" i="1"/>
  <c r="AQ35" i="1"/>
  <c r="AK34" i="1"/>
  <c r="AQ34" i="1"/>
  <c r="AK33" i="1"/>
  <c r="AQ33" i="1" s="1"/>
  <c r="AK32" i="1"/>
  <c r="AQ32" i="1"/>
  <c r="AK31" i="1"/>
  <c r="AQ31" i="1"/>
  <c r="AK30" i="1"/>
  <c r="AQ30" i="1"/>
  <c r="AK29" i="1"/>
  <c r="AQ29" i="1"/>
  <c r="AK28" i="1"/>
  <c r="AQ28" i="1"/>
  <c r="AK27" i="1"/>
  <c r="AQ27" i="1"/>
  <c r="AK26" i="1"/>
  <c r="AQ26" i="1"/>
  <c r="AK25" i="1"/>
  <c r="AQ25" i="1" s="1"/>
  <c r="AK24" i="1"/>
  <c r="AQ24" i="1"/>
  <c r="AK23" i="1"/>
  <c r="AQ23" i="1"/>
  <c r="AK21" i="1"/>
  <c r="AQ21" i="1"/>
  <c r="AK20" i="1"/>
  <c r="AQ20" i="1"/>
  <c r="AK18" i="1"/>
  <c r="AQ18" i="1"/>
  <c r="S287" i="1"/>
  <c r="S227" i="1"/>
  <c r="I53" i="8"/>
  <c r="D4" i="8"/>
  <c r="D53" i="8" s="1"/>
  <c r="C173" i="5"/>
  <c r="C133" i="5"/>
  <c r="K751" i="1" s="1"/>
  <c r="K755" i="1" s="1"/>
  <c r="AI663" i="1"/>
  <c r="AG663" i="1" s="1"/>
  <c r="AI159" i="1"/>
  <c r="AI664" i="1"/>
  <c r="AG664" i="1" s="1"/>
  <c r="AI665" i="1"/>
  <c r="AG665" i="1" s="1"/>
  <c r="AI158" i="1"/>
  <c r="AI666" i="1"/>
  <c r="AG666" i="1" s="1"/>
  <c r="AI667" i="1"/>
  <c r="AG667" i="1" s="1"/>
  <c r="AI157" i="1"/>
  <c r="AI668" i="1"/>
  <c r="AG668" i="1" s="1"/>
  <c r="AI669" i="1"/>
  <c r="AG669" i="1" s="1"/>
  <c r="AI156" i="1"/>
  <c r="AI670" i="1"/>
  <c r="AG670" i="1" s="1"/>
  <c r="AI671" i="1"/>
  <c r="AG671" i="1" s="1"/>
  <c r="AI672" i="1"/>
  <c r="AG672" i="1" s="1"/>
  <c r="AI160" i="1"/>
  <c r="AI161" i="1"/>
  <c r="AI673" i="1"/>
  <c r="AG673" i="1" s="1"/>
  <c r="AI163" i="1"/>
  <c r="AI164" i="1"/>
  <c r="AI165" i="1"/>
  <c r="AI674" i="1"/>
  <c r="AG674" i="1" s="1"/>
  <c r="AI675" i="1"/>
  <c r="AG675" i="1" s="1"/>
  <c r="AI487" i="1"/>
  <c r="AG487" i="1" s="1"/>
  <c r="AI655" i="1"/>
  <c r="AG655" i="1" s="1"/>
  <c r="AI488" i="1"/>
  <c r="AG488" i="1" s="1"/>
  <c r="AI656" i="1"/>
  <c r="AG656" i="1" s="1"/>
  <c r="AI489" i="1"/>
  <c r="AG489" i="1" s="1"/>
  <c r="AI657" i="1"/>
  <c r="AG657" i="1" s="1"/>
  <c r="AI681" i="1"/>
  <c r="AG681" i="1" s="1"/>
  <c r="AI658" i="1"/>
  <c r="AG658" i="1" s="1"/>
  <c r="AI659" i="1"/>
  <c r="AG659" i="1" s="1"/>
  <c r="AI660" i="1"/>
  <c r="AG660" i="1" s="1"/>
  <c r="AI661" i="1"/>
  <c r="AG661" i="1" s="1"/>
  <c r="AI662" i="1"/>
  <c r="AG662" i="1" s="1"/>
  <c r="AI162" i="1"/>
  <c r="AI490" i="1"/>
  <c r="AG490" i="1" s="1"/>
  <c r="AI493" i="1"/>
  <c r="AG493" i="1" s="1"/>
  <c r="AI166" i="1"/>
  <c r="AI492" i="1"/>
  <c r="AG492" i="1" s="1"/>
  <c r="AI212" i="1"/>
  <c r="AG212" i="1" s="1"/>
  <c r="AI491" i="1"/>
  <c r="AG491" i="1" s="1"/>
  <c r="AI213" i="1"/>
  <c r="AG213" i="1" s="1"/>
  <c r="AI214" i="1"/>
  <c r="AG214" i="1" s="1"/>
  <c r="AI494" i="1"/>
  <c r="AG494" i="1" s="1"/>
  <c r="AI215" i="1"/>
  <c r="AG215" i="1" s="1"/>
  <c r="AI216" i="1"/>
  <c r="AG216" i="1" s="1"/>
  <c r="AI495" i="1"/>
  <c r="AG495" i="1" s="1"/>
  <c r="AI217" i="1"/>
  <c r="AG217" i="1" s="1"/>
  <c r="AI676" i="1"/>
  <c r="AG676" i="1" s="1"/>
  <c r="AI218" i="1"/>
  <c r="AG218" i="1" s="1"/>
  <c r="AI219" i="1"/>
  <c r="AG219" i="1" s="1"/>
  <c r="AI565" i="1"/>
  <c r="AG565" i="1" s="1"/>
  <c r="AI220" i="1"/>
  <c r="AG220" i="1" s="1"/>
  <c r="AI566" i="1"/>
  <c r="AG566" i="1" s="1"/>
  <c r="AI221" i="1"/>
  <c r="AG221" i="1" s="1"/>
  <c r="AI567" i="1"/>
  <c r="AG567" i="1" s="1"/>
  <c r="AI222" i="1"/>
  <c r="AG222" i="1" s="1"/>
  <c r="AI568" i="1"/>
  <c r="AG568" i="1" s="1"/>
  <c r="AI223" i="1"/>
  <c r="AG223" i="1" s="1"/>
  <c r="AI569" i="1"/>
  <c r="AG569" i="1" s="1"/>
  <c r="AI224" i="1"/>
  <c r="AG224" i="1" s="1"/>
  <c r="AI570" i="1"/>
  <c r="AG570" i="1" s="1"/>
  <c r="AI225" i="1"/>
  <c r="AG225" i="1" s="1"/>
  <c r="AI571" i="1"/>
  <c r="AG571" i="1" s="1"/>
  <c r="AI226" i="1"/>
  <c r="AG226" i="1" s="1"/>
  <c r="AI572" i="1"/>
  <c r="AG572" i="1" s="1"/>
  <c r="AI383" i="1"/>
  <c r="AI573" i="1"/>
  <c r="AG573" i="1" s="1"/>
  <c r="AI384" i="1"/>
  <c r="AI574" i="1"/>
  <c r="AG574" i="1" s="1"/>
  <c r="AI385" i="1"/>
  <c r="AI575" i="1"/>
  <c r="AG575" i="1" s="1"/>
  <c r="AI386" i="1"/>
  <c r="AI576" i="1"/>
  <c r="AG576" i="1" s="1"/>
  <c r="AI387" i="1"/>
  <c r="AI577" i="1"/>
  <c r="AG577" i="1" s="1"/>
  <c r="AI388" i="1"/>
  <c r="AI578" i="1"/>
  <c r="AG578" i="1" s="1"/>
  <c r="AI389" i="1"/>
  <c r="AI579" i="1"/>
  <c r="AG579" i="1" s="1"/>
  <c r="AI390" i="1"/>
  <c r="AI580" i="1"/>
  <c r="AG580" i="1" s="1"/>
  <c r="AI391" i="1"/>
  <c r="AI581" i="1"/>
  <c r="AG581" i="1" s="1"/>
  <c r="AI392" i="1"/>
  <c r="AI582" i="1"/>
  <c r="AG582" i="1" s="1"/>
  <c r="AI393" i="1"/>
  <c r="AI583" i="1"/>
  <c r="AG583" i="1" s="1"/>
  <c r="AI394" i="1"/>
  <c r="AI584" i="1"/>
  <c r="AG584" i="1" s="1"/>
  <c r="AI395" i="1"/>
  <c r="AI585" i="1"/>
  <c r="AG585" i="1" s="1"/>
  <c r="AI396" i="1"/>
  <c r="AI586" i="1"/>
  <c r="AG586" i="1" s="1"/>
  <c r="AI397" i="1"/>
  <c r="AI398" i="1"/>
  <c r="AI399" i="1"/>
  <c r="AI677" i="1"/>
  <c r="AG677" i="1" s="1"/>
  <c r="AI400" i="1"/>
  <c r="AI678" i="1"/>
  <c r="AG678" i="1" s="1"/>
  <c r="AI401" i="1"/>
  <c r="AI679" i="1"/>
  <c r="AG679" i="1" s="1"/>
  <c r="AI402" i="1"/>
  <c r="AI680" i="1"/>
  <c r="AG680" i="1" s="1"/>
  <c r="AI649" i="1"/>
  <c r="AG649" i="1" s="1"/>
  <c r="AI403" i="1"/>
  <c r="AI650" i="1"/>
  <c r="AG650" i="1" s="1"/>
  <c r="AI483" i="1"/>
  <c r="AG483" i="1" s="1"/>
  <c r="AI651" i="1"/>
  <c r="AG651" i="1" s="1"/>
  <c r="AI484" i="1"/>
  <c r="AG484" i="1" s="1"/>
  <c r="AI652" i="1"/>
  <c r="AG652" i="1" s="1"/>
  <c r="AI485" i="1"/>
  <c r="AG485" i="1" s="1"/>
  <c r="AI653" i="1"/>
  <c r="AG653" i="1" s="1"/>
  <c r="AI486" i="1"/>
  <c r="AG486" i="1" s="1"/>
  <c r="AI654" i="1"/>
  <c r="AG654" i="1" s="1"/>
  <c r="AI587" i="1"/>
  <c r="AG587" i="1" s="1"/>
  <c r="AI682" i="1"/>
  <c r="AG682" i="1" s="1"/>
  <c r="AI683" i="1"/>
  <c r="AG683" i="1" s="1"/>
  <c r="AI684" i="1"/>
  <c r="AG684" i="1" s="1"/>
  <c r="AI685" i="1"/>
  <c r="AG685" i="1" s="1"/>
  <c r="AI686" i="1"/>
  <c r="AG686" i="1" s="1"/>
  <c r="AI687" i="1"/>
  <c r="AG687" i="1" s="1"/>
  <c r="AI406" i="1"/>
  <c r="AI405" i="1"/>
  <c r="AI404" i="1"/>
  <c r="AI707" i="1"/>
  <c r="AI689" i="1"/>
  <c r="AG689" i="1" s="1"/>
  <c r="AI688" i="1"/>
  <c r="AG688" i="1" s="1"/>
  <c r="AI496" i="1"/>
  <c r="AG496" i="1" s="1"/>
  <c r="AI588" i="1"/>
  <c r="AG588" i="1" s="1"/>
  <c r="AI589" i="1"/>
  <c r="AG589" i="1" s="1"/>
  <c r="AI590" i="1"/>
  <c r="AG590" i="1" s="1"/>
  <c r="X651" i="1"/>
  <c r="X159" i="1"/>
  <c r="X564" i="1"/>
  <c r="X158" i="1"/>
  <c r="X218" i="1"/>
  <c r="X157" i="1"/>
  <c r="X394" i="1"/>
  <c r="X156" i="1"/>
  <c r="X571" i="1"/>
  <c r="X155" i="1"/>
  <c r="X656" i="1"/>
  <c r="X488" i="1"/>
  <c r="X655" i="1"/>
  <c r="X487" i="1"/>
  <c r="X654" i="1"/>
  <c r="X486" i="1"/>
  <c r="X653" i="1"/>
  <c r="X485" i="1"/>
  <c r="X652" i="1"/>
  <c r="X484" i="1"/>
  <c r="X589" i="1"/>
  <c r="X483" i="1"/>
  <c r="X658" i="1"/>
  <c r="X406" i="1"/>
  <c r="X496" i="1"/>
  <c r="X657" i="1"/>
  <c r="X405" i="1"/>
  <c r="X217" i="1"/>
  <c r="X489" i="1"/>
  <c r="X404" i="1"/>
  <c r="X495" i="1"/>
  <c r="X650" i="1"/>
  <c r="X403" i="1"/>
  <c r="X216" i="1"/>
  <c r="X591" i="1"/>
  <c r="X402" i="1"/>
  <c r="X215" i="1"/>
  <c r="X590" i="1"/>
  <c r="X401" i="1"/>
  <c r="X494" i="1"/>
  <c r="X214" i="1"/>
  <c r="X649" i="1"/>
  <c r="X400" i="1"/>
  <c r="X491" i="1"/>
  <c r="X588" i="1"/>
  <c r="X399" i="1"/>
  <c r="X213" i="1"/>
  <c r="X490" i="1"/>
  <c r="X398" i="1"/>
  <c r="X492" i="1"/>
  <c r="X587" i="1"/>
  <c r="X397" i="1"/>
  <c r="X212" i="1"/>
  <c r="X586" i="1"/>
  <c r="X396" i="1"/>
  <c r="X167" i="1"/>
  <c r="X585" i="1"/>
  <c r="X395" i="1"/>
  <c r="X493" i="1"/>
  <c r="X584" i="1"/>
  <c r="X166" i="1"/>
  <c r="X583" i="1"/>
  <c r="X393" i="1"/>
  <c r="X165" i="1"/>
  <c r="X582" i="1"/>
  <c r="X392" i="1"/>
  <c r="X164" i="1"/>
  <c r="X581" i="1"/>
  <c r="X391" i="1"/>
  <c r="X163" i="1"/>
  <c r="X580" i="1"/>
  <c r="X390" i="1"/>
  <c r="X707" i="1"/>
  <c r="X579" i="1"/>
  <c r="X389" i="1"/>
  <c r="X162" i="1"/>
  <c r="X578" i="1"/>
  <c r="X388" i="1"/>
  <c r="X708" i="1"/>
  <c r="X577" i="1"/>
  <c r="X387" i="1"/>
  <c r="X161" i="1"/>
  <c r="X576" i="1"/>
  <c r="X386" i="1"/>
  <c r="X575" i="1"/>
  <c r="X385" i="1"/>
  <c r="X574" i="1"/>
  <c r="X384" i="1"/>
  <c r="X573" i="1"/>
  <c r="X383" i="1"/>
  <c r="X382" i="1"/>
  <c r="X572" i="1"/>
  <c r="X226" i="1"/>
  <c r="X160" i="1"/>
  <c r="X225" i="1"/>
  <c r="X570" i="1"/>
  <c r="X224" i="1"/>
  <c r="X569" i="1"/>
  <c r="X223" i="1"/>
  <c r="X568" i="1"/>
  <c r="X222" i="1"/>
  <c r="X567" i="1"/>
  <c r="X221" i="1"/>
  <c r="X566" i="1"/>
  <c r="X220" i="1"/>
  <c r="X565" i="1"/>
  <c r="X219" i="1"/>
  <c r="V159" i="1"/>
  <c r="V158" i="1"/>
  <c r="V157" i="1"/>
  <c r="V156" i="1"/>
  <c r="V406" i="1"/>
  <c r="V405" i="1"/>
  <c r="V404" i="1"/>
  <c r="V403" i="1"/>
  <c r="V402" i="1"/>
  <c r="V401" i="1"/>
  <c r="V160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227" i="1"/>
  <c r="V215" i="1"/>
  <c r="V382" i="1"/>
  <c r="V220" i="1"/>
  <c r="V214" i="1"/>
  <c r="V224" i="1"/>
  <c r="V384" i="1"/>
  <c r="V213" i="1"/>
  <c r="V219" i="1"/>
  <c r="V386" i="1"/>
  <c r="V212" i="1"/>
  <c r="V223" i="1"/>
  <c r="V218" i="1"/>
  <c r="V226" i="1"/>
  <c r="V385" i="1"/>
  <c r="V166" i="1"/>
  <c r="V222" i="1"/>
  <c r="V165" i="1"/>
  <c r="V383" i="1"/>
  <c r="V164" i="1"/>
  <c r="V217" i="1"/>
  <c r="V163" i="1"/>
  <c r="V225" i="1"/>
  <c r="V221" i="1"/>
  <c r="V162" i="1"/>
  <c r="V216" i="1"/>
  <c r="V161" i="1"/>
  <c r="V155" i="1"/>
  <c r="V167" i="1"/>
  <c r="H749" i="1"/>
  <c r="AG745" i="1"/>
  <c r="AK745" i="1"/>
  <c r="AK743" i="1"/>
  <c r="AG743" i="1"/>
  <c r="AK741" i="1"/>
  <c r="AG741" i="1"/>
  <c r="AG708" i="1"/>
  <c r="AK708" i="1"/>
  <c r="AK689" i="1"/>
  <c r="AE689" i="1" s="1"/>
  <c r="AK688" i="1"/>
  <c r="AE688" i="1" s="1"/>
  <c r="AE687" i="1"/>
  <c r="AK687" i="1"/>
  <c r="AK686" i="1"/>
  <c r="AE686" i="1" s="1"/>
  <c r="AE685" i="1"/>
  <c r="AK685" i="1"/>
  <c r="AK684" i="1"/>
  <c r="AE684" i="1" s="1"/>
  <c r="AK683" i="1"/>
  <c r="AE683" i="1" s="1"/>
  <c r="AK682" i="1"/>
  <c r="AE682" i="1" s="1"/>
  <c r="AE678" i="1"/>
  <c r="AK678" i="1"/>
  <c r="AE677" i="1"/>
  <c r="AK677" i="1"/>
  <c r="AE676" i="1"/>
  <c r="AK676" i="1"/>
  <c r="AE675" i="1"/>
  <c r="AK675" i="1"/>
  <c r="AE674" i="1"/>
  <c r="AK674" i="1"/>
  <c r="AE673" i="1"/>
  <c r="AK673" i="1"/>
  <c r="AE672" i="1"/>
  <c r="AK672" i="1"/>
  <c r="AE671" i="1"/>
  <c r="AK671" i="1"/>
  <c r="AE665" i="1"/>
  <c r="AK665" i="1"/>
  <c r="AE664" i="1"/>
  <c r="AK664" i="1"/>
  <c r="AE663" i="1"/>
  <c r="AK663" i="1"/>
  <c r="AE662" i="1"/>
  <c r="AK662" i="1"/>
  <c r="AE656" i="1"/>
  <c r="AF656" i="1" s="1"/>
  <c r="AH656" i="1" s="1"/>
  <c r="AK656" i="1"/>
  <c r="AE652" i="1"/>
  <c r="AF652" i="1" s="1"/>
  <c r="AH652" i="1" s="1"/>
  <c r="AK652" i="1"/>
  <c r="AE651" i="1"/>
  <c r="AF651" i="1" s="1"/>
  <c r="AH651" i="1" s="1"/>
  <c r="AK651" i="1"/>
  <c r="AD648" i="1"/>
  <c r="AG648" i="1" s="1"/>
  <c r="AD646" i="1"/>
  <c r="AG646" i="1" s="1"/>
  <c r="AD645" i="1"/>
  <c r="AG645" i="1"/>
  <c r="AD644" i="1"/>
  <c r="AG644" i="1" s="1"/>
  <c r="AD643" i="1"/>
  <c r="AG643" i="1"/>
  <c r="AD642" i="1"/>
  <c r="AG642" i="1" s="1"/>
  <c r="AD641" i="1"/>
  <c r="AG641" i="1" s="1"/>
  <c r="AD640" i="1"/>
  <c r="AG640" i="1" s="1"/>
  <c r="AD637" i="1"/>
  <c r="AG637" i="1" s="1"/>
  <c r="AD636" i="1"/>
  <c r="AG636" i="1" s="1"/>
  <c r="AD635" i="1"/>
  <c r="AG635" i="1" s="1"/>
  <c r="AD634" i="1"/>
  <c r="AG634" i="1" s="1"/>
  <c r="AD633" i="1"/>
  <c r="AG633" i="1" s="1"/>
  <c r="AD632" i="1"/>
  <c r="AG632" i="1"/>
  <c r="AD631" i="1"/>
  <c r="AG631" i="1" s="1"/>
  <c r="AD630" i="1"/>
  <c r="AG630" i="1" s="1"/>
  <c r="AD629" i="1"/>
  <c r="AG629" i="1"/>
  <c r="AD628" i="1"/>
  <c r="AG628" i="1" s="1"/>
  <c r="AD627" i="1"/>
  <c r="AG627" i="1" s="1"/>
  <c r="AD626" i="1"/>
  <c r="AG626" i="1"/>
  <c r="AD625" i="1"/>
  <c r="AG625" i="1" s="1"/>
  <c r="AD624" i="1"/>
  <c r="AG624" i="1" s="1"/>
  <c r="AD623" i="1"/>
  <c r="AG623" i="1" s="1"/>
  <c r="AD622" i="1"/>
  <c r="AG622" i="1" s="1"/>
  <c r="AD621" i="1"/>
  <c r="AG621" i="1" s="1"/>
  <c r="AD619" i="1"/>
  <c r="AG619" i="1" s="1"/>
  <c r="AD617" i="1"/>
  <c r="AG617" i="1" s="1"/>
  <c r="AD616" i="1"/>
  <c r="AG616" i="1" s="1"/>
  <c r="AD615" i="1"/>
  <c r="AG615" i="1" s="1"/>
  <c r="AD614" i="1"/>
  <c r="AD611" i="1"/>
  <c r="AG611" i="1" s="1"/>
  <c r="AD610" i="1"/>
  <c r="AG610" i="1"/>
  <c r="AD609" i="1"/>
  <c r="AG609" i="1" s="1"/>
  <c r="AD608" i="1"/>
  <c r="AG608" i="1" s="1"/>
  <c r="AD606" i="1"/>
  <c r="AG606" i="1" s="1"/>
  <c r="AD604" i="1"/>
  <c r="AG604" i="1" s="1"/>
  <c r="AD602" i="1"/>
  <c r="AG602" i="1" s="1"/>
  <c r="AD601" i="1"/>
  <c r="AG601" i="1"/>
  <c r="AD600" i="1"/>
  <c r="AG600" i="1"/>
  <c r="AD595" i="1"/>
  <c r="AG595" i="1" s="1"/>
  <c r="AD592" i="1"/>
  <c r="AG592" i="1"/>
  <c r="AD564" i="1"/>
  <c r="AG564" i="1" s="1"/>
  <c r="AD563" i="1"/>
  <c r="AG563" i="1" s="1"/>
  <c r="AD562" i="1"/>
  <c r="AG562" i="1" s="1"/>
  <c r="AD561" i="1"/>
  <c r="AG561" i="1" s="1"/>
  <c r="AD560" i="1"/>
  <c r="AG560" i="1" s="1"/>
  <c r="AD559" i="1"/>
  <c r="AG559" i="1" s="1"/>
  <c r="AD558" i="1"/>
  <c r="AG558" i="1" s="1"/>
  <c r="AD557" i="1"/>
  <c r="AG557" i="1"/>
  <c r="AD556" i="1"/>
  <c r="AG556" i="1" s="1"/>
  <c r="AD555" i="1"/>
  <c r="AG555" i="1"/>
  <c r="AD554" i="1"/>
  <c r="AG554" i="1"/>
  <c r="AD553" i="1"/>
  <c r="AG553" i="1"/>
  <c r="AD552" i="1"/>
  <c r="AG552" i="1" s="1"/>
  <c r="AD551" i="1"/>
  <c r="AG551" i="1" s="1"/>
  <c r="AD550" i="1"/>
  <c r="AG550" i="1" s="1"/>
  <c r="AD549" i="1"/>
  <c r="AG549" i="1" s="1"/>
  <c r="AD548" i="1"/>
  <c r="AG548" i="1" s="1"/>
  <c r="AD547" i="1"/>
  <c r="AG547" i="1"/>
  <c r="AD546" i="1"/>
  <c r="AG546" i="1" s="1"/>
  <c r="AD545" i="1"/>
  <c r="AG545" i="1" s="1"/>
  <c r="AD544" i="1"/>
  <c r="AG544" i="1" s="1"/>
  <c r="AD543" i="1"/>
  <c r="AG543" i="1"/>
  <c r="AD542" i="1"/>
  <c r="AG542" i="1"/>
  <c r="AD541" i="1"/>
  <c r="AG541" i="1" s="1"/>
  <c r="AD540" i="1"/>
  <c r="AG540" i="1" s="1"/>
  <c r="AD539" i="1"/>
  <c r="AG539" i="1"/>
  <c r="AD538" i="1"/>
  <c r="AG538" i="1" s="1"/>
  <c r="AD537" i="1"/>
  <c r="AG537" i="1" s="1"/>
  <c r="AD536" i="1"/>
  <c r="AG536" i="1" s="1"/>
  <c r="AD532" i="1"/>
  <c r="AG532" i="1" s="1"/>
  <c r="AD531" i="1"/>
  <c r="AG531" i="1"/>
  <c r="AD530" i="1"/>
  <c r="AG530" i="1"/>
  <c r="AD529" i="1"/>
  <c r="AG529" i="1" s="1"/>
  <c r="AD528" i="1"/>
  <c r="AG528" i="1" s="1"/>
  <c r="AD527" i="1"/>
  <c r="AG527" i="1" s="1"/>
  <c r="AD526" i="1"/>
  <c r="AG526" i="1"/>
  <c r="AD525" i="1"/>
  <c r="AG525" i="1" s="1"/>
  <c r="AD524" i="1"/>
  <c r="AG524" i="1"/>
  <c r="AD523" i="1"/>
  <c r="AG523" i="1"/>
  <c r="AD522" i="1"/>
  <c r="AG522" i="1" s="1"/>
  <c r="AD520" i="1"/>
  <c r="AG520" i="1" s="1"/>
  <c r="AD517" i="1"/>
  <c r="AG517" i="1" s="1"/>
  <c r="AD516" i="1"/>
  <c r="AG516" i="1"/>
  <c r="AD515" i="1"/>
  <c r="AG515" i="1" s="1"/>
  <c r="AD513" i="1"/>
  <c r="AG513" i="1" s="1"/>
  <c r="AD511" i="1"/>
  <c r="AG511" i="1" s="1"/>
  <c r="AD510" i="1"/>
  <c r="AG510" i="1" s="1"/>
  <c r="AD508" i="1"/>
  <c r="AG508" i="1" s="1"/>
  <c r="AD507" i="1"/>
  <c r="AG507" i="1" s="1"/>
  <c r="AD506" i="1"/>
  <c r="AG506" i="1" s="1"/>
  <c r="AD505" i="1"/>
  <c r="AG505" i="1" s="1"/>
  <c r="AD502" i="1"/>
  <c r="AG502" i="1" s="1"/>
  <c r="AD501" i="1"/>
  <c r="AG501" i="1"/>
  <c r="AD499" i="1"/>
  <c r="AG499" i="1"/>
  <c r="AD497" i="1"/>
  <c r="AG497" i="1"/>
  <c r="AD482" i="1"/>
  <c r="AG482" i="1" s="1"/>
  <c r="AD481" i="1"/>
  <c r="AG481" i="1" s="1"/>
  <c r="AD480" i="1"/>
  <c r="AG480" i="1" s="1"/>
  <c r="AD479" i="1"/>
  <c r="AG479" i="1" s="1"/>
  <c r="AD478" i="1"/>
  <c r="AG478" i="1" s="1"/>
  <c r="AD477" i="1"/>
  <c r="AG477" i="1" s="1"/>
  <c r="AD476" i="1"/>
  <c r="AG476" i="1" s="1"/>
  <c r="AD475" i="1"/>
  <c r="AG475" i="1" s="1"/>
  <c r="AD474" i="1"/>
  <c r="AG474" i="1"/>
  <c r="AD473" i="1"/>
  <c r="AG473" i="1" s="1"/>
  <c r="AD472" i="1"/>
  <c r="AG472" i="1" s="1"/>
  <c r="AD471" i="1"/>
  <c r="AG471" i="1" s="1"/>
  <c r="AD470" i="1"/>
  <c r="AG470" i="1" s="1"/>
  <c r="AD469" i="1"/>
  <c r="AG469" i="1" s="1"/>
  <c r="AD468" i="1"/>
  <c r="AG468" i="1" s="1"/>
  <c r="AD467" i="1"/>
  <c r="AG467" i="1" s="1"/>
  <c r="AD466" i="1"/>
  <c r="AG466" i="1" s="1"/>
  <c r="AD465" i="1"/>
  <c r="AG465" i="1" s="1"/>
  <c r="S454" i="1"/>
  <c r="AD454" i="1"/>
  <c r="AD453" i="1"/>
  <c r="S453" i="1"/>
  <c r="AD452" i="1"/>
  <c r="AG452" i="1" s="1"/>
  <c r="S452" i="1"/>
  <c r="AD451" i="1"/>
  <c r="S451" i="1"/>
  <c r="AD450" i="1"/>
  <c r="S450" i="1"/>
  <c r="AD449" i="1"/>
  <c r="AG449" i="1" s="1"/>
  <c r="S449" i="1"/>
  <c r="S448" i="1"/>
  <c r="AD448" i="1"/>
  <c r="S447" i="1"/>
  <c r="AD447" i="1"/>
  <c r="S446" i="1"/>
  <c r="AD446" i="1"/>
  <c r="AG446" i="1" s="1"/>
  <c r="S445" i="1"/>
  <c r="AD445" i="1"/>
  <c r="AG445" i="1" s="1"/>
  <c r="AD444" i="1"/>
  <c r="AG444" i="1" s="1"/>
  <c r="S444" i="1"/>
  <c r="S443" i="1"/>
  <c r="AD443" i="1"/>
  <c r="AG443" i="1" s="1"/>
  <c r="S442" i="1"/>
  <c r="AD442" i="1"/>
  <c r="AD441" i="1"/>
  <c r="S441" i="1"/>
  <c r="AD440" i="1"/>
  <c r="S440" i="1"/>
  <c r="AD439" i="1"/>
  <c r="S439" i="1"/>
  <c r="AD438" i="1"/>
  <c r="S438" i="1"/>
  <c r="AD437" i="1"/>
  <c r="AG437" i="1" s="1"/>
  <c r="S437" i="1"/>
  <c r="AD436" i="1"/>
  <c r="AG436" i="1" s="1"/>
  <c r="S436" i="1"/>
  <c r="S435" i="1"/>
  <c r="AD435" i="1"/>
  <c r="S434" i="1"/>
  <c r="AD434" i="1"/>
  <c r="AG434" i="1" s="1"/>
  <c r="AD433" i="1"/>
  <c r="S433" i="1"/>
  <c r="AD432" i="1"/>
  <c r="AG432" i="1" s="1"/>
  <c r="S432" i="1"/>
  <c r="W749" i="1"/>
  <c r="X247" i="1"/>
  <c r="X270" i="1"/>
  <c r="X275" i="1"/>
  <c r="X302" i="1"/>
  <c r="X311" i="1"/>
  <c r="X314" i="1"/>
  <c r="X315" i="1"/>
  <c r="X519" i="1"/>
  <c r="X593" i="1"/>
  <c r="X595" i="1"/>
  <c r="X613" i="1"/>
  <c r="X614" i="1"/>
  <c r="X625" i="1"/>
  <c r="X629" i="1"/>
  <c r="X633" i="1"/>
  <c r="X637" i="1"/>
  <c r="X638" i="1"/>
  <c r="X641" i="1"/>
  <c r="X642" i="1"/>
  <c r="X646" i="1"/>
  <c r="X647" i="1"/>
  <c r="X709" i="1"/>
  <c r="AQ709" i="1" s="1"/>
  <c r="X711" i="1"/>
  <c r="AQ711" i="1" s="1"/>
  <c r="X712" i="1"/>
  <c r="AQ712" i="1" s="1"/>
  <c r="X714" i="1"/>
  <c r="AQ714" i="1" s="1"/>
  <c r="X716" i="1"/>
  <c r="AQ716" i="1" s="1"/>
  <c r="X717" i="1"/>
  <c r="AQ717" i="1" s="1"/>
  <c r="X719" i="1"/>
  <c r="AQ719" i="1" s="1"/>
  <c r="X721" i="1"/>
  <c r="AQ721" i="1" s="1"/>
  <c r="X723" i="1"/>
  <c r="AQ723" i="1" s="1"/>
  <c r="X727" i="1"/>
  <c r="AQ727" i="1" s="1"/>
  <c r="X729" i="1"/>
  <c r="AQ729" i="1" s="1"/>
  <c r="X732" i="1"/>
  <c r="AQ732" i="1" s="1"/>
  <c r="X734" i="1"/>
  <c r="AQ734" i="1" s="1"/>
  <c r="X736" i="1"/>
  <c r="AQ736" i="1" s="1"/>
  <c r="X738" i="1"/>
  <c r="AQ738" i="1" s="1"/>
  <c r="X740" i="1"/>
  <c r="AQ740" i="1" s="1"/>
  <c r="X743" i="1"/>
  <c r="AQ743" i="1" s="1"/>
  <c r="X744" i="1"/>
  <c r="AQ744" i="1" s="1"/>
  <c r="X250" i="1"/>
  <c r="X259" i="1"/>
  <c r="X260" i="1"/>
  <c r="X261" i="1"/>
  <c r="X263" i="1"/>
  <c r="X264" i="1"/>
  <c r="X267" i="1"/>
  <c r="X281" i="1"/>
  <c r="X287" i="1"/>
  <c r="X288" i="1"/>
  <c r="X290" i="1"/>
  <c r="X291" i="1"/>
  <c r="X309" i="1"/>
  <c r="X409" i="1"/>
  <c r="X515" i="1"/>
  <c r="X516" i="1"/>
  <c r="X517" i="1"/>
  <c r="X604" i="1"/>
  <c r="X621" i="1"/>
  <c r="X622" i="1"/>
  <c r="X626" i="1"/>
  <c r="X630" i="1"/>
  <c r="X634" i="1"/>
  <c r="X635" i="1"/>
  <c r="X710" i="1"/>
  <c r="AQ710" i="1" s="1"/>
  <c r="X713" i="1"/>
  <c r="AQ713" i="1" s="1"/>
  <c r="X720" i="1"/>
  <c r="AQ720" i="1" s="1"/>
  <c r="X724" i="1"/>
  <c r="AQ724" i="1" s="1"/>
  <c r="X726" i="1"/>
  <c r="AQ726" i="1" s="1"/>
  <c r="X730" i="1"/>
  <c r="AQ730" i="1" s="1"/>
  <c r="X229" i="1"/>
  <c r="X230" i="1"/>
  <c r="X231" i="1"/>
  <c r="X262" i="1"/>
  <c r="X292" i="1"/>
  <c r="X293" i="1"/>
  <c r="X296" i="1"/>
  <c r="X297" i="1"/>
  <c r="X307" i="1"/>
  <c r="X316" i="1"/>
  <c r="X317" i="1"/>
  <c r="X248" i="1"/>
  <c r="X252" i="1"/>
  <c r="X254" i="1"/>
  <c r="X268" i="1"/>
  <c r="X269" i="1"/>
  <c r="X271" i="1"/>
  <c r="X274" i="1"/>
  <c r="X276" i="1"/>
  <c r="X300" i="1"/>
  <c r="X335" i="1"/>
  <c r="X418" i="1"/>
  <c r="X437" i="1"/>
  <c r="X441" i="1"/>
  <c r="X442" i="1"/>
  <c r="X449" i="1"/>
  <c r="X453" i="1"/>
  <c r="X499" i="1"/>
  <c r="X500" i="1"/>
  <c r="X508" i="1"/>
  <c r="X509" i="1"/>
  <c r="X514" i="1"/>
  <c r="X518" i="1"/>
  <c r="X522" i="1"/>
  <c r="X523" i="1"/>
  <c r="X526" i="1"/>
  <c r="X527" i="1"/>
  <c r="X528" i="1"/>
  <c r="X529" i="1"/>
  <c r="X532" i="1"/>
  <c r="X533" i="1"/>
  <c r="X534" i="1"/>
  <c r="X535" i="1"/>
  <c r="X594" i="1"/>
  <c r="X602" i="1"/>
  <c r="X603" i="1"/>
  <c r="X609" i="1"/>
  <c r="X611" i="1"/>
  <c r="X612" i="1"/>
  <c r="X615" i="1"/>
  <c r="X617" i="1"/>
  <c r="X618" i="1"/>
  <c r="X620" i="1"/>
  <c r="X295" i="1"/>
  <c r="X410" i="1"/>
  <c r="X236" i="1"/>
  <c r="X237" i="1"/>
  <c r="X240" i="1"/>
  <c r="X266" i="1"/>
  <c r="X298" i="1"/>
  <c r="X301" i="1"/>
  <c r="X325" i="1"/>
  <c r="X330" i="1"/>
  <c r="X334" i="1"/>
  <c r="X407" i="1"/>
  <c r="X253" i="1"/>
  <c r="X265" i="1"/>
  <c r="X289" i="1"/>
  <c r="X308" i="1"/>
  <c r="X320" i="1"/>
  <c r="X439" i="1"/>
  <c r="X443" i="1"/>
  <c r="X448" i="1"/>
  <c r="X510" i="1"/>
  <c r="X520" i="1"/>
  <c r="X592" i="1"/>
  <c r="X605" i="1"/>
  <c r="X606" i="1"/>
  <c r="X607" i="1"/>
  <c r="X608" i="1"/>
  <c r="X232" i="1"/>
  <c r="X233" i="1"/>
  <c r="X241" i="1"/>
  <c r="X134" i="1"/>
  <c r="X135" i="1"/>
  <c r="X136" i="1"/>
  <c r="X137" i="1"/>
  <c r="X138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28" i="1"/>
  <c r="X129" i="1"/>
  <c r="X130" i="1"/>
  <c r="X131" i="1"/>
  <c r="X132" i="1"/>
  <c r="X133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44" i="1"/>
  <c r="X245" i="1"/>
  <c r="X246" i="1"/>
  <c r="X282" i="1"/>
  <c r="X283" i="1"/>
  <c r="X284" i="1"/>
  <c r="X285" i="1"/>
  <c r="X286" i="1"/>
  <c r="X303" i="1"/>
  <c r="X304" i="1"/>
  <c r="X305" i="1"/>
  <c r="X306" i="1"/>
  <c r="X321" i="1"/>
  <c r="X322" i="1"/>
  <c r="X324" i="1"/>
  <c r="X326" i="1"/>
  <c r="X327" i="1"/>
  <c r="X329" i="1"/>
  <c r="X331" i="1"/>
  <c r="X333" i="1"/>
  <c r="X243" i="1"/>
  <c r="X279" i="1"/>
  <c r="X280" i="1"/>
  <c r="X294" i="1"/>
  <c r="X312" i="1"/>
  <c r="X328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234" i="1"/>
  <c r="X433" i="1"/>
  <c r="X447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235" i="1"/>
  <c r="X238" i="1"/>
  <c r="X239" i="1"/>
  <c r="X249" i="1"/>
  <c r="X251" i="1"/>
  <c r="X277" i="1"/>
  <c r="X278" i="1"/>
  <c r="X310" i="1"/>
  <c r="X323" i="1"/>
  <c r="X332" i="1"/>
  <c r="X411" i="1"/>
  <c r="X416" i="1"/>
  <c r="X417" i="1"/>
  <c r="X434" i="1"/>
  <c r="X435" i="1"/>
  <c r="X436" i="1"/>
  <c r="X440" i="1"/>
  <c r="X444" i="1"/>
  <c r="X445" i="1"/>
  <c r="X446" i="1"/>
  <c r="X497" i="1"/>
  <c r="X498" i="1"/>
  <c r="X501" i="1"/>
  <c r="X502" i="1"/>
  <c r="X503" i="1"/>
  <c r="X507" i="1"/>
  <c r="X511" i="1"/>
  <c r="X512" i="1"/>
  <c r="X521" i="1"/>
  <c r="X524" i="1"/>
  <c r="X525" i="1"/>
  <c r="X530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227" i="1"/>
  <c r="X242" i="1"/>
  <c r="X256" i="1"/>
  <c r="X257" i="1"/>
  <c r="X258" i="1"/>
  <c r="X272" i="1"/>
  <c r="X273" i="1"/>
  <c r="X412" i="1"/>
  <c r="X413" i="1"/>
  <c r="X414" i="1"/>
  <c r="X415" i="1"/>
  <c r="X438" i="1"/>
  <c r="X454" i="1"/>
  <c r="X513" i="1"/>
  <c r="X600" i="1"/>
  <c r="X601" i="1"/>
  <c r="X619" i="1"/>
  <c r="X623" i="1"/>
  <c r="X627" i="1"/>
  <c r="X631" i="1"/>
  <c r="X639" i="1"/>
  <c r="X644" i="1"/>
  <c r="X645" i="1"/>
  <c r="X648" i="1"/>
  <c r="X228" i="1"/>
  <c r="X255" i="1"/>
  <c r="X299" i="1"/>
  <c r="X313" i="1"/>
  <c r="X318" i="1"/>
  <c r="X319" i="1"/>
  <c r="X431" i="1"/>
  <c r="X432" i="1"/>
  <c r="X450" i="1"/>
  <c r="X451" i="1"/>
  <c r="X452" i="1"/>
  <c r="X504" i="1"/>
  <c r="X505" i="1"/>
  <c r="X506" i="1"/>
  <c r="X531" i="1"/>
  <c r="X596" i="1"/>
  <c r="X597" i="1"/>
  <c r="X598" i="1"/>
  <c r="X599" i="1"/>
  <c r="X610" i="1"/>
  <c r="X616" i="1"/>
  <c r="X624" i="1"/>
  <c r="X628" i="1"/>
  <c r="X632" i="1"/>
  <c r="X636" i="1"/>
  <c r="X640" i="1"/>
  <c r="X643" i="1"/>
  <c r="X715" i="1"/>
  <c r="AQ715" i="1" s="1"/>
  <c r="X718" i="1"/>
  <c r="AQ718" i="1" s="1"/>
  <c r="X722" i="1"/>
  <c r="AQ722" i="1" s="1"/>
  <c r="X725" i="1"/>
  <c r="AQ725" i="1" s="1"/>
  <c r="X728" i="1"/>
  <c r="AQ728" i="1" s="1"/>
  <c r="X731" i="1"/>
  <c r="AQ731" i="1" s="1"/>
  <c r="X733" i="1"/>
  <c r="AQ733" i="1" s="1"/>
  <c r="X735" i="1"/>
  <c r="AQ735" i="1" s="1"/>
  <c r="X737" i="1"/>
  <c r="AQ737" i="1" s="1"/>
  <c r="X739" i="1"/>
  <c r="AQ739" i="1" s="1"/>
  <c r="X741" i="1"/>
  <c r="X742" i="1"/>
  <c r="AQ742" i="1" s="1"/>
  <c r="X745" i="1"/>
  <c r="X746" i="1"/>
  <c r="S431" i="1"/>
  <c r="AD431" i="1"/>
  <c r="AG431" i="1" s="1"/>
  <c r="AH424" i="1"/>
  <c r="AK424" i="1"/>
  <c r="Y418" i="1"/>
  <c r="AD418" i="1"/>
  <c r="S418" i="1"/>
  <c r="AD417" i="1"/>
  <c r="S417" i="1"/>
  <c r="Y417" i="1"/>
  <c r="Y416" i="1"/>
  <c r="S416" i="1"/>
  <c r="AD416" i="1"/>
  <c r="Y415" i="1"/>
  <c r="AD415" i="1"/>
  <c r="S415" i="1"/>
  <c r="Y414" i="1"/>
  <c r="AD414" i="1"/>
  <c r="S414" i="1"/>
  <c r="S413" i="1"/>
  <c r="Y413" i="1"/>
  <c r="AD413" i="1"/>
  <c r="S412" i="1"/>
  <c r="AD412" i="1"/>
  <c r="Y412" i="1"/>
  <c r="S411" i="1"/>
  <c r="AD411" i="1"/>
  <c r="AG411" i="1" s="1"/>
  <c r="Y411" i="1"/>
  <c r="AD410" i="1"/>
  <c r="Y410" i="1"/>
  <c r="S410" i="1"/>
  <c r="AG410" i="1"/>
  <c r="Y409" i="1"/>
  <c r="AD409" i="1"/>
  <c r="S409" i="1"/>
  <c r="S407" i="1"/>
  <c r="Y407" i="1"/>
  <c r="AD407" i="1"/>
  <c r="AD406" i="1"/>
  <c r="Y406" i="1"/>
  <c r="S406" i="1"/>
  <c r="AD405" i="1"/>
  <c r="Y405" i="1"/>
  <c r="S405" i="1"/>
  <c r="AD404" i="1"/>
  <c r="S404" i="1"/>
  <c r="Y404" i="1"/>
  <c r="AD403" i="1"/>
  <c r="S403" i="1"/>
  <c r="Y403" i="1"/>
  <c r="S402" i="1"/>
  <c r="Y402" i="1"/>
  <c r="AD402" i="1"/>
  <c r="S401" i="1"/>
  <c r="AD401" i="1"/>
  <c r="Y401" i="1"/>
  <c r="S400" i="1"/>
  <c r="Y400" i="1"/>
  <c r="AD400" i="1"/>
  <c r="Y399" i="1"/>
  <c r="S399" i="1"/>
  <c r="AD399" i="1"/>
  <c r="S398" i="1"/>
  <c r="Y398" i="1"/>
  <c r="AD398" i="1"/>
  <c r="S397" i="1"/>
  <c r="Y397" i="1"/>
  <c r="AD397" i="1"/>
  <c r="S396" i="1"/>
  <c r="AD396" i="1"/>
  <c r="Y396" i="1"/>
  <c r="AD395" i="1"/>
  <c r="S395" i="1"/>
  <c r="Y395" i="1"/>
  <c r="S394" i="1"/>
  <c r="AD394" i="1"/>
  <c r="Y394" i="1"/>
  <c r="AD393" i="1"/>
  <c r="S393" i="1"/>
  <c r="Y393" i="1"/>
  <c r="S392" i="1"/>
  <c r="Y392" i="1"/>
  <c r="AD392" i="1"/>
  <c r="AD391" i="1"/>
  <c r="S391" i="1"/>
  <c r="Y391" i="1"/>
  <c r="S390" i="1"/>
  <c r="Y390" i="1"/>
  <c r="AD390" i="1"/>
  <c r="Y389" i="1"/>
  <c r="AD389" i="1"/>
  <c r="S389" i="1"/>
  <c r="S388" i="1"/>
  <c r="AD388" i="1"/>
  <c r="Y388" i="1"/>
  <c r="Y387" i="1"/>
  <c r="S387" i="1"/>
  <c r="AD387" i="1"/>
  <c r="AD386" i="1"/>
  <c r="Y386" i="1"/>
  <c r="S386" i="1"/>
  <c r="Y385" i="1"/>
  <c r="AD385" i="1"/>
  <c r="S385" i="1"/>
  <c r="Y384" i="1"/>
  <c r="AD384" i="1"/>
  <c r="S384" i="1"/>
  <c r="Y383" i="1"/>
  <c r="AD383" i="1"/>
  <c r="S383" i="1"/>
  <c r="S382" i="1"/>
  <c r="Y382" i="1"/>
  <c r="AD382" i="1"/>
  <c r="AG382" i="1"/>
  <c r="AD381" i="1"/>
  <c r="Y381" i="1"/>
  <c r="S381" i="1"/>
  <c r="AG381" i="1"/>
  <c r="S380" i="1"/>
  <c r="Y380" i="1"/>
  <c r="AD380" i="1"/>
  <c r="AG380" i="1"/>
  <c r="Y379" i="1"/>
  <c r="AD379" i="1"/>
  <c r="AG379" i="1" s="1"/>
  <c r="S379" i="1"/>
  <c r="S378" i="1"/>
  <c r="Y378" i="1"/>
  <c r="AD378" i="1"/>
  <c r="AG378" i="1"/>
  <c r="AD377" i="1"/>
  <c r="AG377" i="1" s="1"/>
  <c r="Y377" i="1"/>
  <c r="S377" i="1"/>
  <c r="AD376" i="1"/>
  <c r="Y376" i="1"/>
  <c r="S376" i="1"/>
  <c r="AG376" i="1"/>
  <c r="S375" i="1"/>
  <c r="Y375" i="1"/>
  <c r="AD375" i="1"/>
  <c r="AG375" i="1"/>
  <c r="S374" i="1"/>
  <c r="AD374" i="1"/>
  <c r="AG374" i="1" s="1"/>
  <c r="Y374" i="1"/>
  <c r="AD373" i="1"/>
  <c r="S373" i="1"/>
  <c r="AG373" i="1"/>
  <c r="Y373" i="1"/>
  <c r="Y372" i="1"/>
  <c r="S372" i="1"/>
  <c r="AD372" i="1"/>
  <c r="AG372" i="1" s="1"/>
  <c r="AD371" i="1"/>
  <c r="AG371" i="1" s="1"/>
  <c r="S371" i="1"/>
  <c r="Y371" i="1"/>
  <c r="AD370" i="1"/>
  <c r="AG370" i="1" s="1"/>
  <c r="Y370" i="1"/>
  <c r="S370" i="1"/>
  <c r="Y369" i="1"/>
  <c r="S369" i="1"/>
  <c r="AD369" i="1"/>
  <c r="AG369" i="1" s="1"/>
  <c r="AD368" i="1"/>
  <c r="AG368" i="1" s="1"/>
  <c r="Y368" i="1"/>
  <c r="S368" i="1"/>
  <c r="AD367" i="1"/>
  <c r="Y367" i="1"/>
  <c r="S367" i="1"/>
  <c r="AG367" i="1"/>
  <c r="Y366" i="1"/>
  <c r="AD366" i="1"/>
  <c r="AG366" i="1" s="1"/>
  <c r="S366" i="1"/>
  <c r="S365" i="1"/>
  <c r="AD365" i="1"/>
  <c r="AG365" i="1" s="1"/>
  <c r="Y365" i="1"/>
  <c r="AD364" i="1"/>
  <c r="AG364" i="1" s="1"/>
  <c r="Y364" i="1"/>
  <c r="S364" i="1"/>
  <c r="AD363" i="1"/>
  <c r="AG363" i="1" s="1"/>
  <c r="Y363" i="1"/>
  <c r="S363" i="1"/>
  <c r="AD362" i="1"/>
  <c r="S362" i="1"/>
  <c r="AG362" i="1"/>
  <c r="Y362" i="1"/>
  <c r="Y361" i="1"/>
  <c r="S361" i="1"/>
  <c r="AD361" i="1"/>
  <c r="AG361" i="1" s="1"/>
  <c r="Y360" i="1"/>
  <c r="AD360" i="1"/>
  <c r="AG360" i="1"/>
  <c r="S360" i="1"/>
  <c r="S359" i="1"/>
  <c r="Y359" i="1"/>
  <c r="AD359" i="1"/>
  <c r="AG359" i="1"/>
  <c r="S358" i="1"/>
  <c r="AD358" i="1"/>
  <c r="Y358" i="1"/>
  <c r="AG358" i="1"/>
  <c r="Y357" i="1"/>
  <c r="AD357" i="1"/>
  <c r="AG357" i="1"/>
  <c r="S357" i="1"/>
  <c r="S356" i="1"/>
  <c r="Y356" i="1"/>
  <c r="AD356" i="1"/>
  <c r="AG356" i="1"/>
  <c r="Y355" i="1"/>
  <c r="S355" i="1"/>
  <c r="AD355" i="1"/>
  <c r="AG355" i="1"/>
  <c r="S354" i="1"/>
  <c r="AD354" i="1"/>
  <c r="AG354" i="1" s="1"/>
  <c r="Y354" i="1"/>
  <c r="Y353" i="1"/>
  <c r="S353" i="1"/>
  <c r="AD353" i="1"/>
  <c r="AG353" i="1" s="1"/>
  <c r="S352" i="1"/>
  <c r="Y352" i="1"/>
  <c r="AD352" i="1"/>
  <c r="AG352" i="1" s="1"/>
  <c r="S351" i="1"/>
  <c r="Y351" i="1"/>
  <c r="AD351" i="1"/>
  <c r="AG351" i="1" s="1"/>
  <c r="AD350" i="1"/>
  <c r="AG350" i="1" s="1"/>
  <c r="Y350" i="1"/>
  <c r="S350" i="1"/>
  <c r="S349" i="1"/>
  <c r="Y349" i="1"/>
  <c r="AD349" i="1"/>
  <c r="AG349" i="1" s="1"/>
  <c r="S348" i="1"/>
  <c r="AD348" i="1"/>
  <c r="AG348" i="1" s="1"/>
  <c r="Y348" i="1"/>
  <c r="AD347" i="1"/>
  <c r="AG347" i="1" s="1"/>
  <c r="Y347" i="1"/>
  <c r="S347" i="1"/>
  <c r="S346" i="1"/>
  <c r="AD346" i="1"/>
  <c r="AG346" i="1" s="1"/>
  <c r="Y346" i="1"/>
  <c r="S345" i="1"/>
  <c r="Y345" i="1"/>
  <c r="AD345" i="1"/>
  <c r="AG345" i="1"/>
  <c r="Y344" i="1"/>
  <c r="S344" i="1"/>
  <c r="AD344" i="1"/>
  <c r="AG344" i="1"/>
  <c r="Y343" i="1"/>
  <c r="S343" i="1"/>
  <c r="AD343" i="1"/>
  <c r="AG343" i="1" s="1"/>
  <c r="AD342" i="1"/>
  <c r="AG342" i="1" s="1"/>
  <c r="Y342" i="1"/>
  <c r="S342" i="1"/>
  <c r="AD341" i="1"/>
  <c r="Y341" i="1"/>
  <c r="S341" i="1"/>
  <c r="AG341" i="1"/>
  <c r="AD340" i="1"/>
  <c r="AG340" i="1" s="1"/>
  <c r="Y340" i="1"/>
  <c r="S340" i="1"/>
  <c r="AD339" i="1"/>
  <c r="AG339" i="1" s="1"/>
  <c r="Y339" i="1"/>
  <c r="S339" i="1"/>
  <c r="AD338" i="1"/>
  <c r="AG338" i="1"/>
  <c r="Y338" i="1"/>
  <c r="S338" i="1"/>
  <c r="Y337" i="1"/>
  <c r="AD337" i="1"/>
  <c r="AG337" i="1" s="1"/>
  <c r="S337" i="1"/>
  <c r="Y336" i="1"/>
  <c r="AD336" i="1"/>
  <c r="AG336" i="1" s="1"/>
  <c r="S336" i="1"/>
  <c r="AD335" i="1"/>
  <c r="Y335" i="1"/>
  <c r="S335" i="1"/>
  <c r="S334" i="1"/>
  <c r="Y334" i="1"/>
  <c r="AD334" i="1"/>
  <c r="AD333" i="1"/>
  <c r="Y333" i="1"/>
  <c r="S333" i="1"/>
  <c r="AD332" i="1"/>
  <c r="Y332" i="1"/>
  <c r="S332" i="1"/>
  <c r="AD331" i="1"/>
  <c r="Y331" i="1"/>
  <c r="S331" i="1"/>
  <c r="S330" i="1"/>
  <c r="AD330" i="1"/>
  <c r="Y330" i="1"/>
  <c r="Y329" i="1"/>
  <c r="S329" i="1"/>
  <c r="AD329" i="1"/>
  <c r="Y328" i="1"/>
  <c r="AD328" i="1"/>
  <c r="S328" i="1"/>
  <c r="AD327" i="1"/>
  <c r="Y327" i="1"/>
  <c r="S327" i="1"/>
  <c r="Y326" i="1"/>
  <c r="AD326" i="1"/>
  <c r="S326" i="1"/>
  <c r="AG326" i="1"/>
  <c r="S325" i="1"/>
  <c r="AD325" i="1"/>
  <c r="Y325" i="1"/>
  <c r="S324" i="1"/>
  <c r="AD324" i="1"/>
  <c r="Y324" i="1"/>
  <c r="S323" i="1"/>
  <c r="Y323" i="1"/>
  <c r="AD323" i="1"/>
  <c r="AD322" i="1"/>
  <c r="S322" i="1"/>
  <c r="Y322" i="1"/>
  <c r="S321" i="1"/>
  <c r="Y321" i="1"/>
  <c r="AD321" i="1"/>
  <c r="AD320" i="1"/>
  <c r="S320" i="1"/>
  <c r="Y320" i="1"/>
  <c r="S319" i="1"/>
  <c r="AD319" i="1"/>
  <c r="AG319" i="1" s="1"/>
  <c r="Y319" i="1"/>
  <c r="Y318" i="1"/>
  <c r="AD318" i="1"/>
  <c r="S318" i="1"/>
  <c r="S317" i="1"/>
  <c r="AD317" i="1"/>
  <c r="Y317" i="1"/>
  <c r="AD316" i="1"/>
  <c r="Y316" i="1"/>
  <c r="S316" i="1"/>
  <c r="S315" i="1"/>
  <c r="Y315" i="1"/>
  <c r="AD315" i="1"/>
  <c r="S314" i="1"/>
  <c r="AD314" i="1"/>
  <c r="Y314" i="1"/>
  <c r="AD313" i="1"/>
  <c r="S313" i="1"/>
  <c r="Y313" i="1"/>
  <c r="AD312" i="1"/>
  <c r="AG312" i="1"/>
  <c r="S312" i="1"/>
  <c r="Y312" i="1"/>
  <c r="AD311" i="1"/>
  <c r="S311" i="1"/>
  <c r="Y311" i="1"/>
  <c r="S310" i="1"/>
  <c r="Y310" i="1"/>
  <c r="AD310" i="1"/>
  <c r="AD309" i="1"/>
  <c r="S309" i="1"/>
  <c r="Y309" i="1"/>
  <c r="S308" i="1"/>
  <c r="AD308" i="1"/>
  <c r="Y308" i="1"/>
  <c r="Y307" i="1"/>
  <c r="AD307" i="1"/>
  <c r="AG307" i="1"/>
  <c r="S307" i="1"/>
  <c r="S306" i="1"/>
  <c r="Y306" i="1"/>
  <c r="AD306" i="1"/>
  <c r="S305" i="1"/>
  <c r="AD305" i="1"/>
  <c r="AG305" i="1" s="1"/>
  <c r="Y305" i="1"/>
  <c r="S304" i="1"/>
  <c r="AD304" i="1"/>
  <c r="Y304" i="1"/>
  <c r="AD303" i="1"/>
  <c r="AG303" i="1" s="1"/>
  <c r="Y303" i="1"/>
  <c r="S303" i="1"/>
  <c r="AD302" i="1"/>
  <c r="Y302" i="1"/>
  <c r="S302" i="1"/>
  <c r="AD301" i="1"/>
  <c r="Y301" i="1"/>
  <c r="S301" i="1"/>
  <c r="S300" i="1"/>
  <c r="AD300" i="1"/>
  <c r="Y300" i="1"/>
  <c r="Y299" i="1"/>
  <c r="S299" i="1"/>
  <c r="AD299" i="1"/>
  <c r="AD298" i="1"/>
  <c r="S298" i="1"/>
  <c r="Y298" i="1"/>
  <c r="S297" i="1"/>
  <c r="Y297" i="1"/>
  <c r="AD297" i="1"/>
  <c r="AD296" i="1"/>
  <c r="S296" i="1"/>
  <c r="Y296" i="1"/>
  <c r="Y295" i="1"/>
  <c r="S295" i="1"/>
  <c r="AD295" i="1"/>
  <c r="AD294" i="1"/>
  <c r="Y294" i="1"/>
  <c r="S294" i="1"/>
  <c r="Y293" i="1"/>
  <c r="AD293" i="1"/>
  <c r="S293" i="1"/>
  <c r="AD292" i="1"/>
  <c r="Y292" i="1"/>
  <c r="S292" i="1"/>
  <c r="S291" i="1"/>
  <c r="AD291" i="1"/>
  <c r="Y291" i="1"/>
  <c r="S290" i="1"/>
  <c r="AD290" i="1"/>
  <c r="AG290" i="1" s="1"/>
  <c r="Y290" i="1"/>
  <c r="Y289" i="1"/>
  <c r="AD289" i="1"/>
  <c r="S289" i="1"/>
  <c r="S288" i="1"/>
  <c r="AD288" i="1"/>
  <c r="AG288" i="1"/>
  <c r="Y288" i="1"/>
  <c r="AG287" i="1"/>
  <c r="S286" i="1"/>
  <c r="AD286" i="1"/>
  <c r="AG286" i="1" s="1"/>
  <c r="Y286" i="1"/>
  <c r="AD285" i="1"/>
  <c r="AG285" i="1" s="1"/>
  <c r="Y285" i="1"/>
  <c r="S285" i="1"/>
  <c r="AD284" i="1"/>
  <c r="AG284" i="1" s="1"/>
  <c r="Y284" i="1"/>
  <c r="S284" i="1"/>
  <c r="AD283" i="1"/>
  <c r="AG283" i="1" s="1"/>
  <c r="Y283" i="1"/>
  <c r="S283" i="1"/>
  <c r="AD282" i="1"/>
  <c r="S282" i="1"/>
  <c r="Y282" i="1"/>
  <c r="AG282" i="1"/>
  <c r="AD281" i="1"/>
  <c r="Y281" i="1"/>
  <c r="S281" i="1"/>
  <c r="S280" i="1"/>
  <c r="Y280" i="1"/>
  <c r="AD280" i="1"/>
  <c r="AD279" i="1"/>
  <c r="Y279" i="1"/>
  <c r="S279" i="1"/>
  <c r="AD278" i="1"/>
  <c r="Y278" i="1"/>
  <c r="S278" i="1"/>
  <c r="AD277" i="1"/>
  <c r="Y277" i="1"/>
  <c r="S277" i="1"/>
  <c r="AD276" i="1"/>
  <c r="Y276" i="1"/>
  <c r="S276" i="1"/>
  <c r="AD275" i="1"/>
  <c r="S275" i="1"/>
  <c r="Y275" i="1"/>
  <c r="AD274" i="1"/>
  <c r="Y274" i="1"/>
  <c r="S274" i="1"/>
  <c r="Y273" i="1"/>
  <c r="S273" i="1"/>
  <c r="AD273" i="1"/>
  <c r="AD272" i="1"/>
  <c r="S272" i="1"/>
  <c r="Y272" i="1"/>
  <c r="AG272" i="1"/>
  <c r="S271" i="1"/>
  <c r="AD271" i="1"/>
  <c r="Y271" i="1"/>
  <c r="S270" i="1"/>
  <c r="AD270" i="1"/>
  <c r="Y270" i="1"/>
  <c r="Y269" i="1"/>
  <c r="AD269" i="1"/>
  <c r="S269" i="1"/>
  <c r="AD268" i="1"/>
  <c r="S268" i="1"/>
  <c r="Y268" i="1"/>
  <c r="Y267" i="1"/>
  <c r="AD267" i="1"/>
  <c r="S267" i="1"/>
  <c r="Y266" i="1"/>
  <c r="AD266" i="1"/>
  <c r="S266" i="1"/>
  <c r="AD265" i="1"/>
  <c r="Y265" i="1"/>
  <c r="S265" i="1"/>
  <c r="S264" i="1"/>
  <c r="AD264" i="1"/>
  <c r="Y264" i="1"/>
  <c r="S263" i="1"/>
  <c r="AD263" i="1"/>
  <c r="Y263" i="1"/>
  <c r="AD262" i="1"/>
  <c r="Y262" i="1"/>
  <c r="S262" i="1"/>
  <c r="S261" i="1"/>
  <c r="AD261" i="1"/>
  <c r="Y261" i="1"/>
  <c r="S260" i="1"/>
  <c r="Y260" i="1"/>
  <c r="AD260" i="1"/>
  <c r="Y259" i="1"/>
  <c r="AD259" i="1"/>
  <c r="S259" i="1"/>
  <c r="S258" i="1"/>
  <c r="Y258" i="1"/>
  <c r="AD258" i="1"/>
  <c r="AD257" i="1"/>
  <c r="AG257" i="1" s="1"/>
  <c r="S257" i="1"/>
  <c r="Y257" i="1"/>
  <c r="Y256" i="1"/>
  <c r="S256" i="1"/>
  <c r="AD256" i="1"/>
  <c r="Y255" i="1"/>
  <c r="S255" i="1"/>
  <c r="AD255" i="1"/>
  <c r="AG255" i="1" s="1"/>
  <c r="AD254" i="1"/>
  <c r="S254" i="1"/>
  <c r="Y254" i="1"/>
  <c r="S253" i="1"/>
  <c r="Y253" i="1"/>
  <c r="AD253" i="1"/>
  <c r="AG253" i="1"/>
  <c r="Y252" i="1"/>
  <c r="S252" i="1"/>
  <c r="AD252" i="1"/>
  <c r="AD251" i="1"/>
  <c r="Y251" i="1"/>
  <c r="S251" i="1"/>
  <c r="S250" i="1"/>
  <c r="Y250" i="1"/>
  <c r="AD250" i="1"/>
  <c r="S249" i="1"/>
  <c r="Y249" i="1"/>
  <c r="AD249" i="1"/>
  <c r="S248" i="1"/>
  <c r="AD248" i="1"/>
  <c r="Y248" i="1"/>
  <c r="Y247" i="1"/>
  <c r="AD247" i="1"/>
  <c r="S247" i="1"/>
  <c r="S246" i="1"/>
  <c r="Y246" i="1"/>
  <c r="AD246" i="1"/>
  <c r="Y245" i="1"/>
  <c r="AD245" i="1"/>
  <c r="AG245" i="1"/>
  <c r="S245" i="1"/>
  <c r="Y244" i="1"/>
  <c r="S244" i="1"/>
  <c r="AD244" i="1"/>
  <c r="AG244" i="1" s="1"/>
  <c r="S243" i="1"/>
  <c r="Y243" i="1"/>
  <c r="AD243" i="1"/>
  <c r="S242" i="1"/>
  <c r="AD242" i="1"/>
  <c r="Y242" i="1"/>
  <c r="AD241" i="1"/>
  <c r="Y241" i="1"/>
  <c r="S241" i="1"/>
  <c r="S240" i="1"/>
  <c r="Y240" i="1"/>
  <c r="AD240" i="1"/>
  <c r="Y239" i="1"/>
  <c r="S239" i="1"/>
  <c r="AD239" i="1"/>
  <c r="AD238" i="1"/>
  <c r="Y238" i="1"/>
  <c r="S238" i="1"/>
  <c r="AD237" i="1"/>
  <c r="Y237" i="1"/>
  <c r="S237" i="1"/>
  <c r="Y236" i="1"/>
  <c r="AD236" i="1"/>
  <c r="S236" i="1"/>
  <c r="AD235" i="1"/>
  <c r="S235" i="1"/>
  <c r="Y235" i="1"/>
  <c r="S234" i="1"/>
  <c r="Y234" i="1"/>
  <c r="AD234" i="1"/>
  <c r="AD233" i="1"/>
  <c r="Y233" i="1"/>
  <c r="S233" i="1"/>
  <c r="Y232" i="1"/>
  <c r="S232" i="1"/>
  <c r="AD232" i="1"/>
  <c r="AD231" i="1"/>
  <c r="S231" i="1"/>
  <c r="Y231" i="1"/>
  <c r="AD230" i="1"/>
  <c r="S230" i="1"/>
  <c r="Y230" i="1"/>
  <c r="S229" i="1"/>
  <c r="AD229" i="1"/>
  <c r="Y229" i="1"/>
  <c r="AD228" i="1"/>
  <c r="Y228" i="1"/>
  <c r="S228" i="1"/>
  <c r="S226" i="1"/>
  <c r="Y226" i="1"/>
  <c r="AD226" i="1"/>
  <c r="S225" i="1"/>
  <c r="Y225" i="1"/>
  <c r="AD225" i="1"/>
  <c r="S224" i="1"/>
  <c r="Y224" i="1"/>
  <c r="AD224" i="1"/>
  <c r="AD223" i="1"/>
  <c r="S223" i="1"/>
  <c r="Y223" i="1"/>
  <c r="Y222" i="1"/>
  <c r="AD222" i="1"/>
  <c r="S222" i="1"/>
  <c r="S221" i="1"/>
  <c r="AD221" i="1"/>
  <c r="Y221" i="1"/>
  <c r="AD220" i="1"/>
  <c r="Y220" i="1"/>
  <c r="S220" i="1"/>
  <c r="S219" i="1"/>
  <c r="AD219" i="1"/>
  <c r="Y219" i="1"/>
  <c r="Y218" i="1"/>
  <c r="AD218" i="1"/>
  <c r="S218" i="1"/>
  <c r="AD217" i="1"/>
  <c r="Y217" i="1"/>
  <c r="S217" i="1"/>
  <c r="S216" i="1"/>
  <c r="Y216" i="1"/>
  <c r="AD216" i="1"/>
  <c r="S215" i="1"/>
  <c r="Y215" i="1"/>
  <c r="AD215" i="1"/>
  <c r="Y214" i="1"/>
  <c r="S214" i="1"/>
  <c r="AD214" i="1"/>
  <c r="AD213" i="1"/>
  <c r="Y213" i="1"/>
  <c r="S213" i="1"/>
  <c r="S212" i="1"/>
  <c r="AD212" i="1"/>
  <c r="Y212" i="1"/>
  <c r="Y211" i="1"/>
  <c r="AD211" i="1"/>
  <c r="AG211" i="1"/>
  <c r="S211" i="1"/>
  <c r="Y210" i="1"/>
  <c r="S210" i="1"/>
  <c r="AD210" i="1"/>
  <c r="AG210" i="1"/>
  <c r="Y209" i="1"/>
  <c r="AD209" i="1"/>
  <c r="AG209" i="1"/>
  <c r="S209" i="1"/>
  <c r="Y208" i="1"/>
  <c r="AD208" i="1"/>
  <c r="AG208" i="1"/>
  <c r="S208" i="1"/>
  <c r="AD207" i="1"/>
  <c r="Y207" i="1"/>
  <c r="S207" i="1"/>
  <c r="AG207" i="1"/>
  <c r="AD206" i="1"/>
  <c r="AG206" i="1" s="1"/>
  <c r="Y206" i="1"/>
  <c r="S206" i="1"/>
  <c r="S205" i="1"/>
  <c r="AD205" i="1"/>
  <c r="AG205" i="1" s="1"/>
  <c r="Y205" i="1"/>
  <c r="S204" i="1"/>
  <c r="AD204" i="1"/>
  <c r="AG204" i="1" s="1"/>
  <c r="Y204" i="1"/>
  <c r="AD203" i="1"/>
  <c r="AG203" i="1" s="1"/>
  <c r="Y203" i="1"/>
  <c r="S203" i="1"/>
  <c r="AD202" i="1"/>
  <c r="AG202" i="1"/>
  <c r="S202" i="1"/>
  <c r="Y202" i="1"/>
  <c r="S201" i="1"/>
  <c r="AD201" i="1"/>
  <c r="AG201" i="1" s="1"/>
  <c r="Y201" i="1"/>
  <c r="Y200" i="1"/>
  <c r="AD200" i="1"/>
  <c r="AG200" i="1" s="1"/>
  <c r="S200" i="1"/>
  <c r="Y199" i="1"/>
  <c r="AD199" i="1"/>
  <c r="AG199" i="1" s="1"/>
  <c r="S199" i="1"/>
  <c r="S198" i="1"/>
  <c r="Y198" i="1"/>
  <c r="AD198" i="1"/>
  <c r="AG198" i="1" s="1"/>
  <c r="AD197" i="1"/>
  <c r="Y197" i="1"/>
  <c r="AG197" i="1"/>
  <c r="S197" i="1"/>
  <c r="AD196" i="1"/>
  <c r="AG196" i="1" s="1"/>
  <c r="Y196" i="1"/>
  <c r="S196" i="1"/>
  <c r="AD195" i="1"/>
  <c r="S195" i="1"/>
  <c r="Y195" i="1"/>
  <c r="AG195" i="1"/>
  <c r="Y194" i="1"/>
  <c r="AD194" i="1"/>
  <c r="S194" i="1"/>
  <c r="AG194" i="1"/>
  <c r="AD193" i="1"/>
  <c r="Y193" i="1"/>
  <c r="S193" i="1"/>
  <c r="AG193" i="1"/>
  <c r="AD192" i="1"/>
  <c r="Y192" i="1"/>
  <c r="S192" i="1"/>
  <c r="AG192" i="1"/>
  <c r="AD191" i="1"/>
  <c r="AG191" i="1" s="1"/>
  <c r="Y191" i="1"/>
  <c r="S191" i="1"/>
  <c r="AD190" i="1"/>
  <c r="AG190" i="1" s="1"/>
  <c r="S190" i="1"/>
  <c r="Y190" i="1"/>
  <c r="AD189" i="1"/>
  <c r="AG189" i="1" s="1"/>
  <c r="Y189" i="1"/>
  <c r="S189" i="1"/>
  <c r="S188" i="1"/>
  <c r="AD188" i="1"/>
  <c r="AG188" i="1" s="1"/>
  <c r="Y188" i="1"/>
  <c r="Y187" i="1"/>
  <c r="AD187" i="1"/>
  <c r="S187" i="1"/>
  <c r="AG187" i="1"/>
  <c r="Y186" i="1"/>
  <c r="S186" i="1"/>
  <c r="AD186" i="1"/>
  <c r="AG186" i="1" s="1"/>
  <c r="S185" i="1"/>
  <c r="AD185" i="1"/>
  <c r="AG185" i="1"/>
  <c r="Y185" i="1"/>
  <c r="AD184" i="1"/>
  <c r="AG184" i="1"/>
  <c r="S184" i="1"/>
  <c r="Y184" i="1"/>
  <c r="Y183" i="1"/>
  <c r="AD183" i="1"/>
  <c r="S183" i="1"/>
  <c r="AG183" i="1"/>
  <c r="S182" i="1"/>
  <c r="AD182" i="1"/>
  <c r="Y182" i="1"/>
  <c r="AG182" i="1"/>
  <c r="S181" i="1"/>
  <c r="AD181" i="1"/>
  <c r="AG181" i="1" s="1"/>
  <c r="Y181" i="1"/>
  <c r="Y180" i="1"/>
  <c r="S180" i="1"/>
  <c r="AD180" i="1"/>
  <c r="AG180" i="1"/>
  <c r="S179" i="1"/>
  <c r="AD179" i="1"/>
  <c r="Y179" i="1"/>
  <c r="AG179" i="1"/>
  <c r="AD178" i="1"/>
  <c r="AG178" i="1" s="1"/>
  <c r="Y178" i="1"/>
  <c r="S178" i="1"/>
  <c r="S177" i="1"/>
  <c r="AD177" i="1"/>
  <c r="AG177" i="1" s="1"/>
  <c r="Y177" i="1"/>
  <c r="AD176" i="1"/>
  <c r="AG176" i="1" s="1"/>
  <c r="Y176" i="1"/>
  <c r="S176" i="1"/>
  <c r="AD175" i="1"/>
  <c r="AG175" i="1" s="1"/>
  <c r="Y175" i="1"/>
  <c r="S175" i="1"/>
  <c r="AD174" i="1"/>
  <c r="AG174" i="1" s="1"/>
  <c r="Y174" i="1"/>
  <c r="S174" i="1"/>
  <c r="Y173" i="1"/>
  <c r="AD173" i="1"/>
  <c r="AG173" i="1"/>
  <c r="S173" i="1"/>
  <c r="Y172" i="1"/>
  <c r="S172" i="1"/>
  <c r="AD172" i="1"/>
  <c r="AG172" i="1" s="1"/>
  <c r="AD171" i="1"/>
  <c r="AG171" i="1"/>
  <c r="Y171" i="1"/>
  <c r="S171" i="1"/>
  <c r="AD170" i="1"/>
  <c r="Y170" i="1"/>
  <c r="S170" i="1"/>
  <c r="AG170" i="1"/>
  <c r="AD169" i="1"/>
  <c r="AG169" i="1"/>
  <c r="S169" i="1"/>
  <c r="Y169" i="1"/>
  <c r="AD168" i="1"/>
  <c r="AG168" i="1" s="1"/>
  <c r="S168" i="1"/>
  <c r="Y168" i="1"/>
  <c r="AG167" i="1"/>
  <c r="S167" i="1"/>
  <c r="Y167" i="1"/>
  <c r="AD166" i="1"/>
  <c r="Y166" i="1"/>
  <c r="S166" i="1"/>
  <c r="AD165" i="1"/>
  <c r="Y165" i="1"/>
  <c r="S165" i="1"/>
  <c r="S164" i="1"/>
  <c r="AD164" i="1"/>
  <c r="Y164" i="1"/>
  <c r="AD163" i="1"/>
  <c r="Y163" i="1"/>
  <c r="S163" i="1"/>
  <c r="AD162" i="1"/>
  <c r="Y162" i="1"/>
  <c r="S162" i="1"/>
  <c r="AD161" i="1"/>
  <c r="Y161" i="1"/>
  <c r="S161" i="1"/>
  <c r="AD160" i="1"/>
  <c r="Y160" i="1"/>
  <c r="S160" i="1"/>
  <c r="AD159" i="1"/>
  <c r="Y159" i="1"/>
  <c r="S159" i="1"/>
  <c r="AD158" i="1"/>
  <c r="Y158" i="1"/>
  <c r="S158" i="1"/>
  <c r="S157" i="1"/>
  <c r="AD157" i="1"/>
  <c r="Y157" i="1"/>
  <c r="Y156" i="1"/>
  <c r="AD156" i="1"/>
  <c r="S156" i="1"/>
  <c r="Y155" i="1"/>
  <c r="S155" i="1"/>
  <c r="AD155" i="1"/>
  <c r="AG155" i="1"/>
  <c r="Y154" i="1"/>
  <c r="S154" i="1"/>
  <c r="AD154" i="1"/>
  <c r="AG154" i="1" s="1"/>
  <c r="AD153" i="1"/>
  <c r="AG153" i="1" s="1"/>
  <c r="Y153" i="1"/>
  <c r="S153" i="1"/>
  <c r="AD152" i="1"/>
  <c r="AG152" i="1" s="1"/>
  <c r="Y152" i="1"/>
  <c r="S152" i="1"/>
  <c r="AD151" i="1"/>
  <c r="Y151" i="1"/>
  <c r="AG151" i="1"/>
  <c r="S151" i="1"/>
  <c r="AD150" i="1"/>
  <c r="AG150" i="1"/>
  <c r="Y150" i="1"/>
  <c r="S150" i="1"/>
  <c r="S149" i="1"/>
  <c r="Y149" i="1"/>
  <c r="AD149" i="1"/>
  <c r="AG149" i="1"/>
  <c r="S148" i="1"/>
  <c r="AD148" i="1"/>
  <c r="AG148" i="1"/>
  <c r="Y148" i="1"/>
  <c r="S147" i="1"/>
  <c r="Y147" i="1"/>
  <c r="AD147" i="1"/>
  <c r="AG147" i="1"/>
  <c r="S146" i="1"/>
  <c r="AD146" i="1"/>
  <c r="AG146" i="1" s="1"/>
  <c r="Y146" i="1"/>
  <c r="AD145" i="1"/>
  <c r="Y145" i="1"/>
  <c r="S145" i="1"/>
  <c r="AG145" i="1"/>
  <c r="S144" i="1"/>
  <c r="AD144" i="1"/>
  <c r="AG144" i="1" s="1"/>
  <c r="Y144" i="1"/>
  <c r="S143" i="1"/>
  <c r="AD143" i="1"/>
  <c r="AG143" i="1" s="1"/>
  <c r="Y143" i="1"/>
  <c r="Y142" i="1"/>
  <c r="S142" i="1"/>
  <c r="AD142" i="1"/>
  <c r="AG142" i="1"/>
  <c r="S141" i="1"/>
  <c r="Y141" i="1"/>
  <c r="AD141" i="1"/>
  <c r="AG141" i="1"/>
  <c r="S140" i="1"/>
  <c r="Y140" i="1"/>
  <c r="AD140" i="1"/>
  <c r="AG140" i="1"/>
  <c r="AG138" i="1"/>
  <c r="Y138" i="1"/>
  <c r="L138" i="1"/>
  <c r="S138" i="1"/>
  <c r="L137" i="1"/>
  <c r="S137" i="1"/>
  <c r="Y137" i="1"/>
  <c r="AG137" i="1"/>
  <c r="S136" i="1"/>
  <c r="Y136" i="1"/>
  <c r="L136" i="1"/>
  <c r="AG136" i="1"/>
  <c r="S135" i="1"/>
  <c r="Y135" i="1"/>
  <c r="AG135" i="1"/>
  <c r="L135" i="1"/>
  <c r="S134" i="1"/>
  <c r="Y134" i="1"/>
  <c r="L134" i="1"/>
  <c r="AG134" i="1"/>
  <c r="AG133" i="1"/>
  <c r="L133" i="1"/>
  <c r="S133" i="1"/>
  <c r="Y133" i="1"/>
  <c r="AG132" i="1"/>
  <c r="L132" i="1"/>
  <c r="S132" i="1"/>
  <c r="Y132" i="1"/>
  <c r="Y131" i="1"/>
  <c r="L131" i="1"/>
  <c r="S131" i="1"/>
  <c r="AG131" i="1"/>
  <c r="L130" i="1"/>
  <c r="Y130" i="1"/>
  <c r="AG130" i="1"/>
  <c r="S130" i="1"/>
  <c r="S129" i="1"/>
  <c r="Y129" i="1"/>
  <c r="AG129" i="1"/>
  <c r="L129" i="1"/>
  <c r="AD751" i="1"/>
  <c r="V259" i="1"/>
  <c r="V260" i="1"/>
  <c r="V261" i="1"/>
  <c r="V263" i="1"/>
  <c r="V264" i="1"/>
  <c r="V267" i="1"/>
  <c r="V281" i="1"/>
  <c r="V287" i="1"/>
  <c r="V288" i="1"/>
  <c r="V290" i="1"/>
  <c r="V291" i="1"/>
  <c r="V309" i="1"/>
  <c r="V409" i="1"/>
  <c r="V418" i="1"/>
  <c r="V440" i="1"/>
  <c r="V230" i="1"/>
  <c r="V231" i="1"/>
  <c r="V262" i="1"/>
  <c r="V292" i="1"/>
  <c r="V293" i="1"/>
  <c r="V296" i="1"/>
  <c r="V297" i="1"/>
  <c r="V307" i="1"/>
  <c r="V317" i="1"/>
  <c r="V248" i="1"/>
  <c r="V252" i="1"/>
  <c r="V254" i="1"/>
  <c r="V268" i="1"/>
  <c r="V269" i="1"/>
  <c r="V271" i="1"/>
  <c r="V274" i="1"/>
  <c r="V300" i="1"/>
  <c r="V316" i="1"/>
  <c r="V325" i="1"/>
  <c r="V335" i="1"/>
  <c r="V442" i="1"/>
  <c r="V454" i="1"/>
  <c r="V249" i="1"/>
  <c r="V280" i="1"/>
  <c r="V410" i="1"/>
  <c r="V236" i="1"/>
  <c r="V237" i="1"/>
  <c r="V240" i="1"/>
  <c r="V266" i="1"/>
  <c r="V276" i="1"/>
  <c r="V298" i="1"/>
  <c r="V301" i="1"/>
  <c r="V302" i="1"/>
  <c r="V330" i="1"/>
  <c r="V334" i="1"/>
  <c r="V407" i="1"/>
  <c r="V253" i="1"/>
  <c r="V265" i="1"/>
  <c r="V289" i="1"/>
  <c r="V299" i="1"/>
  <c r="V308" i="1"/>
  <c r="V320" i="1"/>
  <c r="V439" i="1"/>
  <c r="V443" i="1"/>
  <c r="V448" i="1"/>
  <c r="V232" i="1"/>
  <c r="V233" i="1"/>
  <c r="V241" i="1"/>
  <c r="V134" i="1"/>
  <c r="V135" i="1"/>
  <c r="V136" i="1"/>
  <c r="V137" i="1"/>
  <c r="V138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28" i="1"/>
  <c r="V129" i="1"/>
  <c r="V130" i="1"/>
  <c r="V131" i="1"/>
  <c r="V132" i="1"/>
  <c r="V133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44" i="1"/>
  <c r="V245" i="1"/>
  <c r="V246" i="1"/>
  <c r="V282" i="1"/>
  <c r="V283" i="1"/>
  <c r="V284" i="1"/>
  <c r="V285" i="1"/>
  <c r="V286" i="1"/>
  <c r="V303" i="1"/>
  <c r="V304" i="1"/>
  <c r="V305" i="1"/>
  <c r="V306" i="1"/>
  <c r="V321" i="1"/>
  <c r="V322" i="1"/>
  <c r="V324" i="1"/>
  <c r="V326" i="1"/>
  <c r="V327" i="1"/>
  <c r="V329" i="1"/>
  <c r="V331" i="1"/>
  <c r="V333" i="1"/>
  <c r="V229" i="1"/>
  <c r="V243" i="1"/>
  <c r="V257" i="1"/>
  <c r="V279" i="1"/>
  <c r="V294" i="1"/>
  <c r="V295" i="1"/>
  <c r="V312" i="1"/>
  <c r="V328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234" i="1"/>
  <c r="V433" i="1"/>
  <c r="V437" i="1"/>
  <c r="V449" i="1"/>
  <c r="V450" i="1"/>
  <c r="V235" i="1"/>
  <c r="V238" i="1"/>
  <c r="V239" i="1"/>
  <c r="V250" i="1"/>
  <c r="V251" i="1"/>
  <c r="V278" i="1"/>
  <c r="V323" i="1"/>
  <c r="V332" i="1"/>
  <c r="V411" i="1"/>
  <c r="V416" i="1"/>
  <c r="V417" i="1"/>
  <c r="V434" i="1"/>
  <c r="V435" i="1"/>
  <c r="V436" i="1"/>
  <c r="V441" i="1"/>
  <c r="V444" i="1"/>
  <c r="V445" i="1"/>
  <c r="V446" i="1"/>
  <c r="V447" i="1"/>
  <c r="V242" i="1"/>
  <c r="V255" i="1"/>
  <c r="V256" i="1"/>
  <c r="V258" i="1"/>
  <c r="V273" i="1"/>
  <c r="V412" i="1"/>
  <c r="V413" i="1"/>
  <c r="V414" i="1"/>
  <c r="V415" i="1"/>
  <c r="V438" i="1"/>
  <c r="V228" i="1"/>
  <c r="V313" i="1"/>
  <c r="V318" i="1"/>
  <c r="V319" i="1"/>
  <c r="V431" i="1"/>
  <c r="V432" i="1"/>
  <c r="V451" i="1"/>
  <c r="V452" i="1"/>
  <c r="U749" i="1"/>
  <c r="V247" i="1"/>
  <c r="V270" i="1"/>
  <c r="V272" i="1"/>
  <c r="V275" i="1"/>
  <c r="V277" i="1"/>
  <c r="V310" i="1"/>
  <c r="V311" i="1"/>
  <c r="V314" i="1"/>
  <c r="V315" i="1"/>
  <c r="V453" i="1"/>
  <c r="Y128" i="1"/>
  <c r="L128" i="1"/>
  <c r="AG128" i="1"/>
  <c r="S128" i="1"/>
  <c r="K747" i="1"/>
  <c r="K756" i="1" s="1"/>
  <c r="AK6" i="1"/>
  <c r="AG647" i="1"/>
  <c r="AG639" i="1"/>
  <c r="AG638" i="1"/>
  <c r="AG620" i="1"/>
  <c r="AG618" i="1"/>
  <c r="AG613" i="1"/>
  <c r="AG612" i="1"/>
  <c r="AG607" i="1"/>
  <c r="AG605" i="1"/>
  <c r="AG603" i="1"/>
  <c r="AG599" i="1"/>
  <c r="AG598" i="1"/>
  <c r="AG597" i="1"/>
  <c r="AG596" i="1"/>
  <c r="AG594" i="1"/>
  <c r="AG593" i="1"/>
  <c r="AG591" i="1"/>
  <c r="AG535" i="1"/>
  <c r="AG534" i="1"/>
  <c r="AG533" i="1"/>
  <c r="AG521" i="1"/>
  <c r="AG519" i="1"/>
  <c r="AG518" i="1"/>
  <c r="AG514" i="1"/>
  <c r="AG512" i="1"/>
  <c r="AG509" i="1"/>
  <c r="AG504" i="1"/>
  <c r="AG503" i="1"/>
  <c r="AG500" i="1"/>
  <c r="AG498" i="1"/>
  <c r="AE424" i="1"/>
  <c r="AQ424" i="1" s="1"/>
  <c r="Q37" i="14" l="1"/>
  <c r="R37" i="14" s="1"/>
  <c r="R7" i="14"/>
  <c r="L37" i="14"/>
  <c r="M7" i="14"/>
  <c r="O7" i="14"/>
  <c r="N37" i="14"/>
  <c r="AH450" i="10"/>
  <c r="V166" i="10"/>
  <c r="V423" i="10"/>
  <c r="V424" i="10"/>
  <c r="V430" i="10"/>
  <c r="V431" i="10"/>
  <c r="V338" i="10"/>
  <c r="V128" i="10"/>
  <c r="V129" i="10"/>
  <c r="V130" i="10"/>
  <c r="V131" i="10"/>
  <c r="V132" i="10"/>
  <c r="V133" i="10"/>
  <c r="V134" i="10"/>
  <c r="V135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208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6" i="10"/>
  <c r="V207" i="10"/>
  <c r="V405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137" i="10"/>
  <c r="V138" i="10"/>
  <c r="V271" i="10"/>
  <c r="V279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274" i="10"/>
  <c r="V275" i="10"/>
  <c r="V340" i="10"/>
  <c r="V349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280" i="10"/>
  <c r="V407" i="10"/>
  <c r="V413" i="10"/>
  <c r="V434" i="10"/>
  <c r="V435" i="10"/>
  <c r="V439" i="10"/>
  <c r="V204" i="10"/>
  <c r="V205" i="10"/>
  <c r="V272" i="10"/>
  <c r="V273" i="10"/>
  <c r="V281" i="10"/>
  <c r="V282" i="10"/>
  <c r="V341" i="10"/>
  <c r="V347" i="10"/>
  <c r="V348" i="10"/>
  <c r="V350" i="10"/>
  <c r="V351" i="10"/>
  <c r="V352" i="10"/>
  <c r="V357" i="10"/>
  <c r="V358" i="10"/>
  <c r="V406" i="10"/>
  <c r="V409" i="10"/>
  <c r="V416" i="10"/>
  <c r="V417" i="10"/>
  <c r="V436" i="10"/>
  <c r="V437" i="10"/>
  <c r="V438" i="10"/>
  <c r="V444" i="10"/>
  <c r="V136" i="10"/>
  <c r="V209" i="10"/>
  <c r="V276" i="10"/>
  <c r="V277" i="10"/>
  <c r="V278" i="10"/>
  <c r="V339" i="10"/>
  <c r="V343" i="10"/>
  <c r="V344" i="10"/>
  <c r="V345" i="10"/>
  <c r="V354" i="10"/>
  <c r="V355" i="10"/>
  <c r="V356" i="10"/>
  <c r="V443" i="10"/>
  <c r="U694" i="10"/>
  <c r="V342" i="10"/>
  <c r="V353" i="10"/>
  <c r="V410" i="10"/>
  <c r="V414" i="10"/>
  <c r="V425" i="10"/>
  <c r="V426" i="10"/>
  <c r="V427" i="10"/>
  <c r="V428" i="10"/>
  <c r="V429" i="10"/>
  <c r="V432" i="10"/>
  <c r="V433" i="10"/>
  <c r="V440" i="10"/>
  <c r="V441" i="10"/>
  <c r="V442" i="10"/>
  <c r="V283" i="10"/>
  <c r="V346" i="10"/>
  <c r="V411" i="10"/>
  <c r="V412" i="10"/>
  <c r="V415" i="10"/>
  <c r="V418" i="10"/>
  <c r="V421" i="10"/>
  <c r="V422" i="10"/>
  <c r="AK450" i="10"/>
  <c r="AE450" i="10"/>
  <c r="AG673" i="10"/>
  <c r="AG672" i="10"/>
  <c r="AG671" i="10"/>
  <c r="AG670" i="10"/>
  <c r="AE670" i="10"/>
  <c r="AK670" i="10"/>
  <c r="AG669" i="10"/>
  <c r="AE669" i="10"/>
  <c r="AK669" i="10"/>
  <c r="AG668" i="10"/>
  <c r="AE668" i="10"/>
  <c r="AK668" i="10"/>
  <c r="AG667" i="10"/>
  <c r="AE667" i="10"/>
  <c r="AK667" i="10"/>
  <c r="AG666" i="10"/>
  <c r="AE666" i="10"/>
  <c r="AK666" i="10"/>
  <c r="AG665" i="10"/>
  <c r="AE665" i="10"/>
  <c r="AK665" i="10"/>
  <c r="AG664" i="10"/>
  <c r="AE664" i="10"/>
  <c r="AK664" i="10"/>
  <c r="AG663" i="10"/>
  <c r="AE663" i="10"/>
  <c r="AK663" i="10"/>
  <c r="AG662" i="10"/>
  <c r="AG661" i="10"/>
  <c r="AG660" i="10"/>
  <c r="AG659" i="10"/>
  <c r="AG658" i="10"/>
  <c r="AG657" i="10"/>
  <c r="AE657" i="10"/>
  <c r="AK657" i="10"/>
  <c r="AG656" i="10"/>
  <c r="AE656" i="10"/>
  <c r="AK656" i="10"/>
  <c r="AG655" i="10"/>
  <c r="AE655" i="10"/>
  <c r="AK655" i="10"/>
  <c r="AG654" i="10"/>
  <c r="AE654" i="10"/>
  <c r="AK654" i="10"/>
  <c r="AG653" i="10"/>
  <c r="AG652" i="10"/>
  <c r="AG651" i="10"/>
  <c r="AG650" i="10"/>
  <c r="AE648" i="10"/>
  <c r="AK648" i="10"/>
  <c r="AK644" i="10"/>
  <c r="AE644" i="10" s="1"/>
  <c r="AG643" i="10"/>
  <c r="AK643" i="10"/>
  <c r="AE643" i="10" s="1"/>
  <c r="AG642" i="10"/>
  <c r="AG637" i="10"/>
  <c r="AK631" i="10"/>
  <c r="AE631" i="10" s="1"/>
  <c r="AK629" i="10"/>
  <c r="AE629" i="10" s="1"/>
  <c r="AK628" i="10"/>
  <c r="AE628" i="10" s="1"/>
  <c r="AK625" i="10"/>
  <c r="AE625" i="10" s="1"/>
  <c r="AG624" i="10"/>
  <c r="AK624" i="10"/>
  <c r="AE624" i="10" s="1"/>
  <c r="AK623" i="10"/>
  <c r="AE623" i="10" s="1"/>
  <c r="AK622" i="10"/>
  <c r="AE622" i="10" s="1"/>
  <c r="AK621" i="10"/>
  <c r="AE621" i="10" s="1"/>
  <c r="AK620" i="10"/>
  <c r="AE620" i="10" s="1"/>
  <c r="AF620" i="10" s="1"/>
  <c r="AK619" i="10"/>
  <c r="AE619" i="10" s="1"/>
  <c r="AG618" i="10"/>
  <c r="AK616" i="10"/>
  <c r="AE616" i="10" s="1"/>
  <c r="AK615" i="10"/>
  <c r="AE615" i="10" s="1"/>
  <c r="AK614" i="10"/>
  <c r="AE614" i="10" s="1"/>
  <c r="AK613" i="10"/>
  <c r="AE613" i="10" s="1"/>
  <c r="AK612" i="10"/>
  <c r="AE612" i="10" s="1"/>
  <c r="AK610" i="10"/>
  <c r="AE610" i="10" s="1"/>
  <c r="AK608" i="10"/>
  <c r="AE608" i="10" s="1"/>
  <c r="AK607" i="10"/>
  <c r="AE607" i="10" s="1"/>
  <c r="AK606" i="10"/>
  <c r="AE606" i="10" s="1"/>
  <c r="AK605" i="10"/>
  <c r="AE605" i="10" s="1"/>
  <c r="AK604" i="10"/>
  <c r="AE604" i="10" s="1"/>
  <c r="AK591" i="10"/>
  <c r="AE591" i="10" s="1"/>
  <c r="AK589" i="10"/>
  <c r="AE589" i="10" s="1"/>
  <c r="AF589" i="10" s="1"/>
  <c r="AK588" i="10"/>
  <c r="AE588" i="10" s="1"/>
  <c r="AK587" i="10"/>
  <c r="AE587" i="10" s="1"/>
  <c r="AK586" i="10"/>
  <c r="AE586" i="10" s="1"/>
  <c r="AK585" i="10"/>
  <c r="AE585" i="10" s="1"/>
  <c r="AF585" i="10" s="1"/>
  <c r="AK583" i="10"/>
  <c r="AE583" i="10" s="1"/>
  <c r="AK582" i="10"/>
  <c r="AE582" i="10" s="1"/>
  <c r="AK581" i="10"/>
  <c r="AE581" i="10" s="1"/>
  <c r="AK580" i="10"/>
  <c r="AE580" i="10" s="1"/>
  <c r="AK579" i="10"/>
  <c r="AE579" i="10" s="1"/>
  <c r="AK576" i="10"/>
  <c r="AE576" i="10" s="1"/>
  <c r="AF576" i="10" s="1"/>
  <c r="AK575" i="10"/>
  <c r="AE575" i="10" s="1"/>
  <c r="AK574" i="10"/>
  <c r="AE574" i="10" s="1"/>
  <c r="AK572" i="10"/>
  <c r="AE572" i="10" s="1"/>
  <c r="AG568" i="10"/>
  <c r="AK568" i="10"/>
  <c r="AE568" i="10" s="1"/>
  <c r="AK567" i="10"/>
  <c r="AE567" i="10" s="1"/>
  <c r="AK566" i="10"/>
  <c r="AE566" i="10" s="1"/>
  <c r="AK565" i="10"/>
  <c r="AE565" i="10" s="1"/>
  <c r="AG564" i="10"/>
  <c r="AK563" i="10"/>
  <c r="AE563" i="10" s="1"/>
  <c r="AG561" i="10"/>
  <c r="AG560" i="10"/>
  <c r="AK559" i="10"/>
  <c r="AE559" i="10" s="1"/>
  <c r="AK557" i="10"/>
  <c r="AE557" i="10" s="1"/>
  <c r="AG555" i="10"/>
  <c r="AK553" i="10"/>
  <c r="AE553" i="10" s="1"/>
  <c r="AF553" i="10" s="1"/>
  <c r="AG552" i="10"/>
  <c r="AK552" i="10"/>
  <c r="AE552" i="10" s="1"/>
  <c r="AK550" i="10"/>
  <c r="AE550" i="10" s="1"/>
  <c r="AK549" i="10"/>
  <c r="AE549" i="10" s="1"/>
  <c r="AG548" i="10"/>
  <c r="AK547" i="10"/>
  <c r="AE547" i="10" s="1"/>
  <c r="AK546" i="10"/>
  <c r="AE546" i="10" s="1"/>
  <c r="AG545" i="10"/>
  <c r="AK545" i="10"/>
  <c r="AE545" i="10" s="1"/>
  <c r="AG544" i="10"/>
  <c r="AK544" i="10"/>
  <c r="AE544" i="10" s="1"/>
  <c r="AK543" i="10"/>
  <c r="AE543" i="10" s="1"/>
  <c r="AG542" i="10"/>
  <c r="AK542" i="10"/>
  <c r="AE542" i="10" s="1"/>
  <c r="AK541" i="10"/>
  <c r="AE541" i="10" s="1"/>
  <c r="AF541" i="10" s="1"/>
  <c r="AG540" i="10"/>
  <c r="AK540" i="10"/>
  <c r="AE540" i="10" s="1"/>
  <c r="AK539" i="10"/>
  <c r="AE539" i="10" s="1"/>
  <c r="AK538" i="10"/>
  <c r="AE538" i="10" s="1"/>
  <c r="AK537" i="10"/>
  <c r="AE537" i="10" s="1"/>
  <c r="AK536" i="10"/>
  <c r="AE536" i="10" s="1"/>
  <c r="AK535" i="10"/>
  <c r="AE535" i="10" s="1"/>
  <c r="AK534" i="10"/>
  <c r="AE534" i="10" s="1"/>
  <c r="AK533" i="10"/>
  <c r="AE533" i="10" s="1"/>
  <c r="AK532" i="10"/>
  <c r="AE532" i="10" s="1"/>
  <c r="AG531" i="10"/>
  <c r="AK531" i="10"/>
  <c r="AE531" i="10" s="1"/>
  <c r="AK530" i="10"/>
  <c r="AE530" i="10" s="1"/>
  <c r="AK529" i="10"/>
  <c r="AE529" i="10" s="1"/>
  <c r="AF529" i="10" s="1"/>
  <c r="AK528" i="10"/>
  <c r="AE528" i="10" s="1"/>
  <c r="AG527" i="10"/>
  <c r="AK527" i="10"/>
  <c r="AE527" i="10" s="1"/>
  <c r="AK526" i="10"/>
  <c r="AE526" i="10" s="1"/>
  <c r="AK525" i="10"/>
  <c r="AE525" i="10" s="1"/>
  <c r="AK524" i="10"/>
  <c r="AE524" i="10" s="1"/>
  <c r="AG523" i="10"/>
  <c r="AK523" i="10"/>
  <c r="AE523" i="10" s="1"/>
  <c r="AK522" i="10"/>
  <c r="AE522" i="10" s="1"/>
  <c r="AK521" i="10"/>
  <c r="AE521" i="10" s="1"/>
  <c r="AK520" i="10"/>
  <c r="AE520" i="10" s="1"/>
  <c r="AK519" i="10"/>
  <c r="AE519" i="10" s="1"/>
  <c r="AG518" i="10"/>
  <c r="AK518" i="10"/>
  <c r="AE518" i="10" s="1"/>
  <c r="AK517" i="10"/>
  <c r="AE517" i="10" s="1"/>
  <c r="AK516" i="10"/>
  <c r="AE516" i="10" s="1"/>
  <c r="AF516" i="10" s="1"/>
  <c r="AK515" i="10"/>
  <c r="AE515" i="10" s="1"/>
  <c r="AG514" i="10"/>
  <c r="AK514" i="10"/>
  <c r="AE514" i="10" s="1"/>
  <c r="AK512" i="10"/>
  <c r="AE512" i="10" s="1"/>
  <c r="AG511" i="10"/>
  <c r="AK511" i="10"/>
  <c r="AE511" i="10" s="1"/>
  <c r="AG510" i="10"/>
  <c r="AK510" i="10"/>
  <c r="AE510" i="10" s="1"/>
  <c r="AK509" i="10"/>
  <c r="AE509" i="10" s="1"/>
  <c r="AK508" i="10"/>
  <c r="AE508" i="10" s="1"/>
  <c r="AK505" i="10"/>
  <c r="AE505" i="10" s="1"/>
  <c r="AK504" i="10"/>
  <c r="AE504" i="10" s="1"/>
  <c r="AK502" i="10"/>
  <c r="AE502" i="10" s="1"/>
  <c r="AK501" i="10"/>
  <c r="AE501" i="10" s="1"/>
  <c r="AK500" i="10"/>
  <c r="AE500" i="10" s="1"/>
  <c r="AK499" i="10"/>
  <c r="AE499" i="10" s="1"/>
  <c r="AG498" i="10"/>
  <c r="AG496" i="10"/>
  <c r="AK493" i="10"/>
  <c r="AE493" i="10" s="1"/>
  <c r="AK492" i="10"/>
  <c r="AE492" i="10" s="1"/>
  <c r="AK491" i="10"/>
  <c r="AE491" i="10" s="1"/>
  <c r="AK490" i="10"/>
  <c r="AE490" i="10" s="1"/>
  <c r="AK489" i="10"/>
  <c r="AE489" i="10" s="1"/>
  <c r="AK487" i="10"/>
  <c r="AE487" i="10" s="1"/>
  <c r="AK486" i="10"/>
  <c r="AE486" i="10" s="1"/>
  <c r="AK485" i="10"/>
  <c r="AE485" i="10" s="1"/>
  <c r="AK484" i="10"/>
  <c r="AE484" i="10" s="1"/>
  <c r="AK483" i="10"/>
  <c r="AE483" i="10" s="1"/>
  <c r="AK482" i="10"/>
  <c r="AE482" i="10" s="1"/>
  <c r="AK479" i="10"/>
  <c r="AE479" i="10" s="1"/>
  <c r="AK478" i="10"/>
  <c r="AE478" i="10" s="1"/>
  <c r="AK477" i="10"/>
  <c r="AE477" i="10" s="1"/>
  <c r="AK476" i="10"/>
  <c r="AE476" i="10" s="1"/>
  <c r="AK475" i="10"/>
  <c r="AE475" i="10" s="1"/>
  <c r="AK474" i="10"/>
  <c r="AE474" i="10" s="1"/>
  <c r="AK473" i="10"/>
  <c r="AE473" i="10" s="1"/>
  <c r="AK472" i="10"/>
  <c r="AE472" i="10" s="1"/>
  <c r="AF472" i="10" s="1"/>
  <c r="AK471" i="10"/>
  <c r="AE471" i="10" s="1"/>
  <c r="AK470" i="10"/>
  <c r="AE470" i="10" s="1"/>
  <c r="AK469" i="10"/>
  <c r="AE469" i="10" s="1"/>
  <c r="AK468" i="10"/>
  <c r="AE468" i="10" s="1"/>
  <c r="AK467" i="10"/>
  <c r="AE467" i="10" s="1"/>
  <c r="AF467" i="10" s="1"/>
  <c r="AK466" i="10"/>
  <c r="AE466" i="10" s="1"/>
  <c r="AK462" i="10"/>
  <c r="AE462" i="10" s="1"/>
  <c r="AK461" i="10"/>
  <c r="AE461" i="10" s="1"/>
  <c r="AK460" i="10"/>
  <c r="AE460" i="10" s="1"/>
  <c r="AK458" i="10"/>
  <c r="AE458" i="10" s="1"/>
  <c r="AG444" i="10"/>
  <c r="AG439" i="10"/>
  <c r="AG437" i="10"/>
  <c r="AG434" i="10"/>
  <c r="AG429" i="10"/>
  <c r="AG428" i="10"/>
  <c r="AG427" i="10"/>
  <c r="AG424" i="10"/>
  <c r="AG423" i="10"/>
  <c r="AD697" i="10"/>
  <c r="AG418" i="10"/>
  <c r="AG414" i="10"/>
  <c r="AG413" i="10"/>
  <c r="AG407" i="10"/>
  <c r="AG406" i="10"/>
  <c r="AG354" i="10"/>
  <c r="AG353" i="10"/>
  <c r="AG347" i="10"/>
  <c r="AG345" i="10"/>
  <c r="AG344" i="10"/>
  <c r="AG341" i="10"/>
  <c r="AG339" i="10"/>
  <c r="AG283" i="10"/>
  <c r="AG280" i="10"/>
  <c r="AG278" i="10"/>
  <c r="AG277" i="10"/>
  <c r="AG275" i="10"/>
  <c r="AG209" i="10"/>
  <c r="AD695" i="10"/>
  <c r="V700" i="10"/>
  <c r="V701" i="10" s="1"/>
  <c r="Y692" i="10"/>
  <c r="S692" i="10"/>
  <c r="AQ495" i="10"/>
  <c r="AG620" i="10"/>
  <c r="AF598" i="10"/>
  <c r="AG589" i="10"/>
  <c r="AG585" i="10"/>
  <c r="AG576" i="10"/>
  <c r="AG553" i="10"/>
  <c r="AG541" i="10"/>
  <c r="AG529" i="10"/>
  <c r="AG520" i="10"/>
  <c r="AG516" i="10"/>
  <c r="AG509" i="10"/>
  <c r="AG473" i="10"/>
  <c r="AG472" i="10"/>
  <c r="AG467" i="10"/>
  <c r="AD698" i="10"/>
  <c r="AD692" i="10"/>
  <c r="AM692" i="10" s="1"/>
  <c r="AG190" i="10"/>
  <c r="K701" i="10"/>
  <c r="AQ450" i="10"/>
  <c r="AQ741" i="1"/>
  <c r="AQ745" i="1"/>
  <c r="AQ708" i="1"/>
  <c r="AQ656" i="1"/>
  <c r="AQ652" i="1"/>
  <c r="AQ651" i="1"/>
  <c r="AD747" i="1"/>
  <c r="AF689" i="1"/>
  <c r="AF688" i="1"/>
  <c r="AF687" i="1"/>
  <c r="AH687" i="1" s="1"/>
  <c r="AQ687" i="1" s="1"/>
  <c r="AF686" i="1"/>
  <c r="AF685" i="1"/>
  <c r="AH685" i="1" s="1"/>
  <c r="AQ685" i="1" s="1"/>
  <c r="AF684" i="1"/>
  <c r="AF683" i="1"/>
  <c r="AH683" i="1" s="1"/>
  <c r="AQ683" i="1" s="1"/>
  <c r="AF682" i="1"/>
  <c r="AH682" i="1" s="1"/>
  <c r="AQ682" i="1"/>
  <c r="AF678" i="1"/>
  <c r="AH678" i="1" s="1"/>
  <c r="AQ678" i="1" s="1"/>
  <c r="AF677" i="1"/>
  <c r="AH677" i="1" s="1"/>
  <c r="AQ677" i="1" s="1"/>
  <c r="AF676" i="1"/>
  <c r="AH676" i="1" s="1"/>
  <c r="AQ676" i="1"/>
  <c r="AF675" i="1"/>
  <c r="AF674" i="1"/>
  <c r="AH674" i="1" s="1"/>
  <c r="AQ674" i="1"/>
  <c r="AF673" i="1"/>
  <c r="AH673" i="1" s="1"/>
  <c r="AQ673" i="1"/>
  <c r="AF672" i="1"/>
  <c r="AF671" i="1"/>
  <c r="AH671" i="1" s="1"/>
  <c r="AQ671" i="1"/>
  <c r="AF665" i="1"/>
  <c r="AH665" i="1" s="1"/>
  <c r="AQ665" i="1"/>
  <c r="AF664" i="1"/>
  <c r="AH664" i="1" s="1"/>
  <c r="AQ664" i="1"/>
  <c r="AF663" i="1"/>
  <c r="AF662" i="1"/>
  <c r="AK613" i="1"/>
  <c r="AE613" i="1"/>
  <c r="AK612" i="1"/>
  <c r="AE612" i="1" s="1"/>
  <c r="AK618" i="1"/>
  <c r="AE618" i="1" s="1"/>
  <c r="AK620" i="1"/>
  <c r="AE620" i="1" s="1"/>
  <c r="AK639" i="1"/>
  <c r="AE639" i="1"/>
  <c r="AK707" i="1"/>
  <c r="AG707" i="1"/>
  <c r="AK637" i="1"/>
  <c r="AE637" i="1" s="1"/>
  <c r="AK636" i="1"/>
  <c r="AE636" i="1" s="1"/>
  <c r="AK633" i="1"/>
  <c r="AE633" i="1" s="1"/>
  <c r="AK632" i="1"/>
  <c r="AE632" i="1" s="1"/>
  <c r="AK631" i="1"/>
  <c r="AE631" i="1" s="1"/>
  <c r="AK630" i="1"/>
  <c r="AE630" i="1" s="1"/>
  <c r="AK629" i="1"/>
  <c r="AE629" i="1" s="1"/>
  <c r="AK628" i="1"/>
  <c r="AE628" i="1" s="1"/>
  <c r="AK627" i="1"/>
  <c r="AE627" i="1" s="1"/>
  <c r="AK624" i="1"/>
  <c r="AE624" i="1" s="1"/>
  <c r="AK623" i="1"/>
  <c r="AE623" i="1" s="1"/>
  <c r="AK622" i="1"/>
  <c r="AE622" i="1" s="1"/>
  <c r="AK621" i="1"/>
  <c r="AE621" i="1" s="1"/>
  <c r="AK616" i="1"/>
  <c r="AE616" i="1" s="1"/>
  <c r="AK615" i="1"/>
  <c r="AE615" i="1" s="1"/>
  <c r="AK614" i="1"/>
  <c r="AE614" i="1" s="1"/>
  <c r="AK606" i="1"/>
  <c r="AE606" i="1" s="1"/>
  <c r="AE595" i="1"/>
  <c r="AK595" i="1"/>
  <c r="AK561" i="1"/>
  <c r="AE561" i="1" s="1"/>
  <c r="AE560" i="1"/>
  <c r="AK560" i="1"/>
  <c r="AK558" i="1"/>
  <c r="AE558" i="1" s="1"/>
  <c r="AK557" i="1"/>
  <c r="AE557" i="1" s="1"/>
  <c r="AE555" i="1"/>
  <c r="AK555" i="1"/>
  <c r="AK554" i="1"/>
  <c r="AE554" i="1" s="1"/>
  <c r="AK553" i="1"/>
  <c r="AE553" i="1" s="1"/>
  <c r="AK552" i="1"/>
  <c r="AE552" i="1" s="1"/>
  <c r="AK551" i="1"/>
  <c r="AE551" i="1" s="1"/>
  <c r="AE550" i="1"/>
  <c r="AK550" i="1"/>
  <c r="AE549" i="1"/>
  <c r="AK549" i="1"/>
  <c r="AE548" i="1"/>
  <c r="AK548" i="1"/>
  <c r="AE547" i="1"/>
  <c r="AK547" i="1"/>
  <c r="AE546" i="1"/>
  <c r="AK546" i="1"/>
  <c r="AK545" i="1"/>
  <c r="AE545" i="1" s="1"/>
  <c r="AE544" i="1"/>
  <c r="AK544" i="1"/>
  <c r="AE543" i="1"/>
  <c r="AK543" i="1"/>
  <c r="AE542" i="1"/>
  <c r="AK542" i="1"/>
  <c r="AK541" i="1"/>
  <c r="AE541" i="1" s="1"/>
  <c r="AE540" i="1"/>
  <c r="AK540" i="1"/>
  <c r="AE539" i="1"/>
  <c r="AK539" i="1"/>
  <c r="AE538" i="1"/>
  <c r="AK538" i="1"/>
  <c r="AE537" i="1"/>
  <c r="AK537" i="1"/>
  <c r="AK536" i="1"/>
  <c r="AE536" i="1" s="1"/>
  <c r="AK532" i="1"/>
  <c r="AE532" i="1" s="1"/>
  <c r="AE531" i="1"/>
  <c r="AK531" i="1"/>
  <c r="AK530" i="1"/>
  <c r="AE530" i="1" s="1"/>
  <c r="AE529" i="1"/>
  <c r="AK529" i="1"/>
  <c r="AE528" i="1"/>
  <c r="AK528" i="1"/>
  <c r="AK527" i="1"/>
  <c r="AE527" i="1" s="1"/>
  <c r="AK526" i="1"/>
  <c r="AE526" i="1" s="1"/>
  <c r="AE525" i="1"/>
  <c r="AK525" i="1"/>
  <c r="AK524" i="1"/>
  <c r="AE524" i="1" s="1"/>
  <c r="AE523" i="1"/>
  <c r="AK523" i="1"/>
  <c r="AK522" i="1"/>
  <c r="AE522" i="1" s="1"/>
  <c r="AK520" i="1"/>
  <c r="AE520" i="1" s="1"/>
  <c r="AK517" i="1"/>
  <c r="AE517" i="1" s="1"/>
  <c r="AK516" i="1"/>
  <c r="AE516" i="1" s="1"/>
  <c r="AK513" i="1"/>
  <c r="AE513" i="1" s="1"/>
  <c r="AK510" i="1"/>
  <c r="AE510" i="1" s="1"/>
  <c r="AE508" i="1"/>
  <c r="AK508" i="1"/>
  <c r="AK507" i="1"/>
  <c r="AE507" i="1" s="1"/>
  <c r="AK501" i="1"/>
  <c r="AE501" i="1" s="1"/>
  <c r="AK499" i="1"/>
  <c r="AE499" i="1" s="1"/>
  <c r="AK497" i="1"/>
  <c r="AE497" i="1" s="1"/>
  <c r="AK482" i="1"/>
  <c r="AE482" i="1" s="1"/>
  <c r="AK481" i="1"/>
  <c r="AE481" i="1" s="1"/>
  <c r="AK480" i="1"/>
  <c r="AE480" i="1" s="1"/>
  <c r="AK479" i="1"/>
  <c r="AE479" i="1" s="1"/>
  <c r="AK478" i="1"/>
  <c r="AE478" i="1" s="1"/>
  <c r="AK477" i="1"/>
  <c r="AE477" i="1" s="1"/>
  <c r="AK476" i="1"/>
  <c r="AE476" i="1" s="1"/>
  <c r="AK475" i="1"/>
  <c r="AE475" i="1" s="1"/>
  <c r="AK474" i="1"/>
  <c r="AE474" i="1" s="1"/>
  <c r="AK470" i="1"/>
  <c r="AE470" i="1" s="1"/>
  <c r="AK469" i="1"/>
  <c r="AE469" i="1" s="1"/>
  <c r="AK468" i="1"/>
  <c r="AE468" i="1" s="1"/>
  <c r="AK466" i="1"/>
  <c r="AE466" i="1" s="1"/>
  <c r="AG454" i="1"/>
  <c r="AG453" i="1"/>
  <c r="AG451" i="1"/>
  <c r="AG450" i="1"/>
  <c r="AG448" i="1"/>
  <c r="AG447" i="1"/>
  <c r="AG442" i="1"/>
  <c r="AG441" i="1"/>
  <c r="AG440" i="1"/>
  <c r="AG439" i="1"/>
  <c r="AG438" i="1"/>
  <c r="AG435" i="1"/>
  <c r="AG433" i="1"/>
  <c r="AD752" i="1"/>
  <c r="AG418" i="1"/>
  <c r="AG417" i="1"/>
  <c r="AG416" i="1"/>
  <c r="AG415" i="1"/>
  <c r="AG414" i="1"/>
  <c r="AG413" i="1"/>
  <c r="AG412" i="1"/>
  <c r="AG409" i="1"/>
  <c r="AG407" i="1"/>
  <c r="AG335" i="1"/>
  <c r="AG334" i="1"/>
  <c r="AG333" i="1"/>
  <c r="AG332" i="1"/>
  <c r="AG331" i="1"/>
  <c r="AG330" i="1"/>
  <c r="AG329" i="1"/>
  <c r="AG328" i="1"/>
  <c r="AG327" i="1"/>
  <c r="AG325" i="1"/>
  <c r="AG324" i="1"/>
  <c r="AG323" i="1"/>
  <c r="AG322" i="1"/>
  <c r="AG321" i="1"/>
  <c r="AG320" i="1"/>
  <c r="AG318" i="1"/>
  <c r="AG317" i="1"/>
  <c r="AG316" i="1"/>
  <c r="AG315" i="1"/>
  <c r="AG314" i="1"/>
  <c r="AG313" i="1"/>
  <c r="AG311" i="1"/>
  <c r="AG310" i="1"/>
  <c r="AG309" i="1"/>
  <c r="AG308" i="1"/>
  <c r="AG306" i="1"/>
  <c r="AG304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89" i="1"/>
  <c r="AG281" i="1"/>
  <c r="AG280" i="1"/>
  <c r="AG279" i="1"/>
  <c r="AG278" i="1"/>
  <c r="AG277" i="1"/>
  <c r="AG276" i="1"/>
  <c r="AG275" i="1"/>
  <c r="AG274" i="1"/>
  <c r="AG273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6" i="1"/>
  <c r="AG254" i="1"/>
  <c r="AG252" i="1"/>
  <c r="AG251" i="1"/>
  <c r="AG250" i="1"/>
  <c r="AG249" i="1"/>
  <c r="AG248" i="1"/>
  <c r="AG247" i="1"/>
  <c r="AG246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D750" i="1"/>
  <c r="AG160" i="1"/>
  <c r="AG388" i="1"/>
  <c r="AG392" i="1"/>
  <c r="AG384" i="1"/>
  <c r="AG393" i="1"/>
  <c r="AG399" i="1"/>
  <c r="V755" i="1"/>
  <c r="V756" i="1" s="1"/>
  <c r="Y747" i="1"/>
  <c r="S747" i="1"/>
  <c r="AG402" i="1"/>
  <c r="AG156" i="1"/>
  <c r="AG165" i="1"/>
  <c r="AG391" i="1"/>
  <c r="AG157" i="1"/>
  <c r="AG385" i="1"/>
  <c r="AG390" i="1"/>
  <c r="AG401" i="1"/>
  <c r="AG162" i="1"/>
  <c r="AG389" i="1"/>
  <c r="AG396" i="1"/>
  <c r="AG406" i="1"/>
  <c r="AG158" i="1"/>
  <c r="AG161" i="1"/>
  <c r="AG164" i="1"/>
  <c r="AG386" i="1"/>
  <c r="AG395" i="1"/>
  <c r="AG405" i="1"/>
  <c r="AG163" i="1"/>
  <c r="AG397" i="1"/>
  <c r="AG404" i="1"/>
  <c r="AG166" i="1"/>
  <c r="AG383" i="1"/>
  <c r="AG394" i="1"/>
  <c r="AG398" i="1"/>
  <c r="AG387" i="1"/>
  <c r="AG400" i="1"/>
  <c r="AG403" i="1"/>
  <c r="AG159" i="1"/>
  <c r="AI747" i="1"/>
  <c r="AK571" i="1"/>
  <c r="AE571" i="1" s="1"/>
  <c r="AK487" i="1"/>
  <c r="AE487" i="1" s="1"/>
  <c r="AK486" i="1"/>
  <c r="AE486" i="1" s="1"/>
  <c r="AK485" i="1"/>
  <c r="AE485" i="1" s="1"/>
  <c r="AK484" i="1"/>
  <c r="AE484" i="1" s="1"/>
  <c r="AK589" i="1"/>
  <c r="AE589" i="1"/>
  <c r="AK483" i="1"/>
  <c r="AE483" i="1" s="1"/>
  <c r="AK495" i="1"/>
  <c r="AE495" i="1" s="1"/>
  <c r="AK591" i="1"/>
  <c r="AE591" i="1" s="1"/>
  <c r="AK590" i="1"/>
  <c r="AE590" i="1" s="1"/>
  <c r="AK494" i="1"/>
  <c r="AE494" i="1" s="1"/>
  <c r="AK491" i="1"/>
  <c r="AE491" i="1" s="1"/>
  <c r="AK588" i="1"/>
  <c r="AE588" i="1" s="1"/>
  <c r="AK490" i="1"/>
  <c r="AE490" i="1" s="1"/>
  <c r="AK492" i="1"/>
  <c r="AE492" i="1"/>
  <c r="AK587" i="1"/>
  <c r="AE587" i="1" s="1"/>
  <c r="AK493" i="1"/>
  <c r="AE493" i="1"/>
  <c r="AK584" i="1"/>
  <c r="AE584" i="1" s="1"/>
  <c r="AK583" i="1"/>
  <c r="AE583" i="1" s="1"/>
  <c r="AK582" i="1"/>
  <c r="AE582" i="1" s="1"/>
  <c r="AK580" i="1"/>
  <c r="AE580" i="1"/>
  <c r="AK576" i="1"/>
  <c r="AE576" i="1" s="1"/>
  <c r="AE575" i="1"/>
  <c r="AK575" i="1"/>
  <c r="AK574" i="1"/>
  <c r="AE574" i="1"/>
  <c r="AE573" i="1"/>
  <c r="AK573" i="1"/>
  <c r="AK567" i="1"/>
  <c r="AE567" i="1"/>
  <c r="AK565" i="1"/>
  <c r="AE565" i="1"/>
  <c r="AD753" i="1"/>
  <c r="AG614" i="1"/>
  <c r="AE519" i="1"/>
  <c r="AK519" i="1"/>
  <c r="AE593" i="1"/>
  <c r="AK593" i="1"/>
  <c r="AE500" i="1"/>
  <c r="AK500" i="1"/>
  <c r="AK509" i="1"/>
  <c r="AE509" i="1"/>
  <c r="AE518" i="1"/>
  <c r="AK518" i="1"/>
  <c r="AE533" i="1"/>
  <c r="AK533" i="1"/>
  <c r="AK534" i="1"/>
  <c r="AE534" i="1"/>
  <c r="AK535" i="1"/>
  <c r="AE535" i="1"/>
  <c r="AK594" i="1"/>
  <c r="AE594" i="1"/>
  <c r="AE498" i="1"/>
  <c r="AK498" i="1"/>
  <c r="AK503" i="1"/>
  <c r="AE503" i="1" s="1"/>
  <c r="AK512" i="1"/>
  <c r="AE512" i="1"/>
  <c r="AK596" i="1"/>
  <c r="AE596" i="1"/>
  <c r="AK597" i="1"/>
  <c r="AE597" i="1"/>
  <c r="AK599" i="1"/>
  <c r="AE599" i="1"/>
  <c r="AG692" i="10" l="1"/>
  <c r="AF670" i="10"/>
  <c r="AF669" i="10"/>
  <c r="AF668" i="10"/>
  <c r="AF667" i="10"/>
  <c r="AF666" i="10"/>
  <c r="AF665" i="10"/>
  <c r="AF664" i="10"/>
  <c r="AH664" i="10" s="1"/>
  <c r="AQ664" i="10" s="1"/>
  <c r="AF663" i="10"/>
  <c r="AF657" i="10"/>
  <c r="AF656" i="10"/>
  <c r="AF655" i="10"/>
  <c r="AF654" i="10"/>
  <c r="AF648" i="10"/>
  <c r="AF644" i="10"/>
  <c r="AF643" i="10"/>
  <c r="AF631" i="10"/>
  <c r="AF629" i="10"/>
  <c r="AF628" i="10"/>
  <c r="AF625" i="10"/>
  <c r="AF624" i="10"/>
  <c r="AF623" i="10"/>
  <c r="AF622" i="10"/>
  <c r="AF621" i="10"/>
  <c r="AF619" i="10"/>
  <c r="AF616" i="10"/>
  <c r="AF615" i="10"/>
  <c r="AF614" i="10"/>
  <c r="AF613" i="10"/>
  <c r="AF612" i="10"/>
  <c r="AF610" i="10"/>
  <c r="AH610" i="10" s="1"/>
  <c r="AQ610" i="10" s="1"/>
  <c r="AF608" i="10"/>
  <c r="AF607" i="10"/>
  <c r="AF606" i="10"/>
  <c r="AH606" i="10" s="1"/>
  <c r="AQ606" i="10" s="1"/>
  <c r="AF605" i="10"/>
  <c r="AF604" i="10"/>
  <c r="AF591" i="10"/>
  <c r="AF588" i="10"/>
  <c r="AF587" i="10"/>
  <c r="AF586" i="10"/>
  <c r="AF583" i="10"/>
  <c r="AF582" i="10"/>
  <c r="AF581" i="10"/>
  <c r="AF580" i="10"/>
  <c r="AF579" i="10"/>
  <c r="AF575" i="10"/>
  <c r="AF574" i="10"/>
  <c r="AF572" i="10"/>
  <c r="AF568" i="10"/>
  <c r="AF567" i="10"/>
  <c r="AF566" i="10"/>
  <c r="AF565" i="10"/>
  <c r="AF563" i="10"/>
  <c r="AF559" i="10"/>
  <c r="AF557" i="10"/>
  <c r="AF552" i="10"/>
  <c r="AF550" i="10"/>
  <c r="AF549" i="10"/>
  <c r="AF547" i="10"/>
  <c r="AH547" i="10" s="1"/>
  <c r="AQ547" i="10" s="1"/>
  <c r="AF546" i="10"/>
  <c r="AF545" i="10"/>
  <c r="AF544" i="10"/>
  <c r="AF543" i="10"/>
  <c r="AF542" i="10"/>
  <c r="AF540" i="10"/>
  <c r="AF539" i="10"/>
  <c r="AF538" i="10"/>
  <c r="AF537" i="10"/>
  <c r="AF536" i="10"/>
  <c r="AF535" i="10"/>
  <c r="AF534" i="10"/>
  <c r="AF533" i="10"/>
  <c r="AF532" i="10"/>
  <c r="AF531" i="10"/>
  <c r="AF530" i="10"/>
  <c r="AF528" i="10"/>
  <c r="AF527" i="10"/>
  <c r="AF526" i="10"/>
  <c r="AF525" i="10"/>
  <c r="AF524" i="10"/>
  <c r="AF523" i="10"/>
  <c r="AF522" i="10"/>
  <c r="AF521" i="10"/>
  <c r="AF519" i="10"/>
  <c r="AF518" i="10"/>
  <c r="AF517" i="10"/>
  <c r="AF515" i="10"/>
  <c r="AH515" i="10" s="1"/>
  <c r="AQ515" i="10" s="1"/>
  <c r="AF514" i="10"/>
  <c r="AF512" i="10"/>
  <c r="AF511" i="10"/>
  <c r="AF510" i="10"/>
  <c r="AF508" i="10"/>
  <c r="AH508" i="10" s="1"/>
  <c r="AQ508" i="10" s="1"/>
  <c r="AF505" i="10"/>
  <c r="AF504" i="10"/>
  <c r="AF502" i="10"/>
  <c r="AF501" i="10"/>
  <c r="AF500" i="10"/>
  <c r="AF499" i="10"/>
  <c r="AF493" i="10"/>
  <c r="AF492" i="10"/>
  <c r="AF491" i="10"/>
  <c r="AF490" i="10"/>
  <c r="AF489" i="10"/>
  <c r="AH489" i="10" s="1"/>
  <c r="AQ489" i="10" s="1"/>
  <c r="AF487" i="10"/>
  <c r="AH487" i="10" s="1"/>
  <c r="AQ487" i="10" s="1"/>
  <c r="AF486" i="10"/>
  <c r="AF485" i="10"/>
  <c r="AF484" i="10"/>
  <c r="AF483" i="10"/>
  <c r="AF482" i="10"/>
  <c r="AH482" i="10" s="1"/>
  <c r="AQ482" i="10" s="1"/>
  <c r="AF479" i="10"/>
  <c r="AF478" i="10"/>
  <c r="AF477" i="10"/>
  <c r="AH477" i="10" s="1"/>
  <c r="AQ477" i="10" s="1"/>
  <c r="AF476" i="10"/>
  <c r="AF475" i="10"/>
  <c r="AF474" i="10"/>
  <c r="AF471" i="10"/>
  <c r="AF470" i="10"/>
  <c r="AF469" i="10"/>
  <c r="AF468" i="10"/>
  <c r="AF466" i="10"/>
  <c r="AF462" i="10"/>
  <c r="AF461" i="10"/>
  <c r="AF460" i="10"/>
  <c r="AF458" i="10"/>
  <c r="AH458" i="10" s="1"/>
  <c r="AQ458" i="10" s="1"/>
  <c r="Z431" i="10"/>
  <c r="Z430" i="10"/>
  <c r="Z424" i="10"/>
  <c r="Z423" i="10"/>
  <c r="Z422" i="10"/>
  <c r="Z421" i="10"/>
  <c r="Z418" i="10"/>
  <c r="Z415" i="10"/>
  <c r="Z412" i="10"/>
  <c r="Z411" i="10"/>
  <c r="Z409" i="10"/>
  <c r="Z346" i="10"/>
  <c r="Z338" i="10"/>
  <c r="Z283" i="10"/>
  <c r="Z442" i="10"/>
  <c r="Z440" i="10"/>
  <c r="Z433" i="10"/>
  <c r="Z432" i="10"/>
  <c r="Z429" i="10"/>
  <c r="Z428" i="10"/>
  <c r="Z426" i="10"/>
  <c r="Z425" i="10"/>
  <c r="Z414" i="10"/>
  <c r="Z410" i="10"/>
  <c r="Z405" i="10"/>
  <c r="Z353" i="10"/>
  <c r="Z342" i="10"/>
  <c r="Z341" i="10"/>
  <c r="Z443" i="10"/>
  <c r="Z441" i="10"/>
  <c r="Z439" i="10"/>
  <c r="Z356" i="10"/>
  <c r="Z355" i="10"/>
  <c r="Z354" i="10"/>
  <c r="Z349" i="10"/>
  <c r="Z345" i="10"/>
  <c r="Z344" i="10"/>
  <c r="Z343" i="10"/>
  <c r="Z339" i="10"/>
  <c r="Z278" i="10"/>
  <c r="Z277" i="10"/>
  <c r="Z276" i="10"/>
  <c r="Z209" i="10"/>
  <c r="Z136" i="10"/>
  <c r="Z444" i="10"/>
  <c r="Z438" i="10"/>
  <c r="Z437" i="10"/>
  <c r="Z436" i="10"/>
  <c r="Z417" i="10"/>
  <c r="Z416" i="10"/>
  <c r="Z406" i="10"/>
  <c r="Z358" i="10"/>
  <c r="Z357" i="10"/>
  <c r="Z352" i="10"/>
  <c r="Z351" i="10"/>
  <c r="Z350" i="10"/>
  <c r="Z348" i="10"/>
  <c r="Z347" i="10"/>
  <c r="Z282" i="10"/>
  <c r="Z281" i="10"/>
  <c r="Z273" i="10"/>
  <c r="Z272" i="10"/>
  <c r="Z205" i="10"/>
  <c r="Z204" i="10"/>
  <c r="Z435" i="10"/>
  <c r="Z434" i="10"/>
  <c r="Z427" i="10"/>
  <c r="Z413" i="10"/>
  <c r="Z407" i="10"/>
  <c r="Z280" i="10"/>
  <c r="Z404" i="10"/>
  <c r="Z403" i="10"/>
  <c r="Z402" i="10"/>
  <c r="Z401" i="10"/>
  <c r="Z400" i="10"/>
  <c r="Z399" i="10"/>
  <c r="Z398" i="10"/>
  <c r="Z397" i="10"/>
  <c r="Z396" i="10"/>
  <c r="Z395" i="10"/>
  <c r="Z394" i="10"/>
  <c r="Z393" i="10"/>
  <c r="Z392" i="10"/>
  <c r="Z391" i="10"/>
  <c r="Z390" i="10"/>
  <c r="Z389" i="10"/>
  <c r="Z388" i="10"/>
  <c r="Z387" i="10"/>
  <c r="Z386" i="10"/>
  <c r="Z385" i="10"/>
  <c r="Z384" i="10"/>
  <c r="Z383" i="10"/>
  <c r="Z382" i="10"/>
  <c r="Z381" i="10"/>
  <c r="Z380" i="10"/>
  <c r="Z379" i="10"/>
  <c r="Z378" i="10"/>
  <c r="Z377" i="10"/>
  <c r="Z376" i="10"/>
  <c r="Z375" i="10"/>
  <c r="Z374" i="10"/>
  <c r="Z373" i="10"/>
  <c r="Z372" i="10"/>
  <c r="Z371" i="10"/>
  <c r="Z370" i="10"/>
  <c r="Z369" i="10"/>
  <c r="Z368" i="10"/>
  <c r="Z367" i="10"/>
  <c r="Z366" i="10"/>
  <c r="Z365" i="10"/>
  <c r="Z364" i="10"/>
  <c r="Z363" i="10"/>
  <c r="Z362" i="10"/>
  <c r="Z361" i="10"/>
  <c r="Z360" i="10"/>
  <c r="Z359" i="10"/>
  <c r="Z340" i="10"/>
  <c r="Z275" i="10"/>
  <c r="Z274" i="10"/>
  <c r="Z337" i="10"/>
  <c r="Z336" i="10"/>
  <c r="Z335" i="10"/>
  <c r="Z334" i="10"/>
  <c r="Z333" i="10"/>
  <c r="Z332" i="10"/>
  <c r="Z331" i="10"/>
  <c r="Z330" i="10"/>
  <c r="Z329" i="10"/>
  <c r="Z328" i="10"/>
  <c r="Z327" i="10"/>
  <c r="Z326" i="10"/>
  <c r="Z325" i="10"/>
  <c r="Z324" i="10"/>
  <c r="Z323" i="10"/>
  <c r="Z322" i="10"/>
  <c r="Z321" i="10"/>
  <c r="Z320" i="10"/>
  <c r="Z319" i="10"/>
  <c r="Z318" i="10"/>
  <c r="Z317" i="10"/>
  <c r="Z316" i="10"/>
  <c r="Z315" i="10"/>
  <c r="Z314" i="10"/>
  <c r="Z313" i="10"/>
  <c r="Z312" i="10"/>
  <c r="Z311" i="10"/>
  <c r="Z310" i="10"/>
  <c r="Z309" i="10"/>
  <c r="Z308" i="10"/>
  <c r="Z307" i="10"/>
  <c r="Z306" i="10"/>
  <c r="Z305" i="10"/>
  <c r="Z304" i="10"/>
  <c r="Z303" i="10"/>
  <c r="Z302" i="10"/>
  <c r="Z301" i="10"/>
  <c r="Z300" i="10"/>
  <c r="Z299" i="10"/>
  <c r="Z298" i="10"/>
  <c r="Z297" i="10"/>
  <c r="Z296" i="10"/>
  <c r="Z295" i="10"/>
  <c r="Z294" i="10"/>
  <c r="Z293" i="10"/>
  <c r="Z292" i="10"/>
  <c r="Z291" i="10"/>
  <c r="Z290" i="10"/>
  <c r="Z289" i="10"/>
  <c r="Z288" i="10"/>
  <c r="Z287" i="10"/>
  <c r="Z286" i="10"/>
  <c r="Z285" i="10"/>
  <c r="Z284" i="10"/>
  <c r="Z279" i="10"/>
  <c r="Z271" i="10"/>
  <c r="Z138" i="10"/>
  <c r="Z137" i="10"/>
  <c r="Z270" i="10"/>
  <c r="Z269" i="10"/>
  <c r="Z268" i="10"/>
  <c r="Z267" i="10"/>
  <c r="Z266" i="10"/>
  <c r="Z265" i="10"/>
  <c r="Z264" i="10"/>
  <c r="Z263" i="10"/>
  <c r="Z262" i="10"/>
  <c r="Z261" i="10"/>
  <c r="Z260" i="10"/>
  <c r="Z259" i="10"/>
  <c r="Z258" i="10"/>
  <c r="Z257" i="10"/>
  <c r="Z256" i="10"/>
  <c r="Z255" i="10"/>
  <c r="Z254" i="10"/>
  <c r="Z253" i="10"/>
  <c r="Z252" i="10"/>
  <c r="Z251" i="10"/>
  <c r="Z250" i="10"/>
  <c r="Z249" i="10"/>
  <c r="Z248" i="10"/>
  <c r="Z247" i="10"/>
  <c r="Z246" i="10"/>
  <c r="Z245" i="10"/>
  <c r="Z244" i="10"/>
  <c r="Z243" i="10"/>
  <c r="Z242" i="10"/>
  <c r="Z241" i="10"/>
  <c r="Z240" i="10"/>
  <c r="Z239" i="10"/>
  <c r="Z238" i="10"/>
  <c r="Z237" i="10"/>
  <c r="Z236" i="10"/>
  <c r="Z235" i="10"/>
  <c r="Z234" i="10"/>
  <c r="Z233" i="10"/>
  <c r="Z232" i="10"/>
  <c r="Z231" i="10"/>
  <c r="Z230" i="10"/>
  <c r="Z229" i="10"/>
  <c r="Z228" i="10"/>
  <c r="Z227" i="10"/>
  <c r="Z226" i="10"/>
  <c r="Z225" i="10"/>
  <c r="Z224" i="10"/>
  <c r="Z223" i="10"/>
  <c r="Z222" i="10"/>
  <c r="Z221" i="10"/>
  <c r="Z220" i="10"/>
  <c r="Z219" i="10"/>
  <c r="Z218" i="10"/>
  <c r="Z217" i="10"/>
  <c r="Z216" i="10"/>
  <c r="Z215" i="10"/>
  <c r="Z214" i="10"/>
  <c r="Z213" i="10"/>
  <c r="Z212" i="10"/>
  <c r="Z211" i="10"/>
  <c r="Z210" i="10"/>
  <c r="Z208" i="10"/>
  <c r="Z207" i="10"/>
  <c r="Z206" i="10"/>
  <c r="Z203" i="10"/>
  <c r="Z202" i="10"/>
  <c r="Z201" i="10"/>
  <c r="Z200" i="10"/>
  <c r="Z199" i="10"/>
  <c r="Z198" i="10"/>
  <c r="Z197" i="10"/>
  <c r="Z196" i="10"/>
  <c r="Z195" i="10"/>
  <c r="Z194" i="10"/>
  <c r="Z193" i="10"/>
  <c r="Z192" i="10"/>
  <c r="Z191" i="10"/>
  <c r="Z190" i="10"/>
  <c r="Z189" i="10"/>
  <c r="Z188" i="10"/>
  <c r="Z187" i="10"/>
  <c r="Z186" i="10"/>
  <c r="Z185" i="10"/>
  <c r="Z184" i="10"/>
  <c r="Z183" i="10"/>
  <c r="Z182" i="10"/>
  <c r="Z181" i="10"/>
  <c r="Z180" i="10"/>
  <c r="Z179" i="10"/>
  <c r="Z178" i="10"/>
  <c r="Z177" i="10"/>
  <c r="Z176" i="10"/>
  <c r="Z175" i="10"/>
  <c r="Z174" i="10"/>
  <c r="Z173" i="10"/>
  <c r="Z172" i="10"/>
  <c r="Z171" i="10"/>
  <c r="Z170" i="10"/>
  <c r="Z169" i="10"/>
  <c r="Z168" i="10"/>
  <c r="Z167" i="10"/>
  <c r="Z166" i="10"/>
  <c r="Z165" i="10"/>
  <c r="Z164" i="10"/>
  <c r="Z163" i="10"/>
  <c r="Z162" i="10"/>
  <c r="Z161" i="10"/>
  <c r="Z160" i="10"/>
  <c r="Z159" i="10"/>
  <c r="Z158" i="10"/>
  <c r="Z157" i="10"/>
  <c r="Z156" i="10"/>
  <c r="Z155" i="10"/>
  <c r="Z154" i="10"/>
  <c r="Z153" i="10"/>
  <c r="Z152" i="10"/>
  <c r="Z151" i="10"/>
  <c r="Z150" i="10"/>
  <c r="Z149" i="10"/>
  <c r="Z148" i="10"/>
  <c r="Z147" i="10"/>
  <c r="Z146" i="10"/>
  <c r="Z145" i="10"/>
  <c r="Z144" i="10"/>
  <c r="Z143" i="10"/>
  <c r="Z142" i="10"/>
  <c r="Z141" i="10"/>
  <c r="Z140" i="10"/>
  <c r="Z135" i="10"/>
  <c r="Z134" i="10"/>
  <c r="Z133" i="10"/>
  <c r="Z132" i="10"/>
  <c r="Z131" i="10"/>
  <c r="Z130" i="10"/>
  <c r="Z129" i="10"/>
  <c r="Z128" i="10"/>
  <c r="T443" i="10"/>
  <c r="T441" i="10"/>
  <c r="T438" i="10"/>
  <c r="T407" i="10"/>
  <c r="T353" i="10"/>
  <c r="T348" i="10"/>
  <c r="T343" i="10"/>
  <c r="T276" i="10"/>
  <c r="T208" i="10"/>
  <c r="T136" i="10"/>
  <c r="T442" i="10"/>
  <c r="T436" i="10"/>
  <c r="T434" i="10"/>
  <c r="T431" i="10"/>
  <c r="T428" i="10"/>
  <c r="T422" i="10"/>
  <c r="T416" i="10"/>
  <c r="T413" i="10"/>
  <c r="T357" i="10"/>
  <c r="T341" i="10"/>
  <c r="T281" i="10"/>
  <c r="T277" i="10"/>
  <c r="T272" i="10"/>
  <c r="T204" i="10"/>
  <c r="T140" i="10"/>
  <c r="T444" i="10"/>
  <c r="T439" i="10"/>
  <c r="T433" i="10"/>
  <c r="T430" i="10"/>
  <c r="T427" i="10"/>
  <c r="T424" i="10"/>
  <c r="T417" i="10"/>
  <c r="T412" i="10"/>
  <c r="T406" i="10"/>
  <c r="T355" i="10"/>
  <c r="T350" i="10"/>
  <c r="T345" i="10"/>
  <c r="T340" i="10"/>
  <c r="T405" i="10"/>
  <c r="T404" i="10"/>
  <c r="T403" i="10"/>
  <c r="T402" i="10"/>
  <c r="T401" i="10"/>
  <c r="T400" i="10"/>
  <c r="T399" i="10"/>
  <c r="T398" i="10"/>
  <c r="T397" i="10"/>
  <c r="T396" i="10"/>
  <c r="T395" i="10"/>
  <c r="T394" i="10"/>
  <c r="T393" i="10"/>
  <c r="T392" i="10"/>
  <c r="T391" i="10"/>
  <c r="T390" i="10"/>
  <c r="T389" i="10"/>
  <c r="T388" i="10"/>
  <c r="T387" i="10"/>
  <c r="T386" i="10"/>
  <c r="T385" i="10"/>
  <c r="T384" i="10"/>
  <c r="T383" i="10"/>
  <c r="T382" i="10"/>
  <c r="T381" i="10"/>
  <c r="T380" i="10"/>
  <c r="T379" i="10"/>
  <c r="T378" i="10"/>
  <c r="T377" i="10"/>
  <c r="T376" i="10"/>
  <c r="T375" i="10"/>
  <c r="T374" i="10"/>
  <c r="T373" i="10"/>
  <c r="T372" i="10"/>
  <c r="T371" i="10"/>
  <c r="T370" i="10"/>
  <c r="T369" i="10"/>
  <c r="T368" i="10"/>
  <c r="T367" i="10"/>
  <c r="T366" i="10"/>
  <c r="T365" i="10"/>
  <c r="T364" i="10"/>
  <c r="T363" i="10"/>
  <c r="T362" i="10"/>
  <c r="T361" i="10"/>
  <c r="T360" i="10"/>
  <c r="T359" i="10"/>
  <c r="T354" i="10"/>
  <c r="T349" i="10"/>
  <c r="T344" i="10"/>
  <c r="T339" i="10"/>
  <c r="T280" i="10"/>
  <c r="T274" i="10"/>
  <c r="T207" i="10"/>
  <c r="T338" i="10"/>
  <c r="T337" i="10"/>
  <c r="T336" i="10"/>
  <c r="T335" i="10"/>
  <c r="T334" i="10"/>
  <c r="T333" i="10"/>
  <c r="T332" i="10"/>
  <c r="T331" i="10"/>
  <c r="T330" i="10"/>
  <c r="T329" i="10"/>
  <c r="T328" i="10"/>
  <c r="T327" i="10"/>
  <c r="T326" i="10"/>
  <c r="T325" i="10"/>
  <c r="T324" i="10"/>
  <c r="T323" i="10"/>
  <c r="T322" i="10"/>
  <c r="T321" i="10"/>
  <c r="T320" i="10"/>
  <c r="T319" i="10"/>
  <c r="T318" i="10"/>
  <c r="T317" i="10"/>
  <c r="T316" i="10"/>
  <c r="T315" i="10"/>
  <c r="T314" i="10"/>
  <c r="T313" i="10"/>
  <c r="T312" i="10"/>
  <c r="T311" i="10"/>
  <c r="T310" i="10"/>
  <c r="T309" i="10"/>
  <c r="T308" i="10"/>
  <c r="T307" i="10"/>
  <c r="T306" i="10"/>
  <c r="T305" i="10"/>
  <c r="T304" i="10"/>
  <c r="T303" i="10"/>
  <c r="T302" i="10"/>
  <c r="T301" i="10"/>
  <c r="T300" i="10"/>
  <c r="T299" i="10"/>
  <c r="T298" i="10"/>
  <c r="T297" i="10"/>
  <c r="T296" i="10"/>
  <c r="T295" i="10"/>
  <c r="T294" i="10"/>
  <c r="T293" i="10"/>
  <c r="T292" i="10"/>
  <c r="T291" i="10"/>
  <c r="T290" i="10"/>
  <c r="T289" i="10"/>
  <c r="T288" i="10"/>
  <c r="T287" i="10"/>
  <c r="T286" i="10"/>
  <c r="T285" i="10"/>
  <c r="T284" i="10"/>
  <c r="T283" i="10"/>
  <c r="T279" i="10"/>
  <c r="T275" i="10"/>
  <c r="T209" i="10"/>
  <c r="T137" i="10"/>
  <c r="T271" i="10"/>
  <c r="T270" i="10"/>
  <c r="T269" i="10"/>
  <c r="T268" i="10"/>
  <c r="T267" i="10"/>
  <c r="T266" i="10"/>
  <c r="T265" i="10"/>
  <c r="T264" i="10"/>
  <c r="T263" i="10"/>
  <c r="T262" i="10"/>
  <c r="T261" i="10"/>
  <c r="T260" i="10"/>
  <c r="T259" i="10"/>
  <c r="T258" i="10"/>
  <c r="T257" i="10"/>
  <c r="T256" i="10"/>
  <c r="T255" i="10"/>
  <c r="T254" i="10"/>
  <c r="T253" i="10"/>
  <c r="T252" i="10"/>
  <c r="T251" i="10"/>
  <c r="T250" i="10"/>
  <c r="T249" i="10"/>
  <c r="T248" i="10"/>
  <c r="T247" i="10"/>
  <c r="T246" i="10"/>
  <c r="T245" i="10"/>
  <c r="T244" i="10"/>
  <c r="T243" i="10"/>
  <c r="T242" i="10"/>
  <c r="T241" i="10"/>
  <c r="T240" i="10"/>
  <c r="T239" i="10"/>
  <c r="T238" i="10"/>
  <c r="T237" i="10"/>
  <c r="T236" i="10"/>
  <c r="T235" i="10"/>
  <c r="T234" i="10"/>
  <c r="T233" i="10"/>
  <c r="T232" i="10"/>
  <c r="T231" i="10"/>
  <c r="T230" i="10"/>
  <c r="T229" i="10"/>
  <c r="T228" i="10"/>
  <c r="T227" i="10"/>
  <c r="T226" i="10"/>
  <c r="T225" i="10"/>
  <c r="T224" i="10"/>
  <c r="T223" i="10"/>
  <c r="T222" i="10"/>
  <c r="T221" i="10"/>
  <c r="T220" i="10"/>
  <c r="T219" i="10"/>
  <c r="T218" i="10"/>
  <c r="T217" i="10"/>
  <c r="T216" i="10"/>
  <c r="T215" i="10"/>
  <c r="T214" i="10"/>
  <c r="T213" i="10"/>
  <c r="T212" i="10"/>
  <c r="T211" i="10"/>
  <c r="T210" i="10"/>
  <c r="T205" i="10"/>
  <c r="T203" i="10"/>
  <c r="T202" i="10"/>
  <c r="T201" i="10"/>
  <c r="T200" i="10"/>
  <c r="T199" i="10"/>
  <c r="T198" i="10"/>
  <c r="T197" i="10"/>
  <c r="T196" i="10"/>
  <c r="T195" i="10"/>
  <c r="T194" i="10"/>
  <c r="T193" i="10"/>
  <c r="T192" i="10"/>
  <c r="T191" i="10"/>
  <c r="T190" i="10"/>
  <c r="T189" i="10"/>
  <c r="T188" i="10"/>
  <c r="T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70" i="10"/>
  <c r="T169" i="10"/>
  <c r="T168" i="10"/>
  <c r="T167" i="10"/>
  <c r="T166" i="10"/>
  <c r="T165" i="10"/>
  <c r="T164" i="10"/>
  <c r="T163" i="10"/>
  <c r="T162" i="10"/>
  <c r="T161" i="10"/>
  <c r="T160" i="10"/>
  <c r="T159" i="10"/>
  <c r="T158" i="10"/>
  <c r="T157" i="10"/>
  <c r="T156" i="10"/>
  <c r="T155" i="10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38" i="10"/>
  <c r="T135" i="10"/>
  <c r="T134" i="10"/>
  <c r="T133" i="10"/>
  <c r="T132" i="10"/>
  <c r="T131" i="10"/>
  <c r="T130" i="10"/>
  <c r="T129" i="10"/>
  <c r="T128" i="10"/>
  <c r="T437" i="10"/>
  <c r="T435" i="10"/>
  <c r="T429" i="10"/>
  <c r="T426" i="10"/>
  <c r="T421" i="10"/>
  <c r="T415" i="10"/>
  <c r="T411" i="10"/>
  <c r="T409" i="10"/>
  <c r="T356" i="10"/>
  <c r="T351" i="10"/>
  <c r="T346" i="10"/>
  <c r="T342" i="10"/>
  <c r="T282" i="10"/>
  <c r="T278" i="10"/>
  <c r="T273" i="10"/>
  <c r="T206" i="10"/>
  <c r="T440" i="10"/>
  <c r="T432" i="10"/>
  <c r="T425" i="10"/>
  <c r="T423" i="10"/>
  <c r="T418" i="10"/>
  <c r="T414" i="10"/>
  <c r="T410" i="10"/>
  <c r="T358" i="10"/>
  <c r="T352" i="10"/>
  <c r="T347" i="10"/>
  <c r="AH585" i="10"/>
  <c r="AQ585" i="10" s="1"/>
  <c r="AH467" i="10"/>
  <c r="AQ467" i="10" s="1"/>
  <c r="AH589" i="10"/>
  <c r="AQ589" i="10" s="1"/>
  <c r="AH553" i="10"/>
  <c r="AQ553" i="10" s="1"/>
  <c r="AH576" i="10"/>
  <c r="AQ576" i="10" s="1"/>
  <c r="AH541" i="10"/>
  <c r="AQ541" i="10" s="1"/>
  <c r="AH516" i="10"/>
  <c r="AQ516" i="10" s="1"/>
  <c r="AH472" i="10"/>
  <c r="AQ472" i="10" s="1"/>
  <c r="AH620" i="10"/>
  <c r="AQ620" i="10" s="1"/>
  <c r="AH529" i="10"/>
  <c r="AQ529" i="10" s="1"/>
  <c r="AD699" i="10"/>
  <c r="AF520" i="10"/>
  <c r="AF509" i="10"/>
  <c r="AF473" i="10"/>
  <c r="AH598" i="10"/>
  <c r="AQ598" i="10"/>
  <c r="AQ707" i="1"/>
  <c r="AH689" i="1"/>
  <c r="AQ689" i="1"/>
  <c r="AH675" i="1"/>
  <c r="AQ675" i="1"/>
  <c r="AH672" i="1"/>
  <c r="AQ672" i="1"/>
  <c r="AH663" i="1"/>
  <c r="AQ663" i="1"/>
  <c r="AH662" i="1"/>
  <c r="AQ662" i="1"/>
  <c r="AF612" i="1"/>
  <c r="AH612" i="1" s="1"/>
  <c r="AQ612" i="1"/>
  <c r="AG747" i="1"/>
  <c r="AH688" i="1"/>
  <c r="AQ688" i="1"/>
  <c r="AH686" i="1"/>
  <c r="AQ686" i="1"/>
  <c r="AH684" i="1"/>
  <c r="AQ684" i="1" s="1"/>
  <c r="AF613" i="1"/>
  <c r="AH613" i="1" s="1"/>
  <c r="AQ613" i="1"/>
  <c r="AF618" i="1"/>
  <c r="AH618" i="1" s="1"/>
  <c r="AQ618" i="1"/>
  <c r="AF620" i="1"/>
  <c r="AF639" i="1"/>
  <c r="AH639" i="1" s="1"/>
  <c r="AQ639" i="1"/>
  <c r="AF637" i="1"/>
  <c r="AH637" i="1" s="1"/>
  <c r="AQ637" i="1"/>
  <c r="AF636" i="1"/>
  <c r="AF633" i="1"/>
  <c r="AH633" i="1" s="1"/>
  <c r="AQ633" i="1"/>
  <c r="AF632" i="1"/>
  <c r="AH632" i="1" s="1"/>
  <c r="AQ632" i="1" s="1"/>
  <c r="AF631" i="1"/>
  <c r="AH631" i="1" s="1"/>
  <c r="AQ631" i="1" s="1"/>
  <c r="AF630" i="1"/>
  <c r="AH630" i="1" s="1"/>
  <c r="AQ630" i="1"/>
  <c r="AF629" i="1"/>
  <c r="AH629" i="1" s="1"/>
  <c r="AQ629" i="1"/>
  <c r="AF628" i="1"/>
  <c r="AH628" i="1" s="1"/>
  <c r="AQ628" i="1" s="1"/>
  <c r="AF627" i="1"/>
  <c r="AH627" i="1" s="1"/>
  <c r="AQ627" i="1" s="1"/>
  <c r="AF624" i="1"/>
  <c r="AH624" i="1" s="1"/>
  <c r="AQ624" i="1"/>
  <c r="AF623" i="1"/>
  <c r="AF622" i="1"/>
  <c r="AF621" i="1"/>
  <c r="AF616" i="1"/>
  <c r="AF615" i="1"/>
  <c r="AH615" i="1" s="1"/>
  <c r="AQ615" i="1" s="1"/>
  <c r="AF614" i="1"/>
  <c r="AF606" i="1"/>
  <c r="AH606" i="1" s="1"/>
  <c r="AQ606" i="1" s="1"/>
  <c r="AF595" i="1"/>
  <c r="AH595" i="1" s="1"/>
  <c r="AQ595" i="1" s="1"/>
  <c r="AF561" i="1"/>
  <c r="AF560" i="1"/>
  <c r="AH560" i="1" s="1"/>
  <c r="AQ560" i="1"/>
  <c r="AF558" i="1"/>
  <c r="AH558" i="1" s="1"/>
  <c r="AQ558" i="1"/>
  <c r="AF557" i="1"/>
  <c r="AH557" i="1" s="1"/>
  <c r="AQ557" i="1"/>
  <c r="AF555" i="1"/>
  <c r="AH555" i="1" s="1"/>
  <c r="AQ555" i="1"/>
  <c r="AF554" i="1"/>
  <c r="AF553" i="1"/>
  <c r="AF552" i="1"/>
  <c r="AH552" i="1" s="1"/>
  <c r="AQ552" i="1" s="1"/>
  <c r="AF551" i="1"/>
  <c r="AF550" i="1"/>
  <c r="AH550" i="1" s="1"/>
  <c r="AQ550" i="1"/>
  <c r="AF549" i="1"/>
  <c r="AH549" i="1" s="1"/>
  <c r="AQ549" i="1" s="1"/>
  <c r="AF548" i="1"/>
  <c r="AH548" i="1" s="1"/>
  <c r="AQ548" i="1"/>
  <c r="AF547" i="1"/>
  <c r="AH547" i="1" s="1"/>
  <c r="AQ547" i="1" s="1"/>
  <c r="AF546" i="1"/>
  <c r="AH546" i="1" s="1"/>
  <c r="AQ546" i="1"/>
  <c r="AF545" i="1"/>
  <c r="AF544" i="1"/>
  <c r="AH544" i="1" s="1"/>
  <c r="AQ544" i="1"/>
  <c r="AF543" i="1"/>
  <c r="AH543" i="1" s="1"/>
  <c r="AQ543" i="1" s="1"/>
  <c r="AF542" i="1"/>
  <c r="AF541" i="1"/>
  <c r="AH541" i="1" s="1"/>
  <c r="AQ541" i="1" s="1"/>
  <c r="AF540" i="1"/>
  <c r="AH540" i="1" s="1"/>
  <c r="AQ540" i="1" s="1"/>
  <c r="AF539" i="1"/>
  <c r="AH539" i="1" s="1"/>
  <c r="AQ539" i="1" s="1"/>
  <c r="AF538" i="1"/>
  <c r="AH538" i="1" s="1"/>
  <c r="AQ538" i="1" s="1"/>
  <c r="AF537" i="1"/>
  <c r="AH537" i="1" s="1"/>
  <c r="AQ537" i="1" s="1"/>
  <c r="AF536" i="1"/>
  <c r="AH536" i="1" s="1"/>
  <c r="AQ536" i="1" s="1"/>
  <c r="AF532" i="1"/>
  <c r="AF531" i="1"/>
  <c r="AH531" i="1" s="1"/>
  <c r="AQ531" i="1"/>
  <c r="AF530" i="1"/>
  <c r="AH530" i="1" s="1"/>
  <c r="AQ530" i="1"/>
  <c r="AF529" i="1"/>
  <c r="AH529" i="1" s="1"/>
  <c r="AQ529" i="1" s="1"/>
  <c r="AF528" i="1"/>
  <c r="AH528" i="1" s="1"/>
  <c r="AQ528" i="1"/>
  <c r="AF527" i="1"/>
  <c r="AF526" i="1"/>
  <c r="AF525" i="1"/>
  <c r="AH525" i="1" s="1"/>
  <c r="AQ525" i="1"/>
  <c r="AF524" i="1"/>
  <c r="AF523" i="1"/>
  <c r="AH523" i="1" s="1"/>
  <c r="AQ523" i="1"/>
  <c r="AF522" i="1"/>
  <c r="AH522" i="1" s="1"/>
  <c r="AQ522" i="1" s="1"/>
  <c r="AF520" i="1"/>
  <c r="AH520" i="1" s="1"/>
  <c r="AQ520" i="1" s="1"/>
  <c r="AF517" i="1"/>
  <c r="AH517" i="1" s="1"/>
  <c r="AQ517" i="1" s="1"/>
  <c r="AF516" i="1"/>
  <c r="AH516" i="1" s="1"/>
  <c r="AQ516" i="1"/>
  <c r="AF513" i="1"/>
  <c r="AH513" i="1" s="1"/>
  <c r="AQ513" i="1" s="1"/>
  <c r="AF510" i="1"/>
  <c r="AF508" i="1"/>
  <c r="AH508" i="1" s="1"/>
  <c r="AQ508" i="1" s="1"/>
  <c r="AF507" i="1"/>
  <c r="AF501" i="1"/>
  <c r="AH501" i="1" s="1"/>
  <c r="AQ501" i="1" s="1"/>
  <c r="AF499" i="1"/>
  <c r="AH499" i="1" s="1"/>
  <c r="AQ499" i="1" s="1"/>
  <c r="AF497" i="1"/>
  <c r="AH497" i="1" s="1"/>
  <c r="AQ497" i="1" s="1"/>
  <c r="AF482" i="1"/>
  <c r="AH482" i="1" s="1"/>
  <c r="AQ482" i="1" s="1"/>
  <c r="AF481" i="1"/>
  <c r="AH481" i="1" s="1"/>
  <c r="AQ481" i="1" s="1"/>
  <c r="AF480" i="1"/>
  <c r="AH480" i="1" s="1"/>
  <c r="AQ480" i="1" s="1"/>
  <c r="AF479" i="1"/>
  <c r="AF478" i="1"/>
  <c r="AF477" i="1"/>
  <c r="AH477" i="1" s="1"/>
  <c r="AQ477" i="1" s="1"/>
  <c r="AF476" i="1"/>
  <c r="AF475" i="1"/>
  <c r="AH475" i="1" s="1"/>
  <c r="AQ475" i="1" s="1"/>
  <c r="AF474" i="1"/>
  <c r="AF470" i="1"/>
  <c r="AF469" i="1"/>
  <c r="AH469" i="1" s="1"/>
  <c r="AQ469" i="1"/>
  <c r="AF468" i="1"/>
  <c r="AH468" i="1" s="1"/>
  <c r="AQ468" i="1"/>
  <c r="AF466" i="1"/>
  <c r="AH466" i="1" s="1"/>
  <c r="AQ466" i="1" s="1"/>
  <c r="AF571" i="1"/>
  <c r="AH571" i="1" s="1"/>
  <c r="AQ571" i="1" s="1"/>
  <c r="AF487" i="1"/>
  <c r="AF486" i="1"/>
  <c r="AH486" i="1" s="1"/>
  <c r="AQ486" i="1" s="1"/>
  <c r="AF485" i="1"/>
  <c r="AF484" i="1"/>
  <c r="AF589" i="1"/>
  <c r="AF483" i="1"/>
  <c r="AH483" i="1" s="1"/>
  <c r="AQ483" i="1"/>
  <c r="AF495" i="1"/>
  <c r="AF591" i="1"/>
  <c r="AH591" i="1" s="1"/>
  <c r="AQ591" i="1"/>
  <c r="AF590" i="1"/>
  <c r="AH590" i="1" s="1"/>
  <c r="AQ590" i="1"/>
  <c r="AF494" i="1"/>
  <c r="AH494" i="1" s="1"/>
  <c r="AQ494" i="1"/>
  <c r="AF491" i="1"/>
  <c r="AH491" i="1" s="1"/>
  <c r="AQ491" i="1" s="1"/>
  <c r="AF588" i="1"/>
  <c r="AH588" i="1" s="1"/>
  <c r="AQ588" i="1"/>
  <c r="AF490" i="1"/>
  <c r="AH490" i="1" s="1"/>
  <c r="AQ490" i="1" s="1"/>
  <c r="AF492" i="1"/>
  <c r="AH492" i="1" s="1"/>
  <c r="AQ492" i="1"/>
  <c r="AF587" i="1"/>
  <c r="AF493" i="1"/>
  <c r="AH493" i="1" s="1"/>
  <c r="AQ493" i="1"/>
  <c r="AF584" i="1"/>
  <c r="AH584" i="1" s="1"/>
  <c r="AQ584" i="1" s="1"/>
  <c r="AF583" i="1"/>
  <c r="AH583" i="1" s="1"/>
  <c r="AQ583" i="1" s="1"/>
  <c r="AF582" i="1"/>
  <c r="AF580" i="1"/>
  <c r="AH580" i="1" s="1"/>
  <c r="AQ580" i="1" s="1"/>
  <c r="AF576" i="1"/>
  <c r="AH576" i="1" s="1"/>
  <c r="AQ576" i="1" s="1"/>
  <c r="AF575" i="1"/>
  <c r="AH575" i="1" s="1"/>
  <c r="AQ575" i="1"/>
  <c r="AF574" i="1"/>
  <c r="AF573" i="1"/>
  <c r="AH573" i="1" s="1"/>
  <c r="AQ573" i="1"/>
  <c r="AF567" i="1"/>
  <c r="AH567" i="1" s="1"/>
  <c r="AQ567" i="1"/>
  <c r="AF565" i="1"/>
  <c r="AH565" i="1" s="1"/>
  <c r="AQ565" i="1"/>
  <c r="AF519" i="1"/>
  <c r="AH519" i="1" s="1"/>
  <c r="AQ519" i="1"/>
  <c r="AF593" i="1"/>
  <c r="AH593" i="1" s="1"/>
  <c r="AQ593" i="1"/>
  <c r="AF500" i="1"/>
  <c r="AH500" i="1" s="1"/>
  <c r="AQ500" i="1"/>
  <c r="AF509" i="1"/>
  <c r="AH509" i="1" s="1"/>
  <c r="AQ509" i="1"/>
  <c r="AF518" i="1"/>
  <c r="AH518" i="1" s="1"/>
  <c r="AQ518" i="1"/>
  <c r="AF533" i="1"/>
  <c r="AH533" i="1" s="1"/>
  <c r="AQ533" i="1"/>
  <c r="AF534" i="1"/>
  <c r="AH534" i="1" s="1"/>
  <c r="AQ534" i="1"/>
  <c r="AF535" i="1"/>
  <c r="AH535" i="1" s="1"/>
  <c r="AQ535" i="1"/>
  <c r="AF594" i="1"/>
  <c r="AH594" i="1" s="1"/>
  <c r="AQ594" i="1"/>
  <c r="AF498" i="1"/>
  <c r="AH498" i="1" s="1"/>
  <c r="AQ498" i="1"/>
  <c r="AF503" i="1"/>
  <c r="AH503" i="1" s="1"/>
  <c r="AQ503" i="1"/>
  <c r="AF512" i="1"/>
  <c r="AH512" i="1" s="1"/>
  <c r="AQ512" i="1"/>
  <c r="AF596" i="1"/>
  <c r="AH596" i="1" s="1"/>
  <c r="AQ596" i="1"/>
  <c r="AF597" i="1"/>
  <c r="AH597" i="1" s="1"/>
  <c r="AQ597" i="1"/>
  <c r="AF599" i="1"/>
  <c r="AH599" i="1" s="1"/>
  <c r="AQ599" i="1"/>
  <c r="Z315" i="1"/>
  <c r="Z314" i="1"/>
  <c r="Z311" i="1"/>
  <c r="Z310" i="1"/>
  <c r="Z277" i="1"/>
  <c r="Z275" i="1"/>
  <c r="Z272" i="1"/>
  <c r="Z270" i="1"/>
  <c r="Z247" i="1"/>
  <c r="Z452" i="1"/>
  <c r="Z451" i="1"/>
  <c r="Z450" i="1"/>
  <c r="Z432" i="1"/>
  <c r="Z319" i="1"/>
  <c r="Z318" i="1"/>
  <c r="Z313" i="1"/>
  <c r="Z299" i="1"/>
  <c r="Z255" i="1"/>
  <c r="Z228" i="1"/>
  <c r="Z454" i="1"/>
  <c r="Z438" i="1"/>
  <c r="Z415" i="1"/>
  <c r="Z414" i="1"/>
  <c r="Z413" i="1"/>
  <c r="Z412" i="1"/>
  <c r="Z273" i="1"/>
  <c r="Z258" i="1"/>
  <c r="Z257" i="1"/>
  <c r="Z256" i="1"/>
  <c r="Z242" i="1"/>
  <c r="Z227" i="1"/>
  <c r="Z446" i="1"/>
  <c r="Z445" i="1"/>
  <c r="Z444" i="1"/>
  <c r="Z440" i="1"/>
  <c r="Z436" i="1"/>
  <c r="Z435" i="1"/>
  <c r="Z434" i="1"/>
  <c r="Z431" i="1"/>
  <c r="Z417" i="1"/>
  <c r="Z416" i="1"/>
  <c r="Z411" i="1"/>
  <c r="Z332" i="1"/>
  <c r="Z323" i="1"/>
  <c r="Z278" i="1"/>
  <c r="Z251" i="1"/>
  <c r="Z250" i="1"/>
  <c r="Z239" i="1"/>
  <c r="Z238" i="1"/>
  <c r="Z235" i="1"/>
  <c r="Z447" i="1"/>
  <c r="Z433" i="1"/>
  <c r="Z234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28" i="1"/>
  <c r="Z312" i="1"/>
  <c r="Z295" i="1"/>
  <c r="Z294" i="1"/>
  <c r="Z280" i="1"/>
  <c r="Z279" i="1"/>
  <c r="Z243" i="1"/>
  <c r="Z333" i="1"/>
  <c r="Z331" i="1"/>
  <c r="Z329" i="1"/>
  <c r="Z327" i="1"/>
  <c r="Z326" i="1"/>
  <c r="Z324" i="1"/>
  <c r="Z322" i="1"/>
  <c r="Z321" i="1"/>
  <c r="Z306" i="1"/>
  <c r="Z305" i="1"/>
  <c r="Z304" i="1"/>
  <c r="Z303" i="1"/>
  <c r="Z286" i="1"/>
  <c r="Z285" i="1"/>
  <c r="Z284" i="1"/>
  <c r="Z283" i="1"/>
  <c r="Z282" i="1"/>
  <c r="Z246" i="1"/>
  <c r="Z245" i="1"/>
  <c r="Z244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33" i="1"/>
  <c r="Z132" i="1"/>
  <c r="Z131" i="1"/>
  <c r="Z130" i="1"/>
  <c r="Z129" i="1"/>
  <c r="Z12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8" i="1"/>
  <c r="Z137" i="1"/>
  <c r="Z136" i="1"/>
  <c r="Z135" i="1"/>
  <c r="Z134" i="1"/>
  <c r="Z241" i="1"/>
  <c r="Z233" i="1"/>
  <c r="Z232" i="1"/>
  <c r="Z448" i="1"/>
  <c r="Z443" i="1"/>
  <c r="Z439" i="1"/>
  <c r="Z320" i="1"/>
  <c r="Z308" i="1"/>
  <c r="Z289" i="1"/>
  <c r="Z265" i="1"/>
  <c r="Z253" i="1"/>
  <c r="Z407" i="1"/>
  <c r="Z334" i="1"/>
  <c r="Z330" i="1"/>
  <c r="Z325" i="1"/>
  <c r="Z302" i="1"/>
  <c r="Z301" i="1"/>
  <c r="Z298" i="1"/>
  <c r="Z266" i="1"/>
  <c r="Z240" i="1"/>
  <c r="Z237" i="1"/>
  <c r="Z236" i="1"/>
  <c r="Z410" i="1"/>
  <c r="Z249" i="1"/>
  <c r="Z453" i="1"/>
  <c r="Z449" i="1"/>
  <c r="Z442" i="1"/>
  <c r="Z441" i="1"/>
  <c r="Z437" i="1"/>
  <c r="Z335" i="1"/>
  <c r="Z300" i="1"/>
  <c r="Z276" i="1"/>
  <c r="Z274" i="1"/>
  <c r="Z271" i="1"/>
  <c r="Z269" i="1"/>
  <c r="Z268" i="1"/>
  <c r="Z254" i="1"/>
  <c r="Z252" i="1"/>
  <c r="Z248" i="1"/>
  <c r="Z317" i="1"/>
  <c r="Z316" i="1"/>
  <c r="Z307" i="1"/>
  <c r="Z297" i="1"/>
  <c r="Z296" i="1"/>
  <c r="Z293" i="1"/>
  <c r="Z292" i="1"/>
  <c r="Z262" i="1"/>
  <c r="Z231" i="1"/>
  <c r="Z230" i="1"/>
  <c r="Z229" i="1"/>
  <c r="Z418" i="1"/>
  <c r="Z409" i="1"/>
  <c r="Z309" i="1"/>
  <c r="Z291" i="1"/>
  <c r="Z290" i="1"/>
  <c r="Z288" i="1"/>
  <c r="Z287" i="1"/>
  <c r="Z281" i="1"/>
  <c r="Z267" i="1"/>
  <c r="Z264" i="1"/>
  <c r="Z263" i="1"/>
  <c r="Z261" i="1"/>
  <c r="Z260" i="1"/>
  <c r="Z259" i="1"/>
  <c r="T452" i="1"/>
  <c r="T443" i="1"/>
  <c r="T435" i="1"/>
  <c r="T417" i="1"/>
  <c r="T329" i="1"/>
  <c r="T324" i="1"/>
  <c r="T310" i="1"/>
  <c r="T302" i="1"/>
  <c r="T291" i="1"/>
  <c r="T268" i="1"/>
  <c r="T258" i="1"/>
  <c r="T246" i="1"/>
  <c r="T236" i="1"/>
  <c r="T450" i="1"/>
  <c r="T442" i="1"/>
  <c r="T416" i="1"/>
  <c r="T315" i="1"/>
  <c r="T312" i="1"/>
  <c r="T296" i="1"/>
  <c r="T273" i="1"/>
  <c r="T254" i="1"/>
  <c r="T454" i="1"/>
  <c r="T446" i="1"/>
  <c r="T436" i="1"/>
  <c r="T330" i="1"/>
  <c r="T318" i="1"/>
  <c r="T298" i="1"/>
  <c r="T288" i="1"/>
  <c r="T272" i="1"/>
  <c r="T255" i="1"/>
  <c r="T240" i="1"/>
  <c r="T451" i="1"/>
  <c r="T444" i="1"/>
  <c r="T440" i="1"/>
  <c r="T434" i="1"/>
  <c r="T431" i="1"/>
  <c r="T415" i="1"/>
  <c r="T411" i="1"/>
  <c r="T331" i="1"/>
  <c r="T322" i="1"/>
  <c r="T309" i="1"/>
  <c r="T300" i="1"/>
  <c r="T290" i="1"/>
  <c r="T277" i="1"/>
  <c r="T270" i="1"/>
  <c r="T260" i="1"/>
  <c r="T247" i="1"/>
  <c r="T234" i="1"/>
  <c r="T447" i="1"/>
  <c r="T432" i="1"/>
  <c r="T412" i="1"/>
  <c r="T334" i="1"/>
  <c r="T233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6" i="1"/>
  <c r="T328" i="1"/>
  <c r="T311" i="1"/>
  <c r="T304" i="1"/>
  <c r="T293" i="1"/>
  <c r="T278" i="1"/>
  <c r="T269" i="1"/>
  <c r="T257" i="1"/>
  <c r="T256" i="1"/>
  <c r="T242" i="1"/>
  <c r="T229" i="1"/>
  <c r="T337" i="1"/>
  <c r="T321" i="1"/>
  <c r="T314" i="1"/>
  <c r="T303" i="1"/>
  <c r="T294" i="1"/>
  <c r="T281" i="1"/>
  <c r="T271" i="1"/>
  <c r="T262" i="1"/>
  <c r="T252" i="1"/>
  <c r="T241" i="1"/>
  <c r="T230" i="1"/>
  <c r="T287" i="1"/>
  <c r="T286" i="1"/>
  <c r="T285" i="1"/>
  <c r="T284" i="1"/>
  <c r="T283" i="1"/>
  <c r="T282" i="1"/>
  <c r="T275" i="1"/>
  <c r="T267" i="1"/>
  <c r="T243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33" i="1"/>
  <c r="T132" i="1"/>
  <c r="T131" i="1"/>
  <c r="T130" i="1"/>
  <c r="T129" i="1"/>
  <c r="T128" i="1"/>
  <c r="T244" i="1"/>
  <c r="T232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8" i="1"/>
  <c r="T137" i="1"/>
  <c r="T136" i="1"/>
  <c r="T135" i="1"/>
  <c r="T134" i="1"/>
  <c r="T231" i="1"/>
  <c r="T438" i="1"/>
  <c r="T413" i="1"/>
  <c r="T333" i="1"/>
  <c r="T319" i="1"/>
  <c r="T307" i="1"/>
  <c r="T299" i="1"/>
  <c r="T264" i="1"/>
  <c r="T253" i="1"/>
  <c r="T323" i="1"/>
  <c r="T313" i="1"/>
  <c r="T292" i="1"/>
  <c r="T276" i="1"/>
  <c r="T265" i="1"/>
  <c r="T251" i="1"/>
  <c r="T235" i="1"/>
  <c r="T410" i="1"/>
  <c r="T316" i="1"/>
  <c r="T305" i="1"/>
  <c r="T295" i="1"/>
  <c r="T280" i="1"/>
  <c r="T263" i="1"/>
  <c r="T249" i="1"/>
  <c r="T238" i="1"/>
  <c r="T453" i="1"/>
  <c r="T449" i="1"/>
  <c r="T445" i="1"/>
  <c r="T441" i="1"/>
  <c r="T437" i="1"/>
  <c r="T433" i="1"/>
  <c r="T414" i="1"/>
  <c r="T335" i="1"/>
  <c r="T325" i="1"/>
  <c r="T297" i="1"/>
  <c r="T266" i="1"/>
  <c r="T248" i="1"/>
  <c r="T237" i="1"/>
  <c r="T409" i="1"/>
  <c r="T326" i="1"/>
  <c r="T306" i="1"/>
  <c r="T289" i="1"/>
  <c r="T274" i="1"/>
  <c r="T261" i="1"/>
  <c r="T245" i="1"/>
  <c r="T448" i="1"/>
  <c r="T439" i="1"/>
  <c r="T418" i="1"/>
  <c r="T407" i="1"/>
  <c r="T332" i="1"/>
  <c r="T327" i="1"/>
  <c r="T320" i="1"/>
  <c r="T317" i="1"/>
  <c r="T308" i="1"/>
  <c r="T301" i="1"/>
  <c r="T279" i="1"/>
  <c r="T259" i="1"/>
  <c r="T250" i="1"/>
  <c r="T239" i="1"/>
  <c r="T228" i="1"/>
  <c r="AM747" i="1"/>
  <c r="AI749" i="1"/>
  <c r="AD754" i="1"/>
  <c r="AH614" i="1"/>
  <c r="AH655" i="10" l="1"/>
  <c r="AQ655" i="10"/>
  <c r="AH580" i="10"/>
  <c r="AQ580" i="10" s="1"/>
  <c r="AH579" i="10"/>
  <c r="AQ579" i="10"/>
  <c r="AH563" i="10"/>
  <c r="AQ563" i="10" s="1"/>
  <c r="AH522" i="10"/>
  <c r="AQ522" i="10" s="1"/>
  <c r="AH469" i="10"/>
  <c r="AQ469" i="10" s="1"/>
  <c r="Z698" i="10"/>
  <c r="Z699" i="10" s="1"/>
  <c r="T698" i="10"/>
  <c r="T699" i="10" s="1"/>
  <c r="AH670" i="10"/>
  <c r="AQ670" i="10"/>
  <c r="AH669" i="10"/>
  <c r="AQ669" i="10" s="1"/>
  <c r="AH668" i="10"/>
  <c r="AQ668" i="10" s="1"/>
  <c r="AH667" i="10"/>
  <c r="AQ667" i="10"/>
  <c r="AH666" i="10"/>
  <c r="AQ666" i="10" s="1"/>
  <c r="AH665" i="10"/>
  <c r="AQ665" i="10"/>
  <c r="AH663" i="10"/>
  <c r="AQ663" i="10" s="1"/>
  <c r="AH657" i="10"/>
  <c r="AQ657" i="10"/>
  <c r="AH656" i="10"/>
  <c r="AQ656" i="10" s="1"/>
  <c r="AH654" i="10"/>
  <c r="AQ654" i="10"/>
  <c r="AH648" i="10"/>
  <c r="AQ648" i="10" s="1"/>
  <c r="AH644" i="10"/>
  <c r="AQ644" i="10" s="1"/>
  <c r="AH643" i="10"/>
  <c r="AQ643" i="10"/>
  <c r="AH631" i="10"/>
  <c r="AQ631" i="10" s="1"/>
  <c r="AH629" i="10"/>
  <c r="AQ629" i="10" s="1"/>
  <c r="AH628" i="10"/>
  <c r="AQ628" i="10" s="1"/>
  <c r="AH625" i="10"/>
  <c r="AQ625" i="10" s="1"/>
  <c r="AH624" i="10"/>
  <c r="AQ624" i="10"/>
  <c r="AH623" i="10"/>
  <c r="AQ623" i="10" s="1"/>
  <c r="AH622" i="10"/>
  <c r="AQ622" i="10" s="1"/>
  <c r="AH621" i="10"/>
  <c r="AQ621" i="10" s="1"/>
  <c r="AH619" i="10"/>
  <c r="AQ619" i="10" s="1"/>
  <c r="AH616" i="10"/>
  <c r="AQ616" i="10" s="1"/>
  <c r="AH615" i="10"/>
  <c r="AQ615" i="10"/>
  <c r="AH614" i="10"/>
  <c r="AQ614" i="10" s="1"/>
  <c r="AH613" i="10"/>
  <c r="AQ613" i="10"/>
  <c r="AH612" i="10"/>
  <c r="AQ612" i="10" s="1"/>
  <c r="AH608" i="10"/>
  <c r="AQ608" i="10"/>
  <c r="AH607" i="10"/>
  <c r="AQ607" i="10" s="1"/>
  <c r="AH605" i="10"/>
  <c r="AQ605" i="10" s="1"/>
  <c r="AH604" i="10"/>
  <c r="AQ604" i="10" s="1"/>
  <c r="AH591" i="10"/>
  <c r="AQ591" i="10" s="1"/>
  <c r="AH588" i="10"/>
  <c r="AQ588" i="10" s="1"/>
  <c r="AH587" i="10"/>
  <c r="AQ587" i="10" s="1"/>
  <c r="AH586" i="10"/>
  <c r="AQ586" i="10" s="1"/>
  <c r="AH583" i="10"/>
  <c r="AQ583" i="10"/>
  <c r="AH582" i="10"/>
  <c r="AQ582" i="10" s="1"/>
  <c r="AH581" i="10"/>
  <c r="AQ581" i="10"/>
  <c r="AH575" i="10"/>
  <c r="AQ575" i="10" s="1"/>
  <c r="AH574" i="10"/>
  <c r="AQ574" i="10" s="1"/>
  <c r="AH572" i="10"/>
  <c r="AQ572" i="10" s="1"/>
  <c r="AH568" i="10"/>
  <c r="AQ568" i="10" s="1"/>
  <c r="AH567" i="10"/>
  <c r="AQ567" i="10" s="1"/>
  <c r="AH566" i="10"/>
  <c r="AQ566" i="10" s="1"/>
  <c r="AH565" i="10"/>
  <c r="AQ565" i="10" s="1"/>
  <c r="AH559" i="10"/>
  <c r="AQ559" i="10" s="1"/>
  <c r="AH557" i="10"/>
  <c r="AQ557" i="10" s="1"/>
  <c r="AH552" i="10"/>
  <c r="AQ552" i="10" s="1"/>
  <c r="AH550" i="10"/>
  <c r="AQ550" i="10" s="1"/>
  <c r="AH549" i="10"/>
  <c r="AQ549" i="10" s="1"/>
  <c r="AH546" i="10"/>
  <c r="AQ546" i="10" s="1"/>
  <c r="AH545" i="10"/>
  <c r="AQ545" i="10" s="1"/>
  <c r="AH544" i="10"/>
  <c r="AQ544" i="10"/>
  <c r="AH543" i="10"/>
  <c r="AQ543" i="10" s="1"/>
  <c r="AH542" i="10"/>
  <c r="AQ542" i="10"/>
  <c r="AH540" i="10"/>
  <c r="AQ540" i="10"/>
  <c r="AH539" i="10"/>
  <c r="AQ539" i="10"/>
  <c r="AH538" i="10"/>
  <c r="AQ538" i="10" s="1"/>
  <c r="AH537" i="10"/>
  <c r="AQ537" i="10" s="1"/>
  <c r="AH536" i="10"/>
  <c r="AQ536" i="10" s="1"/>
  <c r="AH535" i="10"/>
  <c r="AQ535" i="10" s="1"/>
  <c r="AH534" i="10"/>
  <c r="AQ534" i="10"/>
  <c r="AH533" i="10"/>
  <c r="AQ533" i="10"/>
  <c r="AH532" i="10"/>
  <c r="AQ532" i="10" s="1"/>
  <c r="AH531" i="10"/>
  <c r="AQ531" i="10" s="1"/>
  <c r="AH530" i="10"/>
  <c r="AQ530" i="10" s="1"/>
  <c r="AH528" i="10"/>
  <c r="AQ528" i="10" s="1"/>
  <c r="AH527" i="10"/>
  <c r="AQ527" i="10" s="1"/>
  <c r="AH526" i="10"/>
  <c r="AQ526" i="10"/>
  <c r="AH525" i="10"/>
  <c r="AQ525" i="10" s="1"/>
  <c r="AH524" i="10"/>
  <c r="AQ524" i="10" s="1"/>
  <c r="AH523" i="10"/>
  <c r="AQ523" i="10"/>
  <c r="AH521" i="10"/>
  <c r="AQ521" i="10" s="1"/>
  <c r="AH519" i="10"/>
  <c r="AQ519" i="10" s="1"/>
  <c r="AH518" i="10"/>
  <c r="AQ518" i="10"/>
  <c r="AH517" i="10"/>
  <c r="AQ517" i="10" s="1"/>
  <c r="AH514" i="10"/>
  <c r="AQ514" i="10"/>
  <c r="AH512" i="10"/>
  <c r="AQ512" i="10" s="1"/>
  <c r="AH511" i="10"/>
  <c r="AQ511" i="10" s="1"/>
  <c r="AH510" i="10"/>
  <c r="AQ510" i="10" s="1"/>
  <c r="AH505" i="10"/>
  <c r="AQ505" i="10" s="1"/>
  <c r="AH504" i="10"/>
  <c r="AQ504" i="10" s="1"/>
  <c r="AH502" i="10"/>
  <c r="AQ502" i="10" s="1"/>
  <c r="AH501" i="10"/>
  <c r="AQ501" i="10" s="1"/>
  <c r="AH500" i="10"/>
  <c r="AQ500" i="10"/>
  <c r="AH499" i="10"/>
  <c r="AQ499" i="10" s="1"/>
  <c r="AH493" i="10"/>
  <c r="AQ493" i="10" s="1"/>
  <c r="AH492" i="10"/>
  <c r="AQ492" i="10"/>
  <c r="AH491" i="10"/>
  <c r="AQ491" i="10"/>
  <c r="AH490" i="10"/>
  <c r="AQ490" i="10" s="1"/>
  <c r="AH486" i="10"/>
  <c r="AQ486" i="10" s="1"/>
  <c r="AH485" i="10"/>
  <c r="AQ485" i="10"/>
  <c r="AH484" i="10"/>
  <c r="AQ484" i="10"/>
  <c r="AH483" i="10"/>
  <c r="AQ483" i="10"/>
  <c r="AH479" i="10"/>
  <c r="AQ479" i="10" s="1"/>
  <c r="AH478" i="10"/>
  <c r="AQ478" i="10" s="1"/>
  <c r="AH476" i="10"/>
  <c r="AQ476" i="10" s="1"/>
  <c r="AH475" i="10"/>
  <c r="AQ475" i="10" s="1"/>
  <c r="AH474" i="10"/>
  <c r="AQ474" i="10"/>
  <c r="AH471" i="10"/>
  <c r="AQ471" i="10"/>
  <c r="AH470" i="10"/>
  <c r="AQ470" i="10" s="1"/>
  <c r="AH468" i="10"/>
  <c r="AQ468" i="10" s="1"/>
  <c r="AH466" i="10"/>
  <c r="AQ466" i="10"/>
  <c r="AH462" i="10"/>
  <c r="AQ462" i="10" s="1"/>
  <c r="AH461" i="10"/>
  <c r="AQ461" i="10" s="1"/>
  <c r="AH460" i="10"/>
  <c r="AQ460" i="10" s="1"/>
  <c r="AH520" i="10"/>
  <c r="AQ520" i="10" s="1"/>
  <c r="AH509" i="10"/>
  <c r="AQ509" i="10"/>
  <c r="AH473" i="10"/>
  <c r="AQ473" i="10" s="1"/>
  <c r="AQ614" i="1"/>
  <c r="AH620" i="1"/>
  <c r="AQ620" i="1"/>
  <c r="AH621" i="1"/>
  <c r="AQ621" i="1"/>
  <c r="AH561" i="1"/>
  <c r="AQ561" i="1"/>
  <c r="AH545" i="1"/>
  <c r="AQ545" i="1"/>
  <c r="AH542" i="1"/>
  <c r="AQ542" i="1"/>
  <c r="AH532" i="1"/>
  <c r="AQ532" i="1"/>
  <c r="AH527" i="1"/>
  <c r="AQ527" i="1"/>
  <c r="AH507" i="1"/>
  <c r="AQ507" i="1"/>
  <c r="AH479" i="1"/>
  <c r="AQ479" i="1"/>
  <c r="AH478" i="1"/>
  <c r="AQ478" i="1"/>
  <c r="AH476" i="1"/>
  <c r="AQ476" i="1"/>
  <c r="AH474" i="1"/>
  <c r="AQ474" i="1"/>
  <c r="AH470" i="1"/>
  <c r="AQ470" i="1"/>
  <c r="AH485" i="1"/>
  <c r="AQ485" i="1"/>
  <c r="AH484" i="1"/>
  <c r="AQ484" i="1"/>
  <c r="AH589" i="1"/>
  <c r="AQ589" i="1"/>
  <c r="AH495" i="1"/>
  <c r="AQ495" i="1"/>
  <c r="AH587" i="1"/>
  <c r="AQ587" i="1"/>
  <c r="AH574" i="1"/>
  <c r="AQ574" i="1"/>
  <c r="AH636" i="1"/>
  <c r="AQ636" i="1"/>
  <c r="AH623" i="1"/>
  <c r="AQ623" i="1"/>
  <c r="AH622" i="1"/>
  <c r="AQ622" i="1"/>
  <c r="AH616" i="1"/>
  <c r="AQ616" i="1"/>
  <c r="AH554" i="1"/>
  <c r="AQ554" i="1"/>
  <c r="AH553" i="1"/>
  <c r="AQ553" i="1"/>
  <c r="AH551" i="1"/>
  <c r="AQ551" i="1"/>
  <c r="AH526" i="1"/>
  <c r="AQ526" i="1"/>
  <c r="AH524" i="1"/>
  <c r="AQ524" i="1"/>
  <c r="AH510" i="1"/>
  <c r="AQ510" i="1"/>
  <c r="AH487" i="1"/>
  <c r="AQ487" i="1"/>
  <c r="AH582" i="1"/>
  <c r="AQ582" i="1"/>
  <c r="T753" i="1"/>
  <c r="T754" i="1" s="1"/>
  <c r="Z753" i="1"/>
  <c r="Z754" i="1" s="1"/>
  <c r="G440" i="10" l="1"/>
  <c r="P440" i="10" s="1"/>
  <c r="G441" i="10"/>
  <c r="P441" i="10" s="1"/>
  <c r="G442" i="10"/>
  <c r="P442" i="10" s="1"/>
  <c r="G430" i="10"/>
  <c r="P430" i="10" s="1"/>
  <c r="G349" i="10"/>
  <c r="L349" i="10" s="1"/>
  <c r="G428" i="10"/>
  <c r="P428" i="10" s="1"/>
  <c r="G255" i="10"/>
  <c r="L255" i="10" s="1"/>
  <c r="G426" i="10"/>
  <c r="P426" i="10" s="1"/>
  <c r="G147" i="10"/>
  <c r="L147" i="10" s="1"/>
  <c r="G176" i="10"/>
  <c r="L176" i="10" s="1"/>
  <c r="G436" i="10"/>
  <c r="P436" i="10" s="1"/>
  <c r="G187" i="10"/>
  <c r="L187" i="10" s="1"/>
  <c r="G425" i="10"/>
  <c r="P425" i="10" s="1"/>
  <c r="G427" i="10"/>
  <c r="P427" i="10" s="1"/>
  <c r="G268" i="10"/>
  <c r="L268" i="10" s="1"/>
  <c r="G424" i="10"/>
  <c r="P424" i="10" s="1"/>
  <c r="G439" i="10"/>
  <c r="P439" i="10" s="1"/>
  <c r="G429" i="10"/>
  <c r="P429" i="10" s="1"/>
  <c r="G435" i="10"/>
  <c r="P435" i="10" s="1"/>
  <c r="G422" i="10"/>
  <c r="P422" i="10" s="1"/>
  <c r="G233" i="10"/>
  <c r="L233" i="10" s="1"/>
  <c r="G126" i="10" l="1"/>
  <c r="G361" i="10"/>
  <c r="L361" i="10" s="1"/>
  <c r="G370" i="10"/>
  <c r="L370" i="10" s="1"/>
  <c r="G354" i="10"/>
  <c r="L354" i="10" s="1"/>
  <c r="G123" i="10"/>
  <c r="G338" i="10"/>
  <c r="L338" i="10" s="1"/>
  <c r="G352" i="10"/>
  <c r="L352" i="10" s="1"/>
  <c r="G353" i="10"/>
  <c r="L353" i="10" s="1"/>
  <c r="G105" i="10"/>
  <c r="G308" i="10"/>
  <c r="L308" i="10" s="1"/>
  <c r="G111" i="10"/>
  <c r="G183" i="10"/>
  <c r="L183" i="10" s="1"/>
  <c r="G305" i="10"/>
  <c r="L305" i="10" s="1"/>
  <c r="G312" i="10"/>
  <c r="L312" i="10" s="1"/>
  <c r="G263" i="10"/>
  <c r="L263" i="10" s="1"/>
  <c r="G182" i="10"/>
  <c r="L182" i="10" s="1"/>
  <c r="G122" i="10"/>
  <c r="G444" i="10"/>
  <c r="P444" i="10" s="1"/>
  <c r="G438" i="10"/>
  <c r="P438" i="10" s="1"/>
  <c r="G104" i="10"/>
  <c r="G185" i="10"/>
  <c r="L185" i="10" s="1"/>
  <c r="G348" i="10"/>
  <c r="L348" i="10" s="1"/>
  <c r="G347" i="10"/>
  <c r="L347" i="10" s="1"/>
  <c r="G371" i="10"/>
  <c r="L371" i="10" s="1"/>
  <c r="G314" i="10"/>
  <c r="L314" i="10" s="1"/>
  <c r="G421" i="10"/>
  <c r="P421" i="10" s="1"/>
  <c r="G302" i="10"/>
  <c r="L302" i="10" s="1"/>
  <c r="G303" i="10"/>
  <c r="L303" i="10" s="1"/>
  <c r="G149" i="10"/>
  <c r="L149" i="10" s="1"/>
  <c r="G46" i="10"/>
  <c r="G316" i="10"/>
  <c r="L316" i="10" s="1"/>
  <c r="G195" i="10"/>
  <c r="L195" i="10" s="1"/>
  <c r="G194" i="10"/>
  <c r="L194" i="10" s="1"/>
  <c r="G317" i="10"/>
  <c r="L317" i="10" s="1"/>
  <c r="G242" i="10"/>
  <c r="L242" i="10" s="1"/>
  <c r="G21" i="10"/>
  <c r="G315" i="10"/>
  <c r="L315" i="10" s="1"/>
  <c r="G432" i="10"/>
  <c r="P432" i="10" s="1"/>
  <c r="G423" i="10"/>
  <c r="P423" i="10" s="1"/>
  <c r="G156" i="10"/>
  <c r="L156" i="10" s="1"/>
  <c r="G244" i="10"/>
  <c r="L244" i="10" s="1"/>
  <c r="G141" i="10"/>
  <c r="L141" i="10" s="1"/>
  <c r="G205" i="10"/>
  <c r="L205" i="10" s="1"/>
  <c r="G241" i="10"/>
  <c r="L241" i="10" s="1"/>
  <c r="G360" i="10"/>
  <c r="L360" i="10" s="1"/>
  <c r="G125" i="10"/>
  <c r="G310" i="10"/>
  <c r="L310" i="10" s="1"/>
  <c r="G109" i="10"/>
  <c r="G258" i="10"/>
  <c r="L258" i="10" s="1"/>
  <c r="G299" i="10"/>
  <c r="L299" i="10" s="1"/>
  <c r="G326" i="10"/>
  <c r="L326" i="10" s="1"/>
  <c r="G153" i="10"/>
  <c r="L153" i="10" s="1"/>
  <c r="G157" i="10"/>
  <c r="L157" i="10" s="1"/>
  <c r="G344" i="10"/>
  <c r="L344" i="10" s="1"/>
  <c r="G174" i="10"/>
  <c r="L174" i="10" s="1"/>
  <c r="G210" i="10"/>
  <c r="L210" i="10" s="1"/>
  <c r="G193" i="10"/>
  <c r="L193" i="10" s="1"/>
  <c r="G207" i="10"/>
  <c r="L207" i="10" s="1"/>
  <c r="G437" i="10"/>
  <c r="P437" i="10" s="1"/>
  <c r="G431" i="10"/>
  <c r="P431" i="10" s="1"/>
  <c r="G179" i="10"/>
  <c r="L179" i="10" s="1"/>
  <c r="G259" i="10"/>
  <c r="L259" i="10" s="1"/>
  <c r="G186" i="10"/>
  <c r="L186" i="10" s="1"/>
  <c r="G17" i="10"/>
  <c r="G216" i="10"/>
  <c r="L216" i="10" s="1"/>
  <c r="G188" i="10"/>
  <c r="L188" i="10" s="1"/>
  <c r="G240" i="10"/>
  <c r="L240" i="10" s="1"/>
  <c r="G239" i="10"/>
  <c r="L239" i="10" s="1"/>
  <c r="G204" i="10"/>
  <c r="L204" i="10" s="1"/>
  <c r="G190" i="10"/>
  <c r="L190" i="10" s="1"/>
  <c r="G234" i="10"/>
  <c r="L234" i="10" s="1"/>
  <c r="G35" i="10"/>
  <c r="G191" i="10"/>
  <c r="L191" i="10" s="1"/>
  <c r="G192" i="10"/>
  <c r="L192" i="10" s="1"/>
  <c r="G40" i="10"/>
  <c r="G41" i="10"/>
  <c r="G443" i="10"/>
  <c r="P443" i="10" s="1"/>
  <c r="G73" i="10"/>
  <c r="G74" i="10"/>
  <c r="G433" i="10"/>
  <c r="P433" i="10" s="1"/>
  <c r="G117" i="10"/>
  <c r="G124" i="10"/>
  <c r="G365" i="10"/>
  <c r="L365" i="10" s="1"/>
  <c r="G364" i="10"/>
  <c r="L364" i="10" s="1"/>
  <c r="G363" i="10"/>
  <c r="L363" i="10" s="1"/>
  <c r="G355" i="10"/>
  <c r="L355" i="10" s="1"/>
  <c r="G336" i="10"/>
  <c r="L336" i="10" s="1"/>
  <c r="G150" i="10"/>
  <c r="L150" i="10" s="1"/>
  <c r="G330" i="10"/>
  <c r="L330" i="10" s="1"/>
  <c r="G85" i="10"/>
  <c r="G168" i="10"/>
  <c r="L168" i="10" s="1"/>
  <c r="G164" i="10"/>
  <c r="L164" i="10" s="1"/>
  <c r="G196" i="10"/>
  <c r="L196" i="10" s="1"/>
  <c r="G169" i="10"/>
  <c r="L169" i="10" s="1"/>
  <c r="G170" i="10"/>
  <c r="L170" i="10" s="1"/>
  <c r="G27" i="10"/>
  <c r="G106" i="10"/>
  <c r="G307" i="10"/>
  <c r="L307" i="10" s="1"/>
  <c r="G306" i="10"/>
  <c r="L306" i="10" s="1"/>
  <c r="G237" i="10"/>
  <c r="L237" i="10" s="1"/>
  <c r="G238" i="10"/>
  <c r="L238" i="10" s="1"/>
  <c r="G167" i="10"/>
  <c r="L167" i="10" s="1"/>
  <c r="G339" i="10"/>
  <c r="L339" i="10" s="1"/>
  <c r="G248" i="10"/>
  <c r="L248" i="10" s="1"/>
  <c r="G351" i="10"/>
  <c r="L351" i="10" s="1"/>
  <c r="G26" i="10"/>
  <c r="G350" i="10"/>
  <c r="L350" i="10" s="1"/>
  <c r="G343" i="10"/>
  <c r="L343" i="10" s="1"/>
  <c r="G245" i="10"/>
  <c r="L245" i="10" s="1"/>
  <c r="G246" i="10"/>
  <c r="L246" i="10" s="1"/>
  <c r="G247" i="10"/>
  <c r="L247" i="10" s="1"/>
  <c r="G357" i="10"/>
  <c r="L357" i="10" s="1"/>
  <c r="G356" i="10"/>
  <c r="L356" i="10" s="1"/>
  <c r="G151" i="10"/>
  <c r="L151" i="10" s="1"/>
  <c r="G154" i="10"/>
  <c r="L154" i="10" s="1"/>
  <c r="G358" i="10"/>
  <c r="L358" i="10" s="1"/>
  <c r="G37" i="10"/>
  <c r="G172" i="10"/>
  <c r="L172" i="10" s="1"/>
  <c r="G180" i="10"/>
  <c r="L180" i="10" s="1"/>
  <c r="G280" i="10"/>
  <c r="L280" i="10" s="1"/>
  <c r="G279" i="10"/>
  <c r="L279" i="10" s="1"/>
  <c r="G362" i="10"/>
  <c r="L362" i="10" s="1"/>
  <c r="G108" i="10"/>
  <c r="G319" i="10"/>
  <c r="L319" i="10" s="1"/>
  <c r="G99" i="10"/>
  <c r="G98" i="10"/>
  <c r="G281" i="10"/>
  <c r="L281" i="10" s="1"/>
  <c r="G333" i="10"/>
  <c r="L333" i="10" s="1"/>
  <c r="G313" i="10"/>
  <c r="L313" i="10" s="1"/>
  <c r="G309" i="10"/>
  <c r="L309" i="10" s="1"/>
  <c r="G296" i="10"/>
  <c r="L296" i="10" s="1"/>
  <c r="G293" i="10"/>
  <c r="L293" i="10" s="1"/>
  <c r="G292" i="10"/>
  <c r="L292" i="10" s="1"/>
  <c r="G286" i="10"/>
  <c r="L286" i="10" s="1"/>
  <c r="G284" i="10"/>
  <c r="L284" i="10" s="1"/>
  <c r="G177" i="10"/>
  <c r="L177" i="10" s="1"/>
  <c r="G69" i="10"/>
  <c r="G225" i="10"/>
  <c r="L225" i="10" s="1"/>
  <c r="G257" i="10"/>
  <c r="L257" i="10" s="1"/>
  <c r="G227" i="10"/>
  <c r="L227" i="10" s="1"/>
  <c r="G36" i="10"/>
  <c r="G229" i="10"/>
  <c r="L229" i="10" s="1"/>
  <c r="G327" i="10"/>
  <c r="L327" i="10" s="1"/>
  <c r="G83" i="10"/>
  <c r="G118" i="10"/>
  <c r="G213" i="10"/>
  <c r="L213" i="10" s="1"/>
  <c r="G226" i="10"/>
  <c r="L226" i="10" s="1"/>
  <c r="G252" i="10"/>
  <c r="L252" i="10" s="1"/>
  <c r="G215" i="10"/>
  <c r="L215" i="10" s="1"/>
  <c r="G228" i="10"/>
  <c r="L228" i="10" s="1"/>
  <c r="G145" i="10"/>
  <c r="L145" i="10" s="1"/>
  <c r="G162" i="10"/>
  <c r="L162" i="10" s="1"/>
  <c r="G232" i="10"/>
  <c r="L232" i="10" s="1"/>
  <c r="G22" i="10"/>
  <c r="G197" i="10"/>
  <c r="L197" i="10" s="1"/>
  <c r="G198" i="10"/>
  <c r="L198" i="10" s="1"/>
  <c r="G127" i="10"/>
  <c r="G175" i="10"/>
  <c r="L175" i="10" s="1"/>
  <c r="G142" i="10"/>
  <c r="L142" i="10" s="1"/>
  <c r="G143" i="10"/>
  <c r="L143" i="10" s="1"/>
  <c r="G342" i="10"/>
  <c r="L342" i="10" s="1"/>
  <c r="G212" i="10"/>
  <c r="L212" i="10" s="1"/>
  <c r="G39" i="10"/>
  <c r="G166" i="10"/>
  <c r="L166" i="10" s="1"/>
  <c r="G372" i="10"/>
  <c r="L372" i="10" s="1"/>
  <c r="G121" i="10"/>
  <c r="G369" i="10"/>
  <c r="L369" i="10" s="1"/>
  <c r="G345" i="10"/>
  <c r="L345" i="10" s="1"/>
  <c r="G346" i="10"/>
  <c r="L346" i="10" s="1"/>
  <c r="G115" i="10"/>
  <c r="G359" i="10"/>
  <c r="L359" i="10" s="1"/>
  <c r="G116" i="10"/>
  <c r="G341" i="10"/>
  <c r="L341" i="10" s="1"/>
  <c r="G340" i="10"/>
  <c r="L340" i="10" s="1"/>
  <c r="G322" i="10"/>
  <c r="L322" i="10" s="1"/>
  <c r="G321" i="10"/>
  <c r="L321" i="10" s="1"/>
  <c r="G328" i="10"/>
  <c r="L328" i="10" s="1"/>
  <c r="G329" i="10"/>
  <c r="L329" i="10" s="1"/>
  <c r="G119" i="10"/>
  <c r="G288" i="10"/>
  <c r="L288" i="10" s="1"/>
  <c r="G271" i="10"/>
  <c r="L271" i="10" s="1"/>
  <c r="G270" i="10"/>
  <c r="L270" i="10" s="1"/>
  <c r="G269" i="10"/>
  <c r="L269" i="10" s="1"/>
  <c r="G262" i="10"/>
  <c r="L262" i="10" s="1"/>
  <c r="G260" i="10"/>
  <c r="L260" i="10" s="1"/>
  <c r="G251" i="10"/>
  <c r="L251" i="10" s="1"/>
  <c r="G250" i="10"/>
  <c r="L250" i="10" s="1"/>
  <c r="G236" i="10"/>
  <c r="L236" i="10" s="1"/>
  <c r="G224" i="10"/>
  <c r="L224" i="10" s="1"/>
  <c r="G222" i="10"/>
  <c r="L222" i="10" s="1"/>
  <c r="G219" i="10"/>
  <c r="L219" i="10" s="1"/>
  <c r="G261" i="10"/>
  <c r="L261" i="10" s="1"/>
  <c r="G189" i="10"/>
  <c r="L189" i="10" s="1"/>
  <c r="G96" i="10"/>
  <c r="G90" i="10"/>
  <c r="G67" i="10"/>
  <c r="G24" i="10"/>
  <c r="G277" i="10"/>
  <c r="L277" i="10" s="1"/>
  <c r="G283" i="10"/>
  <c r="L283" i="10" s="1"/>
  <c r="G272" i="10"/>
  <c r="L272" i="10" s="1"/>
  <c r="G334" i="10"/>
  <c r="L334" i="10" s="1"/>
  <c r="G318" i="10"/>
  <c r="L318" i="10" s="1"/>
  <c r="G298" i="10"/>
  <c r="L298" i="10" s="1"/>
  <c r="G297" i="10"/>
  <c r="L297" i="10" s="1"/>
  <c r="G295" i="10"/>
  <c r="L295" i="10" s="1"/>
  <c r="G291" i="10"/>
  <c r="L291" i="10" s="1"/>
  <c r="G266" i="10"/>
  <c r="L266" i="10" s="1"/>
  <c r="G278" i="10"/>
  <c r="L278" i="10" s="1"/>
  <c r="G311" i="10"/>
  <c r="L311" i="10" s="1"/>
  <c r="G264" i="10"/>
  <c r="L264" i="10" s="1"/>
  <c r="G265" i="10"/>
  <c r="L265" i="10" s="1"/>
  <c r="G267" i="10"/>
  <c r="L267" i="10" s="1"/>
  <c r="G92" i="10"/>
  <c r="G235" i="10"/>
  <c r="L235" i="10" s="1"/>
  <c r="G253" i="10"/>
  <c r="L253" i="10" s="1"/>
  <c r="G230" i="10"/>
  <c r="L230" i="10" s="1"/>
  <c r="G231" i="10"/>
  <c r="L231" i="10" s="1"/>
  <c r="G68" i="10"/>
  <c r="G367" i="10"/>
  <c r="L367" i="10" s="1"/>
  <c r="G165" i="10"/>
  <c r="L165" i="10" s="1"/>
  <c r="G30" i="10"/>
  <c r="G146" i="10"/>
  <c r="L146" i="10" s="1"/>
  <c r="G45" i="10"/>
  <c r="G331" i="10"/>
  <c r="L331" i="10" s="1"/>
  <c r="G332" i="10"/>
  <c r="L332" i="10" s="1"/>
  <c r="G160" i="10"/>
  <c r="L160" i="10" s="1"/>
  <c r="G159" i="10"/>
  <c r="L159" i="10" s="1"/>
  <c r="G33" i="10"/>
  <c r="G243" i="10"/>
  <c r="L243" i="10" s="1"/>
  <c r="G75" i="10"/>
  <c r="G217" i="10"/>
  <c r="L217" i="10" s="1"/>
  <c r="G64" i="10"/>
  <c r="G65" i="10"/>
  <c r="G218" i="10"/>
  <c r="L218" i="10" s="1"/>
  <c r="G276" i="10"/>
  <c r="L276" i="10" s="1"/>
  <c r="G274" i="10"/>
  <c r="L274" i="10" s="1"/>
  <c r="G97" i="10"/>
  <c r="G282" i="10"/>
  <c r="L282" i="10" s="1"/>
  <c r="G325" i="10"/>
  <c r="L325" i="10" s="1"/>
  <c r="G273" i="10"/>
  <c r="L273" i="10" s="1"/>
  <c r="G103" i="10"/>
  <c r="G285" i="10"/>
  <c r="L285" i="10" s="1"/>
  <c r="G287" i="10"/>
  <c r="L287" i="10" s="1"/>
  <c r="G289" i="10"/>
  <c r="L289" i="10" s="1"/>
  <c r="G290" i="10"/>
  <c r="L290" i="10" s="1"/>
  <c r="G294" i="10"/>
  <c r="L294" i="10" s="1"/>
  <c r="G335" i="10"/>
  <c r="L335" i="10" s="1"/>
  <c r="G301" i="10"/>
  <c r="L301" i="10" s="1"/>
  <c r="G304" i="10"/>
  <c r="L304" i="10" s="1"/>
  <c r="G91" i="10"/>
  <c r="G275" i="10"/>
  <c r="L275" i="10" s="1"/>
  <c r="G323" i="10"/>
  <c r="L323" i="10" s="1"/>
  <c r="G324" i="10"/>
  <c r="L324" i="10" s="1"/>
  <c r="G366" i="10"/>
  <c r="L366" i="10" s="1"/>
  <c r="G28" i="10"/>
  <c r="G66" i="10"/>
  <c r="G140" i="10"/>
  <c r="L140" i="10" s="1"/>
  <c r="G203" i="10"/>
  <c r="L203" i="10" s="1"/>
  <c r="G144" i="10"/>
  <c r="L144" i="10" s="1"/>
  <c r="G25" i="10"/>
  <c r="G220" i="10"/>
  <c r="L220" i="10" s="1"/>
  <c r="G6" i="10"/>
  <c r="G206" i="10"/>
  <c r="L206" i="10" s="1"/>
  <c r="G29" i="10"/>
  <c r="G72" i="10"/>
  <c r="G368" i="10"/>
  <c r="L368" i="10" s="1"/>
  <c r="G373" i="10"/>
  <c r="L373" i="10" s="1"/>
  <c r="G223" i="10"/>
  <c r="L223" i="10" s="1"/>
  <c r="G434" i="10"/>
  <c r="P434" i="10" s="1"/>
  <c r="G221" i="10"/>
  <c r="L221" i="10" s="1"/>
  <c r="G173" i="10"/>
  <c r="L173" i="10" s="1"/>
  <c r="G211" i="10"/>
  <c r="L211" i="10" s="1"/>
  <c r="G44" i="10"/>
  <c r="G337" i="10"/>
  <c r="L337" i="10" s="1"/>
  <c r="G178" i="10"/>
  <c r="L178" i="10" s="1"/>
  <c r="G181" i="10"/>
  <c r="L181" i="10" s="1"/>
  <c r="G184" i="10"/>
  <c r="L184" i="10" s="1"/>
  <c r="G38" i="10"/>
  <c r="G208" i="10"/>
  <c r="L208" i="10" s="1"/>
  <c r="G209" i="10"/>
  <c r="L209" i="10" s="1"/>
  <c r="G20" i="10"/>
  <c r="G199" i="10"/>
  <c r="L199" i="10" s="1"/>
  <c r="G200" i="10"/>
  <c r="L200" i="10" s="1"/>
  <c r="G320" i="10"/>
  <c r="L320" i="10" s="1"/>
  <c r="G114" i="10"/>
  <c r="G163" i="10"/>
  <c r="L163" i="10" s="1"/>
  <c r="G148" i="10"/>
  <c r="L148" i="10" s="1"/>
  <c r="G171" i="10"/>
  <c r="L171" i="10" s="1"/>
  <c r="G214" i="10"/>
  <c r="L214" i="10" s="1"/>
  <c r="G256" i="10"/>
  <c r="L256" i="10" s="1"/>
  <c r="G249" i="10"/>
  <c r="L249" i="10" s="1"/>
  <c r="G42" i="10"/>
  <c r="G254" i="10"/>
  <c r="L254" i="10" s="1"/>
  <c r="G82" i="10"/>
  <c r="G152" i="10"/>
  <c r="L152" i="10" s="1"/>
  <c r="G161" i="10"/>
  <c r="L161" i="10" s="1"/>
  <c r="G158" i="10"/>
  <c r="L158" i="10" s="1"/>
  <c r="G155" i="10"/>
  <c r="L155" i="10" s="1"/>
  <c r="G23" i="10"/>
  <c r="G300" i="10"/>
  <c r="L300" i="10" s="1"/>
  <c r="G102" i="10"/>
  <c r="G202" i="10"/>
  <c r="L202" i="10" s="1"/>
  <c r="G43" i="10"/>
  <c r="G34" i="10"/>
  <c r="G201" i="10"/>
  <c r="L201" i="10" s="1"/>
  <c r="G396" i="10"/>
  <c r="L396" i="10" s="1"/>
  <c r="G397" i="10"/>
  <c r="L397" i="10" s="1"/>
  <c r="G375" i="10"/>
  <c r="L375" i="10" s="1"/>
  <c r="G71" i="10"/>
  <c r="G70" i="10"/>
  <c r="G398" i="10"/>
  <c r="L398" i="10" s="1"/>
  <c r="G376" i="10"/>
  <c r="L376" i="10" s="1"/>
  <c r="G377" i="10"/>
  <c r="L377" i="10" s="1"/>
  <c r="G378" i="10"/>
  <c r="L378" i="10" s="1"/>
  <c r="G120" i="10"/>
  <c r="G379" i="10"/>
  <c r="L379" i="10" s="1"/>
  <c r="G63" i="10"/>
  <c r="G62" i="10"/>
  <c r="G61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399" i="10"/>
  <c r="L399" i="10" s="1"/>
  <c r="G380" i="10"/>
  <c r="L380" i="10" s="1"/>
  <c r="G381" i="10"/>
  <c r="L381" i="10" s="1"/>
  <c r="G382" i="10"/>
  <c r="L382" i="10" s="1"/>
  <c r="G383" i="10"/>
  <c r="L383" i="10" s="1"/>
  <c r="G400" i="10"/>
  <c r="L400" i="10" s="1"/>
  <c r="G401" i="10"/>
  <c r="L401" i="10" s="1"/>
  <c r="G113" i="10"/>
  <c r="G112" i="10"/>
  <c r="G402" i="10"/>
  <c r="L402" i="10" s="1"/>
  <c r="G384" i="10"/>
  <c r="L384" i="10" s="1"/>
  <c r="G404" i="10"/>
  <c r="L404" i="10" s="1"/>
  <c r="G110" i="10"/>
  <c r="G385" i="10"/>
  <c r="L385" i="10" s="1"/>
  <c r="G32" i="10"/>
  <c r="G31" i="10"/>
  <c r="G386" i="10"/>
  <c r="L386" i="10" s="1"/>
  <c r="G107" i="10"/>
  <c r="G387" i="10"/>
  <c r="L387" i="10" s="1"/>
  <c r="G405" i="10"/>
  <c r="L405" i="10" s="1"/>
  <c r="G388" i="10"/>
  <c r="L388" i="10" s="1"/>
  <c r="G389" i="10"/>
  <c r="L389" i="10" s="1"/>
  <c r="G101" i="10"/>
  <c r="G100" i="10"/>
  <c r="G390" i="10"/>
  <c r="L390" i="10" s="1"/>
  <c r="G392" i="10"/>
  <c r="L392" i="10" s="1"/>
  <c r="G95" i="10"/>
  <c r="G94" i="10"/>
  <c r="G18" i="10"/>
  <c r="G93" i="10"/>
  <c r="G16" i="10"/>
  <c r="G15" i="10"/>
  <c r="G14" i="10"/>
  <c r="G13" i="10"/>
  <c r="G403" i="10"/>
  <c r="L403" i="10" s="1"/>
  <c r="G11" i="10"/>
  <c r="G10" i="10"/>
  <c r="G9" i="10"/>
  <c r="G8" i="10"/>
  <c r="G7" i="10"/>
  <c r="G393" i="10"/>
  <c r="L393" i="10" s="1"/>
  <c r="G406" i="10"/>
  <c r="L406" i="10" s="1"/>
  <c r="G407" i="10"/>
  <c r="L407" i="10" s="1"/>
  <c r="G89" i="10"/>
  <c r="G88" i="10"/>
  <c r="G87" i="10"/>
  <c r="G86" i="10"/>
  <c r="G394" i="10"/>
  <c r="L394" i="10" s="1"/>
  <c r="G84" i="10"/>
  <c r="G395" i="10"/>
  <c r="L395" i="10" s="1"/>
  <c r="G391" i="10"/>
  <c r="L391" i="10" s="1"/>
  <c r="G81" i="10"/>
  <c r="G80" i="10"/>
  <c r="G79" i="10"/>
  <c r="G78" i="10"/>
  <c r="G77" i="10"/>
  <c r="G76" i="10"/>
  <c r="G374" i="10"/>
  <c r="L374" i="10" s="1"/>
  <c r="G12" i="10"/>
  <c r="G450" i="1"/>
  <c r="P450" i="1" s="1"/>
  <c r="G451" i="1"/>
  <c r="P451" i="1" s="1"/>
  <c r="G452" i="1"/>
  <c r="P452" i="1" s="1"/>
  <c r="G440" i="1"/>
  <c r="P440" i="1" s="1"/>
  <c r="G349" i="1"/>
  <c r="L349" i="1" s="1"/>
  <c r="G438" i="1"/>
  <c r="P438" i="1" s="1"/>
  <c r="G255" i="1"/>
  <c r="L255" i="1" s="1"/>
  <c r="G436" i="1"/>
  <c r="P436" i="1" s="1"/>
  <c r="G147" i="1"/>
  <c r="L147" i="1" s="1"/>
  <c r="G176" i="1"/>
  <c r="L176" i="1" s="1"/>
  <c r="G446" i="1"/>
  <c r="P446" i="1" s="1"/>
  <c r="G187" i="1"/>
  <c r="L187" i="1" s="1"/>
  <c r="G435" i="1"/>
  <c r="P435" i="1" s="1"/>
  <c r="G437" i="1"/>
  <c r="P437" i="1" s="1"/>
  <c r="G268" i="1"/>
  <c r="L268" i="1" s="1"/>
  <c r="G434" i="1"/>
  <c r="P434" i="1" s="1"/>
  <c r="G449" i="1"/>
  <c r="P449" i="1" s="1"/>
  <c r="G439" i="1"/>
  <c r="P439" i="1" s="1"/>
  <c r="G445" i="1"/>
  <c r="P445" i="1" s="1"/>
  <c r="G432" i="1"/>
  <c r="P432" i="1" s="1"/>
  <c r="G233" i="1"/>
  <c r="L233" i="1" s="1"/>
  <c r="G126" i="1"/>
  <c r="G361" i="1"/>
  <c r="L361" i="1" s="1"/>
  <c r="G338" i="1"/>
  <c r="L338" i="1" s="1"/>
  <c r="G352" i="1"/>
  <c r="L352" i="1" s="1"/>
  <c r="G353" i="1"/>
  <c r="L353" i="1" s="1"/>
  <c r="G370" i="1"/>
  <c r="L370" i="1" s="1"/>
  <c r="G354" i="1"/>
  <c r="L354" i="1" s="1"/>
  <c r="G123" i="1"/>
  <c r="G308" i="1"/>
  <c r="L308" i="1" s="1"/>
  <c r="G105" i="1"/>
  <c r="G431" i="1"/>
  <c r="P431" i="1" s="1"/>
  <c r="G263" i="1"/>
  <c r="L263" i="1" s="1"/>
  <c r="G454" i="1"/>
  <c r="P454" i="1" s="1"/>
  <c r="G183" i="1"/>
  <c r="L183" i="1" s="1"/>
  <c r="G371" i="1"/>
  <c r="L371" i="1" s="1"/>
  <c r="G182" i="1"/>
  <c r="L182" i="1" s="1"/>
  <c r="G305" i="1"/>
  <c r="L305" i="1" s="1"/>
  <c r="G104" i="1"/>
  <c r="G303" i="1"/>
  <c r="L303" i="1" s="1"/>
  <c r="G348" i="1"/>
  <c r="L348" i="1" s="1"/>
  <c r="G122" i="1"/>
  <c r="G111" i="1"/>
  <c r="G302" i="1"/>
  <c r="L302" i="1" s="1"/>
  <c r="G314" i="1"/>
  <c r="L314" i="1" s="1"/>
  <c r="G312" i="1"/>
  <c r="L312" i="1" s="1"/>
  <c r="G149" i="1"/>
  <c r="L149" i="1" s="1"/>
  <c r="G46" i="1"/>
  <c r="G448" i="1"/>
  <c r="P448" i="1" s="1"/>
  <c r="G347" i="1"/>
  <c r="L347" i="1" s="1"/>
  <c r="G185" i="1"/>
  <c r="L185" i="1" s="1"/>
  <c r="G317" i="1"/>
  <c r="L317" i="1" s="1"/>
  <c r="G194" i="1"/>
  <c r="L194" i="1" s="1"/>
  <c r="G21" i="1"/>
  <c r="G316" i="1"/>
  <c r="L316" i="1" s="1"/>
  <c r="G242" i="1"/>
  <c r="L242" i="1" s="1"/>
  <c r="G195" i="1"/>
  <c r="L195" i="1" s="1"/>
  <c r="G315" i="1"/>
  <c r="L315" i="1" s="1"/>
  <c r="G442" i="1"/>
  <c r="P442" i="1" s="1"/>
  <c r="G433" i="1"/>
  <c r="P433" i="1" s="1"/>
  <c r="G156" i="1"/>
  <c r="L156" i="1" s="1"/>
  <c r="G244" i="1"/>
  <c r="L244" i="1" s="1"/>
  <c r="G205" i="1"/>
  <c r="L205" i="1" s="1"/>
  <c r="G141" i="1"/>
  <c r="L141" i="1" s="1"/>
  <c r="G241" i="1"/>
  <c r="L241" i="1" s="1"/>
  <c r="G125" i="1"/>
  <c r="G360" i="1"/>
  <c r="L360" i="1" s="1"/>
  <c r="G109" i="1"/>
  <c r="G310" i="1"/>
  <c r="L310" i="1" s="1"/>
  <c r="G299" i="1"/>
  <c r="L299" i="1" s="1"/>
  <c r="G258" i="1"/>
  <c r="L258" i="1" s="1"/>
  <c r="G355" i="1"/>
  <c r="L355" i="1" s="1"/>
  <c r="G216" i="1"/>
  <c r="L216" i="1" s="1"/>
  <c r="G35" i="1"/>
  <c r="G344" i="1"/>
  <c r="L344" i="1" s="1"/>
  <c r="G74" i="1"/>
  <c r="G326" i="1"/>
  <c r="L326" i="1" s="1"/>
  <c r="G174" i="1"/>
  <c r="L174" i="1" s="1"/>
  <c r="G157" i="1"/>
  <c r="L157" i="1" s="1"/>
  <c r="G117" i="1"/>
  <c r="G210" i="1"/>
  <c r="L210" i="1" s="1"/>
  <c r="G259" i="1"/>
  <c r="L259" i="1" s="1"/>
  <c r="G124" i="1"/>
  <c r="G204" i="1"/>
  <c r="L204" i="1" s="1"/>
  <c r="G179" i="1"/>
  <c r="L179" i="1" s="1"/>
  <c r="G453" i="1"/>
  <c r="P453" i="1" s="1"/>
  <c r="G193" i="1"/>
  <c r="L193" i="1" s="1"/>
  <c r="G192" i="1"/>
  <c r="L192" i="1" s="1"/>
  <c r="G234" i="1"/>
  <c r="L234" i="1" s="1"/>
  <c r="G191" i="1"/>
  <c r="L191" i="1" s="1"/>
  <c r="G190" i="1"/>
  <c r="L190" i="1" s="1"/>
  <c r="G186" i="1"/>
  <c r="L186" i="1" s="1"/>
  <c r="G188" i="1"/>
  <c r="L188" i="1" s="1"/>
  <c r="G441" i="1"/>
  <c r="P441" i="1" s="1"/>
  <c r="G239" i="1"/>
  <c r="L239" i="1" s="1"/>
  <c r="G330" i="1"/>
  <c r="L330" i="1" s="1"/>
  <c r="G336" i="1"/>
  <c r="L336" i="1" s="1"/>
  <c r="G443" i="1"/>
  <c r="P443" i="1" s="1"/>
  <c r="G447" i="1"/>
  <c r="P447" i="1" s="1"/>
  <c r="G240" i="1"/>
  <c r="L240" i="1" s="1"/>
  <c r="G17" i="1"/>
  <c r="G207" i="1"/>
  <c r="L207" i="1" s="1"/>
  <c r="G40" i="1"/>
  <c r="G41" i="1"/>
  <c r="G73" i="1"/>
  <c r="G85" i="1"/>
  <c r="G150" i="1"/>
  <c r="L150" i="1" s="1"/>
  <c r="G153" i="1"/>
  <c r="L153" i="1" s="1"/>
  <c r="G365" i="1"/>
  <c r="L365" i="1" s="1"/>
  <c r="G364" i="1"/>
  <c r="L364" i="1" s="1"/>
  <c r="G363" i="1"/>
  <c r="L363" i="1" s="1"/>
  <c r="G170" i="1"/>
  <c r="L170" i="1" s="1"/>
  <c r="G196" i="1"/>
  <c r="L196" i="1" s="1"/>
  <c r="G167" i="1"/>
  <c r="L167" i="1" s="1"/>
  <c r="G169" i="1"/>
  <c r="L169" i="1" s="1"/>
  <c r="G164" i="1"/>
  <c r="L164" i="1" s="1"/>
  <c r="G168" i="1"/>
  <c r="L168" i="1" s="1"/>
  <c r="G27" i="1"/>
  <c r="G106" i="1"/>
  <c r="G306" i="1"/>
  <c r="L306" i="1" s="1"/>
  <c r="G237" i="1"/>
  <c r="L237" i="1" s="1"/>
  <c r="G307" i="1"/>
  <c r="L307" i="1" s="1"/>
  <c r="G238" i="1"/>
  <c r="L238" i="1" s="1"/>
  <c r="G343" i="1"/>
  <c r="L343" i="1" s="1"/>
  <c r="G248" i="1"/>
  <c r="L248" i="1" s="1"/>
  <c r="G339" i="1"/>
  <c r="L339" i="1" s="1"/>
  <c r="G247" i="1"/>
  <c r="L247" i="1" s="1"/>
  <c r="G246" i="1"/>
  <c r="L246" i="1" s="1"/>
  <c r="G351" i="1"/>
  <c r="L351" i="1" s="1"/>
  <c r="G350" i="1"/>
  <c r="L350" i="1" s="1"/>
  <c r="G245" i="1"/>
  <c r="L245" i="1" s="1"/>
  <c r="G26" i="1"/>
  <c r="G180" i="1"/>
  <c r="L180" i="1" s="1"/>
  <c r="G172" i="1"/>
  <c r="L172" i="1" s="1"/>
  <c r="G357" i="1"/>
  <c r="L357" i="1" s="1"/>
  <c r="G356" i="1"/>
  <c r="L356" i="1" s="1"/>
  <c r="G358" i="1"/>
  <c r="L358" i="1" s="1"/>
  <c r="G37" i="1"/>
  <c r="G151" i="1"/>
  <c r="L151" i="1" s="1"/>
  <c r="G154" i="1"/>
  <c r="L154" i="1" s="1"/>
  <c r="G313" i="1"/>
  <c r="L313" i="1" s="1"/>
  <c r="G333" i="1"/>
  <c r="L333" i="1" s="1"/>
  <c r="G286" i="1"/>
  <c r="L286" i="1" s="1"/>
  <c r="G284" i="1"/>
  <c r="L284" i="1" s="1"/>
  <c r="G280" i="1"/>
  <c r="L280" i="1" s="1"/>
  <c r="G108" i="1"/>
  <c r="G98" i="1"/>
  <c r="G293" i="1"/>
  <c r="L293" i="1" s="1"/>
  <c r="G279" i="1"/>
  <c r="L279" i="1" s="1"/>
  <c r="G362" i="1"/>
  <c r="L362" i="1" s="1"/>
  <c r="G296" i="1"/>
  <c r="L296" i="1" s="1"/>
  <c r="G319" i="1"/>
  <c r="L319" i="1" s="1"/>
  <c r="G99" i="1"/>
  <c r="G281" i="1"/>
  <c r="L281" i="1" s="1"/>
  <c r="G309" i="1"/>
  <c r="L309" i="1" s="1"/>
  <c r="G292" i="1"/>
  <c r="L292" i="1" s="1"/>
  <c r="G225" i="1"/>
  <c r="L225" i="1" s="1"/>
  <c r="G177" i="1"/>
  <c r="L177" i="1" s="1"/>
  <c r="G69" i="1"/>
  <c r="G257" i="1"/>
  <c r="L257" i="1" s="1"/>
  <c r="G227" i="1"/>
  <c r="L227" i="1" s="1"/>
  <c r="G83" i="1"/>
  <c r="G162" i="1"/>
  <c r="L162" i="1" s="1"/>
  <c r="G36" i="1"/>
  <c r="G213" i="1"/>
  <c r="L213" i="1" s="1"/>
  <c r="G215" i="1"/>
  <c r="L215" i="1" s="1"/>
  <c r="G145" i="1"/>
  <c r="L145" i="1" s="1"/>
  <c r="G118" i="1"/>
  <c r="G252" i="1"/>
  <c r="L252" i="1" s="1"/>
  <c r="G229" i="1"/>
  <c r="L229" i="1" s="1"/>
  <c r="G228" i="1"/>
  <c r="L228" i="1" s="1"/>
  <c r="G232" i="1"/>
  <c r="L232" i="1" s="1"/>
  <c r="G226" i="1"/>
  <c r="L226" i="1" s="1"/>
  <c r="G327" i="1"/>
  <c r="L327" i="1" s="1"/>
  <c r="G342" i="1"/>
  <c r="L342" i="1" s="1"/>
  <c r="G197" i="1"/>
  <c r="L197" i="1" s="1"/>
  <c r="G22" i="1"/>
  <c r="G19" i="1"/>
  <c r="G198" i="1"/>
  <c r="L198" i="1" s="1"/>
  <c r="G175" i="1"/>
  <c r="L175" i="1" s="1"/>
  <c r="G143" i="1"/>
  <c r="L143" i="1" s="1"/>
  <c r="G142" i="1"/>
  <c r="L142" i="1" s="1"/>
  <c r="G127" i="1"/>
  <c r="G166" i="1"/>
  <c r="L166" i="1" s="1"/>
  <c r="G212" i="1"/>
  <c r="L212" i="1" s="1"/>
  <c r="G39" i="1"/>
  <c r="G115" i="1"/>
  <c r="G369" i="1"/>
  <c r="L369" i="1" s="1"/>
  <c r="G345" i="1"/>
  <c r="L345" i="1" s="1"/>
  <c r="G346" i="1"/>
  <c r="L346" i="1" s="1"/>
  <c r="G121" i="1"/>
  <c r="G372" i="1"/>
  <c r="L372" i="1" s="1"/>
  <c r="G359" i="1"/>
  <c r="L359" i="1" s="1"/>
  <c r="G116" i="1"/>
  <c r="G341" i="1"/>
  <c r="L341" i="1" s="1"/>
  <c r="G321" i="1"/>
  <c r="L321" i="1" s="1"/>
  <c r="G340" i="1"/>
  <c r="L340" i="1" s="1"/>
  <c r="G322" i="1"/>
  <c r="L322" i="1" s="1"/>
  <c r="G119" i="1"/>
  <c r="G329" i="1"/>
  <c r="L329" i="1" s="1"/>
  <c r="G328" i="1"/>
  <c r="L328" i="1" s="1"/>
  <c r="G283" i="1"/>
  <c r="L283" i="1" s="1"/>
  <c r="G271" i="1"/>
  <c r="L271" i="1" s="1"/>
  <c r="G298" i="1"/>
  <c r="L298" i="1" s="1"/>
  <c r="G250" i="1"/>
  <c r="L250" i="1" s="1"/>
  <c r="G295" i="1"/>
  <c r="L295" i="1" s="1"/>
  <c r="G297" i="1"/>
  <c r="L297" i="1" s="1"/>
  <c r="G334" i="1"/>
  <c r="L334" i="1" s="1"/>
  <c r="G291" i="1"/>
  <c r="L291" i="1" s="1"/>
  <c r="G270" i="1"/>
  <c r="L270" i="1" s="1"/>
  <c r="G269" i="1"/>
  <c r="L269" i="1" s="1"/>
  <c r="G90" i="1"/>
  <c r="G272" i="1"/>
  <c r="L272" i="1" s="1"/>
  <c r="G318" i="1"/>
  <c r="L318" i="1" s="1"/>
  <c r="G277" i="1"/>
  <c r="L277" i="1" s="1"/>
  <c r="G261" i="1"/>
  <c r="L261" i="1" s="1"/>
  <c r="G262" i="1"/>
  <c r="L262" i="1" s="1"/>
  <c r="G189" i="1"/>
  <c r="L189" i="1" s="1"/>
  <c r="G236" i="1"/>
  <c r="L236" i="1" s="1"/>
  <c r="G24" i="1"/>
  <c r="G251" i="1"/>
  <c r="L251" i="1" s="1"/>
  <c r="G96" i="1"/>
  <c r="G288" i="1"/>
  <c r="L288" i="1" s="1"/>
  <c r="G219" i="1"/>
  <c r="L219" i="1" s="1"/>
  <c r="G222" i="1"/>
  <c r="L222" i="1" s="1"/>
  <c r="G260" i="1"/>
  <c r="L260" i="1" s="1"/>
  <c r="G224" i="1"/>
  <c r="L224" i="1" s="1"/>
  <c r="G67" i="1"/>
  <c r="G264" i="1"/>
  <c r="L264" i="1" s="1"/>
  <c r="G267" i="1"/>
  <c r="L267" i="1" s="1"/>
  <c r="G92" i="1"/>
  <c r="G311" i="1"/>
  <c r="L311" i="1" s="1"/>
  <c r="G266" i="1"/>
  <c r="L266" i="1" s="1"/>
  <c r="G278" i="1"/>
  <c r="L278" i="1" s="1"/>
  <c r="G265" i="1"/>
  <c r="L265" i="1" s="1"/>
  <c r="G68" i="1"/>
  <c r="G231" i="1"/>
  <c r="L231" i="1" s="1"/>
  <c r="G235" i="1"/>
  <c r="L235" i="1" s="1"/>
  <c r="G230" i="1"/>
  <c r="L230" i="1" s="1"/>
  <c r="G367" i="1"/>
  <c r="L367" i="1" s="1"/>
  <c r="G253" i="1"/>
  <c r="L253" i="1" s="1"/>
  <c r="G165" i="1"/>
  <c r="L165" i="1" s="1"/>
  <c r="G146" i="1"/>
  <c r="L146" i="1" s="1"/>
  <c r="G45" i="1"/>
  <c r="G30" i="1"/>
  <c r="G332" i="1"/>
  <c r="L332" i="1" s="1"/>
  <c r="G33" i="1"/>
  <c r="G159" i="1"/>
  <c r="L159" i="1" s="1"/>
  <c r="G331" i="1"/>
  <c r="L331" i="1" s="1"/>
  <c r="G160" i="1"/>
  <c r="L160" i="1" s="1"/>
  <c r="G243" i="1"/>
  <c r="L243" i="1" s="1"/>
  <c r="G75" i="1"/>
  <c r="G65" i="1"/>
  <c r="G64" i="1"/>
  <c r="G217" i="1"/>
  <c r="L217" i="1" s="1"/>
  <c r="G218" i="1"/>
  <c r="L218" i="1" s="1"/>
  <c r="G97" i="1"/>
  <c r="G275" i="1"/>
  <c r="L275" i="1" s="1"/>
  <c r="G91" i="1"/>
  <c r="G325" i="1"/>
  <c r="L325" i="1" s="1"/>
  <c r="G289" i="1"/>
  <c r="L289" i="1" s="1"/>
  <c r="G103" i="1"/>
  <c r="G282" i="1"/>
  <c r="L282" i="1" s="1"/>
  <c r="G273" i="1"/>
  <c r="L273" i="1" s="1"/>
  <c r="G304" i="1"/>
  <c r="L304" i="1" s="1"/>
  <c r="G301" i="1"/>
  <c r="L301" i="1" s="1"/>
  <c r="G290" i="1"/>
  <c r="L290" i="1" s="1"/>
  <c r="G294" i="1"/>
  <c r="L294" i="1" s="1"/>
  <c r="G274" i="1"/>
  <c r="L274" i="1" s="1"/>
  <c r="G323" i="1"/>
  <c r="L323" i="1" s="1"/>
  <c r="G276" i="1"/>
  <c r="L276" i="1" s="1"/>
  <c r="G285" i="1"/>
  <c r="L285" i="1" s="1"/>
  <c r="G287" i="1"/>
  <c r="L287" i="1" s="1"/>
  <c r="G324" i="1"/>
  <c r="L324" i="1" s="1"/>
  <c r="G335" i="1"/>
  <c r="L335" i="1" s="1"/>
  <c r="G366" i="1"/>
  <c r="L366" i="1" s="1"/>
  <c r="G220" i="1"/>
  <c r="L220" i="1" s="1"/>
  <c r="G66" i="1"/>
  <c r="G144" i="1"/>
  <c r="L144" i="1" s="1"/>
  <c r="G140" i="1"/>
  <c r="L140" i="1" s="1"/>
  <c r="G203" i="1"/>
  <c r="L203" i="1" s="1"/>
  <c r="G25" i="1"/>
  <c r="G28" i="1"/>
  <c r="G6" i="1"/>
  <c r="G29" i="1"/>
  <c r="G72" i="1"/>
  <c r="G206" i="1"/>
  <c r="L206" i="1" s="1"/>
  <c r="G221" i="1"/>
  <c r="L221" i="1" s="1"/>
  <c r="G368" i="1"/>
  <c r="L368" i="1" s="1"/>
  <c r="G444" i="1"/>
  <c r="P444" i="1" s="1"/>
  <c r="G373" i="1"/>
  <c r="L373" i="1" s="1"/>
  <c r="G223" i="1"/>
  <c r="L223" i="1" s="1"/>
  <c r="G44" i="1"/>
  <c r="G173" i="1"/>
  <c r="L173" i="1" s="1"/>
  <c r="G211" i="1"/>
  <c r="L211" i="1" s="1"/>
  <c r="G178" i="1"/>
  <c r="L178" i="1" s="1"/>
  <c r="G38" i="1"/>
  <c r="G181" i="1"/>
  <c r="L181" i="1" s="1"/>
  <c r="G337" i="1"/>
  <c r="L337" i="1" s="1"/>
  <c r="G209" i="1"/>
  <c r="L209" i="1" s="1"/>
  <c r="G184" i="1"/>
  <c r="L184" i="1" s="1"/>
  <c r="G208" i="1"/>
  <c r="L208" i="1" s="1"/>
  <c r="G20" i="1"/>
  <c r="G200" i="1"/>
  <c r="L200" i="1" s="1"/>
  <c r="G199" i="1"/>
  <c r="L199" i="1" s="1"/>
  <c r="G320" i="1"/>
  <c r="L320" i="1" s="1"/>
  <c r="G114" i="1"/>
  <c r="G249" i="1"/>
  <c r="L249" i="1" s="1"/>
  <c r="G163" i="1"/>
  <c r="L163" i="1" s="1"/>
  <c r="G171" i="1"/>
  <c r="L171" i="1" s="1"/>
  <c r="G42" i="1"/>
  <c r="G256" i="1"/>
  <c r="L256" i="1" s="1"/>
  <c r="G148" i="1"/>
  <c r="L148" i="1" s="1"/>
  <c r="G214" i="1"/>
  <c r="L214" i="1" s="1"/>
  <c r="G254" i="1"/>
  <c r="L254" i="1" s="1"/>
  <c r="G82" i="1"/>
  <c r="G158" i="1"/>
  <c r="L158" i="1" s="1"/>
  <c r="G161" i="1"/>
  <c r="L161" i="1" s="1"/>
  <c r="G152" i="1"/>
  <c r="L152" i="1" s="1"/>
  <c r="G23" i="1"/>
  <c r="G155" i="1"/>
  <c r="L155" i="1" s="1"/>
  <c r="G300" i="1"/>
  <c r="L300" i="1" s="1"/>
  <c r="G102" i="1"/>
  <c r="G43" i="1"/>
  <c r="G201" i="1"/>
  <c r="L201" i="1" s="1"/>
  <c r="G34" i="1"/>
  <c r="G202" i="1"/>
  <c r="L202" i="1" s="1"/>
  <c r="G57" i="1"/>
  <c r="G55" i="1"/>
  <c r="G383" i="1"/>
  <c r="L383" i="1" s="1"/>
  <c r="G384" i="1"/>
  <c r="L384" i="1" s="1"/>
  <c r="G53" i="1"/>
  <c r="G101" i="1"/>
  <c r="G385" i="1"/>
  <c r="L385" i="1" s="1"/>
  <c r="G386" i="1"/>
  <c r="L386" i="1" s="1"/>
  <c r="G52" i="1"/>
  <c r="G94" i="1"/>
  <c r="G387" i="1"/>
  <c r="L387" i="1" s="1"/>
  <c r="G51" i="1"/>
  <c r="G80" i="1"/>
  <c r="G79" i="1"/>
  <c r="G77" i="1"/>
  <c r="G388" i="1"/>
  <c r="L388" i="1" s="1"/>
  <c r="G48" i="1"/>
  <c r="G70" i="1"/>
  <c r="G18" i="1"/>
  <c r="G15" i="1"/>
  <c r="G63" i="1"/>
  <c r="G61" i="1"/>
  <c r="G58" i="1"/>
  <c r="G56" i="1"/>
  <c r="G54" i="1"/>
  <c r="G50" i="1"/>
  <c r="G49" i="1"/>
  <c r="G47" i="1"/>
  <c r="G13" i="1"/>
  <c r="G389" i="1"/>
  <c r="L389" i="1" s="1"/>
  <c r="G390" i="1"/>
  <c r="L390" i="1" s="1"/>
  <c r="G10" i="1"/>
  <c r="G391" i="1"/>
  <c r="L391" i="1" s="1"/>
  <c r="G32" i="1"/>
  <c r="G8" i="1"/>
  <c r="G120" i="1"/>
  <c r="G392" i="1"/>
  <c r="L392" i="1" s="1"/>
  <c r="G113" i="1"/>
  <c r="G393" i="1"/>
  <c r="L393" i="1" s="1"/>
  <c r="G394" i="1"/>
  <c r="L394" i="1" s="1"/>
  <c r="G395" i="1"/>
  <c r="L395" i="1" s="1"/>
  <c r="G396" i="1"/>
  <c r="L396" i="1" s="1"/>
  <c r="G16" i="1"/>
  <c r="G14" i="1"/>
  <c r="G12" i="1"/>
  <c r="G11" i="1"/>
  <c r="G9" i="1"/>
  <c r="G7" i="1"/>
  <c r="G112" i="1"/>
  <c r="G397" i="1"/>
  <c r="L397" i="1" s="1"/>
  <c r="G110" i="1"/>
  <c r="G107" i="1"/>
  <c r="G398" i="1"/>
  <c r="L398" i="1" s="1"/>
  <c r="G399" i="1"/>
  <c r="L399" i="1" s="1"/>
  <c r="G400" i="1"/>
  <c r="L400" i="1" s="1"/>
  <c r="G401" i="1"/>
  <c r="L401" i="1" s="1"/>
  <c r="G402" i="1"/>
  <c r="L402" i="1" s="1"/>
  <c r="G100" i="1"/>
  <c r="G403" i="1"/>
  <c r="L403" i="1" s="1"/>
  <c r="G404" i="1"/>
  <c r="L404" i="1" s="1"/>
  <c r="G95" i="1"/>
  <c r="G93" i="1"/>
  <c r="G405" i="1"/>
  <c r="L405" i="1" s="1"/>
  <c r="G89" i="1"/>
  <c r="G88" i="1"/>
  <c r="G87" i="1"/>
  <c r="G406" i="1"/>
  <c r="L406" i="1" s="1"/>
  <c r="G86" i="1"/>
  <c r="G407" i="1"/>
  <c r="L407" i="1" s="1"/>
  <c r="G84" i="1"/>
  <c r="G81" i="1"/>
  <c r="G78" i="1"/>
  <c r="G374" i="1"/>
  <c r="L374" i="1" s="1"/>
  <c r="G76" i="1"/>
  <c r="G375" i="1"/>
  <c r="L375" i="1" s="1"/>
  <c r="G376" i="1"/>
  <c r="L376" i="1" s="1"/>
  <c r="G377" i="1"/>
  <c r="L377" i="1" s="1"/>
  <c r="G71" i="1"/>
  <c r="G378" i="1"/>
  <c r="L378" i="1" s="1"/>
  <c r="G62" i="1"/>
  <c r="G379" i="1"/>
  <c r="L379" i="1" s="1"/>
  <c r="G59" i="1"/>
  <c r="G380" i="1"/>
  <c r="L380" i="1" s="1"/>
  <c r="G381" i="1"/>
  <c r="L381" i="1" s="1"/>
  <c r="G382" i="1"/>
  <c r="L382" i="1" s="1"/>
  <c r="G31" i="1"/>
  <c r="M692" i="10"/>
  <c r="P692" i="10" l="1"/>
  <c r="P747" i="1"/>
  <c r="M747" i="1"/>
  <c r="Q421" i="10" l="1"/>
  <c r="Q425" i="10"/>
  <c r="Q435" i="10"/>
  <c r="Q437" i="10"/>
  <c r="Q438" i="10"/>
  <c r="Q439" i="10"/>
  <c r="Q440" i="10"/>
  <c r="Q443" i="10"/>
  <c r="Q444" i="10"/>
  <c r="Q426" i="10"/>
  <c r="Q427" i="10"/>
  <c r="Q428" i="10"/>
  <c r="Q429" i="10"/>
  <c r="Q433" i="10"/>
  <c r="Q434" i="10"/>
  <c r="Q441" i="10"/>
  <c r="Q442" i="10"/>
  <c r="Q422" i="10"/>
  <c r="Q423" i="10"/>
  <c r="Q424" i="10"/>
  <c r="Q430" i="10"/>
  <c r="Q431" i="10"/>
  <c r="Q432" i="10"/>
  <c r="Q436" i="10"/>
  <c r="G416" i="10"/>
  <c r="L416" i="10" s="1"/>
  <c r="G449" i="10"/>
  <c r="G448" i="10"/>
  <c r="G450" i="10"/>
  <c r="G447" i="10"/>
  <c r="G414" i="10"/>
  <c r="L414" i="10" s="1"/>
  <c r="G409" i="10"/>
  <c r="G451" i="10"/>
  <c r="G643" i="10"/>
  <c r="G639" i="10"/>
  <c r="G636" i="10"/>
  <c r="G633" i="10"/>
  <c r="G418" i="10"/>
  <c r="L418" i="10" s="1"/>
  <c r="G644" i="10"/>
  <c r="G641" i="10"/>
  <c r="G638" i="10"/>
  <c r="G632" i="10"/>
  <c r="G631" i="10"/>
  <c r="G415" i="10"/>
  <c r="L415" i="10" s="1"/>
  <c r="G637" i="10"/>
  <c r="G607" i="10"/>
  <c r="G642" i="10"/>
  <c r="G635" i="10"/>
  <c r="G634" i="10"/>
  <c r="G640" i="10"/>
  <c r="G410" i="10"/>
  <c r="G417" i="10"/>
  <c r="L417" i="10" s="1"/>
  <c r="Q454" i="1"/>
  <c r="Q453" i="1"/>
  <c r="Q433" i="1"/>
  <c r="Q432" i="1"/>
  <c r="Q439" i="1"/>
  <c r="Q437" i="1"/>
  <c r="Q452" i="1"/>
  <c r="Q448" i="1"/>
  <c r="Q447" i="1"/>
  <c r="Q446" i="1"/>
  <c r="Q445" i="1"/>
  <c r="Q436" i="1"/>
  <c r="Q435" i="1"/>
  <c r="Q438" i="1"/>
  <c r="Q434" i="1"/>
  <c r="Q451" i="1"/>
  <c r="Q449" i="1"/>
  <c r="Q444" i="1"/>
  <c r="Q443" i="1"/>
  <c r="Q442" i="1"/>
  <c r="Q441" i="1"/>
  <c r="Q440" i="1"/>
  <c r="Q431" i="1"/>
  <c r="Q450" i="1"/>
  <c r="G643" i="1"/>
  <c r="G423" i="1"/>
  <c r="G647" i="1"/>
  <c r="G417" i="1"/>
  <c r="L417" i="1" s="1"/>
  <c r="G410" i="1"/>
  <c r="G646" i="1"/>
  <c r="G641" i="1"/>
  <c r="G421" i="1"/>
  <c r="G651" i="1"/>
  <c r="G650" i="1"/>
  <c r="G645" i="1"/>
  <c r="G615" i="1"/>
  <c r="G414" i="1"/>
  <c r="L414" i="1" s="1"/>
  <c r="G424" i="1"/>
  <c r="G644" i="1"/>
  <c r="G418" i="1"/>
  <c r="L418" i="1" s="1"/>
  <c r="G409" i="1"/>
  <c r="G642" i="1"/>
  <c r="G652" i="1"/>
  <c r="G649" i="1"/>
  <c r="G639" i="1"/>
  <c r="G422" i="1"/>
  <c r="G415" i="1"/>
  <c r="L415" i="1" s="1"/>
  <c r="G640" i="1"/>
  <c r="G425" i="1"/>
  <c r="G648" i="1"/>
  <c r="G416" i="1"/>
  <c r="L416" i="1" s="1"/>
  <c r="AF421" i="10" l="1"/>
  <c r="AF425" i="10"/>
  <c r="AF435" i="10"/>
  <c r="AF437" i="10"/>
  <c r="AF438" i="10"/>
  <c r="AF439" i="10"/>
  <c r="AF440" i="10"/>
  <c r="AF443" i="10"/>
  <c r="AF444" i="10"/>
  <c r="AF426" i="10"/>
  <c r="AF427" i="10"/>
  <c r="AF428" i="10"/>
  <c r="AF429" i="10"/>
  <c r="AF433" i="10"/>
  <c r="AF434" i="10"/>
  <c r="AF441" i="10"/>
  <c r="AF442" i="10"/>
  <c r="AF422" i="10"/>
  <c r="AF423" i="10"/>
  <c r="AF424" i="10"/>
  <c r="AF430" i="10"/>
  <c r="AF431" i="10"/>
  <c r="AF432" i="10"/>
  <c r="AF436" i="10"/>
  <c r="L692" i="10"/>
  <c r="AF454" i="1"/>
  <c r="AF453" i="1"/>
  <c r="AF433" i="1"/>
  <c r="AF432" i="1"/>
  <c r="AF439" i="1"/>
  <c r="AF437" i="1"/>
  <c r="AF452" i="1"/>
  <c r="AF448" i="1"/>
  <c r="AF447" i="1"/>
  <c r="AF446" i="1"/>
  <c r="AF445" i="1"/>
  <c r="AF436" i="1"/>
  <c r="AK436" i="1" s="1"/>
  <c r="AF435" i="1"/>
  <c r="AF438" i="1"/>
  <c r="AE438" i="1" s="1"/>
  <c r="AF434" i="1"/>
  <c r="AF451" i="1"/>
  <c r="AK451" i="1" s="1"/>
  <c r="AF449" i="1"/>
  <c r="AF444" i="1"/>
  <c r="AF443" i="1"/>
  <c r="AF442" i="1"/>
  <c r="AF441" i="1"/>
  <c r="AF440" i="1"/>
  <c r="AF431" i="1"/>
  <c r="AF450" i="1"/>
  <c r="L747" i="1"/>
  <c r="AE421" i="10" l="1"/>
  <c r="AH421" i="10"/>
  <c r="AK421" i="10"/>
  <c r="AE425" i="10"/>
  <c r="AH425" i="10"/>
  <c r="AK425" i="10"/>
  <c r="AE435" i="10"/>
  <c r="AH435" i="10"/>
  <c r="AK435" i="10"/>
  <c r="AE437" i="10"/>
  <c r="AH437" i="10"/>
  <c r="AK437" i="10"/>
  <c r="AE438" i="10"/>
  <c r="AH438" i="10"/>
  <c r="AK438" i="10"/>
  <c r="AE439" i="10"/>
  <c r="AH439" i="10"/>
  <c r="AK439" i="10"/>
  <c r="AE440" i="10"/>
  <c r="AH440" i="10"/>
  <c r="AK440" i="10"/>
  <c r="AE443" i="10"/>
  <c r="AH443" i="10"/>
  <c r="AK443" i="10"/>
  <c r="AE444" i="10"/>
  <c r="AH444" i="10"/>
  <c r="AK444" i="10"/>
  <c r="AE426" i="10"/>
  <c r="AH426" i="10"/>
  <c r="AK426" i="10"/>
  <c r="AE427" i="10"/>
  <c r="AH427" i="10"/>
  <c r="AK427" i="10"/>
  <c r="AE428" i="10"/>
  <c r="AH428" i="10"/>
  <c r="AK428" i="10"/>
  <c r="AE429" i="10"/>
  <c r="AH429" i="10"/>
  <c r="AK429" i="10"/>
  <c r="AE433" i="10"/>
  <c r="AH433" i="10"/>
  <c r="AK433" i="10"/>
  <c r="AE434" i="10"/>
  <c r="AH434" i="10"/>
  <c r="AK434" i="10"/>
  <c r="AE441" i="10"/>
  <c r="AH441" i="10"/>
  <c r="AK441" i="10"/>
  <c r="AE442" i="10"/>
  <c r="AH442" i="10"/>
  <c r="AK442" i="10"/>
  <c r="AE422" i="10"/>
  <c r="AH422" i="10"/>
  <c r="AK422" i="10"/>
  <c r="AE423" i="10"/>
  <c r="AH423" i="10"/>
  <c r="AK423" i="10"/>
  <c r="AE424" i="10"/>
  <c r="AH424" i="10"/>
  <c r="AK424" i="10"/>
  <c r="AE430" i="10"/>
  <c r="AH430" i="10"/>
  <c r="AK430" i="10"/>
  <c r="AE431" i="10"/>
  <c r="AH431" i="10"/>
  <c r="AK431" i="10"/>
  <c r="AE432" i="10"/>
  <c r="AH432" i="10"/>
  <c r="AK432" i="10"/>
  <c r="AE436" i="10"/>
  <c r="AH436" i="10"/>
  <c r="AK436" i="10"/>
  <c r="M342" i="10"/>
  <c r="M272" i="10"/>
  <c r="M210" i="10"/>
  <c r="M209" i="10"/>
  <c r="M137" i="10"/>
  <c r="M417" i="10"/>
  <c r="M414" i="10"/>
  <c r="M406" i="10"/>
  <c r="M359" i="10"/>
  <c r="M358" i="10"/>
  <c r="M353" i="10"/>
  <c r="M352" i="10"/>
  <c r="M351" i="10"/>
  <c r="M350" i="10"/>
  <c r="M349" i="10"/>
  <c r="M348" i="10"/>
  <c r="M347" i="10"/>
  <c r="M283" i="10"/>
  <c r="M282" i="10"/>
  <c r="M418" i="10"/>
  <c r="M407" i="10"/>
  <c r="M281" i="10"/>
  <c r="M280" i="10"/>
  <c r="M405" i="10"/>
  <c r="M404" i="10"/>
  <c r="M403" i="10"/>
  <c r="M402" i="10"/>
  <c r="M401" i="10"/>
  <c r="M400" i="10"/>
  <c r="M399" i="10"/>
  <c r="M398" i="10"/>
  <c r="M397" i="10"/>
  <c r="M396" i="10"/>
  <c r="M395" i="10"/>
  <c r="M394" i="10"/>
  <c r="M393" i="10"/>
  <c r="M392" i="10"/>
  <c r="M391" i="10"/>
  <c r="M390" i="10"/>
  <c r="M389" i="10"/>
  <c r="M388" i="10"/>
  <c r="M387" i="10"/>
  <c r="M386" i="10"/>
  <c r="M385" i="10"/>
  <c r="M384" i="10"/>
  <c r="M383" i="10"/>
  <c r="M415" i="10"/>
  <c r="M356" i="10"/>
  <c r="M354" i="10"/>
  <c r="M344" i="10"/>
  <c r="M279" i="10"/>
  <c r="M273" i="10"/>
  <c r="M381" i="10"/>
  <c r="M378" i="10"/>
  <c r="M375" i="10"/>
  <c r="M373" i="10"/>
  <c r="M370" i="10"/>
  <c r="M368" i="10"/>
  <c r="M365" i="10"/>
  <c r="M362" i="10"/>
  <c r="M360" i="10"/>
  <c r="M340" i="10"/>
  <c r="M275" i="10"/>
  <c r="M338" i="10"/>
  <c r="M336" i="10"/>
  <c r="M334" i="10"/>
  <c r="M332" i="10"/>
  <c r="M330" i="10"/>
  <c r="M328" i="10"/>
  <c r="M326" i="10"/>
  <c r="M323" i="10"/>
  <c r="M321" i="10"/>
  <c r="M318" i="10"/>
  <c r="M316" i="10"/>
  <c r="M314" i="10"/>
  <c r="M312" i="10"/>
  <c r="M309" i="10"/>
  <c r="M307" i="10"/>
  <c r="M305" i="10"/>
  <c r="M303" i="10"/>
  <c r="M301" i="10"/>
  <c r="M298" i="10"/>
  <c r="M296" i="10"/>
  <c r="M294" i="10"/>
  <c r="M292" i="10"/>
  <c r="M290" i="10"/>
  <c r="M287" i="10"/>
  <c r="M138" i="10"/>
  <c r="M270" i="10"/>
  <c r="M268" i="10"/>
  <c r="M266" i="10"/>
  <c r="M264" i="10"/>
  <c r="M261" i="10"/>
  <c r="M258" i="10"/>
  <c r="M255" i="10"/>
  <c r="M253" i="10"/>
  <c r="M251" i="10"/>
  <c r="M248" i="10"/>
  <c r="M245" i="10"/>
  <c r="M242" i="10"/>
  <c r="M238" i="10"/>
  <c r="M235" i="10"/>
  <c r="M232" i="10"/>
  <c r="M231" i="10"/>
  <c r="M230" i="10"/>
  <c r="M229" i="10"/>
  <c r="M228" i="10"/>
  <c r="M227" i="10"/>
  <c r="M416" i="10"/>
  <c r="M343" i="10"/>
  <c r="M357" i="10"/>
  <c r="M346" i="10"/>
  <c r="M339" i="10"/>
  <c r="M278" i="10"/>
  <c r="M205" i="10"/>
  <c r="M380" i="10"/>
  <c r="M376" i="10"/>
  <c r="M372" i="10"/>
  <c r="M369" i="10"/>
  <c r="M366" i="10"/>
  <c r="M364" i="10"/>
  <c r="M361" i="10"/>
  <c r="M345" i="10"/>
  <c r="M276" i="10"/>
  <c r="M337" i="10"/>
  <c r="M335" i="10"/>
  <c r="M333" i="10"/>
  <c r="M331" i="10"/>
  <c r="M329" i="10"/>
  <c r="M327" i="10"/>
  <c r="M325" i="10"/>
  <c r="M324" i="10"/>
  <c r="M322" i="10"/>
  <c r="M320" i="10"/>
  <c r="M319" i="10"/>
  <c r="M317" i="10"/>
  <c r="M315" i="10"/>
  <c r="M313" i="10"/>
  <c r="M311" i="10"/>
  <c r="M310" i="10"/>
  <c r="M308" i="10"/>
  <c r="M306" i="10"/>
  <c r="M304" i="10"/>
  <c r="M302" i="10"/>
  <c r="M300" i="10"/>
  <c r="M299" i="10"/>
  <c r="M297" i="10"/>
  <c r="M295" i="10"/>
  <c r="M293" i="10"/>
  <c r="M291" i="10"/>
  <c r="M289" i="10"/>
  <c r="M288" i="10"/>
  <c r="M286" i="10"/>
  <c r="M285" i="10"/>
  <c r="M140" i="10"/>
  <c r="M271" i="10"/>
  <c r="M269" i="10"/>
  <c r="M267" i="10"/>
  <c r="M265" i="10"/>
  <c r="M263" i="10"/>
  <c r="M262" i="10"/>
  <c r="M260" i="10"/>
  <c r="M259" i="10"/>
  <c r="M257" i="10"/>
  <c r="M256" i="10"/>
  <c r="M254" i="10"/>
  <c r="M252" i="10"/>
  <c r="M250" i="10"/>
  <c r="M249" i="10"/>
  <c r="M247" i="10"/>
  <c r="M246" i="10"/>
  <c r="M244" i="10"/>
  <c r="M243" i="10"/>
  <c r="M241" i="10"/>
  <c r="M240" i="10"/>
  <c r="M239" i="10"/>
  <c r="M237" i="10"/>
  <c r="M236" i="10"/>
  <c r="M234" i="10"/>
  <c r="M233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08" i="10"/>
  <c r="M207" i="10"/>
  <c r="M206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284" i="10"/>
  <c r="M341" i="10"/>
  <c r="M355" i="10"/>
  <c r="M277" i="10"/>
  <c r="M274" i="10"/>
  <c r="M382" i="10"/>
  <c r="M379" i="10"/>
  <c r="M377" i="10"/>
  <c r="M374" i="10"/>
  <c r="M371" i="10"/>
  <c r="M367" i="10"/>
  <c r="M363" i="10"/>
  <c r="M191" i="10"/>
  <c r="M190" i="10"/>
  <c r="M189" i="10"/>
  <c r="M188" i="10"/>
  <c r="M187" i="10"/>
  <c r="M186" i="10"/>
  <c r="M185" i="10"/>
  <c r="M184" i="10"/>
  <c r="M183" i="10"/>
  <c r="M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36" i="10"/>
  <c r="M135" i="10"/>
  <c r="M134" i="10"/>
  <c r="M133" i="10"/>
  <c r="M132" i="10"/>
  <c r="M131" i="10"/>
  <c r="M130" i="10"/>
  <c r="M129" i="10"/>
  <c r="M128" i="10"/>
  <c r="AE435" i="1"/>
  <c r="AH435" i="1"/>
  <c r="AK435" i="1"/>
  <c r="AH438" i="1"/>
  <c r="AK438" i="1"/>
  <c r="AE447" i="1"/>
  <c r="AH447" i="1"/>
  <c r="AK447" i="1"/>
  <c r="AE446" i="1"/>
  <c r="AH446" i="1"/>
  <c r="AK446" i="1"/>
  <c r="AH445" i="1"/>
  <c r="AK445" i="1"/>
  <c r="AE445" i="1"/>
  <c r="AQ445" i="1" s="1"/>
  <c r="AE436" i="1"/>
  <c r="AH436" i="1"/>
  <c r="AE434" i="1"/>
  <c r="AH434" i="1"/>
  <c r="AK434" i="1"/>
  <c r="AE451" i="1"/>
  <c r="AH451" i="1"/>
  <c r="AE449" i="1"/>
  <c r="AH449" i="1"/>
  <c r="AK449" i="1"/>
  <c r="AK444" i="1"/>
  <c r="AE444" i="1"/>
  <c r="AH444" i="1"/>
  <c r="AE454" i="1"/>
  <c r="AH454" i="1"/>
  <c r="AK454" i="1"/>
  <c r="AK453" i="1"/>
  <c r="AE453" i="1"/>
  <c r="AH453" i="1"/>
  <c r="AK433" i="1"/>
  <c r="AH433" i="1"/>
  <c r="AE433" i="1"/>
  <c r="AH432" i="1"/>
  <c r="AE432" i="1"/>
  <c r="AK432" i="1"/>
  <c r="AH439" i="1"/>
  <c r="AK439" i="1"/>
  <c r="AE439" i="1"/>
  <c r="AE437" i="1"/>
  <c r="AH437" i="1"/>
  <c r="AK437" i="1"/>
  <c r="AE452" i="1"/>
  <c r="AH452" i="1"/>
  <c r="AK452" i="1"/>
  <c r="AE448" i="1"/>
  <c r="AH448" i="1"/>
  <c r="AK448" i="1"/>
  <c r="AE443" i="1"/>
  <c r="AH443" i="1"/>
  <c r="AK443" i="1"/>
  <c r="AE442" i="1"/>
  <c r="AH442" i="1"/>
  <c r="AK442" i="1"/>
  <c r="AE441" i="1"/>
  <c r="AH441" i="1"/>
  <c r="AK441" i="1"/>
  <c r="AK440" i="1"/>
  <c r="AE440" i="1"/>
  <c r="AH440" i="1"/>
  <c r="AE431" i="1"/>
  <c r="AH431" i="1"/>
  <c r="AK431" i="1"/>
  <c r="AE450" i="1"/>
  <c r="AH450" i="1"/>
  <c r="AK450" i="1"/>
  <c r="M224" i="1"/>
  <c r="M220" i="1"/>
  <c r="M273" i="1"/>
  <c r="M263" i="1"/>
  <c r="M286" i="1"/>
  <c r="M284" i="1"/>
  <c r="M250" i="1"/>
  <c r="M249" i="1"/>
  <c r="M247" i="1"/>
  <c r="M227" i="1"/>
  <c r="M225" i="1"/>
  <c r="M223" i="1"/>
  <c r="M221" i="1"/>
  <c r="M218" i="1"/>
  <c r="M217" i="1"/>
  <c r="M214" i="1"/>
  <c r="M212" i="1"/>
  <c r="M210" i="1"/>
  <c r="M208" i="1"/>
  <c r="M206" i="1"/>
  <c r="M205" i="1"/>
  <c r="M203" i="1"/>
  <c r="M201" i="1"/>
  <c r="M200" i="1"/>
  <c r="M198" i="1"/>
  <c r="M196" i="1"/>
  <c r="M194" i="1"/>
  <c r="M193" i="1"/>
  <c r="M192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34" i="1"/>
  <c r="M133" i="1"/>
  <c r="M132" i="1"/>
  <c r="M131" i="1"/>
  <c r="M130" i="1"/>
  <c r="M129" i="1"/>
  <c r="M128" i="1"/>
  <c r="M233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8" i="1"/>
  <c r="M137" i="1"/>
  <c r="M136" i="1"/>
  <c r="M135" i="1"/>
  <c r="M243" i="1"/>
  <c r="M242" i="1"/>
  <c r="M239" i="1"/>
  <c r="M238" i="1"/>
  <c r="M237" i="1"/>
  <c r="M234" i="1"/>
  <c r="M418" i="1"/>
  <c r="M416" i="1"/>
  <c r="M334" i="1"/>
  <c r="M323" i="1"/>
  <c r="M333" i="1"/>
  <c r="M331" i="1"/>
  <c r="M324" i="1"/>
  <c r="M304" i="1"/>
  <c r="M303" i="1"/>
  <c r="M299" i="1"/>
  <c r="M295" i="1"/>
  <c r="M294" i="1"/>
  <c r="M293" i="1"/>
  <c r="M254" i="1"/>
  <c r="M253" i="1"/>
  <c r="M252" i="1"/>
  <c r="M318" i="1"/>
  <c r="M317" i="1"/>
  <c r="M306" i="1"/>
  <c r="M270" i="1"/>
  <c r="M266" i="1"/>
  <c r="M415" i="1"/>
  <c r="M300" i="1"/>
  <c r="M298" i="1"/>
  <c r="M282" i="1"/>
  <c r="M281" i="1"/>
  <c r="M279" i="1"/>
  <c r="M278" i="1"/>
  <c r="M277" i="1"/>
  <c r="M275" i="1"/>
  <c r="M267" i="1"/>
  <c r="M255" i="1"/>
  <c r="M272" i="1"/>
  <c r="M287" i="1"/>
  <c r="M285" i="1"/>
  <c r="M283" i="1"/>
  <c r="M246" i="1"/>
  <c r="M226" i="1"/>
  <c r="M222" i="1"/>
  <c r="M219" i="1"/>
  <c r="M216" i="1"/>
  <c r="M215" i="1"/>
  <c r="M213" i="1"/>
  <c r="M211" i="1"/>
  <c r="M209" i="1"/>
  <c r="M207" i="1"/>
  <c r="M204" i="1"/>
  <c r="M202" i="1"/>
  <c r="M199" i="1"/>
  <c r="M197" i="1"/>
  <c r="M195" i="1"/>
  <c r="M191" i="1"/>
  <c r="M327" i="1"/>
  <c r="M316" i="1"/>
  <c r="M308" i="1"/>
  <c r="M307" i="1"/>
  <c r="M291" i="1"/>
  <c r="M290" i="1"/>
  <c r="M264" i="1"/>
  <c r="M229" i="1"/>
  <c r="M228" i="1"/>
  <c r="M322" i="1"/>
  <c r="M321" i="1"/>
  <c r="M310" i="1"/>
  <c r="M309" i="1"/>
  <c r="M289" i="1"/>
  <c r="M288" i="1"/>
  <c r="M280" i="1"/>
  <c r="M268" i="1"/>
  <c r="M265" i="1"/>
  <c r="M251" i="1"/>
  <c r="M329" i="1"/>
  <c r="M326" i="1"/>
  <c r="M325" i="1"/>
  <c r="M292" i="1"/>
  <c r="M276" i="1"/>
  <c r="M271" i="1"/>
  <c r="M269" i="1"/>
  <c r="M320" i="1"/>
  <c r="M319" i="1"/>
  <c r="M315" i="1"/>
  <c r="M274" i="1"/>
  <c r="M256" i="1"/>
  <c r="M235" i="1"/>
  <c r="M232" i="1"/>
  <c r="M417" i="1"/>
  <c r="M414" i="1"/>
  <c r="M262" i="1"/>
  <c r="M260" i="1"/>
  <c r="M245" i="1"/>
  <c r="M244" i="1"/>
  <c r="M241" i="1"/>
  <c r="M407" i="1"/>
  <c r="M336" i="1"/>
  <c r="M335" i="1"/>
  <c r="M313" i="1"/>
  <c r="M312" i="1"/>
  <c r="M311" i="1"/>
  <c r="M302" i="1"/>
  <c r="M301" i="1"/>
  <c r="M261" i="1"/>
  <c r="M248" i="1"/>
  <c r="M240" i="1"/>
  <c r="M236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14" i="1"/>
  <c r="M297" i="1"/>
  <c r="M296" i="1"/>
  <c r="M259" i="1"/>
  <c r="M258" i="1"/>
  <c r="M257" i="1"/>
  <c r="M231" i="1"/>
  <c r="M230" i="1"/>
  <c r="M332" i="1"/>
  <c r="M330" i="1"/>
  <c r="M328" i="1"/>
  <c r="M305" i="1"/>
  <c r="I89" i="11"/>
  <c r="I88" i="11"/>
  <c r="J89" i="11" l="1"/>
  <c r="K89" i="11"/>
  <c r="I90" i="11"/>
  <c r="I85" i="11"/>
  <c r="J88" i="11"/>
  <c r="K88" i="11"/>
  <c r="I87" i="11"/>
  <c r="I86" i="11"/>
  <c r="I67" i="11"/>
  <c r="I120" i="11"/>
  <c r="I102" i="11"/>
  <c r="AQ421" i="10"/>
  <c r="AQ435" i="10"/>
  <c r="AQ437" i="10"/>
  <c r="AQ438" i="10"/>
  <c r="AQ440" i="10"/>
  <c r="AQ443" i="10"/>
  <c r="AQ426" i="10"/>
  <c r="AQ427" i="10"/>
  <c r="AQ428" i="10"/>
  <c r="AQ433" i="10"/>
  <c r="AQ434" i="10"/>
  <c r="AQ441" i="10"/>
  <c r="AQ422" i="10"/>
  <c r="AQ423" i="10"/>
  <c r="AQ424" i="10"/>
  <c r="AQ430" i="10"/>
  <c r="AF342" i="10"/>
  <c r="AF272" i="10"/>
  <c r="AF210" i="10"/>
  <c r="AF209" i="10"/>
  <c r="AF137" i="10"/>
  <c r="AF406" i="10"/>
  <c r="AF359" i="10"/>
  <c r="AF358" i="10"/>
  <c r="AF353" i="10"/>
  <c r="AF352" i="10"/>
  <c r="AF351" i="10"/>
  <c r="AF350" i="10"/>
  <c r="AF349" i="10"/>
  <c r="AF348" i="10"/>
  <c r="AF347" i="10"/>
  <c r="AF283" i="10"/>
  <c r="AF282" i="10"/>
  <c r="AF407" i="10"/>
  <c r="AF281" i="10"/>
  <c r="AF280" i="10"/>
  <c r="AF405" i="10"/>
  <c r="AF404" i="10"/>
  <c r="AF403" i="10"/>
  <c r="AF402" i="10"/>
  <c r="AF401" i="10"/>
  <c r="AF400" i="10"/>
  <c r="AF399" i="10"/>
  <c r="AF398" i="10"/>
  <c r="AF397" i="10"/>
  <c r="AF396" i="10"/>
  <c r="AF395" i="10"/>
  <c r="AF394" i="10"/>
  <c r="AF393" i="10"/>
  <c r="AF392" i="10"/>
  <c r="AF391" i="10"/>
  <c r="AF390" i="10"/>
  <c r="AF389" i="10"/>
  <c r="AF388" i="10"/>
  <c r="AF387" i="10"/>
  <c r="AF386" i="10"/>
  <c r="AF385" i="10"/>
  <c r="AF384" i="10"/>
  <c r="AF383" i="10"/>
  <c r="AF415" i="10"/>
  <c r="AF356" i="10"/>
  <c r="AF354" i="10"/>
  <c r="AF344" i="10"/>
  <c r="AF279" i="10"/>
  <c r="AF273" i="10"/>
  <c r="AF381" i="10"/>
  <c r="AF378" i="10"/>
  <c r="AF375" i="10"/>
  <c r="AF373" i="10"/>
  <c r="AF370" i="10"/>
  <c r="AF368" i="10"/>
  <c r="AF365" i="10"/>
  <c r="AF362" i="10"/>
  <c r="AF360" i="10"/>
  <c r="AF340" i="10"/>
  <c r="AF275" i="10"/>
  <c r="AF338" i="10"/>
  <c r="AF336" i="10"/>
  <c r="AF334" i="10"/>
  <c r="AF332" i="10"/>
  <c r="AF330" i="10"/>
  <c r="AF328" i="10"/>
  <c r="AF326" i="10"/>
  <c r="AF323" i="10"/>
  <c r="AF321" i="10"/>
  <c r="AF318" i="10"/>
  <c r="AF316" i="10"/>
  <c r="AF314" i="10"/>
  <c r="AF312" i="10"/>
  <c r="AF309" i="10"/>
  <c r="AF307" i="10"/>
  <c r="AF305" i="10"/>
  <c r="AF303" i="10"/>
  <c r="AF301" i="10"/>
  <c r="AF298" i="10"/>
  <c r="AF296" i="10"/>
  <c r="AF294" i="10"/>
  <c r="AF292" i="10"/>
  <c r="AF290" i="10"/>
  <c r="AF287" i="10"/>
  <c r="AF138" i="10"/>
  <c r="AF270" i="10"/>
  <c r="AF268" i="10"/>
  <c r="AF266" i="10"/>
  <c r="AF264" i="10"/>
  <c r="AF261" i="10"/>
  <c r="AF258" i="10"/>
  <c r="AF255" i="10"/>
  <c r="AF253" i="10"/>
  <c r="AF251" i="10"/>
  <c r="AF248" i="10"/>
  <c r="AF245" i="10"/>
  <c r="AF242" i="10"/>
  <c r="AF238" i="10"/>
  <c r="AF235" i="10"/>
  <c r="AF232" i="10"/>
  <c r="AF231" i="10"/>
  <c r="AF230" i="10"/>
  <c r="AF229" i="10"/>
  <c r="AF228" i="10"/>
  <c r="AF227" i="10"/>
  <c r="AF416" i="10"/>
  <c r="AF343" i="10"/>
  <c r="AF357" i="10"/>
  <c r="AF346" i="10"/>
  <c r="AF339" i="10"/>
  <c r="AF278" i="10"/>
  <c r="AF205" i="10"/>
  <c r="AF380" i="10"/>
  <c r="AF376" i="10"/>
  <c r="AF372" i="10"/>
  <c r="AF369" i="10"/>
  <c r="AF366" i="10"/>
  <c r="AF364" i="10"/>
  <c r="AF361" i="10"/>
  <c r="AF345" i="10"/>
  <c r="AF276" i="10"/>
  <c r="AF337" i="10"/>
  <c r="AF335" i="10"/>
  <c r="AF333" i="10"/>
  <c r="AF331" i="10"/>
  <c r="AF329" i="10"/>
  <c r="AF327" i="10"/>
  <c r="AF325" i="10"/>
  <c r="AF324" i="10"/>
  <c r="AF322" i="10"/>
  <c r="AF320" i="10"/>
  <c r="AF319" i="10"/>
  <c r="AF317" i="10"/>
  <c r="AF315" i="10"/>
  <c r="AF313" i="10"/>
  <c r="AF311" i="10"/>
  <c r="AF310" i="10"/>
  <c r="AF308" i="10"/>
  <c r="AF306" i="10"/>
  <c r="AF304" i="10"/>
  <c r="AF302" i="10"/>
  <c r="AF300" i="10"/>
  <c r="AF299" i="10"/>
  <c r="AF297" i="10"/>
  <c r="AF295" i="10"/>
  <c r="AF293" i="10"/>
  <c r="AF291" i="10"/>
  <c r="AF289" i="10"/>
  <c r="AF288" i="10"/>
  <c r="AF286" i="10"/>
  <c r="AF285" i="10"/>
  <c r="AF140" i="10"/>
  <c r="AF271" i="10"/>
  <c r="AF269" i="10"/>
  <c r="AF267" i="10"/>
  <c r="AF265" i="10"/>
  <c r="AF263" i="10"/>
  <c r="AF262" i="10"/>
  <c r="AF260" i="10"/>
  <c r="AF259" i="10"/>
  <c r="AF257" i="10"/>
  <c r="AF256" i="10"/>
  <c r="AF254" i="10"/>
  <c r="AF252" i="10"/>
  <c r="AF250" i="10"/>
  <c r="AF249" i="10"/>
  <c r="AF247" i="10"/>
  <c r="AF246" i="10"/>
  <c r="AF244" i="10"/>
  <c r="AF243" i="10"/>
  <c r="AF241" i="10"/>
  <c r="AF240" i="10"/>
  <c r="AF239" i="10"/>
  <c r="AF237" i="10"/>
  <c r="AF236" i="10"/>
  <c r="AF234" i="10"/>
  <c r="AF233" i="10"/>
  <c r="AF226" i="10"/>
  <c r="AF225" i="10"/>
  <c r="AF224" i="10"/>
  <c r="AF223" i="10"/>
  <c r="AF222" i="10"/>
  <c r="AF221" i="10"/>
  <c r="AF220" i="10"/>
  <c r="AF219" i="10"/>
  <c r="AF218" i="10"/>
  <c r="AF217" i="10"/>
  <c r="AF216" i="10"/>
  <c r="AF215" i="10"/>
  <c r="AF214" i="10"/>
  <c r="AF213" i="10"/>
  <c r="AF212" i="10"/>
  <c r="AF211" i="10"/>
  <c r="AF208" i="10"/>
  <c r="AF207" i="10"/>
  <c r="AF206" i="10"/>
  <c r="AF204" i="10"/>
  <c r="AF203" i="10"/>
  <c r="AF202" i="10"/>
  <c r="AF201" i="10"/>
  <c r="AF200" i="10"/>
  <c r="AF199" i="10"/>
  <c r="AF198" i="10"/>
  <c r="AF197" i="10"/>
  <c r="AF196" i="10"/>
  <c r="AF195" i="10"/>
  <c r="AF194" i="10"/>
  <c r="AF193" i="10"/>
  <c r="AF192" i="10"/>
  <c r="AF284" i="10"/>
  <c r="AF341" i="10"/>
  <c r="AF355" i="10"/>
  <c r="AF277" i="10"/>
  <c r="AF274" i="10"/>
  <c r="AF382" i="10"/>
  <c r="AF379" i="10"/>
  <c r="AF377" i="10"/>
  <c r="AF374" i="10"/>
  <c r="AF371" i="10"/>
  <c r="AF367" i="10"/>
  <c r="AF363" i="10"/>
  <c r="AF191" i="10"/>
  <c r="AF190" i="10"/>
  <c r="AF189" i="10"/>
  <c r="AF188" i="10"/>
  <c r="AF187" i="10"/>
  <c r="AF186" i="10"/>
  <c r="AF185" i="10"/>
  <c r="AF184" i="10"/>
  <c r="AF183" i="10"/>
  <c r="AF182" i="10"/>
  <c r="AF181" i="10"/>
  <c r="AF180" i="10"/>
  <c r="AF179" i="10"/>
  <c r="AF178" i="10"/>
  <c r="AF177" i="10"/>
  <c r="AF176" i="10"/>
  <c r="AF175" i="10"/>
  <c r="AF174" i="10"/>
  <c r="AF173" i="10"/>
  <c r="AF172" i="10"/>
  <c r="AF171" i="10"/>
  <c r="AF170" i="10"/>
  <c r="AF169" i="10"/>
  <c r="AF168" i="10"/>
  <c r="AF167" i="10"/>
  <c r="AF166" i="10"/>
  <c r="AF165" i="10"/>
  <c r="AF164" i="10"/>
  <c r="AF163" i="10"/>
  <c r="AF162" i="10"/>
  <c r="AF161" i="10"/>
  <c r="AF160" i="10"/>
  <c r="AF159" i="10"/>
  <c r="AF158" i="10"/>
  <c r="AF157" i="10"/>
  <c r="AF156" i="10"/>
  <c r="AF155" i="10"/>
  <c r="AF154" i="10"/>
  <c r="AF153" i="10"/>
  <c r="AF152" i="10"/>
  <c r="AF151" i="10"/>
  <c r="AF150" i="10"/>
  <c r="AF149" i="10"/>
  <c r="AF148" i="10"/>
  <c r="AF147" i="10"/>
  <c r="AF146" i="10"/>
  <c r="AF145" i="10"/>
  <c r="AF144" i="10"/>
  <c r="AF143" i="10"/>
  <c r="AF142" i="10"/>
  <c r="AF141" i="10"/>
  <c r="AF136" i="10"/>
  <c r="AF135" i="10"/>
  <c r="AF134" i="10"/>
  <c r="AF133" i="10"/>
  <c r="AF132" i="10"/>
  <c r="AF131" i="10"/>
  <c r="AF130" i="10"/>
  <c r="AF129" i="10"/>
  <c r="AF128" i="10"/>
  <c r="AQ431" i="10"/>
  <c r="AQ432" i="10"/>
  <c r="AQ436" i="10"/>
  <c r="AQ429" i="10"/>
  <c r="AQ442" i="10"/>
  <c r="AQ439" i="10"/>
  <c r="AQ425" i="10"/>
  <c r="AQ444" i="10"/>
  <c r="AQ433" i="1"/>
  <c r="AQ439" i="1"/>
  <c r="AQ435" i="1"/>
  <c r="AQ438" i="1"/>
  <c r="AQ447" i="1"/>
  <c r="AQ446" i="1"/>
  <c r="AQ434" i="1"/>
  <c r="AQ449" i="1"/>
  <c r="AQ444" i="1"/>
  <c r="AQ451" i="1"/>
  <c r="AQ436" i="1"/>
  <c r="AQ454" i="1"/>
  <c r="AQ453" i="1"/>
  <c r="AQ432" i="1"/>
  <c r="AQ437" i="1"/>
  <c r="AQ452" i="1"/>
  <c r="AQ448" i="1"/>
  <c r="AQ443" i="1"/>
  <c r="AQ442" i="1"/>
  <c r="AQ441" i="1"/>
  <c r="AQ440" i="1"/>
  <c r="AQ431" i="1"/>
  <c r="AQ450" i="1"/>
  <c r="AF224" i="1"/>
  <c r="AF220" i="1"/>
  <c r="AF273" i="1"/>
  <c r="AF263" i="1"/>
  <c r="AF286" i="1"/>
  <c r="AF284" i="1"/>
  <c r="AF250" i="1"/>
  <c r="AF249" i="1"/>
  <c r="AF247" i="1"/>
  <c r="AF227" i="1"/>
  <c r="AF225" i="1"/>
  <c r="AF223" i="1"/>
  <c r="AF221" i="1"/>
  <c r="AF218" i="1"/>
  <c r="AF217" i="1"/>
  <c r="AF214" i="1"/>
  <c r="AF212" i="1"/>
  <c r="AF210" i="1"/>
  <c r="AF208" i="1"/>
  <c r="AF206" i="1"/>
  <c r="AF205" i="1"/>
  <c r="AF203" i="1"/>
  <c r="AF201" i="1"/>
  <c r="AF200" i="1"/>
  <c r="AF198" i="1"/>
  <c r="AF196" i="1"/>
  <c r="AF194" i="1"/>
  <c r="AF193" i="1"/>
  <c r="AF192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34" i="1"/>
  <c r="AF133" i="1"/>
  <c r="AF132" i="1"/>
  <c r="AF131" i="1"/>
  <c r="AF130" i="1"/>
  <c r="AF129" i="1"/>
  <c r="AF128" i="1"/>
  <c r="AF233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8" i="1"/>
  <c r="AF137" i="1"/>
  <c r="AF136" i="1"/>
  <c r="AF135" i="1"/>
  <c r="AF243" i="1"/>
  <c r="AF242" i="1"/>
  <c r="AF239" i="1"/>
  <c r="AF238" i="1"/>
  <c r="AF237" i="1"/>
  <c r="AF234" i="1"/>
  <c r="AF416" i="1"/>
  <c r="AF334" i="1"/>
  <c r="AF323" i="1"/>
  <c r="AF333" i="1"/>
  <c r="AF331" i="1"/>
  <c r="AF324" i="1"/>
  <c r="AF304" i="1"/>
  <c r="AF303" i="1"/>
  <c r="AF299" i="1"/>
  <c r="AF295" i="1"/>
  <c r="AF294" i="1"/>
  <c r="AF293" i="1"/>
  <c r="AF254" i="1"/>
  <c r="AF253" i="1"/>
  <c r="AF252" i="1"/>
  <c r="AF318" i="1"/>
  <c r="AF317" i="1"/>
  <c r="AF306" i="1"/>
  <c r="AF270" i="1"/>
  <c r="AF266" i="1"/>
  <c r="AF415" i="1"/>
  <c r="AF300" i="1"/>
  <c r="AF298" i="1"/>
  <c r="AF282" i="1"/>
  <c r="AF281" i="1"/>
  <c r="AF279" i="1"/>
  <c r="AF278" i="1"/>
  <c r="AF277" i="1"/>
  <c r="AF275" i="1"/>
  <c r="AF267" i="1"/>
  <c r="AF255" i="1"/>
  <c r="AF272" i="1"/>
  <c r="AF287" i="1"/>
  <c r="AF285" i="1"/>
  <c r="AF283" i="1"/>
  <c r="AF246" i="1"/>
  <c r="AF226" i="1"/>
  <c r="AF222" i="1"/>
  <c r="AF219" i="1"/>
  <c r="AF216" i="1"/>
  <c r="AF215" i="1"/>
  <c r="AF213" i="1"/>
  <c r="AF211" i="1"/>
  <c r="AF209" i="1"/>
  <c r="AF207" i="1"/>
  <c r="AF204" i="1"/>
  <c r="AF202" i="1"/>
  <c r="AF199" i="1"/>
  <c r="AF197" i="1"/>
  <c r="AF195" i="1"/>
  <c r="AF191" i="1"/>
  <c r="AF327" i="1"/>
  <c r="AF316" i="1"/>
  <c r="AF308" i="1"/>
  <c r="AF307" i="1"/>
  <c r="AF291" i="1"/>
  <c r="AF290" i="1"/>
  <c r="AF264" i="1"/>
  <c r="AF229" i="1"/>
  <c r="AF228" i="1"/>
  <c r="AF322" i="1"/>
  <c r="AF321" i="1"/>
  <c r="AF310" i="1"/>
  <c r="AF309" i="1"/>
  <c r="AF289" i="1"/>
  <c r="AF288" i="1"/>
  <c r="AF280" i="1"/>
  <c r="AF268" i="1"/>
  <c r="AF265" i="1"/>
  <c r="AF251" i="1"/>
  <c r="AF329" i="1"/>
  <c r="AF326" i="1"/>
  <c r="AF325" i="1"/>
  <c r="AF292" i="1"/>
  <c r="AF276" i="1"/>
  <c r="AF271" i="1"/>
  <c r="AF269" i="1"/>
  <c r="AF320" i="1"/>
  <c r="AF319" i="1"/>
  <c r="AF315" i="1"/>
  <c r="AF274" i="1"/>
  <c r="AF256" i="1"/>
  <c r="AF235" i="1"/>
  <c r="AF232" i="1"/>
  <c r="AF262" i="1"/>
  <c r="AF260" i="1"/>
  <c r="AF245" i="1"/>
  <c r="AF244" i="1"/>
  <c r="AF241" i="1"/>
  <c r="AF407" i="1"/>
  <c r="AF336" i="1"/>
  <c r="AF335" i="1"/>
  <c r="AF313" i="1"/>
  <c r="AF312" i="1"/>
  <c r="AF311" i="1"/>
  <c r="AF302" i="1"/>
  <c r="AF301" i="1"/>
  <c r="AF261" i="1"/>
  <c r="AF248" i="1"/>
  <c r="AF240" i="1"/>
  <c r="AF236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14" i="1"/>
  <c r="AF297" i="1"/>
  <c r="AF296" i="1"/>
  <c r="AF259" i="1"/>
  <c r="AF258" i="1"/>
  <c r="AF257" i="1"/>
  <c r="AF231" i="1"/>
  <c r="AF230" i="1"/>
  <c r="AF332" i="1"/>
  <c r="AF330" i="1"/>
  <c r="AF328" i="1"/>
  <c r="AF305" i="1"/>
  <c r="K90" i="11" l="1"/>
  <c r="J90" i="11"/>
  <c r="J85" i="11"/>
  <c r="K85" i="11"/>
  <c r="J87" i="11"/>
  <c r="K87" i="11"/>
  <c r="J86" i="11"/>
  <c r="K86" i="11"/>
  <c r="K67" i="11"/>
  <c r="J67" i="11"/>
  <c r="J120" i="11"/>
  <c r="K120" i="11"/>
  <c r="J102" i="11"/>
  <c r="K102" i="11"/>
  <c r="AE342" i="10"/>
  <c r="AH342" i="10"/>
  <c r="AK342" i="10"/>
  <c r="AE272" i="10"/>
  <c r="AH272" i="10"/>
  <c r="AK272" i="10"/>
  <c r="AE210" i="10"/>
  <c r="AH210" i="10"/>
  <c r="AK210" i="10"/>
  <c r="AE209" i="10"/>
  <c r="AH209" i="10"/>
  <c r="AK209" i="10"/>
  <c r="AE137" i="10"/>
  <c r="AH137" i="10"/>
  <c r="AK137" i="10"/>
  <c r="AE406" i="10"/>
  <c r="AH406" i="10"/>
  <c r="AK406" i="10"/>
  <c r="AE359" i="10"/>
  <c r="AH359" i="10"/>
  <c r="AK359" i="10"/>
  <c r="AE358" i="10"/>
  <c r="AH358" i="10"/>
  <c r="AK358" i="10"/>
  <c r="AE353" i="10"/>
  <c r="AH353" i="10"/>
  <c r="AK353" i="10"/>
  <c r="AE352" i="10"/>
  <c r="AH352" i="10"/>
  <c r="AK352" i="10"/>
  <c r="AE351" i="10"/>
  <c r="AH351" i="10"/>
  <c r="AK351" i="10"/>
  <c r="AE350" i="10"/>
  <c r="AH350" i="10"/>
  <c r="AK350" i="10"/>
  <c r="AE349" i="10"/>
  <c r="AH349" i="10"/>
  <c r="AK349" i="10"/>
  <c r="AE348" i="10"/>
  <c r="AH348" i="10"/>
  <c r="AK348" i="10"/>
  <c r="AE347" i="10"/>
  <c r="AH347" i="10"/>
  <c r="AK347" i="10"/>
  <c r="AE283" i="10"/>
  <c r="AH283" i="10"/>
  <c r="AK283" i="10"/>
  <c r="AE282" i="10"/>
  <c r="AH282" i="10"/>
  <c r="AK282" i="10"/>
  <c r="AE407" i="10"/>
  <c r="AH407" i="10"/>
  <c r="AK407" i="10"/>
  <c r="AE281" i="10"/>
  <c r="AH281" i="10"/>
  <c r="AK281" i="10"/>
  <c r="AE280" i="10"/>
  <c r="AH280" i="10"/>
  <c r="AK280" i="10"/>
  <c r="AE405" i="10"/>
  <c r="AH405" i="10"/>
  <c r="AK405" i="10"/>
  <c r="AE404" i="10"/>
  <c r="AH404" i="10"/>
  <c r="AK404" i="10"/>
  <c r="AE403" i="10"/>
  <c r="AH403" i="10"/>
  <c r="AK403" i="10"/>
  <c r="AE402" i="10"/>
  <c r="AH402" i="10"/>
  <c r="AK402" i="10"/>
  <c r="AE401" i="10"/>
  <c r="AH401" i="10"/>
  <c r="AK401" i="10"/>
  <c r="AE400" i="10"/>
  <c r="AH400" i="10"/>
  <c r="AK400" i="10"/>
  <c r="AE399" i="10"/>
  <c r="AH399" i="10"/>
  <c r="AK399" i="10"/>
  <c r="AE398" i="10"/>
  <c r="AH398" i="10"/>
  <c r="AK398" i="10"/>
  <c r="AE397" i="10"/>
  <c r="AH397" i="10"/>
  <c r="AK397" i="10"/>
  <c r="AE396" i="10"/>
  <c r="AH396" i="10"/>
  <c r="AK396" i="10"/>
  <c r="AE395" i="10"/>
  <c r="AH395" i="10"/>
  <c r="AK395" i="10"/>
  <c r="AE394" i="10"/>
  <c r="AH394" i="10"/>
  <c r="AK394" i="10"/>
  <c r="AE393" i="10"/>
  <c r="AH393" i="10"/>
  <c r="AK393" i="10"/>
  <c r="AE392" i="10"/>
  <c r="AH392" i="10"/>
  <c r="AK392" i="10"/>
  <c r="AE391" i="10"/>
  <c r="AH391" i="10"/>
  <c r="AK391" i="10"/>
  <c r="AE390" i="10"/>
  <c r="AH390" i="10"/>
  <c r="AK390" i="10"/>
  <c r="AE389" i="10"/>
  <c r="AH389" i="10"/>
  <c r="AK389" i="10"/>
  <c r="AE388" i="10"/>
  <c r="AH388" i="10"/>
  <c r="AK388" i="10"/>
  <c r="AE387" i="10"/>
  <c r="AH387" i="10"/>
  <c r="AK387" i="10"/>
  <c r="AE386" i="10"/>
  <c r="AH386" i="10"/>
  <c r="AK386" i="10"/>
  <c r="AE385" i="10"/>
  <c r="AH385" i="10"/>
  <c r="AK385" i="10"/>
  <c r="AE384" i="10"/>
  <c r="AH384" i="10"/>
  <c r="AK384" i="10"/>
  <c r="AE383" i="10"/>
  <c r="AH383" i="10"/>
  <c r="AK383" i="10"/>
  <c r="AK415" i="10"/>
  <c r="AH415" i="10"/>
  <c r="AE415" i="10"/>
  <c r="AE356" i="10"/>
  <c r="AH356" i="10"/>
  <c r="AK356" i="10"/>
  <c r="AE354" i="10"/>
  <c r="AH354" i="10"/>
  <c r="AK354" i="10"/>
  <c r="AE344" i="10"/>
  <c r="AH344" i="10"/>
  <c r="AK344" i="10"/>
  <c r="AE279" i="10"/>
  <c r="AH279" i="10"/>
  <c r="AK279" i="10"/>
  <c r="AE273" i="10"/>
  <c r="AH273" i="10"/>
  <c r="AK273" i="10"/>
  <c r="AK91" i="10"/>
  <c r="AQ91" i="10" s="1"/>
  <c r="AE381" i="10"/>
  <c r="AH381" i="10"/>
  <c r="AK381" i="10"/>
  <c r="AE378" i="10"/>
  <c r="AH378" i="10"/>
  <c r="AK378" i="10"/>
  <c r="AE375" i="10"/>
  <c r="AH375" i="10"/>
  <c r="AK375" i="10"/>
  <c r="AE373" i="10"/>
  <c r="AH373" i="10"/>
  <c r="AK373" i="10"/>
  <c r="AE370" i="10"/>
  <c r="AH370" i="10"/>
  <c r="AK370" i="10"/>
  <c r="AE368" i="10"/>
  <c r="AH368" i="10"/>
  <c r="AK368" i="10"/>
  <c r="AE365" i="10"/>
  <c r="AH365" i="10"/>
  <c r="AK365" i="10"/>
  <c r="AE362" i="10"/>
  <c r="AH362" i="10"/>
  <c r="AK362" i="10"/>
  <c r="AE360" i="10"/>
  <c r="AH360" i="10"/>
  <c r="AK360" i="10"/>
  <c r="AE340" i="10"/>
  <c r="AH340" i="10"/>
  <c r="AK340" i="10"/>
  <c r="AE275" i="10"/>
  <c r="AH275" i="10"/>
  <c r="AK275" i="10"/>
  <c r="AE338" i="10"/>
  <c r="AH338" i="10"/>
  <c r="AK338" i="10"/>
  <c r="AK123" i="10"/>
  <c r="AQ123" i="10" s="1"/>
  <c r="AK41" i="10"/>
  <c r="AQ41" i="10" s="1"/>
  <c r="AE336" i="10"/>
  <c r="AH336" i="10"/>
  <c r="AK336" i="10"/>
  <c r="AK90" i="10"/>
  <c r="AQ90" i="10" s="1"/>
  <c r="AE334" i="10"/>
  <c r="AH334" i="10"/>
  <c r="AK334" i="10"/>
  <c r="AE332" i="10"/>
  <c r="AH332" i="10"/>
  <c r="AK332" i="10"/>
  <c r="AE330" i="10"/>
  <c r="AH330" i="10"/>
  <c r="AK330" i="10"/>
  <c r="AE328" i="10"/>
  <c r="AH328" i="10"/>
  <c r="AK328" i="10"/>
  <c r="AE326" i="10"/>
  <c r="AH326" i="10"/>
  <c r="AK326" i="10"/>
  <c r="AE323" i="10"/>
  <c r="AH323" i="10"/>
  <c r="AK323" i="10"/>
  <c r="AE321" i="10"/>
  <c r="AH321" i="10"/>
  <c r="AK321" i="10"/>
  <c r="AE318" i="10"/>
  <c r="AH318" i="10"/>
  <c r="AK318" i="10"/>
  <c r="AE316" i="10"/>
  <c r="AH316" i="10"/>
  <c r="AK316" i="10"/>
  <c r="AE314" i="10"/>
  <c r="AH314" i="10"/>
  <c r="AK314" i="10"/>
  <c r="AE312" i="10"/>
  <c r="AH312" i="10"/>
  <c r="AK312" i="10"/>
  <c r="AE309" i="10"/>
  <c r="AH309" i="10"/>
  <c r="AK309" i="10"/>
  <c r="AE307" i="10"/>
  <c r="AH307" i="10"/>
  <c r="AK307" i="10"/>
  <c r="AE305" i="10"/>
  <c r="AH305" i="10"/>
  <c r="AK305" i="10"/>
  <c r="AE303" i="10"/>
  <c r="AH303" i="10"/>
  <c r="AK303" i="10"/>
  <c r="AE301" i="10"/>
  <c r="AH301" i="10"/>
  <c r="AK301" i="10"/>
  <c r="AE298" i="10"/>
  <c r="AH298" i="10"/>
  <c r="AK298" i="10"/>
  <c r="AE296" i="10"/>
  <c r="AH296" i="10"/>
  <c r="AK296" i="10"/>
  <c r="AE294" i="10"/>
  <c r="AH294" i="10"/>
  <c r="AK294" i="10"/>
  <c r="AE292" i="10"/>
  <c r="AH292" i="10"/>
  <c r="AK292" i="10"/>
  <c r="AE290" i="10"/>
  <c r="AH290" i="10"/>
  <c r="AK290" i="10"/>
  <c r="AE287" i="10"/>
  <c r="AH287" i="10"/>
  <c r="AK287" i="10"/>
  <c r="AE138" i="10"/>
  <c r="AH138" i="10"/>
  <c r="AK138" i="10"/>
  <c r="AE270" i="10"/>
  <c r="AH270" i="10"/>
  <c r="AK270" i="10"/>
  <c r="AE268" i="10"/>
  <c r="AH268" i="10"/>
  <c r="AK268" i="10"/>
  <c r="AE266" i="10"/>
  <c r="AH266" i="10"/>
  <c r="AK266" i="10"/>
  <c r="AE264" i="10"/>
  <c r="AH264" i="10"/>
  <c r="AK264" i="10"/>
  <c r="AE261" i="10"/>
  <c r="AH261" i="10"/>
  <c r="AK261" i="10"/>
  <c r="AE258" i="10"/>
  <c r="AH258" i="10"/>
  <c r="AK258" i="10"/>
  <c r="AE255" i="10"/>
  <c r="AH255" i="10"/>
  <c r="AK255" i="10"/>
  <c r="AE253" i="10"/>
  <c r="AH253" i="10"/>
  <c r="AK253" i="10"/>
  <c r="AE251" i="10"/>
  <c r="AH251" i="10"/>
  <c r="AK251" i="10"/>
  <c r="AE248" i="10"/>
  <c r="AH248" i="10"/>
  <c r="AK248" i="10"/>
  <c r="AE245" i="10"/>
  <c r="AH245" i="10"/>
  <c r="AK245" i="10"/>
  <c r="AE242" i="10"/>
  <c r="AH242" i="10"/>
  <c r="AK242" i="10"/>
  <c r="AE238" i="10"/>
  <c r="AH238" i="10"/>
  <c r="AK238" i="10"/>
  <c r="AE235" i="10"/>
  <c r="AH235" i="10"/>
  <c r="AK235" i="10"/>
  <c r="AE232" i="10"/>
  <c r="AH232" i="10"/>
  <c r="AK232" i="10"/>
  <c r="AE231" i="10"/>
  <c r="AH231" i="10"/>
  <c r="AK231" i="10"/>
  <c r="AE230" i="10"/>
  <c r="AH230" i="10"/>
  <c r="AK230" i="10"/>
  <c r="AE229" i="10"/>
  <c r="AH229" i="10"/>
  <c r="AK229" i="10"/>
  <c r="AE228" i="10"/>
  <c r="AH228" i="10"/>
  <c r="AK228" i="10"/>
  <c r="AE227" i="10"/>
  <c r="AH227" i="10"/>
  <c r="AK227" i="10"/>
  <c r="AK416" i="10"/>
  <c r="AH416" i="10"/>
  <c r="AE416" i="10"/>
  <c r="AQ416" i="10" s="1"/>
  <c r="AE343" i="10"/>
  <c r="AH343" i="10"/>
  <c r="AK343" i="10"/>
  <c r="AE357" i="10"/>
  <c r="AH357" i="10"/>
  <c r="AK357" i="10"/>
  <c r="AE346" i="10"/>
  <c r="AH346" i="10"/>
  <c r="AK346" i="10"/>
  <c r="AE339" i="10"/>
  <c r="AH339" i="10"/>
  <c r="AK339" i="10"/>
  <c r="AE278" i="10"/>
  <c r="AH278" i="10"/>
  <c r="AK278" i="10"/>
  <c r="AE205" i="10"/>
  <c r="AH205" i="10"/>
  <c r="AK205" i="10"/>
  <c r="AE380" i="10"/>
  <c r="AH380" i="10"/>
  <c r="AK380" i="10"/>
  <c r="AE376" i="10"/>
  <c r="AH376" i="10"/>
  <c r="AK376" i="10"/>
  <c r="AE372" i="10"/>
  <c r="AH372" i="10"/>
  <c r="AK372" i="10"/>
  <c r="AE369" i="10"/>
  <c r="AH369" i="10"/>
  <c r="AK369" i="10"/>
  <c r="AE366" i="10"/>
  <c r="AH366" i="10"/>
  <c r="AK366" i="10"/>
  <c r="AE364" i="10"/>
  <c r="AH364" i="10"/>
  <c r="AK364" i="10"/>
  <c r="AE361" i="10"/>
  <c r="AH361" i="10"/>
  <c r="AK361" i="10"/>
  <c r="AE345" i="10"/>
  <c r="AH345" i="10"/>
  <c r="AK345" i="10"/>
  <c r="AE276" i="10"/>
  <c r="AH276" i="10"/>
  <c r="AK276" i="10"/>
  <c r="AE337" i="10"/>
  <c r="AH337" i="10"/>
  <c r="AK337" i="10"/>
  <c r="AE335" i="10"/>
  <c r="AH335" i="10"/>
  <c r="AK335" i="10"/>
  <c r="AE333" i="10"/>
  <c r="AH333" i="10"/>
  <c r="AK333" i="10"/>
  <c r="AK99" i="10"/>
  <c r="AQ99" i="10" s="1"/>
  <c r="AE331" i="10"/>
  <c r="AH331" i="10"/>
  <c r="AK331" i="10"/>
  <c r="AE329" i="10"/>
  <c r="AH329" i="10"/>
  <c r="AK329" i="10"/>
  <c r="AE327" i="10"/>
  <c r="AH327" i="10"/>
  <c r="AK327" i="10"/>
  <c r="AE325" i="10"/>
  <c r="AH325" i="10"/>
  <c r="AK325" i="10"/>
  <c r="AE324" i="10"/>
  <c r="AH324" i="10"/>
  <c r="AK324" i="10"/>
  <c r="AE322" i="10"/>
  <c r="AH322" i="10"/>
  <c r="AK322" i="10"/>
  <c r="AE320" i="10"/>
  <c r="AH320" i="10"/>
  <c r="AK320" i="10"/>
  <c r="AE319" i="10"/>
  <c r="AH319" i="10"/>
  <c r="AK319" i="10"/>
  <c r="AE317" i="10"/>
  <c r="AH317" i="10"/>
  <c r="AK317" i="10"/>
  <c r="AE315" i="10"/>
  <c r="AH315" i="10"/>
  <c r="AK315" i="10"/>
  <c r="AE313" i="10"/>
  <c r="AH313" i="10"/>
  <c r="AK313" i="10"/>
  <c r="AE311" i="10"/>
  <c r="AH311" i="10"/>
  <c r="AK311" i="10"/>
  <c r="AE310" i="10"/>
  <c r="AH310" i="10"/>
  <c r="AK310" i="10"/>
  <c r="AE308" i="10"/>
  <c r="AH308" i="10"/>
  <c r="AK308" i="10"/>
  <c r="AE306" i="10"/>
  <c r="AH306" i="10"/>
  <c r="AK306" i="10"/>
  <c r="AE304" i="10"/>
  <c r="AH304" i="10"/>
  <c r="AK304" i="10"/>
  <c r="AE302" i="10"/>
  <c r="AH302" i="10"/>
  <c r="AK302" i="10"/>
  <c r="AE300" i="10"/>
  <c r="AH300" i="10"/>
  <c r="AK300" i="10"/>
  <c r="AE299" i="10"/>
  <c r="AH299" i="10"/>
  <c r="AK299" i="10"/>
  <c r="AE297" i="10"/>
  <c r="AH297" i="10"/>
  <c r="AK297" i="10"/>
  <c r="AE295" i="10"/>
  <c r="AH295" i="10"/>
  <c r="AK295" i="10"/>
  <c r="AE293" i="10"/>
  <c r="AH293" i="10"/>
  <c r="AK293" i="10"/>
  <c r="AE291" i="10"/>
  <c r="AH291" i="10"/>
  <c r="AK291" i="10"/>
  <c r="AE289" i="10"/>
  <c r="AH289" i="10"/>
  <c r="AK289" i="10"/>
  <c r="AE288" i="10"/>
  <c r="AH288" i="10"/>
  <c r="AK288" i="10"/>
  <c r="AE286" i="10"/>
  <c r="AH286" i="10"/>
  <c r="AK286" i="10"/>
  <c r="AE285" i="10"/>
  <c r="AH285" i="10"/>
  <c r="AK285" i="10"/>
  <c r="AK140" i="10"/>
  <c r="AH140" i="10"/>
  <c r="AE140" i="10"/>
  <c r="AE271" i="10"/>
  <c r="AH271" i="10"/>
  <c r="AK271" i="10"/>
  <c r="AE269" i="10"/>
  <c r="AH269" i="10"/>
  <c r="AK269" i="10"/>
  <c r="AE267" i="10"/>
  <c r="AH267" i="10"/>
  <c r="AK267" i="10"/>
  <c r="AE265" i="10"/>
  <c r="AH265" i="10"/>
  <c r="AK265" i="10"/>
  <c r="AE263" i="10"/>
  <c r="AH263" i="10"/>
  <c r="AK263" i="10"/>
  <c r="AE262" i="10"/>
  <c r="AH262" i="10"/>
  <c r="AK262" i="10"/>
  <c r="AE260" i="10"/>
  <c r="AH260" i="10"/>
  <c r="AK260" i="10"/>
  <c r="AE259" i="10"/>
  <c r="AH259" i="10"/>
  <c r="AK259" i="10"/>
  <c r="AE257" i="10"/>
  <c r="AH257" i="10"/>
  <c r="AK257" i="10"/>
  <c r="AE256" i="10"/>
  <c r="AH256" i="10"/>
  <c r="AK256" i="10"/>
  <c r="AE254" i="10"/>
  <c r="AH254" i="10"/>
  <c r="AK254" i="10"/>
  <c r="AE252" i="10"/>
  <c r="AH252" i="10"/>
  <c r="AK252" i="10"/>
  <c r="AE250" i="10"/>
  <c r="AH250" i="10"/>
  <c r="AK250" i="10"/>
  <c r="AE249" i="10"/>
  <c r="AH249" i="10"/>
  <c r="AK249" i="10"/>
  <c r="AE247" i="10"/>
  <c r="AH247" i="10"/>
  <c r="AK247" i="10"/>
  <c r="AE246" i="10"/>
  <c r="AH246" i="10"/>
  <c r="AK246" i="10"/>
  <c r="AE244" i="10"/>
  <c r="AH244" i="10"/>
  <c r="AK244" i="10"/>
  <c r="AE243" i="10"/>
  <c r="AH243" i="10"/>
  <c r="AK243" i="10"/>
  <c r="AE241" i="10"/>
  <c r="AH241" i="10"/>
  <c r="AK241" i="10"/>
  <c r="AE240" i="10"/>
  <c r="AH240" i="10"/>
  <c r="AK240" i="10"/>
  <c r="AE239" i="10"/>
  <c r="AH239" i="10"/>
  <c r="AK239" i="10"/>
  <c r="AE237" i="10"/>
  <c r="AH237" i="10"/>
  <c r="AK237" i="10"/>
  <c r="AE236" i="10"/>
  <c r="AH236" i="10"/>
  <c r="AK236" i="10"/>
  <c r="AE234" i="10"/>
  <c r="AH234" i="10"/>
  <c r="AK234" i="10"/>
  <c r="AE233" i="10"/>
  <c r="AH233" i="10"/>
  <c r="AK233" i="10"/>
  <c r="AE226" i="10"/>
  <c r="AH226" i="10"/>
  <c r="AK226" i="10"/>
  <c r="AE225" i="10"/>
  <c r="AH225" i="10"/>
  <c r="AK225" i="10"/>
  <c r="AE224" i="10"/>
  <c r="AH224" i="10"/>
  <c r="AK224" i="10"/>
  <c r="AE223" i="10"/>
  <c r="AH223" i="10"/>
  <c r="AK223" i="10"/>
  <c r="AE222" i="10"/>
  <c r="AH222" i="10"/>
  <c r="AK222" i="10"/>
  <c r="AE221" i="10"/>
  <c r="AH221" i="10"/>
  <c r="AK221" i="10"/>
  <c r="AE220" i="10"/>
  <c r="AH220" i="10"/>
  <c r="AK220" i="10"/>
  <c r="AE219" i="10"/>
  <c r="AH219" i="10"/>
  <c r="AK219" i="10"/>
  <c r="AE218" i="10"/>
  <c r="AH218" i="10"/>
  <c r="AK218" i="10"/>
  <c r="AE217" i="10"/>
  <c r="AH217" i="10"/>
  <c r="AK217" i="10"/>
  <c r="AE216" i="10"/>
  <c r="AH216" i="10"/>
  <c r="AK216" i="10"/>
  <c r="AE215" i="10"/>
  <c r="AH215" i="10"/>
  <c r="AK215" i="10"/>
  <c r="AE214" i="10"/>
  <c r="AH214" i="10"/>
  <c r="AK214" i="10"/>
  <c r="AE213" i="10"/>
  <c r="AH213" i="10"/>
  <c r="AK213" i="10"/>
  <c r="AE212" i="10"/>
  <c r="AH212" i="10"/>
  <c r="AK212" i="10"/>
  <c r="AE211" i="10"/>
  <c r="AH211" i="10"/>
  <c r="AK211" i="10"/>
  <c r="AE208" i="10"/>
  <c r="AH208" i="10"/>
  <c r="AK208" i="10"/>
  <c r="AE207" i="10"/>
  <c r="AH207" i="10"/>
  <c r="AK207" i="10"/>
  <c r="AE206" i="10"/>
  <c r="AH206" i="10"/>
  <c r="AK206" i="10"/>
  <c r="AE204" i="10"/>
  <c r="AH204" i="10"/>
  <c r="AK204" i="10"/>
  <c r="AE203" i="10"/>
  <c r="AH203" i="10"/>
  <c r="AK203" i="10"/>
  <c r="AE202" i="10"/>
  <c r="AH202" i="10"/>
  <c r="AK202" i="10"/>
  <c r="AE201" i="10"/>
  <c r="AH201" i="10"/>
  <c r="AK201" i="10"/>
  <c r="AE200" i="10"/>
  <c r="AH200" i="10"/>
  <c r="AK200" i="10"/>
  <c r="AE199" i="10"/>
  <c r="AH199" i="10"/>
  <c r="AK199" i="10"/>
  <c r="AE198" i="10"/>
  <c r="AH198" i="10"/>
  <c r="AK198" i="10"/>
  <c r="AE197" i="10"/>
  <c r="AH197" i="10"/>
  <c r="AK197" i="10"/>
  <c r="AE196" i="10"/>
  <c r="AH196" i="10"/>
  <c r="AK196" i="10"/>
  <c r="AE195" i="10"/>
  <c r="AH195" i="10"/>
  <c r="AK195" i="10"/>
  <c r="AE194" i="10"/>
  <c r="AH194" i="10"/>
  <c r="AK194" i="10"/>
  <c r="AE193" i="10"/>
  <c r="AH193" i="10"/>
  <c r="AK193" i="10"/>
  <c r="AE192" i="10"/>
  <c r="AH192" i="10"/>
  <c r="AK192" i="10"/>
  <c r="AE284" i="10"/>
  <c r="AH284" i="10"/>
  <c r="AK284" i="10"/>
  <c r="AE341" i="10"/>
  <c r="AH341" i="10"/>
  <c r="AK341" i="10"/>
  <c r="AE355" i="10"/>
  <c r="AH355" i="10"/>
  <c r="AK355" i="10"/>
  <c r="AE277" i="10"/>
  <c r="AH277" i="10"/>
  <c r="AK277" i="10"/>
  <c r="AE274" i="10"/>
  <c r="AH274" i="10"/>
  <c r="AK274" i="10"/>
  <c r="AE382" i="10"/>
  <c r="AH382" i="10"/>
  <c r="AK382" i="10"/>
  <c r="AE379" i="10"/>
  <c r="AH379" i="10"/>
  <c r="AK379" i="10"/>
  <c r="AE377" i="10"/>
  <c r="AH377" i="10"/>
  <c r="AK377" i="10"/>
  <c r="AE374" i="10"/>
  <c r="AH374" i="10"/>
  <c r="AK374" i="10"/>
  <c r="AE371" i="10"/>
  <c r="AH371" i="10"/>
  <c r="AK371" i="10"/>
  <c r="AE367" i="10"/>
  <c r="AH367" i="10"/>
  <c r="AK367" i="10"/>
  <c r="AE363" i="10"/>
  <c r="AH363" i="10"/>
  <c r="AK363" i="10"/>
  <c r="AE191" i="10"/>
  <c r="AH191" i="10"/>
  <c r="AK191" i="10"/>
  <c r="AE190" i="10"/>
  <c r="AH190" i="10"/>
  <c r="AK190" i="10"/>
  <c r="AE189" i="10"/>
  <c r="AH189" i="10"/>
  <c r="AK189" i="10"/>
  <c r="AE188" i="10"/>
  <c r="AH188" i="10"/>
  <c r="AK188" i="10"/>
  <c r="AE187" i="10"/>
  <c r="AH187" i="10"/>
  <c r="AK187" i="10"/>
  <c r="AE186" i="10"/>
  <c r="AH186" i="10"/>
  <c r="AK186" i="10"/>
  <c r="AE185" i="10"/>
  <c r="AH185" i="10"/>
  <c r="AK185" i="10"/>
  <c r="AE184" i="10"/>
  <c r="AH184" i="10"/>
  <c r="AK184" i="10"/>
  <c r="AE183" i="10"/>
  <c r="AH183" i="10"/>
  <c r="AK183" i="10"/>
  <c r="AE182" i="10"/>
  <c r="AH182" i="10"/>
  <c r="AK182" i="10"/>
  <c r="AE181" i="10"/>
  <c r="AH181" i="10"/>
  <c r="AK181" i="10"/>
  <c r="AE180" i="10"/>
  <c r="AH180" i="10"/>
  <c r="AK180" i="10"/>
  <c r="AE179" i="10"/>
  <c r="AH179" i="10"/>
  <c r="AK179" i="10"/>
  <c r="AK38" i="10"/>
  <c r="AQ38" i="10" s="1"/>
  <c r="AE178" i="10"/>
  <c r="AH178" i="10"/>
  <c r="AK178" i="10"/>
  <c r="AE177" i="10"/>
  <c r="AH177" i="10"/>
  <c r="AK177" i="10"/>
  <c r="AE176" i="10"/>
  <c r="AH176" i="10"/>
  <c r="AK176" i="10"/>
  <c r="AK19" i="10"/>
  <c r="AK22" i="10"/>
  <c r="AQ22" i="10" s="1"/>
  <c r="AE175" i="10"/>
  <c r="AH175" i="10"/>
  <c r="AK175" i="10"/>
  <c r="AE174" i="10"/>
  <c r="AH174" i="10"/>
  <c r="AK174" i="10"/>
  <c r="AE173" i="10"/>
  <c r="AH173" i="10"/>
  <c r="AK173" i="10"/>
  <c r="AK37" i="10"/>
  <c r="AQ37" i="10" s="1"/>
  <c r="AE172" i="10"/>
  <c r="AH172" i="10"/>
  <c r="AK172" i="10"/>
  <c r="AE171" i="10"/>
  <c r="AH171" i="10"/>
  <c r="AK171" i="10"/>
  <c r="AE170" i="10"/>
  <c r="AH170" i="10"/>
  <c r="AK170" i="10"/>
  <c r="AE169" i="10"/>
  <c r="AH169" i="10"/>
  <c r="AK169" i="10"/>
  <c r="AE168" i="10"/>
  <c r="AH168" i="10"/>
  <c r="AK168" i="10"/>
  <c r="AE167" i="10"/>
  <c r="AH167" i="10"/>
  <c r="AK167" i="10"/>
  <c r="AE166" i="10"/>
  <c r="AH166" i="10"/>
  <c r="AK166" i="10"/>
  <c r="AE165" i="10"/>
  <c r="AH165" i="10"/>
  <c r="AK165" i="10"/>
  <c r="AE164" i="10"/>
  <c r="AH164" i="10"/>
  <c r="AK164" i="10"/>
  <c r="AE163" i="10"/>
  <c r="AH163" i="10"/>
  <c r="AK163" i="10"/>
  <c r="AE162" i="10"/>
  <c r="AH162" i="10"/>
  <c r="AK162" i="10"/>
  <c r="AE161" i="10"/>
  <c r="AH161" i="10"/>
  <c r="AK161" i="10"/>
  <c r="AE160" i="10"/>
  <c r="AH160" i="10"/>
  <c r="AK160" i="10"/>
  <c r="AE159" i="10"/>
  <c r="AH159" i="10"/>
  <c r="AK159" i="10"/>
  <c r="AE158" i="10"/>
  <c r="AH158" i="10"/>
  <c r="AK158" i="10"/>
  <c r="AE157" i="10"/>
  <c r="AH157" i="10"/>
  <c r="AK157" i="10"/>
  <c r="AE156" i="10"/>
  <c r="AH156" i="10"/>
  <c r="AK156" i="10"/>
  <c r="AE155" i="10"/>
  <c r="AH155" i="10"/>
  <c r="AK155" i="10"/>
  <c r="AE154" i="10"/>
  <c r="AH154" i="10"/>
  <c r="AK154" i="10"/>
  <c r="AE153" i="10"/>
  <c r="AH153" i="10"/>
  <c r="AK153" i="10"/>
  <c r="AE152" i="10"/>
  <c r="AH152" i="10"/>
  <c r="AK152" i="10"/>
  <c r="AE151" i="10"/>
  <c r="AH151" i="10"/>
  <c r="AK151" i="10"/>
  <c r="AE150" i="10"/>
  <c r="AH150" i="10"/>
  <c r="AK150" i="10"/>
  <c r="AE149" i="10"/>
  <c r="AH149" i="10"/>
  <c r="AK149" i="10"/>
  <c r="AE148" i="10"/>
  <c r="AH148" i="10"/>
  <c r="AK148" i="10"/>
  <c r="AE147" i="10"/>
  <c r="AH147" i="10"/>
  <c r="AK147" i="10"/>
  <c r="AE146" i="10"/>
  <c r="AH146" i="10"/>
  <c r="AK146" i="10"/>
  <c r="AE145" i="10"/>
  <c r="AH145" i="10"/>
  <c r="AK145" i="10"/>
  <c r="AE144" i="10"/>
  <c r="AH144" i="10"/>
  <c r="AK144" i="10"/>
  <c r="AE143" i="10"/>
  <c r="AH143" i="10"/>
  <c r="AK143" i="10"/>
  <c r="AE142" i="10"/>
  <c r="AH142" i="10"/>
  <c r="AK142" i="10"/>
  <c r="AE141" i="10"/>
  <c r="AH141" i="10"/>
  <c r="AK141" i="10"/>
  <c r="AE136" i="10"/>
  <c r="AH136" i="10"/>
  <c r="AK136" i="10"/>
  <c r="AE135" i="10"/>
  <c r="AH135" i="10"/>
  <c r="AK135" i="10"/>
  <c r="AE134" i="10"/>
  <c r="AH134" i="10"/>
  <c r="AK134" i="10"/>
  <c r="AE133" i="10"/>
  <c r="AH133" i="10"/>
  <c r="AK133" i="10"/>
  <c r="AE132" i="10"/>
  <c r="AH132" i="10"/>
  <c r="AK132" i="10"/>
  <c r="AE131" i="10"/>
  <c r="AH131" i="10"/>
  <c r="AK131" i="10"/>
  <c r="AE130" i="10"/>
  <c r="AH130" i="10"/>
  <c r="AK130" i="10"/>
  <c r="AE129" i="10"/>
  <c r="AH129" i="10"/>
  <c r="AK129" i="10"/>
  <c r="AE128" i="10"/>
  <c r="AH128" i="10"/>
  <c r="AK128" i="10"/>
  <c r="AK267" i="1"/>
  <c r="AH267" i="1"/>
  <c r="AE267" i="1"/>
  <c r="AK255" i="1"/>
  <c r="AH255" i="1"/>
  <c r="AE255" i="1"/>
  <c r="AE272" i="1"/>
  <c r="AK272" i="1"/>
  <c r="AH272" i="1"/>
  <c r="AK224" i="1"/>
  <c r="AH224" i="1"/>
  <c r="AE224" i="1"/>
  <c r="AK220" i="1"/>
  <c r="AH220" i="1"/>
  <c r="AE220" i="1"/>
  <c r="AK91" i="1"/>
  <c r="AQ91" i="1" s="1"/>
  <c r="AK273" i="1"/>
  <c r="AH273" i="1"/>
  <c r="AE273" i="1"/>
  <c r="AK263" i="1"/>
  <c r="AH263" i="1"/>
  <c r="AE263" i="1"/>
  <c r="AK286" i="1"/>
  <c r="AH286" i="1"/>
  <c r="AE286" i="1"/>
  <c r="AK284" i="1"/>
  <c r="AH284" i="1"/>
  <c r="AE284" i="1"/>
  <c r="AQ284" i="1" s="1"/>
  <c r="AK250" i="1"/>
  <c r="AH250" i="1"/>
  <c r="AE250" i="1"/>
  <c r="AK249" i="1"/>
  <c r="AH249" i="1"/>
  <c r="AE249" i="1"/>
  <c r="AK247" i="1"/>
  <c r="AH247" i="1"/>
  <c r="AE247" i="1"/>
  <c r="AK227" i="1"/>
  <c r="AH227" i="1"/>
  <c r="AE227" i="1"/>
  <c r="AK225" i="1"/>
  <c r="AH225" i="1"/>
  <c r="AE225" i="1"/>
  <c r="AK223" i="1"/>
  <c r="AH223" i="1"/>
  <c r="AE223" i="1"/>
  <c r="AK151" i="1"/>
  <c r="AH151" i="1"/>
  <c r="AE151" i="1"/>
  <c r="AQ151" i="1" s="1"/>
  <c r="AK150" i="1"/>
  <c r="AH150" i="1"/>
  <c r="AE150" i="1"/>
  <c r="AK149" i="1"/>
  <c r="AH149" i="1"/>
  <c r="AE149" i="1"/>
  <c r="AK148" i="1"/>
  <c r="AH148" i="1"/>
  <c r="AE148" i="1"/>
  <c r="AK147" i="1"/>
  <c r="AH147" i="1"/>
  <c r="AE147" i="1"/>
  <c r="AK146" i="1"/>
  <c r="AH146" i="1"/>
  <c r="AE146" i="1"/>
  <c r="AQ146" i="1" s="1"/>
  <c r="AK145" i="1"/>
  <c r="AH145" i="1"/>
  <c r="AE145" i="1"/>
  <c r="AQ145" i="1" s="1"/>
  <c r="AK144" i="1"/>
  <c r="AH144" i="1"/>
  <c r="AE144" i="1"/>
  <c r="AK143" i="1"/>
  <c r="AH143" i="1"/>
  <c r="AE143" i="1"/>
  <c r="AK142" i="1"/>
  <c r="AH142" i="1"/>
  <c r="AE142" i="1"/>
  <c r="AK141" i="1"/>
  <c r="AH141" i="1"/>
  <c r="AE141" i="1"/>
  <c r="AQ141" i="1" s="1"/>
  <c r="AK140" i="1"/>
  <c r="AH140" i="1"/>
  <c r="AE140" i="1"/>
  <c r="AK138" i="1"/>
  <c r="AH138" i="1"/>
  <c r="AE138" i="1"/>
  <c r="AK137" i="1"/>
  <c r="AH137" i="1"/>
  <c r="AE137" i="1"/>
  <c r="AK136" i="1"/>
  <c r="AH136" i="1"/>
  <c r="AE136" i="1"/>
  <c r="AQ136" i="1" s="1"/>
  <c r="AK135" i="1"/>
  <c r="AH135" i="1"/>
  <c r="AE135" i="1"/>
  <c r="AK243" i="1"/>
  <c r="AH243" i="1"/>
  <c r="AE243" i="1"/>
  <c r="AK242" i="1"/>
  <c r="AH242" i="1"/>
  <c r="AE242" i="1"/>
  <c r="AK239" i="1"/>
  <c r="AH239" i="1"/>
  <c r="AE239" i="1"/>
  <c r="AK238" i="1"/>
  <c r="AH238" i="1"/>
  <c r="AE238" i="1"/>
  <c r="AQ238" i="1" s="1"/>
  <c r="AK237" i="1"/>
  <c r="AH237" i="1"/>
  <c r="AE237" i="1"/>
  <c r="AK234" i="1"/>
  <c r="AH234" i="1"/>
  <c r="AE234" i="1"/>
  <c r="AK416" i="1"/>
  <c r="AH416" i="1"/>
  <c r="AE416" i="1"/>
  <c r="AQ416" i="1" s="1"/>
  <c r="AK334" i="1"/>
  <c r="AH334" i="1"/>
  <c r="AK90" i="1"/>
  <c r="AQ90" i="1" s="1"/>
  <c r="AE334" i="1"/>
  <c r="AK323" i="1"/>
  <c r="AH323" i="1"/>
  <c r="AE323" i="1"/>
  <c r="AK99" i="1"/>
  <c r="AQ99" i="1" s="1"/>
  <c r="AK333" i="1"/>
  <c r="AH333" i="1"/>
  <c r="AE333" i="1"/>
  <c r="AQ333" i="1" s="1"/>
  <c r="AK331" i="1"/>
  <c r="AH331" i="1"/>
  <c r="AE331" i="1"/>
  <c r="AK324" i="1"/>
  <c r="AH324" i="1"/>
  <c r="AE324" i="1"/>
  <c r="AK304" i="1"/>
  <c r="AH304" i="1"/>
  <c r="AE304" i="1"/>
  <c r="AK303" i="1"/>
  <c r="AH303" i="1"/>
  <c r="AE303" i="1"/>
  <c r="AK299" i="1"/>
  <c r="AH299" i="1"/>
  <c r="AE299" i="1"/>
  <c r="AK295" i="1"/>
  <c r="AH295" i="1"/>
  <c r="AE295" i="1"/>
  <c r="AK294" i="1"/>
  <c r="AH294" i="1"/>
  <c r="AE294" i="1"/>
  <c r="AK293" i="1"/>
  <c r="AH293" i="1"/>
  <c r="AE293" i="1"/>
  <c r="AK254" i="1"/>
  <c r="AH254" i="1"/>
  <c r="AE254" i="1"/>
  <c r="AK253" i="1"/>
  <c r="AH253" i="1"/>
  <c r="AE253" i="1"/>
  <c r="AK252" i="1"/>
  <c r="AH252" i="1"/>
  <c r="AE252" i="1"/>
  <c r="AK318" i="1"/>
  <c r="AH318" i="1"/>
  <c r="AE318" i="1"/>
  <c r="AK317" i="1"/>
  <c r="AH317" i="1"/>
  <c r="AE317" i="1"/>
  <c r="AK306" i="1"/>
  <c r="AH306" i="1"/>
  <c r="AE306" i="1"/>
  <c r="AK270" i="1"/>
  <c r="AH270" i="1"/>
  <c r="AE270" i="1"/>
  <c r="AQ270" i="1" s="1"/>
  <c r="AK266" i="1"/>
  <c r="AH266" i="1"/>
  <c r="AE266" i="1"/>
  <c r="AK415" i="1"/>
  <c r="AH415" i="1"/>
  <c r="AE415" i="1"/>
  <c r="AK300" i="1"/>
  <c r="AH300" i="1"/>
  <c r="AE300" i="1"/>
  <c r="AK298" i="1"/>
  <c r="AH298" i="1"/>
  <c r="AE298" i="1"/>
  <c r="AK282" i="1"/>
  <c r="AH282" i="1"/>
  <c r="AE282" i="1"/>
  <c r="AK281" i="1"/>
  <c r="AH281" i="1"/>
  <c r="AE281" i="1"/>
  <c r="AK279" i="1"/>
  <c r="AH279" i="1"/>
  <c r="AE279" i="1"/>
  <c r="AQ279" i="1" s="1"/>
  <c r="AK278" i="1"/>
  <c r="AH278" i="1"/>
  <c r="AE278" i="1"/>
  <c r="AK277" i="1"/>
  <c r="AH277" i="1"/>
  <c r="AE277" i="1"/>
  <c r="AQ277" i="1" s="1"/>
  <c r="AK275" i="1"/>
  <c r="AH275" i="1"/>
  <c r="AE275" i="1"/>
  <c r="AQ275" i="1" s="1"/>
  <c r="AK287" i="1"/>
  <c r="AH287" i="1"/>
  <c r="AE287" i="1"/>
  <c r="AQ287" i="1" s="1"/>
  <c r="AK285" i="1"/>
  <c r="AH285" i="1"/>
  <c r="AE285" i="1"/>
  <c r="AK283" i="1"/>
  <c r="AH283" i="1"/>
  <c r="AE283" i="1"/>
  <c r="AQ283" i="1" s="1"/>
  <c r="AK246" i="1"/>
  <c r="AH246" i="1"/>
  <c r="AE246" i="1"/>
  <c r="AK226" i="1"/>
  <c r="AH226" i="1"/>
  <c r="AE226" i="1"/>
  <c r="AK222" i="1"/>
  <c r="AH222" i="1"/>
  <c r="AE222" i="1"/>
  <c r="AK219" i="1"/>
  <c r="AH219" i="1"/>
  <c r="AE219" i="1"/>
  <c r="AK216" i="1"/>
  <c r="AH216" i="1"/>
  <c r="AE216" i="1"/>
  <c r="AK215" i="1"/>
  <c r="AH215" i="1"/>
  <c r="AE215" i="1"/>
  <c r="AQ215" i="1" s="1"/>
  <c r="AK213" i="1"/>
  <c r="AH213" i="1"/>
  <c r="AE213" i="1"/>
  <c r="AQ213" i="1" s="1"/>
  <c r="AK211" i="1"/>
  <c r="AH211" i="1"/>
  <c r="AE211" i="1"/>
  <c r="AK209" i="1"/>
  <c r="AH209" i="1"/>
  <c r="AE209" i="1"/>
  <c r="AK207" i="1"/>
  <c r="AH207" i="1"/>
  <c r="AE207" i="1"/>
  <c r="AK204" i="1"/>
  <c r="AH204" i="1"/>
  <c r="AE204" i="1"/>
  <c r="AK202" i="1"/>
  <c r="AH202" i="1"/>
  <c r="AE202" i="1"/>
  <c r="AK199" i="1"/>
  <c r="AH199" i="1"/>
  <c r="AE199" i="1"/>
  <c r="AQ199" i="1" s="1"/>
  <c r="AK197" i="1"/>
  <c r="AH197" i="1"/>
  <c r="AE197" i="1"/>
  <c r="AK195" i="1"/>
  <c r="AH195" i="1"/>
  <c r="AE195" i="1"/>
  <c r="AK191" i="1"/>
  <c r="AH191" i="1"/>
  <c r="AE191" i="1"/>
  <c r="AK327" i="1"/>
  <c r="AH327" i="1"/>
  <c r="AE327" i="1"/>
  <c r="AQ327" i="1" s="1"/>
  <c r="AK316" i="1"/>
  <c r="AH316" i="1"/>
  <c r="AE316" i="1"/>
  <c r="AK308" i="1"/>
  <c r="AH308" i="1"/>
  <c r="AE308" i="1"/>
  <c r="AK307" i="1"/>
  <c r="AH307" i="1"/>
  <c r="AE307" i="1"/>
  <c r="AK291" i="1"/>
  <c r="AH291" i="1"/>
  <c r="AE291" i="1"/>
  <c r="AK290" i="1"/>
  <c r="AH290" i="1"/>
  <c r="AE290" i="1"/>
  <c r="AK264" i="1"/>
  <c r="AH264" i="1"/>
  <c r="AE264" i="1"/>
  <c r="AK229" i="1"/>
  <c r="AH229" i="1"/>
  <c r="AE229" i="1"/>
  <c r="AK228" i="1"/>
  <c r="AH228" i="1"/>
  <c r="AE228" i="1"/>
  <c r="AQ228" i="1" s="1"/>
  <c r="AK322" i="1"/>
  <c r="AH322" i="1"/>
  <c r="AE322" i="1"/>
  <c r="AK321" i="1"/>
  <c r="AH321" i="1"/>
  <c r="AE321" i="1"/>
  <c r="AQ321" i="1" s="1"/>
  <c r="AK310" i="1"/>
  <c r="AH310" i="1"/>
  <c r="AE310" i="1"/>
  <c r="AK309" i="1"/>
  <c r="AH309" i="1"/>
  <c r="AE309" i="1"/>
  <c r="AQ309" i="1" s="1"/>
  <c r="AK289" i="1"/>
  <c r="AH289" i="1"/>
  <c r="AE289" i="1"/>
  <c r="AQ289" i="1" s="1"/>
  <c r="AK288" i="1"/>
  <c r="AH288" i="1"/>
  <c r="AE288" i="1"/>
  <c r="AK280" i="1"/>
  <c r="AH280" i="1"/>
  <c r="AE280" i="1"/>
  <c r="AH268" i="1"/>
  <c r="AE268" i="1"/>
  <c r="AK268" i="1"/>
  <c r="AK265" i="1"/>
  <c r="AE265" i="1"/>
  <c r="AH265" i="1"/>
  <c r="AK251" i="1"/>
  <c r="AE251" i="1"/>
  <c r="AH251" i="1"/>
  <c r="AH329" i="1"/>
  <c r="AE329" i="1"/>
  <c r="AK329" i="1"/>
  <c r="AK326" i="1"/>
  <c r="AH326" i="1"/>
  <c r="AE326" i="1"/>
  <c r="AQ326" i="1" s="1"/>
  <c r="AK325" i="1"/>
  <c r="AH325" i="1"/>
  <c r="AE325" i="1"/>
  <c r="AK292" i="1"/>
  <c r="AE292" i="1"/>
  <c r="AH292" i="1"/>
  <c r="AK276" i="1"/>
  <c r="AE276" i="1"/>
  <c r="AH276" i="1"/>
  <c r="AH271" i="1"/>
  <c r="AE271" i="1"/>
  <c r="AK271" i="1"/>
  <c r="AK269" i="1"/>
  <c r="AE269" i="1"/>
  <c r="AH269" i="1"/>
  <c r="AH320" i="1"/>
  <c r="AE320" i="1"/>
  <c r="AK320" i="1"/>
  <c r="AK319" i="1"/>
  <c r="AH319" i="1"/>
  <c r="AE319" i="1"/>
  <c r="AQ319" i="1" s="1"/>
  <c r="AK315" i="1"/>
  <c r="AE315" i="1"/>
  <c r="AH315" i="1"/>
  <c r="AK274" i="1"/>
  <c r="AE274" i="1"/>
  <c r="AH274" i="1"/>
  <c r="AH256" i="1"/>
  <c r="AK256" i="1"/>
  <c r="AE256" i="1"/>
  <c r="AQ256" i="1" s="1"/>
  <c r="AE235" i="1"/>
  <c r="AK235" i="1"/>
  <c r="AH235" i="1"/>
  <c r="AK232" i="1"/>
  <c r="AH232" i="1"/>
  <c r="AE232" i="1"/>
  <c r="AH262" i="1"/>
  <c r="AE262" i="1"/>
  <c r="AK262" i="1"/>
  <c r="AE260" i="1"/>
  <c r="AH260" i="1"/>
  <c r="AK260" i="1"/>
  <c r="AH245" i="1"/>
  <c r="AE245" i="1"/>
  <c r="AK245" i="1"/>
  <c r="AE244" i="1"/>
  <c r="AK244" i="1"/>
  <c r="AH244" i="1"/>
  <c r="AH241" i="1"/>
  <c r="AK241" i="1"/>
  <c r="AE241" i="1"/>
  <c r="AE407" i="1"/>
  <c r="AK407" i="1"/>
  <c r="AH407" i="1"/>
  <c r="AE336" i="1"/>
  <c r="AK336" i="1"/>
  <c r="AH336" i="1"/>
  <c r="AK41" i="1"/>
  <c r="AQ41" i="1" s="1"/>
  <c r="AE335" i="1"/>
  <c r="AH335" i="1"/>
  <c r="AK335" i="1"/>
  <c r="AE313" i="1"/>
  <c r="AH313" i="1"/>
  <c r="AK313" i="1"/>
  <c r="AH312" i="1"/>
  <c r="AK312" i="1"/>
  <c r="AE312" i="1"/>
  <c r="AQ312" i="1" s="1"/>
  <c r="AE311" i="1"/>
  <c r="AK311" i="1"/>
  <c r="AH311" i="1"/>
  <c r="AH302" i="1"/>
  <c r="AK302" i="1"/>
  <c r="AE302" i="1"/>
  <c r="AK301" i="1"/>
  <c r="AE301" i="1"/>
  <c r="AH301" i="1"/>
  <c r="AH261" i="1"/>
  <c r="AE261" i="1"/>
  <c r="AK261" i="1"/>
  <c r="AH248" i="1"/>
  <c r="AE248" i="1"/>
  <c r="AK248" i="1"/>
  <c r="AH240" i="1"/>
  <c r="AE240" i="1"/>
  <c r="AK240" i="1"/>
  <c r="AH236" i="1"/>
  <c r="AE236" i="1"/>
  <c r="AK236" i="1"/>
  <c r="AH406" i="1"/>
  <c r="AE406" i="1"/>
  <c r="AK406" i="1"/>
  <c r="AK405" i="1"/>
  <c r="AE405" i="1"/>
  <c r="AH405" i="1"/>
  <c r="AK404" i="1"/>
  <c r="AH404" i="1"/>
  <c r="AE404" i="1"/>
  <c r="AK403" i="1"/>
  <c r="AH403" i="1"/>
  <c r="AE403" i="1"/>
  <c r="AE402" i="1"/>
  <c r="AH402" i="1"/>
  <c r="AK402" i="1"/>
  <c r="AK401" i="1"/>
  <c r="AE401" i="1"/>
  <c r="AH401" i="1"/>
  <c r="AE400" i="1"/>
  <c r="AH400" i="1"/>
  <c r="AK400" i="1"/>
  <c r="AE399" i="1"/>
  <c r="AK399" i="1"/>
  <c r="AH399" i="1"/>
  <c r="AH398" i="1"/>
  <c r="AE398" i="1"/>
  <c r="AK398" i="1"/>
  <c r="AK397" i="1"/>
  <c r="AH397" i="1"/>
  <c r="AE397" i="1"/>
  <c r="AQ397" i="1" s="1"/>
  <c r="AH396" i="1"/>
  <c r="AE396" i="1"/>
  <c r="AK396" i="1"/>
  <c r="AH395" i="1"/>
  <c r="AE395" i="1"/>
  <c r="AK395" i="1"/>
  <c r="AE394" i="1"/>
  <c r="AH394" i="1"/>
  <c r="AK394" i="1"/>
  <c r="AH393" i="1"/>
  <c r="AK393" i="1"/>
  <c r="AE393" i="1"/>
  <c r="AQ393" i="1" s="1"/>
  <c r="AH392" i="1"/>
  <c r="AK392" i="1"/>
  <c r="AE392" i="1"/>
  <c r="AH391" i="1"/>
  <c r="AE391" i="1"/>
  <c r="AK391" i="1"/>
  <c r="AK390" i="1"/>
  <c r="AE390" i="1"/>
  <c r="AH390" i="1"/>
  <c r="AK389" i="1"/>
  <c r="AE389" i="1"/>
  <c r="AH389" i="1"/>
  <c r="AH388" i="1"/>
  <c r="AE388" i="1"/>
  <c r="AK388" i="1"/>
  <c r="AK387" i="1"/>
  <c r="AE387" i="1"/>
  <c r="AH387" i="1"/>
  <c r="AK386" i="1"/>
  <c r="AE386" i="1"/>
  <c r="AH386" i="1"/>
  <c r="AE385" i="1"/>
  <c r="AK385" i="1"/>
  <c r="AH385" i="1"/>
  <c r="AK384" i="1"/>
  <c r="AH384" i="1"/>
  <c r="AE384" i="1"/>
  <c r="AE383" i="1"/>
  <c r="AH383" i="1"/>
  <c r="AK383" i="1"/>
  <c r="AE382" i="1"/>
  <c r="AH382" i="1"/>
  <c r="AK382" i="1"/>
  <c r="AE381" i="1"/>
  <c r="AH381" i="1"/>
  <c r="AK381" i="1"/>
  <c r="AH380" i="1"/>
  <c r="AE380" i="1"/>
  <c r="AK380" i="1"/>
  <c r="AH379" i="1"/>
  <c r="AE379" i="1"/>
  <c r="AK379" i="1"/>
  <c r="AK378" i="1"/>
  <c r="AH378" i="1"/>
  <c r="AE378" i="1"/>
  <c r="AE377" i="1"/>
  <c r="AK377" i="1"/>
  <c r="AH377" i="1"/>
  <c r="AH376" i="1"/>
  <c r="AE376" i="1"/>
  <c r="AK376" i="1"/>
  <c r="AH375" i="1"/>
  <c r="AK375" i="1"/>
  <c r="AE375" i="1"/>
  <c r="AQ375" i="1" s="1"/>
  <c r="AE374" i="1"/>
  <c r="AK374" i="1"/>
  <c r="AH374" i="1"/>
  <c r="AE373" i="1"/>
  <c r="AH373" i="1"/>
  <c r="AK373" i="1"/>
  <c r="AH372" i="1"/>
  <c r="AK372" i="1"/>
  <c r="AE372" i="1"/>
  <c r="AE371" i="1"/>
  <c r="AK371" i="1"/>
  <c r="AH371" i="1"/>
  <c r="AK370" i="1"/>
  <c r="AH370" i="1"/>
  <c r="AE370" i="1"/>
  <c r="AK369" i="1"/>
  <c r="AH369" i="1"/>
  <c r="AE369" i="1"/>
  <c r="AQ369" i="1" s="1"/>
  <c r="AK368" i="1"/>
  <c r="AH368" i="1"/>
  <c r="AE368" i="1"/>
  <c r="AK367" i="1"/>
  <c r="AH367" i="1"/>
  <c r="AE367" i="1"/>
  <c r="AK366" i="1"/>
  <c r="AH366" i="1"/>
  <c r="AE366" i="1"/>
  <c r="AQ366" i="1" s="1"/>
  <c r="AK365" i="1"/>
  <c r="AH365" i="1"/>
  <c r="AE365" i="1"/>
  <c r="AK364" i="1"/>
  <c r="AH364" i="1"/>
  <c r="AE364" i="1"/>
  <c r="AQ364" i="1" s="1"/>
  <c r="AK363" i="1"/>
  <c r="AH363" i="1"/>
  <c r="AE363" i="1"/>
  <c r="AK362" i="1"/>
  <c r="AH362" i="1"/>
  <c r="AE362" i="1"/>
  <c r="AQ362" i="1" s="1"/>
  <c r="AK361" i="1"/>
  <c r="AH361" i="1"/>
  <c r="AE361" i="1"/>
  <c r="AK360" i="1"/>
  <c r="AH360" i="1"/>
  <c r="AE360" i="1"/>
  <c r="AK359" i="1"/>
  <c r="AH359" i="1"/>
  <c r="AE359" i="1"/>
  <c r="AK358" i="1"/>
  <c r="AH358" i="1"/>
  <c r="AE358" i="1"/>
  <c r="AK357" i="1"/>
  <c r="AH357" i="1"/>
  <c r="AE357" i="1"/>
  <c r="AK356" i="1"/>
  <c r="AH356" i="1"/>
  <c r="AE356" i="1"/>
  <c r="AQ356" i="1" s="1"/>
  <c r="AK355" i="1"/>
  <c r="AH355" i="1"/>
  <c r="AE355" i="1"/>
  <c r="AK354" i="1"/>
  <c r="AH354" i="1"/>
  <c r="AE354" i="1"/>
  <c r="AE353" i="1"/>
  <c r="AK353" i="1"/>
  <c r="AH353" i="1"/>
  <c r="AH221" i="1"/>
  <c r="AE221" i="1"/>
  <c r="AK221" i="1"/>
  <c r="AE218" i="1"/>
  <c r="AH218" i="1"/>
  <c r="AK218" i="1"/>
  <c r="AK217" i="1"/>
  <c r="AE217" i="1"/>
  <c r="AH217" i="1"/>
  <c r="AK214" i="1"/>
  <c r="AH214" i="1"/>
  <c r="AE214" i="1"/>
  <c r="AE212" i="1"/>
  <c r="AK212" i="1"/>
  <c r="AH212" i="1"/>
  <c r="AE210" i="1"/>
  <c r="AH210" i="1"/>
  <c r="AK210" i="1"/>
  <c r="AH208" i="1"/>
  <c r="AE208" i="1"/>
  <c r="AK208" i="1"/>
  <c r="AK206" i="1"/>
  <c r="AE206" i="1"/>
  <c r="AH206" i="1"/>
  <c r="AK205" i="1"/>
  <c r="AE205" i="1"/>
  <c r="AH205" i="1"/>
  <c r="AH203" i="1"/>
  <c r="AK203" i="1"/>
  <c r="AE203" i="1"/>
  <c r="AE201" i="1"/>
  <c r="AK201" i="1"/>
  <c r="AH201" i="1"/>
  <c r="AH200" i="1"/>
  <c r="AE200" i="1"/>
  <c r="AK200" i="1"/>
  <c r="AK198" i="1"/>
  <c r="AH198" i="1"/>
  <c r="AE198" i="1"/>
  <c r="AQ198" i="1" s="1"/>
  <c r="AK196" i="1"/>
  <c r="AH196" i="1"/>
  <c r="AE196" i="1"/>
  <c r="AE194" i="1"/>
  <c r="AK194" i="1"/>
  <c r="AH194" i="1"/>
  <c r="AH193" i="1"/>
  <c r="AE193" i="1"/>
  <c r="AK193" i="1"/>
  <c r="AH192" i="1"/>
  <c r="AE192" i="1"/>
  <c r="AK192" i="1"/>
  <c r="AH190" i="1"/>
  <c r="AK190" i="1"/>
  <c r="AE190" i="1"/>
  <c r="AK189" i="1"/>
  <c r="AH189" i="1"/>
  <c r="AE189" i="1"/>
  <c r="AQ189" i="1" s="1"/>
  <c r="AE188" i="1"/>
  <c r="AH188" i="1"/>
  <c r="AK188" i="1"/>
  <c r="AK187" i="1"/>
  <c r="AE187" i="1"/>
  <c r="AH187" i="1"/>
  <c r="AK186" i="1"/>
  <c r="AE186" i="1"/>
  <c r="AH186" i="1"/>
  <c r="AE185" i="1"/>
  <c r="AH185" i="1"/>
  <c r="AK185" i="1"/>
  <c r="AE184" i="1"/>
  <c r="AH184" i="1"/>
  <c r="AK184" i="1"/>
  <c r="AH183" i="1"/>
  <c r="AE183" i="1"/>
  <c r="AK183" i="1"/>
  <c r="AK182" i="1"/>
  <c r="AE182" i="1"/>
  <c r="AH182" i="1"/>
  <c r="AE181" i="1"/>
  <c r="AH181" i="1"/>
  <c r="AK181" i="1"/>
  <c r="AE180" i="1"/>
  <c r="AH180" i="1"/>
  <c r="AK180" i="1"/>
  <c r="AE179" i="1"/>
  <c r="AH179" i="1"/>
  <c r="AK179" i="1"/>
  <c r="AK178" i="1"/>
  <c r="AH178" i="1"/>
  <c r="AK38" i="1"/>
  <c r="AQ38" i="1" s="1"/>
  <c r="AE178" i="1"/>
  <c r="AH177" i="1"/>
  <c r="AE177" i="1"/>
  <c r="AK177" i="1"/>
  <c r="AE176" i="1"/>
  <c r="AH176" i="1"/>
  <c r="AK176" i="1"/>
  <c r="AK19" i="1"/>
  <c r="AQ19" i="1" s="1"/>
  <c r="AK22" i="1"/>
  <c r="AQ22" i="1" s="1"/>
  <c r="AH175" i="1"/>
  <c r="AK175" i="1"/>
  <c r="AE175" i="1"/>
  <c r="AQ175" i="1" s="1"/>
  <c r="AH174" i="1"/>
  <c r="AK174" i="1"/>
  <c r="AE174" i="1"/>
  <c r="AK173" i="1"/>
  <c r="AH173" i="1"/>
  <c r="AE173" i="1"/>
  <c r="AK37" i="1"/>
  <c r="AQ37" i="1" s="1"/>
  <c r="AH172" i="1"/>
  <c r="AK172" i="1"/>
  <c r="AE172" i="1"/>
  <c r="AK171" i="1"/>
  <c r="AH171" i="1"/>
  <c r="AE171" i="1"/>
  <c r="AK170" i="1"/>
  <c r="AH170" i="1"/>
  <c r="AE170" i="1"/>
  <c r="AK169" i="1"/>
  <c r="AE169" i="1"/>
  <c r="AH169" i="1"/>
  <c r="AE168" i="1"/>
  <c r="AH168" i="1"/>
  <c r="AK168" i="1"/>
  <c r="AE134" i="1"/>
  <c r="AH134" i="1"/>
  <c r="AK134" i="1"/>
  <c r="AE133" i="1"/>
  <c r="AH133" i="1"/>
  <c r="AK133" i="1"/>
  <c r="AH132" i="1"/>
  <c r="AK132" i="1"/>
  <c r="AE132" i="1"/>
  <c r="AE131" i="1"/>
  <c r="AK131" i="1"/>
  <c r="AH131" i="1"/>
  <c r="AK130" i="1"/>
  <c r="AH130" i="1"/>
  <c r="AE130" i="1"/>
  <c r="AQ130" i="1" s="1"/>
  <c r="AK129" i="1"/>
  <c r="AH129" i="1"/>
  <c r="AE129" i="1"/>
  <c r="AK128" i="1"/>
  <c r="AH128" i="1"/>
  <c r="AE128" i="1"/>
  <c r="AE233" i="1"/>
  <c r="AH233" i="1"/>
  <c r="AK233" i="1"/>
  <c r="AE167" i="1"/>
  <c r="AH167" i="1"/>
  <c r="AK167" i="1"/>
  <c r="AE166" i="1"/>
  <c r="AH166" i="1"/>
  <c r="AK166" i="1"/>
  <c r="AE165" i="1"/>
  <c r="AH165" i="1"/>
  <c r="AK165" i="1"/>
  <c r="AK164" i="1"/>
  <c r="AE164" i="1"/>
  <c r="AH164" i="1"/>
  <c r="AH163" i="1"/>
  <c r="AK163" i="1"/>
  <c r="AE163" i="1"/>
  <c r="AK162" i="1"/>
  <c r="AH162" i="1"/>
  <c r="AE162" i="1"/>
  <c r="AQ162" i="1" s="1"/>
  <c r="AK161" i="1"/>
  <c r="AH161" i="1"/>
  <c r="AE161" i="1"/>
  <c r="AQ161" i="1" s="1"/>
  <c r="AH160" i="1"/>
  <c r="AK160" i="1"/>
  <c r="AE160" i="1"/>
  <c r="AK159" i="1"/>
  <c r="AH159" i="1"/>
  <c r="AE159" i="1"/>
  <c r="AQ159" i="1" s="1"/>
  <c r="AK158" i="1"/>
  <c r="AH158" i="1"/>
  <c r="AE158" i="1"/>
  <c r="AK157" i="1"/>
  <c r="AH157" i="1"/>
  <c r="AE157" i="1"/>
  <c r="AH156" i="1"/>
  <c r="AE156" i="1"/>
  <c r="AK156" i="1"/>
  <c r="AK155" i="1"/>
  <c r="AH155" i="1"/>
  <c r="AE155" i="1"/>
  <c r="AK154" i="1"/>
  <c r="AH154" i="1"/>
  <c r="AE154" i="1"/>
  <c r="AK153" i="1"/>
  <c r="AH153" i="1"/>
  <c r="AE153" i="1"/>
  <c r="AQ153" i="1" s="1"/>
  <c r="AK152" i="1"/>
  <c r="AH152" i="1"/>
  <c r="AE152" i="1"/>
  <c r="AK352" i="1"/>
  <c r="AH352" i="1"/>
  <c r="AE352" i="1"/>
  <c r="AK351" i="1"/>
  <c r="AH351" i="1"/>
  <c r="AE351" i="1"/>
  <c r="AK350" i="1"/>
  <c r="AH350" i="1"/>
  <c r="AE350" i="1"/>
  <c r="AQ350" i="1" s="1"/>
  <c r="AK349" i="1"/>
  <c r="AH349" i="1"/>
  <c r="AE349" i="1"/>
  <c r="AK348" i="1"/>
  <c r="AH348" i="1"/>
  <c r="AE348" i="1"/>
  <c r="AK347" i="1"/>
  <c r="AH347" i="1"/>
  <c r="AE347" i="1"/>
  <c r="AQ347" i="1" s="1"/>
  <c r="AK346" i="1"/>
  <c r="AH346" i="1"/>
  <c r="AE346" i="1"/>
  <c r="AK345" i="1"/>
  <c r="AH345" i="1"/>
  <c r="AE345" i="1"/>
  <c r="AQ345" i="1" s="1"/>
  <c r="AK344" i="1"/>
  <c r="AH344" i="1"/>
  <c r="AE344" i="1"/>
  <c r="AQ344" i="1" s="1"/>
  <c r="AK343" i="1"/>
  <c r="AH343" i="1"/>
  <c r="AE343" i="1"/>
  <c r="AK342" i="1"/>
  <c r="AH342" i="1"/>
  <c r="AE342" i="1"/>
  <c r="AK341" i="1"/>
  <c r="AH341" i="1"/>
  <c r="AE341" i="1"/>
  <c r="AH340" i="1"/>
  <c r="AK340" i="1"/>
  <c r="AE340" i="1"/>
  <c r="AH339" i="1"/>
  <c r="AE339" i="1"/>
  <c r="AK339" i="1"/>
  <c r="AK123" i="1"/>
  <c r="AQ123" i="1" s="1"/>
  <c r="AK338" i="1"/>
  <c r="AH338" i="1"/>
  <c r="AE338" i="1"/>
  <c r="AK337" i="1"/>
  <c r="AE337" i="1"/>
  <c r="AH337" i="1"/>
  <c r="AK314" i="1"/>
  <c r="AE314" i="1"/>
  <c r="AH314" i="1"/>
  <c r="AK297" i="1"/>
  <c r="AH297" i="1"/>
  <c r="AE297" i="1"/>
  <c r="AK296" i="1"/>
  <c r="AH296" i="1"/>
  <c r="AE296" i="1"/>
  <c r="AK259" i="1"/>
  <c r="AE259" i="1"/>
  <c r="AH259" i="1"/>
  <c r="AH258" i="1"/>
  <c r="AE258" i="1"/>
  <c r="AK258" i="1"/>
  <c r="AH257" i="1"/>
  <c r="AK257" i="1"/>
  <c r="AE257" i="1"/>
  <c r="AH231" i="1"/>
  <c r="AK231" i="1"/>
  <c r="AE231" i="1"/>
  <c r="AK230" i="1"/>
  <c r="AH230" i="1"/>
  <c r="AE230" i="1"/>
  <c r="AK332" i="1"/>
  <c r="AH332" i="1"/>
  <c r="AE332" i="1"/>
  <c r="AQ332" i="1" s="1"/>
  <c r="AK330" i="1"/>
  <c r="AH330" i="1"/>
  <c r="AE330" i="1"/>
  <c r="AK328" i="1"/>
  <c r="AH328" i="1"/>
  <c r="AE328" i="1"/>
  <c r="AK305" i="1"/>
  <c r="AH305" i="1"/>
  <c r="AE305" i="1"/>
  <c r="I46" i="11"/>
  <c r="I47" i="11"/>
  <c r="I5" i="11"/>
  <c r="I48" i="11"/>
  <c r="I49" i="11"/>
  <c r="I50" i="11"/>
  <c r="I51" i="11"/>
  <c r="I52" i="11"/>
  <c r="I53" i="11"/>
  <c r="I54" i="11"/>
  <c r="I55" i="11"/>
  <c r="AQ243" i="1" l="1"/>
  <c r="AQ155" i="1"/>
  <c r="AQ246" i="1"/>
  <c r="AQ160" i="1"/>
  <c r="AQ278" i="1"/>
  <c r="AQ132" i="1"/>
  <c r="AQ163" i="1"/>
  <c r="AQ349" i="1"/>
  <c r="AQ372" i="1"/>
  <c r="AQ304" i="1"/>
  <c r="AQ415" i="10"/>
  <c r="AQ392" i="1"/>
  <c r="AQ325" i="1"/>
  <c r="AQ310" i="1"/>
  <c r="AQ306" i="1"/>
  <c r="AQ158" i="1"/>
  <c r="AQ370" i="1"/>
  <c r="AQ328" i="1"/>
  <c r="AQ282" i="1"/>
  <c r="AQ257" i="1"/>
  <c r="AQ355" i="1"/>
  <c r="AQ281" i="1"/>
  <c r="AQ358" i="1"/>
  <c r="AQ334" i="1"/>
  <c r="AQ249" i="1"/>
  <c r="AQ144" i="1"/>
  <c r="AQ351" i="1"/>
  <c r="AQ220" i="1"/>
  <c r="AQ137" i="1"/>
  <c r="AQ202" i="1"/>
  <c r="AQ317" i="1"/>
  <c r="AQ266" i="1"/>
  <c r="AQ214" i="1"/>
  <c r="AQ203" i="1"/>
  <c r="AQ365" i="1"/>
  <c r="AQ223" i="1"/>
  <c r="AQ237" i="1"/>
  <c r="AQ288" i="1"/>
  <c r="AQ298" i="1"/>
  <c r="AQ196" i="1"/>
  <c r="AQ294" i="1"/>
  <c r="AQ307" i="1"/>
  <c r="AQ359" i="1"/>
  <c r="AQ331" i="1"/>
  <c r="AQ404" i="1"/>
  <c r="AQ415" i="1"/>
  <c r="AQ135" i="1"/>
  <c r="AQ280" i="1"/>
  <c r="AQ353" i="1"/>
  <c r="AQ239" i="1"/>
  <c r="AQ357" i="1"/>
  <c r="AQ299" i="1"/>
  <c r="AQ128" i="1"/>
  <c r="AQ204" i="1"/>
  <c r="AQ222" i="1"/>
  <c r="AQ226" i="1"/>
  <c r="AQ216" i="1"/>
  <c r="AQ285" i="1"/>
  <c r="AQ297" i="1"/>
  <c r="AQ305" i="1"/>
  <c r="AQ303" i="1"/>
  <c r="AQ140" i="10"/>
  <c r="AQ354" i="1"/>
  <c r="AQ384" i="1"/>
  <c r="AQ255" i="1"/>
  <c r="AQ171" i="1"/>
  <c r="AQ231" i="1"/>
  <c r="AQ286" i="1"/>
  <c r="AQ241" i="1"/>
  <c r="AQ295" i="1"/>
  <c r="AQ296" i="1"/>
  <c r="AQ157" i="1"/>
  <c r="AQ152" i="1"/>
  <c r="S67" i="11"/>
  <c r="K176" i="11"/>
  <c r="M176" i="11" s="1"/>
  <c r="S120" i="11"/>
  <c r="K211" i="11"/>
  <c r="M211" i="11" s="1"/>
  <c r="S103" i="11"/>
  <c r="S102" i="11"/>
  <c r="AA551" i="10" s="1"/>
  <c r="K197" i="11"/>
  <c r="M197" i="11" s="1"/>
  <c r="I95" i="11"/>
  <c r="I117" i="11"/>
  <c r="I71" i="11"/>
  <c r="J46" i="11"/>
  <c r="K46" i="11"/>
  <c r="J47" i="11"/>
  <c r="K47" i="11"/>
  <c r="J5" i="11"/>
  <c r="K5" i="11"/>
  <c r="K48" i="11"/>
  <c r="J48" i="11"/>
  <c r="J49" i="11"/>
  <c r="K49" i="11"/>
  <c r="K50" i="11"/>
  <c r="J50" i="11"/>
  <c r="I109" i="11"/>
  <c r="I116" i="11"/>
  <c r="I113" i="11"/>
  <c r="I91" i="11"/>
  <c r="I129" i="11"/>
  <c r="I62" i="11"/>
  <c r="I112" i="11"/>
  <c r="I119" i="11"/>
  <c r="I73" i="11"/>
  <c r="I140" i="11"/>
  <c r="I114" i="11"/>
  <c r="I96" i="11"/>
  <c r="I6" i="11"/>
  <c r="I4" i="11"/>
  <c r="I130" i="11"/>
  <c r="I111" i="11"/>
  <c r="J51" i="11"/>
  <c r="K51" i="11"/>
  <c r="K52" i="11"/>
  <c r="J52" i="11"/>
  <c r="I121" i="11"/>
  <c r="I118" i="11"/>
  <c r="J53" i="11"/>
  <c r="K53" i="11"/>
  <c r="J54" i="11"/>
  <c r="K54" i="11"/>
  <c r="J55" i="11"/>
  <c r="K55" i="11"/>
  <c r="I28" i="11"/>
  <c r="I93" i="11"/>
  <c r="AQ253" i="1"/>
  <c r="AQ169" i="10"/>
  <c r="AQ167" i="10"/>
  <c r="AQ384" i="10"/>
  <c r="AQ305" i="10"/>
  <c r="AQ301" i="10"/>
  <c r="AQ296" i="10"/>
  <c r="AQ294" i="10"/>
  <c r="AQ129" i="10"/>
  <c r="AQ194" i="10"/>
  <c r="AQ200" i="10"/>
  <c r="AQ199" i="10"/>
  <c r="AQ293" i="1"/>
  <c r="AQ291" i="1"/>
  <c r="AQ137" i="10"/>
  <c r="AQ406" i="10"/>
  <c r="AQ358" i="10"/>
  <c r="AQ351" i="10"/>
  <c r="AQ350" i="10"/>
  <c r="AQ349" i="10"/>
  <c r="AQ348" i="10"/>
  <c r="AQ347" i="10"/>
  <c r="AQ283" i="10"/>
  <c r="AQ282" i="10"/>
  <c r="AQ280" i="10"/>
  <c r="AQ404" i="10"/>
  <c r="AQ402" i="10"/>
  <c r="AQ401" i="10"/>
  <c r="AQ400" i="10"/>
  <c r="AQ399" i="10"/>
  <c r="AQ398" i="10"/>
  <c r="AQ397" i="10"/>
  <c r="AQ396" i="10"/>
  <c r="AQ395" i="10"/>
  <c r="AQ393" i="10"/>
  <c r="AQ392" i="10"/>
  <c r="AQ390" i="10"/>
  <c r="AQ389" i="10"/>
  <c r="AQ388" i="10"/>
  <c r="AQ387" i="10"/>
  <c r="AQ386" i="10"/>
  <c r="AQ385" i="10"/>
  <c r="AQ298" i="10"/>
  <c r="AQ292" i="10"/>
  <c r="AQ174" i="10"/>
  <c r="AQ263" i="10"/>
  <c r="AQ256" i="10"/>
  <c r="AQ250" i="10"/>
  <c r="AQ198" i="10"/>
  <c r="AQ196" i="10"/>
  <c r="AQ195" i="10"/>
  <c r="AQ173" i="10"/>
  <c r="AQ170" i="10"/>
  <c r="AQ168" i="10"/>
  <c r="AQ166" i="10"/>
  <c r="AQ195" i="1"/>
  <c r="AQ342" i="1"/>
  <c r="AQ19" i="10"/>
  <c r="AQ128" i="10"/>
  <c r="AQ342" i="10"/>
  <c r="AQ272" i="10"/>
  <c r="AQ210" i="10"/>
  <c r="AQ209" i="10"/>
  <c r="AQ353" i="10"/>
  <c r="AQ352" i="10"/>
  <c r="AQ383" i="10"/>
  <c r="AQ356" i="10"/>
  <c r="AQ354" i="10"/>
  <c r="AQ344" i="10"/>
  <c r="AQ279" i="10"/>
  <c r="AQ273" i="10"/>
  <c r="AQ381" i="10"/>
  <c r="AQ378" i="10"/>
  <c r="AQ375" i="10"/>
  <c r="AQ373" i="10"/>
  <c r="AQ370" i="10"/>
  <c r="AQ368" i="10"/>
  <c r="AQ365" i="10"/>
  <c r="AQ362" i="10"/>
  <c r="AQ360" i="10"/>
  <c r="AQ340" i="10"/>
  <c r="AQ275" i="10"/>
  <c r="AQ338" i="10"/>
  <c r="AQ336" i="10"/>
  <c r="AQ334" i="10"/>
  <c r="AQ332" i="10"/>
  <c r="AQ330" i="10"/>
  <c r="AQ328" i="10"/>
  <c r="AQ326" i="10"/>
  <c r="AQ323" i="10"/>
  <c r="AQ321" i="10"/>
  <c r="AQ318" i="10"/>
  <c r="AQ316" i="10"/>
  <c r="AQ314" i="10"/>
  <c r="AQ312" i="10"/>
  <c r="AQ309" i="10"/>
  <c r="AQ307" i="10"/>
  <c r="AQ290" i="10"/>
  <c r="AQ287" i="10"/>
  <c r="AQ138" i="10"/>
  <c r="AQ270" i="10"/>
  <c r="AQ268" i="10"/>
  <c r="AQ266" i="10"/>
  <c r="AQ264" i="10"/>
  <c r="AQ261" i="10"/>
  <c r="AQ258" i="10"/>
  <c r="AQ255" i="10"/>
  <c r="AQ253" i="10"/>
  <c r="AQ251" i="10"/>
  <c r="AQ248" i="10"/>
  <c r="AQ245" i="10"/>
  <c r="AQ242" i="10"/>
  <c r="AQ238" i="10"/>
  <c r="AQ235" i="10"/>
  <c r="AQ232" i="10"/>
  <c r="AQ231" i="10"/>
  <c r="AQ230" i="10"/>
  <c r="AQ229" i="10"/>
  <c r="AQ228" i="10"/>
  <c r="AQ227" i="10"/>
  <c r="AQ343" i="10"/>
  <c r="AQ357" i="10"/>
  <c r="AQ346" i="10"/>
  <c r="AQ339" i="10"/>
  <c r="AQ278" i="10"/>
  <c r="AQ205" i="10"/>
  <c r="AQ380" i="10"/>
  <c r="AQ376" i="10"/>
  <c r="AQ372" i="10"/>
  <c r="AQ369" i="10"/>
  <c r="AQ366" i="10"/>
  <c r="AQ364" i="10"/>
  <c r="AQ361" i="10"/>
  <c r="AQ345" i="10"/>
  <c r="AQ276" i="10"/>
  <c r="AQ337" i="10"/>
  <c r="AQ335" i="10"/>
  <c r="AQ333" i="10"/>
  <c r="AQ331" i="10"/>
  <c r="AQ329" i="10"/>
  <c r="AQ327" i="10"/>
  <c r="AQ325" i="10"/>
  <c r="AQ324" i="10"/>
  <c r="AQ322" i="10"/>
  <c r="AQ320" i="10"/>
  <c r="AQ319" i="10"/>
  <c r="AQ317" i="10"/>
  <c r="AQ315" i="10"/>
  <c r="AQ313" i="10"/>
  <c r="AQ311" i="10"/>
  <c r="AQ310" i="10"/>
  <c r="AQ308" i="10"/>
  <c r="AQ306" i="10"/>
  <c r="AQ304" i="10"/>
  <c r="AQ302" i="10"/>
  <c r="AQ300" i="10"/>
  <c r="AQ299" i="10"/>
  <c r="AQ297" i="10"/>
  <c r="AQ295" i="10"/>
  <c r="AQ293" i="10"/>
  <c r="AQ291" i="10"/>
  <c r="AQ289" i="10"/>
  <c r="AQ288" i="10"/>
  <c r="AQ286" i="10"/>
  <c r="AQ285" i="10"/>
  <c r="AQ271" i="10"/>
  <c r="AQ269" i="10"/>
  <c r="AQ267" i="10"/>
  <c r="AQ265" i="10"/>
  <c r="AQ262" i="10"/>
  <c r="AQ260" i="10"/>
  <c r="AQ259" i="10"/>
  <c r="AQ257" i="10"/>
  <c r="AQ254" i="10"/>
  <c r="AQ252" i="10"/>
  <c r="AQ175" i="10"/>
  <c r="AQ249" i="10"/>
  <c r="AQ247" i="10"/>
  <c r="AQ246" i="10"/>
  <c r="AQ244" i="10"/>
  <c r="AQ243" i="10"/>
  <c r="AQ241" i="10"/>
  <c r="AQ240" i="10"/>
  <c r="AQ239" i="10"/>
  <c r="AQ237" i="10"/>
  <c r="AQ236" i="10"/>
  <c r="AQ234" i="10"/>
  <c r="AQ233" i="10"/>
  <c r="AQ226" i="10"/>
  <c r="AQ225" i="10"/>
  <c r="AQ224" i="10"/>
  <c r="AQ223" i="10"/>
  <c r="AQ222" i="10"/>
  <c r="AQ221" i="10"/>
  <c r="AQ220" i="10"/>
  <c r="AQ219" i="10"/>
  <c r="AQ218" i="10"/>
  <c r="AQ217" i="10"/>
  <c r="AQ216" i="10"/>
  <c r="AQ215" i="10"/>
  <c r="AQ214" i="10"/>
  <c r="AQ213" i="10"/>
  <c r="AQ212" i="10"/>
  <c r="AQ211" i="10"/>
  <c r="AQ208" i="10"/>
  <c r="AQ207" i="10"/>
  <c r="AQ206" i="10"/>
  <c r="AQ204" i="10"/>
  <c r="AQ203" i="10"/>
  <c r="AQ202" i="10"/>
  <c r="AQ201" i="10"/>
  <c r="AQ197" i="10"/>
  <c r="AQ193" i="10"/>
  <c r="AQ192" i="10"/>
  <c r="AQ284" i="10"/>
  <c r="AQ341" i="10"/>
  <c r="AQ355" i="10"/>
  <c r="AQ277" i="10"/>
  <c r="AQ274" i="10"/>
  <c r="AQ382" i="10"/>
  <c r="AQ379" i="10"/>
  <c r="AQ377" i="10"/>
  <c r="AQ374" i="10"/>
  <c r="AQ371" i="10"/>
  <c r="AQ367" i="10"/>
  <c r="AQ363" i="10"/>
  <c r="AQ191" i="10"/>
  <c r="AQ190" i="10"/>
  <c r="AQ189" i="10"/>
  <c r="AQ188" i="10"/>
  <c r="AQ187" i="10"/>
  <c r="AQ186" i="10"/>
  <c r="AQ185" i="10"/>
  <c r="AQ184" i="10"/>
  <c r="AQ183" i="10"/>
  <c r="AQ182" i="10"/>
  <c r="AQ181" i="10"/>
  <c r="AQ180" i="10"/>
  <c r="AQ179" i="10"/>
  <c r="AQ178" i="10"/>
  <c r="AQ177" i="10"/>
  <c r="AQ176" i="10"/>
  <c r="AQ172" i="10"/>
  <c r="AQ171" i="10"/>
  <c r="AQ165" i="10"/>
  <c r="AQ164" i="10"/>
  <c r="AQ163" i="10"/>
  <c r="AQ162" i="10"/>
  <c r="AQ161" i="10"/>
  <c r="AQ160" i="10"/>
  <c r="AQ159" i="10"/>
  <c r="AQ158" i="10"/>
  <c r="AQ157" i="10"/>
  <c r="AQ156" i="10"/>
  <c r="AQ155" i="10"/>
  <c r="AQ154" i="10"/>
  <c r="AQ153" i="10"/>
  <c r="AQ152" i="10"/>
  <c r="AQ151" i="10"/>
  <c r="AQ150" i="10"/>
  <c r="AQ149" i="10"/>
  <c r="AQ148" i="10"/>
  <c r="AQ147" i="10"/>
  <c r="AQ146" i="10"/>
  <c r="AQ145" i="10"/>
  <c r="AQ144" i="10"/>
  <c r="AQ143" i="10"/>
  <c r="AQ142" i="10"/>
  <c r="AQ141" i="10"/>
  <c r="AQ136" i="10"/>
  <c r="AQ135" i="10"/>
  <c r="AQ134" i="10"/>
  <c r="AQ133" i="10"/>
  <c r="AQ132" i="10"/>
  <c r="AQ131" i="10"/>
  <c r="AQ130" i="10"/>
  <c r="AQ303" i="10"/>
  <c r="AQ359" i="10"/>
  <c r="AQ407" i="10"/>
  <c r="AQ281" i="10"/>
  <c r="AQ405" i="10"/>
  <c r="AQ403" i="10"/>
  <c r="AQ394" i="10"/>
  <c r="AQ391" i="10"/>
  <c r="AQ209" i="1"/>
  <c r="AQ138" i="1"/>
  <c r="AQ378" i="1"/>
  <c r="AQ147" i="1"/>
  <c r="AQ363" i="1"/>
  <c r="AQ348" i="1"/>
  <c r="AQ143" i="1"/>
  <c r="AQ330" i="1"/>
  <c r="AQ232" i="1"/>
  <c r="AQ154" i="1"/>
  <c r="AQ367" i="1"/>
  <c r="AQ150" i="1"/>
  <c r="AQ300" i="1"/>
  <c r="AQ142" i="1"/>
  <c r="AQ322" i="1"/>
  <c r="AQ172" i="1"/>
  <c r="AQ360" i="1"/>
  <c r="AQ267" i="1"/>
  <c r="AQ308" i="1"/>
  <c r="AQ211" i="1"/>
  <c r="AQ368" i="1"/>
  <c r="AQ234" i="1"/>
  <c r="AQ170" i="1"/>
  <c r="AQ247" i="1"/>
  <c r="AQ343" i="1"/>
  <c r="AQ219" i="1"/>
  <c r="AQ403" i="1"/>
  <c r="AQ316" i="1"/>
  <c r="AQ190" i="1"/>
  <c r="AQ324" i="1"/>
  <c r="AQ229" i="1"/>
  <c r="AQ264" i="1"/>
  <c r="AQ148" i="1"/>
  <c r="AQ242" i="1"/>
  <c r="AQ272" i="1"/>
  <c r="AQ338" i="1"/>
  <c r="AQ149" i="1"/>
  <c r="AQ323" i="1"/>
  <c r="AQ140" i="1"/>
  <c r="AQ250" i="1"/>
  <c r="AQ361" i="1"/>
  <c r="AQ230" i="1"/>
  <c r="AQ340" i="1"/>
  <c r="AQ254" i="1"/>
  <c r="AQ191" i="1"/>
  <c r="AQ273" i="1"/>
  <c r="AQ252" i="1"/>
  <c r="AQ173" i="1"/>
  <c r="AQ263" i="1"/>
  <c r="AQ197" i="1"/>
  <c r="AQ290" i="1"/>
  <c r="AQ341" i="1"/>
  <c r="AQ227" i="1"/>
  <c r="AQ174" i="1"/>
  <c r="AQ224" i="1"/>
  <c r="AQ395" i="1"/>
  <c r="AQ391" i="1"/>
  <c r="AQ178" i="1"/>
  <c r="AQ387" i="1"/>
  <c r="AQ265" i="1"/>
  <c r="AQ251" i="1"/>
  <c r="AQ396" i="1"/>
  <c r="AQ374" i="1"/>
  <c r="AQ371" i="1"/>
  <c r="AQ352" i="1"/>
  <c r="AQ225" i="1"/>
  <c r="AQ389" i="1"/>
  <c r="AQ318" i="1"/>
  <c r="AQ268" i="1"/>
  <c r="AQ207" i="1"/>
  <c r="AQ194" i="1"/>
  <c r="AQ329" i="1"/>
  <c r="AQ292" i="1"/>
  <c r="AQ276" i="1"/>
  <c r="AQ271" i="1"/>
  <c r="AQ269" i="1"/>
  <c r="AQ320" i="1"/>
  <c r="AQ315" i="1"/>
  <c r="AQ274" i="1"/>
  <c r="AQ235" i="1"/>
  <c r="AQ262" i="1"/>
  <c r="AQ260" i="1"/>
  <c r="AQ245" i="1"/>
  <c r="AQ244" i="1"/>
  <c r="AQ407" i="1"/>
  <c r="AQ336" i="1"/>
  <c r="AQ335" i="1"/>
  <c r="AQ313" i="1"/>
  <c r="AQ311" i="1"/>
  <c r="AQ394" i="1"/>
  <c r="AQ390" i="1"/>
  <c r="AQ373" i="1"/>
  <c r="AQ302" i="1"/>
  <c r="AQ301" i="1"/>
  <c r="AQ261" i="1"/>
  <c r="AQ248" i="1"/>
  <c r="AQ240" i="1"/>
  <c r="AQ236" i="1"/>
  <c r="AQ406" i="1"/>
  <c r="AQ405" i="1"/>
  <c r="AQ402" i="1"/>
  <c r="AQ401" i="1"/>
  <c r="AQ400" i="1"/>
  <c r="AQ399" i="1"/>
  <c r="AQ398" i="1"/>
  <c r="AQ388" i="1"/>
  <c r="AQ386" i="1"/>
  <c r="AQ385" i="1"/>
  <c r="AQ383" i="1"/>
  <c r="AQ382" i="1"/>
  <c r="AQ381" i="1"/>
  <c r="AQ380" i="1"/>
  <c r="AQ379" i="1"/>
  <c r="AQ377" i="1"/>
  <c r="AQ376" i="1"/>
  <c r="AQ164" i="1"/>
  <c r="AQ221" i="1"/>
  <c r="AQ218" i="1"/>
  <c r="AQ217" i="1"/>
  <c r="AQ212" i="1"/>
  <c r="AQ210" i="1"/>
  <c r="AQ208" i="1"/>
  <c r="AQ206" i="1"/>
  <c r="AQ205" i="1"/>
  <c r="AQ201" i="1"/>
  <c r="AQ200" i="1"/>
  <c r="AQ193" i="1"/>
  <c r="AQ192" i="1"/>
  <c r="AQ188" i="1"/>
  <c r="AQ187" i="1"/>
  <c r="AQ186" i="1"/>
  <c r="AQ185" i="1"/>
  <c r="AQ184" i="1"/>
  <c r="AQ183" i="1"/>
  <c r="AQ182" i="1"/>
  <c r="AQ181" i="1"/>
  <c r="AQ180" i="1"/>
  <c r="AQ179" i="1"/>
  <c r="AQ177" i="1"/>
  <c r="AQ176" i="1"/>
  <c r="AQ169" i="1"/>
  <c r="AQ168" i="1"/>
  <c r="AQ134" i="1"/>
  <c r="AQ133" i="1"/>
  <c r="AQ131" i="1"/>
  <c r="AQ129" i="1"/>
  <c r="AQ233" i="1"/>
  <c r="AQ167" i="1"/>
  <c r="AQ166" i="1"/>
  <c r="AQ165" i="1"/>
  <c r="AQ156" i="1"/>
  <c r="AQ346" i="1"/>
  <c r="AQ339" i="1"/>
  <c r="AQ337" i="1"/>
  <c r="AQ314" i="1"/>
  <c r="AQ259" i="1"/>
  <c r="AQ258" i="1"/>
  <c r="T103" i="11" l="1"/>
  <c r="AA556" i="10"/>
  <c r="T67" i="11"/>
  <c r="S176" i="11"/>
  <c r="T176" i="11" s="1"/>
  <c r="S211" i="11"/>
  <c r="T211" i="11" s="1"/>
  <c r="T120" i="11"/>
  <c r="S197" i="11"/>
  <c r="T197" i="11" s="1"/>
  <c r="T102" i="11"/>
  <c r="J95" i="11"/>
  <c r="K95" i="11"/>
  <c r="J117" i="11"/>
  <c r="K117" i="11"/>
  <c r="J71" i="11"/>
  <c r="K71" i="11"/>
  <c r="J109" i="11"/>
  <c r="K109" i="11"/>
  <c r="J116" i="11"/>
  <c r="K116" i="11"/>
  <c r="J113" i="11"/>
  <c r="K113" i="11"/>
  <c r="J91" i="11"/>
  <c r="K91" i="11"/>
  <c r="J129" i="11"/>
  <c r="K129" i="11"/>
  <c r="J62" i="11"/>
  <c r="K62" i="11"/>
  <c r="J112" i="11"/>
  <c r="K112" i="11"/>
  <c r="J119" i="11"/>
  <c r="K119" i="11"/>
  <c r="K73" i="11"/>
  <c r="J73" i="11"/>
  <c r="J140" i="11"/>
  <c r="K140" i="11"/>
  <c r="K114" i="11"/>
  <c r="J114" i="11"/>
  <c r="K96" i="11"/>
  <c r="J96" i="11"/>
  <c r="J6" i="11"/>
  <c r="S8" i="11" s="1"/>
  <c r="K6" i="11"/>
  <c r="J4" i="11"/>
  <c r="K4" i="11"/>
  <c r="J130" i="11"/>
  <c r="K130" i="11"/>
  <c r="J111" i="11"/>
  <c r="K111" i="11"/>
  <c r="J121" i="11"/>
  <c r="K121" i="11"/>
  <c r="J118" i="11"/>
  <c r="K118" i="11"/>
  <c r="J28" i="11"/>
  <c r="K28" i="11"/>
  <c r="J93" i="11"/>
  <c r="K93" i="11"/>
  <c r="T8" i="11" l="1"/>
  <c r="AA506" i="10"/>
  <c r="K160" i="11"/>
  <c r="M160" i="11" s="1"/>
  <c r="S5" i="11"/>
  <c r="S10" i="11"/>
  <c r="AA457" i="10" s="1"/>
  <c r="S7" i="11"/>
  <c r="S6" i="11"/>
  <c r="AA561" i="10" s="1"/>
  <c r="S9" i="11"/>
  <c r="S98" i="11"/>
  <c r="S96" i="11"/>
  <c r="S101" i="11"/>
  <c r="S97" i="11"/>
  <c r="S95" i="11"/>
  <c r="S100" i="11"/>
  <c r="S99" i="11"/>
  <c r="K196" i="11"/>
  <c r="M196" i="11" s="1"/>
  <c r="S117" i="11"/>
  <c r="AA627" i="10" s="1"/>
  <c r="K208" i="11"/>
  <c r="M208" i="11" s="1"/>
  <c r="K180" i="11"/>
  <c r="M180" i="11" s="1"/>
  <c r="S71" i="11"/>
  <c r="AA573" i="10" s="1"/>
  <c r="S109" i="11"/>
  <c r="AA571" i="10" s="1"/>
  <c r="S110" i="11"/>
  <c r="K202" i="11"/>
  <c r="M202" i="11" s="1"/>
  <c r="S116" i="11"/>
  <c r="K207" i="11"/>
  <c r="M207" i="11" s="1"/>
  <c r="S113" i="11"/>
  <c r="K205" i="11"/>
  <c r="M205" i="11" s="1"/>
  <c r="K193" i="11"/>
  <c r="M193" i="11" s="1"/>
  <c r="S88" i="11"/>
  <c r="S85" i="11"/>
  <c r="AA636" i="10" s="1"/>
  <c r="S86" i="11"/>
  <c r="T86" i="11" s="1"/>
  <c r="S90" i="11"/>
  <c r="S87" i="11"/>
  <c r="S89" i="11"/>
  <c r="T89" i="11" s="1"/>
  <c r="S129" i="11"/>
  <c r="AA649" i="10" s="1"/>
  <c r="K217" i="11"/>
  <c r="M217" i="11" s="1"/>
  <c r="S62" i="11"/>
  <c r="AA503" i="10" s="1"/>
  <c r="K171" i="11"/>
  <c r="M171" i="11" s="1"/>
  <c r="S112" i="11"/>
  <c r="K204" i="11"/>
  <c r="M204" i="11" s="1"/>
  <c r="S119" i="11"/>
  <c r="AA630" i="10" s="1"/>
  <c r="K210" i="11"/>
  <c r="M210" i="11" s="1"/>
  <c r="S74" i="11"/>
  <c r="T74" i="11" s="1"/>
  <c r="S73" i="11"/>
  <c r="AA494" i="10" s="1"/>
  <c r="K182" i="11"/>
  <c r="M182" i="11" s="1"/>
  <c r="S140" i="11"/>
  <c r="AA671" i="10" s="1"/>
  <c r="S141" i="11"/>
  <c r="K221" i="11"/>
  <c r="M221" i="11" s="1"/>
  <c r="S114" i="11"/>
  <c r="AA626" i="10" s="1"/>
  <c r="K206" i="11"/>
  <c r="M206" i="11" s="1"/>
  <c r="S4" i="11"/>
  <c r="K159" i="11"/>
  <c r="S130" i="11"/>
  <c r="AA650" i="10" s="1"/>
  <c r="K218" i="11"/>
  <c r="M218" i="11" s="1"/>
  <c r="S111" i="11"/>
  <c r="AA459" i="10" s="1"/>
  <c r="K203" i="11"/>
  <c r="M203" i="11" s="1"/>
  <c r="S122" i="11"/>
  <c r="T122" i="11" s="1"/>
  <c r="S121" i="11"/>
  <c r="K212" i="11"/>
  <c r="M212" i="11" s="1"/>
  <c r="S118" i="11"/>
  <c r="K209" i="11"/>
  <c r="M209" i="11" s="1"/>
  <c r="S31" i="11"/>
  <c r="S33" i="11"/>
  <c r="S34" i="11"/>
  <c r="S35" i="11"/>
  <c r="S36" i="11"/>
  <c r="S37" i="11"/>
  <c r="S30" i="11"/>
  <c r="S28" i="11"/>
  <c r="AA496" i="10" s="1"/>
  <c r="S32" i="11"/>
  <c r="S29" i="11"/>
  <c r="K164" i="11"/>
  <c r="M164" i="11" s="1"/>
  <c r="S93" i="11"/>
  <c r="AA555" i="10" s="1"/>
  <c r="S94" i="11"/>
  <c r="K195" i="11"/>
  <c r="M195" i="11" s="1"/>
  <c r="AK457" i="10" l="1"/>
  <c r="AE457" i="10"/>
  <c r="AA562" i="10"/>
  <c r="T5" i="11"/>
  <c r="T10" i="11"/>
  <c r="T7" i="11"/>
  <c r="AA560" i="10"/>
  <c r="T9" i="11"/>
  <c r="AA507" i="10"/>
  <c r="T98" i="11"/>
  <c r="AA659" i="10"/>
  <c r="T96" i="11"/>
  <c r="AA640" i="10"/>
  <c r="T101" i="11"/>
  <c r="AA646" i="10"/>
  <c r="T97" i="11"/>
  <c r="AA658" i="10"/>
  <c r="T100" i="11"/>
  <c r="AA661" i="10"/>
  <c r="T99" i="11"/>
  <c r="AA660" i="10"/>
  <c r="T110" i="11"/>
  <c r="AA609" i="10"/>
  <c r="T88" i="11"/>
  <c r="AA639" i="10"/>
  <c r="T90" i="11"/>
  <c r="AA652" i="10"/>
  <c r="T87" i="11"/>
  <c r="AA637" i="10"/>
  <c r="T141" i="11"/>
  <c r="AA672" i="10"/>
  <c r="T31" i="11"/>
  <c r="AA488" i="10"/>
  <c r="T33" i="11"/>
  <c r="AA465" i="10"/>
  <c r="T34" i="11"/>
  <c r="AA464" i="10"/>
  <c r="T35" i="11"/>
  <c r="AA454" i="10"/>
  <c r="T36" i="11"/>
  <c r="AA558" i="10"/>
  <c r="T37" i="11"/>
  <c r="AA554" i="10"/>
  <c r="T30" i="11"/>
  <c r="AA498" i="10"/>
  <c r="T32" i="11"/>
  <c r="AA463" i="10"/>
  <c r="T29" i="11"/>
  <c r="AA497" i="10"/>
  <c r="T94" i="11"/>
  <c r="AA564" i="10"/>
  <c r="T6" i="11"/>
  <c r="S160" i="11"/>
  <c r="T160" i="11" s="1"/>
  <c r="S196" i="11"/>
  <c r="T196" i="11" s="1"/>
  <c r="T95" i="11"/>
  <c r="S208" i="11"/>
  <c r="T208" i="11" s="1"/>
  <c r="T117" i="11"/>
  <c r="T71" i="11"/>
  <c r="S180" i="11"/>
  <c r="T180" i="11" s="1"/>
  <c r="S202" i="11"/>
  <c r="T202" i="11" s="1"/>
  <c r="T109" i="11"/>
  <c r="S207" i="11"/>
  <c r="T207" i="11" s="1"/>
  <c r="T116" i="11"/>
  <c r="S205" i="11"/>
  <c r="T205" i="11" s="1"/>
  <c r="T113" i="11"/>
  <c r="T85" i="11"/>
  <c r="S193" i="11"/>
  <c r="T193" i="11" s="1"/>
  <c r="S217" i="11"/>
  <c r="T217" i="11" s="1"/>
  <c r="T129" i="11"/>
  <c r="T62" i="11"/>
  <c r="S171" i="11"/>
  <c r="T171" i="11" s="1"/>
  <c r="S204" i="11"/>
  <c r="T204" i="11" s="1"/>
  <c r="T112" i="11"/>
  <c r="S210" i="11"/>
  <c r="T210" i="11" s="1"/>
  <c r="T119" i="11"/>
  <c r="S182" i="11"/>
  <c r="T182" i="11" s="1"/>
  <c r="T73" i="11"/>
  <c r="S221" i="11"/>
  <c r="T221" i="11" s="1"/>
  <c r="T140" i="11"/>
  <c r="S206" i="11"/>
  <c r="T206" i="11" s="1"/>
  <c r="T114" i="11"/>
  <c r="S146" i="11"/>
  <c r="S159" i="11"/>
  <c r="T4" i="11"/>
  <c r="M159" i="11"/>
  <c r="S218" i="11"/>
  <c r="T218" i="11" s="1"/>
  <c r="T130" i="11"/>
  <c r="S203" i="11"/>
  <c r="T203" i="11" s="1"/>
  <c r="T111" i="11"/>
  <c r="S212" i="11"/>
  <c r="T212" i="11" s="1"/>
  <c r="T121" i="11"/>
  <c r="S209" i="11"/>
  <c r="T209" i="11" s="1"/>
  <c r="T118" i="11"/>
  <c r="S164" i="11"/>
  <c r="T164" i="11" s="1"/>
  <c r="T28" i="11"/>
  <c r="S195" i="11"/>
  <c r="T195" i="11" s="1"/>
  <c r="T93" i="11"/>
  <c r="AE658" i="10"/>
  <c r="AF658" i="10" s="1"/>
  <c r="AK658" i="10"/>
  <c r="AA666" i="1"/>
  <c r="AF457" i="10" l="1"/>
  <c r="T159" i="11"/>
  <c r="AH658" i="10"/>
  <c r="AQ658" i="10" s="1"/>
  <c r="AK666" i="1"/>
  <c r="AE666" i="1"/>
  <c r="AF666" i="1" s="1"/>
  <c r="AH457" i="10" l="1"/>
  <c r="AQ457" i="10" s="1"/>
  <c r="AH666" i="1"/>
  <c r="AQ666" i="1" s="1"/>
  <c r="AA647" i="10" l="1"/>
  <c r="AA632" i="10"/>
  <c r="AA480" i="10"/>
  <c r="AA584" i="10"/>
  <c r="AA611" i="10"/>
  <c r="AA513" i="10"/>
  <c r="AA633" i="10"/>
  <c r="AA638" i="10"/>
  <c r="AA651" i="10"/>
  <c r="AE672" i="10" l="1"/>
  <c r="AF672" i="10" s="1"/>
  <c r="AH672" i="10" s="1"/>
  <c r="AK672" i="10"/>
  <c r="AQ672" i="10" s="1"/>
  <c r="AE659" i="10"/>
  <c r="AK659" i="10"/>
  <c r="AC454" i="10"/>
  <c r="AF454" i="10"/>
  <c r="AE661" i="10"/>
  <c r="AF661" i="10" s="1"/>
  <c r="AK661" i="10"/>
  <c r="AK660" i="10"/>
  <c r="AE660" i="10"/>
  <c r="AF660" i="10" s="1"/>
  <c r="AK671" i="10"/>
  <c r="AE671" i="10"/>
  <c r="AK649" i="10"/>
  <c r="AE649" i="10"/>
  <c r="AK551" i="10"/>
  <c r="AE551" i="10"/>
  <c r="AK507" i="10"/>
  <c r="AE507" i="10"/>
  <c r="AK561" i="10"/>
  <c r="AE561" i="10"/>
  <c r="AK497" i="10"/>
  <c r="AE497" i="10"/>
  <c r="AK573" i="10"/>
  <c r="AE573" i="10"/>
  <c r="AK609" i="10"/>
  <c r="AE609" i="10"/>
  <c r="AK647" i="10"/>
  <c r="AE647" i="10" s="1"/>
  <c r="AE506" i="10"/>
  <c r="AK506" i="10"/>
  <c r="AE463" i="10"/>
  <c r="AK463" i="10"/>
  <c r="AK632" i="10"/>
  <c r="AE632" i="10" s="1"/>
  <c r="AK650" i="10"/>
  <c r="AE650" i="10"/>
  <c r="AF650" i="10" s="1"/>
  <c r="AE652" i="10"/>
  <c r="AK652" i="10"/>
  <c r="AE554" i="10"/>
  <c r="AF554" i="10" s="1"/>
  <c r="AH554" i="10" s="1"/>
  <c r="AK554" i="10"/>
  <c r="AK640" i="10"/>
  <c r="AE640" i="10"/>
  <c r="AF640" i="10" s="1"/>
  <c r="AK555" i="10"/>
  <c r="AE555" i="10"/>
  <c r="AF555" i="10" s="1"/>
  <c r="AE626" i="10"/>
  <c r="AF626" i="10" s="1"/>
  <c r="AK626" i="10"/>
  <c r="AK480" i="10"/>
  <c r="AE480" i="10" s="1"/>
  <c r="AK496" i="10"/>
  <c r="AE496" i="10"/>
  <c r="AF496" i="10" s="1"/>
  <c r="AE560" i="10"/>
  <c r="AK560" i="10"/>
  <c r="AE498" i="10"/>
  <c r="AK498" i="10"/>
  <c r="AK571" i="10"/>
  <c r="AE571" i="10"/>
  <c r="AF571" i="10" s="1"/>
  <c r="AK584" i="10"/>
  <c r="AE584" i="10" s="1"/>
  <c r="AK627" i="10"/>
  <c r="AE627" i="10"/>
  <c r="AK488" i="10"/>
  <c r="AE488" i="10"/>
  <c r="AF488" i="10" s="1"/>
  <c r="AH488" i="10" s="1"/>
  <c r="AK611" i="10"/>
  <c r="AE611" i="10" s="1"/>
  <c r="AE558" i="10"/>
  <c r="AK558" i="10"/>
  <c r="AK513" i="10"/>
  <c r="AE513" i="10" s="1"/>
  <c r="AK564" i="10"/>
  <c r="AE564" i="10"/>
  <c r="AE646" i="10"/>
  <c r="AF646" i="10" s="1"/>
  <c r="AK646" i="10"/>
  <c r="AE556" i="10"/>
  <c r="AK556" i="10"/>
  <c r="AK630" i="10"/>
  <c r="AE630" i="10"/>
  <c r="AF630" i="10" s="1"/>
  <c r="AE465" i="10"/>
  <c r="AK465" i="10"/>
  <c r="AE459" i="10"/>
  <c r="AF459" i="10" s="1"/>
  <c r="AH459" i="10" s="1"/>
  <c r="AK459" i="10"/>
  <c r="AK562" i="10"/>
  <c r="AE562" i="10"/>
  <c r="AK633" i="10"/>
  <c r="AE633" i="10" s="1"/>
  <c r="AK636" i="10"/>
  <c r="AE636" i="10"/>
  <c r="AK638" i="10"/>
  <c r="AE638" i="10" s="1"/>
  <c r="AK637" i="10"/>
  <c r="AE637" i="10"/>
  <c r="AK464" i="10"/>
  <c r="AE464" i="10"/>
  <c r="AK651" i="10"/>
  <c r="AE651" i="10" s="1"/>
  <c r="AE639" i="10"/>
  <c r="AK639" i="10"/>
  <c r="AK503" i="10"/>
  <c r="AE503" i="10"/>
  <c r="AE494" i="10"/>
  <c r="AF494" i="10" s="1"/>
  <c r="AK494" i="10"/>
  <c r="AA680" i="1"/>
  <c r="AA667" i="1"/>
  <c r="AA428" i="1"/>
  <c r="AA669" i="1"/>
  <c r="AA668" i="1"/>
  <c r="AA559" i="1"/>
  <c r="AA640" i="1"/>
  <c r="AK640" i="1" s="1"/>
  <c r="AE640" i="1" s="1"/>
  <c r="AA563" i="1"/>
  <c r="AA504" i="1"/>
  <c r="AA579" i="1"/>
  <c r="AA570" i="1"/>
  <c r="AA644" i="1"/>
  <c r="AA502" i="1"/>
  <c r="AA679" i="1"/>
  <c r="AA657" i="1"/>
  <c r="AA465" i="1"/>
  <c r="AA515" i="1"/>
  <c r="AA569" i="1"/>
  <c r="AA505" i="1"/>
  <c r="AA581" i="1"/>
  <c r="AA617" i="1"/>
  <c r="AA655" i="1"/>
  <c r="AA514" i="1"/>
  <c r="AA471" i="1"/>
  <c r="AA658" i="1"/>
  <c r="AA660" i="1"/>
  <c r="AA562" i="1"/>
  <c r="AA648" i="1"/>
  <c r="AA634" i="1"/>
  <c r="AA488" i="1"/>
  <c r="AA568" i="1"/>
  <c r="AA506" i="1"/>
  <c r="AA592" i="1"/>
  <c r="AA635" i="1"/>
  <c r="AA496" i="1"/>
  <c r="AA619" i="1"/>
  <c r="AA566" i="1"/>
  <c r="AA521" i="1"/>
  <c r="AA572" i="1"/>
  <c r="AA654" i="1"/>
  <c r="AA564" i="1"/>
  <c r="AA638" i="1"/>
  <c r="AA473" i="1"/>
  <c r="AA467" i="1"/>
  <c r="AA641" i="1"/>
  <c r="AA646" i="1"/>
  <c r="AA645" i="1"/>
  <c r="AA472" i="1"/>
  <c r="AA659" i="1"/>
  <c r="AA647" i="1"/>
  <c r="AA511" i="1"/>
  <c r="AE570" i="1" l="1"/>
  <c r="AF570" i="1" s="1"/>
  <c r="AH570" i="1" s="1"/>
  <c r="AK570" i="1"/>
  <c r="AE504" i="1"/>
  <c r="AF504" i="1" s="1"/>
  <c r="AK504" i="1"/>
  <c r="AQ554" i="10"/>
  <c r="AQ459" i="10"/>
  <c r="AF465" i="10"/>
  <c r="AK680" i="1"/>
  <c r="AE680" i="1"/>
  <c r="AF680" i="1" s="1"/>
  <c r="AH680" i="1" s="1"/>
  <c r="AF659" i="10"/>
  <c r="AH661" i="10"/>
  <c r="AQ661" i="10" s="1"/>
  <c r="AH660" i="10"/>
  <c r="AQ660" i="10" s="1"/>
  <c r="AF671" i="10"/>
  <c r="AF649" i="10"/>
  <c r="AH649" i="10" s="1"/>
  <c r="AQ649" i="10" s="1"/>
  <c r="AF551" i="10"/>
  <c r="AH551" i="10" s="1"/>
  <c r="AQ551" i="10" s="1"/>
  <c r="AF507" i="10"/>
  <c r="AF561" i="10"/>
  <c r="AH561" i="10" s="1"/>
  <c r="AQ561" i="10" s="1"/>
  <c r="AF497" i="10"/>
  <c r="AF573" i="10"/>
  <c r="AF609" i="10"/>
  <c r="AH650" i="10"/>
  <c r="AQ650" i="10" s="1"/>
  <c r="AF652" i="10"/>
  <c r="AH555" i="10"/>
  <c r="AQ555" i="10" s="1"/>
  <c r="AH626" i="10"/>
  <c r="AQ626" i="10" s="1"/>
  <c r="AF560" i="10"/>
  <c r="AH560" i="10" s="1"/>
  <c r="AQ560" i="10" s="1"/>
  <c r="AF498" i="10"/>
  <c r="AH498" i="10" s="1"/>
  <c r="AQ498" i="10" s="1"/>
  <c r="AF564" i="10"/>
  <c r="AF556" i="10"/>
  <c r="AH556" i="10" s="1"/>
  <c r="AQ556" i="10" s="1"/>
  <c r="AF463" i="10"/>
  <c r="AH463" i="10" s="1"/>
  <c r="AQ463" i="10" s="1"/>
  <c r="AH640" i="10"/>
  <c r="AQ640" i="10" s="1"/>
  <c r="AF480" i="10"/>
  <c r="AH480" i="10" s="1"/>
  <c r="AQ480" i="10" s="1"/>
  <c r="AH571" i="10"/>
  <c r="AQ571" i="10" s="1"/>
  <c r="AF627" i="10"/>
  <c r="AH630" i="10"/>
  <c r="AQ630" i="10" s="1"/>
  <c r="AH496" i="10"/>
  <c r="AQ496" i="10" s="1"/>
  <c r="AF584" i="10"/>
  <c r="AH646" i="10"/>
  <c r="AQ646" i="10" s="1"/>
  <c r="AF562" i="10"/>
  <c r="AF636" i="10"/>
  <c r="AH636" i="10" s="1"/>
  <c r="AQ636" i="10" s="1"/>
  <c r="AF638" i="10"/>
  <c r="AF637" i="10"/>
  <c r="AF651" i="10"/>
  <c r="AF639" i="10"/>
  <c r="AH639" i="10" s="1"/>
  <c r="AQ639" i="10" s="1"/>
  <c r="AF503" i="10"/>
  <c r="AQ488" i="10"/>
  <c r="AF558" i="10"/>
  <c r="AE454" i="10"/>
  <c r="AH454" i="10"/>
  <c r="AK454" i="10"/>
  <c r="O417" i="10"/>
  <c r="AF647" i="10"/>
  <c r="AF506" i="10"/>
  <c r="AF632" i="10"/>
  <c r="AF611" i="10"/>
  <c r="AF513" i="10"/>
  <c r="AF633" i="10"/>
  <c r="AF464" i="10"/>
  <c r="AH494" i="10"/>
  <c r="AQ494" i="10" s="1"/>
  <c r="AK667" i="1"/>
  <c r="AE667" i="1"/>
  <c r="AF667" i="1" s="1"/>
  <c r="AK559" i="1"/>
  <c r="AE559" i="1"/>
  <c r="AF559" i="1" s="1"/>
  <c r="AE563" i="1"/>
  <c r="AF563" i="1" s="1"/>
  <c r="AK563" i="1"/>
  <c r="AK502" i="1"/>
  <c r="AE502" i="1"/>
  <c r="AF502" i="1" s="1"/>
  <c r="AK644" i="1"/>
  <c r="AE644" i="1"/>
  <c r="AF644" i="1" s="1"/>
  <c r="AH644" i="1" s="1"/>
  <c r="AC428" i="1"/>
  <c r="O417" i="1" s="1"/>
  <c r="AF428" i="1"/>
  <c r="AE669" i="1"/>
  <c r="AF669" i="1" s="1"/>
  <c r="AK669" i="1"/>
  <c r="AE668" i="1"/>
  <c r="AF668" i="1" s="1"/>
  <c r="AH668" i="1" s="1"/>
  <c r="AK668" i="1"/>
  <c r="AK579" i="1"/>
  <c r="AE579" i="1"/>
  <c r="AF579" i="1" s="1"/>
  <c r="AF640" i="1"/>
  <c r="AH640" i="1" s="1"/>
  <c r="AQ640" i="1" s="1"/>
  <c r="AK679" i="1"/>
  <c r="AE679" i="1"/>
  <c r="AE657" i="1"/>
  <c r="AK657" i="1"/>
  <c r="AK465" i="1"/>
  <c r="AE465" i="1"/>
  <c r="AK515" i="1"/>
  <c r="AE515" i="1"/>
  <c r="AK569" i="1"/>
  <c r="AE569" i="1"/>
  <c r="AK505" i="1"/>
  <c r="AE505" i="1"/>
  <c r="AK581" i="1"/>
  <c r="AE581" i="1"/>
  <c r="AK617" i="1"/>
  <c r="AE617" i="1"/>
  <c r="AK655" i="1"/>
  <c r="AE655" i="1" s="1"/>
  <c r="AK514" i="1"/>
  <c r="AE514" i="1"/>
  <c r="AK471" i="1"/>
  <c r="AE471" i="1"/>
  <c r="AE658" i="1"/>
  <c r="AK658" i="1"/>
  <c r="AK660" i="1"/>
  <c r="AE660" i="1"/>
  <c r="AK562" i="1"/>
  <c r="AE562" i="1"/>
  <c r="AK648" i="1"/>
  <c r="AE648" i="1"/>
  <c r="AK634" i="1"/>
  <c r="AE634" i="1"/>
  <c r="AK488" i="1"/>
  <c r="AE488" i="1" s="1"/>
  <c r="AK568" i="1"/>
  <c r="AE568" i="1"/>
  <c r="AE506" i="1"/>
  <c r="AK506" i="1"/>
  <c r="AK592" i="1"/>
  <c r="AE592" i="1" s="1"/>
  <c r="AK635" i="1"/>
  <c r="AE635" i="1"/>
  <c r="AK496" i="1"/>
  <c r="AE496" i="1"/>
  <c r="AK619" i="1"/>
  <c r="AE619" i="1" s="1"/>
  <c r="AK566" i="1"/>
  <c r="AE566" i="1"/>
  <c r="AK521" i="1"/>
  <c r="AE521" i="1" s="1"/>
  <c r="AK572" i="1"/>
  <c r="AE572" i="1"/>
  <c r="AE654" i="1"/>
  <c r="AK654" i="1"/>
  <c r="AK564" i="1"/>
  <c r="AE564" i="1"/>
  <c r="AE638" i="1"/>
  <c r="AK638" i="1"/>
  <c r="AK473" i="1"/>
  <c r="AE473" i="1"/>
  <c r="AK467" i="1"/>
  <c r="AE467" i="1"/>
  <c r="AK641" i="1"/>
  <c r="AE641" i="1" s="1"/>
  <c r="AK646" i="1"/>
  <c r="AE646" i="1" s="1"/>
  <c r="AK645" i="1"/>
  <c r="AE645" i="1"/>
  <c r="AK472" i="1"/>
  <c r="AE472" i="1"/>
  <c r="AK659" i="1"/>
  <c r="AE659" i="1" s="1"/>
  <c r="AE647" i="1"/>
  <c r="AK647" i="1"/>
  <c r="AK511" i="1"/>
  <c r="AE511" i="1"/>
  <c r="AQ570" i="1" l="1"/>
  <c r="AH465" i="10"/>
  <c r="AQ465" i="10" s="1"/>
  <c r="AH507" i="10"/>
  <c r="AQ507" i="10" s="1"/>
  <c r="AQ680" i="1"/>
  <c r="AH497" i="10"/>
  <c r="AQ497" i="10" s="1"/>
  <c r="AH558" i="10"/>
  <c r="AQ558" i="10" s="1"/>
  <c r="AH652" i="10"/>
  <c r="AQ652" i="10" s="1"/>
  <c r="AH584" i="10"/>
  <c r="AQ584" i="10" s="1"/>
  <c r="AH659" i="10"/>
  <c r="AQ659" i="10" s="1"/>
  <c r="AH671" i="10"/>
  <c r="AQ671" i="10" s="1"/>
  <c r="AH573" i="10"/>
  <c r="AQ573" i="10" s="1"/>
  <c r="AH609" i="10"/>
  <c r="AQ609" i="10" s="1"/>
  <c r="AH564" i="10"/>
  <c r="AQ564" i="10" s="1"/>
  <c r="AH627" i="10"/>
  <c r="AQ627" i="10" s="1"/>
  <c r="AQ454" i="10"/>
  <c r="AH562" i="10"/>
  <c r="AQ562" i="10" s="1"/>
  <c r="AH651" i="10"/>
  <c r="AQ651" i="10" s="1"/>
  <c r="AH503" i="10"/>
  <c r="AQ503" i="10" s="1"/>
  <c r="AH464" i="10"/>
  <c r="AQ464" i="10" s="1"/>
  <c r="AH637" i="10"/>
  <c r="AQ637" i="10" s="1"/>
  <c r="AH506" i="10"/>
  <c r="AQ506" i="10" s="1"/>
  <c r="AH638" i="10"/>
  <c r="AQ638" i="10" s="1"/>
  <c r="AH647" i="10"/>
  <c r="AQ647" i="10" s="1"/>
  <c r="AF417" i="10"/>
  <c r="AH632" i="10"/>
  <c r="AQ632" i="10" s="1"/>
  <c r="AH611" i="10"/>
  <c r="AQ611" i="10" s="1"/>
  <c r="AH513" i="10"/>
  <c r="AQ513" i="10" s="1"/>
  <c r="AH633" i="10"/>
  <c r="AQ633" i="10" s="1"/>
  <c r="AQ644" i="1"/>
  <c r="AE428" i="1"/>
  <c r="AK428" i="1"/>
  <c r="AH428" i="1"/>
  <c r="AQ668" i="1"/>
  <c r="AH502" i="1"/>
  <c r="AQ502" i="1" s="1"/>
  <c r="AH667" i="1"/>
  <c r="AQ667" i="1" s="1"/>
  <c r="AH559" i="1"/>
  <c r="AQ559" i="1" s="1"/>
  <c r="AH563" i="1"/>
  <c r="AQ563" i="1" s="1"/>
  <c r="AH504" i="1"/>
  <c r="AQ504" i="1" s="1"/>
  <c r="AH579" i="1"/>
  <c r="AQ579" i="1" s="1"/>
  <c r="AH669" i="1"/>
  <c r="AQ669" i="1" s="1"/>
  <c r="AF417" i="1"/>
  <c r="AF679" i="1"/>
  <c r="AH679" i="1" s="1"/>
  <c r="AQ679" i="1" s="1"/>
  <c r="AF657" i="1"/>
  <c r="AF465" i="1"/>
  <c r="AF515" i="1"/>
  <c r="AH515" i="1" s="1"/>
  <c r="AQ515" i="1" s="1"/>
  <c r="AF569" i="1"/>
  <c r="AH569" i="1" s="1"/>
  <c r="AQ569" i="1" s="1"/>
  <c r="AF505" i="1"/>
  <c r="AH505" i="1" s="1"/>
  <c r="AQ505" i="1" s="1"/>
  <c r="AF581" i="1"/>
  <c r="AH581" i="1" s="1"/>
  <c r="AQ581" i="1" s="1"/>
  <c r="AF617" i="1"/>
  <c r="AH617" i="1" s="1"/>
  <c r="AQ617" i="1" s="1"/>
  <c r="AF655" i="1"/>
  <c r="AH655" i="1" s="1"/>
  <c r="AQ655" i="1" s="1"/>
  <c r="AF514" i="1"/>
  <c r="AH514" i="1" s="1"/>
  <c r="AQ514" i="1" s="1"/>
  <c r="AF471" i="1"/>
  <c r="AF658" i="1"/>
  <c r="AF660" i="1"/>
  <c r="AF562" i="1"/>
  <c r="AF648" i="1"/>
  <c r="AF634" i="1"/>
  <c r="AH634" i="1" s="1"/>
  <c r="AQ634" i="1" s="1"/>
  <c r="AF488" i="1"/>
  <c r="AF568" i="1"/>
  <c r="AF506" i="1"/>
  <c r="AH506" i="1" s="1"/>
  <c r="AQ506" i="1" s="1"/>
  <c r="AF592" i="1"/>
  <c r="AH592" i="1" s="1"/>
  <c r="AQ592" i="1" s="1"/>
  <c r="AF635" i="1"/>
  <c r="AH635" i="1" s="1"/>
  <c r="AQ635" i="1" s="1"/>
  <c r="AF496" i="1"/>
  <c r="AF619" i="1"/>
  <c r="AF566" i="1"/>
  <c r="AH566" i="1" s="1"/>
  <c r="AQ566" i="1" s="1"/>
  <c r="AF521" i="1"/>
  <c r="AF572" i="1"/>
  <c r="AH572" i="1" s="1"/>
  <c r="AQ572" i="1" s="1"/>
  <c r="AF654" i="1"/>
  <c r="AF564" i="1"/>
  <c r="AH564" i="1" s="1"/>
  <c r="AQ564" i="1" s="1"/>
  <c r="AF638" i="1"/>
  <c r="AF473" i="1"/>
  <c r="AH473" i="1" s="1"/>
  <c r="AQ473" i="1" s="1"/>
  <c r="AF467" i="1"/>
  <c r="AF641" i="1"/>
  <c r="AH641" i="1" s="1"/>
  <c r="AQ641" i="1" s="1"/>
  <c r="AF646" i="1"/>
  <c r="AH646" i="1" s="1"/>
  <c r="AQ646" i="1" s="1"/>
  <c r="AF645" i="1"/>
  <c r="AF472" i="1"/>
  <c r="AH472" i="1" s="1"/>
  <c r="AQ472" i="1" s="1"/>
  <c r="AF659" i="1"/>
  <c r="AH659" i="1" s="1"/>
  <c r="AQ659" i="1" s="1"/>
  <c r="AF647" i="1"/>
  <c r="AF511" i="1"/>
  <c r="AH511" i="1" s="1"/>
  <c r="AQ511" i="1" s="1"/>
  <c r="I123" i="11"/>
  <c r="I18" i="11" l="1"/>
  <c r="I12" i="11"/>
  <c r="I11" i="11"/>
  <c r="I131" i="11"/>
  <c r="I107" i="11"/>
  <c r="I125" i="11"/>
  <c r="I63" i="11"/>
  <c r="J123" i="11"/>
  <c r="K123" i="11"/>
  <c r="AE417" i="10"/>
  <c r="AH417" i="10"/>
  <c r="AK417" i="10"/>
  <c r="AQ428" i="1"/>
  <c r="AH496" i="1"/>
  <c r="AQ496" i="1" s="1"/>
  <c r="AH654" i="1"/>
  <c r="AQ654" i="1" s="1"/>
  <c r="AH647" i="1"/>
  <c r="AQ647" i="1" s="1"/>
  <c r="AH657" i="1"/>
  <c r="AQ657" i="1" s="1"/>
  <c r="AH488" i="1"/>
  <c r="AQ488" i="1" s="1"/>
  <c r="AH521" i="1"/>
  <c r="AQ521" i="1" s="1"/>
  <c r="AH638" i="1"/>
  <c r="AQ638" i="1" s="1"/>
  <c r="AH467" i="1"/>
  <c r="AQ467" i="1" s="1"/>
  <c r="AH645" i="1"/>
  <c r="AQ645" i="1" s="1"/>
  <c r="AH619" i="1"/>
  <c r="AQ619" i="1" s="1"/>
  <c r="AE417" i="1"/>
  <c r="AH417" i="1"/>
  <c r="AK417" i="1"/>
  <c r="AH465" i="1"/>
  <c r="AQ465" i="1" s="1"/>
  <c r="AH471" i="1"/>
  <c r="AQ471" i="1" s="1"/>
  <c r="AH658" i="1"/>
  <c r="AQ658" i="1" s="1"/>
  <c r="AH660" i="1"/>
  <c r="AQ660" i="1" s="1"/>
  <c r="AH562" i="1"/>
  <c r="AQ562" i="1" s="1"/>
  <c r="AH648" i="1"/>
  <c r="AQ648" i="1" s="1"/>
  <c r="AH568" i="1"/>
  <c r="AQ568" i="1" s="1"/>
  <c r="I27" i="11"/>
  <c r="J18" i="11" l="1"/>
  <c r="K18" i="11"/>
  <c r="J12" i="11"/>
  <c r="K12" i="11"/>
  <c r="J11" i="11"/>
  <c r="K11" i="11"/>
  <c r="K131" i="11"/>
  <c r="J131" i="11"/>
  <c r="J107" i="11"/>
  <c r="K107" i="11"/>
  <c r="J125" i="11"/>
  <c r="K125" i="11"/>
  <c r="J63" i="11"/>
  <c r="K63" i="11"/>
  <c r="S123" i="11"/>
  <c r="AA548" i="10" s="1"/>
  <c r="K213" i="11"/>
  <c r="M213" i="11" s="1"/>
  <c r="J27" i="11"/>
  <c r="K27" i="11"/>
  <c r="I56" i="11"/>
  <c r="I70" i="11"/>
  <c r="AQ417" i="10"/>
  <c r="AQ417" i="1"/>
  <c r="S19" i="11" l="1"/>
  <c r="S25" i="11"/>
  <c r="S18" i="11"/>
  <c r="S24" i="11"/>
  <c r="S22" i="11"/>
  <c r="S20" i="11"/>
  <c r="T20" i="11" s="1"/>
  <c r="S26" i="11"/>
  <c r="S21" i="11"/>
  <c r="T21" i="11" s="1"/>
  <c r="S23" i="11"/>
  <c r="K162" i="11"/>
  <c r="M162" i="11" s="1"/>
  <c r="S13" i="11"/>
  <c r="S11" i="11"/>
  <c r="AA570" i="10" s="1"/>
  <c r="S16" i="11"/>
  <c r="S14" i="11"/>
  <c r="S15" i="11"/>
  <c r="S12" i="11"/>
  <c r="S17" i="11"/>
  <c r="K161" i="11"/>
  <c r="S131" i="11"/>
  <c r="AA662" i="10" s="1"/>
  <c r="K219" i="11"/>
  <c r="M219" i="11" s="1"/>
  <c r="S108" i="11"/>
  <c r="S107" i="11"/>
  <c r="AA592" i="10" s="1"/>
  <c r="K201" i="11"/>
  <c r="M201" i="11" s="1"/>
  <c r="S125" i="11"/>
  <c r="AA641" i="10" s="1"/>
  <c r="S126" i="11"/>
  <c r="K215" i="11"/>
  <c r="M215" i="11" s="1"/>
  <c r="S63" i="11"/>
  <c r="AA590" i="10" s="1"/>
  <c r="K172" i="11"/>
  <c r="M172" i="11" s="1"/>
  <c r="S213" i="11"/>
  <c r="T213" i="11" s="1"/>
  <c r="T123" i="11"/>
  <c r="S27" i="11"/>
  <c r="K163" i="11"/>
  <c r="M163" i="11" s="1"/>
  <c r="J56" i="11"/>
  <c r="K56" i="11"/>
  <c r="J70" i="11"/>
  <c r="K70" i="11"/>
  <c r="K143" i="11"/>
  <c r="AA681" i="1"/>
  <c r="AA600" i="1"/>
  <c r="AA607" i="1"/>
  <c r="AA650" i="1"/>
  <c r="AA649" i="1"/>
  <c r="AA642" i="1"/>
  <c r="AA661" i="1"/>
  <c r="AA643" i="1"/>
  <c r="AA586" i="1"/>
  <c r="AA578" i="1"/>
  <c r="AA577" i="1"/>
  <c r="AA670" i="1"/>
  <c r="AA598" i="1"/>
  <c r="AA595" i="10"/>
  <c r="AA596" i="10"/>
  <c r="AA594" i="10"/>
  <c r="J147" i="11" l="1"/>
  <c r="K148" i="11" s="1"/>
  <c r="T19" i="11"/>
  <c r="AA593" i="10"/>
  <c r="T25" i="11"/>
  <c r="AA602" i="10"/>
  <c r="T24" i="11"/>
  <c r="AA600" i="10"/>
  <c r="T22" i="11"/>
  <c r="AA597" i="10"/>
  <c r="T26" i="11"/>
  <c r="AA603" i="10"/>
  <c r="T23" i="11"/>
  <c r="AA601" i="10"/>
  <c r="T13" i="11"/>
  <c r="AA578" i="10"/>
  <c r="AK570" i="10"/>
  <c r="AE570" i="10"/>
  <c r="AF570" i="10" s="1"/>
  <c r="T16" i="11"/>
  <c r="AA673" i="10"/>
  <c r="T14" i="11"/>
  <c r="AA653" i="10"/>
  <c r="T15" i="11"/>
  <c r="AA635" i="10"/>
  <c r="T12" i="11"/>
  <c r="AA569" i="10"/>
  <c r="T17" i="11"/>
  <c r="AA634" i="10"/>
  <c r="AE662" i="10"/>
  <c r="AK662" i="10"/>
  <c r="T108" i="11"/>
  <c r="AA599" i="10"/>
  <c r="AK592" i="10"/>
  <c r="AE592" i="10"/>
  <c r="AF592" i="10" s="1"/>
  <c r="AH592" i="10" s="1"/>
  <c r="AE641" i="10"/>
  <c r="AK641" i="10"/>
  <c r="T126" i="11"/>
  <c r="AA642" i="10"/>
  <c r="AK590" i="10"/>
  <c r="AE590" i="10"/>
  <c r="AF590" i="10" s="1"/>
  <c r="S162" i="11"/>
  <c r="T162" i="11" s="1"/>
  <c r="T18" i="11"/>
  <c r="S161" i="11"/>
  <c r="T11" i="11"/>
  <c r="M161" i="11"/>
  <c r="T131" i="11"/>
  <c r="S219" i="11"/>
  <c r="T219" i="11" s="1"/>
  <c r="S201" i="11"/>
  <c r="T201" i="11" s="1"/>
  <c r="T107" i="11"/>
  <c r="S215" i="11"/>
  <c r="T215" i="11" s="1"/>
  <c r="T125" i="11"/>
  <c r="S172" i="11"/>
  <c r="T172" i="11" s="1"/>
  <c r="T63" i="11"/>
  <c r="S163" i="11"/>
  <c r="T163" i="11" s="1"/>
  <c r="T27" i="11"/>
  <c r="S46" i="11"/>
  <c r="AA448" i="10" s="1"/>
  <c r="S51" i="11"/>
  <c r="S56" i="11"/>
  <c r="S54" i="11"/>
  <c r="S49" i="11"/>
  <c r="S47" i="11"/>
  <c r="K169" i="11"/>
  <c r="S53" i="11"/>
  <c r="S48" i="11"/>
  <c r="S55" i="11"/>
  <c r="S50" i="11"/>
  <c r="S52" i="11"/>
  <c r="S70" i="11"/>
  <c r="K179" i="11"/>
  <c r="M179" i="11" s="1"/>
  <c r="AH590" i="10"/>
  <c r="AQ590" i="10" s="1"/>
  <c r="AH570" i="10"/>
  <c r="AQ570" i="10" s="1"/>
  <c r="AK649" i="1"/>
  <c r="AE649" i="1"/>
  <c r="AF649" i="1" s="1"/>
  <c r="AF641" i="10"/>
  <c r="AK595" i="10"/>
  <c r="AE595" i="10" s="1"/>
  <c r="AK596" i="10"/>
  <c r="AE596" i="10"/>
  <c r="AK594" i="10"/>
  <c r="AE594" i="10" s="1"/>
  <c r="AE548" i="10"/>
  <c r="AF548" i="10" s="1"/>
  <c r="AK548" i="10"/>
  <c r="AK650" i="1"/>
  <c r="AE650" i="1"/>
  <c r="AF650" i="1" s="1"/>
  <c r="AE681" i="1"/>
  <c r="AK681" i="1"/>
  <c r="AE600" i="1"/>
  <c r="AK600" i="1"/>
  <c r="AK607" i="1"/>
  <c r="AE607" i="1"/>
  <c r="AK642" i="1"/>
  <c r="AE642" i="1"/>
  <c r="AK661" i="1"/>
  <c r="AE661" i="1"/>
  <c r="AF661" i="1" s="1"/>
  <c r="AK643" i="1"/>
  <c r="AE643" i="1"/>
  <c r="AK586" i="1"/>
  <c r="AE586" i="1"/>
  <c r="AK578" i="1"/>
  <c r="AE578" i="1"/>
  <c r="AF578" i="1" s="1"/>
  <c r="AK577" i="1"/>
  <c r="AE577" i="1"/>
  <c r="AF577" i="1" s="1"/>
  <c r="AE670" i="1"/>
  <c r="AK670" i="1"/>
  <c r="AK598" i="1"/>
  <c r="AE598" i="1"/>
  <c r="AA610" i="1"/>
  <c r="AA601" i="1"/>
  <c r="AA611" i="1"/>
  <c r="AA603" i="1"/>
  <c r="AA604" i="1"/>
  <c r="AA609" i="1"/>
  <c r="AA605" i="1"/>
  <c r="AA602" i="1"/>
  <c r="AA608" i="1"/>
  <c r="AA556" i="1"/>
  <c r="AH641" i="10" l="1"/>
  <c r="AQ641" i="10" s="1"/>
  <c r="AK593" i="10"/>
  <c r="AE593" i="10"/>
  <c r="AF593" i="10" s="1"/>
  <c r="AQ592" i="10"/>
  <c r="AE578" i="10"/>
  <c r="AK578" i="10"/>
  <c r="AK673" i="10"/>
  <c r="AE673" i="10"/>
  <c r="AK653" i="10"/>
  <c r="AE653" i="10"/>
  <c r="AE635" i="10"/>
  <c r="AK635" i="10"/>
  <c r="AE569" i="10"/>
  <c r="AK569" i="10"/>
  <c r="AK634" i="10"/>
  <c r="AE634" i="10"/>
  <c r="AF634" i="10" s="1"/>
  <c r="AH634" i="10" s="1"/>
  <c r="AK599" i="10"/>
  <c r="AE599" i="10"/>
  <c r="AF599" i="10" s="1"/>
  <c r="AH599" i="10" s="1"/>
  <c r="AE642" i="10"/>
  <c r="AK642" i="10"/>
  <c r="AE602" i="10"/>
  <c r="AK602" i="10"/>
  <c r="AE600" i="10"/>
  <c r="AK600" i="10"/>
  <c r="AK597" i="10"/>
  <c r="AE597" i="10"/>
  <c r="AK603" i="10"/>
  <c r="AE603" i="10"/>
  <c r="AF603" i="10" s="1"/>
  <c r="AE601" i="10"/>
  <c r="AK601" i="10"/>
  <c r="AF662" i="10"/>
  <c r="T51" i="11"/>
  <c r="AA577" i="10"/>
  <c r="T56" i="11"/>
  <c r="AA453" i="10"/>
  <c r="T54" i="11"/>
  <c r="AA452" i="10"/>
  <c r="T49" i="11"/>
  <c r="AA645" i="10"/>
  <c r="T47" i="11"/>
  <c r="AA447" i="10"/>
  <c r="T53" i="11"/>
  <c r="AA618" i="10"/>
  <c r="T48" i="11"/>
  <c r="AA449" i="10"/>
  <c r="T55" i="11"/>
  <c r="AA451" i="10"/>
  <c r="T50" i="11"/>
  <c r="AA481" i="10"/>
  <c r="T52" i="11"/>
  <c r="AA617" i="10"/>
  <c r="T46" i="11"/>
  <c r="S169" i="11"/>
  <c r="S179" i="11"/>
  <c r="T179" i="11" s="1"/>
  <c r="T70" i="11"/>
  <c r="T161" i="11"/>
  <c r="M169" i="11"/>
  <c r="K223" i="11"/>
  <c r="M223" i="11" s="1"/>
  <c r="AH548" i="10"/>
  <c r="AQ548" i="10" s="1"/>
  <c r="AF595" i="10"/>
  <c r="AH595" i="10" s="1"/>
  <c r="AQ595" i="10" s="1"/>
  <c r="AF596" i="10"/>
  <c r="AF594" i="10"/>
  <c r="AC448" i="10"/>
  <c r="AF448" i="10"/>
  <c r="AH649" i="1"/>
  <c r="AQ649" i="1" s="1"/>
  <c r="AF681" i="1"/>
  <c r="AH681" i="1" s="1"/>
  <c r="AQ681" i="1" s="1"/>
  <c r="AF600" i="1"/>
  <c r="AF607" i="1"/>
  <c r="AF642" i="1"/>
  <c r="AF643" i="1"/>
  <c r="AF586" i="1"/>
  <c r="AH578" i="1"/>
  <c r="AQ578" i="1" s="1"/>
  <c r="AA653" i="1"/>
  <c r="AA585" i="1"/>
  <c r="AA421" i="1"/>
  <c r="AA625" i="1"/>
  <c r="AA423" i="1"/>
  <c r="AA426" i="1"/>
  <c r="AA422" i="1"/>
  <c r="AA425" i="1"/>
  <c r="AA489" i="1"/>
  <c r="AA427" i="1"/>
  <c r="AA626" i="1"/>
  <c r="AH650" i="1"/>
  <c r="AQ650" i="1" s="1"/>
  <c r="AH661" i="1"/>
  <c r="AQ661" i="1" s="1"/>
  <c r="AH577" i="1"/>
  <c r="AQ577" i="1" s="1"/>
  <c r="AF670" i="1"/>
  <c r="AF598" i="1"/>
  <c r="AE610" i="1"/>
  <c r="AK610" i="1"/>
  <c r="AE601" i="1"/>
  <c r="AK601" i="1"/>
  <c r="AK611" i="1"/>
  <c r="AE611" i="1"/>
  <c r="AK603" i="1"/>
  <c r="AE603" i="1" s="1"/>
  <c r="AK604" i="1"/>
  <c r="AE604" i="1" s="1"/>
  <c r="AK609" i="1"/>
  <c r="AE609" i="1"/>
  <c r="AK605" i="1"/>
  <c r="AE605" i="1"/>
  <c r="AK602" i="1"/>
  <c r="AE602" i="1" s="1"/>
  <c r="AK608" i="1"/>
  <c r="AE608" i="1"/>
  <c r="AK556" i="1"/>
  <c r="AE556" i="1"/>
  <c r="AQ599" i="10" l="1"/>
  <c r="AH593" i="10"/>
  <c r="AQ593" i="10" s="1"/>
  <c r="AF597" i="10"/>
  <c r="AH662" i="10"/>
  <c r="AQ662" i="10" s="1"/>
  <c r="AF578" i="10"/>
  <c r="AF653" i="10"/>
  <c r="AF569" i="10"/>
  <c r="AF642" i="10"/>
  <c r="AQ634" i="10"/>
  <c r="AF673" i="10"/>
  <c r="AF635" i="10"/>
  <c r="AF602" i="10"/>
  <c r="AH602" i="10" s="1"/>
  <c r="AQ602" i="10" s="1"/>
  <c r="AF600" i="10"/>
  <c r="AH600" i="10" s="1"/>
  <c r="AQ600" i="10" s="1"/>
  <c r="AF601" i="10"/>
  <c r="AH601" i="10" s="1"/>
  <c r="AQ601" i="10" s="1"/>
  <c r="AK577" i="10"/>
  <c r="AE577" i="10"/>
  <c r="AF577" i="10" s="1"/>
  <c r="AC453" i="10"/>
  <c r="O418" i="10" s="1"/>
  <c r="AF453" i="10"/>
  <c r="AC452" i="10"/>
  <c r="O414" i="10" s="1"/>
  <c r="AF452" i="10"/>
  <c r="AK645" i="10"/>
  <c r="AE645" i="10"/>
  <c r="AC447" i="10"/>
  <c r="AF447" i="10"/>
  <c r="AA692" i="10"/>
  <c r="AK618" i="10"/>
  <c r="AE618" i="10"/>
  <c r="AF618" i="10" s="1"/>
  <c r="AC449" i="10"/>
  <c r="O409" i="10" s="1"/>
  <c r="AF449" i="10"/>
  <c r="AC451" i="10"/>
  <c r="O410" i="10" s="1"/>
  <c r="AF451" i="10"/>
  <c r="AK481" i="10"/>
  <c r="AE481" i="10"/>
  <c r="AF481" i="10" s="1"/>
  <c r="AE617" i="10"/>
  <c r="AF617" i="10" s="1"/>
  <c r="AH617" i="10" s="1"/>
  <c r="AK617" i="10"/>
  <c r="AH594" i="10"/>
  <c r="AQ594" i="10" s="1"/>
  <c r="AH596" i="10"/>
  <c r="AQ596" i="10" s="1"/>
  <c r="S223" i="11"/>
  <c r="T169" i="11"/>
  <c r="AH603" i="10"/>
  <c r="AQ603" i="10" s="1"/>
  <c r="AE448" i="10"/>
  <c r="AH448" i="10"/>
  <c r="AK448" i="10"/>
  <c r="O411" i="10"/>
  <c r="AH586" i="1"/>
  <c r="AQ586" i="1" s="1"/>
  <c r="AH670" i="1"/>
  <c r="AQ670" i="1" s="1"/>
  <c r="AH642" i="1"/>
  <c r="AQ642" i="1" s="1"/>
  <c r="AH607" i="1"/>
  <c r="AQ607" i="1" s="1"/>
  <c r="AH600" i="1"/>
  <c r="AQ600" i="1" s="1"/>
  <c r="AH643" i="1"/>
  <c r="AQ643" i="1" s="1"/>
  <c r="AE653" i="1"/>
  <c r="AF653" i="1" s="1"/>
  <c r="AK653" i="1"/>
  <c r="AK585" i="1"/>
  <c r="AE585" i="1"/>
  <c r="AC421" i="1"/>
  <c r="AA747" i="1"/>
  <c r="AF421" i="1"/>
  <c r="AE625" i="1"/>
  <c r="AF625" i="1" s="1"/>
  <c r="AK625" i="1"/>
  <c r="AC423" i="1"/>
  <c r="O409" i="1" s="1"/>
  <c r="AF409" i="1" s="1"/>
  <c r="AF423" i="1"/>
  <c r="AC426" i="1"/>
  <c r="O414" i="1" s="1"/>
  <c r="AF426" i="1"/>
  <c r="AC422" i="1"/>
  <c r="O411" i="1" s="1"/>
  <c r="AF422" i="1"/>
  <c r="AC425" i="1"/>
  <c r="O410" i="1" s="1"/>
  <c r="AF425" i="1"/>
  <c r="AK489" i="1"/>
  <c r="AE489" i="1"/>
  <c r="AC427" i="1"/>
  <c r="O418" i="1" s="1"/>
  <c r="AF427" i="1"/>
  <c r="AK626" i="1"/>
  <c r="AE626" i="1"/>
  <c r="AF626" i="1" s="1"/>
  <c r="AH626" i="1" s="1"/>
  <c r="AH598" i="1"/>
  <c r="AQ598" i="1" s="1"/>
  <c r="AF610" i="1"/>
  <c r="AF601" i="1"/>
  <c r="AF611" i="1"/>
  <c r="AH611" i="1" s="1"/>
  <c r="AQ611" i="1" s="1"/>
  <c r="AF603" i="1"/>
  <c r="AH603" i="1" s="1"/>
  <c r="AQ603" i="1" s="1"/>
  <c r="AF604" i="1"/>
  <c r="AH604" i="1" s="1"/>
  <c r="AQ604" i="1" s="1"/>
  <c r="AF609" i="1"/>
  <c r="AF605" i="1"/>
  <c r="AF602" i="1"/>
  <c r="AH602" i="1" s="1"/>
  <c r="AQ602" i="1" s="1"/>
  <c r="AF608" i="1"/>
  <c r="AF556" i="1"/>
  <c r="AH597" i="10" l="1"/>
  <c r="AQ597" i="10" s="1"/>
  <c r="AH673" i="10"/>
  <c r="AQ673" i="10" s="1"/>
  <c r="AH635" i="10"/>
  <c r="AQ635" i="10"/>
  <c r="AQ617" i="10"/>
  <c r="AH578" i="10"/>
  <c r="AQ578" i="10" s="1"/>
  <c r="AH653" i="10"/>
  <c r="AQ653" i="10" s="1"/>
  <c r="AH569" i="10"/>
  <c r="AQ569" i="10" s="1"/>
  <c r="AH642" i="10"/>
  <c r="AQ642" i="10" s="1"/>
  <c r="AE453" i="10"/>
  <c r="AH453" i="10"/>
  <c r="AK453" i="10"/>
  <c r="AH452" i="10"/>
  <c r="AK452" i="10"/>
  <c r="AF645" i="10"/>
  <c r="AC692" i="10"/>
  <c r="O412" i="10"/>
  <c r="O413" i="10"/>
  <c r="AF413" i="10" s="1"/>
  <c r="AE447" i="10"/>
  <c r="AH447" i="10"/>
  <c r="AK447" i="10"/>
  <c r="AE449" i="10"/>
  <c r="AH449" i="10"/>
  <c r="AK449" i="10"/>
  <c r="AH451" i="10"/>
  <c r="AK451" i="10"/>
  <c r="T223" i="11"/>
  <c r="AA693" i="10"/>
  <c r="AA694" i="10" s="1"/>
  <c r="AH481" i="10"/>
  <c r="AQ481" i="10" s="1"/>
  <c r="AH618" i="10"/>
  <c r="AQ618" i="10" s="1"/>
  <c r="AH577" i="10"/>
  <c r="AQ577" i="10" s="1"/>
  <c r="AQ448" i="10"/>
  <c r="AF409" i="10"/>
  <c r="AF414" i="10"/>
  <c r="AF411" i="10"/>
  <c r="AF410" i="10"/>
  <c r="AF418" i="10"/>
  <c r="AH556" i="1"/>
  <c r="AQ556" i="1" s="1"/>
  <c r="AH653" i="1"/>
  <c r="AQ653" i="1" s="1"/>
  <c r="AH608" i="1"/>
  <c r="AQ608" i="1" s="1"/>
  <c r="AQ626" i="1"/>
  <c r="AH609" i="1"/>
  <c r="AQ609" i="1" s="1"/>
  <c r="AF585" i="1"/>
  <c r="AH585" i="1" s="1"/>
  <c r="AQ585" i="1" s="1"/>
  <c r="O412" i="1"/>
  <c r="AF412" i="1" s="1"/>
  <c r="O413" i="1"/>
  <c r="AF413" i="1" s="1"/>
  <c r="AC747" i="1"/>
  <c r="AH421" i="1"/>
  <c r="AE421" i="1"/>
  <c r="AK421" i="1"/>
  <c r="AE423" i="1"/>
  <c r="AH423" i="1"/>
  <c r="AK423" i="1"/>
  <c r="AH426" i="1"/>
  <c r="AK426" i="1"/>
  <c r="AE422" i="1"/>
  <c r="AH422" i="1"/>
  <c r="AK422" i="1"/>
  <c r="AH425" i="1"/>
  <c r="AK425" i="1"/>
  <c r="AF489" i="1"/>
  <c r="AE427" i="1"/>
  <c r="AH427" i="1"/>
  <c r="AK427" i="1"/>
  <c r="AH610" i="1"/>
  <c r="AQ610" i="1" s="1"/>
  <c r="AA748" i="1"/>
  <c r="AA749" i="1" s="1"/>
  <c r="AH605" i="1"/>
  <c r="AQ605" i="1" s="1"/>
  <c r="AH625" i="1"/>
  <c r="AQ625" i="1" s="1"/>
  <c r="AH601" i="1"/>
  <c r="AQ601" i="1" s="1"/>
  <c r="AF414" i="1"/>
  <c r="AF411" i="1"/>
  <c r="AF410" i="1"/>
  <c r="AF418" i="1"/>
  <c r="AE409" i="1"/>
  <c r="AH409" i="1"/>
  <c r="AK409" i="1"/>
  <c r="AQ451" i="10" l="1"/>
  <c r="AQ447" i="10"/>
  <c r="AQ449" i="10"/>
  <c r="AF412" i="10"/>
  <c r="AE412" i="10" s="1"/>
  <c r="O692" i="10"/>
  <c r="AH645" i="10"/>
  <c r="AQ645" i="10" s="1"/>
  <c r="AQ453" i="10"/>
  <c r="AQ452" i="10"/>
  <c r="AE413" i="10"/>
  <c r="AH413" i="10"/>
  <c r="AK413" i="10"/>
  <c r="AE409" i="10"/>
  <c r="AK409" i="10"/>
  <c r="AH409" i="10"/>
  <c r="AE414" i="10"/>
  <c r="AH414" i="10"/>
  <c r="AK414" i="10"/>
  <c r="AE411" i="10"/>
  <c r="AH411" i="10"/>
  <c r="AK411" i="10"/>
  <c r="AE410" i="10"/>
  <c r="AH410" i="10"/>
  <c r="AK410" i="10"/>
  <c r="AE418" i="10"/>
  <c r="AH418" i="10"/>
  <c r="AK418" i="10"/>
  <c r="AH489" i="1"/>
  <c r="AQ489" i="1" s="1"/>
  <c r="AQ421" i="1"/>
  <c r="AQ423" i="1"/>
  <c r="AQ426" i="1"/>
  <c r="AQ422" i="1"/>
  <c r="AQ425" i="1"/>
  <c r="AQ427" i="1"/>
  <c r="O747" i="1"/>
  <c r="AK412" i="1"/>
  <c r="AH412" i="1"/>
  <c r="AE412" i="1"/>
  <c r="AK413" i="1"/>
  <c r="AH413" i="1"/>
  <c r="AE413" i="1"/>
  <c r="AE414" i="1"/>
  <c r="AH414" i="1"/>
  <c r="AK414" i="1"/>
  <c r="AE411" i="1"/>
  <c r="AH411" i="1"/>
  <c r="AK411" i="1"/>
  <c r="AE410" i="1"/>
  <c r="AH410" i="1"/>
  <c r="AK410" i="1"/>
  <c r="AE418" i="1"/>
  <c r="AH418" i="1"/>
  <c r="AK418" i="1"/>
  <c r="AQ409" i="1"/>
  <c r="AH412" i="10" l="1"/>
  <c r="AK412" i="10"/>
  <c r="AK692" i="10"/>
  <c r="AH692" i="10"/>
  <c r="AQ411" i="10"/>
  <c r="AQ409" i="10"/>
  <c r="AE692" i="10"/>
  <c r="AQ410" i="10"/>
  <c r="AQ418" i="10"/>
  <c r="AQ414" i="10"/>
  <c r="AQ413" i="10"/>
  <c r="AQ412" i="1"/>
  <c r="AQ413" i="1"/>
  <c r="AE747" i="1"/>
  <c r="AH747" i="1"/>
  <c r="AK747" i="1"/>
  <c r="AQ414" i="1"/>
  <c r="AQ411" i="1"/>
  <c r="AQ410" i="1"/>
  <c r="AQ418" i="1"/>
  <c r="AQ41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hideomim</author>
    <author>山田 芳弘</author>
    <author>荒川恭一郎</author>
  </authors>
  <commentList>
    <comment ref="I5" authorId="0" shapeId="0" xr:uid="{7493BE9E-E67B-4848-BD30-63065387C9F7}">
      <text>
        <r>
          <rPr>
            <sz val="9"/>
            <color indexed="81"/>
            <rFont val="ＭＳ Ｐゴシック"/>
            <family val="3"/>
            <charset val="128"/>
          </rPr>
          <t>進捗度は、
・瓶ﾀｲﾌﾟ・・・40％
・分包ﾀｲﾌﾟ・・・30％</t>
        </r>
      </text>
    </comment>
    <comment ref="AI5" authorId="1" shapeId="0" xr:uid="{8357F1F4-90A7-4EAB-BFC2-B4DBFB250BBB}">
      <text>
        <r>
          <rPr>
            <b/>
            <sz val="9"/>
            <color rgb="FF000000"/>
            <rFont val="MS P ゴシック"/>
            <charset val="128"/>
          </rPr>
          <t>山田 芳弘:</t>
        </r>
        <r>
          <rPr>
            <sz val="9"/>
            <color rgb="FF000000"/>
            <rFont val="MS P ゴシック"/>
            <charset val="128"/>
          </rPr>
          <t xml:space="preserve">
在庫調整が＋(在庫が増える)と原価が減る。
在庫調整がマイナス(在庫が減る)と原価が増える。</t>
        </r>
      </text>
    </comment>
    <comment ref="AK5" authorId="0" shapeId="0" xr:uid="{5B019DD7-8BE9-4430-9D1C-C72CD70BCC2F}">
      <text>
        <r>
          <rPr>
            <sz val="9"/>
            <color indexed="81"/>
            <rFont val="ＭＳ Ｐゴシック"/>
            <family val="3"/>
            <charset val="128"/>
          </rPr>
          <t>進捗度は、
・瓶ﾀｲﾌﾟ・・・40％
・分包ﾀｲﾌﾟ・・・30％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107" authorId="2" shapeId="0" xr:uid="{E138AFEE-E963-4AA7-9409-A3962A6EB62E}">
      <text>
        <r>
          <rPr>
            <b/>
            <sz val="9"/>
            <color indexed="81"/>
            <rFont val="MS P ゴシック"/>
            <family val="3"/>
            <charset val="128"/>
          </rPr>
          <t>荒川恭一郎:</t>
        </r>
        <r>
          <rPr>
            <sz val="9"/>
            <color indexed="81"/>
            <rFont val="MS P ゴシック"/>
            <family val="3"/>
            <charset val="128"/>
          </rPr>
          <t xml:space="preserve">
10,000？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hideomim</author>
    <author>山田 芳弘</author>
  </authors>
  <commentList>
    <comment ref="I5" authorId="0" shapeId="0" xr:uid="{0B93FE5D-9AE4-44BC-A160-2DF8A8ABA9AF}">
      <text>
        <r>
          <rPr>
            <sz val="9"/>
            <color indexed="81"/>
            <rFont val="ＭＳ Ｐゴシック"/>
            <family val="3"/>
            <charset val="128"/>
          </rPr>
          <t>進捗度は、
・瓶ﾀｲﾌﾟ・・・40％
・分包ﾀｲﾌﾟ・・・30％</t>
        </r>
      </text>
    </comment>
    <comment ref="AH5" authorId="1" shapeId="0" xr:uid="{163CF392-5DDF-48E4-9819-3D5D82255EA1}">
      <text>
        <r>
          <rPr>
            <b/>
            <sz val="9"/>
            <color rgb="FF000000"/>
            <rFont val="MS P ゴシック"/>
            <charset val="128"/>
          </rPr>
          <t>山田 芳弘:</t>
        </r>
        <r>
          <rPr>
            <sz val="9"/>
            <color rgb="FF000000"/>
            <rFont val="MS P ゴシック"/>
            <charset val="128"/>
          </rPr>
          <t xml:space="preserve">
在庫調整が＋(在庫が増える)と原価が減る。
在庫調整がマイナス(在庫が減る)と原価が増える。</t>
        </r>
      </text>
    </comment>
    <comment ref="AJ5" authorId="0" shapeId="0" xr:uid="{84536513-71E0-4B64-81DD-94014CDEDDFF}">
      <text>
        <r>
          <rPr>
            <sz val="9"/>
            <color indexed="81"/>
            <rFont val="ＭＳ Ｐゴシック"/>
            <family val="3"/>
            <charset val="128"/>
          </rPr>
          <t>進捗度は、
・瓶ﾀｲﾌﾟ・・・40％
・分包ﾀｲﾌﾟ・・・30％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B607" authorId="1" shapeId="0" xr:uid="{6A378105-3CEE-495A-AEC8-F8CE733D4F2E}">
      <text>
        <r>
          <rPr>
            <b/>
            <sz val="9"/>
            <color indexed="81"/>
            <rFont val="ＭＳ Ｐゴシック"/>
            <family val="3"/>
            <charset val="128"/>
          </rPr>
          <t>山田 芳弘:</t>
        </r>
        <r>
          <rPr>
            <sz val="9"/>
            <color indexed="81"/>
            <rFont val="ＭＳ Ｐゴシック"/>
            <family val="3"/>
            <charset val="128"/>
          </rPr>
          <t xml:space="preserve">
37期の途中で自社製造から外注へ切り替わった。38期は自社製造分を削除する。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hideomim</author>
    <author>山田 芳弘</author>
  </authors>
  <commentList>
    <comment ref="I5" authorId="0" shapeId="0" xr:uid="{795CAE28-389E-49E6-83F3-BBE0F2704E07}">
      <text>
        <r>
          <rPr>
            <sz val="9"/>
            <color indexed="81"/>
            <rFont val="ＭＳ Ｐゴシック"/>
            <family val="3"/>
            <charset val="128"/>
          </rPr>
          <t>進捗度は、
・瓶ﾀｲﾌﾟ・・・40％
・分包ﾀｲﾌﾟ・・・30％</t>
        </r>
      </text>
    </comment>
    <comment ref="AH5" authorId="1" shapeId="0" xr:uid="{D781B0C9-EE2D-44E1-BB45-C7C776DDA8A2}">
      <text>
        <r>
          <rPr>
            <b/>
            <sz val="9"/>
            <color rgb="FF000000"/>
            <rFont val="MS P ゴシック"/>
            <charset val="128"/>
          </rPr>
          <t>山田 芳弘:</t>
        </r>
        <r>
          <rPr>
            <sz val="9"/>
            <color rgb="FF000000"/>
            <rFont val="MS P ゴシック"/>
            <charset val="128"/>
          </rPr>
          <t xml:space="preserve">
在庫調整が＋(在庫が増える)と原価が減る。
在庫調整がマイナス(在庫が減る)と原価が増える。</t>
        </r>
      </text>
    </comment>
    <comment ref="AJ5" authorId="0" shapeId="0" xr:uid="{666CFD8B-DB54-4B24-A362-53006A17C66E}">
      <text>
        <r>
          <rPr>
            <sz val="9"/>
            <color indexed="81"/>
            <rFont val="ＭＳ Ｐゴシック"/>
            <family val="3"/>
            <charset val="128"/>
          </rPr>
          <t>進捗度は、
・瓶ﾀｲﾌﾟ・・・40％
・分包ﾀｲﾌﾟ・・・30％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B615" authorId="1" shapeId="0" xr:uid="{5D5096BC-7D04-40FE-8C99-5BD708D0F3D3}">
      <text>
        <r>
          <rPr>
            <b/>
            <sz val="9"/>
            <color indexed="81"/>
            <rFont val="ＭＳ Ｐゴシック"/>
            <family val="3"/>
            <charset val="128"/>
          </rPr>
          <t>山田 芳弘:</t>
        </r>
        <r>
          <rPr>
            <sz val="9"/>
            <color indexed="81"/>
            <rFont val="ＭＳ Ｐゴシック"/>
            <family val="3"/>
            <charset val="128"/>
          </rPr>
          <t xml:space="preserve">
37期の途中で自社製造から外注へ切り替わった。38期は自社製造分を削除する。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山田 芳弘</author>
    <author>玉川 裕斗</author>
  </authors>
  <commentList>
    <comment ref="Q11" authorId="0" shapeId="0" xr:uid="{AC3BCA15-A14B-4B1E-8884-69652EC1462B}">
      <text>
        <r>
          <rPr>
            <b/>
            <sz val="9"/>
            <color indexed="81"/>
            <rFont val="MS P ゴシック"/>
            <family val="3"/>
            <charset val="128"/>
          </rPr>
          <t>山田 芳弘:</t>
        </r>
        <r>
          <rPr>
            <sz val="9"/>
            <color indexed="81"/>
            <rFont val="MS P ゴシック"/>
            <family val="3"/>
            <charset val="128"/>
          </rPr>
          <t xml:space="preserve">
チューブキャップ180円</t>
        </r>
      </text>
    </comment>
    <comment ref="Q22" authorId="1" shapeId="0" xr:uid="{64AFDD55-8C7F-4AEA-8E76-56C1CB1BFCCE}">
      <text>
        <r>
          <rPr>
            <b/>
            <sz val="9"/>
            <color indexed="81"/>
            <rFont val="MS P ゴシック"/>
            <family val="3"/>
            <charset val="128"/>
          </rPr>
          <t>玉川 裕斗:</t>
        </r>
        <r>
          <rPr>
            <sz val="9"/>
            <color indexed="81"/>
            <rFont val="MS P ゴシック"/>
            <family val="3"/>
            <charset val="128"/>
          </rPr>
          <t xml:space="preserve">
ウェルカムｷｯﾄの各商品の包材単価を合計している
化粧箱155円</t>
        </r>
      </text>
    </comment>
    <comment ref="Q99" authorId="0" shapeId="0" xr:uid="{88E907A3-0146-49F0-B0A5-E4CABC764008}">
      <text>
        <r>
          <rPr>
            <b/>
            <sz val="9"/>
            <color indexed="81"/>
            <rFont val="MS P ゴシック"/>
            <family val="3"/>
            <charset val="128"/>
          </rPr>
          <t>山田 芳弘:</t>
        </r>
        <r>
          <rPr>
            <sz val="9"/>
            <color indexed="81"/>
            <rFont val="MS P ゴシック"/>
            <family val="3"/>
            <charset val="128"/>
          </rPr>
          <t xml:space="preserve">
有償のため按分して仕入価格と同等になるよう調整(按分後価格を74.5円に近くする)</t>
        </r>
      </text>
    </comment>
    <comment ref="Q100" authorId="0" shapeId="0" xr:uid="{B5F2AFB9-A9CD-4B37-9D0F-C233FD6FD9D2}">
      <text>
        <r>
          <rPr>
            <b/>
            <sz val="9"/>
            <color indexed="81"/>
            <rFont val="MS P ゴシック"/>
            <family val="3"/>
            <charset val="128"/>
          </rPr>
          <t>山田 芳弘:</t>
        </r>
        <r>
          <rPr>
            <sz val="9"/>
            <color indexed="81"/>
            <rFont val="MS P ゴシック"/>
            <family val="3"/>
            <charset val="128"/>
          </rPr>
          <t xml:space="preserve">
有償のため按分して仕入価格と同等になるよう調整(按分後価格を3,120円に近くする)</t>
        </r>
      </text>
    </comment>
    <comment ref="B123" authorId="0" shapeId="0" xr:uid="{B3386213-D78B-40CA-A9D4-4FE4A58941CF}">
      <text>
        <r>
          <rPr>
            <b/>
            <sz val="9"/>
            <color indexed="81"/>
            <rFont val="MS P ゴシック"/>
            <family val="3"/>
            <charset val="128"/>
          </rPr>
          <t>山田 芳弘:</t>
        </r>
        <r>
          <rPr>
            <sz val="9"/>
            <color indexed="81"/>
            <rFont val="MS P ゴシック"/>
            <family val="3"/>
            <charset val="128"/>
          </rPr>
          <t xml:space="preserve">
中川産業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玉川 裕斗</author>
  </authors>
  <commentList>
    <comment ref="B38" authorId="0" shapeId="0" xr:uid="{3A8807D2-F545-45DB-BE7C-C979EC6701A9}">
      <text>
        <r>
          <rPr>
            <b/>
            <sz val="9"/>
            <color indexed="81"/>
            <rFont val="MS P ゴシック"/>
            <family val="3"/>
            <charset val="128"/>
          </rPr>
          <t>玉川 裕斗:</t>
        </r>
        <r>
          <rPr>
            <sz val="9"/>
            <color indexed="81"/>
            <rFont val="MS P ゴシック"/>
            <family val="3"/>
            <charset val="128"/>
          </rPr>
          <t xml:space="preserve">
原料支給先はバイホロン</t>
        </r>
      </text>
    </comment>
    <comment ref="B39" authorId="0" shapeId="0" xr:uid="{44F56878-1A5B-4D1C-9C20-FFAFD6BE6FBA}">
      <text>
        <r>
          <rPr>
            <b/>
            <sz val="9"/>
            <color indexed="81"/>
            <rFont val="MS P ゴシック"/>
            <family val="3"/>
            <charset val="128"/>
          </rPr>
          <t>玉川 裕斗:</t>
        </r>
        <r>
          <rPr>
            <sz val="9"/>
            <color indexed="81"/>
            <rFont val="MS P ゴシック"/>
            <family val="3"/>
            <charset val="128"/>
          </rPr>
          <t xml:space="preserve">
原料支給先はバイホロン</t>
        </r>
      </text>
    </comment>
    <comment ref="A100" authorId="0" shapeId="0" xr:uid="{0AD6869F-B7A3-42B1-B903-8B645E9F928E}">
      <text>
        <r>
          <rPr>
            <b/>
            <sz val="9"/>
            <color indexed="81"/>
            <rFont val="ＭＳ Ｐゴシック"/>
            <family val="3"/>
            <charset val="128"/>
          </rPr>
          <t>玉川 裕斗:</t>
        </r>
        <r>
          <rPr>
            <sz val="9"/>
            <color indexed="81"/>
            <rFont val="ＭＳ Ｐゴシック"/>
            <family val="3"/>
            <charset val="128"/>
          </rPr>
          <t xml:space="preserve">
原料の支給先は清栄薬品</t>
        </r>
      </text>
    </comment>
    <comment ref="C158" authorId="0" shapeId="0" xr:uid="{08C13551-9E8F-4920-8A15-CF579DC20C92}">
      <text>
        <r>
          <rPr>
            <b/>
            <sz val="9"/>
            <color indexed="81"/>
            <rFont val="MS P ゴシック"/>
            <family val="3"/>
            <charset val="128"/>
          </rPr>
          <t>玉川 裕斗:</t>
        </r>
        <r>
          <rPr>
            <sz val="9"/>
            <color indexed="81"/>
            <rFont val="MS P ゴシック"/>
            <family val="3"/>
            <charset val="128"/>
          </rPr>
          <t xml:space="preserve">
新規追加</t>
        </r>
      </text>
    </comment>
  </commentList>
</comments>
</file>

<file path=xl/sharedStrings.xml><?xml version="1.0" encoding="utf-8"?>
<sst xmlns="http://schemas.openxmlformats.org/spreadsheetml/2006/main" count="27272" uniqueCount="3382">
  <si>
    <t>第37期　仕掛品(製品課)</t>
    <rPh sb="0" eb="1">
      <t>ダイ</t>
    </rPh>
    <rPh sb="3" eb="4">
      <t>キ</t>
    </rPh>
    <rPh sb="5" eb="7">
      <t>シカカリ</t>
    </rPh>
    <rPh sb="7" eb="8">
      <t>ヒン</t>
    </rPh>
    <rPh sb="9" eb="11">
      <t>セイヒン</t>
    </rPh>
    <rPh sb="11" eb="12">
      <t>カ</t>
    </rPh>
    <phoneticPr fontId="7"/>
  </si>
  <si>
    <t>製品記号</t>
    <rPh sb="0" eb="2">
      <t>セイヒン</t>
    </rPh>
    <rPh sb="2" eb="4">
      <t>キゴウ</t>
    </rPh>
    <phoneticPr fontId="7"/>
  </si>
  <si>
    <t>期首棚卸</t>
    <rPh sb="0" eb="2">
      <t>キシュ</t>
    </rPh>
    <rPh sb="2" eb="4">
      <t>タナオロシ</t>
    </rPh>
    <phoneticPr fontId="7"/>
  </si>
  <si>
    <t>当期投入</t>
    <rPh sb="0" eb="2">
      <t>トウキ</t>
    </rPh>
    <rPh sb="2" eb="4">
      <t>トウニュウ</t>
    </rPh>
    <phoneticPr fontId="7"/>
  </si>
  <si>
    <t>当期商品製造原価</t>
    <rPh sb="0" eb="2">
      <t>トウキ</t>
    </rPh>
    <rPh sb="2" eb="4">
      <t>ショウヒン</t>
    </rPh>
    <rPh sb="4" eb="6">
      <t>セイゾウ</t>
    </rPh>
    <rPh sb="6" eb="8">
      <t>ゲンカ</t>
    </rPh>
    <phoneticPr fontId="7"/>
  </si>
  <si>
    <t>在庫調整</t>
    <rPh sb="0" eb="2">
      <t>ザイコ</t>
    </rPh>
    <rPh sb="2" eb="4">
      <t>チョウセイ</t>
    </rPh>
    <phoneticPr fontId="7"/>
  </si>
  <si>
    <t>期末棚卸</t>
    <rPh sb="0" eb="2">
      <t>キマツ</t>
    </rPh>
    <rPh sb="2" eb="4">
      <t>タナオロシ</t>
    </rPh>
    <phoneticPr fontId="7"/>
  </si>
  <si>
    <t>数量</t>
    <rPh sb="0" eb="2">
      <t>スウリョウ</t>
    </rPh>
    <phoneticPr fontId="7"/>
  </si>
  <si>
    <t>仕掛品(製品課製造分)</t>
    <rPh sb="0" eb="2">
      <t>シカカリ</t>
    </rPh>
    <rPh sb="2" eb="3">
      <t>ヒン</t>
    </rPh>
    <rPh sb="4" eb="6">
      <t>セイヒン</t>
    </rPh>
    <rPh sb="6" eb="7">
      <t>カ</t>
    </rPh>
    <rPh sb="7" eb="9">
      <t>セイゾウ</t>
    </rPh>
    <rPh sb="9" eb="10">
      <t>ブン</t>
    </rPh>
    <phoneticPr fontId="7"/>
  </si>
  <si>
    <t>仕掛品(外注品内製分)</t>
    <rPh sb="0" eb="2">
      <t>シカカリ</t>
    </rPh>
    <rPh sb="2" eb="3">
      <t>ヒン</t>
    </rPh>
    <rPh sb="4" eb="6">
      <t>ガイチュウ</t>
    </rPh>
    <rPh sb="6" eb="7">
      <t>ヒン</t>
    </rPh>
    <rPh sb="7" eb="9">
      <t>ナイセイ</t>
    </rPh>
    <rPh sb="9" eb="10">
      <t>ブン</t>
    </rPh>
    <phoneticPr fontId="7"/>
  </si>
  <si>
    <t>仕掛品(製造部製造分)</t>
    <rPh sb="0" eb="2">
      <t>シカカリ</t>
    </rPh>
    <rPh sb="2" eb="3">
      <t>ヒン</t>
    </rPh>
    <rPh sb="4" eb="7">
      <t>セイゾウブ</t>
    </rPh>
    <rPh sb="7" eb="9">
      <t>セイゾウ</t>
    </rPh>
    <rPh sb="9" eb="10">
      <t>ブン</t>
    </rPh>
    <phoneticPr fontId="7"/>
  </si>
  <si>
    <t>資材費</t>
    <rPh sb="0" eb="2">
      <t>シザイ</t>
    </rPh>
    <rPh sb="2" eb="3">
      <t>ヒ</t>
    </rPh>
    <phoneticPr fontId="7"/>
  </si>
  <si>
    <t>労務費(製品課)</t>
    <rPh sb="0" eb="2">
      <t>ロウム</t>
    </rPh>
    <rPh sb="2" eb="3">
      <t>ヒ</t>
    </rPh>
    <rPh sb="4" eb="6">
      <t>セイヒン</t>
    </rPh>
    <rPh sb="6" eb="7">
      <t>カ</t>
    </rPh>
    <phoneticPr fontId="7"/>
  </si>
  <si>
    <t>労務費(製造部)</t>
    <rPh sb="0" eb="2">
      <t>ロウム</t>
    </rPh>
    <rPh sb="2" eb="3">
      <t>ヒ</t>
    </rPh>
    <rPh sb="4" eb="7">
      <t>セイゾウブ</t>
    </rPh>
    <phoneticPr fontId="7"/>
  </si>
  <si>
    <t>経費</t>
    <rPh sb="0" eb="2">
      <t>ケイヒ</t>
    </rPh>
    <phoneticPr fontId="7"/>
  </si>
  <si>
    <t>外注加工費</t>
    <rPh sb="0" eb="2">
      <t>ガイチュウ</t>
    </rPh>
    <rPh sb="2" eb="5">
      <t>カコウヒ</t>
    </rPh>
    <phoneticPr fontId="7"/>
  </si>
  <si>
    <t>別コードに振替</t>
    <rPh sb="0" eb="1">
      <t>ベツ</t>
    </rPh>
    <rPh sb="5" eb="7">
      <t>フリカエ</t>
    </rPh>
    <phoneticPr fontId="7"/>
  </si>
  <si>
    <t>SCコード</t>
    <phoneticPr fontId="7"/>
  </si>
  <si>
    <t>商品名</t>
  </si>
  <si>
    <t>区分</t>
    <rPh sb="0" eb="2">
      <t>クブン</t>
    </rPh>
    <phoneticPr fontId="7"/>
  </si>
  <si>
    <t>半製品</t>
    <rPh sb="0" eb="3">
      <t>ハンセイヒン</t>
    </rPh>
    <phoneticPr fontId="7"/>
  </si>
  <si>
    <t>内容量(g)</t>
    <rPh sb="0" eb="3">
      <t>ナイヨウリョウ</t>
    </rPh>
    <phoneticPr fontId="7"/>
  </si>
  <si>
    <t>ｸﾞﾗﾑ単価</t>
    <rPh sb="4" eb="6">
      <t>タンカ</t>
    </rPh>
    <phoneticPr fontId="7"/>
  </si>
  <si>
    <t>進捗度</t>
    <rPh sb="0" eb="2">
      <t>シンチョク</t>
    </rPh>
    <rPh sb="2" eb="3">
      <t>ド</t>
    </rPh>
    <phoneticPr fontId="7"/>
  </si>
  <si>
    <t>金額</t>
    <rPh sb="0" eb="2">
      <t>キンガク</t>
    </rPh>
    <phoneticPr fontId="7"/>
  </si>
  <si>
    <t>配賦係数</t>
    <rPh sb="0" eb="2">
      <t>ハイフ</t>
    </rPh>
    <rPh sb="2" eb="4">
      <t>ケイスウ</t>
    </rPh>
    <phoneticPr fontId="7"/>
  </si>
  <si>
    <t>包材価格</t>
    <rPh sb="0" eb="2">
      <t>ホウザイ</t>
    </rPh>
    <rPh sb="2" eb="4">
      <t>カカク</t>
    </rPh>
    <phoneticPr fontId="7"/>
  </si>
  <si>
    <t>(原液原価込み)</t>
    <rPh sb="1" eb="3">
      <t>ゲンエキ</t>
    </rPh>
    <rPh sb="3" eb="5">
      <t>ゲンカ</t>
    </rPh>
    <rPh sb="5" eb="6">
      <t>コ</t>
    </rPh>
    <phoneticPr fontId="7"/>
  </si>
  <si>
    <t>単価</t>
    <rPh sb="0" eb="2">
      <t>タンカ</t>
    </rPh>
    <phoneticPr fontId="7"/>
  </si>
  <si>
    <t>原価</t>
    <rPh sb="0" eb="2">
      <t>ゲンカ</t>
    </rPh>
    <phoneticPr fontId="7"/>
  </si>
  <si>
    <t>34期資材</t>
    <rPh sb="2" eb="3">
      <t>キ</t>
    </rPh>
    <rPh sb="3" eb="5">
      <t>シザイ</t>
    </rPh>
    <phoneticPr fontId="7"/>
  </si>
  <si>
    <t>34期単価</t>
    <rPh sb="2" eb="3">
      <t>キ</t>
    </rPh>
    <rPh sb="3" eb="5">
      <t>タンカ</t>
    </rPh>
    <phoneticPr fontId="7"/>
  </si>
  <si>
    <t>EH酵素 6g(2g 3連包)</t>
  </si>
  <si>
    <t>CE</t>
    <phoneticPr fontId="7"/>
  </si>
  <si>
    <t>【瓶】ｽｰﾊﾟｰ万田酵素 氣Ⅰ</t>
  </si>
  <si>
    <t>【瓶】ｴｺｺﾞｰﾙﾄﾞEX 180g</t>
  </si>
  <si>
    <t>【ﾎﾞﾄﾙ】Jﾎﾞﾄﾙ 丸型細口 1ﾘｯﾄﾙ</t>
  </si>
  <si>
    <t>【瓶】155g S-130 白</t>
  </si>
  <si>
    <t>【瓶】145g E-100 六角（白）</t>
  </si>
  <si>
    <t>【瓶】EC-500</t>
  </si>
  <si>
    <t>【瓶】M-70 6角 茶</t>
  </si>
  <si>
    <t>【瓶】六角茶色 145g E-100</t>
  </si>
  <si>
    <t>【瓶】食品8角 310g</t>
  </si>
  <si>
    <t>【瓶】E-90</t>
  </si>
  <si>
    <t>万田酵素 145g (販売店向け)　半</t>
  </si>
  <si>
    <t>P</t>
  </si>
  <si>
    <t>万田酵素 300g (販売店）　半</t>
  </si>
  <si>
    <t>PG　2.5g×2</t>
  </si>
  <si>
    <t>PG</t>
  </si>
  <si>
    <t>ZA　2.5g×2</t>
  </si>
  <si>
    <t>ZA</t>
  </si>
  <si>
    <t>BE　2.5g×2</t>
  </si>
  <si>
    <t>BE</t>
  </si>
  <si>
    <t>ｊPG　2.5g×2</t>
  </si>
  <si>
    <t>W　2.5g×2</t>
  </si>
  <si>
    <t>W</t>
  </si>
  <si>
    <t>PE　2.5g×2</t>
  </si>
  <si>
    <t>PE</t>
  </si>
  <si>
    <t>L 5000 (海外向け)　Y　5g×3</t>
  </si>
  <si>
    <t>Y</t>
  </si>
  <si>
    <t>FB　2.5g×2</t>
  </si>
  <si>
    <t>FB</t>
  </si>
  <si>
    <t>D 1.67g×2</t>
  </si>
  <si>
    <t>D</t>
  </si>
  <si>
    <t>L 5000(ﾀﾅｶ向け) Y　5g×3</t>
  </si>
  <si>
    <t>CE 2g×3</t>
  </si>
  <si>
    <t>CE</t>
  </si>
  <si>
    <t>5A　5g×2</t>
  </si>
  <si>
    <t>5A</t>
  </si>
  <si>
    <t>新･MKF-Ⅱ 30g　半</t>
  </si>
  <si>
    <t>MKF-Ⅱ 5A ﾘｷｯﾄﾞ 30g　半</t>
  </si>
  <si>
    <t>DC　2.5g×2</t>
  </si>
  <si>
    <t>DC</t>
  </si>
  <si>
    <t>ﾅﾁｭﾗﾙ酵素 ﾌﾞﾙｰﾍﾞﾘｰﾌﾟﾗｽ 2.5g×3</t>
  </si>
  <si>
    <t>PR</t>
  </si>
  <si>
    <t>Man-Koso P　2.5g×4</t>
  </si>
  <si>
    <t>B 2.5g×2</t>
  </si>
  <si>
    <t>B</t>
  </si>
  <si>
    <t>EB　2.5g×2</t>
  </si>
  <si>
    <t>EB</t>
  </si>
  <si>
    <t>V　2.5g×2</t>
  </si>
  <si>
    <t>V</t>
  </si>
  <si>
    <t>I　2.5g×2</t>
  </si>
  <si>
    <t>I</t>
  </si>
  <si>
    <t>MANDA KOSO 2.5g×2</t>
  </si>
  <si>
    <t>P　2.5g×2</t>
  </si>
  <si>
    <t>O 2.5g×2</t>
  </si>
  <si>
    <t>O</t>
  </si>
  <si>
    <t>ﾌﾞﾙｰﾍﾞﾘｰﾌﾟﾗｽ　2.5g×2</t>
  </si>
  <si>
    <t>G　2.5g×2</t>
  </si>
  <si>
    <t>G</t>
  </si>
  <si>
    <t>5A　2.5g×2</t>
  </si>
  <si>
    <t>X　1ml×2</t>
  </si>
  <si>
    <t>X</t>
  </si>
  <si>
    <t>新･MKF-Ⅱ 30g TOMⅢ-30 №3</t>
  </si>
  <si>
    <t>六角茶色瓶 145g E-100</t>
  </si>
  <si>
    <t>食品8角 310g 瓶 大商硝子</t>
  </si>
  <si>
    <t>分包ﾌｨﾙﾑ (無地) 幅70mm ﾀｶﾗ</t>
  </si>
  <si>
    <t>Jﾎﾞﾄﾙ 丸型細口(ﾅﾁｭﾗﾙ) 1ﾘｯﾄﾙ</t>
  </si>
  <si>
    <t>食品8角 310gｷｬｯﾌﾟ(大調和ﾏｰｸ入)</t>
  </si>
  <si>
    <t>新･MKF-Ⅱ 30g TOMⅢ-CAP №1</t>
  </si>
  <si>
    <t>70g用ｷｬｯﾌﾟ（大調和ﾏｰｸ入）</t>
  </si>
  <si>
    <t>145ｇ用 ｷｬｯﾌﾟ（大調和ﾏｰｸ入り）</t>
  </si>
  <si>
    <t>70ｇ用ｷｬｯﾌﾟ（刻印なし）</t>
  </si>
  <si>
    <t>新･MKF-Ⅱ 30g TOCAP用</t>
  </si>
  <si>
    <t>食品8角 310g SPPﾊｲｼｰﾄ 大商硝子</t>
  </si>
  <si>
    <t>食品8角 310g 瓶ｼｭﾘﾝｸ 大商硝子</t>
  </si>
  <si>
    <t>PE 2.5g</t>
  </si>
  <si>
    <t>PE</t>
    <phoneticPr fontId="7"/>
  </si>
  <si>
    <t>MKﾐｸｽﾁｬｰ(ﾍﾟｰｽﾄ)㎏　半</t>
  </si>
  <si>
    <t>MKﾐｸｽﾁｬｰ(ﾘｷｯﾄﾞ)㎏　半</t>
  </si>
  <si>
    <t>表示用無地ﾗﾍﾞﾙ 63×50</t>
  </si>
  <si>
    <t>延寿酵素 OLIGO PLUS 145g 半</t>
  </si>
  <si>
    <t>PT</t>
    <phoneticPr fontId="7"/>
  </si>
  <si>
    <t>PT 2.5×2</t>
  </si>
  <si>
    <t>PT</t>
  </si>
  <si>
    <t>Man-Koso LIFE Y 5g×3</t>
  </si>
  <si>
    <t>PE　2.5g</t>
  </si>
  <si>
    <t>ﾉﾆ酵素　2g×2</t>
  </si>
  <si>
    <t>PSA</t>
    <phoneticPr fontId="7"/>
  </si>
  <si>
    <t>Q　2.5g×2</t>
  </si>
  <si>
    <t>Q</t>
  </si>
  <si>
    <t>食品8角310g瓶(刻印なし)新ｷｬｯﾌﾟ</t>
  </si>
  <si>
    <t>NONI酵素  300g　ﾌｧﾐﾘｰｻｲｽﾞ　半</t>
  </si>
  <si>
    <t>CE　2g×3　540g用</t>
  </si>
  <si>
    <t>3年3ヶ月以上発酵熟成酵素 70g 半</t>
  </si>
  <si>
    <t>P</t>
    <phoneticPr fontId="7"/>
  </si>
  <si>
    <t>3年3ヶ月発酵熟成酵素　2.5g×2</t>
  </si>
  <si>
    <t>JA 2.5g×2　無地</t>
  </si>
  <si>
    <t>JA</t>
  </si>
  <si>
    <t>3SPPΦ68.3×1.5ﾊｲｼ-ﾄ</t>
  </si>
  <si>
    <t>NONI分包ｱﾙﾐﾌｨﾙﾑ(新ロゴ）</t>
  </si>
  <si>
    <t>NONI300g　表ﾗﾍﾞﾙ(新ロゴ)</t>
  </si>
  <si>
    <t>ｴｺｺﾞｰﾙﾄﾞEX180ｇ　検</t>
  </si>
  <si>
    <t>万田酵素145g(販売店向け)表ﾗﾍﾞﾙ</t>
  </si>
  <si>
    <t>万田酵素300g 表ラベル 税</t>
  </si>
  <si>
    <t>PV　2.5g×2</t>
  </si>
  <si>
    <t>PV</t>
  </si>
  <si>
    <t>Vitalize　2.5g×2</t>
  </si>
  <si>
    <t>PPﾊｲｼｰﾄ 145g用 高久産業</t>
  </si>
  <si>
    <t>P　2.5g</t>
  </si>
  <si>
    <t>EC-500用 ｷｬｯﾌﾟ(ｿﾌﾄﾛﾝ79.5×1.5)</t>
  </si>
  <si>
    <t>145gﾋﾞﾝ用ﾛｰﾙｼｭﾘﾝｸﾌｨﾙﾑ</t>
  </si>
  <si>
    <t>万田酵素 STANDARD 分包ﾌｨﾙﾑ</t>
  </si>
  <si>
    <t>万田酵素 GINGER 分包ﾌｨﾙﾑ</t>
  </si>
  <si>
    <t>GINGER 2.5g</t>
  </si>
  <si>
    <t>STANDARD 2.5g</t>
  </si>
  <si>
    <t>PX</t>
    <phoneticPr fontId="7"/>
  </si>
  <si>
    <t>XC 1ml×2</t>
  </si>
  <si>
    <t>XC</t>
  </si>
  <si>
    <t>145g ｷｬｯﾌﾟ(刻印なし) H</t>
  </si>
  <si>
    <t>STANDARD 26g ﾁｭｰﾌﾞ一式</t>
  </si>
  <si>
    <t>NONI300g 裏ベル(新ﾛｺﾞ)②</t>
  </si>
  <si>
    <t>GINGER ﾁｭｰﾌﾞﾀｲﾌﾟ 26g</t>
  </si>
  <si>
    <t>STANDARD ﾁｭｰﾌﾞﾀｲﾌﾟ 26g</t>
  </si>
  <si>
    <t>PX</t>
  </si>
  <si>
    <t>MULBERRY ﾁｭｰﾌﾞﾀｲﾌﾟ 26g</t>
  </si>
  <si>
    <t>MP</t>
    <phoneticPr fontId="7"/>
  </si>
  <si>
    <t>MULBERRY 2.5g</t>
  </si>
  <si>
    <t>新・MKF-Ⅱ 30g ﾗﾍﾞﾙ（改）②</t>
  </si>
  <si>
    <t>MKF-Ⅱ 5A ﾘｷｯﾄﾞ 30g ﾗﾍﾞﾙ(改)②</t>
  </si>
  <si>
    <t>BW　2.5g×2</t>
  </si>
  <si>
    <t>BW</t>
  </si>
  <si>
    <t>MANDA WELLNESS SUPERFOOD 2.5g</t>
  </si>
  <si>
    <t>HARVEST 1ml</t>
  </si>
  <si>
    <t>KARIN&amp;HONEY 2.5g</t>
  </si>
  <si>
    <t>EPH</t>
  </si>
  <si>
    <t>D 2.5g</t>
  </si>
  <si>
    <t>万田酵素 300g 裏ラベル②</t>
  </si>
  <si>
    <t>MULBERRY 2.5g (耐圧検査分)</t>
  </si>
  <si>
    <t>MP</t>
  </si>
  <si>
    <t>GINGER&amp;KARIN 2.5g</t>
  </si>
  <si>
    <t>EG</t>
  </si>
  <si>
    <t>万田酵素 MULBERRY 分包ﾌｨﾙﾑ</t>
  </si>
  <si>
    <t>MANDA HARVEST 5ml　半</t>
  </si>
  <si>
    <t>2.5g ｱﾙﾐ分包ﾌｨﾙﾑ(大調和)大成ﾗﾐｯｸ</t>
  </si>
  <si>
    <t>低分子化万田酵素 1kg　半</t>
  </si>
  <si>
    <t>KOD 2.5g×2</t>
  </si>
  <si>
    <t>KOD</t>
    <phoneticPr fontId="7"/>
  </si>
  <si>
    <t>KOL 2g×2</t>
  </si>
  <si>
    <t>KOL</t>
    <phoneticPr fontId="7"/>
  </si>
  <si>
    <t>PXM 2.5g</t>
  </si>
  <si>
    <t>PXM</t>
    <phoneticPr fontId="7"/>
  </si>
  <si>
    <t>P2.5g×2 (香港国旅向)</t>
  </si>
  <si>
    <t>B2.5g×2 (香港国旅向)</t>
  </si>
  <si>
    <t>B</t>
    <phoneticPr fontId="7"/>
  </si>
  <si>
    <t>OWT 2.5g×2</t>
  </si>
  <si>
    <t>OWT</t>
    <phoneticPr fontId="7"/>
  </si>
  <si>
    <t>ｽｰﾊﾟｰ万田酵素 氣Ⅰ瓶 裏面無</t>
  </si>
  <si>
    <t>KOL 2.5g×2</t>
  </si>
  <si>
    <t>X 5ml×2</t>
  </si>
  <si>
    <t>X</t>
    <phoneticPr fontId="7"/>
  </si>
  <si>
    <t>発酵しょうが 2.5g</t>
  </si>
  <si>
    <t>GP</t>
    <phoneticPr fontId="7"/>
  </si>
  <si>
    <t>P2.5g×2(万田酵素宇宙用)</t>
  </si>
  <si>
    <t>BM 2.5g（77.5g）</t>
  </si>
  <si>
    <t>BM</t>
    <phoneticPr fontId="7"/>
  </si>
  <si>
    <t>QB 2.5g×2</t>
  </si>
  <si>
    <t>QB</t>
    <phoneticPr fontId="7"/>
  </si>
  <si>
    <t>PG 2.5g×2</t>
  </si>
  <si>
    <t>PG</t>
    <phoneticPr fontId="7"/>
  </si>
  <si>
    <t>MANDA L5000(ﾀﾅｶ向け) 450g</t>
  </si>
  <si>
    <t>製品課</t>
    <rPh sb="0" eb="2">
      <t>セイヒン</t>
    </rPh>
    <rPh sb="2" eb="3">
      <t>カ</t>
    </rPh>
    <phoneticPr fontId="7"/>
  </si>
  <si>
    <t>Y</t>
    <phoneticPr fontId="7"/>
  </si>
  <si>
    <t>ﾛｲﾔﾙﾊﾞｲｵ　145ｇ(青箱）</t>
  </si>
  <si>
    <t>C</t>
    <phoneticPr fontId="7"/>
  </si>
  <si>
    <t>万田酵素 j 145g</t>
  </si>
  <si>
    <t>万田酵素 ｊ 分包150g</t>
  </si>
  <si>
    <t>MANDA L5000 450g(海外向け)</t>
  </si>
  <si>
    <t>万田HI酵素 分包150g</t>
  </si>
  <si>
    <t>MKF-Ⅰ 分包150g(AAAAA)</t>
  </si>
  <si>
    <t>5A</t>
    <phoneticPr fontId="7"/>
  </si>
  <si>
    <t>新･MKF-Ⅱ 30g</t>
  </si>
  <si>
    <t>YA</t>
    <phoneticPr fontId="7"/>
  </si>
  <si>
    <t>万田酵素 金印145g</t>
  </si>
  <si>
    <t>O</t>
    <phoneticPr fontId="7"/>
  </si>
  <si>
    <t>試供品 万田31号 1ml×6</t>
  </si>
  <si>
    <t>DR-XENIJI 145g(Jar-Bottle)</t>
  </si>
  <si>
    <t>ｽｰﾊﾟｰ万田酵素 145g(赤箱)</t>
  </si>
  <si>
    <t>EB</t>
    <phoneticPr fontId="7"/>
  </si>
  <si>
    <t>万田酵素21 145g(DM)</t>
  </si>
  <si>
    <t>W</t>
    <phoneticPr fontId="7"/>
  </si>
  <si>
    <t>万田酵素 145g(販売店向け)</t>
  </si>
  <si>
    <t>ｽｰﾊﾟｰ万田酵素 Big480g(赤箱)</t>
  </si>
  <si>
    <t>万田酵素21 分包150g(DM)</t>
  </si>
  <si>
    <t>ﾊﾞｲｵ･ｱﾙﾌｧ 125g</t>
  </si>
  <si>
    <t>QA</t>
    <phoneticPr fontId="7"/>
  </si>
  <si>
    <t>万田酵素 分包150g(販売店向け)</t>
  </si>
  <si>
    <t>21 5g(工場見学者試食用)</t>
  </si>
  <si>
    <t>特選EX ﾌﾟﾗｽ 145g</t>
  </si>
  <si>
    <t>DC</t>
    <phoneticPr fontId="7"/>
  </si>
  <si>
    <t>特選EX ﾌﾟﾗｽ 分包70g</t>
  </si>
  <si>
    <t>試供品 万田酵素21 5g(DM)</t>
  </si>
  <si>
    <t>試供品 HI酵素 5g</t>
  </si>
  <si>
    <t>試供品 金印 5g</t>
  </si>
  <si>
    <t>超熟 100g</t>
  </si>
  <si>
    <t>D</t>
    <phoneticPr fontId="7"/>
  </si>
  <si>
    <t>MKF-Ⅰ携帯ﾊﾟｯｸ 50g(5A)</t>
  </si>
  <si>
    <t>試供品 秘伝極意 5g</t>
  </si>
  <si>
    <t>I</t>
    <phoneticPr fontId="7"/>
  </si>
  <si>
    <t>超熟 350g</t>
  </si>
  <si>
    <t>超熟 携帯ﾊﾟｯｸ(1.67g×60包)</t>
  </si>
  <si>
    <t>超熟(ﾉﾍﾞﾘﾃｨｰ) 1.67g×8包</t>
  </si>
  <si>
    <t>超熟粒(ﾉﾍﾞﾘﾃｨｰ) 3粒×4包</t>
  </si>
  <si>
    <t>万田酵素 金印 分包150g</t>
  </si>
  <si>
    <t>試供品 ｽｰﾊﾟｰ万田酵素(赤) 5g</t>
  </si>
  <si>
    <t>試供品 万田酵素 MJ(5g)</t>
  </si>
  <si>
    <t>G</t>
    <phoneticPr fontId="7"/>
  </si>
  <si>
    <t>試供品 万田酵素 5g(販売店向け)</t>
  </si>
  <si>
    <t>試供品 万田酵素 ｊ 5g</t>
  </si>
  <si>
    <t>賜天酵素ｺﾞｰﾙﾄﾞ 155g</t>
  </si>
  <si>
    <t>OE</t>
    <phoneticPr fontId="7"/>
  </si>
  <si>
    <t>ﾊﾞｲｵ・EX　125ｇ</t>
  </si>
  <si>
    <t>Q</t>
    <phoneticPr fontId="7"/>
  </si>
  <si>
    <t>試供品 ｽｰﾊﾟｰ氣Ⅰ 5g</t>
  </si>
  <si>
    <t>V</t>
    <phoneticPr fontId="7"/>
  </si>
  <si>
    <t>試供品 万田酵素分包 35g</t>
  </si>
  <si>
    <t>ｽｰﾊﾟｰ万田酵素 35g(2.5g×14包)</t>
  </si>
  <si>
    <t>ｽｰﾊﾟｰ万田酵素氣Ⅰ 35g</t>
  </si>
  <si>
    <t>万田31号 100ml</t>
  </si>
  <si>
    <t>万田31号 500ml</t>
  </si>
  <si>
    <t>ｽｰﾊﾟｰ氣Ⅰ 分包600g(150g×4箱)</t>
  </si>
  <si>
    <t>万田31号 1ﾘｯﾄﾙ</t>
  </si>
  <si>
    <t>万田酵素 300g(販売店限定品)</t>
  </si>
  <si>
    <t>MKF-Ⅱ5A ﾘｷｯﾄﾞ 30g</t>
  </si>
  <si>
    <t>YC</t>
    <phoneticPr fontId="7"/>
  </si>
  <si>
    <t>万田酵素 分包50g</t>
  </si>
  <si>
    <t>万田酵素ﾌﾟﾗｽ温 お試し品(20g)</t>
  </si>
  <si>
    <t>MANDA KOSO 70g</t>
  </si>
  <si>
    <t>MANDA KOSO 分包70g</t>
  </si>
  <si>
    <t>MANDA KOSO 分包35g</t>
  </si>
  <si>
    <t>試供品 MANDA KOSO 5g</t>
  </si>
  <si>
    <t>万田酵素ｴｸｾﾚﾝﾄ 145g</t>
  </si>
  <si>
    <t>BE</t>
    <phoneticPr fontId="7"/>
  </si>
  <si>
    <t>万田酵素ｴｸｾﾚﾝﾄ 分包30g</t>
  </si>
  <si>
    <t>万田酵素ﾌﾟﾚﾐｱﾑ粒 21g</t>
  </si>
  <si>
    <t>MANDA CARE PLUS 75g(梅)</t>
  </si>
  <si>
    <t>MANDA CARE PLUS 5g(梅)</t>
  </si>
  <si>
    <t>MANDA CARE PLUS 75g(ﾊﾟﾊﾟｲﾔ･ｺｺｱ)</t>
  </si>
  <si>
    <t>ZA</t>
    <phoneticPr fontId="7"/>
  </si>
  <si>
    <t>MANDA CARE PLUS 5g(ﾊﾟﾊﾟｲﾔ･ｺｺｱ)</t>
  </si>
  <si>
    <t>ﾅﾁｭﾗﾙ酵素ﾌﾞﾙｰﾍﾞﾘｰﾌﾟﾗｽ 分包150g</t>
  </si>
  <si>
    <t>PR</t>
    <phoneticPr fontId="7"/>
  </si>
  <si>
    <t>試供品 ﾅﾁｭﾗﾙ酵素ﾌﾞﾙｰﾍﾞﾘｰﾌﾟﾗｽ 5g</t>
  </si>
  <si>
    <t>ﾊﾞｲｵﾌﾟﾛ 5000 分包150g</t>
  </si>
  <si>
    <t>Man-Koso PREMIUM 145g</t>
  </si>
  <si>
    <t>Man-Koso CARAT 145g</t>
  </si>
  <si>
    <t>EH酵素 540g(2g×270)</t>
  </si>
  <si>
    <t>ｽｰﾊﾟｰ万田酵素 氣Ⅰ</t>
  </si>
  <si>
    <t>ｽｰﾊﾟｰ万田酵素 氣Ⅰ(2本ｾｯﾄ)</t>
  </si>
  <si>
    <t>業務用酵素 万田酵素 1kg</t>
  </si>
  <si>
    <t>万田酵素 MJ</t>
  </si>
  <si>
    <t>万田発酵素 秘伝極意(100g)</t>
  </si>
  <si>
    <t>MANDA HI KOHSO</t>
  </si>
  <si>
    <t>MANDA　KOHSO　GOLD　145ｇ</t>
  </si>
  <si>
    <t>万田HI酵素 145g</t>
  </si>
  <si>
    <t>Man-Koso PREMIUM 分包150g</t>
  </si>
  <si>
    <t>延寿酵素OLIGO PLUS＋ 145g</t>
  </si>
  <si>
    <t>試供品 延寿酵素OLIGO PLUS＋ 5g</t>
  </si>
  <si>
    <t>万田酵素ﾌﾟﾗｽ温 75g(ﾋﾞﾝﾀｲﾌﾟ)</t>
  </si>
  <si>
    <t>Man-Koso LIFE 450g</t>
  </si>
  <si>
    <t>植物性発酵物（A飼料）1kg</t>
  </si>
  <si>
    <t>T</t>
  </si>
  <si>
    <t>万田酵素ﾌﾟﾗｽ温8包（20ｇ入り）</t>
  </si>
  <si>
    <t>マンダアニモ 650g</t>
  </si>
  <si>
    <t>T</t>
    <phoneticPr fontId="7"/>
  </si>
  <si>
    <t>試供品　万田酵素プラス温(CO)2.5g</t>
  </si>
  <si>
    <t>想愛酵素　145g</t>
  </si>
  <si>
    <t>想愛酵素HI　120g</t>
  </si>
  <si>
    <t>想愛酵素　480g</t>
  </si>
  <si>
    <t>想愛酵素HI　480g</t>
  </si>
  <si>
    <t>試供品想愛酵素　5g</t>
  </si>
  <si>
    <t>NONI酵素　分包60g</t>
  </si>
  <si>
    <t>試供品　NONI酵素（2g×6）</t>
  </si>
  <si>
    <t>PSA</t>
  </si>
  <si>
    <t>試供品 想愛酵素HI 5g</t>
  </si>
  <si>
    <t>ライフ酵素 125g</t>
  </si>
  <si>
    <t>PU</t>
    <phoneticPr fontId="7"/>
  </si>
  <si>
    <t>万田酵素 分包 50g（生協用）</t>
  </si>
  <si>
    <t>NONI酵素　300g　ファミリーサイズ</t>
  </si>
  <si>
    <t>万田酵素プラス温　75gﾋﾞﾝﾀｲﾌﾟ(CO)</t>
  </si>
  <si>
    <t>超熟粒　スターターセット</t>
  </si>
  <si>
    <t>超熟ペースト　スターターセット</t>
  </si>
  <si>
    <t>3年3ヵ月以上発酵熟成酵素 70g</t>
  </si>
  <si>
    <t>試供品3年3ヵ月以上発酵熟成酵素5g</t>
  </si>
  <si>
    <t>天祐酵素HI　120g</t>
  </si>
  <si>
    <t>万田酵素ｴｸｾﾚﾝﾄ 分包450g</t>
  </si>
  <si>
    <t>試供品 GAﾊﾞｲｵ分包 750g</t>
    <phoneticPr fontId="7"/>
  </si>
  <si>
    <t>JA</t>
    <phoneticPr fontId="7"/>
  </si>
  <si>
    <t>試供品 ﾊﾞｲｵｱﾙﾌｧ分包 750g</t>
  </si>
  <si>
    <t>ｴｺｺﾞｰﾙﾄﾞEX 500g(ｴｺ関西)</t>
  </si>
  <si>
    <t>ｴｺｺﾞｰﾙﾄﾞEX 分包50ｇ</t>
  </si>
  <si>
    <t>ｴｺｺﾞｰﾙﾄﾞEX　155g(エコ関西)</t>
  </si>
  <si>
    <t>FB</t>
    <phoneticPr fontId="7"/>
  </si>
  <si>
    <t>ｴｺｺﾞｰﾙﾄﾞEX　180g(ｴｺ関西)</t>
  </si>
  <si>
    <t>Man-Koso GOLD 145g</t>
  </si>
  <si>
    <t>万田酵素ﾌﾟﾗｽ温　分包77.5g</t>
  </si>
  <si>
    <t>万田酵素ﾌﾟﾗｽ温 分包77.5g （CO)</t>
  </si>
  <si>
    <t>万田酵素Vitalize 分包25g</t>
  </si>
  <si>
    <t>NONI酵素　分包32g</t>
  </si>
  <si>
    <t>大地の彩　分包75g</t>
  </si>
  <si>
    <t>PV</t>
    <phoneticPr fontId="7"/>
  </si>
  <si>
    <t>万田31号 100ml(ﾐｬﾝﾏｰ向け)</t>
  </si>
  <si>
    <t>J</t>
    <phoneticPr fontId="7"/>
  </si>
  <si>
    <t>万田酵素 金印 特別仕様 145g</t>
  </si>
  <si>
    <t>ﾗｲﾌ酵素ﾌﾟﾗｽ 75g(2.5g×30包)</t>
  </si>
  <si>
    <t>PW</t>
  </si>
  <si>
    <t>万田酵素 分包2.5g×5包 (生協用)</t>
  </si>
  <si>
    <t>万田酵素ﾌﾟﾗｽ温 分包35g</t>
  </si>
  <si>
    <t>万田酵素ﾌﾟﾗｽ温 分包2.5g(ﾊﾞﾙｸ)</t>
  </si>
  <si>
    <t>万田酵素ﾌﾟﾗｽ温 分包77.5g ﾃｽﾄ販売</t>
  </si>
  <si>
    <t>ﾐｬﾝﾏｰ向け植物用 1ml×10包</t>
  </si>
  <si>
    <t>万田31号(韓国向)</t>
  </si>
  <si>
    <t>XC</t>
    <phoneticPr fontId="7"/>
  </si>
  <si>
    <t>万田31号100ml(韓国向)</t>
  </si>
  <si>
    <t>万田31号500ml(韓国向)</t>
  </si>
  <si>
    <t>万田31号1ﾘｯﾄﾙ(韓国向)</t>
  </si>
  <si>
    <t>秘蔵 万田酵素 145g</t>
  </si>
  <si>
    <t>OD</t>
    <phoneticPr fontId="7"/>
  </si>
  <si>
    <t>万田酵素 GINGER 瓶ﾀｲﾌﾟ75g</t>
  </si>
  <si>
    <t>試供品 万田酵素 GINGER 2.5g</t>
  </si>
  <si>
    <t>万田酵素 GINGER 分包20g</t>
  </si>
  <si>
    <t>万田酵素GINGER分包77.5g</t>
  </si>
  <si>
    <t>試供品 万田酵素 STANDARD 2.5g</t>
  </si>
  <si>
    <t>万田酵素 STANDARD 分包20g</t>
  </si>
  <si>
    <t>万田酵素STANDARD分包77.5g</t>
  </si>
  <si>
    <t>万田酵素 STANDARD 分包35g</t>
  </si>
  <si>
    <t>万田酵素 GINGER 分包 35g</t>
  </si>
  <si>
    <t>試供品万田31号(韓国向)分包ﾊﾞﾙｸ</t>
  </si>
  <si>
    <t>万田酵素 MULBERRY 分包 77.5g</t>
  </si>
  <si>
    <t>試供品 万田酵素 MULBERRY 2.5g</t>
  </si>
  <si>
    <t>万田酵素 MULBERRY 分包20g</t>
  </si>
  <si>
    <t>万田酵素STANDARDﾁｭｰﾌﾞﾀｲﾌﾟ26×3本</t>
  </si>
  <si>
    <t>万田酵素GINGERﾁｭｰﾌﾞﾀｲﾌﾟ26×3本</t>
  </si>
  <si>
    <t>万田酵素 MULBERRY ﾁｭｰﾌﾞﾀｲﾌﾟ 26×3本</t>
  </si>
  <si>
    <t>万田酵素 STANDARD 分包50g</t>
  </si>
  <si>
    <t>MULBERRY (工場見学者試食用)</t>
  </si>
  <si>
    <t>STANDARD (工場見学者試食用)</t>
  </si>
  <si>
    <t>万田酵素 GINGER ﾁｭｰﾌﾞﾀｲﾌﾟ 26×1本</t>
  </si>
  <si>
    <t>万田酵素 STANDARD ﾁｭｰﾌﾞﾀｲﾌﾟ 26×1本</t>
  </si>
  <si>
    <t>万田酵素 STANDARD2.5g×4包</t>
  </si>
  <si>
    <t>万田酵素 GINGER2.5g×4包</t>
  </si>
  <si>
    <t>万田酵素 MULBERRY ﾁｭｰﾌﾞﾀｲﾌﾟ26×1本</t>
  </si>
  <si>
    <t>万田酵素 MULBERRY 分包35g　2.5g×14包</t>
  </si>
  <si>
    <t>万田酵素STANDARD(ｸﾘｱｹｰｽ)26g×1本</t>
  </si>
  <si>
    <t>万田酵素GINGER(ｸﾘｱｹｰｽ)26g×1本</t>
  </si>
  <si>
    <t>万田酵素MULBERRY(ｸﾘｱｹｰｽ)26g×1本</t>
  </si>
  <si>
    <t>万田酵素GINGER分包50ｇ</t>
  </si>
  <si>
    <t>万田酵素ﾌﾟﾗｽ温分包77.5g(ﾐｬﾝﾏｰ向け)</t>
  </si>
  <si>
    <t>万田酵素 扇 145g</t>
  </si>
  <si>
    <t>PW</t>
    <phoneticPr fontId="7"/>
  </si>
  <si>
    <t>八年発酵万田酵素 150g</t>
  </si>
  <si>
    <t>MANDA WELLNESS SUPERFOOD 31×2.5</t>
  </si>
  <si>
    <t>MANDA HARVEST 100mL</t>
  </si>
  <si>
    <t>MANDA HARVEST 1L</t>
  </si>
  <si>
    <t>SUPERFOOD SACHET 2.5g ﾊﾞﾙｸ</t>
  </si>
  <si>
    <t>MANDA HARVEST 1ml SAMPLE</t>
  </si>
  <si>
    <t>万田酵素超熟分包77.5g</t>
  </si>
  <si>
    <t>合計チェック</t>
    <rPh sb="0" eb="2">
      <t>ゴウケイ</t>
    </rPh>
    <phoneticPr fontId="7"/>
  </si>
  <si>
    <t>万田酵素超熟分包2.5g×5</t>
  </si>
  <si>
    <t>万田酵素KARIN＆HONEY 77.5g</t>
  </si>
  <si>
    <t>万田酵素MULBERRY 分包 10g 2.5×4包</t>
  </si>
  <si>
    <t>万田酵素GINGER&amp;KARIN 分包77.5g</t>
  </si>
  <si>
    <t>万田31号50ml(韓国向け)</t>
  </si>
  <si>
    <t>MANDA HARVEST 10L</t>
  </si>
  <si>
    <t>見学用ｻﾝﾌﾟﾙ(MULBERRY分包2.5g)</t>
  </si>
  <si>
    <t>MANDA HARVEST 5ml×2</t>
  </si>
  <si>
    <t>万田酵素ｴｸｾﾚﾝﾄ 分包30g（2.5g×12包）</t>
  </si>
  <si>
    <t>万田酵素 GINGER 分包20g(MUS)</t>
  </si>
  <si>
    <t>万田酵素 MULBERRY 分包20g(MUS)</t>
  </si>
  <si>
    <t>MANDA KOSO 韓国向け分包75g</t>
  </si>
  <si>
    <t>万田酵素MANUKA HONEY 分包77.5g</t>
  </si>
  <si>
    <t>試供品 万田酵素MANUKA HONEY 分包2.5g</t>
  </si>
  <si>
    <t>MANDA WELLNESS SUPERFOOD 2×2.5g</t>
  </si>
  <si>
    <t>MANDA WELLNESS SUPERFOOD 7×2.5g</t>
  </si>
  <si>
    <t>見学用サンプル(STANDARD 2.5g)</t>
  </si>
  <si>
    <t>万田酵素 醸 分包150g</t>
  </si>
  <si>
    <t>万田酵素 醸 HI 分包150g</t>
  </si>
  <si>
    <t>ｴｺﾌﾟﾚﾐｱﾑｺﾞｰﾙﾄﾞ 極500</t>
  </si>
  <si>
    <t>ｴｺﾌﾟﾚﾐｱﾑｺﾞｰﾙﾄﾞ 極50g</t>
  </si>
  <si>
    <t>MKﾐｸｽﾁｬｰ(ﾍﾟｰｽﾄ) 1kg 中栓付き容器</t>
  </si>
  <si>
    <t>特選EXプラス分包70g(2.5g×28包)</t>
  </si>
  <si>
    <t>特選EXプラス分包150g(2.5g×60包)</t>
  </si>
  <si>
    <t>MULBERRY 2.5g 支給用</t>
  </si>
  <si>
    <t>GINGER 2.5g 支給用</t>
  </si>
  <si>
    <t>STANDARD 2.5g 支給用</t>
  </si>
  <si>
    <t>P 2.5g×2 支給用</t>
  </si>
  <si>
    <t>V 2.5g×2 支給用</t>
  </si>
  <si>
    <t>発酵しょうが 2.5g 支給用</t>
  </si>
  <si>
    <t>ｺﾞｰﾙﾄﾞEX155g</t>
  </si>
  <si>
    <t>万田酵素 ﾏﾇｶﾊﾆｰBlend 50g</t>
  </si>
  <si>
    <t>試供品 万田酵素ﾏﾇｶﾊﾆｰBlend 2.5g</t>
  </si>
  <si>
    <t>万田酵素 j 分包50ｇ</t>
  </si>
  <si>
    <t>ｺﾞｰﾙﾄﾞEX300g</t>
  </si>
  <si>
    <t>植物発酵エキス 万田酵素</t>
  </si>
  <si>
    <t>MANDA KOSO 75g （台湾向け）</t>
  </si>
  <si>
    <t>試供品 MANDA KOSO 5g （台湾向け）</t>
  </si>
  <si>
    <t>健康農業のための万田酵素 500ml</t>
  </si>
  <si>
    <t>健康農業のための万田酵素 試供品</t>
  </si>
  <si>
    <t>植物発酵ｴｷｽ　ｱﾚﾙｷﾞｰ特定原材料 8品目不使用</t>
  </si>
  <si>
    <t>BZ</t>
    <phoneticPr fontId="7"/>
  </si>
  <si>
    <t>ｺﾞｰﾙﾄﾞ EX500 500g</t>
  </si>
  <si>
    <t>ｺﾞｰﾙﾄﾞ EX500 50g</t>
  </si>
  <si>
    <t>万田酵素 ﾌﾟﾗｽ温 発酵しょうが 77.5g</t>
  </si>
  <si>
    <t>万田酵素 ﾌﾟﾗｽ温 発酵しょうが 20g</t>
  </si>
  <si>
    <t>試供品 ﾌﾟﾗｽ温発酵しょうが 2.5g</t>
  </si>
  <si>
    <t>万田酵素(宇宙用)</t>
  </si>
  <si>
    <t>ｽｰﾊﾟｰ万田酵素 分包 35g</t>
  </si>
  <si>
    <t>ｽｰﾊﾟｰ万田酵素 分包150g</t>
  </si>
  <si>
    <t>ｽｰﾊﾟｰ万田酵素 分包450g</t>
  </si>
  <si>
    <t>万田酵素分包75g （中国虹越）</t>
  </si>
  <si>
    <t>万田酵素 MANUKA HONEY Premium 分包77.5g</t>
  </si>
  <si>
    <t>万田酵素 吉祝 分包450g</t>
  </si>
  <si>
    <t>万田酵素 MULBERRY 分包12.5g</t>
  </si>
  <si>
    <t>万田酵素（宇宙用）2.5g×4包　店頭販売用</t>
  </si>
  <si>
    <t>万田酵素（宇宙用）2.5g×8包　ｲﾍﾞﾝﾄｺﾗﾎﾞ用</t>
  </si>
  <si>
    <t>万田酵素(宇宙用) 2.5g×8包　通信販売用</t>
  </si>
  <si>
    <t>試供品 MANDA L5000 5g</t>
  </si>
  <si>
    <t>NONI酵素 分包14g 2g×7包</t>
  </si>
  <si>
    <t>馬用万田酵素 1kg</t>
  </si>
  <si>
    <t>試供品 万田酵素分包5g(中国虹越)</t>
  </si>
  <si>
    <t>KOL</t>
  </si>
  <si>
    <t>万田酵素ﾌﾟﾗｽ温発酵しょうが 75g 5g×15包</t>
  </si>
  <si>
    <t>GP</t>
  </si>
  <si>
    <t>万田ｸﾞﾘｰﾝｷｰﾊﾟｰ 200ml</t>
  </si>
  <si>
    <t>万田酵素 分包150g (中国)</t>
  </si>
  <si>
    <t>馬用万田酵素 10kg</t>
  </si>
  <si>
    <t>万田酵素MULBERRY 粒44.1g(30包入)</t>
  </si>
  <si>
    <t>製品内製</t>
    <rPh sb="0" eb="2">
      <t>セイヒン</t>
    </rPh>
    <rPh sb="2" eb="4">
      <t>ナイセイ</t>
    </rPh>
    <phoneticPr fontId="7"/>
  </si>
  <si>
    <t>内製</t>
    <rPh sb="0" eb="2">
      <t>ナイセイ</t>
    </rPh>
    <phoneticPr fontId="7"/>
  </si>
  <si>
    <t>おいしい青汁 3g×30本(生産用)</t>
  </si>
  <si>
    <t>万田酵素GINGER 粒44.1g(生産用)</t>
  </si>
  <si>
    <t>万田酵素STANDARD 粒44.1g(生産用)</t>
  </si>
  <si>
    <t>万田酵素STANDARD 粒 20包(生産用)</t>
  </si>
  <si>
    <t>ﾌﾟﾗｽ温発酵しょうが粒44.1g(生産用</t>
  </si>
  <si>
    <t>MANDA WELLNESS SUPERDRINK 15×3g</t>
  </si>
  <si>
    <t>試供品 SF2.5g+SD3gｺﾝﾎﾞ</t>
  </si>
  <si>
    <t>万田ｱﾐﾉｱﾙﾌｧﾌﾟﾗｽ(1L)(生産用)</t>
  </si>
  <si>
    <t>MANDA WELLNESS SUPERDRINK 30×3g</t>
  </si>
  <si>
    <t>STANDARD粒 7粒</t>
  </si>
  <si>
    <t>外注内製</t>
    <rPh sb="0" eb="2">
      <t>ガイチュウ</t>
    </rPh>
    <rPh sb="2" eb="4">
      <t>ナイセイ</t>
    </rPh>
    <phoneticPr fontId="7"/>
  </si>
  <si>
    <t>外注</t>
    <rPh sb="0" eb="2">
      <t>ガイチュウ</t>
    </rPh>
    <phoneticPr fontId="7"/>
  </si>
  <si>
    <t>GINGER粒 7粒</t>
  </si>
  <si>
    <t>MULBERRY粒 7粒</t>
  </si>
  <si>
    <t>おいしい青汁(3g)3g</t>
  </si>
  <si>
    <t>おいしい青汁ﾊﾞﾙｸ 3g(新)</t>
  </si>
  <si>
    <t>ﾌﾟﾗｽ温 発酵しょうが粒 7粒</t>
  </si>
  <si>
    <t>SUPERDRINKﾊﾞﾙｸ 3g(新)</t>
  </si>
  <si>
    <t>ｱﾐﾉα+1260k</t>
  </si>
  <si>
    <t>原料 万田酵素(植物用）</t>
  </si>
  <si>
    <t>製造部</t>
    <rPh sb="0" eb="2">
      <t>セイゾウ</t>
    </rPh>
    <rPh sb="2" eb="3">
      <t>ブ</t>
    </rPh>
    <phoneticPr fontId="7"/>
  </si>
  <si>
    <t>ﾏﾝﾀﾞFｷｭｰﾌﾞ 5ﾘｯﾄﾙ</t>
  </si>
  <si>
    <t>PY</t>
    <phoneticPr fontId="7"/>
  </si>
  <si>
    <t>低分子化万田酵素 1kg</t>
  </si>
  <si>
    <t>LPA</t>
    <phoneticPr fontId="7"/>
  </si>
  <si>
    <t>海苔養殖用｢おやじの海｣(ﾖﾓｷﾞ)</t>
  </si>
  <si>
    <t>SBA</t>
    <phoneticPr fontId="7"/>
  </si>
  <si>
    <t>原料 万田酵素(PQ 混合品)</t>
  </si>
  <si>
    <t>PQ</t>
    <phoneticPr fontId="7"/>
  </si>
  <si>
    <t>原料 万田HI酵素(BG 混合品)</t>
  </si>
  <si>
    <t>BG</t>
    <phoneticPr fontId="7"/>
  </si>
  <si>
    <t>犬猫向け植物発酵ｴｷｽ(ｱｰｽ技研)</t>
  </si>
  <si>
    <t>H</t>
    <phoneticPr fontId="7"/>
  </si>
  <si>
    <t>原料 万田酵素金印(OF 混合品)</t>
  </si>
  <si>
    <t>OF</t>
    <phoneticPr fontId="7"/>
  </si>
  <si>
    <t>原料 万田酵素ﾌﾟﾗｽ温(PEA 混合品)</t>
  </si>
  <si>
    <t>PEA</t>
    <phoneticPr fontId="7"/>
  </si>
  <si>
    <t>原料 万田HI酵素BH</t>
  </si>
  <si>
    <t>BH</t>
    <phoneticPr fontId="7"/>
  </si>
  <si>
    <t>MKﾐｸｽﾁｬｰ(ﾍﾟｰｽﾄ)(kg)</t>
  </si>
  <si>
    <t>製造部</t>
    <rPh sb="0" eb="3">
      <t>セイゾウブ</t>
    </rPh>
    <phoneticPr fontId="7"/>
  </si>
  <si>
    <t>MKﾐｸｽﾁｬｰ(ﾘｷｯﾄﾞ)(kg)</t>
  </si>
  <si>
    <t>原料 万田酵素</t>
  </si>
  <si>
    <t>畜産用植物性発酵物(A飼料) バルク</t>
  </si>
  <si>
    <t>原料 万田酵素 PXA (混合品)</t>
  </si>
  <si>
    <t>PXA</t>
    <phoneticPr fontId="7"/>
  </si>
  <si>
    <t>原料 万田酵素 MULBERRY MPA(混合</t>
  </si>
  <si>
    <t>MPA</t>
    <phoneticPr fontId="7"/>
  </si>
  <si>
    <t>MKﾐｸｽﾁｬｰ(ﾍﾟｰｽﾄ) 20kg</t>
  </si>
  <si>
    <t>原料 万田酵素 X</t>
  </si>
  <si>
    <t>MKﾐｸｽﾁｬｰ(ﾌﾞﾛｯｸﾀｲﾌﾟ)(kg)</t>
  </si>
  <si>
    <t>LPZ</t>
    <phoneticPr fontId="7"/>
  </si>
  <si>
    <t>原料 万田酵素発酵しょうがGPB混合</t>
  </si>
  <si>
    <t>GPB</t>
    <phoneticPr fontId="7"/>
  </si>
  <si>
    <t>原料 ひと粒のちから BHA(混合品)</t>
  </si>
  <si>
    <t>BHA</t>
    <phoneticPr fontId="7"/>
  </si>
  <si>
    <t>原料 万田酵素発酵しょうがGPA混合</t>
  </si>
  <si>
    <t>GPA</t>
    <phoneticPr fontId="7"/>
  </si>
  <si>
    <t>植物発酵ｴｷｽ 万田酵素 20kg</t>
  </si>
  <si>
    <t>MANDA HARVEST ｻﾝﾊﾞﾙｸ</t>
    <phoneticPr fontId="7"/>
  </si>
  <si>
    <t>ﾋﾟｸﾞﾓｰﾝ(A飼料) 5kg</t>
  </si>
  <si>
    <t>-</t>
    <phoneticPr fontId="7"/>
  </si>
  <si>
    <t>万田香熟酢 720ml</t>
  </si>
  <si>
    <t>ﾊﾞﾙｸﾞｯﾄﾞ(A飼料) 5kg</t>
  </si>
  <si>
    <t>ひと粒のちから 55g(550mg×100粒)</t>
  </si>
  <si>
    <t>ｽｷﾝｸﾘｰﾑ肌元気EX 80g</t>
  </si>
  <si>
    <t>万田酵素21 煌粒100g(DM)</t>
  </si>
  <si>
    <t>万田ｱﾐﾉｱﾙﾌｧ 500ml</t>
  </si>
  <si>
    <t>万田ｱﾐﾉｱﾙﾌｧ 10kg</t>
  </si>
  <si>
    <t>万田ｱﾐﾉｱﾙﾌｧ 1ﾘｯﾄﾙ</t>
  </si>
  <si>
    <t>ﾄﾞﾘﾝｸ 発酵の力 50ml</t>
  </si>
  <si>
    <t>外注</t>
    <rPh sb="0" eb="2">
      <t>ガイチュウ</t>
    </rPh>
    <phoneticPr fontId="1"/>
  </si>
  <si>
    <t>万田酵素 粒100g</t>
  </si>
  <si>
    <t>超熟 粒90g</t>
  </si>
  <si>
    <t>超熟 粒300g</t>
  </si>
  <si>
    <t>超熟 粒90g(ｽﾀﾝﾃﾞｨﾝｸﾞ)</t>
  </si>
  <si>
    <t>試供品 肌元気分包 3g</t>
  </si>
  <si>
    <t>万田酵素 粒80g</t>
  </si>
  <si>
    <t>試供品 肌元気EX分包 1g</t>
  </si>
  <si>
    <t>万田酵素ﾄﾞﾘﾝｸ 50ml</t>
  </si>
  <si>
    <t>MANDA KOSO 粒のちから 51g</t>
  </si>
  <si>
    <t>MANDA KOSO 粒のちから 27g</t>
  </si>
  <si>
    <t>試供品 MANDA KOSO 粒のちから</t>
  </si>
  <si>
    <t>万田酵素ﾄﾞﾘﾝｸ ｺﾗｰｹﾞﾝﾌﾟﾗｽ 50ml</t>
  </si>
  <si>
    <t>万田発酵のおいしい青汁 3g</t>
  </si>
  <si>
    <t>MKﾐｸｽﾁｬｰ(ﾊﾟｳﾀﾞｰ) 1kg</t>
  </si>
  <si>
    <t>万田酵素ﾌﾟﾚﾐｱﾑ粒 105g(300粒)</t>
  </si>
  <si>
    <t>黒熟酢 720ml</t>
  </si>
  <si>
    <t>万田酵素ﾌﾟﾗｽ温 粒45g</t>
  </si>
  <si>
    <t>万田酵素ﾌﾟﾗｽ温 粒分包</t>
  </si>
  <si>
    <t>万田酵素 粒分包(3粒)</t>
  </si>
  <si>
    <t>万田酵素 粒 3粒×30包</t>
  </si>
  <si>
    <t>万田ｱﾐﾉｱﾙﾌｧ 100ml</t>
  </si>
  <si>
    <t>万田発酵のおいしい青汁(3g×30包)</t>
  </si>
  <si>
    <t>化粧石けん 肌ごころ(80g×3)</t>
  </si>
  <si>
    <t>ｽｷﾝｸﾘｰﾑ肌元気 80g(ﾁｭｰﾌﾞﾀｲﾌﾟ)</t>
  </si>
  <si>
    <t>ひと粒のちから 分包(550mg×3粒)</t>
  </si>
  <si>
    <t>万田ｱﾐﾉｱﾙﾌｧ 16g(4g×4)</t>
  </si>
  <si>
    <t>MKﾐｸｽﾁｬｰ(ﾊﾟｳﾀﾞｰﾀｲﾌﾟ30) 1kg</t>
  </si>
  <si>
    <t>試供品 万田ｱﾐﾉｱﾙﾌｧ 4g(FD無)</t>
  </si>
  <si>
    <t>万田ｱﾐﾉｱﾙﾌｧﾌﾟﾗｽ 100ml</t>
  </si>
  <si>
    <t>万田ｱﾐﾉｱﾙﾌｧﾌﾟﾗｽ 500ml</t>
  </si>
  <si>
    <t>万田ｱﾐﾉｱﾙﾌｧﾌﾟﾗｽ 1ﾘｯﾄﾙ</t>
  </si>
  <si>
    <t>万田酵素飴 自然の恵み</t>
  </si>
  <si>
    <t>万田発酵のﾍﾟｯﾄ酵素 15g</t>
  </si>
  <si>
    <t>万田酵素入り甘酒 190g(缶入り)</t>
  </si>
  <si>
    <t>万田酵素 粒450g</t>
  </si>
  <si>
    <t>万田酵素 抽出液（kg）</t>
  </si>
  <si>
    <t>小袋試供品 万田酵素 粒(7粒)</t>
  </si>
  <si>
    <t>ﾌﾟﾚﾐｱﾑ粒 5粒</t>
  </si>
  <si>
    <t>プロキュア 60g</t>
  </si>
  <si>
    <t>プロキュア 15g</t>
  </si>
  <si>
    <t>ｴﾑｷｭｱﾌﾟﾗｽ 洗顔 100g</t>
  </si>
  <si>
    <t>ｴﾑｷｭｱﾌﾟﾗｽ 化粧水 100ml</t>
  </si>
  <si>
    <t>ｴﾑｷｭｱﾌﾟﾗｽ 乳液 80ml</t>
  </si>
  <si>
    <t>ｴﾑｷｭｱﾌﾟﾗｽ 美容液 30g</t>
  </si>
  <si>
    <t>ｴﾑｷｭｱﾌﾟﾗｽ ｸﾘｰﾑ 50g</t>
  </si>
  <si>
    <t>畜産用植物性発酵物ﾊﾟｳﾀﾞｰ(A飼料)</t>
  </si>
  <si>
    <t>ｴﾑｷｭｱﾌﾟﾗｽ ﾄﾗｲｱﾙｾｯﾄ</t>
  </si>
  <si>
    <t>ｴﾑｷｭｱﾌﾟﾗｽ ﾋﾞｭｰﾃｨｰｾﾞﾘｰ 10g×30包</t>
  </si>
  <si>
    <t>ｴﾑｷｭｱﾌﾟﾗｽ UVｶｯﾄ 30ml</t>
  </si>
  <si>
    <t>ｴﾑｷｭｱﾌﾟﾗｽ 洗顔 2g</t>
  </si>
  <si>
    <t>ｴﾑｷｭｱﾌﾟﾗｽ 化粧水 2ml</t>
  </si>
  <si>
    <t>ｴﾑｷｭｱﾌﾟﾗｽ 乳液 2ml</t>
  </si>
  <si>
    <t>ｴﾑｷｭｱﾌﾟﾗｽ ｸﾘｰﾑ 2.5g</t>
  </si>
  <si>
    <t>ｴﾑｷｭｱﾌﾟﾗｽ UVｶｯﾄ 2ml</t>
  </si>
  <si>
    <t>万田農場の健康野菜カレー 200g</t>
  </si>
  <si>
    <t>ｴﾑｷｭｱﾌﾟﾗｽﾋﾞｭｰﾃｨｰｾﾞﾘｰ 5本</t>
  </si>
  <si>
    <t>ｴﾑｷｭｱﾌﾟﾗｽ 美容液 1.5g</t>
  </si>
  <si>
    <t>ｴﾑｷｭｱﾌﾟﾗｽ ｻﾝﾌﾟﾙｾｯﾄ＋UV</t>
  </si>
  <si>
    <t>ｴﾑｷｭｱﾌﾟﾗｽ ｸﾚﾝｼﾞﾝｸﾞ 100g</t>
  </si>
  <si>
    <t>ｴﾑｷｭｱﾌﾟﾗｽ ｸﾚﾝｼﾞﾝｸﾞ 4g</t>
  </si>
  <si>
    <t>万田のゆずはちみつ 1000ml</t>
  </si>
  <si>
    <t>万田のひじきふりかけセット</t>
  </si>
  <si>
    <t>万田の梅酒 720ml</t>
  </si>
  <si>
    <t>万田のゆずはちみつ(PET) 350ml</t>
  </si>
  <si>
    <t>ｴﾑｷｭｱﾌﾟﾗｽ ｼｬﾝﾌﾟｰ300ml</t>
  </si>
  <si>
    <t>ｴﾑｷｭｱﾌﾟﾗｽ ﾄﾘｰﾄﾒﾝﾄ240g</t>
  </si>
  <si>
    <t>ｴﾑｷｭｱﾌﾟﾗｽ ﾍｱｴｯｾﾝｽ90ml</t>
  </si>
  <si>
    <t>ｴﾑｷｭｱ ｼｬﾝﾌﾟｰ10ml&amp;ﾄﾘｰﾄﾒﾝﾄ10g</t>
  </si>
  <si>
    <t>ｴﾑｷｭｱﾌﾟﾗｽ ﾍｱｴｯｾﾝｽ5ml</t>
  </si>
  <si>
    <t>万田発酵のペット酵素(顆粒）60ｇ</t>
  </si>
  <si>
    <t>植物発酵ｴｷｽ含有飲料 ﾐｽﾊﾟﾘKOSOα</t>
  </si>
  <si>
    <t>黒豚ウィンナー 140g×3</t>
  </si>
  <si>
    <t>リケン野菜と果実の熟成酵素</t>
  </si>
  <si>
    <t>植物用 みのるくん(R) 100ml</t>
  </si>
  <si>
    <t>植物用 みのるくん(R) 1リットル</t>
  </si>
  <si>
    <t>万田酵素ﾋﾞｭｰﾃｨｰﾌﾟﾗｽ 720ml</t>
  </si>
  <si>
    <t>無添加ｼﾘｰｽﾞ ﾎﾟﾃﾄﾎﾟﾀｰｼﾞｭ 200g</t>
  </si>
  <si>
    <t>無添加ｼﾘｰｽﾞ ﾐﾈｽﾄﾛｰﾈ 200g</t>
  </si>
  <si>
    <t>無添加ｼﾘｰｽﾞ ｵﾆｵﾝｺﾝｿﾒ 200g</t>
  </si>
  <si>
    <t>万田酵素ﾋﾞｭｰﾃｨｰﾌﾟﾗｽﾌﾟﾚﾐｱﾑ 720ml</t>
  </si>
  <si>
    <t>試供品 万田アミノアルファ 1ml</t>
  </si>
  <si>
    <t>ｴﾑｷｭｱ 薬用美白美容ｴｯｾﾝｽ 30ml</t>
  </si>
  <si>
    <t>ｴﾑｷｭｱ 薬用美白美容ｴｯｾﾝｽ 0.7ml</t>
  </si>
  <si>
    <t>万田のどら焼き(10個入り)</t>
  </si>
  <si>
    <t>味噌 各1種ｾｯﾄ</t>
  </si>
  <si>
    <t>ひじきふりかけ各1種ｾｯﾄ</t>
  </si>
  <si>
    <t>ｱﾐﾉｱﾙﾌｧ（韓国向） 500ml</t>
  </si>
  <si>
    <t>植物用万田酵素ｽﾄﾚｰﾄﾀｲﾌﾟ 900ml</t>
  </si>
  <si>
    <t>万田のどら焼き(ﾊﾞﾗ)</t>
  </si>
  <si>
    <t>ﾄﾞﾘﾝｸ ｶﾗﾀﾞに万田酵素 100ml</t>
  </si>
  <si>
    <t>ｱﾐﾉｱﾙﾌｧ (韓国向) 1ﾘｯﾄﾙ</t>
  </si>
  <si>
    <t>梅干し しそ風味</t>
  </si>
  <si>
    <t>ﾍﾟｯﾄ用万田酵素ﾌｪﾙﾐｯｸ 30g</t>
  </si>
  <si>
    <t>ﾍﾟｯﾄ用万田酵素ﾌｪﾙﾐｯｸ 15g</t>
  </si>
  <si>
    <t>ﾍﾟｯﾄ用万田酵素ﾌｪﾙﾐｯｸ2.5g試供品</t>
  </si>
  <si>
    <t>植物発酵ｴｷｽ含有ｾﾞﾘｰ ﾐｽﾊﾟﾘKOSOα</t>
  </si>
  <si>
    <t>植物用万田酵素ｽﾄﾚｰﾄﾀｲﾌﾟ ｼｬﾜｰ式</t>
  </si>
  <si>
    <t>ｴﾑｷｭｱﾌﾟﾗｽ　ｻﾝﾌﾟﾙｾｯﾄ+UV(CO)</t>
  </si>
  <si>
    <t>ﾋﾞｭｰﾃｨｰﾌﾟﾗｽｾﾞﾘｰ 10g×60本</t>
  </si>
  <si>
    <t>万田酵素　粒(3粒）</t>
  </si>
  <si>
    <t>植物用万田酵素ｽﾄﾚｰﾄﾀｲﾌﾟ詰替 900ml</t>
    <rPh sb="16" eb="18">
      <t>ツメカ</t>
    </rPh>
    <phoneticPr fontId="1"/>
  </si>
  <si>
    <t>保湿泡洗顔(180ml)</t>
  </si>
  <si>
    <t>保湿ﾊﾝﾄﾞｸﾘｰﾑ(30g)</t>
  </si>
  <si>
    <t>ﾋﾞｭｰﾃｨｰｾﾞﾘｰ 10g×15本</t>
  </si>
  <si>
    <t>おいしい青汁 3g×15袋</t>
  </si>
  <si>
    <t>黒熟酢(300ml)</t>
  </si>
  <si>
    <t>万田酵素ﾄﾞﾘﾝｸﾀｲﾌﾟ 50ml</t>
  </si>
  <si>
    <t>試供品 万田酵素 GINGER 粒</t>
  </si>
  <si>
    <t>万田酵素 GINGER 粒45g</t>
  </si>
  <si>
    <t>保湿泡洗顔詰め替え用(160ml)</t>
  </si>
  <si>
    <t>保湿ﾊﾝﾄﾞｸﾘｰﾑｻﾝﾌﾟﾙﾊﾟｳﾁ(1g)</t>
  </si>
  <si>
    <t>おいしい青汁(30袋)</t>
  </si>
  <si>
    <t>保湿ﾊﾝﾄﾞｸﾘｰﾑｻﾝﾌﾟﾙﾊﾟｳﾁ(1g)単包</t>
  </si>
  <si>
    <t>おいしい青汁 3g</t>
  </si>
  <si>
    <t>ﾋﾞｭｰﾃｨｰﾌﾟﾗｽｾﾞﾘｰ 10g×30本</t>
  </si>
  <si>
    <t>万田酵素MULBERRY 粒 44.1g</t>
  </si>
  <si>
    <t>万田酵素STANDARD 粒 44.1g</t>
  </si>
  <si>
    <t>万田酵素GINGER 粒  44.1g</t>
  </si>
  <si>
    <t>試供品 万田酵素 MULBERRY 粒</t>
  </si>
  <si>
    <t>試供品 万田酵素 STANDARD 粒</t>
  </si>
  <si>
    <t>肌ごころ 84g×2個</t>
  </si>
  <si>
    <t>ﾍﾞﾘｰｴｲﾄﾞ Berry Ade 65ml</t>
  </si>
  <si>
    <t>保湿泡ﾎﾞﾃﾞｨｳｫｯｼｭ 480ml</t>
  </si>
  <si>
    <t>ｴﾑﾌｫﾙﾃ ﾍﾞｰｽｾﾗﾑ 30ml</t>
  </si>
  <si>
    <t>ｴﾑﾌｫﾙﾃ ﾓｲｽﾁｬｰﾛｰｼｮﾝ 120ml</t>
  </si>
  <si>
    <t>ｴﾑﾌｫﾙﾃ ｴｯｾﾝｽｴﾏﾙｼﾞｮﾝ 60ml</t>
  </si>
  <si>
    <t>ｴﾑﾌｫﾙﾃ ﾘｯﾁﾓｲｽﾄｸﾘｰﾑ 30g</t>
  </si>
  <si>
    <t>ｴﾑﾌｫﾙﾃ ｳｪﾙｶﾑｷｯﾄ</t>
  </si>
  <si>
    <t>SO-SHISO-AI(そ-しそ-あい) 65ml</t>
  </si>
  <si>
    <t>保湿泡ﾎﾞﾃﾞｨｳｫｯｼｭ 詰め替え 450ml</t>
  </si>
  <si>
    <t>試供品 ｴﾑﾌｫﾙﾃ ﾍﾞｰｽｾﾗﾑ 1.5ml</t>
  </si>
  <si>
    <t>試供品 ｴﾑﾌｫﾙﾃ ﾓｲｽﾁｬｰﾛｰｼｮﾝ 2ml</t>
  </si>
  <si>
    <t>試供品 ｴﾑﾌｫﾙﾃ ｴｯｾﾝｽｴﾏﾙｼﾞｮﾝ 1.5ml</t>
  </si>
  <si>
    <t>試供品 ｴﾑﾌｫﾙﾃ ﾘｯﾁﾓｲｽﾄｸﾘｰﾑ 1g</t>
  </si>
  <si>
    <t>ｴﾑﾌｫﾙﾃ ｻﾝﾌﾟﾙｾｯﾄ</t>
  </si>
  <si>
    <t>ﾋﾞｭｰﾃｨｰﾌﾟﾗｽｾﾞﾘｰ 10g×30本×3箱</t>
  </si>
  <si>
    <t>植物用万田酵素ｽﾄﾚｰﾄﾀｲﾌﾟ 1L</t>
  </si>
  <si>
    <t>万田酵素STANDARD 7粒×4包 (外注分)</t>
    <rPh sb="20" eb="22">
      <t>ガイチュウ</t>
    </rPh>
    <rPh sb="22" eb="23">
      <t>フン</t>
    </rPh>
    <phoneticPr fontId="7"/>
  </si>
  <si>
    <t>特殊</t>
    <rPh sb="0" eb="2">
      <t>トクシュ</t>
    </rPh>
    <phoneticPr fontId="7"/>
  </si>
  <si>
    <t>MKﾐｸｽﾁｬｰ(ﾊﾟｳﾀﾞｰﾀｲﾌﾟ30) 10kg　小城製薬㈱製</t>
  </si>
  <si>
    <t>ﾋﾞｭｰﾃｨｰﾌﾟﾗｽｾﾞﾘｰﾓｱ 10g×30本</t>
  </si>
  <si>
    <t>ﾋﾞｭｰﾃｨｰﾌﾟﾗｽｾﾞﾘｰﾓｱ 10g×30本×3箱</t>
  </si>
  <si>
    <t>発酵甘酒</t>
    <rPh sb="0" eb="2">
      <t>ハッコウ</t>
    </rPh>
    <rPh sb="2" eb="4">
      <t>アマザケ</t>
    </rPh>
    <phoneticPr fontId="1"/>
  </si>
  <si>
    <t>ﾋﾞｭｰﾃｨｰｾﾞﾘｰ ﾊﾛｰｷﾃｨver10g×15本</t>
  </si>
  <si>
    <t>保湿ﾊﾝﾄﾞｸﾘｰﾑ ﾊﾛｰｷﾃｨver30g</t>
  </si>
  <si>
    <t>おいしい青汁 3g×30本</t>
  </si>
  <si>
    <t>SUPERDRINK SACHET 3g ﾊﾞﾙｸ</t>
  </si>
  <si>
    <t xml:space="preserve">万田酵素 超熟 粒 分包 45.5g </t>
  </si>
  <si>
    <t>万田酵素 超熟 粒 分包 7.3g</t>
  </si>
  <si>
    <t>FD 根菜みそ汁</t>
  </si>
  <si>
    <t>FD きのこみそ汁</t>
  </si>
  <si>
    <t>FD 青野菜みそ汁</t>
  </si>
  <si>
    <t>万田酵素STANDARD 粒 7粒×20包</t>
  </si>
  <si>
    <t>万田酵素GINGER 粒 7粒×20包</t>
  </si>
  <si>
    <t>万田酵素GINGER 7粒×4包</t>
  </si>
  <si>
    <t>おいしい青汁 3g×30本(CO)</t>
  </si>
  <si>
    <t>霧島黒豚ｶﾚｰ</t>
    <rPh sb="0" eb="2">
      <t>キリシマ</t>
    </rPh>
    <rPh sb="2" eb="4">
      <t>クロブタ</t>
    </rPh>
    <phoneticPr fontId="1"/>
  </si>
  <si>
    <t>MANDA BUTTER CAKE</t>
  </si>
  <si>
    <t>MANDA WELLNESS SUPERDRINK 7×3g</t>
  </si>
  <si>
    <t>植物用万田酵素 粒状ﾀｲﾌﾟ 300g</t>
  </si>
  <si>
    <t>万田酵素くろあめ</t>
  </si>
  <si>
    <t>HAKKOｱｲｽ 100ml</t>
  </si>
  <si>
    <t>万田発酵発酵彩美ｼﾞﾝｼﾞｬｰﾌﾟﾗｽ65ml</t>
  </si>
  <si>
    <t>植物用万田酵素粒状ﾀｲﾌﾟ</t>
  </si>
  <si>
    <t>ｴﾑﾌｫﾙﾃﾘﾝｸﾙﾌﾞﾗｲﾄｴｯｾﾝｽ20g</t>
  </si>
  <si>
    <t>ｴﾑﾌｫﾙﾃﾘﾝｸﾙﾌﾞﾗｲﾄｴｯｾﾝｽ1g</t>
  </si>
  <si>
    <t>試供品 万田酵素 MULBERRY 2.5g(T)</t>
  </si>
  <si>
    <t>試供品 万田酵素 GINGER 2.5g(T)</t>
  </si>
  <si>
    <t>試供品 万田酵素 STANDARD 2.5g(T)</t>
  </si>
  <si>
    <t>試供品 万田酵素 5g(販売店向け)(T</t>
  </si>
  <si>
    <t>万田酵素ﾄﾞﾘﾝｸﾀｲﾌﾟ 50ml(10本入仕様用)　</t>
  </si>
  <si>
    <t>お風呂の万田酵素 健酵入浴液300mL</t>
  </si>
  <si>
    <t>お風呂の万田酵素 健酵入浴液 30mL</t>
  </si>
  <si>
    <t>お風呂の万田酵素 300mL(製造委託)</t>
  </si>
  <si>
    <t>お風呂の万田酵素 30mL(製造委託)</t>
  </si>
  <si>
    <t>ひと粒のちから 55g</t>
  </si>
  <si>
    <t>万田酵素から生まれたりんご酢とﾌﾞﾙｰﾍﾞﾘｰ</t>
  </si>
  <si>
    <t>試供品 植物用万田酵素 粒状ﾀｲﾌﾟ7g</t>
  </si>
  <si>
    <t>水畜産用万田酵素ﾊﾟｳﾀﾞｰ</t>
  </si>
  <si>
    <t>万田酵素が入った米麹甘酒</t>
  </si>
  <si>
    <t>万田酵素 ｶｰﾌﾊﾞﾗﾝｽ</t>
  </si>
  <si>
    <t xml:space="preserve">試供品 ｽｰﾊﾟｰ氣Ⅰ 5g(T) </t>
  </si>
  <si>
    <t>試供品 ﾌﾟﾗｽ温発酵しょうが 2.5g(T</t>
  </si>
  <si>
    <t>万田発酵ｵｰﾙｲﾝﾜﾝｼﾞｪﾙ 50g</t>
  </si>
  <si>
    <t>万田発酵のすやすやﾗｲﾌ 15.4g</t>
  </si>
  <si>
    <t>万田発酵のうるうるﾗｲﾌ 12.9g</t>
  </si>
  <si>
    <t>万田発酵のくっきりﾗｲﾌ 10.2g</t>
  </si>
  <si>
    <t>万田発酵のつるんとﾗｲﾌ 7.5g</t>
  </si>
  <si>
    <t>万田酵素50ml瓶ﾄﾞﾘﾝｸ(無印)</t>
    <rPh sb="0" eb="4">
      <t>マンダコウソ</t>
    </rPh>
    <rPh sb="8" eb="9">
      <t>ビン</t>
    </rPh>
    <rPh sb="15" eb="17">
      <t>ムジルシ</t>
    </rPh>
    <phoneticPr fontId="1"/>
  </si>
  <si>
    <t xml:space="preserve">万田酵素ﾄﾞﾘﾝｸ ﾌﾟﾗｽ 710ml    </t>
  </si>
  <si>
    <t>(有償)20220500015</t>
    <rPh sb="1" eb="3">
      <t>ユウショウ</t>
    </rPh>
    <phoneticPr fontId="7"/>
  </si>
  <si>
    <t>(有償)20220500015</t>
    <rPh sb="1" eb="3">
      <t>ユウショウ</t>
    </rPh>
    <phoneticPr fontId="1"/>
  </si>
  <si>
    <r>
      <t>万田酵素ﾄﾞﾘﾝｸ 50m</t>
    </r>
    <r>
      <rPr>
        <sz val="11"/>
        <color rgb="FFFF0000"/>
        <rFont val="ＭＳ Ｐゴシック"/>
        <family val="3"/>
        <charset val="128"/>
      </rPr>
      <t>l(有償支給分)</t>
    </r>
    <rPh sb="15" eb="17">
      <t>ユウショウ</t>
    </rPh>
    <rPh sb="17" eb="19">
      <t>シキュウ</t>
    </rPh>
    <rPh sb="19" eb="20">
      <t>フン</t>
    </rPh>
    <phoneticPr fontId="6"/>
  </si>
  <si>
    <r>
      <t>万田酵素ﾄﾞﾘﾝｸ 50m</t>
    </r>
    <r>
      <rPr>
        <sz val="11"/>
        <color rgb="FFFF0000"/>
        <rFont val="ＭＳ Ｐゴシック"/>
        <family val="3"/>
        <charset val="128"/>
      </rPr>
      <t>l(有償支給分)</t>
    </r>
    <rPh sb="15" eb="17">
      <t>ユウショウ</t>
    </rPh>
    <rPh sb="17" eb="19">
      <t>シキュウ</t>
    </rPh>
    <rPh sb="19" eb="20">
      <t>フン</t>
    </rPh>
    <phoneticPr fontId="1"/>
  </si>
  <si>
    <t>(有償)20240800028</t>
    <rPh sb="1" eb="3">
      <t>ユウショウ</t>
    </rPh>
    <phoneticPr fontId="7"/>
  </si>
  <si>
    <t>(有償)20240800028</t>
    <rPh sb="1" eb="3">
      <t>ユウショウ</t>
    </rPh>
    <phoneticPr fontId="1"/>
  </si>
  <si>
    <r>
      <t>万田酵素ﾄﾞﾘﾝｸ ﾌﾟﾗｽ 710ml</t>
    </r>
    <r>
      <rPr>
        <sz val="11"/>
        <color rgb="FFFF0000"/>
        <rFont val="ＭＳ Ｐゴシック"/>
        <family val="3"/>
        <charset val="128"/>
      </rPr>
      <t>(有償支給分)</t>
    </r>
    <rPh sb="21" eb="23">
      <t>ユウショウ</t>
    </rPh>
    <rPh sb="23" eb="26">
      <t>シキュウフン</t>
    </rPh>
    <phoneticPr fontId="6"/>
  </si>
  <si>
    <r>
      <t>万田酵素ﾄﾞﾘﾝｸ ﾌﾟﾗｽ 710ml</t>
    </r>
    <r>
      <rPr>
        <sz val="11"/>
        <color rgb="FFFF0000"/>
        <rFont val="ＭＳ Ｐゴシック"/>
        <family val="3"/>
        <charset val="128"/>
      </rPr>
      <t>(有償支給分)</t>
    </r>
    <rPh sb="21" eb="23">
      <t>ユウショウ</t>
    </rPh>
    <rPh sb="23" eb="26">
      <t>シキュウフン</t>
    </rPh>
    <phoneticPr fontId="1"/>
  </si>
  <si>
    <t>Mforteﾓｲｽﾄｾﾗﾑﾏｽｸ27ｍL 10枚入り</t>
    <rPh sb="23" eb="24">
      <t>マイ</t>
    </rPh>
    <rPh sb="24" eb="25">
      <t>イ</t>
    </rPh>
    <phoneticPr fontId="1"/>
  </si>
  <si>
    <t>愛犬おもいの 万田酵素 口腔ｹｱ 50g</t>
  </si>
  <si>
    <t>愛猫おもいの 万田酵素 口腔ｹｱ 50g</t>
  </si>
  <si>
    <t>愛犬おもいの 万田酵素 関節ｹｱ 50g</t>
  </si>
  <si>
    <t>愛猫おもいの 万田酵素 関節ｹｱ 50g</t>
  </si>
  <si>
    <t>試供品 愛犬おもいの万田酵素 口腔</t>
  </si>
  <si>
    <t>試供品 愛猫おもいの万田酵素 口腔</t>
  </si>
  <si>
    <t>試供品 愛犬おもいの万田酵素 関節</t>
  </si>
  <si>
    <t>試供品 愛猫おもいの万田酵素 関節</t>
  </si>
  <si>
    <t>MKﾐｸｽﾁｬｰ(ﾊﾟｳﾀﾞｰ30)1kg</t>
  </si>
  <si>
    <t xml:space="preserve">MKﾐｸｽﾁｬｰ(ﾊﾟｳﾀﾞｰ)1kg       </t>
  </si>
  <si>
    <t>【②】ｴﾑﾌｫﾙﾃ ﾘﾝｸﾙﾌﾞﾗｲﾄｴｯｾﾝｽ 20g</t>
  </si>
  <si>
    <t>超熟粒(ﾉﾍﾞﾘﾃｨｰ) 3粒</t>
    <rPh sb="0" eb="1">
      <t>チョウ</t>
    </rPh>
    <rPh sb="1" eb="2">
      <t>ジュク</t>
    </rPh>
    <rPh sb="2" eb="3">
      <t>ツブ</t>
    </rPh>
    <rPh sb="14" eb="15">
      <t>ツブ</t>
    </rPh>
    <phoneticPr fontId="2"/>
  </si>
  <si>
    <t>試供品 ﾄﾞﾘﾝｸﾀｲﾌﾟ (18ml)</t>
  </si>
  <si>
    <t>万田酵素 粒 3粒×7包 (生協用)</t>
  </si>
  <si>
    <t>試供品 万田酵素 ﾄﾞﾘﾝｸﾀｲﾌﾟ 18ml×2包</t>
  </si>
  <si>
    <t>万田酵素 STANDARD 粒 7粒×20包</t>
  </si>
  <si>
    <t>万田酵素 GINGER 分包77.5g ﾀﾞﾐｰ</t>
  </si>
  <si>
    <t>万田酵素 STANDARD 分包77.5g　ﾀﾞﾐｰ</t>
  </si>
  <si>
    <t>万田酵素 MULBERRY 分包77.5g ﾀﾞﾐｰ</t>
  </si>
  <si>
    <t>万田酵素STANDARD 7粒×4包(自社製造分)</t>
    <rPh sb="19" eb="21">
      <t>ジシャ</t>
    </rPh>
    <rPh sb="21" eb="23">
      <t>セイゾウ</t>
    </rPh>
    <rPh sb="23" eb="24">
      <t>フン</t>
    </rPh>
    <phoneticPr fontId="7"/>
  </si>
  <si>
    <t>万田酵素 GINGER 7粒×4包</t>
  </si>
  <si>
    <t>万田酵素 GINGER粒7粒×20包</t>
  </si>
  <si>
    <t>MANDA BUTTER CAKE 2個入り</t>
  </si>
  <si>
    <t>CX</t>
    <phoneticPr fontId="7"/>
  </si>
  <si>
    <t>MANDA BUTTER CAKE 11個入り</t>
  </si>
  <si>
    <t>-</t>
  </si>
  <si>
    <t>前期末の合計ベタ打ち</t>
    <rPh sb="0" eb="3">
      <t>ゼンキマツ</t>
    </rPh>
    <rPh sb="4" eb="6">
      <t>ゴウケイ</t>
    </rPh>
    <rPh sb="8" eb="9">
      <t>ウ</t>
    </rPh>
    <phoneticPr fontId="7"/>
  </si>
  <si>
    <t>25/6/19更新↑</t>
    <rPh sb="7" eb="9">
      <t>コウシン</t>
    </rPh>
    <phoneticPr fontId="7"/>
  </si>
  <si>
    <r>
      <t>2025/</t>
    </r>
    <r>
      <rPr>
        <sz val="9"/>
        <color theme="1"/>
        <rFont val="ＭＳ Ｐゴシック"/>
        <family val="2"/>
        <charset val="128"/>
        <scheme val="minor"/>
      </rPr>
      <t>6</t>
    </r>
    <r>
      <rPr>
        <sz val="9"/>
        <color theme="1"/>
        <rFont val="ＭＳ Ｐゴシック"/>
        <family val="3"/>
        <charset val="128"/>
        <scheme val="minor"/>
      </rPr>
      <t>/19更新済</t>
    </r>
    <rPh sb="9" eb="11">
      <t>コウシン</t>
    </rPh>
    <rPh sb="11" eb="12">
      <t>スミ</t>
    </rPh>
    <phoneticPr fontId="6"/>
  </si>
  <si>
    <t>差異</t>
    <rPh sb="0" eb="2">
      <t>サイ</t>
    </rPh>
    <phoneticPr fontId="7"/>
  </si>
  <si>
    <t>製品課労務費チェックⅠ</t>
    <rPh sb="0" eb="2">
      <t>セイヒン</t>
    </rPh>
    <rPh sb="2" eb="3">
      <t>カ</t>
    </rPh>
    <rPh sb="3" eb="6">
      <t>ロウムヒ</t>
    </rPh>
    <phoneticPr fontId="7"/>
  </si>
  <si>
    <t>外注加工費チェック</t>
    <rPh sb="0" eb="2">
      <t>ガイチュウ</t>
    </rPh>
    <rPh sb="2" eb="5">
      <t>カコウヒ</t>
    </rPh>
    <phoneticPr fontId="7"/>
  </si>
  <si>
    <t>期末残高チェック</t>
    <rPh sb="0" eb="2">
      <t>キマツ</t>
    </rPh>
    <rPh sb="2" eb="4">
      <t>ザンダカ</t>
    </rPh>
    <phoneticPr fontId="7"/>
  </si>
  <si>
    <t>自社製造</t>
    <rPh sb="0" eb="2">
      <t>ジシャ</t>
    </rPh>
    <rPh sb="2" eb="4">
      <t>セイゾウ</t>
    </rPh>
    <phoneticPr fontId="7"/>
  </si>
  <si>
    <t>製品課労務費</t>
    <rPh sb="0" eb="2">
      <t>セイヒン</t>
    </rPh>
    <rPh sb="2" eb="3">
      <t>カ</t>
    </rPh>
    <rPh sb="3" eb="6">
      <t>ロウムヒ</t>
    </rPh>
    <phoneticPr fontId="7"/>
  </si>
  <si>
    <t>自社製造(半製品)</t>
    <rPh sb="0" eb="2">
      <t>ジシャ</t>
    </rPh>
    <rPh sb="2" eb="4">
      <t>セイゾウ</t>
    </rPh>
    <rPh sb="5" eb="8">
      <t>ハンセイヒン</t>
    </rPh>
    <phoneticPr fontId="7"/>
  </si>
  <si>
    <t>製品課(製造経費)</t>
    <phoneticPr fontId="7"/>
  </si>
  <si>
    <t>⇐25/6/19更新</t>
    <rPh sb="8" eb="10">
      <t>コウシン</t>
    </rPh>
    <phoneticPr fontId="6"/>
  </si>
  <si>
    <t>製品課資材費チェック</t>
    <rPh sb="0" eb="2">
      <t>セイヒン</t>
    </rPh>
    <rPh sb="2" eb="3">
      <t>カ</t>
    </rPh>
    <rPh sb="3" eb="5">
      <t>シザイ</t>
    </rPh>
    <rPh sb="5" eb="6">
      <t>ヒ</t>
    </rPh>
    <phoneticPr fontId="7"/>
  </si>
  <si>
    <t>製品課経費チェック</t>
    <rPh sb="0" eb="2">
      <t>セイヒン</t>
    </rPh>
    <rPh sb="2" eb="3">
      <t>カ</t>
    </rPh>
    <rPh sb="3" eb="5">
      <t>ケイヒ</t>
    </rPh>
    <phoneticPr fontId="7"/>
  </si>
  <si>
    <t>自社製造+製造部+外注</t>
    <rPh sb="0" eb="2">
      <t>ジシャ</t>
    </rPh>
    <rPh sb="2" eb="4">
      <t>セイゾウ</t>
    </rPh>
    <rPh sb="5" eb="8">
      <t>セイゾウブ</t>
    </rPh>
    <rPh sb="9" eb="11">
      <t>ガイチュウ</t>
    </rPh>
    <phoneticPr fontId="7"/>
  </si>
  <si>
    <t>自社製造+半製品+外注</t>
    <rPh sb="0" eb="2">
      <t>ジシャ</t>
    </rPh>
    <rPh sb="2" eb="4">
      <t>セイゾウ</t>
    </rPh>
    <rPh sb="5" eb="8">
      <t>ハンセイヒン</t>
    </rPh>
    <rPh sb="9" eb="11">
      <t>ガイチュウ</t>
    </rPh>
    <phoneticPr fontId="7"/>
  </si>
  <si>
    <t>↑半製品以外が製品シートへ</t>
    <rPh sb="1" eb="4">
      <t>ハンセイヒン</t>
    </rPh>
    <rPh sb="4" eb="6">
      <t>イガイ</t>
    </rPh>
    <rPh sb="7" eb="9">
      <t>セイヒン</t>
    </rPh>
    <phoneticPr fontId="7"/>
  </si>
  <si>
    <t>数量チェック</t>
    <rPh sb="0" eb="2">
      <t>スウリョウ</t>
    </rPh>
    <phoneticPr fontId="7"/>
  </si>
  <si>
    <t>製品課労務費チェックⅡ</t>
    <rPh sb="0" eb="2">
      <t>セイヒン</t>
    </rPh>
    <rPh sb="2" eb="3">
      <t>カ</t>
    </rPh>
    <rPh sb="3" eb="6">
      <t>ロウムヒ</t>
    </rPh>
    <phoneticPr fontId="7"/>
  </si>
  <si>
    <t>商品コード</t>
  </si>
  <si>
    <t>商品名１</t>
  </si>
  <si>
    <t>合計 / 金額</t>
  </si>
  <si>
    <t>37期</t>
    <rPh sb="2" eb="3">
      <t>キ</t>
    </rPh>
    <phoneticPr fontId="1"/>
  </si>
  <si>
    <t>ﾊﾞｲｵ･EX 125g</t>
  </si>
  <si>
    <t>MANDA KOHSO GOLD</t>
  </si>
  <si>
    <t>植物性発酵物（A飼料）1ﾘｯﾄﾙ</t>
  </si>
  <si>
    <t>NONI酵素 分包60g</t>
  </si>
  <si>
    <t>万田31号 500ml(韓国向)</t>
  </si>
  <si>
    <t>万田31号 1ﾘｯﾄﾙ(韓国向)</t>
  </si>
  <si>
    <t>万田酵素 GINGER 分包77.5g</t>
  </si>
  <si>
    <t>万田酵素 STANDARD 分包77.5g</t>
  </si>
  <si>
    <t>万田酵素 GINGER 分包35g</t>
  </si>
  <si>
    <t>万田酵素 MULBERRY 分包77.5g</t>
  </si>
  <si>
    <t>万田酵素GINGER ﾁｭｰﾌﾞﾀｲﾌﾟ26×3本</t>
  </si>
  <si>
    <t>万田酵素MULBERRYﾁｭｰﾌﾞﾀｲﾌﾟ26g×3</t>
  </si>
  <si>
    <t>万田酵素STANDARD 2.5g×4包</t>
  </si>
  <si>
    <t>万田酵素GINGER 2.5g×4包</t>
  </si>
  <si>
    <t>万田酵素 MULBERRY 分包35g</t>
  </si>
  <si>
    <t>万田酵素 GINGER 分包50g</t>
  </si>
  <si>
    <t>万田酵素 超熟 分包 77.5g</t>
  </si>
  <si>
    <t>万田酵素 超熟 分包 2.5g×5包</t>
  </si>
  <si>
    <t>万田酵素 MULBERRY 分包 10g</t>
  </si>
  <si>
    <t>万田31号 50ml（韓国向）</t>
  </si>
  <si>
    <t>万田酵素 MANUKA HONEY 分包77.5g</t>
  </si>
  <si>
    <t>試供品 万田酵素 MANUKA HONEY2.5g</t>
  </si>
  <si>
    <t>MKﾐｸｽﾁｬｰ(ﾍﾟｰｽﾄ) 1kg</t>
  </si>
  <si>
    <t>特選EXﾌﾟﾗｽ 分包70g(2.5g×28包)</t>
  </si>
  <si>
    <t>特選EXﾌﾟﾗｽ 分包150g(2.5g×60包)</t>
  </si>
  <si>
    <t>万田酵素MULBERRY 粒44.1g(生産用)</t>
  </si>
  <si>
    <t>万田酵素ﾏﾇｶﾊﾆｰBlend 50g</t>
  </si>
  <si>
    <t>万田酵素 j 分包50g</t>
  </si>
  <si>
    <t>植物発酵ｴｷｽ 万田酵素</t>
  </si>
  <si>
    <t>万田酵素ﾌﾟﾗｽ温発酵しょうが 77.5g</t>
  </si>
  <si>
    <t>万田酵素ﾌﾟﾗｽ温発酵しょうが 20g</t>
  </si>
  <si>
    <t>ｽｰﾊﾟｰ万田酵素 分包35g</t>
  </si>
  <si>
    <t>万田酵素 分包75g (中国虹越)</t>
  </si>
  <si>
    <t>万田酵素 MANUKA HONEY Premium</t>
  </si>
  <si>
    <t>MANDA WELLNESS SUPERDRINK 30x3g</t>
  </si>
  <si>
    <t>万田酵素(宇宙用) 2.5g×4包</t>
  </si>
  <si>
    <t>万田酵素(宇宙用) 2.5g×8包</t>
  </si>
  <si>
    <t>NONI酵素 分包14g</t>
  </si>
  <si>
    <t>万田酵素ﾌﾟﾗｽ温発酵しょうが 75g</t>
  </si>
  <si>
    <t>SC商品ｺｰﾄﾞ</t>
  </si>
  <si>
    <t>合計 / 作業実績の合計</t>
  </si>
  <si>
    <t>合計 / 作業時間の合計</t>
  </si>
  <si>
    <t>P 2.5g×2</t>
  </si>
  <si>
    <t>ZA 2.5g×2</t>
  </si>
  <si>
    <t>5A 5g×2</t>
  </si>
  <si>
    <t>ﾉﾆ酵素 2g×2</t>
  </si>
  <si>
    <t>DC 2.5g×2</t>
  </si>
  <si>
    <t>EB 2.5g×2</t>
  </si>
  <si>
    <t>V 2.5g×2</t>
  </si>
  <si>
    <t>5A 2.5g×2</t>
  </si>
  <si>
    <t>X 1ml×2</t>
  </si>
  <si>
    <t>P2.5g×2（宇宙用印字あり）</t>
  </si>
  <si>
    <t>BE 2.5g×2</t>
  </si>
  <si>
    <t>Man-Koso P 2.5g×4</t>
  </si>
  <si>
    <t>ﾌﾞﾙｰﾍﾞﾘｰﾌﾟﾗｽ 2.5g×2</t>
  </si>
  <si>
    <t>jPG 2.5g×2</t>
  </si>
  <si>
    <t>G 2.5g×2</t>
  </si>
  <si>
    <t>ﾉﾆ酵素2g</t>
  </si>
  <si>
    <t>発酵しょうが 5.0g</t>
  </si>
  <si>
    <t>L5000 (海外向け) Y 5g×3</t>
  </si>
  <si>
    <t>Y 5.0g</t>
  </si>
  <si>
    <t>KOL 2.5g×2(中国古井向け)</t>
  </si>
  <si>
    <t>総計</t>
  </si>
  <si>
    <t>CD統合(AB品含む)</t>
    <rPh sb="2" eb="4">
      <t>トウゴウ</t>
    </rPh>
    <rPh sb="7" eb="8">
      <t>ヒン</t>
    </rPh>
    <rPh sb="8" eb="9">
      <t>フク</t>
    </rPh>
    <phoneticPr fontId="19"/>
  </si>
  <si>
    <t>倉庫名</t>
  </si>
  <si>
    <t>商品名２</t>
  </si>
  <si>
    <t>単位名</t>
  </si>
  <si>
    <t>当月在庫数</t>
  </si>
  <si>
    <t>商品区分名</t>
    <rPh sb="0" eb="2">
      <t>ショウヒン</t>
    </rPh>
    <rPh sb="2" eb="4">
      <t>クブン</t>
    </rPh>
    <rPh sb="4" eb="5">
      <t>メイ</t>
    </rPh>
    <phoneticPr fontId="6"/>
  </si>
  <si>
    <t>科目分類</t>
    <rPh sb="0" eb="2">
      <t>カモク</t>
    </rPh>
    <rPh sb="2" eb="4">
      <t>ブンルイ</t>
    </rPh>
    <phoneticPr fontId="6"/>
  </si>
  <si>
    <t>科目分類名</t>
    <rPh sb="0" eb="2">
      <t>カモク</t>
    </rPh>
    <rPh sb="2" eb="4">
      <t>ブンルイ</t>
    </rPh>
    <rPh sb="4" eb="5">
      <t>メイ</t>
    </rPh>
    <phoneticPr fontId="6"/>
  </si>
  <si>
    <t>区分</t>
    <rPh sb="0" eb="2">
      <t>クブン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</si>
  <si>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</si>
  <si>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</si>
  <si>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備考</t>
    <rPh sb="0" eb="2">
      <t>ビコウ</t>
    </rPh>
    <phoneticPr fontId="6"/>
  </si>
  <si>
    <t>在庫計上</t>
    <rPh sb="0" eb="2">
      <t>ザイコ</t>
    </rPh>
    <rPh sb="2" eb="4">
      <t>ケイジョウ</t>
    </rPh>
    <phoneticPr fontId="1"/>
  </si>
  <si>
    <t>発送倉庫</t>
  </si>
  <si>
    <t>10本入仕様用</t>
  </si>
  <si>
    <t>本</t>
  </si>
  <si>
    <t>製品</t>
  </si>
  <si>
    <t>人体</t>
  </si>
  <si>
    <t>製品シート</t>
    <rPh sb="0" eb="2">
      <t>セイヒン</t>
    </rPh>
    <phoneticPr fontId="7"/>
  </si>
  <si>
    <t>(有償)20220500015</t>
    <rPh sb="1" eb="3">
      <t>ユウショウ</t>
    </rPh>
    <phoneticPr fontId="18"/>
  </si>
  <si>
    <r>
      <t>万田酵素ﾄﾞﾘﾝｸ 50m</t>
    </r>
    <r>
      <rPr>
        <sz val="11"/>
        <color rgb="FFFF0000"/>
        <rFont val="ＭＳ Ｐゴシック"/>
        <family val="3"/>
        <charset val="128"/>
      </rPr>
      <t>l(有償支給分)</t>
    </r>
    <rPh sb="15" eb="17">
      <t>ユウショウ</t>
    </rPh>
    <rPh sb="17" eb="19">
      <t>シキュウ</t>
    </rPh>
    <rPh sb="19" eb="20">
      <t>フン</t>
    </rPh>
    <phoneticPr fontId="7"/>
  </si>
  <si>
    <t>To 山田さん</t>
    <rPh sb="3" eb="5">
      <t xml:space="preserve">ヤマダサｎ </t>
    </rPh>
    <phoneticPr fontId="7"/>
  </si>
  <si>
    <t>通販倉庫</t>
  </si>
  <si>
    <t>今年、O列は製品シート、仕掛品（製品課）シートへ数字を飛ばす際に使ってません</t>
    <rPh sb="0" eb="2">
      <t xml:space="preserve">コトシ </t>
    </rPh>
    <rPh sb="4" eb="5">
      <t xml:space="preserve">レツハ </t>
    </rPh>
    <rPh sb="6" eb="8">
      <t xml:space="preserve">セイヒｎ </t>
    </rPh>
    <rPh sb="12" eb="15">
      <t>シカナイガ</t>
    </rPh>
    <rPh sb="16" eb="18">
      <t>セイヒｎ</t>
    </rPh>
    <rPh sb="18" eb="19">
      <t xml:space="preserve">カチョウ </t>
    </rPh>
    <rPh sb="24" eb="26">
      <t xml:space="preserve">スウジヲ </t>
    </rPh>
    <rPh sb="27" eb="28">
      <t xml:space="preserve">トバス </t>
    </rPh>
    <rPh sb="30" eb="31">
      <t xml:space="preserve">サイニ </t>
    </rPh>
    <rPh sb="32" eb="33">
      <t xml:space="preserve">ツカッテマセン </t>
    </rPh>
    <phoneticPr fontId="7"/>
  </si>
  <si>
    <t>関東倉庫 ﾌﾟﾗｽﾛｼﾞ埼玉</t>
  </si>
  <si>
    <t>他に使ってなければ削除でOKです</t>
    <rPh sb="0" eb="1">
      <t xml:space="preserve">ホカニツカッテナケレバ </t>
    </rPh>
    <rPh sb="9" eb="11">
      <t xml:space="preserve">サクジョ </t>
    </rPh>
    <phoneticPr fontId="7"/>
  </si>
  <si>
    <t>JP岡山倉庫</t>
  </si>
  <si>
    <t>2024.6.14 宮入</t>
    <rPh sb="10" eb="12">
      <t xml:space="preserve">ミヤイリ </t>
    </rPh>
    <phoneticPr fontId="7"/>
  </si>
  <si>
    <t>万田酵素ﾄﾞﾘﾝｸ ﾌﾟﾗｽ 710ml</t>
  </si>
  <si>
    <t/>
  </si>
  <si>
    <t>製品</t>
    <phoneticPr fontId="19"/>
  </si>
  <si>
    <t>(有償)20240800028</t>
    <rPh sb="1" eb="3">
      <t>ユウショウ</t>
    </rPh>
    <phoneticPr fontId="18"/>
  </si>
  <si>
    <r>
      <t>万田酵素ﾄﾞﾘﾝｸ ﾌﾟﾗｽ 710ml</t>
    </r>
    <r>
      <rPr>
        <sz val="11"/>
        <color rgb="FFFF0000"/>
        <rFont val="ＭＳ Ｐゴシック"/>
        <family val="3"/>
        <charset val="128"/>
      </rPr>
      <t>(有償支給分)</t>
    </r>
    <rPh sb="21" eb="23">
      <t>ユウショウ</t>
    </rPh>
    <rPh sb="23" eb="26">
      <t>シキュウフン</t>
    </rPh>
    <phoneticPr fontId="7"/>
  </si>
  <si>
    <t>洗瓶倉庫</t>
  </si>
  <si>
    <t>ｽｰﾊﾟｰ万田酵素 氣Ⅰ 瓶　検</t>
  </si>
  <si>
    <t>半製品</t>
  </si>
  <si>
    <t>資材</t>
  </si>
  <si>
    <t>Jﾎﾞﾄﾙ 丸型細口 1ﾘｯﾄﾙ　検</t>
  </si>
  <si>
    <t>155g S-130白 瓶　検</t>
  </si>
  <si>
    <t>145g E-100 六角(白瓶)　検</t>
  </si>
  <si>
    <t>EC-500 瓶　検</t>
  </si>
  <si>
    <t>M-70 6角茶瓶 検</t>
  </si>
  <si>
    <t>六角茶色瓶 145g E-100　検</t>
  </si>
  <si>
    <t>食品8角 310g 瓶　検</t>
  </si>
  <si>
    <t>E-90 瓶　検</t>
  </si>
  <si>
    <t>PE 広口瓶(中栓･ｷｬｯﾌﾟ付)　検</t>
  </si>
  <si>
    <t>半製品倉庫</t>
  </si>
  <si>
    <t>個</t>
  </si>
  <si>
    <t>その他</t>
  </si>
  <si>
    <t>ｊPG 2.5g×2</t>
  </si>
  <si>
    <t>半製品</t>
    <phoneticPr fontId="19"/>
  </si>
  <si>
    <t>大商硝子</t>
  </si>
  <si>
    <t>副資材</t>
  </si>
  <si>
    <t>貼付仕上 大商硝子</t>
  </si>
  <si>
    <t>袋</t>
  </si>
  <si>
    <t>外注内製</t>
    <rPh sb="0" eb="2">
      <t>ガイチュウ</t>
    </rPh>
    <rPh sb="2" eb="4">
      <t>ナイセイ</t>
    </rPh>
    <phoneticPr fontId="19"/>
  </si>
  <si>
    <t>外注内製</t>
    <rPh sb="0" eb="4">
      <t>ガイチュウナイセイ</t>
    </rPh>
    <phoneticPr fontId="19"/>
  </si>
  <si>
    <t>145g用ｷｬｯﾌﾟ(大調和ﾏｰｸ入り)②</t>
  </si>
  <si>
    <t>(ｽｽﾞ箔)</t>
  </si>
  <si>
    <t>145g ｷｬｯﾌﾟ(刻印なし) H②</t>
  </si>
  <si>
    <t>製造倉庫</t>
  </si>
  <si>
    <t>kg</t>
  </si>
  <si>
    <t>原液</t>
  </si>
  <si>
    <t>C</t>
  </si>
  <si>
    <t>OD</t>
  </si>
  <si>
    <t>PC</t>
  </si>
  <si>
    <t>YA</t>
  </si>
  <si>
    <t>YC</t>
  </si>
  <si>
    <t>PXM</t>
  </si>
  <si>
    <t>BZ</t>
  </si>
  <si>
    <t>BM</t>
  </si>
  <si>
    <t>資材倉庫</t>
  </si>
  <si>
    <t>分包ﾌｨﾙﾑ(無地)ﾊﾞﾘｱ 80mm</t>
  </si>
  <si>
    <t>【無地80㎜(ｲｹﾀﾞ)】</t>
  </si>
  <si>
    <t>ｍ</t>
  </si>
  <si>
    <t>万田31号 分包ﾌｨﾙﾑ</t>
  </si>
  <si>
    <t>【31号】</t>
  </si>
  <si>
    <t>(白) 単層</t>
  </si>
  <si>
    <t>(ﾄﾚｰ並べ)</t>
  </si>
  <si>
    <t>ﾉｽﾞﾙA No.1(N)</t>
  </si>
  <si>
    <t>68.0×0.5</t>
  </si>
  <si>
    <t>枚</t>
  </si>
  <si>
    <t>145g用 ｽﾌﾟｰﾝ</t>
  </si>
  <si>
    <t>表示用無地ﾗﾍﾞﾙ 80×40</t>
  </si>
  <si>
    <t>ﾀﾞﾝﾎﾞｰﾙﾗﾍﾞﾙ</t>
  </si>
  <si>
    <t>ｼｭﾘﾝｸﾌｨﾙﾑ 15μ×350mm</t>
  </si>
  <si>
    <t>進物用外装箱20131028</t>
  </si>
  <si>
    <t>開口ｼｰﾙ</t>
  </si>
  <si>
    <t>PPﾊｲｼｰﾄ 70g用 高久産業</t>
  </si>
  <si>
    <t>39.5×0.5</t>
  </si>
  <si>
    <t>48.3×0.5</t>
  </si>
  <si>
    <t>ｱﾐﾉｱﾙﾌｧｾｷｭﾘﾃｨﾗﾍﾞﾙ</t>
  </si>
  <si>
    <t>2.5g ｱﾙﾐ分包ﾌｨﾙﾑ (大調和) ｲｹﾀﾞ①</t>
  </si>
  <si>
    <t>ﾃｨｱﾌｧｲﾝTF11</t>
  </si>
  <si>
    <t>PP100Tﾊｲｼｰﾄ 79.5×1.0 大商硝子</t>
  </si>
  <si>
    <t>70gﾋﾞﾝ用ﾛｰﾙｼｭﾘﾝｸﾌｨﾙﾑ</t>
  </si>
  <si>
    <t>ｼｭﾘﾝｸﾌｨﾙﾑ 12μ×380mm</t>
  </si>
  <si>
    <t>ｼｭﾘﾝｸﾌｨﾙﾑ 12μ×430mm</t>
  </si>
  <si>
    <t>万田31号(韓国向) 分包ﾌｨﾙﾑ</t>
  </si>
  <si>
    <t>【31号(韓国向け)】</t>
  </si>
  <si>
    <t>GINGER 26g ﾁｭｰﾌﾞ一式</t>
  </si>
  <si>
    <t>19Φ逆止弁付(Pｼｰﾙ付)</t>
  </si>
  <si>
    <t>MULBERRY 26g ﾁｭｰﾌﾞ一式</t>
  </si>
  <si>
    <t>ﾀﾞﾝﾎﾞｰﾙ箱 100ｻｲｽﾞ</t>
  </si>
  <si>
    <t>楕円ｼｰﾙ 透明PP 40μ 15×27mm</t>
  </si>
  <si>
    <t>Mandafermentationﾛｺﾞ分包ﾌｨﾙﾑ ﾀｶﾗ</t>
  </si>
  <si>
    <t>【3方ｼｰﾙ(金)MANDAﾛｺﾞ</t>
  </si>
  <si>
    <t>万田酵素 超熟 分包ﾌｨﾙﾑ</t>
  </si>
  <si>
    <t>【超熟】</t>
  </si>
  <si>
    <t>Mandaﾛｺﾞ 汎用 4包ｼｰﾙ 分包ﾌｨﾙﾑ</t>
  </si>
  <si>
    <t>【4方ｼｰﾙ(白)MANDAﾛｺﾞ</t>
  </si>
  <si>
    <t>ﾊﾞｲｵ EX  125g 裏ﾗﾍﾞﾙ ②</t>
  </si>
  <si>
    <t>万田酵素 MULBERRY分包ﾌｨﾙﾑ 大成</t>
  </si>
  <si>
    <t>【MULBERRY】</t>
  </si>
  <si>
    <t>【大調和】</t>
  </si>
  <si>
    <t>試供品用 無地ﾀﾞﾝﾎﾞｰﾙ</t>
  </si>
  <si>
    <t>256×160×130</t>
  </si>
  <si>
    <t>WELLNESS SUPERFOOD分包ﾌｨﾙﾑ②</t>
  </si>
  <si>
    <t>【SUPERFOOD】</t>
  </si>
  <si>
    <t>万田酵素 GINGER 分包ﾌｨﾙﾑ 大成</t>
  </si>
  <si>
    <t>【GINGER】</t>
  </si>
  <si>
    <t>透明封印ｼｰﾙ 18×25</t>
  </si>
  <si>
    <t>封印ｼｰﾙ 30mm×18mm 3ﾐｼﾝ入 超ﾄｲｼ</t>
  </si>
  <si>
    <t>(透明楕円 青汁用)</t>
  </si>
  <si>
    <t>万田酵素 STANDARD 分包ﾌｨﾙﾑ(Ｔ)</t>
  </si>
  <si>
    <t>【STANDARD】</t>
  </si>
  <si>
    <t>万田酵素 GINGER 分包35g ﾁｬｯｸ袋③</t>
  </si>
  <si>
    <t>万田酵素STANDARD 分包35gﾁｬｯｸ袋③</t>
  </si>
  <si>
    <t>万田酵素(販売店向)5g 外装ﾌｨﾙﾑ③</t>
  </si>
  <si>
    <t>海外用 3方ｼｰﾙ 分包ﾌｨﾙﾑ 金色</t>
  </si>
  <si>
    <t>【3方ｼｰﾙ(金)切口OPEN</t>
  </si>
  <si>
    <t>万田酵素MULBERRY77.5g分包ﾁｬｯｸ袋6</t>
  </si>
  <si>
    <t>万田酵素GINGER分包77.5gﾁｬｯｸ袋⑥</t>
  </si>
  <si>
    <t>万田酵素STANDARD2.5g外装ﾌｨﾙﾑ④</t>
  </si>
  <si>
    <t>万田酵素GINGER2.5g 外装ﾌｨﾙﾑ④</t>
  </si>
  <si>
    <t>万田酵素STANDARD分包77.5gﾁｬｯｸ袋5</t>
  </si>
  <si>
    <t>ﾌﾟﾗｽ温発酵しょうが 分包ﾌｨﾙﾑ</t>
  </si>
  <si>
    <t>【発酵しょうが】</t>
  </si>
  <si>
    <t>ﾌﾟﾗｽ温発酵しょうが 粒44.1g化粧箱</t>
  </si>
  <si>
    <t>7粒×30包 無地ﾀﾞﾝﾎﾞｰﾙ</t>
  </si>
  <si>
    <t>380×235×325</t>
  </si>
  <si>
    <t>おいしい青汁 3g×30本 化粧箱④</t>
  </si>
  <si>
    <t>NONI分包ｱﾙﾐﾌｨﾙﾑ②(大成ﾗﾐｯｸ)LLDPE</t>
  </si>
  <si>
    <t>【ﾉﾆ】</t>
  </si>
  <si>
    <t>試供品ﾌﾟﾗｽ温発酵しょうが2.5g②</t>
  </si>
  <si>
    <t>外装ﾌｨﾙﾑ</t>
  </si>
  <si>
    <t>ﾌﾟﾗｽ温発酵しょうが分包77.5ﾁｬｯｸ袋</t>
  </si>
  <si>
    <t>②</t>
  </si>
  <si>
    <t>ﾀﾞﾝﾎﾞｰﾙ無地 505㎝×257㎜×150㎜</t>
  </si>
  <si>
    <t>K5/CF(青汁用)</t>
  </si>
  <si>
    <t>分包ﾌｨﾙﾑ(無地)ﾊﾞﾘｱ80mm 健食以外</t>
  </si>
  <si>
    <t>分包ﾌｨﾙﾑ(無地幅80㎜)大成</t>
  </si>
  <si>
    <t>【無地80㎜(大成)】</t>
  </si>
  <si>
    <t>分包ﾌｨﾙﾑ(無地幅70㎜)大成</t>
  </si>
  <si>
    <t>【無地70㎜】</t>
  </si>
  <si>
    <t>ﾅﾁｭﾗﾙ酵素 ﾌﾞﾙｰﾍﾞﾘｰﾌﾟﾗｽ分包ﾌｨﾙﾑ②</t>
  </si>
  <si>
    <t>【ﾌﾞﾙｰﾍﾞﾘｰ】</t>
  </si>
  <si>
    <t>分包ﾌｨﾙﾑ(無地幅70㎜)大成健食以外</t>
  </si>
  <si>
    <t>万田酵素 超熟 分包ﾌｨﾙﾑ②</t>
  </si>
  <si>
    <t>ｱﾐﾉｱﾙﾌｧﾌﾟﾗｽ1Lﾀﾞﾝﾎﾞｰﾙ</t>
  </si>
  <si>
    <t>ｱﾐﾉｱﾙﾌｧﾌﾟﾗｽ1Lﾎﾞﾄﾙ</t>
  </si>
  <si>
    <t>ｱﾐﾉｱﾙﾌｧﾌﾟﾗｽ1Lﾗﾍﾞﾙ</t>
  </si>
  <si>
    <t>ｱﾐﾉｱﾙﾌｧﾌﾟﾗｽ1Lｷｬｯﾌﾟ</t>
  </si>
  <si>
    <t>3ﾋﾟｰｽ一式</t>
  </si>
  <si>
    <t>資材倉庫(外注商品)</t>
  </si>
  <si>
    <t>ｵｰﾋﾟｰﾊﾟｯｸ T-08</t>
  </si>
  <si>
    <t>大調和 封印ｼｰﾙ</t>
  </si>
  <si>
    <t>3本入 ﾀﾞﾝﾎﾞｰﾙ (ﾀｲﾌﾟ2)</t>
  </si>
  <si>
    <t>ﾌｪﾙﾐｯｸ 30g ﾁｬｯｸ袋（DM）②</t>
  </si>
  <si>
    <t>試供品 ﾌｪﾙﾐｯｸ 2.5g 共用ﾁｬｯｸ袋②</t>
  </si>
  <si>
    <t>ﾊﾝﾄﾞｸﾘｰﾑ(30g)ﾁｭｰﾌﾞ(ｷｬｯﾌﾟ付)</t>
  </si>
  <si>
    <t>30φXB12OTLN0911</t>
  </si>
  <si>
    <t>封印ｼｰﾙ 18×30(mm) TP 改ざん防止</t>
  </si>
  <si>
    <t>ﾋﾞｭｰﾃｨｰﾌﾟﾗｽｾﾞﾘｰﾓｱ 化粧箱②</t>
  </si>
  <si>
    <t>10g×30本</t>
  </si>
  <si>
    <t>ﾋﾞｭｰﾃｨｰｾﾞﾘｰ 10g×15本 化粧箱③</t>
  </si>
  <si>
    <t>超熟 粒7粒×5包 3方ｼｰﾙ 袋②</t>
  </si>
  <si>
    <t>万田酵素くろあめ 外装袋</t>
  </si>
  <si>
    <t>OPP30μ//CPP30μ</t>
  </si>
  <si>
    <t>万田酵素 超熟粒 分包ﾌｨﾙﾑ</t>
  </si>
  <si>
    <t>(大成ﾗﾐｯｸ)</t>
  </si>
  <si>
    <t>万田酵素 ﾌﾟﾚﾐｱﾑ粒21g 分包ﾌｨﾙﾑ</t>
  </si>
  <si>
    <t>万田酵素STANDARD2.5g外装ﾌｨﾙﾑ③</t>
  </si>
  <si>
    <t>万田酵素 ｽｰﾊﾟｰ氣Ⅰ 5g 外装ﾌｨﾙﾑ②</t>
  </si>
  <si>
    <t>万田酵素 ﾌﾟﾚﾐｱﾑ粒 105g 瓶ﾗﾍﾞﾙ③</t>
  </si>
  <si>
    <t>万田酵素 ﾌﾟﾚﾐｱﾑ粒 105gｼｵﾘ③</t>
  </si>
  <si>
    <t>万田酵素 超熟 粒45.5g ﾁｬｯｸ袋②</t>
  </si>
  <si>
    <t>植物用粒状ﾀｲﾌﾟ ﾀﾞﾝﾎﾞｰﾙ中仕切付②</t>
  </si>
  <si>
    <t>外寸610×210×240㎜</t>
  </si>
  <si>
    <t>SUPER DRINK 分包ﾌｨﾙﾑ</t>
  </si>
  <si>
    <t>植物用万田酵素粒状ﾀｲﾌﾟ ﾗﾐｼﾞｯﾌﾟ②</t>
  </si>
  <si>
    <t>LZ-12 ｼﾞｰｸﾗｲﾄ㈱</t>
  </si>
  <si>
    <t>試供品 植物用粒状ﾀｲﾌﾟ 7g ﾌｨﾙﾑ②</t>
  </si>
  <si>
    <t>三方ｼｰﾙ</t>
  </si>
  <si>
    <t>万田酵素 ﾌﾟﾚﾐｱﾑ粒 105g 3本箱④</t>
  </si>
  <si>
    <t>万田酵素 ﾌﾟﾚﾐｱﾑ粒 105g 1本箱④</t>
  </si>
  <si>
    <t>万田酵素 ﾌﾟﾚﾐｱﾑ粒 21g 化粧箱④</t>
  </si>
  <si>
    <t>万田酵素MULBERRY2.5g外装ﾌｨﾙﾑ④</t>
  </si>
  <si>
    <t>ｴﾑﾌｫﾙﾃ ｳｪﾙｶﾑｷｯﾄ 化粧箱③</t>
  </si>
  <si>
    <t>ﾌﾟﾗｽ温発酵しょうが 粒 分包ﾌｨﾙﾑ</t>
  </si>
  <si>
    <t>ひと粒のちから 55g 瓶表ﾗﾍﾞﾙ</t>
  </si>
  <si>
    <t>ひと粒のちから 55g 1本箱</t>
  </si>
  <si>
    <t>霧島黒豚ｶﾚｰ 化粧箱③</t>
  </si>
  <si>
    <t>万田酵素 GINGER 分包 粒用ﾌｨﾙﾑ②</t>
  </si>
  <si>
    <t>万田酵素STANDARD 分包 粒用ﾌｨﾙﾑ②</t>
  </si>
  <si>
    <t>万田酵素MULBERRY 分包 粒用ﾌｨﾙﾑ②</t>
  </si>
  <si>
    <t>ﾌｪﾙﾐｯｸ 15g ﾁｬｯｸ袋(法人用)③</t>
  </si>
  <si>
    <t>万田発酵のくっきりﾗｲﾌ ﾁｬｯｸ袋</t>
  </si>
  <si>
    <t>万田発酵のうるうるﾗｲﾌ ﾁｬｯｸ袋</t>
  </si>
  <si>
    <t>万田発酵のすやすやﾗｲﾌ ﾁｬｯｸ袋</t>
  </si>
  <si>
    <t>万田発酵のｽｰｯとﾗｲﾌ ﾁｬｯｸ袋</t>
  </si>
  <si>
    <t>万田発酵のぽかぽかﾗｲﾌ ﾁｬｯｸ袋</t>
  </si>
  <si>
    <t>箱</t>
  </si>
  <si>
    <t>植物</t>
  </si>
  <si>
    <t>10ﾘｯﾄﾙ</t>
  </si>
  <si>
    <t>万田ｱﾐﾉｱﾙﾌｧ 解説書</t>
  </si>
  <si>
    <t>部</t>
  </si>
  <si>
    <t>商品</t>
  </si>
  <si>
    <t>販促品</t>
  </si>
  <si>
    <t>万田31号 解説書</t>
  </si>
  <si>
    <t>(2.5g×14包)</t>
  </si>
  <si>
    <t>ｽﾌﾟｰﾝ 大(台紙付)</t>
  </si>
  <si>
    <t>万田ｱﾐﾉｱﾙﾌｧ・ｱﾐﾉｱﾙﾌｧﾌﾟﾗｽ</t>
  </si>
  <si>
    <t>取扱説明書</t>
  </si>
  <si>
    <t>ｾｯﾄ</t>
  </si>
  <si>
    <t>(旧)万田酵素ﾊﾟﾜｰの秘密</t>
  </si>
  <si>
    <t>冊</t>
  </si>
  <si>
    <t>(続)万田酵素ﾊﾟﾜｰの秘密</t>
  </si>
  <si>
    <t>万田酵素 145g(3本用空箱)</t>
  </si>
  <si>
    <t>万田酵素 金印145g(3本用空箱)</t>
  </si>
  <si>
    <t>植物用 ﾏﾄﾞﾗｰｽﾌﾟｰﾝ(新丸型)</t>
  </si>
  <si>
    <t>ﾘｰﾌﾚｯﾄ 商品に歴史あり</t>
  </si>
  <si>
    <t>ﾘｯﾄﾙ</t>
  </si>
  <si>
    <t>万田ｱﾐﾉｱﾙﾌｧ取扱説明書二つ折(CO)</t>
  </si>
  <si>
    <t>植物質発酵飼料</t>
  </si>
  <si>
    <t>飲み忘れ防止ﾁｪｯｸｼｰﾄ</t>
  </si>
  <si>
    <t>植物用</t>
  </si>
  <si>
    <t>ぬいぐるみ だいちゃん</t>
  </si>
  <si>
    <t>営業ｺﾝﾀｸﾄﾂｰﾙ（英文)</t>
  </si>
  <si>
    <t>二つ折ﾘｰﾌ 万田31号（英文)</t>
  </si>
  <si>
    <t>ﾘｰﾌﾚｯﾄ 万田31号ﾐｬﾝﾏｰ事例(英文)</t>
  </si>
  <si>
    <t>解説書 万田31号(英文)</t>
  </si>
  <si>
    <t>ﾘｰﾌﾚｯﾄ 万田酵素(英文)</t>
  </si>
  <si>
    <t>ﾘｰﾌﾚｯﾄ万田酵素 栄養成分吸収A4</t>
  </si>
  <si>
    <t>ﾘｰﾌﾚｯﾄ万田酵素 安心・安全へのA4</t>
  </si>
  <si>
    <t>ﾘｰﾌﾚｯﾄ万田酵素 PB OEM商品開発A4</t>
  </si>
  <si>
    <t>万田酵素新聞Vol.4(簡体字)</t>
  </si>
  <si>
    <t>万田31号解説書  簡体字</t>
  </si>
  <si>
    <t>万田31号解説書  繁体字</t>
  </si>
  <si>
    <t>万田アミノアルファ解説書  簡体字</t>
  </si>
  <si>
    <t>ﾘｰﾌﾚｯﾄ万田31号ﾐｬﾝﾏｰ事例(繁体字)</t>
  </si>
  <si>
    <t>ﾘｰﾌﾚｯﾄ万田31号ﾐｬﾝﾏｰ事例(簡体字)</t>
  </si>
  <si>
    <t>ﾘｰﾌﾚｯﾄ万田31号ﾐｬﾝﾏｰNPC</t>
  </si>
  <si>
    <t>展示会袋(Manda)</t>
  </si>
  <si>
    <t>万田ｱﾐﾉｱﾙﾌｧ解説書 英文</t>
  </si>
  <si>
    <t>二つ折ﾘｰﾌ万田ｱﾐﾉｱﾙﾌｧ有効事例繁体</t>
  </si>
  <si>
    <t>二つ折ﾘｰﾌ万田ｱﾐﾉｱﾙﾌｧ有効事例簡体</t>
  </si>
  <si>
    <t>ﾘｰﾌﾚｯﾄ万田31号ﾐｬﾝﾏｰNPC英文</t>
  </si>
  <si>
    <t>犬・猫用植物発酵エキ</t>
  </si>
  <si>
    <t>A4ﾘｰﾌﾚｯﾄ 万田酵素定番</t>
  </si>
  <si>
    <t>A4ﾘｰﾌﾚｯﾄ 万田HI酵素</t>
  </si>
  <si>
    <t>A4ﾘｰﾌﾚｯﾄ 万田酵素 金印</t>
  </si>
  <si>
    <t>A4ﾘｰﾌﾚｯﾄ  万田酵素・HI・金印</t>
  </si>
  <si>
    <t>三つ折ﾘｰﾌ ｽｰﾊﾟｰ氣Ⅰ</t>
  </si>
  <si>
    <t>ﾊﾟﾈﾙ植物用万田酵素ｽﾄﾚｰﾄ紙足付</t>
  </si>
  <si>
    <t>A4</t>
  </si>
  <si>
    <t>三つ折ﾘｰﾌ 万田ｱﾐﾉｱﾙﾌｧ</t>
  </si>
  <si>
    <t>二つ折ﾘｰﾌ ﾋﾟｸﾞﾓｰﾝ</t>
  </si>
  <si>
    <t>A4ﾘｰﾌﾚｯﾄ ﾏﾝﾀﾞｱﾆﾓ</t>
  </si>
  <si>
    <t>A1ﾎﾟｽﾀｰ万田31号</t>
  </si>
  <si>
    <t>A1ﾎﾟｽﾀｰ万田ｱﾐﾉｱﾙﾌｧ</t>
  </si>
  <si>
    <t>A5冊子 万田酵素ﾌﾞﾗﾝﾄﾞﾌﾞｯｸ</t>
  </si>
  <si>
    <t>ｽﾄﾚｰﾄﾀｲﾌﾟ取扱説明書2つ折りﾘｰﾌﾚｯﾄ</t>
  </si>
  <si>
    <t>三つ折ﾘｰﾌ 万田酵素(免税店向け)</t>
  </si>
  <si>
    <t>のぼり 万田酵素</t>
  </si>
  <si>
    <t>のぼり 万田31号</t>
  </si>
  <si>
    <t>のぼり 万田ｱﾐﾉｱﾙﾌｧ</t>
  </si>
  <si>
    <t>手提げ袋(小)Manda</t>
  </si>
  <si>
    <t>手提げ袋(大)Manda</t>
  </si>
  <si>
    <t>手提げ袋(特小)Manda</t>
  </si>
  <si>
    <t>A4ﾘｰﾌﾚｯﾄ 31号事例(梨)</t>
  </si>
  <si>
    <t>A4ﾘｰﾌﾚｯﾄ 31号事例(ﾒﾛﾝ)</t>
  </si>
  <si>
    <t>A4ﾘｰﾌﾚｯﾄ 31号事例(水稲)</t>
  </si>
  <si>
    <t>A4ﾘｰﾌﾚｯﾄ 31号事例(みかん)</t>
  </si>
  <si>
    <t>A4ﾘｰﾌﾚｯﾄ 31号事例(ﾃﾞｺﾎﾟﾝ)</t>
  </si>
  <si>
    <t>A4ﾘｰﾌﾚｯﾄ 31号事例(柿)</t>
  </si>
  <si>
    <t>万田ｱﾐﾉｱﾙﾌｧ 500ml 空見本_201602</t>
  </si>
  <si>
    <t>万田ｱﾐﾉｱﾙﾌｧ 1L 空見本_201602</t>
  </si>
  <si>
    <t>ﾐｬﾝﾏｰPJ_DVD_1_CM・浄水器・学校</t>
  </si>
  <si>
    <t>ﾐｬﾝﾏｰPJ_CD_ﾃｰﾏｿﾝｸﾞ青田、輝く</t>
  </si>
  <si>
    <t>210㎎×7粒</t>
  </si>
  <si>
    <t>2.5g×8包</t>
  </si>
  <si>
    <t>2.5g×31包</t>
  </si>
  <si>
    <t>植物発酵食品</t>
  </si>
  <si>
    <t>2.5g×14包</t>
  </si>
  <si>
    <t>(1.75g×12包)</t>
  </si>
  <si>
    <t>万田酵素GINGER法人用5個入箱(販促</t>
  </si>
  <si>
    <t>三つ折ﾘｰﾌ万田酵素GINGER(CO)(販促</t>
  </si>
  <si>
    <t>三つ折ﾘｰﾌ万田酵素STANDARD(CO)(販</t>
  </si>
  <si>
    <t>万田酵素STANDARD法人用5個入箱(販</t>
  </si>
  <si>
    <t>ｽｲﾝｸﾞﾎﾟｯﾌﾟ簡体字(非加熱)</t>
  </si>
  <si>
    <t>ｽｲﾝｸﾞﾎﾟｯﾌﾟ簡体字(日本製)</t>
  </si>
  <si>
    <t>ｽｲﾝｸﾞﾎﾟｯﾌﾟ簡体字(発酵熟成)</t>
  </si>
  <si>
    <t>ｽｲﾝｸﾞﾎﾟｯﾌﾟ繁体字(非加熱)</t>
  </si>
  <si>
    <t>ｽｲﾝｸﾞﾎﾟｯﾌﾟ繁体字(日本製)</t>
  </si>
  <si>
    <t>ｽｲﾝｸﾞﾎﾟｯﾌﾟ繁体字(発酵熟成)</t>
  </si>
  <si>
    <t>ｽｲﾝｸﾞﾎﾟｯﾌﾟ韓国語(非加熱)</t>
  </si>
  <si>
    <t>ｽｲﾝｸﾞﾎﾟｯﾌﾟ韓国語(日本製)</t>
  </si>
  <si>
    <t>ｽｲﾝｸﾞﾎﾟｯﾌﾟ韓国語(発酵熟成)</t>
  </si>
  <si>
    <t>二つ折ﾘｰﾌ 保湿ﾊﾝﾄﾞｸﾘｰﾑ</t>
  </si>
  <si>
    <t>二つ折ﾘｰﾌ 保湿泡洗顔</t>
  </si>
  <si>
    <t>二つ折ﾘｰﾌ 黒熟酢300ml</t>
  </si>
  <si>
    <t>ﾌﾟﾗｲｽPOP(万田酵素GINGER77.5g)</t>
  </si>
  <si>
    <t>ﾌﾟﾗｲｽPOP(万田酵素STANDARD77.5g)</t>
  </si>
  <si>
    <t>化粧品</t>
  </si>
  <si>
    <t>三つ折ﾘｰﾌ 万田31号</t>
  </si>
  <si>
    <t>ﾊｰﾄﾞｹｰｽｶﾊﾞｰ</t>
  </si>
  <si>
    <t>会社案内冊子</t>
  </si>
  <si>
    <t>ｺﾝﾀｸﾄﾂｰﾙ_①沿革</t>
  </si>
  <si>
    <t>ｺﾝﾀｸﾄﾂｰﾙ_②健康食品</t>
  </si>
  <si>
    <t>ｺﾝﾀｸﾄﾂｰﾙ_③植物用</t>
  </si>
  <si>
    <t>ｺﾝﾀｸﾄﾂｰﾙ_④水畜産</t>
  </si>
  <si>
    <t>ｺﾝﾀｸﾄﾂｰﾙ_⑤ﾋﾞｭｰﾃｨｰｹｱ</t>
  </si>
  <si>
    <t>新万田のおもち 1㎏(MAE)</t>
  </si>
  <si>
    <t>酵素産品</t>
  </si>
  <si>
    <t>万田酵素 STANDARD 分包77.5g ﾀﾞﾐｰ</t>
  </si>
  <si>
    <t>三つ折ﾘｰﾌ万田酵素MULBERRY(CO)</t>
  </si>
  <si>
    <t>万田酵素MULBERRY法人用5個入箱(販</t>
  </si>
  <si>
    <t>三つ折ﾘｰﾌ ｴﾑﾌｫﾙﾃ</t>
  </si>
  <si>
    <t>万田酵素GINGER 粒44.1g化粧箱</t>
  </si>
  <si>
    <t>(販促品)</t>
  </si>
  <si>
    <t>万田酵素STANDARD 粒44.1g化粧箱</t>
  </si>
  <si>
    <t>万田酵素MULBERRY 粒44.1g化粧箱</t>
  </si>
  <si>
    <t>ﾌﾟﾗｲｽPOP(万田酵素MULBERRY77.5g)</t>
  </si>
  <si>
    <t>ｴﾑﾌｫﾙﾃ ｷﾞﾌﾄﾎﾞｯｸｽ</t>
  </si>
  <si>
    <t>A5POP 果穀藻菜</t>
  </si>
  <si>
    <t>ﾁｭｰﾌﾞﾀｲﾌﾟ ﾊﾝｶﾞｰ什器(販促物）</t>
  </si>
  <si>
    <t>ﾁｭｰﾌﾞﾀｲﾌﾟ ｶｳﾝﾀｰ什器(販促物)</t>
  </si>
  <si>
    <t>ﾄｯﾌﾟﾎﾞｰﾄﾞ(450)美容と健康にｱﾌﾟﾛｰﾁ</t>
  </si>
  <si>
    <t>ﾄｯﾌﾟﾎﾞｰﾄﾞ(900)美容と健康にｱﾌﾟﾛｰﾁ</t>
  </si>
  <si>
    <t>ｽｲﾝｸﾞPOP(TVCM放送中)</t>
  </si>
  <si>
    <t>ｺﾝﾀｸﾄﾂｰﾙ_⑥HAKKOﾊﾟｰｸ</t>
  </si>
  <si>
    <t>二つ折ﾘｰﾌﾋﾞｭｰﾃｨｰﾌﾟﾗｽｾﾞﾘｰﾓｱ</t>
  </si>
  <si>
    <t>万田発酵のもちもち寝かせ玄米ごは</t>
  </si>
  <si>
    <t>180g</t>
  </si>
  <si>
    <t>ﾊﾟｯｸ</t>
  </si>
  <si>
    <t>2.5×4包</t>
  </si>
  <si>
    <t>万田酵素 MULBERRY 分包35g ﾀﾞﾐｰ</t>
  </si>
  <si>
    <t>万田酵素MULBERRY分包35g 中間箱</t>
  </si>
  <si>
    <t>万田酵素MULBERRY分包10g 中間箱</t>
  </si>
  <si>
    <t>霧島黒豚ｶﾚｰ</t>
  </si>
  <si>
    <t>二つ折ﾘｰﾌ おいしい青汁 (CO)</t>
  </si>
  <si>
    <t>会社案内　英語版(2020)</t>
  </si>
  <si>
    <t>(2.5g×12包)</t>
  </si>
  <si>
    <t>二つ折ﾘｰﾌ ﾏﾝﾀﾞｹｱﾌﾟﾗｽ</t>
  </si>
  <si>
    <t>万田発酵ﾌﾞﾗﾝﾄﾞﾌﾞｯｸ</t>
  </si>
  <si>
    <t>万田酵素くろあめ 100g</t>
  </si>
  <si>
    <t>A4ﾘｰﾌ 水畜産用万田酵素ﾊﾟｳﾀﾞｰ</t>
  </si>
  <si>
    <t>中栓付き容器</t>
  </si>
  <si>
    <t>ｽｲﾝｸﾞPOP(ﾄﾞﾘﾝｸﾀｲﾌﾟ 発酵ｴｷｽ入り)</t>
  </si>
  <si>
    <t>ｽｲﾝｸﾞPOP(ﾄﾞﾘﾝｸﾀｲﾌﾟ 1本で1包分)</t>
  </si>
  <si>
    <t>A1ﾎﾟｽﾀｰ(縦) ﾏﾝﾀﾞｱﾆﾓ</t>
  </si>
  <si>
    <t>ｼﾞｰｸﾗｲﾄ㈱製</t>
  </si>
  <si>
    <t>万田酵素ﾄﾞﾘﾝｸﾀｲﾌﾟ 吊り下げ什器</t>
  </si>
  <si>
    <t>万田酵素MANUKA HONEY5個入箱(販促</t>
  </si>
  <si>
    <t>ｴﾑﾌｫﾙﾃ ﾘﾝｸﾙﾌﾞﾗｲﾄｴｯｾﾝｽ 20g</t>
  </si>
  <si>
    <t>試供品 ｴﾑﾌｫﾙﾃ ﾘﾝｸﾙﾌﾞﾗｲﾄｴｯｾﾝｽ 1g</t>
  </si>
  <si>
    <t>万田酵素ﾄﾞﾘﾝｸﾀｲﾌﾟ 底上げ什器</t>
  </si>
  <si>
    <t>三つﾘｰﾌ 百貨店用(3商品)</t>
  </si>
  <si>
    <t>東洋ﾊﾟｯｸ㈱製</t>
  </si>
  <si>
    <t>ﾌﾟﾗｲｽPOP(万田酵素ﾄﾞﾘﾝｸﾀｲﾌﾟ10本入</t>
  </si>
  <si>
    <t>二つ折ﾘｰﾌ 万田酵素ﾄﾞﾘﾝｸﾀｲﾌﾟ10本</t>
  </si>
  <si>
    <t>飲用促進ﾂｰﾙ_健康気づきﾉｰﾄ</t>
  </si>
  <si>
    <t>万田酵素から生まれた</t>
  </si>
  <si>
    <t>りんご酢とﾌﾞﾙｰﾍﾞﾘｰ</t>
  </si>
  <si>
    <t>植物発酵ｴｷｽ ｱﾚﾙｷﾞｰ特定原材料</t>
  </si>
  <si>
    <t>8品目不使用</t>
  </si>
  <si>
    <t>今治ﾀｵﾙ_2304</t>
  </si>
  <si>
    <t>ｴｺﾊﾞｯｸ_2304</t>
  </si>
  <si>
    <t>母の日CP_ﾒｯｾｰｼﾞｶｰﾄﾞ</t>
  </si>
  <si>
    <t>ｴﾑﾌｫﾙﾃ 4ｱｲﾃﾑ ｾｯﾄ箱 (台湾向け)</t>
  </si>
  <si>
    <t>計量ｶｯﾌﾟ 100ml</t>
  </si>
  <si>
    <t>台湾用Mforte手提げ袋(ﾋﾟﾝｸ)</t>
  </si>
  <si>
    <t>父の日CPﾒｯｾｰｼﾞｶｰﾄﾞ</t>
  </si>
  <si>
    <t>万田酵素ﾌﾟﾗｽ温発酵しょうが粒</t>
  </si>
  <si>
    <t>44.1g</t>
  </si>
  <si>
    <t>試供品 ﾌﾟﾗｽ温発酵しょうが粒</t>
  </si>
  <si>
    <t>(A_一般)Mforteまとめ買いﾁﾗｼ</t>
  </si>
  <si>
    <t>万田酵素MULBERRY分包12.5g 中間箱</t>
  </si>
  <si>
    <t>2.5g×5包</t>
  </si>
  <si>
    <t>ﾘﾆｭｰｱﾙ</t>
  </si>
  <si>
    <t>大和化成㈱製</t>
  </si>
  <si>
    <t>分包77.5g(2.5g×31包</t>
  </si>
  <si>
    <t>三つ折ﾘｰﾌ 万田酵素GSM</t>
  </si>
  <si>
    <t>ｽﾀｰﾀｰ什器 (販促物)</t>
  </si>
  <si>
    <t>玄米めん</t>
  </si>
  <si>
    <t>通信販売用</t>
  </si>
  <si>
    <t>ｴﾑﾌｫﾙﾃ ﾓｲｽﾄｾﾗﾑﾏｽｸ 27mL</t>
  </si>
  <si>
    <t>お試し挨拶状</t>
  </si>
  <si>
    <t>ﾌﾞﾗﾝﾄﾞﾌﾞｯｸ</t>
  </si>
  <si>
    <t>発酵啓蒙ﾂｰﾙ</t>
  </si>
  <si>
    <t>お客様の声集 vol.1</t>
  </si>
  <si>
    <t>お試し用 万田酵素習慣ﾁｬﾚﾝｼﾞ</t>
  </si>
  <si>
    <t>ｴﾑﾌｫﾙﾃ ﾓｲｽﾄｾﾗﾑﾏｽｸ 27ｍL 10枚入り</t>
  </si>
  <si>
    <t>ｼｰｽﾞﾅﾙ挨拶状 7月</t>
  </si>
  <si>
    <t>ｼｰｽﾞﾅﾙ挨拶状 8月</t>
  </si>
  <si>
    <t>MKﾐｸｽﾁｬｰ(ﾊﾟｳﾀﾞｰ)1kg</t>
  </si>
  <si>
    <t>日本化工食品㈱製</t>
  </si>
  <si>
    <t>9-11月万田酵素習慣ﾁｬﾚﾝｼﾞ</t>
  </si>
  <si>
    <t>ｼｰｽﾞﾅﾙ挨拶状 9月</t>
  </si>
  <si>
    <t>定期用注文ﾊｶﾞｷ_2409</t>
  </si>
  <si>
    <t>定期一般_商品ｶﾀﾛｸﾞ</t>
  </si>
  <si>
    <t>宇宙服だいちゃん ぬいぐるみ</t>
  </si>
  <si>
    <t>島ごとﾛｺﾞ</t>
  </si>
  <si>
    <t>だいちゃんﾛｺﾞ</t>
  </si>
  <si>
    <t>ﾄｯﾌﾟﾎﾞｰﾄﾞ(900)はぐくむ善玉菌</t>
  </si>
  <si>
    <t>金印 145g 封印ｼｰﾙ (販促品)</t>
  </si>
  <si>
    <t>大調和　封印ｼｰﾙ (販促品)</t>
  </si>
  <si>
    <t>ｼｰｽﾞﾅﾙ挨拶状 10月</t>
  </si>
  <si>
    <t>二つ折ﾘｰﾌ_万田酵素MULBERRY35g</t>
  </si>
  <si>
    <t>ｼｰｽﾞﾅﾙ挨拶状 11月</t>
  </si>
  <si>
    <t>計量ｶｯﾌﾟ 50ml (販促品)</t>
  </si>
  <si>
    <t>Φ2mm</t>
  </si>
  <si>
    <t>ｼｰｽﾞﾅﾙ挨拶状12月</t>
  </si>
  <si>
    <t>ｼｰｽﾞﾅﾙ挨拶状1月</t>
  </si>
  <si>
    <t>ｼｰｽﾞﾅﾙ挨拶状2月</t>
  </si>
  <si>
    <t>5g×15包</t>
  </si>
  <si>
    <t>馬用万田酵素 QRｺｰﾄﾞﾗﾍﾞﾙ(販促品)</t>
  </si>
  <si>
    <t>ｵﾘｼﾞﾅﾙﾌｪｲｽﾀｵﾙ</t>
  </si>
  <si>
    <t>せらのピクルス(大根)</t>
  </si>
  <si>
    <t>ｼｰｽﾞﾅﾙ挨拶状3月</t>
  </si>
  <si>
    <t>ｼｰｽﾞﾅﾙ挨拶状4月</t>
  </si>
  <si>
    <t>せらのピクルス(人参)</t>
  </si>
  <si>
    <t>せらのピクルス(ｶﾘﾌﾗﾜｰ)</t>
  </si>
  <si>
    <t>内容量 2g</t>
  </si>
  <si>
    <t>せらのピクルス3本セット</t>
  </si>
  <si>
    <t>340mg×30粒</t>
  </si>
  <si>
    <t>430mg×30粒</t>
  </si>
  <si>
    <t>256mg×60粒</t>
  </si>
  <si>
    <t>250mg×30粒</t>
  </si>
  <si>
    <t>ECO包装へのご協力ありがとうござ</t>
  </si>
  <si>
    <t>万田のお米 2㎏(広島県産)</t>
  </si>
  <si>
    <t>ﾍﾟｯﾄ用万田酵素ﾌｪﾙﾐｯｸ ﾘｰﾌﾚｯﾄ</t>
  </si>
  <si>
    <t>A4 3つ折り</t>
  </si>
  <si>
    <t>ｻﾝﾌﾟﾙ送付挨拶文</t>
  </si>
  <si>
    <t>口座用紙同梱のご案内</t>
  </si>
  <si>
    <t>資料送付のご案内分</t>
  </si>
  <si>
    <t>定期便お届けについてのご案内</t>
  </si>
  <si>
    <t>(B)ﾗﾝｸｱｯﾌﾟご案内ﾁﾗｼ</t>
  </si>
  <si>
    <t>(S)ﾗﾝｸｱｯﾌﾟご案内ﾁﾗｼ</t>
  </si>
  <si>
    <t>(G)ﾗﾝｸｱｯﾌﾟご案内ﾁﾗｼ</t>
  </si>
  <si>
    <t>(P1)ﾗﾝｸｱｯﾌﾟご案内ﾁﾗｼ</t>
  </si>
  <si>
    <t>(P2)ﾗﾝｸｱｯﾌﾟご案内ﾁﾗｼ</t>
  </si>
  <si>
    <t>(P3)ﾗﾝｸｱｯﾌﾟご案内ﾁﾗｼ</t>
  </si>
  <si>
    <t>(D)ﾗﾝｸｱｯﾌﾟご案内ﾁﾗｼ</t>
  </si>
  <si>
    <t>ﾌﾞﾗﾝﾄﾞﾌﾞｯｸA4版ﾁﾗｼ 増税改版</t>
  </si>
  <si>
    <t>B資料ｾｯﾄ用</t>
  </si>
  <si>
    <t>(B2)SPﾌﾟﾚｾﾞﾝﾄ事前ご案内ﾁﾗｼ</t>
  </si>
  <si>
    <t>定期初回挨拶状(ｻｲﾄﾞ)</t>
  </si>
  <si>
    <t>TR資料ｾｯﾄ用</t>
  </si>
  <si>
    <t>災害御見舞い状</t>
  </si>
  <si>
    <t>配送業者袋</t>
  </si>
  <si>
    <t>ﾊﾞｰｽﾃﾞｰｶｰﾄﾞ</t>
  </si>
  <si>
    <t>ﾘﾝｸﾙﾌﾞﾗｲﾄｴｯｾﾝｽ使い方ｶﾞｲﾄﾞ</t>
  </si>
  <si>
    <t>新潟県産/コシヒカリ　2kg</t>
  </si>
  <si>
    <t>A6版しおり01_保湿泡ﾎﾞﾃﾞｨｳｫｯｼｭ</t>
  </si>
  <si>
    <t>A6版しおり02_保湿ﾊﾝﾄﾞｸﾘｰﾑ</t>
  </si>
  <si>
    <t>A6版しおり04_肌ごころ</t>
  </si>
  <si>
    <t>A6版しおり05_ﾋﾞｭｰﾃｨｰｾﾞﾘｰ</t>
  </si>
  <si>
    <t>A6版しおり06_お米2合×2新潟ｺｼﾋｶﾘ</t>
  </si>
  <si>
    <t>A6版しおり07_黒熟酢</t>
  </si>
  <si>
    <t>A6版しおり10_玄米ﾊﾟｯｸﾗｲｽ</t>
  </si>
  <si>
    <t>A6版しおり11_霧島黒豚ｶﾚｰ</t>
  </si>
  <si>
    <t>A6版しおり12_お米2kg新潟ｺｼﾋｶﾘ</t>
  </si>
  <si>
    <t>A6版しおり13_万田酵素ﾄﾞﾘﾝｸﾀｲﾌﾟ</t>
  </si>
  <si>
    <t>進呈ｼｰﾙ</t>
  </si>
  <si>
    <t>A6版しおり14_お米2合×2広島ｺｼﾋｶﾘ</t>
  </si>
  <si>
    <t>A6版しおり15_お米2kg広島ｺｼﾋｶﾘ</t>
  </si>
  <si>
    <t>A6版しおり16_保湿泡洗顔</t>
  </si>
  <si>
    <t>A6版しおり17_おいしい青汁</t>
  </si>
  <si>
    <t>ﾘﾝｸﾙﾌﾞﾗｲﾄｴｯｾﾝｽ定期引き上げﾁﾗｼ</t>
  </si>
  <si>
    <t>ﾘﾝｸﾙﾌﾞﾗｲﾄｴｯｾﾝｽﾌｧｸﾄﾌﾞｯｸ</t>
  </si>
  <si>
    <t>(単品購入)Mforte挨拶状</t>
  </si>
  <si>
    <t>(定期初回)Mforte挨拶状</t>
  </si>
  <si>
    <t>お買い物ｶﾞｲﾄﾞﾌﾞｯｸ</t>
  </si>
  <si>
    <t>お友達紹介CPｸｰﾎﾟﾝﾁﾗｼ3000_定期可</t>
  </si>
  <si>
    <t>(B_定期)ﾘﾝｸﾙﾌﾞﾗｲﾄ500円ｸｰﾎﾟﾝﾁﾗｼ</t>
  </si>
  <si>
    <t>(定期2回目)ﾘﾝｸﾙﾌﾞﾗｲﾄｴｯｾﾝｽﾌｧｸﾄﾌﾞｯ</t>
  </si>
  <si>
    <t>(B_定期)Mforteまとめ買いﾁﾗｼ</t>
  </si>
  <si>
    <t>万田酵素ﾄﾞﾘﾝｸﾀｲﾌﾟ引上げﾁﾗｼ</t>
  </si>
  <si>
    <t>Mforteお友達紹介ｸｰﾎﾟﾝﾁﾗｼ</t>
  </si>
  <si>
    <t>PUS購入者限定2500円ｸｰﾎﾟﾝﾁﾗｼ</t>
  </si>
  <si>
    <t>振込先銀行口座変更のお知らせ</t>
  </si>
  <si>
    <t>A6版しおり18_りんご酢とﾌﾞﾙｰﾍﾞﾘｰ</t>
  </si>
  <si>
    <t>(新EC)支払方法変更ﾁﾗｼ</t>
  </si>
  <si>
    <t>ひと粒のちから定期引き上げﾁﾗｼ</t>
  </si>
  <si>
    <t>A6版しおり19_米麹甘酒</t>
  </si>
  <si>
    <t>A6版しおり20_玄米めん</t>
  </si>
  <si>
    <t>A6版しおり21_ﾙｰﾛｰ飯</t>
  </si>
  <si>
    <t>Mforteお友達紹介ﾁﾗｼ</t>
  </si>
  <si>
    <t>ルーロー飯</t>
  </si>
  <si>
    <t>①定期初回挨拶状</t>
  </si>
  <si>
    <t>50%ｵﾌ_新規ﾌｫﾛｰﾁﾗｼ ﾌﾟﾗｽ温</t>
  </si>
  <si>
    <t>50%ｵﾌ_新規ﾌｫﾛｰﾁﾗｼ 3NB</t>
  </si>
  <si>
    <t>お客様の声集 vol.2</t>
  </si>
  <si>
    <t>②定期2回目挨拶状</t>
  </si>
  <si>
    <t>ﾌｧｸﾄﾌﾞｯｸ vol.1</t>
  </si>
  <si>
    <t>お客様の声集 vol.3</t>
  </si>
  <si>
    <t>③定期3回目挨拶状</t>
  </si>
  <si>
    <t>ﾌｧｸﾄﾌﾞｯｸ vol.2</t>
  </si>
  <si>
    <t>お客様の声集 vol.4</t>
  </si>
  <si>
    <t>ｼｰｽﾞﾅﾙ挨拶状 6月</t>
  </si>
  <si>
    <t>万田発酵新聞 vol.1</t>
  </si>
  <si>
    <t>万田発酵新聞 vol.2</t>
  </si>
  <si>
    <t>万田発酵新聞 vol.3</t>
  </si>
  <si>
    <t>ﾘﾝｸﾙ使用促進お声ﾁﾗｼ</t>
  </si>
  <si>
    <t>ﾘﾝｸﾙ2回目挨拶状</t>
  </si>
  <si>
    <t>ﾘﾝｸﾙ3回目挨拶状</t>
  </si>
  <si>
    <t>ﾘﾝｸﾙ4回目挨拶状</t>
  </si>
  <si>
    <t>既存顧客向けﾘﾝｸﾙ1100円CPﾁﾗｼ</t>
  </si>
  <si>
    <t>A資料ｾｯﾄ用</t>
  </si>
  <si>
    <t>C資料ｾｯﾄ用</t>
  </si>
  <si>
    <t>TN資料ｾｯﾄ用</t>
  </si>
  <si>
    <t>R資料ｾｯﾄ用</t>
  </si>
  <si>
    <t>M資料ｾｯﾄ用</t>
  </si>
  <si>
    <t>M2資料ｾｯﾄ用</t>
  </si>
  <si>
    <t>M3資料ｾｯﾄ用</t>
  </si>
  <si>
    <t>M4資料ｾｯﾄ用</t>
  </si>
  <si>
    <t>M5資料ｾｯﾄ用</t>
  </si>
  <si>
    <t>M6資料ｾｯﾄ用</t>
  </si>
  <si>
    <t>W1資料ｾｯﾄ用</t>
  </si>
  <si>
    <t>W2資料ｾｯﾄ用</t>
  </si>
  <si>
    <t>W3資料ｾｯﾄ用</t>
  </si>
  <si>
    <t>BR資料ｾｯﾄ用</t>
  </si>
  <si>
    <t>粒2包お試し同封ｶｰﾄﾞ</t>
  </si>
  <si>
    <t>ﾍﾟｰｽﾄ2包お試し同封ｶｰﾄﾞ</t>
  </si>
  <si>
    <t>W0資料ｾｯﾄ用</t>
  </si>
  <si>
    <t>(8回目)24-25ﾋﾞｭｰﾃｨｰ定期便案内</t>
  </si>
  <si>
    <t>(9回目)24-25ﾋﾞｭｰﾃｨｰ定期便案内</t>
  </si>
  <si>
    <t>(10回目)24-25ﾋﾞｭｰﾃｨｰ定期便案内</t>
  </si>
  <si>
    <t>DA資料ｾｯﾄ用</t>
  </si>
  <si>
    <t>DC資料ｾｯﾄ用</t>
  </si>
  <si>
    <t>DR資料ｾｯﾄ用</t>
  </si>
  <si>
    <t>一般用注文ﾊｶﾞｷ_2409</t>
  </si>
  <si>
    <t>ﾘﾝｸﾙお声促進ﾁﾗｼﾌﾟﾚｾﾞﾝﾄ発送状</t>
  </si>
  <si>
    <t>一般向け定期引上げﾁﾗｼ50%ｵﾌ</t>
  </si>
  <si>
    <t>お友達紹介ｸｰﾎﾟﾝ付きﾁﾗｼ(定期可)</t>
  </si>
  <si>
    <t>口座振替申し込み用紙_健康農業</t>
  </si>
  <si>
    <t>Mforteｻﾝﾌﾟﾙｾｯﾄ(4種)</t>
  </si>
  <si>
    <t>P資料ｾｯﾄ用</t>
  </si>
  <si>
    <t>(B_定期)改版ｲﾝﾅｰﾋﾞｭｰﾃｨｰﾁﾗｼ</t>
  </si>
  <si>
    <t>万田酵素ﾄﾞﾘﾝｸﾌﾟﾗｽ 新規ﾌｫﾛｰﾁﾗｼ</t>
  </si>
  <si>
    <t>万田酵素ﾄﾞﾘﾝｸﾌﾟﾗｽ 飲み方説明書</t>
  </si>
  <si>
    <t>万田酵素ﾄﾞﾘﾝｸﾀｲﾌﾟ お客様の声</t>
  </si>
  <si>
    <t>F資料ｾｯﾄ用</t>
  </si>
  <si>
    <t>O資料ｾｯﾄ用</t>
  </si>
  <si>
    <t>ｵｰﾙｲﾝﾜﾝﾌｧｸﾄﾌﾞｯｸ①</t>
  </si>
  <si>
    <t>ｵｰﾙｲﾝﾜﾝ使い方ｶﾞｲﾄﾞ</t>
  </si>
  <si>
    <t>ｵｰﾙｲﾝﾜﾝ挨拶状</t>
  </si>
  <si>
    <t>ｵｰﾙｲﾝﾜﾝ定期引上げﾁﾗｼ</t>
  </si>
  <si>
    <t>OA資料ｾｯﾄ用</t>
  </si>
  <si>
    <t>(ﾘﾝｸﾙ)年間定期契約ご案内ﾁﾗｼ</t>
  </si>
  <si>
    <t>(万田酵素)年間定期契約ご案内ﾁﾗｼ</t>
  </si>
  <si>
    <t>(2個)玄米めん2個ｾｯﾄ用</t>
  </si>
  <si>
    <t>(3個)玄米めん3個ｾｯﾄ用</t>
  </si>
  <si>
    <t>(4個)玄米めん4個ｾｯﾄ用</t>
  </si>
  <si>
    <t>(5個)玄米めん5個ｾｯﾄ用</t>
  </si>
  <si>
    <t>ﾄﾞﾘﾝｸﾌﾟﾗｽｱﾝｹｰﾄﾁﾗｼ</t>
  </si>
  <si>
    <t>(10本)ﾄﾞﾘﾝｸﾀｲﾌﾟ1箱ｾｯﾄ用</t>
  </si>
  <si>
    <t>(20本)ﾄﾞﾘﾝｸﾀｲﾌﾟ2箱ｾｯﾄ用</t>
  </si>
  <si>
    <t>Hakko Times vol.14</t>
  </si>
  <si>
    <t>(ﾌﾟﾗｽ温)年間定期契約ご案内ﾁﾗｼ</t>
  </si>
  <si>
    <t>ﾍﾟｰｽﾄ5gﾀｲﾌﾟ案内状</t>
  </si>
  <si>
    <t>(ﾍﾟｰｽﾄ5gﾀｲﾌﾟ)ｱｯﾌﾟｾﾙﾁﾗｼ</t>
  </si>
  <si>
    <t>HI酵素ﾊﾟｯｹｰｼﾞ変更案内ﾁﾗｼ(瓶)</t>
  </si>
  <si>
    <t>年間定期契約ご案内ﾁﾗｼ(万田酵素粒</t>
  </si>
  <si>
    <t>年間定期契約ご案内ﾁﾗｼ(ﾌﾟﾗｽ温粒)</t>
  </si>
  <si>
    <t>定期離脱復活ｱﾝｹｰﾄDMﾌﾟﾚｾﾞﾝﾄ案内状</t>
  </si>
  <si>
    <t>ｼｰｽﾞﾅﾙ挨拶状5月</t>
  </si>
  <si>
    <t>(1個)玄米めん1個ﾙｰﾛｰ飯1個ｾｯﾄ用</t>
  </si>
  <si>
    <t>(2個)玄米ﾊﾟｯｸ2個ﾙｰﾛｰ飯2個ｾｯﾄ用</t>
  </si>
  <si>
    <t>(3個)ｶﾚｰ3箱ｾｯﾄ用</t>
  </si>
  <si>
    <t>(4個)ｶﾚｰ4箱ｾｯﾄ用</t>
  </si>
  <si>
    <t>(4個)玄米ﾊﾟｯｸ4個ｾｯﾄ用</t>
  </si>
  <si>
    <t>3-5月定期ｽﾎﾟｯﾄﾁﾗｼ</t>
  </si>
  <si>
    <t>3-5月ｽﾎﾟｯﾄ購入者用ﾓﾆﾀｰｱﾝｹｰﾄﾁﾗｼ</t>
  </si>
  <si>
    <t>3-5月ｽﾎﾟｯﾄ購入者用ﾊﾞｰｺｰﾄﾞ抽選ﾁﾗｼ</t>
  </si>
  <si>
    <t>(B_定期)3月ｲﾝﾅｰﾋﾞｭｰﾃｨｰﾁﾗｼ</t>
  </si>
  <si>
    <t>3月ﾓｱﾁﾗｼ</t>
  </si>
  <si>
    <t>(A_一般)3月産品ﾁﾗｼ</t>
  </si>
  <si>
    <t>(B_定期)3月産品ﾁﾗｼ</t>
  </si>
  <si>
    <t>宇宙食ﾁﾗｼ</t>
  </si>
  <si>
    <t>(A_一般)3-5月ﾘﾝｸﾙ単品半額ﾁﾗｼ</t>
  </si>
  <si>
    <t>(B_定期)3-5月ﾘﾝｸﾙ単品半額ﾁﾗｼ</t>
  </si>
  <si>
    <t>Mforte/ｵｰﾙｲﾝﾜﾝｱﾝｹｰﾄﾊｶﾞｷ</t>
  </si>
  <si>
    <t>(B_定期)3-5月お友達紹介ﾁﾗｼ</t>
  </si>
  <si>
    <t>(B_定期)4月玄米価格改定案内_定期</t>
  </si>
  <si>
    <t>(B_定期)4月玄米価格改定案内_ｾｯﾄ</t>
  </si>
  <si>
    <t>(A_一般)4月期末大型ﾁﾗｼ</t>
  </si>
  <si>
    <t>(B_定期)帯なし4月期末大型ﾁﾗｼ</t>
  </si>
  <si>
    <t>(B_定期)帯ｵﾚﾝｼﾞ4月期末大型ﾁﾗｼ</t>
  </si>
  <si>
    <t>ｵｰﾙｲﾝﾜﾝ定期2回目挨拶状</t>
  </si>
  <si>
    <t>ｵｰﾙｲﾝﾜﾝ定期3回目挨拶状</t>
  </si>
  <si>
    <t>ｵｰﾙｲﾝﾜﾝ定期向けMforteｸﾛｽｾﾙﾁﾗｼ</t>
  </si>
  <si>
    <t>(A_一般)4-5月ｱﾐﾉﾁﾗｼ</t>
  </si>
  <si>
    <t>(B_定期)4-5月ｱﾐﾉﾁﾗｼ</t>
  </si>
  <si>
    <t>一般(4万)20000円福袋用ﾁﾗｼ</t>
  </si>
  <si>
    <t>定期(4万)20000円福袋用ﾁﾗｼ</t>
  </si>
  <si>
    <t>一般(5万)20000円福袋用ﾁﾗｼ</t>
  </si>
  <si>
    <t>定期(5万)20000円福袋用ﾁﾗｼ</t>
  </si>
  <si>
    <t>一般(2万)10000円福袋用ﾁﾗｼ</t>
  </si>
  <si>
    <t>定期(2万)10000円福袋用ﾁﾗｼ</t>
  </si>
  <si>
    <t>一般(2.5万)10000円福袋用ﾁﾗｼ</t>
  </si>
  <si>
    <t>定期(2.5万)10000円福袋用ﾁﾗｼ</t>
  </si>
  <si>
    <t>4月玄米価格改定案内ﾁﾗｼ</t>
  </si>
  <si>
    <t>Hakko Times vol.15(25年4-6月)</t>
  </si>
  <si>
    <t>(1L+500mL2本)ｱﾐﾉﾌﾟﾗｽｾｯﾄ内容変更</t>
  </si>
  <si>
    <t>化粧品ｱﾝｹｰﾄﾌﾟﾚｾﾞﾝﾄ発送状</t>
  </si>
  <si>
    <t>2505_NPSｱﾝｹｰﾄ</t>
  </si>
  <si>
    <t>Mforteｼｰﾄﾏｽｸﾁﾗｼ</t>
  </si>
  <si>
    <t>HI酵素ﾊﾟｯｹｰｼﾞ変更案内ﾁﾗｼ_分包</t>
  </si>
  <si>
    <t>改版_一般(4万)20000円福袋用ﾁﾗｼ</t>
  </si>
  <si>
    <t>改版_定期(4万)20000円福袋用ﾁﾗｼ</t>
  </si>
  <si>
    <t>改版_一般(5万)20000円福袋用ﾁﾗｼ</t>
  </si>
  <si>
    <t>改版_定期(5万)20000円福袋用ﾁﾗｼ</t>
  </si>
  <si>
    <t>SB資料ｾｯﾄ用</t>
  </si>
  <si>
    <t>A6版しおり22_ひと粒のちから</t>
  </si>
  <si>
    <t>(3個)玄米ﾊﾟｯｸ3個ｾｯﾄ用</t>
  </si>
  <si>
    <t>ﾄﾞﾘﾝｸﾌﾟﾗｽﾌﾞﾗﾝﾄﾞﾌﾞｯｸ</t>
  </si>
  <si>
    <t>6月ﾓｱﾁﾗｼ</t>
  </si>
  <si>
    <t>(A_一般)6月土用の丑の日ﾁﾗｼ</t>
  </si>
  <si>
    <t>(B_定期)6月土用の丑の日ﾁﾗｼ</t>
  </si>
  <si>
    <t>(B_定期)6月-8月お友達紹介特典ﾁﾗｼ</t>
  </si>
  <si>
    <t>12月-2月ﾄﾞﾘﾝｸﾌﾟﾗｽ2本訴求ﾁﾗｼ</t>
  </si>
  <si>
    <t>(1L2本)ｱﾐﾉﾌﾟﾗｽｾｯﾄ内容変更案内</t>
  </si>
  <si>
    <t>資材課メイン倉庫</t>
  </si>
  <si>
    <t>扶桑理化</t>
  </si>
  <si>
    <t>LDPE･MBM-100 大商硝子</t>
  </si>
  <si>
    <t>155g S-130白 瓶 大商硝子</t>
  </si>
  <si>
    <t>145g E-100 六角(白瓶) 大商硝子</t>
  </si>
  <si>
    <t>EC-500 瓶 大商硝子</t>
  </si>
  <si>
    <t>M-70 6角茶瓶</t>
  </si>
  <si>
    <t>E-90 瓶 大商硝子</t>
  </si>
  <si>
    <t>キャップ 扶桑理化</t>
  </si>
  <si>
    <t>27m/mﾄﾝｶﾞﾘｷｬｯﾌﾟ白 大商硝子</t>
  </si>
  <si>
    <t>J型 中栓 大商硝子</t>
  </si>
  <si>
    <t>L 5000 透明袋 ｶﾞｾﾞｯﾄ</t>
  </si>
  <si>
    <t>ﾑｼﾞｶﾞｾﾞｯﾄ袋(M･K Europa) 150g</t>
  </si>
  <si>
    <t>320 8角 茶着色瓶用 ｼｭﾘﾝｸ</t>
  </si>
  <si>
    <t>万寿　350</t>
  </si>
  <si>
    <t>E-90 ﾋﾞﾝ用 ｼｭﾘﾝｸ 大商硝子</t>
  </si>
  <si>
    <t>MJｼｭﾘﾝｸ</t>
  </si>
  <si>
    <t>1ﾘｯﾄﾙﾎﾟﾘ用 Rｼｰﾙ 大商硝子</t>
  </si>
  <si>
    <t>155ｇ S-130 白瓶用 ﾋﾞﾝｼｭﾘﾝｸ</t>
  </si>
  <si>
    <t>MJ 共通 ｽﾁﾛｰﾙ (ﾋﾛﾎｰ)</t>
  </si>
  <si>
    <t>EC-500用 ｽﾁﾛｰﾙ (ﾋﾛﾎｰ)</t>
  </si>
  <si>
    <t>155g用 ｽﾁﾛｰﾙ (ﾋﾛﾎｰ)</t>
  </si>
  <si>
    <t>食品8角 310g ｽﾁﾛｰﾙ (ﾋﾛﾎｰ)</t>
  </si>
  <si>
    <t>145g用 刻印なし ｽﾁﾛ-ﾙ</t>
  </si>
  <si>
    <t>L 5000 ﾀﾞﾝﾎﾞｰﾙ用 ｽﾘｰﾌﾞ</t>
  </si>
  <si>
    <t>320 8角 茶着色瓶用 ｽﾁﾛｰﾙ</t>
  </si>
  <si>
    <t>ﾊﾞｲｵM 175g ｽﾁﾛｰﾙ 千代田化学</t>
  </si>
  <si>
    <t>植物用 100ml ｽﾁﾛｰﾙ丸型 ｽﾌﾟｰﾝ</t>
  </si>
  <si>
    <t>ｽﾌﾟ-ﾝ丸型NO.3原色</t>
  </si>
  <si>
    <t>ﾃﾞｻﾞｰﾄｽﾌﾟｰﾝ＃120</t>
  </si>
  <si>
    <t>（既製品袋入り）</t>
  </si>
  <si>
    <t>万田31号(1ml×6) ﾕﾆﾊﾟｯｸD-4</t>
  </si>
  <si>
    <t>ﾊﾞﾛﾝBOX 5ﾘｯﾄﾙ 外装</t>
  </si>
  <si>
    <t>ﾗﾐｼﾞｯﾌﾟ LZ-D (120×85)㎜</t>
  </si>
  <si>
    <t>ﾑｼﾞﾁｬｯｸ PE80 240×340</t>
  </si>
  <si>
    <t>ﾗﾐｼﾞｯﾌﾟ LZ-G（200×140）ｍｍ</t>
  </si>
  <si>
    <t>ﾅﾁｭﾗﾙ酵素 ﾌﾞﾙｰﾍﾞﾘｰﾌﾟﾗｽ</t>
  </si>
  <si>
    <t>分包150g内箱</t>
  </si>
  <si>
    <t>145g用 Rｼｰﾙ 大商硝子</t>
  </si>
  <si>
    <t>分包150g GS箱 共用ｼｭﾘﾝｸ(PS)</t>
  </si>
  <si>
    <t>155g用 Rｼｰﾙ 大商硝子</t>
  </si>
  <si>
    <t>L 5000 ｼｭﾘﾝｸ（ミシン目入）</t>
  </si>
  <si>
    <t>ﾉﾆ酵素 ｵﾘｼﾞﾅﾙ 分包60g ｼｭﾘﾝｸ</t>
  </si>
  <si>
    <t>175g Rｼｰﾙ(220×230) 大商硝子</t>
  </si>
  <si>
    <t>MJ 90g ｽﾁﾛｰﾙｼｭﾘﾝｸ 大商硝子</t>
  </si>
  <si>
    <t>ﾏｸﾞﾅｽ GOLD 145g 3本箱</t>
  </si>
  <si>
    <t>MJ 90g 6本入 ﾀﾞﾝﾎﾞｰﾙ</t>
  </si>
  <si>
    <t>ﾏｸﾞﾅｽ HI 145g 3本箱(白)</t>
  </si>
  <si>
    <t>MANDA CARE PLUS 5g×30包</t>
  </si>
  <si>
    <t>(梅）POP箱</t>
  </si>
  <si>
    <t>(ﾊﾟﾊﾟｲﾔ･ｺｺｱ) POP箱</t>
  </si>
  <si>
    <t>透明大調和 封印ｼｰﾙ</t>
  </si>
  <si>
    <t>万田酵素 145g 封印ｼｰﾙ</t>
  </si>
  <si>
    <t>金印 145g 封印ｼｰﾙ</t>
  </si>
  <si>
    <t>TK乳白96TPﾗﾍﾞﾙ（ｾｷｭﾘﾃｨｰﾗﾍﾞﾙ）</t>
  </si>
  <si>
    <t>共用 無地 70g ﾀﾞﾝﾎﾞｰﾙ</t>
  </si>
  <si>
    <t>70g×48本入 ﾀﾞﾝﾎﾞｰﾙ(W芯)</t>
  </si>
  <si>
    <t>1ﾘｯﾄﾙ×6本入ﾑｼﾞ ﾀﾞﾝﾎﾞｰﾙ</t>
  </si>
  <si>
    <t>万田31号100ml ﾎﾟﾘ白無地ﾀﾞﾝﾎﾞｰﾙ</t>
  </si>
  <si>
    <t>MJ 90g 36本入 ﾀﾞﾝﾎﾞｰﾙ</t>
  </si>
  <si>
    <t>6本入 ﾀﾞﾝﾎﾞｰﾙ</t>
  </si>
  <si>
    <t>9本入 ﾀﾞﾝﾎﾞｰﾙ</t>
  </si>
  <si>
    <t>12本入 ﾀﾞﾝﾎﾞｰﾙ</t>
  </si>
  <si>
    <t>365×255×130</t>
  </si>
  <si>
    <t>24本入 ﾀﾞﾝﾎﾞｰﾙ</t>
  </si>
  <si>
    <t>20㎏ 原体ﾎﾟﾘ容器発送用</t>
  </si>
  <si>
    <t>無地ﾀﾞﾝﾎﾞｰﾙ</t>
  </si>
  <si>
    <t>無地ﾀﾞﾝﾎﾞｰﾙ 145g×30箱入</t>
  </si>
  <si>
    <t>万田酵素 300ｇ 12本入りﾀﾞﾝﾎﾞｰﾙ</t>
  </si>
  <si>
    <t>ｽｰﾊﾟｰ氣Ⅰ 分包600ｇ 10箱入</t>
  </si>
  <si>
    <t>ﾀﾞﾝﾎﾞｰﾙ(無地）</t>
  </si>
  <si>
    <t>70g 分包 ﾀﾞﾝﾎﾞｰﾙ無地</t>
  </si>
  <si>
    <t>ﾅﾁｭﾗﾙ酵素 ﾌﾞﾙｰﾍﾞﾘｰﾌﾟﾗｽ分包150g×</t>
  </si>
  <si>
    <t>30箱ﾀﾞﾝﾎﾞｰﾙ</t>
  </si>
  <si>
    <t>MANDA CARE PLUS (5g×30包)</t>
  </si>
  <si>
    <t>12入 無地ﾀﾞﾝﾎﾞｰﾙ</t>
  </si>
  <si>
    <t>MJ 90g ｽﾁﾛｰﾙﾗﾍﾞﾙ</t>
  </si>
  <si>
    <t>ﾊﾞﾛﾝBOX用 S-ｺｯｸ</t>
  </si>
  <si>
    <t>ｺｰｿﾊﾟﾜｰ55 100ml 計量器 (小)</t>
  </si>
  <si>
    <t>万田酵素 ﾌﾟﾗｽ温 ｱﾙﾐ分包ﾌｨﾙﾑ</t>
  </si>
  <si>
    <t>【ﾌﾟﾗｽ温】</t>
  </si>
  <si>
    <t>表示用無地ﾗﾍﾞﾙ 63×46</t>
  </si>
  <si>
    <t>145g 3本用ｼｭﾘﾝｸ</t>
  </si>
  <si>
    <t>容器シュリンク</t>
  </si>
  <si>
    <t>開封用ﾗﾍﾞﾙ 45×20</t>
  </si>
  <si>
    <t>ｼｭﾘﾝｸﾌｨﾙﾑ 15μ×270mm</t>
  </si>
  <si>
    <t>ﾗﾐｼﾞｯﾌﾟ LZ-F  ﾖｺｾﾛ</t>
  </si>
  <si>
    <t>Man-koso LIFE 450g ﾑｼﾞﾀﾞﾝﾎﾞｰﾙ</t>
  </si>
  <si>
    <t>ﾌﾞﾛｰｴｰｽﾎﾞﾄﾙ M-050-C</t>
  </si>
  <si>
    <t>ﾌﾞﾛｰｴｰｽ M-300CAP</t>
  </si>
  <si>
    <t>粒48入り (茶） ﾀﾞﾝﾎﾞｰﾙ</t>
  </si>
  <si>
    <t>強化芯ﾀｲﾌﾟ</t>
  </si>
  <si>
    <t>ﾏﾝﾀﾞ ｱﾆﾓ 650g 表ﾗﾍﾞﾙ</t>
  </si>
  <si>
    <t>試供品 無地三方袋</t>
  </si>
  <si>
    <t>LLD(N)袋 0.06×760×680</t>
  </si>
  <si>
    <t>3年3ヶ月熟成酵素70g表ﾗﾍﾞﾙ</t>
  </si>
  <si>
    <t>3年3ヶ月熟成酵素70gﾀﾞﾝﾎﾞ-ﾙ</t>
  </si>
  <si>
    <t>A飼料用専用ﾀﾞﾝﾎﾞ-ﾙ</t>
  </si>
  <si>
    <t>ｴｸｾﾚﾝﾄ分包450g用無地ﾀﾞﾝﾎﾞ-ﾙ(10本</t>
  </si>
  <si>
    <t>590×270×135</t>
  </si>
  <si>
    <t>金印145g 3本箱 税</t>
  </si>
  <si>
    <t>海外用24本ﾀﾞﾝﾎﾞ-ﾙ(ｳﾐﾀﾂ70g）</t>
  </si>
  <si>
    <t>中仕切り2枚</t>
  </si>
  <si>
    <t>ｽｰﾊﾟｰ万田酵素 氣I ﾀﾞﾝﾎﾞｰﾙ　税</t>
  </si>
  <si>
    <t>親父の海 10Lﾛﾝﾃﾅﾎﾞｯｸｽ（ｺｯｸ付）</t>
  </si>
  <si>
    <t>親父の海ｶﾞｽ抜きｷｬｯﾌﾟ</t>
  </si>
  <si>
    <t>ﾗﾐｼﾞｯﾌﾟLZ-E</t>
  </si>
  <si>
    <t>万田酵素 ｴｸｾﾚﾝﾄ 145g表ﾗﾍﾞﾙ　税</t>
  </si>
  <si>
    <t>巻きﾗﾍﾞﾙ</t>
  </si>
  <si>
    <t>万田酵素 ﾌﾟﾗｽ温 77.5g専用ｱﾙﾐ袋</t>
  </si>
  <si>
    <t>ﾅﾁｭﾗﾙ酵素ﾌﾞﾙ-ﾍﾞﾘ-ｼｭﾘﾝｸ(50×140</t>
  </si>
  <si>
    <t>試供品用ﾌｨﾙﾑﾑｼﾞ160幅</t>
  </si>
  <si>
    <t>MANDA KOSO 分包 70g ｼｭﾘﾝｸ（改）</t>
  </si>
  <si>
    <t>40×115×150</t>
  </si>
  <si>
    <t>Man-Koso PREMIUM 145g 表ﾗﾍﾞﾙ</t>
  </si>
  <si>
    <t>(改)　巻き仕様</t>
  </si>
  <si>
    <t>Man-Koso CARAT 145g 表ﾗﾍﾞﾙ</t>
  </si>
  <si>
    <t>巻き仕様</t>
  </si>
  <si>
    <t>Man-Koso GOLD 145g 表ﾗﾍﾞﾙ（改）</t>
  </si>
  <si>
    <t>金印 特別お客様仕様 表ﾗﾍﾞﾙ</t>
  </si>
  <si>
    <t>金印 特別お客様仕様 裏ﾗﾍﾞﾙ</t>
  </si>
  <si>
    <t>万田31号 1L・500ml 共用中栓</t>
  </si>
  <si>
    <t>万田31号1L・500ml 共用ｵﾚﾝｼﾞｷｬｯﾌﾟ</t>
  </si>
  <si>
    <t>桐箱 145g×3本用</t>
  </si>
  <si>
    <t>ﾊﾞｲｵ・EX 125g 表ﾗﾍﾞﾙ(改)</t>
  </si>
  <si>
    <t>無地三方袋 100×150</t>
  </si>
  <si>
    <t>万田海苔養殖用 10L ﾀﾞﾝﾎﾞｰﾙ②</t>
  </si>
  <si>
    <t>ﾊﾞｲｵ・EX 125g 48本入ﾀﾞﾝﾎﾞｰﾙ②</t>
  </si>
  <si>
    <t>ﾏﾝﾀﾞ ｱﾆﾓ 650g ﾀﾞﾝﾎﾞｰﾙ②</t>
  </si>
  <si>
    <t>ﾏﾝﾀﾞ ｱﾆﾓ 650g 裏ﾗﾍﾞﾙ②</t>
  </si>
  <si>
    <t>ﾏﾝﾀﾞ ｱﾆﾓ 650g 1本箱②</t>
  </si>
  <si>
    <t>万田31号 100ml (韓国向) ｼｵﾘ</t>
  </si>
  <si>
    <t>万田31号 1L・500ml 共用 白ｷｬｯﾌﾟ</t>
  </si>
  <si>
    <t>万田31号1L・500ml(韓国向)共用ｼｵﾘ</t>
  </si>
  <si>
    <t>万田31号 500ml (韓国向)ﾀﾞﾝﾎﾞｰﾙ</t>
  </si>
  <si>
    <t>(無地)ﾊﾟｯﾄ2枚付</t>
  </si>
  <si>
    <t>万田31号 1ﾘｯﾄﾙ (韓国向) ﾀﾞﾝﾎﾞｰﾙ</t>
  </si>
  <si>
    <t>秘蔵 万田酵素 145g 表ﾗﾍﾞﾙ</t>
  </si>
  <si>
    <t>秘蔵 万田酵素 145g 裏ﾗﾍﾞﾙ</t>
  </si>
  <si>
    <t>秘蔵 万田酵素 145g 桐箱</t>
  </si>
  <si>
    <t>ｼｭﾘﾝｸﾌｨﾙﾑ 12μ×410mm</t>
  </si>
  <si>
    <t>L5000 ﾀﾞﾝﾎﾞｰﾙ②</t>
  </si>
  <si>
    <t>6g×100入共用無地ﾀﾞﾝﾎﾞｰﾙ 仕切無</t>
  </si>
  <si>
    <t>計量ｶｯﾌﾟ 50ml(AS樹脂)</t>
  </si>
  <si>
    <t>試供品 万田31号(韓国向) 台紙</t>
  </si>
  <si>
    <t>開封ｼｰﾙ 40×20(mm) 銀消しﾈｰﾏ</t>
  </si>
  <si>
    <t>開封ｼｰﾙ 20×20(㎜) 銀消しﾈｰﾏ</t>
  </si>
  <si>
    <t>ｽｰﾊﾟｰ氣Ⅰ 分包600g Rｼｭﾘﾝｸ</t>
  </si>
  <si>
    <t>500g×12本入 無地ﾀﾞﾝﾎﾞｰﾙ(W芯)</t>
  </si>
  <si>
    <t>ﾀﾞﾝﾎﾞｰﾙ箱 80ｻｲｽﾞ</t>
  </si>
  <si>
    <t>ﾁｭｰﾌﾞ26g×3本用 無地ﾀﾞﾝﾎﾞｰﾙ</t>
  </si>
  <si>
    <t>STANDARD粒 7粒×20包 無地ﾀﾞﾝﾎﾞｰﾙ</t>
  </si>
  <si>
    <t>万田31号 100ml (韓国向) 1本箱③</t>
  </si>
  <si>
    <t>ﾁｭｰﾌﾞ26g×1本用 無地ﾀﾞﾝﾎﾞｰﾙ</t>
  </si>
  <si>
    <t>480×270×160</t>
  </si>
  <si>
    <t>組仕切り 362×280×172</t>
  </si>
  <si>
    <t>万田酵素ﾁｭｰﾌﾞ 12本入り中間箱</t>
  </si>
  <si>
    <t>ｸﾘｱｹｰｽ用</t>
  </si>
  <si>
    <t>万田酵素ﾁｭｰﾌﾞ 中間箱用ﾀﾞﾝﾎﾞｰﾙ</t>
  </si>
  <si>
    <t>万田酵素ﾌﾟﾗｽ温 ﾐｬﾝﾏｰ向け 裏ﾗﾍﾞﾙ</t>
  </si>
  <si>
    <t>英語表記</t>
  </si>
  <si>
    <t>和紙帯 1本箱用</t>
  </si>
  <si>
    <t>和紙帯 3本箱用</t>
  </si>
  <si>
    <t>万田酵素145g(販売店向け)3本箱②</t>
  </si>
  <si>
    <t>税</t>
  </si>
  <si>
    <t>万田31号 100ml (韓国向) ﾗﾍﾞﾙ②</t>
  </si>
  <si>
    <t>MANDA HARVEST 100ml アルミパウチ</t>
  </si>
  <si>
    <t>MANDA HARVEST 1L GLパウチ</t>
  </si>
  <si>
    <t>試供品 HARVEST 台紙</t>
  </si>
  <si>
    <t>HARVEST植物1L用ﾀﾞﾝﾎﾞｰﾙ　無地</t>
  </si>
  <si>
    <t>430×240×325</t>
  </si>
  <si>
    <t>無地ﾀﾞﾝﾎﾞｰﾙ 475×385×170</t>
  </si>
  <si>
    <t>LDPE丸ﾏﾙﾁﾎﾞﾄﾙ (中栓・ｷｬｯﾌﾟ付)</t>
  </si>
  <si>
    <t>無地ﾀﾞﾝﾎﾞｰﾙ(W芯) 485×405×220</t>
  </si>
  <si>
    <t>無地ﾀﾞﾝﾎﾞｰﾙ 545×247×205</t>
  </si>
  <si>
    <t>無地ﾀﾞﾝﾎﾞｰﾙ 500×320×205</t>
  </si>
  <si>
    <t>万田31号 50ml (韓国向) ｼｵﾘ</t>
  </si>
  <si>
    <t>MJ 90g 裏ﾗﾍﾞﾙ (改) ②</t>
  </si>
  <si>
    <t>万田酵素ｴｸｾﾚﾝﾄ 145ｇ 裏ﾗﾍﾞﾙ</t>
  </si>
  <si>
    <t>巻きﾗﾍﾞﾙ ②</t>
  </si>
  <si>
    <t>万田酵素ｊ 145g 裏ﾗﾍﾞﾙ ②</t>
  </si>
  <si>
    <t>封印ｼｰﾙ ﾐｼﾝ入 (20mm×30mm)</t>
  </si>
  <si>
    <t>封印ｼｰﾙ ﾐｼﾝ入 (26mm×45mm)</t>
  </si>
  <si>
    <t>MANDA HARVEST 5ml 容器</t>
  </si>
  <si>
    <t>MANDA HARVEST 5ml ﾗﾍﾞﾙ</t>
  </si>
  <si>
    <t>万田31号 1ﾘｯﾄﾙ (韓国向) 1本箱④</t>
  </si>
  <si>
    <t>万田31号 1ﾘｯﾄﾙ (韓国向) ﾗﾍﾞﾙ③</t>
  </si>
  <si>
    <t>万田31号 500ml (韓国向) 1本箱④</t>
  </si>
  <si>
    <t>万田31号 500ml（韓国向）ﾗﾍﾞﾙ③</t>
  </si>
  <si>
    <t>秘蔵 万田酵素 145g 桐箱用 帯　②</t>
  </si>
  <si>
    <t>無地ﾀﾞﾝﾎﾞｰﾙ(W芯) 375×271×178</t>
  </si>
  <si>
    <t>MANDA KOSO 分包75g 化粧箱 韓国用</t>
  </si>
  <si>
    <t>SUPERDRINK 7包入 化粧箱</t>
  </si>
  <si>
    <t>SUPERFOOD 7包入 化粧箱</t>
  </si>
  <si>
    <t>SUPERFOOD 2包入 化粧箱</t>
  </si>
  <si>
    <t>SUPERFOOD 7包入 中間箱</t>
  </si>
  <si>
    <t>SUPERFOOD 2包入 中間箱</t>
  </si>
  <si>
    <t>万田31号 50ml(韓国向) 1本箱②</t>
  </si>
  <si>
    <t>万田31号 50ml(韓国向) ﾗﾍﾞﾙ②</t>
  </si>
  <si>
    <t>ﾊﾞﾛﾝBOX 5ﾘｯﾄﾙ 内装(W)</t>
  </si>
  <si>
    <t>ｽﾌﾟｰﾝ(大)ﾎｳｹﾝ ﾏﾄﾞﾗｽﾌﾟｰﾝ160</t>
  </si>
  <si>
    <t>ｱｲﾎﾞﾘｰ・単袋</t>
  </si>
  <si>
    <t>MANDA HARVEST 1L 化粧箱②</t>
  </si>
  <si>
    <t>MANDA HARVEST 100ml 化粧箱②</t>
  </si>
  <si>
    <t>MANDA HARVEST 5ml×2本 化粧箱②</t>
  </si>
  <si>
    <t>PE 広口瓶 (中栓・ｷｬｯﾌﾟ付)</t>
  </si>
  <si>
    <t>共用ﾀﾞﾝﾎﾞｰﾙ W芯 341×256×247</t>
  </si>
  <si>
    <t>共用ﾀﾞﾝﾎﾞｰﾙ W芯 天底ﾊﾟｯﾄﾞ</t>
  </si>
  <si>
    <t>250×330</t>
  </si>
  <si>
    <t>共用ﾀﾞﾝﾎﾞｰﾙ W芯 立仕切り</t>
  </si>
  <si>
    <t>250×229</t>
  </si>
  <si>
    <t>ﾊﾁﾐﾂ 1000㏄ 容器②</t>
  </si>
  <si>
    <t>ﾊﾁﾐﾂ 500㏄ 容器②</t>
  </si>
  <si>
    <t>SUPERDRINK 15×3SP 化粧箱</t>
  </si>
  <si>
    <t>SUPERFOOD+SUPERDRINK 試供品 台紙</t>
  </si>
  <si>
    <t>万田酵素MULBERRY粒44.1g ﾀﾞﾝﾎﾞｰﾙ</t>
  </si>
  <si>
    <t>ﾀﾞﾝﾎﾞｰﾙ無地 505cm×270mm×150㎜</t>
  </si>
  <si>
    <t>C5/WF (青汁用)</t>
  </si>
  <si>
    <t>ﾀﾞﾝﾎﾞｰﾙ底ﾊﾟｯﾄ C5BF 500㎜×265㎜</t>
  </si>
  <si>
    <t>(青汁用)</t>
  </si>
  <si>
    <t>六角茶色瓶 145g (S)</t>
  </si>
  <si>
    <t>54×60.4×78.5</t>
  </si>
  <si>
    <t>145g用ｷｬｯﾌﾟ(S) H-55 ﾎｯﾄ金冠</t>
  </si>
  <si>
    <t>PS・5号金(ﾄﾚｰ入)</t>
  </si>
  <si>
    <t>ｿﾌﾄﾛﾝ (S) 50.5φ×1.5㎜</t>
  </si>
  <si>
    <t>50巾×200m 巻き</t>
  </si>
  <si>
    <t>GINGER粒 ﾀﾞﾝﾎﾞｰﾙ(粒内製化)</t>
  </si>
  <si>
    <t>STANDARD粒 ﾀﾞﾝﾎﾞｰﾙ(粒内製化)</t>
  </si>
  <si>
    <t>ｽｰﾊﾟｰ480g ﾀﾞﾝﾎﾞｰﾙ(無地)</t>
  </si>
  <si>
    <t>ｺﾞｰﾙﾄﾞEX 155g 1本箱</t>
  </si>
  <si>
    <t>ｺﾞｰﾙﾄﾞEX 155g 4本箱</t>
  </si>
  <si>
    <t>ｺﾞｰﾙﾄﾞEX 155g 瓶裏ﾗﾍﾞﾙ</t>
  </si>
  <si>
    <t>ｺﾞｰﾙﾄﾞEX 155g 瓶表ﾗﾍﾞﾙ</t>
  </si>
  <si>
    <t>ｺﾞｰﾙﾄﾞEX 155g ｼｵﾘ</t>
  </si>
  <si>
    <t>ｺﾞｰﾙﾄﾞEX 155g ﾀﾞﾝﾎﾞｰﾙ</t>
  </si>
  <si>
    <t>(無地)</t>
  </si>
  <si>
    <t>万田31号(1ml×6) ｼｵﾘ②</t>
  </si>
  <si>
    <t>万田31号100ml ﾗﾍﾞﾙ③</t>
  </si>
  <si>
    <t>万田31号100ml 1本箱④</t>
  </si>
  <si>
    <t>万田31号500ml ﾗﾍﾞﾙ③</t>
  </si>
  <si>
    <t>万田31号1L ﾗﾍﾞﾙ③</t>
  </si>
  <si>
    <t>万田酵素ﾏﾇｶﾊﾆｰBlend 50g ﾁｬｯｸ袋</t>
  </si>
  <si>
    <t>万田酵素MULBERRY 分包35gﾁｬｯｸ袋②</t>
  </si>
  <si>
    <t>8Φ吊り下げﾌｯｸ穴</t>
  </si>
  <si>
    <t>GINGERﾍﾟｰｽﾄ 2.5g×4包 3方ｼｰﾙ袋②</t>
  </si>
  <si>
    <t>万田酵素 GINGER 分包50g ﾁｬｯｸ袋③</t>
  </si>
  <si>
    <t>万田酵素STANDARD分包50gﾁｬｯｸ袋②</t>
  </si>
  <si>
    <t>STANDARDﾍﾟｰｽﾄ2.5g×4包3方ｼｰﾙ袋②</t>
  </si>
  <si>
    <t>食品8角 310g Rｼｰﾙ 大商硝子②</t>
  </si>
  <si>
    <t>ｽｰﾊﾟｰ万田酵素 氣Ⅰ瓶 裏面無②</t>
  </si>
  <si>
    <t>ﾅﾁｭﾗﾙﾌﾞﾙｰﾍﾞﾘｰﾌﾟﾗｽ 5g外装ﾌｨﾙﾑ②</t>
  </si>
  <si>
    <t>試供品</t>
  </si>
  <si>
    <t>ﾅﾁｭﾗﾙ酵素ﾌﾞﾙ-ﾍﾞﾘ-分包150gｽﾘ-ﾌﾞ③</t>
  </si>
  <si>
    <t>ﾅﾁｭﾗﾙﾌﾞﾙｰﾍﾞﾘｰﾌﾟﾗｽ分包150gｼｵﾘ③</t>
  </si>
  <si>
    <t>食品8角 310g 瓶ｼｭﾘﾝｸ 大商硝子②</t>
  </si>
  <si>
    <t>万田酵素60g(生協0.025×106×150)</t>
  </si>
  <si>
    <t>共用ｼｭﾘﾝｸ 大商硝子</t>
  </si>
  <si>
    <t>想愛 480g ｽﾁﾛｰﾙｼｭﾘﾝｸ(Rｼｰﾙ)②</t>
  </si>
  <si>
    <t>ｺﾞｰﾙﾄﾞEX300g 1本箱</t>
  </si>
  <si>
    <t>ｺﾞｰﾙﾄﾞEX300g 瓶表ﾗﾍﾞﾙ</t>
  </si>
  <si>
    <t>ｺﾞｰﾙﾄﾞEX300g 瓶裏ﾗﾍﾞﾙ</t>
  </si>
  <si>
    <t>ｺﾞｰﾙﾄﾞEX300g ｽﾌﾟｰﾝ大 台紙</t>
  </si>
  <si>
    <t>ｺﾞｰﾙﾄﾞEX300g ｼｵﾘ</t>
  </si>
  <si>
    <t>MKF-Ⅰ 携帯ﾊﾟｯｸ 50g (5A) 台紙③</t>
  </si>
  <si>
    <t>MKF-Ⅰ 分包 150g(AAAAA) 台紙③</t>
  </si>
  <si>
    <t>万田酵素145g(販売店向け)1本箱③</t>
  </si>
  <si>
    <t>万田酵素 300g 1本箱③ 税</t>
  </si>
  <si>
    <t>試供品 万田酵素 分包35g 台紙③</t>
  </si>
  <si>
    <t>万田酵素 分包50g 化粧箱 税 改④</t>
  </si>
  <si>
    <t>裏ﾗﾍﾞﾙ(改)②</t>
  </si>
  <si>
    <t>3年3ヵ月以上発酵熟成酵素70gｼｵﾘ</t>
  </si>
  <si>
    <t>(改)②</t>
  </si>
  <si>
    <t>健康農業の万田酵素 試供品台紙</t>
  </si>
  <si>
    <t>健康農業の万田酵素500ml ﾎﾞﾄﾙﾗﾍﾞﾙ</t>
  </si>
  <si>
    <t>MANDA KOSO 75g(台湾向け)ｼｵﾘ</t>
  </si>
  <si>
    <t>試供品 MANDA KOSO 5g(台湾向け)</t>
  </si>
  <si>
    <t>STANDARD 26g×3本 化粧箱③</t>
  </si>
  <si>
    <t>GINGER 26g×3本 化粧箱③</t>
  </si>
  <si>
    <t>MULBERRY 26g×3本 化粧箱④</t>
  </si>
  <si>
    <t>万田酵素MULBERRY分包20gﾁｬｯｸ袋③</t>
  </si>
  <si>
    <t>万田酵素 GINGER 分包20g ﾁｬｯｸ袋④</t>
  </si>
  <si>
    <t>万田酵素STANDARD 分包20gﾁｬｯｸ袋③</t>
  </si>
  <si>
    <t>Man-KosoPREMIUM分包150g 英語表記</t>
  </si>
  <si>
    <t>住所訂正ｼｰﾙ145×25㎜</t>
  </si>
  <si>
    <t>Man-Koso LIFE 450g 住所訂正ｼｰﾙ</t>
  </si>
  <si>
    <t>(英語表記)160×45㎜</t>
  </si>
  <si>
    <t>植物用500ml 12本入ﾀﾞﾝﾎﾞｰﾙ 組仕切</t>
  </si>
  <si>
    <t>植物用500ml 12本入ﾀﾞﾝﾎﾞｰﾙ</t>
  </si>
  <si>
    <t>305×228×226</t>
  </si>
  <si>
    <t>ｺﾞｰﾙﾄﾞEX500g 裏ﾗﾍﾞﾙ</t>
  </si>
  <si>
    <t>MANDA KOSO 75g(台湾向け)化粧箱②</t>
  </si>
  <si>
    <t>CARE PLUS75g(ﾊﾟﾊﾟｲﾔ・ｺｺｱ)化粧箱3</t>
  </si>
  <si>
    <t>CARE PLUS 75g(梅)化粧箱③</t>
  </si>
  <si>
    <t>三方袋③</t>
  </si>
  <si>
    <t>MANDA CARE PLUS 5g(梅)　三方袋③</t>
  </si>
  <si>
    <t>万田酵素(宇宙用)外装ﾊﾟｯｹｰｼﾞﾗﾍﾞﾙ</t>
  </si>
  <si>
    <t>万田酵素145g(販売店向け)表ﾗﾍﾞﾙ②</t>
  </si>
  <si>
    <t>税  巻きﾗﾍﾞﾙ</t>
  </si>
  <si>
    <t>万田酵素300g 表ﾗﾍﾞﾙ ② 税</t>
  </si>
  <si>
    <t>1本箱(改)④</t>
  </si>
  <si>
    <t>NONI 共通ｼｵﾘ⑤ (T)</t>
  </si>
  <si>
    <t>万田酵素 j 145g 1本箱③ 税</t>
  </si>
  <si>
    <t>万田酵素 j 145g 表ﾗﾍﾞﾙ② 税</t>
  </si>
  <si>
    <t>万田酵素 j 共用ｼｵﾘ　税③</t>
  </si>
  <si>
    <t>試供品 万田酵素 j 5g 台紙③</t>
  </si>
  <si>
    <t>万田酵素 j 分包50g 化粧箱②</t>
  </si>
  <si>
    <t>万田酵素 j 150g 分包GS箱③ 税</t>
  </si>
  <si>
    <t>ﾌﾟﾗｽ温発酵しょうが分包20g ﾁｬｯｸ袋</t>
  </si>
  <si>
    <t>NONI 300g 表ﾗﾍﾞﾙ (T)②</t>
  </si>
  <si>
    <t>NONI 300g 裏ﾗﾍﾞﾙ (T)②</t>
  </si>
  <si>
    <t>ﾄﾞﾘﾝｸﾀｲﾌﾟ 100本用 ﾀﾞﾝﾎﾞｰﾙ</t>
  </si>
  <si>
    <t>(377×192×218)</t>
  </si>
  <si>
    <t>万酵素MULBERRY 分包12.5gﾁｬｯｸ袋</t>
  </si>
  <si>
    <t>金印 分包 150g 化粧箱</t>
  </si>
  <si>
    <t>万田酵素金印 5.0g 外装ﾌｨﾙﾑ④</t>
  </si>
  <si>
    <t>金印145g表ﾗﾍﾞﾙ 税②</t>
  </si>
  <si>
    <t>金印145g 1本箱 税 (改)④</t>
  </si>
  <si>
    <t>金印 共用ｼｵﾘ　税（改)③</t>
  </si>
  <si>
    <t>超熟 分包2.5g×5包 3方ｼｰﾙ袋③</t>
  </si>
  <si>
    <t>万田酵素 超熟 分包77.5g ﾁｬｯｸ袋④</t>
  </si>
  <si>
    <t>ｽｰﾊﾟｰ万田酵素 氣I分包600gGS箱 ④</t>
  </si>
  <si>
    <t>ｽｰﾊﾟｰ万田酵素 氣I分包150gGS箱 ④</t>
  </si>
  <si>
    <t>ｽｰﾊﾟｰ万田酵素氣Ⅰ 2本箱 税(改)④</t>
  </si>
  <si>
    <t>ｽｰﾊﾟｰ万田酵素氣I 1本箱 税(改)③</t>
  </si>
  <si>
    <t>万田酵素 ｽｰﾊﾟｰ氣Ⅰ 5g 外装ﾌｨﾙﾑ③</t>
  </si>
  <si>
    <t>ｽｰﾊﾟｰ万田酵素 氣I 35g 化粧箱②</t>
  </si>
  <si>
    <t>中仕切り付</t>
  </si>
  <si>
    <t>60L用 ﾘｷｯﾃﾅｰ</t>
  </si>
  <si>
    <t>SD＋SF 試供品ｺﾝﾎﾞ用 ﾀﾞﾝﾎﾞｰﾙ</t>
  </si>
  <si>
    <t>SD＋SF試供品ｺﾝﾎﾞ用ﾀﾞﾝﾎﾞｰﾙ中仕切</t>
  </si>
  <si>
    <t>SD＋SF試供品ｺﾝﾎﾞ用ﾀﾞﾝﾎﾞｰﾙ中ﾊﾟｯﾄ</t>
  </si>
  <si>
    <t>SUPER DRINK 30包ﾀﾞﾝﾎﾞｰﾙ</t>
  </si>
  <si>
    <t>SUPER DRINK 30包ﾀﾞﾝﾎﾞｰﾙ 中ﾊﾟｯﾄ</t>
  </si>
  <si>
    <t>万田酵素分包75g化粧箱 (中国虹越)</t>
  </si>
  <si>
    <t>万田酵素分包75g 栞（中国虹越)</t>
  </si>
  <si>
    <t>MANUKA HONEY 分包ﾁｬｯｸ袋⑤77.5g</t>
  </si>
  <si>
    <t>MANUKA HONEY 2.5g 外装ﾌｨﾙﾑ④</t>
  </si>
  <si>
    <t>万田酵素 MJ 5g 外装ﾌｨﾙﾑ ④</t>
  </si>
  <si>
    <t>MJ 90g 表ﾗﾍﾞﾙ (改)②</t>
  </si>
  <si>
    <t>万田酵素MJ 90g ｼｵﾘ ③</t>
  </si>
  <si>
    <t>MJ 90g 1本箱　（改）③</t>
  </si>
  <si>
    <t>MANUKA HONEY Premium 77.5gﾁｬｯｸ袋</t>
  </si>
  <si>
    <t>万田酵素 ｽｰﾊﾟｰ赤 5g 外装ﾌｨﾙﾑ④</t>
  </si>
  <si>
    <t>ｽｰﾊﾟｰ万田酵素 分包35g 化粧箱</t>
  </si>
  <si>
    <t>ｽｰﾊﾟｰ万田酵素 分包150g 化粧箱</t>
  </si>
  <si>
    <t>ｽｰﾊﾟｰ万田酵素 分包450g 化粧箱</t>
  </si>
  <si>
    <t>万田31号500ml 1本箱⑤</t>
  </si>
  <si>
    <t>万田31号1L 1本箱⑤</t>
  </si>
  <si>
    <t>万田酵素 吉祝 分包450g 桐箱</t>
  </si>
  <si>
    <t>万田酵素 吉祝 分包450g 貼箱</t>
  </si>
  <si>
    <t>万田酵素 吉祝 分包450g 水引き</t>
  </si>
  <si>
    <t>SUPERDRINK 30包入 化粧箱</t>
  </si>
  <si>
    <t>万田酵素GINGER 粒 44.1g 化粧箱④</t>
  </si>
  <si>
    <t>(仕切付)</t>
  </si>
  <si>
    <t>万田酵素STANDARD粒44.1g 化粧箱④</t>
  </si>
  <si>
    <t>万田酵素MULBERRY粒44.1g 化粧箱④</t>
  </si>
  <si>
    <t>STANDARD 粒 7粒×20包 化粧箱③</t>
  </si>
  <si>
    <t>万田酵素(宇宙用)販売共用ﾁｬｯｸ袋</t>
  </si>
  <si>
    <t>万田酵素(宇宙用)CX部  表ﾗﾍﾞﾙ上</t>
  </si>
  <si>
    <t>万田酵素(宇宙用)CX部  裏面ﾗﾍﾞﾙ</t>
  </si>
  <si>
    <t>万田酵素(宇宙用)CX部  ﾍﾞﾙｺｲﾝ</t>
  </si>
  <si>
    <t>(A面 25m/巻) 15φ白</t>
  </si>
  <si>
    <t>万田酵素(宇宙用)DM部  表ﾗﾍﾞﾙ上</t>
  </si>
  <si>
    <t>万田酵素(宇宙用)DM部  裏面ﾗﾍﾞﾙ</t>
  </si>
  <si>
    <t>万田酵素(宇宙用)ｺﾗﾎﾞ用 表ﾗﾍﾞﾙ上</t>
  </si>
  <si>
    <t>万田酵素(宇宙用)ｺﾗﾎﾞ用 表ﾗﾍﾞﾙ下</t>
  </si>
  <si>
    <t>万田酵素(宇宙用)ｺﾗﾎﾞ用  裏面ﾗﾍﾞﾙ</t>
  </si>
  <si>
    <t>万田酵素 ｴｸｾﾚﾝﾄ分包30g 化粧箱③</t>
  </si>
  <si>
    <t>万田酵素ｴｸｾﾚﾝﾄ 分包150g ｼｵﾘ④</t>
  </si>
  <si>
    <t>万田酵素 ｴｸｾﾚﾝﾄ150g 化粧箱③</t>
  </si>
  <si>
    <t>万田酵素 ｴｸｾﾚﾝﾄ分包450g 化粧箱④</t>
  </si>
  <si>
    <t>万田酵素ｴｸｾﾚﾝﾄ 145g ｼｵﾘ④</t>
  </si>
  <si>
    <t>万田酵素ｴｸｾﾚﾝﾄ 145ｇ 1本箱③ 税</t>
  </si>
  <si>
    <t>万田酵素ｴｸｾﾚﾝﾄ 145g 3本箱③ 税</t>
  </si>
  <si>
    <t>ﾊﾞｲｵ・EX 125g 1本箱(改)④</t>
  </si>
  <si>
    <t>ﾊﾞｲｵ EX 125g ｼｵﾘ ③</t>
  </si>
  <si>
    <t>ﾊﾞｲｵ・EX 125g 3本箱(改)④</t>
  </si>
  <si>
    <t>NONI酵素 2g×7包 三方ｼｰﾙ袋</t>
  </si>
  <si>
    <t>L-5000 化粧箱(30包入)(改)③</t>
  </si>
  <si>
    <t>L-5000 化粧箱(90包入)(改)③</t>
  </si>
  <si>
    <t>MANDA L5000 5g 外装ﾌｨﾙﾑ</t>
  </si>
  <si>
    <t>HIｼﾘｰｽﾞ 共用ｼｵﾘ　税（改）③</t>
  </si>
  <si>
    <t>万田HI酵素 分包 150g 化粧箱</t>
  </si>
  <si>
    <t>中仕切り付き</t>
  </si>
  <si>
    <t>試供品 HI酵素 5g 外装ﾌｨﾙﾑ④</t>
  </si>
  <si>
    <t>HI 145g 1本箱 税 (改) ③</t>
  </si>
  <si>
    <t>HI145g表ﾗﾍﾞﾙ 税②</t>
  </si>
  <si>
    <t>販売店 分包 150g GS箱 ③</t>
  </si>
  <si>
    <t>Man-Koso PREMIUM 145g ｼｵﾘ②</t>
  </si>
  <si>
    <t>Man-Koso 145g 共用 裏ﾗﾍﾞﾙ(改)②</t>
  </si>
  <si>
    <t>Man-Koso PREMIUM分包150g化粧箱②</t>
  </si>
  <si>
    <t>Man-Koso PREMIUM 分包150g ｼｵﾘ②</t>
  </si>
  <si>
    <t>Man-koso LIFE 450g 化粧箱(改)②</t>
  </si>
  <si>
    <t>MKF-Ⅱ 5A ﾘｷｯﾄﾞ 30g ﾗﾍﾞﾙ(改)③</t>
  </si>
  <si>
    <t>MKF-Ⅱ 5A ﾘｷｯﾄﾞ 30g ｼｵﾘ(改)③</t>
  </si>
  <si>
    <t>新・MKF-Ⅱ 30g ﾗﾍﾞﾙ(改)③</t>
  </si>
  <si>
    <t>新・MKF-Ⅱ 30g ｼｵﾘ(改)③</t>
  </si>
  <si>
    <t>特選EXﾌﾟﾗｽ 共用ｼｵﾘ④</t>
  </si>
  <si>
    <t>特選EXﾌﾟﾗｽ 70g 化粧箱③</t>
  </si>
  <si>
    <t>特選EXﾌﾟﾗｽ 150g 化粧箱③</t>
  </si>
  <si>
    <t>NONI 300g 化粧箱 (T)③</t>
  </si>
  <si>
    <t>NONI分包 60g 化粧箱(T)⑧</t>
  </si>
  <si>
    <t>馬用万田酵素 ｺｰﾅｰｽﾊﾟｳﾄ袋 1kg</t>
  </si>
  <si>
    <t>馬用万田酵素 ﾗﾍﾞﾙｼｰﾙ</t>
  </si>
  <si>
    <t>ﾏｸﾞﾅｽ HI 145g 1本箱②</t>
  </si>
  <si>
    <t>ﾏｸﾞﾅｽ HI 145g ﾗﾍﾞﾙ②</t>
  </si>
  <si>
    <t>ﾏｸﾞﾅｽ GOLD 145g 1本箱②</t>
  </si>
  <si>
    <t>ﾏｸﾞﾅｽ GOLD 145g ﾗﾍﾞﾙ②</t>
  </si>
  <si>
    <t>万田酵素分包5g(中国虹越)外装ﾌｨﾙﾑ</t>
  </si>
  <si>
    <t>ﾌﾟﾗｽ温発酵しょうが分包75g ﾁｬｯｸ袋</t>
  </si>
  <si>
    <t>ﾌﾟﾗｽ温発酵しょうが分包75g 表ﾗﾍﾞﾙ</t>
  </si>
  <si>
    <t>ﾌﾟﾗｽ温発酵しょうが分包75g 裏ﾗﾍﾞﾙ</t>
  </si>
  <si>
    <t>万田ｸﾞﾘｰﾝｷｰﾊﾟｰ 200ml ﾎﾞﾄﾙ</t>
  </si>
  <si>
    <t>CH-300 №1(N)</t>
  </si>
  <si>
    <t>万田ｸﾞﾘｰﾝｷｰﾊﾟｰ 200ml ﾎﾞﾄﾙｷｬｯﾌﾟ</t>
  </si>
  <si>
    <t>2寸3分Cap №1(白)</t>
  </si>
  <si>
    <t>万田ｸﾞﾘｰﾝｷｰﾊﾟｰ 200ml ｷｬｯﾌﾟﾊｲｼｰﾄ</t>
  </si>
  <si>
    <t>2寸3分用 1.5 ｿﾌﾄﾛﾝ</t>
  </si>
  <si>
    <t>万田ｸﾞﾘｰﾝｷｰﾊﾟｰ 200ml ﾗﾍﾞﾙ</t>
  </si>
  <si>
    <t>万田ｸﾞﾘｰﾝｷｰﾊﾟｰ 200ml ﾎﾞﾄﾙ 中栓</t>
  </si>
  <si>
    <t>(中栓 60㎜)</t>
  </si>
  <si>
    <t>馬用万田酵素 QRｺｰﾄﾞﾗﾍﾞﾙ</t>
  </si>
  <si>
    <t>Man-koso PREMIUM 145g 1本箱④</t>
  </si>
  <si>
    <t>Man-Koso CARAT 145g 1本箱④</t>
  </si>
  <si>
    <t>Man-Koso GOLD 145g 1本箱⑤</t>
  </si>
  <si>
    <t>145g×48本入ﾀﾞﾝﾎﾞｰﾙ(W芯)L=356②</t>
  </si>
  <si>
    <t>510×350×306</t>
  </si>
  <si>
    <t>145g×48本入(W芯)ﾊﾟｯﾄﾞ</t>
  </si>
  <si>
    <t>万田酵素ｴｸｾﾚﾝﾄ 145ｇ 1本箱④税</t>
  </si>
  <si>
    <t>馬用万田酵素 ﾗﾍﾞﾙｼｰﾙ② 巻きﾗﾍﾞﾙ</t>
  </si>
  <si>
    <t>万田酵素分包150g栞 (中国)</t>
  </si>
  <si>
    <t>万田酵素分包150g化粧箱 (中国)</t>
  </si>
  <si>
    <t>万田酵素分包150g 裏ﾗﾍﾞﾙ(中国)</t>
  </si>
  <si>
    <t>馬用万田酵素 10kg ﾌﾀ</t>
  </si>
  <si>
    <t>ｻﾝﾍﾟｰﾙ＃12 ﾌﾀｼﾘｺﾝ</t>
  </si>
  <si>
    <t>馬用万田酵素 10kg ﾊﾞｹﾂ</t>
  </si>
  <si>
    <t>ｻﾝﾍﾟｰﾙ＃12 ﾎﾝﾀｲ Hﾂｷ</t>
  </si>
  <si>
    <t>馬用万田酵素 10kg ﾗﾍﾞﾙ</t>
  </si>
  <si>
    <t>馬用万田酵素 10kg QRｺｰﾄﾞﾗﾍﾞﾙ</t>
  </si>
  <si>
    <t>馬用万田酵素 10kg ﾀﾞﾝﾎﾞｰﾙ</t>
  </si>
  <si>
    <t>SUPERFOOD 31包入 化粧箱③</t>
  </si>
  <si>
    <t>製造倉庫（サブ）</t>
  </si>
  <si>
    <t>BG</t>
  </si>
  <si>
    <t>E</t>
  </si>
  <si>
    <t>PJ</t>
  </si>
  <si>
    <t>LPA</t>
  </si>
  <si>
    <t>PEA</t>
  </si>
  <si>
    <t>H</t>
  </si>
  <si>
    <t>OF</t>
  </si>
  <si>
    <t>RX</t>
  </si>
  <si>
    <t>PXA</t>
  </si>
  <si>
    <t>MPA</t>
  </si>
  <si>
    <t>XM</t>
  </si>
  <si>
    <t>KOD</t>
  </si>
  <si>
    <t>LPZ</t>
  </si>
  <si>
    <t>GPA</t>
  </si>
  <si>
    <t>BHA</t>
  </si>
  <si>
    <t>QB</t>
  </si>
  <si>
    <t>包材廃棄倉庫</t>
  </si>
  <si>
    <t>ﾏｸﾞﾅｽ HI 145g ﾗﾍﾞﾙ</t>
  </si>
  <si>
    <t>ﾏｸﾞﾅｽ GOLD 145g ﾗﾍﾞﾙ</t>
  </si>
  <si>
    <t>ｽｰﾊﾟｰ 145g (赤箱) 表ﾗﾍﾞﾙ</t>
  </si>
  <si>
    <t>ｽｰﾊﾟｰ 480g (赤箱) 表ﾗﾍﾞﾙ</t>
  </si>
  <si>
    <t>ｽﾌﾟｰﾝ 大＃120 台紙</t>
  </si>
  <si>
    <t>ﾏｸﾞﾅｽ HI 145g 1本箱</t>
  </si>
  <si>
    <t>ﾏｸﾞﾅｽ GOLD 145g 1本箱</t>
  </si>
  <si>
    <t>ﾋﾒﾏﾂﾀｹ認定ｼｰﾙ</t>
  </si>
  <si>
    <t>HI145g表ﾗﾍﾞﾙ 税</t>
  </si>
  <si>
    <t>HI分包150g表ﾗﾍﾞﾙ 税</t>
  </si>
  <si>
    <t>金印145g表ﾗﾍﾞﾙ 税</t>
  </si>
  <si>
    <t>金印分包150g表ﾗﾍﾞﾙ 税</t>
  </si>
  <si>
    <t>万田31号（1ml×6）ｼｵﾘ　税</t>
  </si>
  <si>
    <t>万田酵素 j 145g 表ﾗﾍﾞﾙ　税</t>
  </si>
  <si>
    <t>MJ 90g 表ﾗﾍﾞﾙ　（改）</t>
  </si>
  <si>
    <t>Man-Koso PREMIUM 分包150g 化粧箱</t>
  </si>
  <si>
    <t>Man-Koso PREMIUM 145g ｼｵﾘ</t>
  </si>
  <si>
    <t>Man-Koso PREMIUM 分包150g ｼｵﾘ</t>
  </si>
  <si>
    <t>Man-Koso 145g 共用 裏ﾗﾍﾞﾙ（改）</t>
  </si>
  <si>
    <t>ｽｰﾊﾟｰ万田酵素 氣I 分包共用ｼｵﾘ</t>
  </si>
  <si>
    <t>Man-koso LIFE 450g 化粧箱（改）</t>
  </si>
  <si>
    <t>Man-Koso訂正シール</t>
  </si>
  <si>
    <t>万田酵素 STANDARD 分包35g ﾁｬｯｸ袋</t>
  </si>
  <si>
    <t>GINGER 26g×3本 化粧箱</t>
  </si>
  <si>
    <t>STANDARD 26g×3本 化粧箱</t>
  </si>
  <si>
    <t>万田酵素STANDARD 分包50g ﾁｬｯｸ袋</t>
  </si>
  <si>
    <t>MULBERRY 26g×3本 化粧箱②</t>
  </si>
  <si>
    <t>STANDARDﾍﾟｰｽﾄ2.5g×4包 3方ｼｰﾙ袋</t>
  </si>
  <si>
    <t>GINGERﾍﾟｰｽﾄ2.5g×4包 3包ｼｰﾙ袋</t>
  </si>
  <si>
    <t>ｽｰﾊﾟｰ万田酵素 氣I分包600gGS箱 ③</t>
  </si>
  <si>
    <t>ｽｰﾊﾟｰ万田酵素 氣I分包150gGS箱 ③</t>
  </si>
  <si>
    <t>万田酵素 GINGER 分包35g ﾁｬｯｸ袋②</t>
  </si>
  <si>
    <t>万田酵素MULBERRY分包20gﾁｬｯｸ袋 ②</t>
  </si>
  <si>
    <t>HIｼﾘｰｽﾞ 共用ｼｵﾘ　税（改）②</t>
  </si>
  <si>
    <t>HI分包 150g 裏ﾗﾍﾞﾙ　税（改)②</t>
  </si>
  <si>
    <t>金印分包 150g 裏ﾗﾍﾞﾙ 税(改)③</t>
  </si>
  <si>
    <t>ｽｰﾊﾟｰ480g（赤箱）ｼｵﾘ税（改）②</t>
  </si>
  <si>
    <t>ﾅﾁｭﾗﾙﾌﾞﾙｰﾍﾞﾘｰﾌﾟﾗｽ分包150gｼｵﾘ②</t>
  </si>
  <si>
    <t>ﾅﾁｭﾗﾙ酵素ﾌﾞﾙｰﾍﾞﾘｰﾌﾟﾗｽ 5g外装ﾌｨﾙﾑ</t>
  </si>
  <si>
    <t>ﾅﾁｭﾗﾙ酵素ﾌﾞﾙ-ﾍﾞﾘ-分包150gｽﾘ-ﾌﾞ②</t>
  </si>
  <si>
    <t>HI 145g 1本箱 税 (改) ②</t>
  </si>
  <si>
    <t>ｽｰﾊﾟｰ万田酵素 氣I ｼｵﾘ 税 (改)②</t>
  </si>
  <si>
    <t>ｽｰﾊﾟｰ万田酵素氣I 1本箱 税(改)②</t>
  </si>
  <si>
    <t>金印 共用ｼｵﾘ　税（改)②</t>
  </si>
  <si>
    <t>ｽｰﾊﾟｰ万田酵素 氣I 35g 化粧箱</t>
  </si>
  <si>
    <t>ｽｰﾊﾟｰ赤 35g 化粧箱　中仕切り付</t>
  </si>
  <si>
    <t>ｽｰﾊﾟｰ 145ｇ1本箱（赤箱)税②</t>
  </si>
  <si>
    <t>ｽｰﾊﾟｰ480g（赤箱）1本箱税 (改)②</t>
  </si>
  <si>
    <t>ｽｰﾊﾟｰ（赤箱）共用ｼｵﾘ  税（改)②</t>
  </si>
  <si>
    <t>ｷﾞﾌﾄ用外装ｻｲﾄﾞｶﾞｾﾞｯﾄﾌｨﾙﾑ　雲竜</t>
  </si>
  <si>
    <t>桐箱 Laox90周年限定</t>
  </si>
  <si>
    <t>万田酵素145g(販売店向け)1本箱②</t>
  </si>
  <si>
    <t>試供品 万田酵素 j 5g 台紙②</t>
  </si>
  <si>
    <t>試供品 万田酵素 分包35g 台紙②</t>
  </si>
  <si>
    <t>万田酵素 分包50g 化粧箱 税 改③</t>
  </si>
  <si>
    <t>CARE PLUS 75g(梅)化粧箱 木型改②</t>
  </si>
  <si>
    <t>MJ 90g 1本箱　（改）②</t>
  </si>
  <si>
    <t>万田酵素ｴｸｾﾚﾝﾄ 145ｇ 1本箱②　税</t>
  </si>
  <si>
    <t>万田酵素ｴｸｾﾚﾝﾄ 145g 3本箱②　税</t>
  </si>
  <si>
    <t>万田酵素 ｴｸｾﾚﾝﾄ分包30g 化粧箱②</t>
  </si>
  <si>
    <t>万田酵素 j 145g 1本箱②　税</t>
  </si>
  <si>
    <t>万田酵素 j 150g 分包GS箱②　税</t>
  </si>
  <si>
    <t>万田酵素 300g 1本箱②　税</t>
  </si>
  <si>
    <t>CARE PLUS75g(ﾊﾟﾊﾟｲﾔ・ｺｺｱ)化粧箱2</t>
  </si>
  <si>
    <t>ﾊﾞｲｵ・EX 125g 1本箱(改)③</t>
  </si>
  <si>
    <t>ﾊﾞｲｵ・EX 125g 3本箱(改)③</t>
  </si>
  <si>
    <t>L-5000 化粧箱(30包入)(改)②</t>
  </si>
  <si>
    <t>L-5000 化粧箱(90包入)(改)②</t>
  </si>
  <si>
    <t>MKF-Ⅰ 分包 150g(AAAAA) 台紙②</t>
  </si>
  <si>
    <t>MKF-Ⅰ 携帯ﾊﾟｯｸ 50g (5A) 台紙②</t>
  </si>
  <si>
    <t>新・MKF-Ⅱ 30g ｼｵﾘ（改）②</t>
  </si>
  <si>
    <t>MANDA CARE PLUS 5g(梅)　三方袋②</t>
  </si>
  <si>
    <t>三方袋②</t>
  </si>
  <si>
    <t>万田酵素 ｴｸｾﾚﾝﾄ150g 化粧箱②</t>
  </si>
  <si>
    <t>万田酵素 ｴｸｾﾚﾝﾄ分包450g 化粧箱③</t>
  </si>
  <si>
    <t>万田酵素 MULBERRY 分包35g ﾁｬｯｸ袋</t>
  </si>
  <si>
    <t>15袋入り</t>
  </si>
  <si>
    <t>万田酵素 j 共用ｼｵﾘ　税②</t>
  </si>
  <si>
    <t>ﾊﾞｲｵ EX 125g ｼｵﾘ ②</t>
  </si>
  <si>
    <t>万田酵素MJ 90g ｼｵﾘ ②</t>
  </si>
  <si>
    <t>万田酵素ｴｸｾﾚﾝﾄ 145g ｼｵﾘ　③</t>
  </si>
  <si>
    <t>万田酵素ｴｸｾﾚﾝﾄ 分包150g ｼｵﾘ ③</t>
  </si>
  <si>
    <t>ｽｰﾊﾟｰ480g （赤箱） 裏ﾗﾍﾞﾙ　②</t>
  </si>
  <si>
    <t>MKF-Ⅱ 5A ﾘｷｯﾄﾞ 30g ｼｵﾘ(改)②</t>
  </si>
  <si>
    <t>MULBERRYﾍﾟｰｽﾄ2.5g×4包3方ｼｰﾙ袋②</t>
  </si>
  <si>
    <t>PET12μ//CPP50μ</t>
  </si>
  <si>
    <t>万田酵素GINGER 分包50g ﾁｬｯｸ袋②</t>
  </si>
  <si>
    <t>超熟 分包2.5g×5包 3方ｼｰﾙ袋②</t>
  </si>
  <si>
    <t>外装帯ﾌｨﾙﾑ 八年発酵用</t>
  </si>
  <si>
    <t>OPP#40 105×560mm</t>
  </si>
  <si>
    <t>万田酵素STANDARD 分包 粒用ﾌｨﾙﾑ</t>
  </si>
  <si>
    <t>万田酵素 GINGER 分包 粒用ﾌｨﾙﾑ</t>
  </si>
  <si>
    <t>万田酵素MULBERRY 分包 粒用ﾌｨﾙﾑ</t>
  </si>
  <si>
    <t>SUPER DRINK 15包入 化粧箱②</t>
  </si>
  <si>
    <t>万田酵素GINGER 粒 44.1g 化粧箱③</t>
  </si>
  <si>
    <t>万田酵素MULBERRY粒44.1g 化粧箱③</t>
  </si>
  <si>
    <t>万田酵素STANDARD粒44.1g 化粧箱③</t>
  </si>
  <si>
    <t>STANDARD 粒 7粒×20包 化粧箱②</t>
  </si>
  <si>
    <t>万田酵素GINGER2.5g 外装ﾌｨﾙﾑ③</t>
  </si>
  <si>
    <t>万田酵素MULBERRY2.5g外装ﾌｨﾙﾑ③</t>
  </si>
  <si>
    <t>万田酵素金印 5.0g 外装ﾌｨﾙﾑ③</t>
  </si>
  <si>
    <t>万田酵素 ｽｰﾊﾟｰ赤 5g 外装ﾌｨﾙﾑ②</t>
  </si>
  <si>
    <t>万田酵素(販売店向)5g 外装ﾌｨﾙﾑ②</t>
  </si>
  <si>
    <t>万田酵素 MJ 5g 外装ﾌｨﾙﾑ ③</t>
  </si>
  <si>
    <t>万田HI酵素 5g 外装ﾌｨﾙﾑ ③</t>
  </si>
  <si>
    <t>販売店 分包 150g GS箱 (C)</t>
  </si>
  <si>
    <t>SUPERFOOD 31包入 中間箱</t>
  </si>
  <si>
    <t>Man-koso PREMIUM 145g 1本箱②</t>
  </si>
  <si>
    <t>Man-Koso CARAT 145g 1本箱②</t>
  </si>
  <si>
    <t>特選EXﾌﾟﾗｽ 150g 化粧箱</t>
  </si>
  <si>
    <t>特選EXﾌﾟﾗｽ 70g 化粧箱</t>
  </si>
  <si>
    <t>万田酵素 超熟 分包77.5g ﾁｬｯｸ袋③</t>
  </si>
  <si>
    <t>分包共用箱150g(ﾏｯﾄﾆｽ)</t>
  </si>
  <si>
    <t>万田酵素 GINGER 分包20g ﾁｬｯｸ袋③</t>
  </si>
  <si>
    <t>万田酵素STANDARD分包77.5gﾁｬｯｸ袋4</t>
  </si>
  <si>
    <t>万田酵素MULBERRY分包77.5gﾁｬｯｸ袋5</t>
  </si>
  <si>
    <t>MANUKA HONEY 2.5g 外装ﾌｨﾙﾑ③</t>
  </si>
  <si>
    <t>MULBERRYﾍﾟｰｽﾄ2.5g×4包3方ｼｰﾙ袋③</t>
  </si>
  <si>
    <t>万田酵素 j 分包50g 化粧箱</t>
  </si>
  <si>
    <t>万田酵素GINGER分包77.5gﾁｬｯｸ袋⑤</t>
  </si>
  <si>
    <t>MANUKA HONEY 分包ﾁｬｯｸ袋④ 77.5g</t>
  </si>
  <si>
    <t>販売店 分包 150g GS箱 (C)②</t>
  </si>
  <si>
    <t>1本箱(改)③</t>
  </si>
  <si>
    <t>Man-Koso 145g 住所訂正ｼｰﾙ</t>
  </si>
  <si>
    <t>(英語表記) 40×17㎜</t>
  </si>
  <si>
    <t>ｺﾞｰﾙﾄﾞEX500g 1本箱</t>
  </si>
  <si>
    <t>ｺﾞｰﾙﾄﾞEX500g ｼｵﾘ</t>
  </si>
  <si>
    <t>ｺﾞｰﾙﾄﾞEX500g 表ﾗﾍﾞﾙ</t>
  </si>
  <si>
    <t>試供品ﾌﾟﾗｽ温発酵しょうが2.5g外装</t>
  </si>
  <si>
    <t>ﾌｨﾙﾑ</t>
  </si>
  <si>
    <t>万田酵素 ｽｰﾊﾟｰ赤 5g 外装ﾌｨﾙﾑ③</t>
  </si>
  <si>
    <t>ｽｰﾊﾟｰ赤 35g 化粧箱　中仕切り付②</t>
  </si>
  <si>
    <t>NONI分包 60g 化粧箱⑦(T)</t>
  </si>
  <si>
    <t>特選EXﾌﾟﾗｽ 共用ｼｵﾘ②</t>
  </si>
  <si>
    <t>NONI 300g 化粧箱 (T)②</t>
  </si>
  <si>
    <t>特選EXﾌﾟﾗｽ 150g 訂正ｼｰﾙ 表面</t>
  </si>
  <si>
    <t>特選EXﾌﾟﾗｽ 150g 訂正ｼｰﾙ 裏面</t>
  </si>
  <si>
    <t>特選EXﾌﾟﾗｽ 150g 訂正ｼｰﾙ 側面</t>
  </si>
  <si>
    <t>特選EXﾌﾟﾗｽ 70g 訂正ｼｰﾙ 裏面</t>
  </si>
  <si>
    <t>特選EXﾌﾟﾗｽ 70g 訂正ｼｰﾙ 側面</t>
  </si>
  <si>
    <t>Man-Koso GOLD 145g 1本箱③</t>
  </si>
  <si>
    <t>ｽｰﾊﾟｰ万田酵素氣Ⅰ 2本箱 税(改)③</t>
  </si>
  <si>
    <t>特選EXﾌﾟﾗｽ 70g 化粧箱②</t>
  </si>
  <si>
    <t>特選EXﾌﾟﾗｽ 150g 化粧箱②</t>
  </si>
  <si>
    <t>特選EXﾌﾟﾗｽ 共用ｼｵﾘ③</t>
  </si>
  <si>
    <t>万田31号500ml  訂正ｼｰﾙ</t>
  </si>
  <si>
    <t>万田31号1ﾘｯﾄﾙ  訂正ｼｰﾙ</t>
  </si>
  <si>
    <t>万田酵素 吉祝 分包450g 裏面ﾗﾍﾞﾙ</t>
  </si>
  <si>
    <t>Man-koso PREMIUM 145g 1本箱③</t>
  </si>
  <si>
    <t>Man-Koso GOLD 145g 1本箱④</t>
  </si>
  <si>
    <t>発酵アグリ倉庫</t>
  </si>
  <si>
    <t>万田発酵のおつけもの(ぽん酢味)</t>
  </si>
  <si>
    <t>万田発酵のおつけもの(一味唐辛子</t>
  </si>
  <si>
    <t>万田発酵のおつけもの（塩はっさく</t>
  </si>
  <si>
    <t>はっさくミンチ 200g</t>
  </si>
  <si>
    <t>ネーブルミンチ 200g</t>
  </si>
  <si>
    <t>はっさくミンチ 1kg</t>
  </si>
  <si>
    <t>発酵販売ハウス倉庫</t>
  </si>
  <si>
    <t>肌ごころ 84g 単品</t>
  </si>
  <si>
    <t>まるかじりんご 180ml</t>
  </si>
  <si>
    <t>お風呂の万田酵素 健酵入浴剤 本体</t>
  </si>
  <si>
    <t>お風呂の万田酵素 健酵入浴剤 1回</t>
  </si>
  <si>
    <t>しまなみ海道 ﾗｰﾒﾝ味比べ(3食袋)</t>
  </si>
  <si>
    <t>ﾏｽｷﾝｸﾞﾃｰﾌﾟ（仕入）</t>
  </si>
  <si>
    <t>缶ﾊﾞｯｼﾞ（仕入）</t>
  </si>
  <si>
    <t>ひと粒のちから</t>
  </si>
  <si>
    <t>店頭販売用</t>
  </si>
  <si>
    <t>ｴﾑﾌｫﾙﾃ ﾓｲｽﾄｾﾗﾑﾏｽｸ 27mL 1枚入り</t>
  </si>
  <si>
    <t>せらのピクルス</t>
  </si>
  <si>
    <t>東京倉庫</t>
  </si>
  <si>
    <t>健康食卓倉庫</t>
  </si>
  <si>
    <t>QVC倉庫</t>
  </si>
  <si>
    <t>大阪倉庫</t>
  </si>
  <si>
    <t>百貨店倉庫</t>
  </si>
  <si>
    <t>38期　生産実績</t>
    <rPh sb="2" eb="3">
      <t>キ</t>
    </rPh>
    <rPh sb="4" eb="6">
      <t>セイサン</t>
    </rPh>
    <rPh sb="6" eb="8">
      <t>ジッセキ</t>
    </rPh>
    <phoneticPr fontId="6"/>
  </si>
  <si>
    <t>■製品課　生産分</t>
    <rPh sb="1" eb="3">
      <t>セイヒン</t>
    </rPh>
    <rPh sb="3" eb="4">
      <t>カ</t>
    </rPh>
    <rPh sb="5" eb="7">
      <t>セイサン</t>
    </rPh>
    <rPh sb="7" eb="8">
      <t>フン</t>
    </rPh>
    <phoneticPr fontId="6"/>
  </si>
  <si>
    <t>SCコード</t>
  </si>
  <si>
    <t>①SCでの完成実績</t>
    <rPh sb="5" eb="7">
      <t>カンセイ</t>
    </rPh>
    <rPh sb="7" eb="9">
      <t>ジッセキ</t>
    </rPh>
    <phoneticPr fontId="6"/>
  </si>
  <si>
    <t>作業時間</t>
    <rPh sb="0" eb="2">
      <t>サギョウ</t>
    </rPh>
    <rPh sb="2" eb="4">
      <t>ジカン</t>
    </rPh>
    <phoneticPr fontId="6"/>
  </si>
  <si>
    <t>万田酵素  145ｇ(販売店向け）</t>
  </si>
  <si>
    <t>万田酵素　分包150g</t>
  </si>
  <si>
    <t>万田酵素　分包50g</t>
  </si>
  <si>
    <t>万田酵素　300g(販売店限定品）</t>
  </si>
  <si>
    <t>万田酵素　金印　145ｇ</t>
  </si>
  <si>
    <t>万田酵素　金印　分包150ｇ</t>
  </si>
  <si>
    <t>万田HI酵素　145ｇ</t>
  </si>
  <si>
    <t>万田HI酵素　分包150ｇ</t>
  </si>
  <si>
    <t>ｽｰﾊﾟｰ万田酵素　氣Ⅰ　175ｇ</t>
  </si>
  <si>
    <t>ｽｰﾊﾟｰ氣Ⅰ　分包600g（150g×4箱）</t>
  </si>
  <si>
    <t>ｽｰﾊﾟｰ万田酵素　氣Ⅰ35ｇ（2.5g×14包）</t>
  </si>
  <si>
    <t>MANDA　CARE　PLUS　75g（梅）</t>
  </si>
  <si>
    <t>MANDA　CARE　PLUS　5g（梅）</t>
  </si>
  <si>
    <t>MANDA　CARE　PLUS　75g（ﾊﾟﾊﾟｲﾔ･ｺｺｱ）</t>
  </si>
  <si>
    <t>MANDA　CARE　PLUS　5g（ﾊﾟﾊﾟｲﾔ・ｺｺｱ）</t>
  </si>
  <si>
    <t>万田酵素j　分包150ｇ（ﾎﾟｲﾝﾄｼｰﾙなし）</t>
  </si>
  <si>
    <t>MANDA　L5000　450g（海外向け）</t>
  </si>
  <si>
    <t>万田酵素MJ　90ｇ</t>
  </si>
  <si>
    <t>MKF-Ⅰ分包150ｇ(AAAAA）</t>
  </si>
  <si>
    <t>MKF-Ⅰ携帯パック　50g(5A）</t>
  </si>
  <si>
    <t>新･MKF-Ⅱ　30ｇ</t>
  </si>
  <si>
    <t>MKF-Ⅱ　5A　ﾘｷｯﾄﾞ　30g</t>
  </si>
  <si>
    <t>ﾅﾁｭﾗﾙ酵素ﾌﾞﾙｰﾍﾞﾘｰﾌﾟﾗｽ　分包150g</t>
  </si>
  <si>
    <t>MANDA　HI　KOHSO　145ｇ</t>
  </si>
  <si>
    <t>Man　Koso　PREMIUM　145g</t>
  </si>
  <si>
    <t>Man-Koso　CARAT　145g</t>
  </si>
  <si>
    <t>Man　Koso　PREMIUM　分包　150g</t>
  </si>
  <si>
    <t>万田31号　100ｍｌ</t>
  </si>
  <si>
    <t>万田31号　500ｍｌ</t>
  </si>
  <si>
    <t>万田31号　1ﾘｯﾄﾙ</t>
  </si>
  <si>
    <t>試供品　万田酵素　5g（販売店向け）　</t>
  </si>
  <si>
    <t>試供品　金印　5g</t>
  </si>
  <si>
    <t>試供品　HI酵素　5g</t>
  </si>
  <si>
    <t>試供品　ｽｰﾊﾟｰ万田酵素(赤）　5g</t>
  </si>
  <si>
    <t>試供品　ｽｰﾊﾟｰ氣Ⅰ5g</t>
  </si>
  <si>
    <t>試供品　万田酵素j　5g</t>
  </si>
  <si>
    <t>試供品　ﾅﾁｭﾗﾙ酵素ﾌﾞﾙｰﾍﾞﾘｰﾌﾟﾗｽ　5g</t>
  </si>
  <si>
    <t>試供品　万田酵素MJ　5g</t>
  </si>
  <si>
    <t>試供品　万田31号　1ml×6</t>
  </si>
  <si>
    <t>植物性発酵物（A飼料）1kg　連続生産なし</t>
  </si>
  <si>
    <t>ﾏﾝﾀﾞｱﾆﾓ　650ｇ</t>
  </si>
  <si>
    <t>NONI酵素　分包60ｇ</t>
  </si>
  <si>
    <t>NONI酵素　300ｇ　ファミリーサイズ</t>
  </si>
  <si>
    <t>万田酵素 STANDARDﾁｭｰﾌﾞﾀｲﾌﾟ26×3本</t>
  </si>
  <si>
    <t>万田酵素 GINGERﾁｭｰﾌﾞﾀｲﾌﾟ26×3本</t>
  </si>
  <si>
    <t>試供品 万田酵素MANUKA HONEY 2.5g</t>
  </si>
  <si>
    <t>①合計</t>
    <rPh sb="1" eb="3">
      <t>ゴウケイ</t>
    </rPh>
    <phoneticPr fontId="6"/>
  </si>
  <si>
    <t>②DBでの完成実績</t>
    <rPh sb="5" eb="7">
      <t>カンセイ</t>
    </rPh>
    <rPh sb="7" eb="9">
      <t>ジッセキ</t>
    </rPh>
    <phoneticPr fontId="6"/>
  </si>
  <si>
    <t>発酵しょうが 2.5g支給用</t>
  </si>
  <si>
    <t>②合計</t>
    <rPh sb="1" eb="3">
      <t>ゴウケイ</t>
    </rPh>
    <phoneticPr fontId="6"/>
  </si>
  <si>
    <t>①＋②</t>
    <phoneticPr fontId="6"/>
  </si>
  <si>
    <t>■製造部で製造する品目</t>
    <rPh sb="1" eb="3">
      <t>セイゾウ</t>
    </rPh>
    <rPh sb="3" eb="4">
      <t>ブ</t>
    </rPh>
    <rPh sb="5" eb="7">
      <t>セイゾウ</t>
    </rPh>
    <rPh sb="9" eb="11">
      <t>ヒンモク</t>
    </rPh>
    <phoneticPr fontId="6"/>
  </si>
  <si>
    <t>統合商品コード</t>
  </si>
  <si>
    <t>生産数</t>
    <rPh sb="0" eb="3">
      <t>セイサンスウ</t>
    </rPh>
    <phoneticPr fontId="6"/>
  </si>
  <si>
    <t>MANDA HARVEST ｻﾝﾊﾞﾙｸ</t>
  </si>
  <si>
    <t>③製造部　製造分合計</t>
    <rPh sb="1" eb="4">
      <t>セイゾウブ</t>
    </rPh>
    <rPh sb="5" eb="8">
      <t>セイゾウブン</t>
    </rPh>
    <rPh sb="8" eb="10">
      <t>ゴウケイ</t>
    </rPh>
    <phoneticPr fontId="7"/>
  </si>
  <si>
    <t>①＋②＋③</t>
    <phoneticPr fontId="7"/>
  </si>
  <si>
    <t>バルク充填</t>
  </si>
  <si>
    <t>kg換算</t>
    <rPh sb="2" eb="4">
      <t>カンサン</t>
    </rPh>
    <phoneticPr fontId="6"/>
  </si>
  <si>
    <t>時間按分</t>
    <rPh sb="0" eb="2">
      <t>ジカン</t>
    </rPh>
    <rPh sb="2" eb="4">
      <t>アンブン</t>
    </rPh>
    <phoneticPr fontId="6"/>
  </si>
  <si>
    <t>GPB</t>
  </si>
  <si>
    <t>(空白)</t>
  </si>
  <si>
    <t>No</t>
  </si>
  <si>
    <t>HINCD</t>
  </si>
  <si>
    <t>HINNMA</t>
  </si>
  <si>
    <t>SUM(B."FURSU")</t>
  </si>
  <si>
    <t>HINCLBID</t>
  </si>
  <si>
    <t>DENKB</t>
  </si>
  <si>
    <t>0120110900002</t>
  </si>
  <si>
    <t>02</t>
  </si>
  <si>
    <t>S</t>
  </si>
  <si>
    <t>0120110900003</t>
  </si>
  <si>
    <t>0120110900005</t>
  </si>
  <si>
    <t>0120110900011</t>
  </si>
  <si>
    <t>0120110900014</t>
  </si>
  <si>
    <t>0120110900015</t>
  </si>
  <si>
    <t>0120110900017</t>
  </si>
  <si>
    <t>0120110900019</t>
  </si>
  <si>
    <t>0120110900020</t>
  </si>
  <si>
    <t>0120110900024</t>
  </si>
  <si>
    <t>0120110900025</t>
  </si>
  <si>
    <t>0120110900027</t>
  </si>
  <si>
    <t>0120110900030</t>
  </si>
  <si>
    <t>0120110900031</t>
  </si>
  <si>
    <t>0120110900037</t>
  </si>
  <si>
    <t>PY</t>
  </si>
  <si>
    <t>0120110900038</t>
  </si>
  <si>
    <t>0120110900040</t>
  </si>
  <si>
    <t>0120110900041</t>
  </si>
  <si>
    <t>0120110900045</t>
  </si>
  <si>
    <t>0120110900047</t>
  </si>
  <si>
    <t>0120110900048</t>
  </si>
  <si>
    <t>0120110900049</t>
  </si>
  <si>
    <t>0120110900050</t>
  </si>
  <si>
    <t>0120111000017</t>
  </si>
  <si>
    <t>0120120200086</t>
  </si>
  <si>
    <t>SBA</t>
  </si>
  <si>
    <t>0120120600016</t>
  </si>
  <si>
    <t>0120160600001</t>
  </si>
  <si>
    <t>0120170500055</t>
  </si>
  <si>
    <t>0120171100007</t>
  </si>
  <si>
    <t>0120200900080</t>
  </si>
  <si>
    <t>0120201100061</t>
  </si>
  <si>
    <t>0120210400012</t>
  </si>
  <si>
    <t>0120230200027</t>
  </si>
  <si>
    <t>0120230400008</t>
  </si>
  <si>
    <t>0120240100048</t>
  </si>
  <si>
    <t>0120240200025</t>
  </si>
  <si>
    <t>0120110801132</t>
  </si>
  <si>
    <t>03</t>
  </si>
  <si>
    <t>0120110801131</t>
  </si>
  <si>
    <t>0120130400028</t>
  </si>
  <si>
    <t>0120110801283</t>
  </si>
  <si>
    <t>0120110801215</t>
  </si>
  <si>
    <t>0120110801266</t>
  </si>
  <si>
    <t>0120110801161</t>
  </si>
  <si>
    <t>0120240100055</t>
  </si>
  <si>
    <t>BM 2.5g</t>
  </si>
  <si>
    <t>0120200200008</t>
  </si>
  <si>
    <t>0120110801221</t>
  </si>
  <si>
    <t>0120110801139</t>
  </si>
  <si>
    <t>0120110801267</t>
  </si>
  <si>
    <t>0120110801133</t>
  </si>
  <si>
    <t>0120110801179</t>
  </si>
  <si>
    <t>0120110801280</t>
  </si>
  <si>
    <t>0120170500057</t>
  </si>
  <si>
    <t>0120180400027</t>
  </si>
  <si>
    <t>0120181100054</t>
  </si>
  <si>
    <t>0120110801164</t>
  </si>
  <si>
    <t>0120110801129</t>
  </si>
  <si>
    <t>0120230200038</t>
  </si>
  <si>
    <t>0120110801169</t>
  </si>
  <si>
    <t>0120110801134</t>
  </si>
  <si>
    <t>0120140100069</t>
  </si>
  <si>
    <t>Man Koso Gold　145g　半</t>
  </si>
  <si>
    <t>0120110801228</t>
  </si>
  <si>
    <t>MANDA HI KOHSO 145g　半</t>
  </si>
  <si>
    <t>0120191200066</t>
  </si>
  <si>
    <t>0120111100086</t>
  </si>
  <si>
    <t>Man-Koso CARAT 145g 半</t>
  </si>
  <si>
    <t>0120120300043</t>
  </si>
  <si>
    <t>0120110801234</t>
  </si>
  <si>
    <t>0120110801230</t>
  </si>
  <si>
    <t>Man-Koso PREMIUM 145g　半</t>
  </si>
  <si>
    <t>0120110801217</t>
  </si>
  <si>
    <t>0120230300039</t>
  </si>
  <si>
    <t>MKﾐｸｽﾁｬｰ(ﾍﾟｰｽﾄ) 1kg BZ 半</t>
  </si>
  <si>
    <t>0120210700013</t>
  </si>
  <si>
    <t>MKﾐｸｽﾁｬｰ(ﾍﾟｰｽﾄ) 1kg　半</t>
  </si>
  <si>
    <t>0120111000019</t>
  </si>
  <si>
    <t>0120180700008</t>
  </si>
  <si>
    <t>0120180400029</t>
  </si>
  <si>
    <t>0120211100018</t>
  </si>
  <si>
    <t>0120130100025</t>
  </si>
  <si>
    <t>NONI酵素 300g　ﾌｧﾐﾘｰｻｲｽﾞ　半</t>
  </si>
  <si>
    <t>0120110801274</t>
  </si>
  <si>
    <t>0120110801273</t>
  </si>
  <si>
    <t>0120230700022</t>
  </si>
  <si>
    <t>P 2.5g×2(万田酵素宇宙用)</t>
  </si>
  <si>
    <t>0120210700012</t>
  </si>
  <si>
    <t>0120110801158</t>
  </si>
  <si>
    <t>0120201100060</t>
  </si>
  <si>
    <t>PXM　2.5g</t>
  </si>
  <si>
    <t>0120240300032</t>
  </si>
  <si>
    <t>0120170500058</t>
  </si>
  <si>
    <t>0120180400028</t>
  </si>
  <si>
    <t>0120180500083</t>
  </si>
  <si>
    <t>0120231100079</t>
  </si>
  <si>
    <t>SUPERDRINKﾊﾞﾙｸ 3g</t>
  </si>
  <si>
    <t>0120110801268</t>
  </si>
  <si>
    <t>0120110801300</t>
  </si>
  <si>
    <t>0120110801159</t>
  </si>
  <si>
    <t>0120220100058</t>
  </si>
  <si>
    <t>おいしい青汁ﾊﾞﾙｸ 3g</t>
  </si>
  <si>
    <t>0120220900038</t>
  </si>
  <si>
    <t>0120220700024</t>
  </si>
  <si>
    <t>ｺﾞｰﾙﾄﾞEX 155g　半</t>
  </si>
  <si>
    <t>0120221200031</t>
  </si>
  <si>
    <t>ｺﾞｰﾙﾄﾞEX 300g 半</t>
  </si>
  <si>
    <t>0120230600038</t>
  </si>
  <si>
    <t>ｺﾞｰﾙﾄﾞEX 500g 半</t>
  </si>
  <si>
    <t>0120110801149</t>
  </si>
  <si>
    <t>ｽｰﾊﾟｰ万田酵素 145g　半</t>
  </si>
  <si>
    <t>0120110801150</t>
  </si>
  <si>
    <t>ｽｰﾊﾟｰ万田酵素 Big 480g 半</t>
  </si>
  <si>
    <t>0120110801151</t>
  </si>
  <si>
    <t>ｽｰﾊﾟｰ万田酵素 氣Ⅰ 175g　半</t>
  </si>
  <si>
    <t>0120110801125</t>
  </si>
  <si>
    <t>0120121000006</t>
  </si>
  <si>
    <t>0120110801187</t>
  </si>
  <si>
    <t>ﾊﾞｲｵ･EX 125g　半</t>
  </si>
  <si>
    <t>0120230600089</t>
  </si>
  <si>
    <t>0120120800038</t>
  </si>
  <si>
    <t>ﾏﾝﾀﾞｱﾆﾓ　650g　半</t>
  </si>
  <si>
    <t>0120110801170</t>
  </si>
  <si>
    <t>業務用酵素 万田酵素 1㎏　半</t>
  </si>
  <si>
    <t>0120230300040</t>
  </si>
  <si>
    <t>健康農業 500ml X 半</t>
  </si>
  <si>
    <t>0120120500025</t>
  </si>
  <si>
    <t>植物性発酵物（A飼料）1ﾘｯﾄﾙ　半</t>
  </si>
  <si>
    <t>0120110801137</t>
  </si>
  <si>
    <t>0120110801216</t>
  </si>
  <si>
    <t>0120200700028</t>
  </si>
  <si>
    <t>0120230600090</t>
  </si>
  <si>
    <t>0120170200005</t>
  </si>
  <si>
    <t>秘蔵　万田酵素　145ｇ　半</t>
  </si>
  <si>
    <t>0120110801243</t>
  </si>
  <si>
    <t>万田31号 100ml　半</t>
  </si>
  <si>
    <t>0120110801245</t>
  </si>
  <si>
    <t>万田31号 1ﾘｯﾄﾙ　半</t>
  </si>
  <si>
    <t>0120161100026</t>
  </si>
  <si>
    <t>万田31号 1ﾘｯﾄﾙ（韓国向け）半</t>
  </si>
  <si>
    <t>0120110801244</t>
  </si>
  <si>
    <t>万田31号 500ml　半</t>
  </si>
  <si>
    <t>0120161100024</t>
  </si>
  <si>
    <t>万田31号 500ml（韓国向け）　半</t>
  </si>
  <si>
    <t>0120110801146</t>
  </si>
  <si>
    <t>万田HI酵素 145g　半製品</t>
  </si>
  <si>
    <t>0120110801142</t>
  </si>
  <si>
    <t>0120110801143</t>
  </si>
  <si>
    <t>0120110801163</t>
  </si>
  <si>
    <t>万田酵素 j 145g　半</t>
  </si>
  <si>
    <t>0120110801200</t>
  </si>
  <si>
    <t>万田酵素 MJ 90g　半</t>
  </si>
  <si>
    <t>0120110801160</t>
  </si>
  <si>
    <t>万田酵素 ｴｸｾﾚﾝﾄ 145g　半</t>
  </si>
  <si>
    <t>0120110801144</t>
  </si>
  <si>
    <t>万田酵素 金印 145g　半</t>
  </si>
  <si>
    <t>0120110801135</t>
  </si>
  <si>
    <t>0120110801342</t>
  </si>
  <si>
    <t>04</t>
  </si>
  <si>
    <t>0120110801354</t>
  </si>
  <si>
    <t>ﾊﾁﾐﾂ 500cc 容器</t>
  </si>
  <si>
    <t>0120110801366</t>
  </si>
  <si>
    <t>0120110801385</t>
  </si>
  <si>
    <t>0120110801481</t>
  </si>
  <si>
    <t>0120110801483</t>
  </si>
  <si>
    <t>0120110801491</t>
  </si>
  <si>
    <t>0120110801492</t>
  </si>
  <si>
    <t>0120110801493</t>
  </si>
  <si>
    <t>0120110801504</t>
  </si>
  <si>
    <t>0120110801505</t>
  </si>
  <si>
    <t>0120110801533</t>
  </si>
  <si>
    <t>0120110801536</t>
  </si>
  <si>
    <t>0120110801541</t>
  </si>
  <si>
    <t>0120110801549</t>
  </si>
  <si>
    <t>0120110801602</t>
  </si>
  <si>
    <t>0120110801604</t>
  </si>
  <si>
    <t>0120110801610</t>
  </si>
  <si>
    <t>0120110801622</t>
  </si>
  <si>
    <t>0120110801624</t>
  </si>
  <si>
    <t>0120110801682</t>
  </si>
  <si>
    <t>0120110801689</t>
  </si>
  <si>
    <t>0120110801698</t>
  </si>
  <si>
    <t>0120110801874</t>
  </si>
  <si>
    <t>0120110802295</t>
  </si>
  <si>
    <t>0120110802297</t>
  </si>
  <si>
    <t>0120110803084</t>
  </si>
  <si>
    <t>0120110803088</t>
  </si>
  <si>
    <t>0120110803092</t>
  </si>
  <si>
    <t>0120110803095</t>
  </si>
  <si>
    <t>0120110803098</t>
  </si>
  <si>
    <t>0120110803102</t>
  </si>
  <si>
    <t>0120110803108</t>
  </si>
  <si>
    <t>0120110803110</t>
  </si>
  <si>
    <t>0120110803111</t>
  </si>
  <si>
    <t>0120110803112</t>
  </si>
  <si>
    <t>0120110803117</t>
  </si>
  <si>
    <t>0120110803190</t>
  </si>
  <si>
    <t>0120110803192</t>
  </si>
  <si>
    <t>0120110803197</t>
  </si>
  <si>
    <t>0120110803201</t>
  </si>
  <si>
    <t>ｽﾌﾟｰﾝ （大） 大商硝子</t>
  </si>
  <si>
    <t>0120110803202</t>
  </si>
  <si>
    <t>0120110804010</t>
  </si>
  <si>
    <t>0120110804084</t>
  </si>
  <si>
    <t>0120110804102</t>
  </si>
  <si>
    <t>0120110804659</t>
  </si>
  <si>
    <t>0120110804988</t>
  </si>
  <si>
    <t>0120110805164</t>
  </si>
  <si>
    <t>0120110805165</t>
  </si>
  <si>
    <t>0120110805170</t>
  </si>
  <si>
    <t>0120110805171</t>
  </si>
  <si>
    <t>想愛 480g ｽﾁﾛｰﾙｼｭﾘﾝｸ(Rｼｰﾙ)</t>
  </si>
  <si>
    <t>0120110805177</t>
  </si>
  <si>
    <t>0120110805184</t>
  </si>
  <si>
    <t>0120110805186</t>
  </si>
  <si>
    <t>0120110805188</t>
  </si>
  <si>
    <t>0120110805343</t>
  </si>
  <si>
    <t>0120110805422</t>
  </si>
  <si>
    <t>0120110805423</t>
  </si>
  <si>
    <t>0120110805429</t>
  </si>
  <si>
    <t>0120110805444</t>
  </si>
  <si>
    <t>0120110805445</t>
  </si>
  <si>
    <t>0120110805451</t>
  </si>
  <si>
    <t>0120110805464</t>
  </si>
  <si>
    <t>0120110805476</t>
  </si>
  <si>
    <t>70g×48本入無地 ﾀﾞﾝﾎﾞｰﾙ(W芯)</t>
  </si>
  <si>
    <t>0120110805496</t>
  </si>
  <si>
    <t>0120110805498</t>
  </si>
  <si>
    <t>0120110805679</t>
  </si>
  <si>
    <t>0120110805690</t>
  </si>
  <si>
    <t>0120110805692</t>
  </si>
  <si>
    <t>0120110805694</t>
  </si>
  <si>
    <t>0120110805727</t>
  </si>
  <si>
    <t>0120110805777</t>
  </si>
  <si>
    <t>0120110805779</t>
  </si>
  <si>
    <t>0120110805802</t>
  </si>
  <si>
    <t>0120110805806</t>
  </si>
  <si>
    <t>0120110805943</t>
  </si>
  <si>
    <t>0120110805994</t>
  </si>
  <si>
    <t>0120110806025</t>
  </si>
  <si>
    <t>0120110806029</t>
  </si>
  <si>
    <t>0120111000949</t>
  </si>
  <si>
    <t>0120111000964</t>
  </si>
  <si>
    <t>0120111100006</t>
  </si>
  <si>
    <t>0120120200034</t>
  </si>
  <si>
    <t>0120120200051</t>
  </si>
  <si>
    <t>0120120300039</t>
  </si>
  <si>
    <t>ﾗﾐｼﾞｯﾌﾟ LZ-F ﾖｺｾﾛ</t>
  </si>
  <si>
    <t>0120120300041</t>
  </si>
  <si>
    <t>0120120400032</t>
  </si>
  <si>
    <t>0120120400033</t>
  </si>
  <si>
    <t>0120120800031</t>
  </si>
  <si>
    <t>0120120900035</t>
  </si>
  <si>
    <t>0120130100020</t>
  </si>
  <si>
    <t>0120130200023</t>
  </si>
  <si>
    <t>0120130400022</t>
  </si>
  <si>
    <t>0120130400027</t>
  </si>
  <si>
    <t>0120131000001</t>
  </si>
  <si>
    <t>0120131000034</t>
  </si>
  <si>
    <t>0120131200011</t>
  </si>
  <si>
    <t>0120140100009</t>
  </si>
  <si>
    <t>0120140100015</t>
  </si>
  <si>
    <t>販売店向け145g×30箱ﾀﾞﾝﾎﾞｰﾙ</t>
  </si>
  <si>
    <t>0120140100019</t>
  </si>
  <si>
    <t>0120140100023</t>
  </si>
  <si>
    <t>HI145gダンボール 税</t>
  </si>
  <si>
    <t>0120140100024</t>
  </si>
  <si>
    <t>0120140100027</t>
  </si>
  <si>
    <t>0120140100040</t>
  </si>
  <si>
    <t>0120140100052</t>
  </si>
  <si>
    <t>0120140100061</t>
  </si>
  <si>
    <t>0120140100064</t>
  </si>
  <si>
    <t>0120140100078</t>
  </si>
  <si>
    <t>0120140200022</t>
  </si>
  <si>
    <t>0120140200028</t>
  </si>
  <si>
    <t>0120140200048</t>
  </si>
  <si>
    <t>0120140400056</t>
  </si>
  <si>
    <t>0120140700016</t>
  </si>
  <si>
    <t>0120140900013</t>
  </si>
  <si>
    <t>0120140900059</t>
  </si>
  <si>
    <t>0120140900061</t>
  </si>
  <si>
    <t>Man-Koso GOLD 145g 1本箱</t>
  </si>
  <si>
    <t>0120140900065</t>
  </si>
  <si>
    <t>0120140900066</t>
  </si>
  <si>
    <t>0120140900067</t>
  </si>
  <si>
    <t>0120140900068</t>
  </si>
  <si>
    <t>0120140900069</t>
  </si>
  <si>
    <t>0120140900070</t>
  </si>
  <si>
    <t>0120141100017</t>
  </si>
  <si>
    <t>PPﾊｲｼｰﾄ 70g用 高久産業　</t>
  </si>
  <si>
    <t>0120141100018</t>
  </si>
  <si>
    <t>PPﾊｲｼｰﾄ 145g用 高久産業　</t>
  </si>
  <si>
    <t>0120150100014</t>
  </si>
  <si>
    <t>0120150300005</t>
  </si>
  <si>
    <t>0120150700004</t>
  </si>
  <si>
    <t>0120151000068</t>
  </si>
  <si>
    <t>0120151000069</t>
  </si>
  <si>
    <t>万田31号 1L・500ml 共用ｵﾚﾝｼﾞｷｬｯﾌ</t>
  </si>
  <si>
    <t>0120160600011</t>
  </si>
  <si>
    <t>0120160600023</t>
  </si>
  <si>
    <t>0120160700053</t>
  </si>
  <si>
    <t>0120160700062</t>
  </si>
  <si>
    <t>0120160700064</t>
  </si>
  <si>
    <t>0120160800001</t>
  </si>
  <si>
    <t>0120160800002</t>
  </si>
  <si>
    <t>0120160900019</t>
  </si>
  <si>
    <t>0120160900020</t>
  </si>
  <si>
    <t>0120160900023</t>
  </si>
  <si>
    <t>万田31号 500ml ﾗﾍﾞﾙ②</t>
  </si>
  <si>
    <t>0120161000029</t>
  </si>
  <si>
    <t>0120161000030</t>
  </si>
  <si>
    <t>0120161000033</t>
  </si>
  <si>
    <t>0120161000036</t>
  </si>
  <si>
    <t>0120170100028</t>
  </si>
  <si>
    <t>0120170100029</t>
  </si>
  <si>
    <t>0120170100030</t>
  </si>
  <si>
    <t>0120170300032</t>
  </si>
  <si>
    <t>0120170300033</t>
  </si>
  <si>
    <t>0120170400011</t>
  </si>
  <si>
    <t>0120170400025</t>
  </si>
  <si>
    <t>0120170600021</t>
  </si>
  <si>
    <t>0120170600022</t>
  </si>
  <si>
    <t>万田酵素 GINGER 分包35g ﾁｬｯｸ袋</t>
  </si>
  <si>
    <t>0120170700031</t>
  </si>
  <si>
    <t>0120170700060</t>
  </si>
  <si>
    <t>0120170800024</t>
  </si>
  <si>
    <t>0120170800036</t>
  </si>
  <si>
    <t>0120171100054</t>
  </si>
  <si>
    <t>0120180300009</t>
  </si>
  <si>
    <t>0120180300010</t>
  </si>
  <si>
    <t>0120180300011</t>
  </si>
  <si>
    <t>0120180300062</t>
  </si>
  <si>
    <t>0120180300063</t>
  </si>
  <si>
    <t>0120180300069</t>
  </si>
  <si>
    <t>0120180300070</t>
  </si>
  <si>
    <t>0120180400011</t>
  </si>
  <si>
    <t>0120180500086</t>
  </si>
  <si>
    <t>0120180700005</t>
  </si>
  <si>
    <t>0120180700070</t>
  </si>
  <si>
    <t>0120180700076</t>
  </si>
  <si>
    <t>0120181000032</t>
  </si>
  <si>
    <t>万田31号500ml 1本箱③</t>
  </si>
  <si>
    <t>0120181100050</t>
  </si>
  <si>
    <t>0120181100052</t>
  </si>
  <si>
    <t>0120190100016</t>
  </si>
  <si>
    <t>0120190400032</t>
  </si>
  <si>
    <t>145g×48本入ﾀﾞﾝﾎﾞｰﾙ(W芯) L＝356</t>
  </si>
  <si>
    <t>0120190700002</t>
  </si>
  <si>
    <t>0120190700003</t>
  </si>
  <si>
    <t>0120190700010</t>
  </si>
  <si>
    <t>0120190700012</t>
  </si>
  <si>
    <t>0120190700033</t>
  </si>
  <si>
    <t>0120190700049</t>
  </si>
  <si>
    <t>0120190800032</t>
  </si>
  <si>
    <t>0120190800034</t>
  </si>
  <si>
    <t>0120190800035</t>
  </si>
  <si>
    <t>試供品 HI酵素 5g ﾌｨﾙﾑ ②</t>
  </si>
  <si>
    <t>0120190900001</t>
  </si>
  <si>
    <t>0120190900002</t>
  </si>
  <si>
    <t>金印145g 1本箱 税 (改) ③</t>
  </si>
  <si>
    <t>0120190900003</t>
  </si>
  <si>
    <t>0120190900004</t>
  </si>
  <si>
    <t>0120190900005</t>
  </si>
  <si>
    <t>ｽｰﾊﾟｰ万田酵素氣Ⅰ 2本箱 税(改)②</t>
  </si>
  <si>
    <t>0120190900065</t>
  </si>
  <si>
    <t>0120191000001</t>
  </si>
  <si>
    <t>ｽｰﾊﾟｰ万田酵素 氣I 35g 化粧箱　</t>
  </si>
  <si>
    <t>0120191000004</t>
  </si>
  <si>
    <t>0120191000062</t>
  </si>
  <si>
    <t>万田酵素STANDARD 分包20gﾁｬｯｸ袋②</t>
  </si>
  <si>
    <t>0120191000066</t>
  </si>
  <si>
    <t>0120191000073</t>
  </si>
  <si>
    <t>Manda fermentationﾛｺﾞ 分包ﾌｨﾙﾑ</t>
  </si>
  <si>
    <t>0120191100110</t>
  </si>
  <si>
    <t>0120191100112</t>
  </si>
  <si>
    <t>ｽｰﾊﾟｰ（赤箱）共用ｼｵﾘ 税（改)②</t>
  </si>
  <si>
    <t>0120191100117</t>
  </si>
  <si>
    <t>0120191200024</t>
  </si>
  <si>
    <t>0120191200025</t>
  </si>
  <si>
    <t>0120191200027</t>
  </si>
  <si>
    <t>0120191200028</t>
  </si>
  <si>
    <t>0120191200029</t>
  </si>
  <si>
    <t>0120191200030</t>
  </si>
  <si>
    <t>0120191200031</t>
  </si>
  <si>
    <t>0120191200032</t>
  </si>
  <si>
    <t>0120191200033</t>
  </si>
  <si>
    <t>0120191200034</t>
  </si>
  <si>
    <t>0120191200036</t>
  </si>
  <si>
    <t>0120191200037</t>
  </si>
  <si>
    <t>0120191200042</t>
  </si>
  <si>
    <t>0120191200043</t>
  </si>
  <si>
    <t>0120191200046</t>
  </si>
  <si>
    <t>0120191200047</t>
  </si>
  <si>
    <t>0120191200051</t>
  </si>
  <si>
    <t>0120191200052</t>
  </si>
  <si>
    <t>0120191200053</t>
  </si>
  <si>
    <t>0120191200054</t>
  </si>
  <si>
    <t>0120191200056</t>
  </si>
  <si>
    <t>0120191200070</t>
  </si>
  <si>
    <t>0120191200073</t>
  </si>
  <si>
    <t>0120191200074</t>
  </si>
  <si>
    <t>0120200100007</t>
  </si>
  <si>
    <t>0120200100010</t>
  </si>
  <si>
    <t>0120200100023</t>
  </si>
  <si>
    <t>0120200200033</t>
  </si>
  <si>
    <t>0120200200051</t>
  </si>
  <si>
    <t>0120200200052</t>
  </si>
  <si>
    <t>0120200300011</t>
  </si>
  <si>
    <t>0120200300012</t>
  </si>
  <si>
    <t>0120200300075</t>
  </si>
  <si>
    <t>0120200300078</t>
  </si>
  <si>
    <t>0120200300093</t>
  </si>
  <si>
    <t>0120200300094</t>
  </si>
  <si>
    <t>ﾊﾞｲｵ EX 125g 裏ﾗﾍﾞﾙ ②</t>
  </si>
  <si>
    <t>0120200300095</t>
  </si>
  <si>
    <t>0120200300100</t>
  </si>
  <si>
    <t>0120200300102</t>
  </si>
  <si>
    <t>0120200300103</t>
  </si>
  <si>
    <t>0120200300104</t>
  </si>
  <si>
    <t>0120200300106</t>
  </si>
  <si>
    <t>0120200300107</t>
  </si>
  <si>
    <t>0120200300108</t>
  </si>
  <si>
    <t>0120200300110</t>
  </si>
  <si>
    <t>MKF-Ⅱ 5A ﾘｷｯﾄﾞ 30g ｼｵﾘ（改）②</t>
  </si>
  <si>
    <t>0120200300121</t>
  </si>
  <si>
    <t>万田酵素 MULBERRY 分包ﾌｨﾙﾑ　</t>
  </si>
  <si>
    <t>0120200400041</t>
  </si>
  <si>
    <t>0120200500038</t>
  </si>
  <si>
    <t>0120200500063</t>
  </si>
  <si>
    <t>0120200900063</t>
  </si>
  <si>
    <t>0120200900064</t>
  </si>
  <si>
    <t>0120200900084</t>
  </si>
  <si>
    <t>0120200900085</t>
  </si>
  <si>
    <t>0120201000003</t>
  </si>
  <si>
    <t>0120201100003</t>
  </si>
  <si>
    <t>万田酵素GINGER 8包入 英語 裏ﾗﾍﾞﾙ</t>
  </si>
  <si>
    <t>0120201100009</t>
  </si>
  <si>
    <t>0120201100058</t>
  </si>
  <si>
    <t>0120201200054</t>
  </si>
  <si>
    <t>MANDA WELLNESS SUPERFOOD分包ﾌｨﾙﾑ</t>
  </si>
  <si>
    <t>0120210300048</t>
  </si>
  <si>
    <t>0120210400001</t>
  </si>
  <si>
    <t>0120210400002</t>
  </si>
  <si>
    <t>0120210400003</t>
  </si>
  <si>
    <t>0120210400004</t>
  </si>
  <si>
    <t>0120210400006</t>
  </si>
  <si>
    <t>0120210500003</t>
  </si>
  <si>
    <t>0120210500004</t>
  </si>
  <si>
    <t>0120210500005</t>
  </si>
  <si>
    <t>0120210500006</t>
  </si>
  <si>
    <t>0120210500007</t>
  </si>
  <si>
    <t>0120210500008</t>
  </si>
  <si>
    <t>0120210500009</t>
  </si>
  <si>
    <t>0120210500033</t>
  </si>
  <si>
    <t>0120210500053</t>
  </si>
  <si>
    <t>0120210600048</t>
  </si>
  <si>
    <t>0120210600049</t>
  </si>
  <si>
    <t>万田酵素 GINGER 分包ﾌｨﾙﾑ　</t>
  </si>
  <si>
    <t>0120210700003</t>
  </si>
  <si>
    <t>0120210700014</t>
  </si>
  <si>
    <t>0120210700019</t>
  </si>
  <si>
    <t>MANUKA HONEY 分包ﾁｬｯｸ袋② 77.5g</t>
  </si>
  <si>
    <t>0120210700020</t>
  </si>
  <si>
    <t>MANUKA HONEY 2.5g外装ﾌｨﾙﾑ②</t>
  </si>
  <si>
    <t>0120210800014</t>
  </si>
  <si>
    <t>0120210800015</t>
  </si>
  <si>
    <t>0120210800016</t>
  </si>
  <si>
    <t>0120210800032</t>
  </si>
  <si>
    <t>0120210900015</t>
  </si>
  <si>
    <t>SUPERFOOD 31包入 化粧箱②</t>
  </si>
  <si>
    <t>0120210900016</t>
  </si>
  <si>
    <t>0120211000020</t>
  </si>
  <si>
    <t>0120211000065</t>
  </si>
  <si>
    <t>0120211000067</t>
  </si>
  <si>
    <t>0120211100001</t>
  </si>
  <si>
    <t>0120211100019</t>
  </si>
  <si>
    <t>0120211100020</t>
  </si>
  <si>
    <t>0120211100025</t>
  </si>
  <si>
    <t>0120211200009</t>
  </si>
  <si>
    <t>0120220100038</t>
  </si>
  <si>
    <t>0120220100039</t>
  </si>
  <si>
    <t>0120220100040</t>
  </si>
  <si>
    <t>0120220100046</t>
  </si>
  <si>
    <t>NONI 共通ｼｵﾘ④ (T)</t>
  </si>
  <si>
    <t>0120220100047</t>
  </si>
  <si>
    <t>NONI分包 60g 化粧箱⑥(T)</t>
  </si>
  <si>
    <t>0120220100048</t>
  </si>
  <si>
    <t>NONI 300g 化粧箱 (T)</t>
  </si>
  <si>
    <t>0120220100049</t>
  </si>
  <si>
    <t>NONI 300g 表ﾗﾍﾞﾙ (T)</t>
  </si>
  <si>
    <t>0120220100050</t>
  </si>
  <si>
    <t>NONI 300g 裏ﾗﾍﾞﾙ (T)</t>
  </si>
  <si>
    <t>0120220200003</t>
  </si>
  <si>
    <t>NONI分包ｱﾙﾐﾌｨﾙﾑ(大成ﾗﾐｯｸ)</t>
  </si>
  <si>
    <t>0120220200040</t>
  </si>
  <si>
    <t>0120220200041</t>
  </si>
  <si>
    <t>0120220200046</t>
  </si>
  <si>
    <t>0120220300016</t>
  </si>
  <si>
    <t>0120220300017</t>
  </si>
  <si>
    <t>0120220300018</t>
  </si>
  <si>
    <t>0120220300019</t>
  </si>
  <si>
    <t>0120220300020</t>
  </si>
  <si>
    <t>0120220300021</t>
  </si>
  <si>
    <t>0120220500020</t>
  </si>
  <si>
    <t>0120220500022</t>
  </si>
  <si>
    <t>万田酵素MULBERRY分包77.5gﾁｬｯｸ袋4</t>
  </si>
  <si>
    <t>0120220500023</t>
  </si>
  <si>
    <t>0120220600064</t>
  </si>
  <si>
    <t>0120220700004</t>
  </si>
  <si>
    <t>0120220700005</t>
  </si>
  <si>
    <t>0120220700007</t>
  </si>
  <si>
    <t>0120220700008</t>
  </si>
  <si>
    <t>万田31号500ml 1本箱④</t>
  </si>
  <si>
    <t>0120220700009</t>
  </si>
  <si>
    <t>0120220700010</t>
  </si>
  <si>
    <t>万田31号1L 1本箱④</t>
  </si>
  <si>
    <t>0120220700011</t>
  </si>
  <si>
    <t>0120220700065</t>
  </si>
  <si>
    <t>0120220800041</t>
  </si>
  <si>
    <t>MANUKA HONEY 分包ﾁｬｯｸ袋③ 77.5g</t>
  </si>
  <si>
    <t>0120220800042</t>
  </si>
  <si>
    <t>0120220900002</t>
  </si>
  <si>
    <t>0120220900003</t>
  </si>
  <si>
    <t>0120220900008</t>
  </si>
  <si>
    <t>おいしい青汁 3g×30本 化粧箱③</t>
  </si>
  <si>
    <t>0120220900032</t>
  </si>
  <si>
    <t>0120220900034</t>
  </si>
  <si>
    <t>0120220900035</t>
  </si>
  <si>
    <t>0120220900036</t>
  </si>
  <si>
    <t>0120220900037</t>
  </si>
  <si>
    <t>0120221000062</t>
  </si>
  <si>
    <t>0120221000063</t>
  </si>
  <si>
    <t>0120221000064</t>
  </si>
  <si>
    <t>0120221000066</t>
  </si>
  <si>
    <t>0120221100017</t>
  </si>
  <si>
    <t>0120221200007</t>
  </si>
  <si>
    <t>0120221200012</t>
  </si>
  <si>
    <t>0120221200017</t>
  </si>
  <si>
    <t>0120221200018</t>
  </si>
  <si>
    <t>0120221200019</t>
  </si>
  <si>
    <t>0120221200020</t>
  </si>
  <si>
    <t>0120221200021</t>
  </si>
  <si>
    <t>0120221200023</t>
  </si>
  <si>
    <t>0120221200024</t>
  </si>
  <si>
    <t>0120221200025</t>
  </si>
  <si>
    <t>0120221200026</t>
  </si>
  <si>
    <t>0120221200028</t>
  </si>
  <si>
    <t>0120221200030</t>
  </si>
  <si>
    <t>0120230200004</t>
  </si>
  <si>
    <t>0120230200005</t>
  </si>
  <si>
    <t>0120230200006</t>
  </si>
  <si>
    <t>0120230200019</t>
  </si>
  <si>
    <t>0120230200020</t>
  </si>
  <si>
    <t>MANDA KOSO 75g(台湾向け)化粧箱</t>
  </si>
  <si>
    <t>0120230200021</t>
  </si>
  <si>
    <t>0120230200022</t>
  </si>
  <si>
    <t>0120230200025</t>
  </si>
  <si>
    <t>0120230200053</t>
  </si>
  <si>
    <t>0120230200054</t>
  </si>
  <si>
    <t>0120230200055</t>
  </si>
  <si>
    <t>0120230300005</t>
  </si>
  <si>
    <t>0120230300049</t>
  </si>
  <si>
    <t>0120230300050</t>
  </si>
  <si>
    <t>0120230300066</t>
  </si>
  <si>
    <t>0120230500077</t>
  </si>
  <si>
    <t>0120230500078</t>
  </si>
  <si>
    <t>0120230600003</t>
  </si>
  <si>
    <t>0120230600004</t>
  </si>
  <si>
    <t>0120230600005</t>
  </si>
  <si>
    <t>0120230600006</t>
  </si>
  <si>
    <t>0120230600007</t>
  </si>
  <si>
    <t>ｺﾞｰﾙﾄﾞEX 分包50g 台紙</t>
  </si>
  <si>
    <t>0120230600008</t>
  </si>
  <si>
    <t>0120230600028</t>
  </si>
  <si>
    <t>0120230600029</t>
  </si>
  <si>
    <t>0120230600030</t>
  </si>
  <si>
    <t>0120230600031</t>
  </si>
  <si>
    <t>0120230600037</t>
  </si>
  <si>
    <t>0120230600043</t>
  </si>
  <si>
    <t>0120230600056</t>
  </si>
  <si>
    <t>0120230600057</t>
  </si>
  <si>
    <t>0120230600078</t>
  </si>
  <si>
    <t>0120230600083</t>
  </si>
  <si>
    <t>0120230600084</t>
  </si>
  <si>
    <t>0120230600085</t>
  </si>
  <si>
    <t>0120230600091</t>
  </si>
  <si>
    <t>万田酵素(宇宙用)ｱﾙﾐ外装袋S2</t>
  </si>
  <si>
    <t>0120230600092</t>
  </si>
  <si>
    <t>万田酵素(宇宙用)ﾍﾞﾙｺｲﾝ</t>
  </si>
  <si>
    <t>0120230600093</t>
  </si>
  <si>
    <t>0120230600094</t>
  </si>
  <si>
    <t>万田酵素(宇宙用)外装ﾌｰﾄﾞﾗﾍﾞﾙ</t>
  </si>
  <si>
    <t>0120230600095</t>
  </si>
  <si>
    <t>万田酵素(宇宙用)分包ﾌｰﾄﾞﾗﾍﾞﾙ</t>
  </si>
  <si>
    <t>0120230700019</t>
  </si>
  <si>
    <t>0120230700020</t>
  </si>
  <si>
    <t>0120230700023</t>
  </si>
  <si>
    <t>0120230700032</t>
  </si>
  <si>
    <t>0120230700033</t>
  </si>
  <si>
    <t>NONI分包ｱﾙﾐﾌｨﾙﾑ②(大成ﾗﾐｯｸ)</t>
  </si>
  <si>
    <t>0120230700034</t>
  </si>
  <si>
    <t>0120230700035</t>
  </si>
  <si>
    <t>0120230700036</t>
  </si>
  <si>
    <t>0120230700037</t>
  </si>
  <si>
    <t>0120230700038</t>
  </si>
  <si>
    <t>0120230700040</t>
  </si>
  <si>
    <t>0120230700045</t>
  </si>
  <si>
    <t>0120230700047</t>
  </si>
  <si>
    <t>0120230700048</t>
  </si>
  <si>
    <t>0120230700049</t>
  </si>
  <si>
    <t>0120230700050</t>
  </si>
  <si>
    <t>0120230700051</t>
  </si>
  <si>
    <t>0120230700052</t>
  </si>
  <si>
    <t>0120230700053</t>
  </si>
  <si>
    <t>0120230700054</t>
  </si>
  <si>
    <t>0120230700055</t>
  </si>
  <si>
    <t>0120230800022</t>
  </si>
  <si>
    <t>0120230900001</t>
  </si>
  <si>
    <t>0120230900044</t>
  </si>
  <si>
    <t>0120231000036</t>
  </si>
  <si>
    <t>0120231000037</t>
  </si>
  <si>
    <t>0120231000038</t>
  </si>
  <si>
    <t>0120231000039</t>
  </si>
  <si>
    <t>0120231000040</t>
  </si>
  <si>
    <t>0120231000061</t>
  </si>
  <si>
    <t>0120231000062</t>
  </si>
  <si>
    <t>0120231000063</t>
  </si>
  <si>
    <t>0120231200014</t>
  </si>
  <si>
    <t>0120231200015</t>
  </si>
  <si>
    <t>0120231200016</t>
  </si>
  <si>
    <t>0120231200017</t>
  </si>
  <si>
    <t>SUPER DRINK 15包ﾀﾞﾝﾎﾞｰﾙ</t>
  </si>
  <si>
    <t>0120231200018</t>
  </si>
  <si>
    <t>SUPER DRINK 15包ﾀﾞﾝﾎﾞｰﾙ 中ﾊﾟｯﾄ</t>
  </si>
  <si>
    <t>0120231200024</t>
  </si>
  <si>
    <t>0120231200025</t>
  </si>
  <si>
    <t>0120231200026</t>
  </si>
  <si>
    <t>0120231200027</t>
  </si>
  <si>
    <t>0120231200047</t>
  </si>
  <si>
    <t>0120231200050</t>
  </si>
  <si>
    <t>0120231200051</t>
  </si>
  <si>
    <t>0120231200052</t>
  </si>
  <si>
    <t>0120231200053</t>
  </si>
  <si>
    <t>0120240100010</t>
  </si>
  <si>
    <t>万田31号500ml 訂正ｼｰﾙ</t>
  </si>
  <si>
    <t>0120240100011</t>
  </si>
  <si>
    <t>万田31号1ﾘｯﾄﾙ 訂正ｼｰﾙ</t>
  </si>
  <si>
    <t>0120240200033</t>
  </si>
  <si>
    <t>0120240200034</t>
  </si>
  <si>
    <t>0120240200035</t>
  </si>
  <si>
    <t>0120240200036</t>
  </si>
  <si>
    <t>0120240200040</t>
  </si>
  <si>
    <t>0199999900000</t>
  </si>
  <si>
    <t>時間</t>
  </si>
  <si>
    <t>08</t>
  </si>
  <si>
    <t>↑SC完成計上で使用された数</t>
    <rPh sb="3" eb="5">
      <t>カンセイ</t>
    </rPh>
    <rPh sb="5" eb="7">
      <t>ケイジョウ</t>
    </rPh>
    <rPh sb="8" eb="10">
      <t>シヨウ</t>
    </rPh>
    <rPh sb="13" eb="14">
      <t>カズ</t>
    </rPh>
    <phoneticPr fontId="6"/>
  </si>
  <si>
    <t>↑DBでの生産実績</t>
    <rPh sb="5" eb="7">
      <t>セイサン</t>
    </rPh>
    <rPh sb="7" eb="9">
      <t>ジッセキ</t>
    </rPh>
    <phoneticPr fontId="6"/>
  </si>
  <si>
    <t>第28期 セット商品</t>
    <rPh sb="0" eb="1">
      <t>ダイ</t>
    </rPh>
    <rPh sb="3" eb="4">
      <t>キ</t>
    </rPh>
    <rPh sb="8" eb="10">
      <t>ショウヒン</t>
    </rPh>
    <phoneticPr fontId="7"/>
  </si>
  <si>
    <t>商品ｺｰﾄﾞ</t>
    <phoneticPr fontId="7"/>
  </si>
  <si>
    <t>セット商品名</t>
    <rPh sb="3" eb="6">
      <t>ショウヒンメイ</t>
    </rPh>
    <phoneticPr fontId="7"/>
  </si>
  <si>
    <t>商品ｺｰﾄﾞ</t>
  </si>
  <si>
    <t>数量</t>
  </si>
  <si>
    <t>112264</t>
  </si>
  <si>
    <t>CAREPLUS75g 梅.ｺｺｱ ﾍﾟｱｾｯﾄ</t>
  </si>
  <si>
    <t>112261</t>
  </si>
  <si>
    <t>112265</t>
  </si>
  <si>
    <t>112889</t>
    <phoneticPr fontId="7"/>
  </si>
  <si>
    <t>万田酵素ﾌﾟﾗｽ温 お試しｾｯﾄ</t>
  </si>
  <si>
    <t>112888</t>
  </si>
  <si>
    <t>410882</t>
    <phoneticPr fontId="7"/>
  </si>
  <si>
    <t>ｴﾑｷｭｱﾘｯﾌﾟｴｯｾﾝｽ2本ｾｯﾄ</t>
  </si>
  <si>
    <t>410825</t>
  </si>
  <si>
    <t>エムキュアプラスリップエッセンス</t>
  </si>
  <si>
    <t>490121</t>
  </si>
  <si>
    <t>進物ｾｯﾄ 1 ﾄﾞﾘﾝｸ発酵の力 20本</t>
  </si>
  <si>
    <t>420019</t>
  </si>
  <si>
    <t>490122</t>
  </si>
  <si>
    <t>進物ｾｯﾄ 2 ﾄﾞﾘﾝｸ発酵の力 50本</t>
  </si>
  <si>
    <t>490123</t>
  </si>
  <si>
    <t>進物ｾｯﾄ 3 ﾄﾞﾘﾝｸ ｺﾗｰｹﾞﾝﾌﾟﾗｽ 20本</t>
  </si>
  <si>
    <t>420025</t>
  </si>
  <si>
    <t>490124</t>
  </si>
  <si>
    <t>進物ｾｯﾄ 4 ﾄﾞﾘﾝｸ ｺﾗｰｹﾞﾝﾌﾟﾗｽ 50本</t>
  </si>
  <si>
    <t>490125</t>
  </si>
  <si>
    <t>進物ｾｯﾄ5 分包50g＋肌元気80g</t>
  </si>
  <si>
    <t>100905</t>
  </si>
  <si>
    <t>410010</t>
  </si>
  <si>
    <t>490126</t>
  </si>
  <si>
    <t>進物ｾｯﾄ6 青汁 2箱</t>
  </si>
  <si>
    <t>420015</t>
  </si>
  <si>
    <t>490127</t>
  </si>
  <si>
    <t>進物ｾｯﾄ7 肌ごころ×3+肌元気 80g</t>
  </si>
  <si>
    <t>410500</t>
  </si>
  <si>
    <t>490130</t>
  </si>
  <si>
    <t>進物ｾｯﾄ 10 黒熟酢720ml 2本</t>
  </si>
  <si>
    <t>450001</t>
  </si>
  <si>
    <t>490132</t>
  </si>
  <si>
    <t>進物ｾｯﾄ12 MANDA CARE PLUS</t>
  </si>
  <si>
    <t>490133</t>
  </si>
  <si>
    <t>進物ｾｯﾄ13 万田酵素入り甘酒 24本</t>
  </si>
  <si>
    <t>420012</t>
  </si>
  <si>
    <t>490135</t>
  </si>
  <si>
    <t>進物ｾｯﾄ15 化粧水+乳液</t>
  </si>
  <si>
    <t>410801</t>
  </si>
  <si>
    <t>410802</t>
  </si>
  <si>
    <t>490136</t>
  </si>
  <si>
    <t>進物ｾｯﾄ16 洗顔+化粧水</t>
  </si>
  <si>
    <t>410800</t>
  </si>
  <si>
    <t>490138</t>
  </si>
  <si>
    <t>進物セット18　プラス温2袋</t>
  </si>
  <si>
    <t>112883</t>
  </si>
  <si>
    <t>498001</t>
  </si>
  <si>
    <t>万田酵素 145g(販売店向け) 3本ｾｯﾄ</t>
  </si>
  <si>
    <t>100902</t>
  </si>
  <si>
    <t>498002</t>
  </si>
  <si>
    <t>100903</t>
  </si>
  <si>
    <t>498003</t>
  </si>
  <si>
    <t>万田酵素 粒100g 3本ｾｯﾄ</t>
  </si>
  <si>
    <t>109011</t>
  </si>
  <si>
    <t>499008</t>
  </si>
  <si>
    <t>銀行ｾｯﾄ 2013夏 ﾄﾞﾘﾝｸ</t>
  </si>
  <si>
    <t>119903</t>
  </si>
  <si>
    <t>万田酵素限定蔵出し 分包150g</t>
  </si>
  <si>
    <t>681070</t>
  </si>
  <si>
    <t>ポテトポタージュ 200g</t>
  </si>
  <si>
    <t>681092</t>
  </si>
  <si>
    <t>ﾌﾞﾙｰﾍﾞﾘｰｼﾞｬﾑ 155g</t>
  </si>
  <si>
    <t>681461</t>
  </si>
  <si>
    <t>無添加ｼﾘｰｽﾞ ﾐﾈﾎﾟﾃｵﾆｵﾝｾｯﾄ(15箱入)</t>
  </si>
  <si>
    <t>681077</t>
  </si>
  <si>
    <t>681078</t>
  </si>
  <si>
    <t>681079</t>
  </si>
  <si>
    <t>685300</t>
  </si>
  <si>
    <t>福袋(一畑百貨店)</t>
  </si>
  <si>
    <t>110366</t>
  </si>
  <si>
    <t>110531</t>
  </si>
  <si>
    <t>410100</t>
  </si>
  <si>
    <t>410501</t>
  </si>
  <si>
    <t>化粧石けん 肌ごころ(80g単品)</t>
  </si>
  <si>
    <t>685301</t>
  </si>
  <si>
    <t>福袋(髙島屋)</t>
  </si>
  <si>
    <t>689014</t>
    <phoneticPr fontId="7"/>
  </si>
  <si>
    <t>万田の食卓ｾｯﾄ</t>
  </si>
  <si>
    <t>681104</t>
  </si>
  <si>
    <t>卓上焼海苔(8切り56枚入り)</t>
  </si>
  <si>
    <t>681450</t>
  </si>
  <si>
    <t>683142</t>
  </si>
  <si>
    <t>689015</t>
  </si>
  <si>
    <t>689016</t>
  </si>
  <si>
    <t>689909</t>
  </si>
  <si>
    <t>ﾄﾞﾘﾝｸ2本ｾﾚｸﾄ(昔々のﾘﾝｺﾞ･ﾐｶﾝ)</t>
  </si>
  <si>
    <t>681234</t>
  </si>
  <si>
    <t>ｽﾄﾚｰﾄｼﾞｭｰｽ 昔々のりんご</t>
  </si>
  <si>
    <t>681235</t>
  </si>
  <si>
    <t>ｽﾄﾚｰﾄｼﾞｭｰｽ 昔々のみかん</t>
  </si>
  <si>
    <t>絞り込み</t>
    <rPh sb="0" eb="1">
      <t>シボ</t>
    </rPh>
    <rPh sb="2" eb="3">
      <t>コ</t>
    </rPh>
    <phoneticPr fontId="6"/>
  </si>
  <si>
    <t>補助科目</t>
    <rPh sb="0" eb="4">
      <t>ホジョカモク</t>
    </rPh>
    <phoneticPr fontId="7"/>
  </si>
  <si>
    <t>外注先名</t>
    <rPh sb="0" eb="2">
      <t>ガイチュウ</t>
    </rPh>
    <rPh sb="2" eb="3">
      <t>サキ</t>
    </rPh>
    <rPh sb="3" eb="4">
      <t>メイ</t>
    </rPh>
    <phoneticPr fontId="7"/>
  </si>
  <si>
    <t>原液支給分</t>
    <rPh sb="0" eb="2">
      <t>ゲンエキ</t>
    </rPh>
    <rPh sb="2" eb="4">
      <t>シキュウ</t>
    </rPh>
    <rPh sb="4" eb="5">
      <t>ブン</t>
    </rPh>
    <phoneticPr fontId="7"/>
  </si>
  <si>
    <t>単位原価</t>
    <rPh sb="0" eb="2">
      <t>タンイ</t>
    </rPh>
    <rPh sb="2" eb="4">
      <t>ゲンカ</t>
    </rPh>
    <phoneticPr fontId="7"/>
  </si>
  <si>
    <t>製造原価</t>
    <rPh sb="0" eb="2">
      <t>セイゾウ</t>
    </rPh>
    <rPh sb="2" eb="4">
      <t>ゲンカ</t>
    </rPh>
    <phoneticPr fontId="7"/>
  </si>
  <si>
    <t>商品名</t>
    <phoneticPr fontId="7"/>
  </si>
  <si>
    <t>数量</t>
    <phoneticPr fontId="7"/>
  </si>
  <si>
    <t>換算量</t>
    <rPh sb="0" eb="2">
      <t>カンサン</t>
    </rPh>
    <rPh sb="2" eb="3">
      <t>リョウ</t>
    </rPh>
    <phoneticPr fontId="7"/>
  </si>
  <si>
    <t>単位当り</t>
    <rPh sb="0" eb="2">
      <t>タンイ</t>
    </rPh>
    <rPh sb="2" eb="3">
      <t>アタ</t>
    </rPh>
    <phoneticPr fontId="7"/>
  </si>
  <si>
    <t>期首</t>
    <rPh sb="0" eb="2">
      <t>キシュ</t>
    </rPh>
    <phoneticPr fontId="7"/>
  </si>
  <si>
    <t>支給</t>
    <rPh sb="0" eb="2">
      <t>シキュウ</t>
    </rPh>
    <phoneticPr fontId="7"/>
  </si>
  <si>
    <t>使用</t>
    <rPh sb="0" eb="2">
      <t>シヨウ</t>
    </rPh>
    <phoneticPr fontId="7"/>
  </si>
  <si>
    <t>期末</t>
    <rPh sb="0" eb="2">
      <t>キマツ</t>
    </rPh>
    <phoneticPr fontId="7"/>
  </si>
  <si>
    <t>期末残</t>
    <rPh sb="0" eb="3">
      <t>キマツザン</t>
    </rPh>
    <phoneticPr fontId="7"/>
  </si>
  <si>
    <t>ｺｰｷﾝ化学</t>
  </si>
  <si>
    <t>ｱｰｽ技研</t>
  </si>
  <si>
    <t>ｺｽﾓﾋﾞｭｰﾃｨｰ</t>
  </si>
  <si>
    <t>ﾒﾃﾞｨｺｽ製薬(株)</t>
  </si>
  <si>
    <t xml:space="preserve">ｴﾑﾌｫﾙﾃ ﾘﾝｸﾙﾌﾞﾗｲﾄｴｯｾﾝｽ 20g </t>
  </si>
  <si>
    <t>ﾋﾟｶｿ美化学研究所</t>
  </si>
  <si>
    <t>太健工業</t>
  </si>
  <si>
    <t>片倉ｺｰﾌﾟｱｸﾞﾘ</t>
  </si>
  <si>
    <t>ｶﾞｲｱﾃｯｸ</t>
  </si>
  <si>
    <t>三生医薬</t>
  </si>
  <si>
    <t>通信販売事業部</t>
  </si>
  <si>
    <t>ｴﾇﾋﾟｰｴﾌｼﾞｬﾊﾟﾝ</t>
  </si>
  <si>
    <t>ｳﾒｹﾝ</t>
  </si>
  <si>
    <t>万田酵素MULBERRY粒製品用1.47g(7粒)</t>
    <rPh sb="0" eb="2">
      <t>マンダ</t>
    </rPh>
    <rPh sb="2" eb="4">
      <t>コウソ</t>
    </rPh>
    <rPh sb="12" eb="13">
      <t>ツブ</t>
    </rPh>
    <rPh sb="13" eb="16">
      <t>セイヒンヨウ</t>
    </rPh>
    <rPh sb="23" eb="24">
      <t>ツブ</t>
    </rPh>
    <phoneticPr fontId="1"/>
  </si>
  <si>
    <t>ひと粒のちから 55g</t>
    <rPh sb="2" eb="3">
      <t>ツブ</t>
    </rPh>
    <phoneticPr fontId="1"/>
  </si>
  <si>
    <t xml:space="preserve">おいしい青汁ﾊﾞﾙｸ 3g(新)  </t>
  </si>
  <si>
    <t>ﾊﾞｲﾎﾛﾝﾄﾚｰﾃﾞｨﾝｸﾞ</t>
  </si>
  <si>
    <t xml:space="preserve">SUPERDRINKﾊﾞﾙｸ 3g(新)  </t>
  </si>
  <si>
    <t>MKﾐｸｽﾁｬｰ(ﾊﾟｳﾀﾞｰﾀｲﾌﾟ30) 10kg</t>
  </si>
  <si>
    <t xml:space="preserve">原料 国産桑葉粉末M  </t>
  </si>
  <si>
    <t xml:space="preserve">原料 国産大麦若葉粉末KW100-MKH  </t>
  </si>
  <si>
    <t>ﾃﾘﾔ製菓</t>
  </si>
  <si>
    <t>一丸ﾌｧﾙｺｽ</t>
  </si>
  <si>
    <t>中川産業(肌ごころ)</t>
  </si>
  <si>
    <t>ﾀﾞｲﾔ商事</t>
  </si>
  <si>
    <t>新日健(Kﾗｲｽﾞ)</t>
  </si>
  <si>
    <t>門井商店</t>
  </si>
  <si>
    <t>宝積飲料</t>
  </si>
  <si>
    <t>ﾄﾘﾑﾕﾆﾊﾞｰｽ</t>
  </si>
  <si>
    <t>日新薬品工業</t>
  </si>
  <si>
    <t>ﾐﾅﾄ製薬</t>
  </si>
  <si>
    <t>喜八食品</t>
  </si>
  <si>
    <t>日健ﾒﾃﾞｨｶﾙ静岡工場</t>
  </si>
  <si>
    <t>ﾀﾅｶ理研</t>
  </si>
  <si>
    <t>山中製菓</t>
  </si>
  <si>
    <t>天洋社薬品</t>
  </si>
  <si>
    <t>ｱｸﾞﾘおおすみ</t>
  </si>
  <si>
    <t>ﾌﾟﾗﾑ食品㈱</t>
  </si>
  <si>
    <t>MBL</t>
  </si>
  <si>
    <t>ﾒｾﾅ食彩ｾﾝﾀｰ</t>
  </si>
  <si>
    <t>浅野味噌</t>
  </si>
  <si>
    <t>ﾕﾀｶ食品</t>
  </si>
  <si>
    <t>南九州畜産興業</t>
  </si>
  <si>
    <t>TOPPAN</t>
  </si>
  <si>
    <t xml:space="preserve">試供品 ｽｰﾊﾟｰ氣Ⅰ 5g(T) </t>
    <phoneticPr fontId="7"/>
  </si>
  <si>
    <t>試供品 ﾌﾟﾗｽ温発酵しょうが 2.5g(T</t>
    <phoneticPr fontId="7"/>
  </si>
  <si>
    <t>穂誉</t>
  </si>
  <si>
    <t>中島商事</t>
  </si>
  <si>
    <t>ｱﾋﾟ</t>
  </si>
  <si>
    <t>万田酵素50ml瓶ﾄﾞﾘﾝｸ(無印)</t>
    <rPh sb="0" eb="4">
      <t>マンダコウソ</t>
    </rPh>
    <rPh sb="8" eb="9">
      <t>ビン</t>
    </rPh>
    <rPh sb="15" eb="17">
      <t>ムジルシ</t>
    </rPh>
    <phoneticPr fontId="26"/>
  </si>
  <si>
    <t>万田酵素から生まれたりんご酢とﾌﾞﾙｰﾍﾞﾘｰ</t>
    <rPh sb="0" eb="4">
      <t>マンダコウソ</t>
    </rPh>
    <rPh sb="6" eb="7">
      <t>ウ</t>
    </rPh>
    <rPh sb="13" eb="14">
      <t>ス</t>
    </rPh>
    <phoneticPr fontId="1"/>
  </si>
  <si>
    <t>南洋軒</t>
  </si>
  <si>
    <t>ﾉｰﾑﾌﾟﾗﾆﾝｸﾞ</t>
  </si>
  <si>
    <t>宮島醤油ﾌﾚｰﾊﾞｰ</t>
  </si>
  <si>
    <t>日本ｺﾙﾏｰ</t>
  </si>
  <si>
    <t>室町ｹﾐｶﾙ</t>
  </si>
  <si>
    <t>ロック化学製品㈱</t>
  </si>
  <si>
    <t>君付動物病院</t>
  </si>
  <si>
    <t>小城製薬</t>
  </si>
  <si>
    <t>ｴﾑｼｰﾌｰｽﾞ</t>
  </si>
  <si>
    <t>誠晃産業</t>
  </si>
  <si>
    <t>林兼産業㈱</t>
  </si>
  <si>
    <t>霧島黒豚ﾊﾞﾗｽﾗｲｽ冷凍</t>
  </si>
  <si>
    <t>ｺｽﾓｽ食品</t>
  </si>
  <si>
    <t>松愛堂</t>
  </si>
  <si>
    <t>名連</t>
  </si>
  <si>
    <t>桃太郎製菓</t>
  </si>
  <si>
    <t>赤田善</t>
  </si>
  <si>
    <t>ｼﾞｰｸﾗｲﾄ</t>
  </si>
  <si>
    <t>清栄薬品㈱</t>
  </si>
  <si>
    <t>中川産業(ｱﾐﾉ試供品)</t>
  </si>
  <si>
    <t>東洋ﾊﾟｯｸ(期末にｼﾞｰｸﾗｲﾄ振替)</t>
  </si>
  <si>
    <t>ﾏｯｸｽ</t>
  </si>
  <si>
    <t>お風呂の万田酵素 健康入浴液300mL</t>
    <rPh sb="1" eb="3">
      <t>フロ</t>
    </rPh>
    <rPh sb="4" eb="8">
      <t>マンダコウソ</t>
    </rPh>
    <rPh sb="9" eb="14">
      <t>ケンコウニュウヨクエキ</t>
    </rPh>
    <phoneticPr fontId="1"/>
  </si>
  <si>
    <t>お風呂の万田酵素 健康入浴液30mL</t>
    <rPh sb="1" eb="3">
      <t>フロ</t>
    </rPh>
    <rPh sb="4" eb="8">
      <t>マンダコウソ</t>
    </rPh>
    <rPh sb="9" eb="14">
      <t>ケンコウニュウヨクエキ</t>
    </rPh>
    <phoneticPr fontId="1"/>
  </si>
  <si>
    <t>大和化成</t>
  </si>
  <si>
    <t>水畜産用万田酵素ﾊﾟｳﾀﾞｰ</t>
    <rPh sb="0" eb="4">
      <t>スイチクサンヨウ</t>
    </rPh>
    <rPh sb="4" eb="8">
      <t>マンダコウソ</t>
    </rPh>
    <phoneticPr fontId="1"/>
  </si>
  <si>
    <t>ｺｰｾｰﾌｰｽﾞ</t>
  </si>
  <si>
    <t>万田酵素が入った米麹甘酒</t>
    <rPh sb="0" eb="4">
      <t>マンダコウソ</t>
    </rPh>
    <rPh sb="5" eb="6">
      <t>ハイ</t>
    </rPh>
    <rPh sb="8" eb="10">
      <t>コメコウジ</t>
    </rPh>
    <rPh sb="10" eb="12">
      <t>アマザケ</t>
    </rPh>
    <phoneticPr fontId="1"/>
  </si>
  <si>
    <t>ｶｽｹﾃﾞｨｱﾄﾚｰﾃﾞｨﾝｸﾞ</t>
  </si>
  <si>
    <t>万田酵素 ｶｰﾌﾊﾞﾗﾝｽ</t>
    <rPh sb="0" eb="4">
      <t>マンダコウソ</t>
    </rPh>
    <phoneticPr fontId="1"/>
  </si>
  <si>
    <t>ｴﾘｰｾﾞﾝﾄ(ｶﾅｴﾃｸﾉｽ)</t>
  </si>
  <si>
    <t>Mforteﾓｲｽﾄｾﾗﾑﾏｽｸ27ｍL 10枚入り</t>
    <rPh sb="23" eb="24">
      <t>マイ</t>
    </rPh>
    <rPh sb="24" eb="25">
      <t>イ</t>
    </rPh>
    <phoneticPr fontId="27"/>
  </si>
  <si>
    <t>日本生菌研究所</t>
    <rPh sb="0" eb="4">
      <t>ニホンセイキン</t>
    </rPh>
    <rPh sb="4" eb="7">
      <t>ケンキュウショ</t>
    </rPh>
    <phoneticPr fontId="6"/>
  </si>
  <si>
    <t>日本化工食品</t>
    <phoneticPr fontId="6"/>
  </si>
  <si>
    <t>日本化工食品</t>
  </si>
  <si>
    <t>支給合計</t>
    <rPh sb="0" eb="2">
      <t>シキュウ</t>
    </rPh>
    <rPh sb="2" eb="4">
      <t>ゴウケイ</t>
    </rPh>
    <phoneticPr fontId="7"/>
  </si>
  <si>
    <t>試算表合計</t>
    <rPh sb="0" eb="3">
      <t>シサンヒョウ</t>
    </rPh>
    <rPh sb="3" eb="5">
      <t>ゴウケイ</t>
    </rPh>
    <phoneticPr fontId="7"/>
  </si>
  <si>
    <t>合計</t>
    <rPh sb="0" eb="2">
      <t>ゴウケイ</t>
    </rPh>
    <phoneticPr fontId="7"/>
  </si>
  <si>
    <t>メニュー名</t>
  </si>
  <si>
    <t>補助科目内訳表</t>
  </si>
  <si>
    <t>集計期間</t>
  </si>
  <si>
    <t>自 令和  6年 期首振戻  1日  至 令和  7年 期末整理 31日</t>
  </si>
  <si>
    <t>会社名</t>
  </si>
  <si>
    <t>万田発酵株式会社【全社】</t>
  </si>
  <si>
    <t>税処理</t>
  </si>
  <si>
    <t>税抜</t>
  </si>
  <si>
    <t>部門</t>
  </si>
  <si>
    <t>2</t>
  </si>
  <si>
    <t>営業本部</t>
  </si>
  <si>
    <t>～</t>
  </si>
  <si>
    <t>0</t>
  </si>
  <si>
    <t>単位設定</t>
  </si>
  <si>
    <t>(単位：円)</t>
  </si>
  <si>
    <t>コード</t>
  </si>
  <si>
    <t>科目名</t>
  </si>
  <si>
    <t>繰越残高</t>
  </si>
  <si>
    <t>借方</t>
  </si>
  <si>
    <t>貸方</t>
  </si>
  <si>
    <t>残高</t>
  </si>
  <si>
    <t>①</t>
    <phoneticPr fontId="7"/>
  </si>
  <si>
    <t>②</t>
    <phoneticPr fontId="7"/>
  </si>
  <si>
    <t>①＋②</t>
    <phoneticPr fontId="7"/>
  </si>
  <si>
    <t>③</t>
    <phoneticPr fontId="7"/>
  </si>
  <si>
    <t>547</t>
  </si>
  <si>
    <t>外注加工費</t>
  </si>
  <si>
    <t>試算表合計</t>
    <rPh sb="0" eb="3">
      <t>シサンヒョウ</t>
    </rPh>
    <rPh sb="3" eb="5">
      <t>ゴウケイ</t>
    </rPh>
    <phoneticPr fontId="6"/>
  </si>
  <si>
    <t>支給原体</t>
    <rPh sb="0" eb="4">
      <t>シキュウゲンタイ</t>
    </rPh>
    <phoneticPr fontId="7"/>
  </si>
  <si>
    <t>試算表合計＋支給原体</t>
    <rPh sb="0" eb="5">
      <t>シサンヒョウゴウケイ</t>
    </rPh>
    <rPh sb="6" eb="8">
      <t>シキュウ</t>
    </rPh>
    <rPh sb="8" eb="10">
      <t>ゲンタイ</t>
    </rPh>
    <phoneticPr fontId="7"/>
  </si>
  <si>
    <t>外注加工費</t>
    <rPh sb="0" eb="5">
      <t>ガイチュウカコウヒ</t>
    </rPh>
    <phoneticPr fontId="7"/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</si>
  <si>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</si>
  <si>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</si>
  <si>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</si>
  <si>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</si>
  <si>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</si>
  <si>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 xml:space="preserve">   6</t>
  </si>
  <si>
    <t xml:space="preserve">   7</t>
  </si>
  <si>
    <t xml:space="preserve">   8</t>
  </si>
  <si>
    <t xml:space="preserve">   9</t>
  </si>
  <si>
    <t xml:space="preserve">  10</t>
  </si>
  <si>
    <t xml:space="preserve">  11</t>
  </si>
  <si>
    <t xml:space="preserve">  12</t>
  </si>
  <si>
    <t xml:space="preserve">  13</t>
  </si>
  <si>
    <t xml:space="preserve">  14</t>
  </si>
  <si>
    <t xml:space="preserve">  15</t>
  </si>
  <si>
    <t xml:space="preserve">  16</t>
  </si>
  <si>
    <t xml:space="preserve">  17</t>
  </si>
  <si>
    <t xml:space="preserve">  18</t>
  </si>
  <si>
    <t xml:space="preserve">  19</t>
  </si>
  <si>
    <t xml:space="preserve">  20</t>
  </si>
  <si>
    <t xml:space="preserve">  21</t>
  </si>
  <si>
    <t xml:space="preserve">  22</t>
  </si>
  <si>
    <t xml:space="preserve">  23</t>
  </si>
  <si>
    <t xml:space="preserve">  24</t>
  </si>
  <si>
    <t xml:space="preserve">  25</t>
  </si>
  <si>
    <t xml:space="preserve">  26</t>
  </si>
  <si>
    <t xml:space="preserve">  27</t>
  </si>
  <si>
    <t xml:space="preserve">  28</t>
  </si>
  <si>
    <t xml:space="preserve">  29</t>
  </si>
  <si>
    <t xml:space="preserve">  30</t>
  </si>
  <si>
    <t xml:space="preserve">  31</t>
  </si>
  <si>
    <t xml:space="preserve">  32</t>
  </si>
  <si>
    <t xml:space="preserve">  33</t>
  </si>
  <si>
    <t xml:space="preserve">  34</t>
  </si>
  <si>
    <t xml:space="preserve">  35</t>
  </si>
  <si>
    <t xml:space="preserve">  36</t>
  </si>
  <si>
    <t xml:space="preserve">  37</t>
  </si>
  <si>
    <t xml:space="preserve">  38</t>
  </si>
  <si>
    <t xml:space="preserve">  39</t>
  </si>
  <si>
    <t xml:space="preserve">  40</t>
  </si>
  <si>
    <t xml:space="preserve">  41</t>
  </si>
  <si>
    <t xml:space="preserve">  42</t>
  </si>
  <si>
    <t xml:space="preserve">  43</t>
  </si>
  <si>
    <t>TOA(旧：日本ｺﾙﾏｰ)</t>
  </si>
  <si>
    <t xml:space="preserve">  44</t>
  </si>
  <si>
    <t xml:space="preserve">  45</t>
  </si>
  <si>
    <t xml:space="preserve">  46</t>
  </si>
  <si>
    <t xml:space="preserve">  47</t>
  </si>
  <si>
    <t xml:space="preserve">  48</t>
  </si>
  <si>
    <t xml:space="preserve">  49</t>
  </si>
  <si>
    <t xml:space="preserve">  50</t>
  </si>
  <si>
    <t xml:space="preserve">  51</t>
  </si>
  <si>
    <t xml:space="preserve">  52</t>
  </si>
  <si>
    <t xml:space="preserve">  53</t>
  </si>
  <si>
    <t xml:space="preserve">  54</t>
  </si>
  <si>
    <t xml:space="preserve">  55</t>
  </si>
  <si>
    <t xml:space="preserve">  56</t>
  </si>
  <si>
    <t xml:space="preserve">  57</t>
  </si>
  <si>
    <t xml:space="preserve">  58</t>
  </si>
  <si>
    <t xml:space="preserve">  59</t>
  </si>
  <si>
    <t xml:space="preserve">  60</t>
  </si>
  <si>
    <t xml:space="preserve">  61</t>
  </si>
  <si>
    <t xml:space="preserve">  62</t>
  </si>
  <si>
    <t>日本生菌研究所</t>
  </si>
  <si>
    <t xml:space="preserve">  63</t>
  </si>
  <si>
    <t xml:space="preserve">   0</t>
  </si>
  <si>
    <t>　合　計</t>
  </si>
  <si>
    <t>第36期 外注加工費</t>
    <rPh sb="0" eb="1">
      <t>ダイ</t>
    </rPh>
    <rPh sb="3" eb="4">
      <t>キ</t>
    </rPh>
    <rPh sb="5" eb="7">
      <t>ガイチュウ</t>
    </rPh>
    <rPh sb="7" eb="10">
      <t>カコウヒ</t>
    </rPh>
    <phoneticPr fontId="7"/>
  </si>
  <si>
    <t>㈱ｳﾒｹﾝ
補助11</t>
    <rPh sb="6" eb="8">
      <t>ホジョ</t>
    </rPh>
    <phoneticPr fontId="7"/>
  </si>
  <si>
    <t>20080700013</t>
    <phoneticPr fontId="7"/>
  </si>
  <si>
    <t>原料 万田酵素(PQ 混合品)</t>
    <rPh sb="0" eb="2">
      <t>ゲンリョウ</t>
    </rPh>
    <rPh sb="3" eb="5">
      <t>マンダ</t>
    </rPh>
    <rPh sb="5" eb="7">
      <t>コウソ</t>
    </rPh>
    <rPh sb="11" eb="13">
      <t>コンゴウ</t>
    </rPh>
    <rPh sb="13" eb="14">
      <t>ヒン</t>
    </rPh>
    <phoneticPr fontId="7"/>
  </si>
  <si>
    <t>原料 万田HI酵素BH</t>
    <rPh sb="0" eb="2">
      <t>ゲンリョウ</t>
    </rPh>
    <rPh sb="3" eb="5">
      <t>マンダ</t>
    </rPh>
    <rPh sb="7" eb="9">
      <t>コウソ</t>
    </rPh>
    <phoneticPr fontId="7"/>
  </si>
  <si>
    <t>原料 万田酵素 MULBERRY MPA(混合</t>
    <phoneticPr fontId="7"/>
  </si>
  <si>
    <t>原料 万田HI酵素(BG混合品)</t>
    <rPh sb="0" eb="2">
      <t>ゲンリョウ</t>
    </rPh>
    <rPh sb="3" eb="5">
      <t>マンダ</t>
    </rPh>
    <rPh sb="7" eb="9">
      <t>コウソ</t>
    </rPh>
    <rPh sb="12" eb="14">
      <t>コンゴウ</t>
    </rPh>
    <rPh sb="14" eb="15">
      <t>ヒン</t>
    </rPh>
    <phoneticPr fontId="7"/>
  </si>
  <si>
    <t>原料 万田酵素金印(OF混合品)</t>
    <rPh sb="0" eb="2">
      <t>ゲンリョウ</t>
    </rPh>
    <rPh sb="3" eb="5">
      <t>マンダ</t>
    </rPh>
    <rPh sb="5" eb="7">
      <t>コウソ</t>
    </rPh>
    <rPh sb="7" eb="8">
      <t>キン</t>
    </rPh>
    <rPh sb="8" eb="9">
      <t>シルシ</t>
    </rPh>
    <rPh sb="12" eb="14">
      <t>コンゴウ</t>
    </rPh>
    <rPh sb="14" eb="15">
      <t>ヒン</t>
    </rPh>
    <phoneticPr fontId="7"/>
  </si>
  <si>
    <t>20100900003</t>
    <phoneticPr fontId="6"/>
  </si>
  <si>
    <t>20181100080</t>
  </si>
  <si>
    <t>㈱ﾋﾟｶｿ美化学研究所
補助4</t>
    <rPh sb="5" eb="6">
      <t>ビ</t>
    </rPh>
    <rPh sb="6" eb="8">
      <t>カガク</t>
    </rPh>
    <rPh sb="8" eb="11">
      <t>ケンキュウショ</t>
    </rPh>
    <rPh sb="12" eb="14">
      <t>ホジョ</t>
    </rPh>
    <phoneticPr fontId="7"/>
  </si>
  <si>
    <t>万田酵素 抽出液(㎏)</t>
    <rPh sb="0" eb="2">
      <t>マンダ</t>
    </rPh>
    <rPh sb="2" eb="4">
      <t>コウソ</t>
    </rPh>
    <rPh sb="5" eb="7">
      <t>チュウシュツ</t>
    </rPh>
    <rPh sb="7" eb="8">
      <t>エキ</t>
    </rPh>
    <phoneticPr fontId="7"/>
  </si>
  <si>
    <t>㈱ﾋﾞｭｰﾃｨｰｴｸｽﾍﾟﾘｴﾝｽ(MBL)</t>
  </si>
  <si>
    <t>㈲太健工業
補助5</t>
    <rPh sb="6" eb="8">
      <t>ホジョ</t>
    </rPh>
    <phoneticPr fontId="7"/>
  </si>
  <si>
    <t>万田ｱﾐﾉｱﾙﾌｧ 1ﾘｯﾄﾙ</t>
    <rPh sb="0" eb="2">
      <t>マンダ</t>
    </rPh>
    <phoneticPr fontId="7"/>
  </si>
  <si>
    <t>片倉ｺｰﾌﾟｱｸﾞﾘ㈱
補助6</t>
    <rPh sb="12" eb="13">
      <t>６</t>
    </rPh>
    <phoneticPr fontId="7"/>
  </si>
  <si>
    <t>原料 万田酵素(植物用)</t>
    <rPh sb="0" eb="2">
      <t>ゲンリョウ</t>
    </rPh>
    <rPh sb="3" eb="5">
      <t>マンダ</t>
    </rPh>
    <rPh sb="5" eb="7">
      <t>コウソ</t>
    </rPh>
    <rPh sb="8" eb="11">
      <t>ショクブツヨウ</t>
    </rPh>
    <phoneticPr fontId="7"/>
  </si>
  <si>
    <t>ﾀﾅｶ理研㈱　補助24</t>
    <rPh sb="3" eb="5">
      <t>リケン</t>
    </rPh>
    <rPh sb="7" eb="9">
      <t>ホジョ</t>
    </rPh>
    <phoneticPr fontId="7"/>
  </si>
  <si>
    <t>20110800692</t>
    <phoneticPr fontId="7"/>
  </si>
  <si>
    <t>原料 万田酵素</t>
    <rPh sb="0" eb="2">
      <t>ゲンリョウ</t>
    </rPh>
    <rPh sb="3" eb="5">
      <t>マンダ</t>
    </rPh>
    <rPh sb="5" eb="7">
      <t>コウソ</t>
    </rPh>
    <phoneticPr fontId="7"/>
  </si>
  <si>
    <t>日新薬品工業㈱</t>
    <rPh sb="0" eb="1">
      <t>ヒ</t>
    </rPh>
    <rPh sb="1" eb="2">
      <t>シン</t>
    </rPh>
    <rPh sb="2" eb="4">
      <t>ヤクヒン</t>
    </rPh>
    <rPh sb="4" eb="6">
      <t>コウギョウ</t>
    </rPh>
    <phoneticPr fontId="7"/>
  </si>
  <si>
    <t>低分子化万田酵素 1㎏</t>
    <rPh sb="0" eb="3">
      <t>テイブンシ</t>
    </rPh>
    <rPh sb="3" eb="4">
      <t>カ</t>
    </rPh>
    <rPh sb="4" eb="6">
      <t>マンダ</t>
    </rPh>
    <rPh sb="6" eb="8">
      <t>コウソ</t>
    </rPh>
    <phoneticPr fontId="7"/>
  </si>
  <si>
    <t>ﾐﾅﾄ製薬㈱　補助21</t>
    <rPh sb="3" eb="5">
      <t>セイヤク</t>
    </rPh>
    <rPh sb="7" eb="9">
      <t>ホジョ</t>
    </rPh>
    <phoneticPr fontId="7"/>
  </si>
  <si>
    <t>MKﾐｸｽﾁｬｰ(ﾊﾟｳﾀﾞｰﾀｲﾌﾟ30) 1kg</t>
    <phoneticPr fontId="7"/>
  </si>
  <si>
    <t>20181100080</t>
    <phoneticPr fontId="7"/>
  </si>
  <si>
    <t>MKﾐｸｽﾁｬｰ(ﾊﾟｳﾀﾞｰﾀｲﾌﾟ30) 10kg　小城製薬㈱製</t>
    <phoneticPr fontId="7"/>
  </si>
  <si>
    <t>20110400011</t>
    <phoneticPr fontId="7"/>
  </si>
  <si>
    <t>MKﾐｸｽﾁｬｰ(ﾍﾟｰｽﾄ)(kg)</t>
    <phoneticPr fontId="7"/>
  </si>
  <si>
    <t>㈱喜八食品　補助22</t>
    <rPh sb="1" eb="2">
      <t>キ</t>
    </rPh>
    <rPh sb="2" eb="3">
      <t>ハチ</t>
    </rPh>
    <rPh sb="3" eb="5">
      <t>ショクヒン</t>
    </rPh>
    <rPh sb="6" eb="8">
      <t>ホジョ</t>
    </rPh>
    <phoneticPr fontId="7"/>
  </si>
  <si>
    <t>ｺｰｷﾝ化学㈱　補助1</t>
    <rPh sb="8" eb="10">
      <t>ホジョ</t>
    </rPh>
    <phoneticPr fontId="7"/>
  </si>
  <si>
    <t>畜産用植物性発酵物(A飼料) ﾊﾞﾙｸ</t>
    <rPh sb="0" eb="3">
      <t>チクサンヨウ</t>
    </rPh>
    <rPh sb="3" eb="5">
      <t>ショクブツ</t>
    </rPh>
    <rPh sb="5" eb="6">
      <t>セイ</t>
    </rPh>
    <rPh sb="6" eb="8">
      <t>ハッコウ</t>
    </rPh>
    <rPh sb="8" eb="9">
      <t>ブツ</t>
    </rPh>
    <rPh sb="11" eb="13">
      <t>シリョウ</t>
    </rPh>
    <phoneticPr fontId="7"/>
  </si>
  <si>
    <t>㈱ｱｰｽ技研　補助2</t>
    <rPh sb="7" eb="9">
      <t>ホジョ</t>
    </rPh>
    <phoneticPr fontId="7"/>
  </si>
  <si>
    <t>犬猫向け植物発酵ｴｷｽ(ｱｰｽ技研)</t>
    <rPh sb="0" eb="1">
      <t>イヌ</t>
    </rPh>
    <rPh sb="1" eb="2">
      <t>ネコ</t>
    </rPh>
    <rPh sb="2" eb="3">
      <t>ム</t>
    </rPh>
    <rPh sb="4" eb="6">
      <t>ショクブツ</t>
    </rPh>
    <rPh sb="6" eb="8">
      <t>ハッコウ</t>
    </rPh>
    <rPh sb="15" eb="17">
      <t>ギケン</t>
    </rPh>
    <phoneticPr fontId="7"/>
  </si>
  <si>
    <t>宝積飲料㈱　補助18</t>
    <rPh sb="0" eb="1">
      <t>タカラ</t>
    </rPh>
    <rPh sb="1" eb="2">
      <t>ツ</t>
    </rPh>
    <rPh sb="2" eb="4">
      <t>インリョウ</t>
    </rPh>
    <rPh sb="6" eb="8">
      <t>ホジョ</t>
    </rPh>
    <phoneticPr fontId="7"/>
  </si>
  <si>
    <t>業務用酵素 万田酵素 1kg</t>
    <rPh sb="0" eb="3">
      <t>ギョウムヨウ</t>
    </rPh>
    <rPh sb="3" eb="5">
      <t>コウソ</t>
    </rPh>
    <rPh sb="6" eb="8">
      <t>マンダ</t>
    </rPh>
    <rPh sb="8" eb="10">
      <t>コウソ</t>
    </rPh>
    <phoneticPr fontId="7"/>
  </si>
  <si>
    <t>中川産業㈱　補助14</t>
    <rPh sb="6" eb="8">
      <t>ホジョ</t>
    </rPh>
    <phoneticPr fontId="7"/>
  </si>
  <si>
    <t>中川産業(ｱﾐﾉ)　補助55</t>
    <rPh sb="10" eb="12">
      <t>ホジョ</t>
    </rPh>
    <phoneticPr fontId="30"/>
  </si>
  <si>
    <t>室町ｹﾐｶﾙ㈱(天洋社薬品㈱)
補助44</t>
    <rPh sb="0" eb="2">
      <t>ムロマチ</t>
    </rPh>
    <rPh sb="8" eb="9">
      <t>テン</t>
    </rPh>
    <rPh sb="9" eb="10">
      <t>ヨウ</t>
    </rPh>
    <rPh sb="10" eb="11">
      <t>シャ</t>
    </rPh>
    <rPh sb="11" eb="13">
      <t>ヤクヒン</t>
    </rPh>
    <rPh sb="16" eb="18">
      <t>ホジョ</t>
    </rPh>
    <phoneticPr fontId="7"/>
  </si>
  <si>
    <t>MKﾐｸｽﾁｬｰ(ﾘｷｯﾄﾞ)(kg)</t>
    <phoneticPr fontId="7"/>
  </si>
  <si>
    <t>山中製菓㈱</t>
    <rPh sb="0" eb="2">
      <t>ヤマナカ</t>
    </rPh>
    <rPh sb="2" eb="4">
      <t>セイカ</t>
    </rPh>
    <phoneticPr fontId="7"/>
  </si>
  <si>
    <t>業務用酵素 万田酵素 1㎏</t>
    <rPh sb="0" eb="3">
      <t>ギョウムヨウ</t>
    </rPh>
    <rPh sb="3" eb="5">
      <t>コウソ</t>
    </rPh>
    <rPh sb="6" eb="8">
      <t>マンダ</t>
    </rPh>
    <rPh sb="8" eb="10">
      <t>コウソ</t>
    </rPh>
    <phoneticPr fontId="7"/>
  </si>
  <si>
    <t>㈱日健ﾒﾃﾞｨｶﾙ</t>
    <rPh sb="1" eb="2">
      <t>ヒ</t>
    </rPh>
    <rPh sb="2" eb="3">
      <t>ケン</t>
    </rPh>
    <phoneticPr fontId="7"/>
  </si>
  <si>
    <t>中島商事㈱広島工場
補助37</t>
    <rPh sb="0" eb="2">
      <t>ナカジマ</t>
    </rPh>
    <rPh sb="2" eb="4">
      <t>ショウジ</t>
    </rPh>
    <rPh sb="5" eb="7">
      <t>ヒロシマ</t>
    </rPh>
    <rPh sb="7" eb="9">
      <t>コウジョウ</t>
    </rPh>
    <rPh sb="10" eb="12">
      <t>ホジョ</t>
    </rPh>
    <phoneticPr fontId="7"/>
  </si>
  <si>
    <t>ｱﾋﾟ㈱本巣工場
補助38</t>
    <rPh sb="4" eb="5">
      <t>ホン</t>
    </rPh>
    <rPh sb="5" eb="6">
      <t>ス</t>
    </rPh>
    <rPh sb="6" eb="8">
      <t>コウジョウ</t>
    </rPh>
    <rPh sb="9" eb="11">
      <t>ホジョ</t>
    </rPh>
    <phoneticPr fontId="7"/>
  </si>
  <si>
    <t>㈱ｺｽﾓﾋﾞｭｰﾃｨｰ大阪支社
(ﾒﾃﾞｨｺｽ製薬)　補助3</t>
    <rPh sb="23" eb="25">
      <t>セイヤク</t>
    </rPh>
    <rPh sb="27" eb="29">
      <t>ホジョ</t>
    </rPh>
    <phoneticPr fontId="7"/>
  </si>
  <si>
    <t>日本コルマー㈱　補助43</t>
    <rPh sb="8" eb="10">
      <t>ホジョ</t>
    </rPh>
    <phoneticPr fontId="7"/>
  </si>
  <si>
    <t>万田酵素 抽出液（kg）</t>
    <phoneticPr fontId="7"/>
  </si>
  <si>
    <t>南洋軒　補助39</t>
    <rPh sb="0" eb="2">
      <t>ナンヨウ</t>
    </rPh>
    <rPh sb="2" eb="3">
      <t>ケン</t>
    </rPh>
    <rPh sb="4" eb="6">
      <t>ホジョ</t>
    </rPh>
    <phoneticPr fontId="7"/>
  </si>
  <si>
    <t>小城製薬㈱　補助46</t>
    <rPh sb="6" eb="8">
      <t>ホジョ</t>
    </rPh>
    <phoneticPr fontId="7"/>
  </si>
  <si>
    <t>原料 万田酵素</t>
    <phoneticPr fontId="7"/>
  </si>
  <si>
    <t>ﾌｧｲﾊﾞｰｿﾙ2</t>
  </si>
  <si>
    <t>㈱ﾒﾀﾙｶﾗｰ</t>
  </si>
  <si>
    <t>(株)マックス</t>
  </si>
  <si>
    <t>一丸ﾌｧﾙｺｽ㈱　補助13</t>
    <rPh sb="9" eb="11">
      <t>ホジョ</t>
    </rPh>
    <phoneticPr fontId="7"/>
  </si>
  <si>
    <t>㈱コスモス食品　補助49</t>
    <rPh sb="8" eb="10">
      <t>ホジョ</t>
    </rPh>
    <phoneticPr fontId="7"/>
  </si>
  <si>
    <t>ｴﾑ・ｼｰ・ﾌｰｽﾞ　補助47</t>
    <rPh sb="11" eb="13">
      <t>ホジョ</t>
    </rPh>
    <phoneticPr fontId="7"/>
  </si>
  <si>
    <t>君付動物病院　補助45</t>
    <rPh sb="0" eb="1">
      <t>キミ</t>
    </rPh>
    <rPh sb="1" eb="2">
      <t>ツキ</t>
    </rPh>
    <rPh sb="2" eb="6">
      <t>ドウブツビョウイン</t>
    </rPh>
    <rPh sb="7" eb="9">
      <t>ホジョ</t>
    </rPh>
    <phoneticPr fontId="7"/>
  </si>
  <si>
    <t>支給無し</t>
    <rPh sb="0" eb="2">
      <t>シキュウ</t>
    </rPh>
    <rPh sb="2" eb="3">
      <t>ナ</t>
    </rPh>
    <phoneticPr fontId="6"/>
  </si>
  <si>
    <t>誠晃産業㈱　補助48</t>
    <rPh sb="6" eb="8">
      <t>ホジョ</t>
    </rPh>
    <phoneticPr fontId="7"/>
  </si>
  <si>
    <t>ｺｰﾄﾞなし</t>
  </si>
  <si>
    <t>霧島黒豚バラ肉(冷凍)</t>
    <rPh sb="0" eb="2">
      <t>キリシマ</t>
    </rPh>
    <rPh sb="2" eb="4">
      <t>クロブタ</t>
    </rPh>
    <rPh sb="6" eb="7">
      <t>ニク</t>
    </rPh>
    <rPh sb="8" eb="10">
      <t>レイトウ</t>
    </rPh>
    <phoneticPr fontId="4"/>
  </si>
  <si>
    <t>㈱松愛堂　補助50</t>
    <rPh sb="5" eb="7">
      <t>ホジョ</t>
    </rPh>
    <phoneticPr fontId="7"/>
  </si>
  <si>
    <t>名連　補助51</t>
    <rPh sb="0" eb="1">
      <t>メイ</t>
    </rPh>
    <rPh sb="1" eb="2">
      <t>レン</t>
    </rPh>
    <rPh sb="3" eb="5">
      <t>ホジョ</t>
    </rPh>
    <phoneticPr fontId="30"/>
  </si>
  <si>
    <t>桃太郎製菓　補助52</t>
    <rPh sb="0" eb="3">
      <t>モモタロウ</t>
    </rPh>
    <rPh sb="3" eb="5">
      <t>セイカ</t>
    </rPh>
    <rPh sb="6" eb="8">
      <t>ホジョ</t>
    </rPh>
    <phoneticPr fontId="30"/>
  </si>
  <si>
    <t>ジークライト㈱　補助54</t>
    <rPh sb="8" eb="10">
      <t>ホジョ</t>
    </rPh>
    <phoneticPr fontId="7"/>
  </si>
  <si>
    <t>20201200034</t>
  </si>
  <si>
    <t>赤田善(木の国)　補助53</t>
    <rPh sb="0" eb="2">
      <t>アカタ</t>
    </rPh>
    <rPh sb="2" eb="3">
      <t>ゼン</t>
    </rPh>
    <rPh sb="9" eb="11">
      <t>ホジョ</t>
    </rPh>
    <phoneticPr fontId="7"/>
  </si>
  <si>
    <t>20110800287</t>
  </si>
  <si>
    <t>㈱ﾄｯﾊﾟﾝｺﾐｭﾆｹｰｼｮﾝﾌﾟﾛ
補助35</t>
    <rPh sb="19" eb="21">
      <t>ホジョ</t>
    </rPh>
    <phoneticPr fontId="7"/>
  </si>
  <si>
    <t>20220100029</t>
  </si>
  <si>
    <t>20220100028</t>
    <phoneticPr fontId="6"/>
  </si>
  <si>
    <t>㈱ﾄｯﾊﾟﾝﾊﾟｯｹｰｼﾞﾝｸﾞ 九</t>
  </si>
  <si>
    <t>20110400012</t>
  </si>
  <si>
    <t>大和化成　補助58
ロック化学へ支給</t>
    <rPh sb="0" eb="2">
      <t>オオワ</t>
    </rPh>
    <rPh sb="2" eb="4">
      <t>カセイ</t>
    </rPh>
    <rPh sb="5" eb="7">
      <t>ホジョ</t>
    </rPh>
    <rPh sb="13" eb="15">
      <t>カガク</t>
    </rPh>
    <rPh sb="16" eb="18">
      <t>シキュウ</t>
    </rPh>
    <phoneticPr fontId="7"/>
  </si>
  <si>
    <t>ok</t>
  </si>
  <si>
    <t>38期実際</t>
    <rPh sb="2" eb="5">
      <t>キジッサイ</t>
    </rPh>
    <phoneticPr fontId="7"/>
  </si>
  <si>
    <t>1</t>
    <phoneticPr fontId="7"/>
  </si>
  <si>
    <t>6</t>
  </si>
  <si>
    <t>5</t>
  </si>
  <si>
    <t>3</t>
  </si>
  <si>
    <t>8</t>
  </si>
  <si>
    <t>7</t>
  </si>
  <si>
    <t>4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</si>
  <si>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</si>
  <si>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</si>
  <si>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</si>
  <si>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</si>
  <si>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</si>
  <si>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</si>
  <si>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</si>
  <si>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</si>
  <si>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</si>
  <si>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</si>
  <si>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</si>
  <si>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</si>
  <si>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</si>
  <si>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</si>
  <si>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</si>
  <si>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</si>
  <si>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</si>
  <si>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</si>
  <si>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</si>
  <si>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</si>
  <si>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</si>
  <si>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</si>
  <si>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グラム単価</t>
  </si>
  <si>
    <t>グラム単価</t>
    <rPh sb="3" eb="5">
      <t>タンカ</t>
    </rPh>
    <phoneticPr fontId="7"/>
  </si>
  <si>
    <t>資材費</t>
    <rPh sb="0" eb="3">
      <t>シザイヒ</t>
    </rPh>
    <phoneticPr fontId="7"/>
  </si>
  <si>
    <t>労務費</t>
    <rPh sb="0" eb="3">
      <t>ロウムヒ</t>
    </rPh>
    <phoneticPr fontId="7"/>
  </si>
  <si>
    <t>計：製造費用</t>
    <rPh sb="0" eb="1">
      <t>ケイ</t>
    </rPh>
    <rPh sb="2" eb="4">
      <t>セイゾウ</t>
    </rPh>
    <rPh sb="4" eb="6">
      <t>ヒヨウ</t>
    </rPh>
    <phoneticPr fontId="7"/>
  </si>
  <si>
    <t>前工程費</t>
    <rPh sb="0" eb="4">
      <t>ゼンコウテイヒ</t>
    </rPh>
    <phoneticPr fontId="7"/>
  </si>
  <si>
    <t>内容量(g)*数量(個)</t>
    <rPh sb="0" eb="3">
      <t>ナイヨウリョウ</t>
    </rPh>
    <rPh sb="7" eb="9">
      <t>スウリョウ</t>
    </rPh>
    <rPh sb="10" eb="11">
      <t>コ</t>
    </rPh>
    <phoneticPr fontId="7"/>
  </si>
  <si>
    <t>製造費用</t>
    <rPh sb="0" eb="4">
      <t>セイゾウヒヨウ</t>
    </rPh>
    <phoneticPr fontId="7"/>
  </si>
  <si>
    <t>円/g</t>
  </si>
  <si>
    <t>小計:製品課</t>
    <rPh sb="0" eb="2">
      <t>ショウケイ</t>
    </rPh>
    <rPh sb="3" eb="6">
      <t>セイヒンカ</t>
    </rPh>
    <phoneticPr fontId="7"/>
  </si>
  <si>
    <t>製品課</t>
    <rPh sb="0" eb="3">
      <t>セイヒンカ</t>
    </rPh>
    <phoneticPr fontId="7"/>
  </si>
  <si>
    <t>製造部＋製品課</t>
    <rPh sb="0" eb="2">
      <t>セイゾウ</t>
    </rPh>
    <rPh sb="2" eb="3">
      <t>ブ</t>
    </rPh>
    <rPh sb="4" eb="6">
      <t>セイヒン</t>
    </rPh>
    <rPh sb="6" eb="7">
      <t>カ</t>
    </rPh>
    <phoneticPr fontId="7"/>
  </si>
  <si>
    <t>生産量</t>
    <rPh sb="0" eb="2">
      <t>セイサン</t>
    </rPh>
    <rPh sb="2" eb="3">
      <t>リョウ</t>
    </rPh>
    <phoneticPr fontId="7"/>
  </si>
  <si>
    <t>g</t>
    <phoneticPr fontId="7"/>
  </si>
  <si>
    <t>\</t>
    <phoneticPr fontId="7"/>
  </si>
  <si>
    <t>a</t>
    <phoneticPr fontId="7"/>
  </si>
  <si>
    <t>b</t>
    <phoneticPr fontId="7"/>
  </si>
  <si>
    <t>c=a*b</t>
    <phoneticPr fontId="7"/>
  </si>
  <si>
    <t>d</t>
    <phoneticPr fontId="7"/>
  </si>
  <si>
    <t>e</t>
    <phoneticPr fontId="7"/>
  </si>
  <si>
    <t>f</t>
    <phoneticPr fontId="7"/>
  </si>
  <si>
    <t>h=d+e+f</t>
    <phoneticPr fontId="7"/>
  </si>
  <si>
    <t>i=h/b</t>
    <phoneticPr fontId="7"/>
  </si>
  <si>
    <t>j=c+h</t>
    <phoneticPr fontId="7"/>
  </si>
  <si>
    <t>k=j/b</t>
    <phoneticPr fontId="7"/>
  </si>
  <si>
    <t>check</t>
    <phoneticPr fontId="7"/>
  </si>
  <si>
    <t>製品課生産分</t>
    <rPh sb="0" eb="3">
      <t>セイヒンカ</t>
    </rPh>
    <rPh sb="3" eb="5">
      <t>セイサン</t>
    </rPh>
    <rPh sb="5" eb="6">
      <t>ブン</t>
    </rPh>
    <phoneticPr fontId="7"/>
  </si>
  <si>
    <t>#</t>
    <phoneticPr fontId="7"/>
  </si>
  <si>
    <t>#製品課発生 グラム単価内訳</t>
    <rPh sb="1" eb="4">
      <t>セイヒンカ</t>
    </rPh>
    <rPh sb="4" eb="6">
      <t>ハッセイ</t>
    </rPh>
    <rPh sb="10" eb="12">
      <t>タンカ</t>
    </rPh>
    <rPh sb="12" eb="14">
      <t>ウチワケ</t>
    </rPh>
    <phoneticPr fontId="7"/>
  </si>
  <si>
    <t>仕掛品（製造部）原価</t>
    <rPh sb="8" eb="10">
      <t>ゲンカ</t>
    </rPh>
    <phoneticPr fontId="7"/>
  </si>
  <si>
    <t>仕掛品（製品課）原価</t>
    <rPh sb="0" eb="3">
      <t>シカカリヒン</t>
    </rPh>
    <rPh sb="4" eb="6">
      <t>セイヒン</t>
    </rPh>
    <rPh sb="6" eb="7">
      <t>カ</t>
    </rPh>
    <rPh sb="8" eb="10">
      <t>ゲンカ</t>
    </rPh>
    <phoneticPr fontId="7"/>
  </si>
  <si>
    <t>前工程費単価</t>
    <rPh sb="0" eb="3">
      <t>ゼンコウテイ</t>
    </rPh>
    <rPh sb="3" eb="4">
      <t>ヒ</t>
    </rPh>
    <rPh sb="4" eb="6">
      <t>タンカ</t>
    </rPh>
    <phoneticPr fontId="7"/>
  </si>
  <si>
    <t>製品アイテム数</t>
    <rPh sb="0" eb="2">
      <t>セイヒン</t>
    </rPh>
    <rPh sb="6" eb="7">
      <t>スウ</t>
    </rPh>
    <phoneticPr fontId="7"/>
  </si>
  <si>
    <r>
      <t>万田酵素ﾄﾞﾘﾝｸ 50m</t>
    </r>
    <r>
      <rPr>
        <sz val="11"/>
        <color rgb="FFFF0000"/>
        <rFont val="Yu Gothic UI"/>
        <family val="3"/>
        <charset val="128"/>
      </rPr>
      <t>l(有償支給分)</t>
    </r>
    <rPh sb="15" eb="17">
      <t>ユウショウ</t>
    </rPh>
    <rPh sb="17" eb="19">
      <t>シキュウ</t>
    </rPh>
    <rPh sb="19" eb="20">
      <t>フン</t>
    </rPh>
    <phoneticPr fontId="1"/>
  </si>
  <si>
    <r>
      <t>万田酵素ﾄﾞﾘﾝｸ ﾌﾟﾗｽ 710ml</t>
    </r>
    <r>
      <rPr>
        <sz val="11"/>
        <color rgb="FFFF0000"/>
        <rFont val="Yu Gothic UI"/>
        <family val="3"/>
        <charset val="128"/>
      </rPr>
      <t>(有償支給分)</t>
    </r>
    <rPh sb="21" eb="23">
      <t>ユウショウ</t>
    </rPh>
    <rPh sb="23" eb="26">
      <t>シキュウフン</t>
    </rPh>
    <phoneticPr fontId="1"/>
  </si>
  <si>
    <t>計</t>
    <rPh sb="0" eb="1">
      <t>ケイ</t>
    </rPh>
    <phoneticPr fontId="7"/>
  </si>
  <si>
    <t>38期実際原価（グラムあたり）</t>
    <rPh sb="2" eb="7">
      <t>キジッサイゲンカ</t>
    </rPh>
    <phoneticPr fontId="7"/>
  </si>
  <si>
    <t>円/個</t>
    <rPh sb="0" eb="1">
      <t>エン</t>
    </rPh>
    <rPh sb="2" eb="3">
      <t>コ</t>
    </rPh>
    <phoneticPr fontId="7"/>
  </si>
  <si>
    <t>内容量</t>
    <rPh sb="0" eb="3">
      <t>ナイヨウリョウ</t>
    </rPh>
    <phoneticPr fontId="7"/>
  </si>
  <si>
    <t>38期実際原価（1個あたり）</t>
    <rPh sb="2" eb="7">
      <t>キジッサイゲンカ</t>
    </rPh>
    <rPh sb="9" eb="10">
      <t>コ</t>
    </rPh>
    <phoneticPr fontId="7"/>
  </si>
  <si>
    <t>39期標準原価（1個あたり）</t>
    <rPh sb="2" eb="3">
      <t>キ</t>
    </rPh>
    <rPh sb="3" eb="5">
      <t>ヒョウジュン</t>
    </rPh>
    <rPh sb="5" eb="7">
      <t>ゲンカ</t>
    </rPh>
    <rPh sb="9" eb="10">
      <t>コ</t>
    </rPh>
    <phoneticPr fontId="7"/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</si>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</sst>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#,##0.0;[Red]\-#,##0.0"/>
    <numFmt numFmtId="180" formatCode="#,##0.000;[Red]\-#,##0.000"/>
    <numFmt numFmtId="181" formatCode="#,##0_ "/>
    <numFmt numFmtId="182" formatCode="0.0000"/>
  </numFmts>
  <fonts count="3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u/>
      <sz val="18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8"/>
      <name val="Arial Unicode MS"/>
      <family val="3"/>
      <charset val="128"/>
    </font>
    <font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indexed="81"/>
      <name val="ＭＳ Ｐゴシック"/>
      <family val="3"/>
      <charset val="128"/>
    </font>
    <font>
      <b/>
      <sz val="9"/>
      <color rgb="FF000000"/>
      <name val="MS P ゴシック"/>
      <charset val="128"/>
    </font>
    <font>
      <sz val="9"/>
      <color rgb="FF000000"/>
      <name val="MS P ゴシック"/>
      <charset val="128"/>
    </font>
    <font>
      <b/>
      <sz val="9"/>
      <color indexed="81"/>
      <name val="ＭＳ Ｐゴシック"/>
      <family val="3"/>
      <charset val="128"/>
    </font>
    <font>
      <sz val="1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游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u/>
      <sz val="18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1"/>
      <name val="ＭＳ Ｐ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Yu Gothic UI"/>
      <family val="3"/>
      <charset val="128"/>
    </font>
    <font>
      <sz val="11"/>
      <color indexed="8"/>
      <name val="Yu Gothic UI"/>
      <family val="3"/>
      <charset val="128"/>
    </font>
    <font>
      <u/>
      <sz val="18"/>
      <color indexed="8"/>
      <name val="Yu Gothic UI"/>
      <family val="3"/>
      <charset val="128"/>
    </font>
    <font>
      <sz val="9"/>
      <color indexed="8"/>
      <name val="Yu Gothic UI"/>
      <family val="3"/>
      <charset val="128"/>
    </font>
    <font>
      <sz val="11"/>
      <color rgb="FFFF0000"/>
      <name val="Yu Gothic UI"/>
      <family val="3"/>
      <charset val="128"/>
    </font>
    <font>
      <b/>
      <sz val="11"/>
      <name val="Yu Gothic UI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4">
    <xf numFmtId="0" fontId="0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4" fillId="0" borderId="0"/>
    <xf numFmtId="38" fontId="20" fillId="0" borderId="0" applyFont="0" applyFill="0" applyBorder="0" applyAlignment="0" applyProtection="0">
      <alignment vertical="center"/>
    </xf>
    <xf numFmtId="0" fontId="29" fillId="0" borderId="0"/>
    <xf numFmtId="0" fontId="29" fillId="0" borderId="0"/>
  </cellStyleXfs>
  <cellXfs count="595">
    <xf numFmtId="0" fontId="0" fillId="0" borderId="0" xfId="0">
      <alignment vertical="center"/>
    </xf>
    <xf numFmtId="49" fontId="5" fillId="0" borderId="0" xfId="3" applyNumberFormat="1" applyFont="1" applyAlignment="1">
      <alignment horizontal="center" vertical="center"/>
    </xf>
    <xf numFmtId="49" fontId="5" fillId="0" borderId="0" xfId="3" applyNumberFormat="1" applyFont="1" applyAlignment="1">
      <alignment horizontal="center" vertical="center"/>
    </xf>
    <xf numFmtId="0" fontId="4" fillId="0" borderId="0" xfId="3" applyAlignment="1">
      <alignment vertical="center"/>
    </xf>
    <xf numFmtId="40" fontId="4" fillId="0" borderId="0" xfId="3" applyNumberFormat="1" applyAlignment="1">
      <alignment vertical="center"/>
    </xf>
    <xf numFmtId="38" fontId="4" fillId="0" borderId="0" xfId="1" applyFont="1" applyFill="1" applyAlignment="1">
      <alignment vertical="center"/>
    </xf>
    <xf numFmtId="9" fontId="4" fillId="0" borderId="0" xfId="2" applyFont="1" applyFill="1" applyAlignment="1">
      <alignment vertical="center"/>
    </xf>
    <xf numFmtId="38" fontId="4" fillId="0" borderId="0" xfId="3" applyNumberFormat="1" applyAlignment="1">
      <alignment vertical="center"/>
    </xf>
    <xf numFmtId="176" fontId="4" fillId="0" borderId="0" xfId="3" applyNumberFormat="1" applyAlignment="1">
      <alignment vertical="center"/>
    </xf>
    <xf numFmtId="49" fontId="5" fillId="0" borderId="1" xfId="3" applyNumberFormat="1" applyFont="1" applyBorder="1" applyAlignment="1">
      <alignment horizontal="center" vertical="center"/>
    </xf>
    <xf numFmtId="0" fontId="4" fillId="0" borderId="2" xfId="3" applyBorder="1" applyAlignment="1">
      <alignment horizontal="center" vertical="center"/>
    </xf>
    <xf numFmtId="0" fontId="4" fillId="0" borderId="3" xfId="3" applyBorder="1" applyAlignment="1">
      <alignment horizontal="center" vertical="center"/>
    </xf>
    <xf numFmtId="38" fontId="4" fillId="0" borderId="3" xfId="3" applyNumberFormat="1" applyBorder="1" applyAlignment="1">
      <alignment horizontal="center" vertical="center"/>
    </xf>
    <xf numFmtId="176" fontId="4" fillId="0" borderId="3" xfId="3" applyNumberFormat="1" applyBorder="1" applyAlignment="1">
      <alignment horizontal="center" vertical="center"/>
    </xf>
    <xf numFmtId="0" fontId="4" fillId="2" borderId="4" xfId="3" applyFill="1" applyBorder="1" applyAlignment="1">
      <alignment horizontal="center" vertical="center"/>
    </xf>
    <xf numFmtId="0" fontId="4" fillId="2" borderId="5" xfId="3" applyFill="1" applyBorder="1" applyAlignment="1">
      <alignment horizontal="center" vertical="center"/>
    </xf>
    <xf numFmtId="0" fontId="4" fillId="0" borderId="0" xfId="3" applyAlignment="1">
      <alignment horizontal="center" vertical="center"/>
    </xf>
    <xf numFmtId="40" fontId="4" fillId="0" borderId="0" xfId="3" applyNumberFormat="1" applyAlignment="1">
      <alignment horizontal="center" vertical="center"/>
    </xf>
    <xf numFmtId="0" fontId="4" fillId="0" borderId="6" xfId="3" applyBorder="1" applyAlignment="1">
      <alignment horizontal="center" vertical="center"/>
    </xf>
    <xf numFmtId="38" fontId="4" fillId="0" borderId="4" xfId="3" applyNumberFormat="1" applyBorder="1" applyAlignment="1">
      <alignment horizontal="center" vertical="center"/>
    </xf>
    <xf numFmtId="38" fontId="4" fillId="0" borderId="5" xfId="3" applyNumberFormat="1" applyBorder="1" applyAlignment="1">
      <alignment horizontal="center" vertical="center"/>
    </xf>
    <xf numFmtId="38" fontId="4" fillId="0" borderId="2" xfId="3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8" fontId="4" fillId="0" borderId="3" xfId="3" applyNumberFormat="1" applyBorder="1" applyAlignment="1">
      <alignment horizontal="center" vertical="center"/>
    </xf>
    <xf numFmtId="40" fontId="4" fillId="0" borderId="2" xfId="3" applyNumberFormat="1" applyBorder="1" applyAlignment="1">
      <alignment horizontal="center" vertical="center"/>
    </xf>
    <xf numFmtId="0" fontId="4" fillId="2" borderId="2" xfId="3" applyFill="1" applyBorder="1" applyAlignment="1">
      <alignment horizontal="center" vertical="center" wrapText="1"/>
    </xf>
    <xf numFmtId="38" fontId="4" fillId="2" borderId="2" xfId="3" applyNumberFormat="1" applyFill="1" applyBorder="1" applyAlignment="1">
      <alignment horizontal="center" vertical="center" wrapText="1"/>
    </xf>
    <xf numFmtId="0" fontId="4" fillId="0" borderId="8" xfId="3" applyBorder="1" applyAlignment="1">
      <alignment horizontal="center" vertical="center"/>
    </xf>
    <xf numFmtId="0" fontId="4" fillId="0" borderId="3" xfId="3" applyBorder="1" applyAlignment="1">
      <alignment horizontal="center" vertical="center"/>
    </xf>
    <xf numFmtId="40" fontId="4" fillId="0" borderId="3" xfId="3" applyNumberFormat="1" applyBorder="1" applyAlignment="1">
      <alignment horizontal="center" vertical="center"/>
    </xf>
    <xf numFmtId="38" fontId="4" fillId="0" borderId="3" xfId="1" applyFont="1" applyFill="1" applyBorder="1" applyAlignment="1">
      <alignment horizontal="center" vertical="center"/>
    </xf>
    <xf numFmtId="9" fontId="4" fillId="0" borderId="3" xfId="2" applyFont="1" applyFill="1" applyBorder="1" applyAlignment="1">
      <alignment horizontal="center" vertical="center"/>
    </xf>
    <xf numFmtId="38" fontId="4" fillId="0" borderId="8" xfId="3" applyNumberFormat="1" applyBorder="1" applyAlignment="1">
      <alignment horizontal="center" vertical="center"/>
    </xf>
    <xf numFmtId="176" fontId="4" fillId="0" borderId="3" xfId="3" applyNumberFormat="1" applyBorder="1" applyAlignment="1">
      <alignment horizontal="center" vertical="center"/>
    </xf>
    <xf numFmtId="38" fontId="9" fillId="0" borderId="3" xfId="3" applyNumberFormat="1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40" fontId="4" fillId="0" borderId="8" xfId="3" applyNumberFormat="1" applyBorder="1" applyAlignment="1">
      <alignment horizontal="center" vertical="center"/>
    </xf>
    <xf numFmtId="0" fontId="4" fillId="2" borderId="8" xfId="3" applyFill="1" applyBorder="1" applyAlignment="1">
      <alignment horizontal="center" vertical="center" wrapText="1"/>
    </xf>
    <xf numFmtId="38" fontId="4" fillId="2" borderId="8" xfId="3" applyNumberFormat="1" applyFill="1" applyBorder="1" applyAlignment="1">
      <alignment horizontal="center" vertical="center" wrapText="1"/>
    </xf>
    <xf numFmtId="0" fontId="4" fillId="3" borderId="3" xfId="3" applyFill="1" applyBorder="1" applyAlignment="1">
      <alignment vertical="center" wrapText="1"/>
    </xf>
    <xf numFmtId="0" fontId="4" fillId="0" borderId="3" xfId="3" applyBorder="1" applyAlignment="1">
      <alignment vertical="center" wrapText="1"/>
    </xf>
    <xf numFmtId="40" fontId="4" fillId="0" borderId="3" xfId="3" applyNumberFormat="1" applyBorder="1" applyAlignment="1">
      <alignment vertical="center" wrapText="1"/>
    </xf>
    <xf numFmtId="38" fontId="10" fillId="0" borderId="3" xfId="1" applyFont="1" applyFill="1" applyBorder="1" applyAlignment="1">
      <alignment vertical="center" wrapText="1"/>
    </xf>
    <xf numFmtId="38" fontId="10" fillId="4" borderId="3" xfId="1" applyFont="1" applyFill="1" applyBorder="1" applyAlignment="1">
      <alignment vertical="center"/>
    </xf>
    <xf numFmtId="40" fontId="10" fillId="4" borderId="3" xfId="1" applyNumberFormat="1" applyFont="1" applyFill="1" applyBorder="1" applyAlignment="1">
      <alignment vertical="center"/>
    </xf>
    <xf numFmtId="38" fontId="10" fillId="0" borderId="3" xfId="1" applyFont="1" applyFill="1" applyBorder="1" applyAlignment="1">
      <alignment vertical="center"/>
    </xf>
    <xf numFmtId="9" fontId="10" fillId="0" borderId="3" xfId="2" applyFont="1" applyFill="1" applyBorder="1" applyAlignment="1">
      <alignment vertical="center"/>
    </xf>
    <xf numFmtId="0" fontId="4" fillId="0" borderId="0" xfId="3" applyAlignment="1">
      <alignment horizontal="right" vertical="center" wrapText="1"/>
    </xf>
    <xf numFmtId="9" fontId="10" fillId="0" borderId="3" xfId="2" applyFont="1" applyFill="1" applyBorder="1" applyAlignment="1">
      <alignment vertical="center" wrapText="1"/>
    </xf>
    <xf numFmtId="0" fontId="4" fillId="0" borderId="0" xfId="4" applyAlignment="1">
      <alignment vertical="center"/>
    </xf>
    <xf numFmtId="0" fontId="4" fillId="5" borderId="3" xfId="3" applyFill="1" applyBorder="1" applyAlignment="1">
      <alignment vertical="center" wrapText="1"/>
    </xf>
    <xf numFmtId="40" fontId="10" fillId="0" borderId="3" xfId="1" applyNumberFormat="1" applyFont="1" applyFill="1" applyBorder="1" applyAlignment="1">
      <alignment vertical="center"/>
    </xf>
    <xf numFmtId="0" fontId="4" fillId="4" borderId="3" xfId="3" applyFill="1" applyBorder="1" applyAlignment="1">
      <alignment vertical="center" wrapText="1"/>
    </xf>
    <xf numFmtId="40" fontId="4" fillId="4" borderId="3" xfId="3" applyNumberFormat="1" applyFill="1" applyBorder="1" applyAlignment="1">
      <alignment vertical="center" wrapText="1"/>
    </xf>
    <xf numFmtId="38" fontId="10" fillId="4" borderId="3" xfId="1" applyFont="1" applyFill="1" applyBorder="1" applyAlignment="1">
      <alignment vertical="center" wrapText="1"/>
    </xf>
    <xf numFmtId="9" fontId="10" fillId="4" borderId="3" xfId="2" applyFont="1" applyFill="1" applyBorder="1" applyAlignment="1">
      <alignment vertical="center" wrapText="1"/>
    </xf>
    <xf numFmtId="9" fontId="10" fillId="4" borderId="3" xfId="2" applyFont="1" applyFill="1" applyBorder="1" applyAlignment="1">
      <alignment vertical="center"/>
    </xf>
    <xf numFmtId="38" fontId="10" fillId="6" borderId="3" xfId="1" applyFont="1" applyFill="1" applyBorder="1" applyAlignment="1">
      <alignment vertical="center"/>
    </xf>
    <xf numFmtId="0" fontId="4" fillId="7" borderId="3" xfId="3" applyFill="1" applyBorder="1" applyAlignment="1">
      <alignment vertical="center" wrapText="1"/>
    </xf>
    <xf numFmtId="38" fontId="10" fillId="0" borderId="3" xfId="1" applyFont="1" applyFill="1" applyBorder="1" applyAlignment="1">
      <alignment horizontal="center" vertical="center"/>
    </xf>
    <xf numFmtId="40" fontId="4" fillId="0" borderId="3" xfId="3" applyNumberFormat="1" applyBorder="1" applyAlignment="1">
      <alignment horizontal="center" vertical="center" wrapText="1"/>
    </xf>
    <xf numFmtId="176" fontId="10" fillId="0" borderId="3" xfId="1" applyNumberFormat="1" applyFont="1" applyFill="1" applyBorder="1" applyAlignment="1">
      <alignment vertical="center"/>
    </xf>
    <xf numFmtId="38" fontId="4" fillId="0" borderId="7" xfId="1" applyFont="1" applyFill="1" applyBorder="1" applyAlignment="1">
      <alignment horizontal="center" vertical="center"/>
    </xf>
    <xf numFmtId="38" fontId="4" fillId="0" borderId="5" xfId="1" applyFont="1" applyFill="1" applyBorder="1" applyAlignment="1">
      <alignment horizontal="center" vertical="center"/>
    </xf>
    <xf numFmtId="9" fontId="10" fillId="0" borderId="3" xfId="2" applyFont="1" applyFill="1" applyBorder="1" applyAlignment="1">
      <alignment horizontal="center" vertical="center"/>
    </xf>
    <xf numFmtId="176" fontId="10" fillId="0" borderId="3" xfId="1" applyNumberFormat="1" applyFont="1" applyFill="1" applyBorder="1" applyAlignment="1">
      <alignment horizontal="center" vertical="center"/>
    </xf>
    <xf numFmtId="38" fontId="10" fillId="8" borderId="3" xfId="1" applyFont="1" applyFill="1" applyBorder="1" applyAlignment="1">
      <alignment vertical="center"/>
    </xf>
    <xf numFmtId="38" fontId="4" fillId="3" borderId="0" xfId="1" applyFont="1" applyFill="1" applyAlignment="1">
      <alignment horizontal="right" vertical="center"/>
    </xf>
    <xf numFmtId="40" fontId="4" fillId="0" borderId="0" xfId="1" applyNumberFormat="1" applyFont="1" applyFill="1" applyAlignment="1">
      <alignment vertical="center"/>
    </xf>
    <xf numFmtId="40" fontId="4" fillId="0" borderId="0" xfId="4" applyNumberFormat="1" applyAlignment="1">
      <alignment horizontal="right" vertical="center"/>
    </xf>
    <xf numFmtId="38" fontId="10" fillId="0" borderId="0" xfId="1" applyFont="1" applyAlignment="1">
      <alignment vertical="center"/>
    </xf>
    <xf numFmtId="38" fontId="9" fillId="8" borderId="0" xfId="3" applyNumberFormat="1" applyFont="1" applyFill="1" applyAlignment="1">
      <alignment horizontal="right" vertical="center"/>
    </xf>
    <xf numFmtId="0" fontId="4" fillId="8" borderId="0" xfId="3" applyFill="1" applyAlignment="1">
      <alignment vertical="center"/>
    </xf>
    <xf numFmtId="6" fontId="12" fillId="8" borderId="0" xfId="5" applyNumberFormat="1" applyFont="1" applyFill="1" applyAlignment="1">
      <alignment horizontal="right" vertical="center"/>
    </xf>
    <xf numFmtId="38" fontId="10" fillId="0" borderId="0" xfId="1" applyFont="1" applyFill="1" applyBorder="1" applyAlignment="1">
      <alignment vertical="center"/>
    </xf>
    <xf numFmtId="38" fontId="4" fillId="3" borderId="0" xfId="4" applyNumberFormat="1" applyFill="1" applyAlignment="1">
      <alignment horizontal="right" vertical="center"/>
    </xf>
    <xf numFmtId="0" fontId="4" fillId="0" borderId="0" xfId="4" applyAlignment="1">
      <alignment horizontal="right" vertical="center"/>
    </xf>
    <xf numFmtId="38" fontId="4" fillId="0" borderId="0" xfId="3" applyNumberFormat="1" applyAlignment="1">
      <alignment horizontal="right" vertical="center"/>
    </xf>
    <xf numFmtId="38" fontId="10" fillId="3" borderId="0" xfId="1" applyFont="1" applyFill="1" applyAlignment="1">
      <alignment horizontal="right" vertical="center"/>
    </xf>
    <xf numFmtId="0" fontId="4" fillId="0" borderId="0" xfId="3" applyAlignment="1">
      <alignment horizontal="right" vertical="center"/>
    </xf>
    <xf numFmtId="38" fontId="4" fillId="8" borderId="0" xfId="3" applyNumberFormat="1" applyFill="1" applyAlignment="1">
      <alignment vertical="center"/>
    </xf>
    <xf numFmtId="6" fontId="13" fillId="8" borderId="0" xfId="5" applyNumberFormat="1" applyFont="1" applyFill="1">
      <alignment vertical="center"/>
    </xf>
    <xf numFmtId="38" fontId="4" fillId="0" borderId="9" xfId="3" applyNumberFormat="1" applyBorder="1" applyAlignment="1">
      <alignment vertical="center"/>
    </xf>
    <xf numFmtId="38" fontId="10" fillId="0" borderId="0" xfId="1" applyFont="1" applyFill="1" applyAlignment="1">
      <alignment horizontal="right" vertical="center"/>
    </xf>
    <xf numFmtId="38" fontId="9" fillId="0" borderId="9" xfId="1" applyFont="1" applyFill="1" applyBorder="1" applyAlignment="1">
      <alignment vertical="center"/>
    </xf>
    <xf numFmtId="40" fontId="0" fillId="0" borderId="0" xfId="0" applyNumberFormat="1">
      <alignment vertical="center"/>
    </xf>
    <xf numFmtId="38" fontId="0" fillId="0" borderId="0" xfId="1" applyFont="1">
      <alignment vertical="center"/>
    </xf>
    <xf numFmtId="0" fontId="0" fillId="5" borderId="0" xfId="0" applyFill="1">
      <alignment vertical="center"/>
    </xf>
    <xf numFmtId="38" fontId="0" fillId="5" borderId="0" xfId="1" applyFont="1" applyFill="1">
      <alignment vertical="center"/>
    </xf>
    <xf numFmtId="38" fontId="0" fillId="0" borderId="0" xfId="0" applyNumberFormat="1">
      <alignment vertical="center"/>
    </xf>
    <xf numFmtId="49" fontId="18" fillId="9" borderId="10" xfId="0" applyNumberFormat="1" applyFont="1" applyFill="1" applyBorder="1" applyAlignment="1"/>
    <xf numFmtId="49" fontId="18" fillId="10" borderId="10" xfId="0" applyNumberFormat="1" applyFont="1" applyFill="1" applyBorder="1" applyAlignment="1"/>
    <xf numFmtId="38" fontId="18" fillId="9" borderId="10" xfId="6" applyFont="1" applyFill="1" applyBorder="1" applyAlignment="1"/>
    <xf numFmtId="0" fontId="0" fillId="0" borderId="0" xfId="0" applyAlignment="1"/>
    <xf numFmtId="38" fontId="0" fillId="0" borderId="0" xfId="6" applyFont="1" applyAlignment="1"/>
    <xf numFmtId="38" fontId="12" fillId="5" borderId="0" xfId="6" applyFont="1" applyFill="1">
      <alignment vertical="center"/>
    </xf>
    <xf numFmtId="49" fontId="12" fillId="0" borderId="0" xfId="0" applyNumberFormat="1" applyFont="1">
      <alignment vertical="center"/>
    </xf>
    <xf numFmtId="0" fontId="12" fillId="0" borderId="0" xfId="0" applyFont="1">
      <alignment vertical="center"/>
    </xf>
    <xf numFmtId="49" fontId="18" fillId="6" borderId="10" xfId="0" applyNumberFormat="1" applyFont="1" applyFill="1" applyBorder="1" applyAlignment="1"/>
    <xf numFmtId="0" fontId="18" fillId="6" borderId="10" xfId="0" applyFont="1" applyFill="1" applyBorder="1" applyAlignment="1"/>
    <xf numFmtId="38" fontId="18" fillId="3" borderId="10" xfId="6" applyFont="1" applyFill="1" applyBorder="1" applyAlignment="1"/>
    <xf numFmtId="0" fontId="0" fillId="6" borderId="0" xfId="0" applyFill="1" applyAlignment="1"/>
    <xf numFmtId="38" fontId="1" fillId="6" borderId="0" xfId="6" applyFont="1" applyFill="1">
      <alignment vertical="center"/>
    </xf>
    <xf numFmtId="38" fontId="1" fillId="5" borderId="0" xfId="6" applyFont="1" applyFill="1">
      <alignment vertical="center"/>
    </xf>
    <xf numFmtId="49" fontId="1" fillId="0" borderId="0" xfId="7" applyNumberFormat="1">
      <alignment vertical="center"/>
    </xf>
    <xf numFmtId="49" fontId="21" fillId="6" borderId="10" xfId="0" applyNumberFormat="1" applyFont="1" applyFill="1" applyBorder="1" applyAlignment="1"/>
    <xf numFmtId="0" fontId="21" fillId="6" borderId="10" xfId="0" applyFont="1" applyFill="1" applyBorder="1" applyAlignment="1"/>
    <xf numFmtId="38" fontId="21" fillId="6" borderId="10" xfId="6" applyFont="1" applyFill="1" applyBorder="1" applyAlignment="1"/>
    <xf numFmtId="0" fontId="22" fillId="6" borderId="0" xfId="0" applyFont="1" applyFill="1" applyAlignment="1"/>
    <xf numFmtId="38" fontId="3" fillId="6" borderId="0" xfId="6" applyFont="1" applyFill="1">
      <alignment vertical="center"/>
    </xf>
    <xf numFmtId="38" fontId="18" fillId="6" borderId="10" xfId="6" applyFont="1" applyFill="1" applyBorder="1" applyAlignment="1"/>
    <xf numFmtId="49" fontId="18" fillId="0" borderId="10" xfId="0" applyNumberFormat="1" applyFont="1" applyBorder="1" applyAlignment="1"/>
    <xf numFmtId="0" fontId="18" fillId="0" borderId="10" xfId="0" applyFont="1" applyBorder="1" applyAlignment="1"/>
    <xf numFmtId="38" fontId="18" fillId="0" borderId="10" xfId="6" applyFont="1" applyBorder="1" applyAlignment="1"/>
    <xf numFmtId="38" fontId="1" fillId="0" borderId="0" xfId="6" applyFont="1">
      <alignment vertical="center"/>
    </xf>
    <xf numFmtId="40" fontId="0" fillId="0" borderId="0" xfId="0" applyNumberFormat="1" applyAlignment="1"/>
    <xf numFmtId="49" fontId="1" fillId="5" borderId="0" xfId="7" applyNumberFormat="1" applyFill="1">
      <alignment vertical="center"/>
    </xf>
    <xf numFmtId="49" fontId="0" fillId="0" borderId="0" xfId="0" applyNumberFormat="1">
      <alignment vertical="center"/>
    </xf>
    <xf numFmtId="49" fontId="0" fillId="5" borderId="0" xfId="0" applyNumberFormat="1" applyFill="1">
      <alignment vertical="center"/>
    </xf>
    <xf numFmtId="49" fontId="12" fillId="5" borderId="0" xfId="0" applyNumberFormat="1" applyFont="1" applyFill="1">
      <alignment vertical="center"/>
    </xf>
    <xf numFmtId="49" fontId="0" fillId="0" borderId="0" xfId="0" applyNumberFormat="1" applyAlignment="1"/>
    <xf numFmtId="38" fontId="0" fillId="0" borderId="0" xfId="1" applyFont="1" applyAlignment="1"/>
    <xf numFmtId="0" fontId="20" fillId="0" borderId="0" xfId="0" applyFont="1">
      <alignment vertical="center"/>
    </xf>
    <xf numFmtId="38" fontId="20" fillId="0" borderId="0" xfId="1" applyFont="1">
      <alignment vertical="center"/>
    </xf>
    <xf numFmtId="0" fontId="20" fillId="0" borderId="3" xfId="0" applyFont="1" applyBorder="1">
      <alignment vertical="center"/>
    </xf>
    <xf numFmtId="38" fontId="20" fillId="0" borderId="3" xfId="1" applyFont="1" applyBorder="1">
      <alignment vertical="center"/>
    </xf>
    <xf numFmtId="0" fontId="20" fillId="11" borderId="3" xfId="0" applyFont="1" applyFill="1" applyBorder="1">
      <alignment vertical="center"/>
    </xf>
    <xf numFmtId="38" fontId="20" fillId="0" borderId="3" xfId="1" applyFont="1" applyFill="1" applyBorder="1">
      <alignment vertical="center"/>
    </xf>
    <xf numFmtId="38" fontId="20" fillId="0" borderId="0" xfId="0" applyNumberFormat="1" applyFont="1">
      <alignment vertical="center"/>
    </xf>
    <xf numFmtId="0" fontId="20" fillId="5" borderId="3" xfId="0" applyFont="1" applyFill="1" applyBorder="1">
      <alignment vertical="center"/>
    </xf>
    <xf numFmtId="38" fontId="20" fillId="5" borderId="3" xfId="1" applyFont="1" applyFill="1" applyBorder="1">
      <alignment vertical="center"/>
    </xf>
    <xf numFmtId="0" fontId="20" fillId="7" borderId="0" xfId="0" applyFont="1" applyFill="1">
      <alignment vertical="center"/>
    </xf>
    <xf numFmtId="38" fontId="20" fillId="0" borderId="0" xfId="1" applyFont="1" applyFill="1">
      <alignment vertical="center"/>
    </xf>
    <xf numFmtId="0" fontId="20" fillId="0" borderId="3" xfId="0" quotePrefix="1" applyFont="1" applyBorder="1">
      <alignment vertical="center"/>
    </xf>
    <xf numFmtId="0" fontId="1" fillId="0" borderId="0" xfId="8">
      <alignment vertical="center"/>
    </xf>
    <xf numFmtId="38" fontId="8" fillId="0" borderId="0" xfId="1">
      <alignment vertical="center"/>
    </xf>
    <xf numFmtId="0" fontId="1" fillId="0" borderId="3" xfId="8" applyBorder="1" applyAlignment="1">
      <alignment horizontal="left" vertical="center"/>
    </xf>
    <xf numFmtId="38" fontId="8" fillId="0" borderId="3" xfId="1" applyBorder="1">
      <alignment vertical="center"/>
    </xf>
    <xf numFmtId="0" fontId="1" fillId="0" borderId="3" xfId="8" applyBorder="1">
      <alignment vertical="center"/>
    </xf>
    <xf numFmtId="0" fontId="1" fillId="6" borderId="0" xfId="8" applyFill="1" applyAlignment="1">
      <alignment horizontal="left" vertical="center"/>
    </xf>
    <xf numFmtId="38" fontId="8" fillId="6" borderId="0" xfId="1" applyFill="1">
      <alignment vertical="center"/>
    </xf>
    <xf numFmtId="0" fontId="1" fillId="6" borderId="0" xfId="8" applyFill="1">
      <alignment vertical="center"/>
    </xf>
    <xf numFmtId="0" fontId="20" fillId="0" borderId="3" xfId="8" applyFont="1" applyBorder="1">
      <alignment vertical="center"/>
    </xf>
    <xf numFmtId="0" fontId="1" fillId="3" borderId="0" xfId="8" applyFill="1" applyAlignment="1">
      <alignment horizontal="left" vertical="center"/>
    </xf>
    <xf numFmtId="38" fontId="8" fillId="3" borderId="0" xfId="1" applyFill="1">
      <alignment vertical="center"/>
    </xf>
    <xf numFmtId="0" fontId="1" fillId="3" borderId="0" xfId="8" applyFill="1">
      <alignment vertical="center"/>
    </xf>
    <xf numFmtId="0" fontId="1" fillId="7" borderId="0" xfId="8" applyFill="1" applyAlignment="1">
      <alignment horizontal="left" vertical="center"/>
    </xf>
    <xf numFmtId="38" fontId="8" fillId="7" borderId="0" xfId="1" applyFill="1">
      <alignment vertical="center"/>
    </xf>
    <xf numFmtId="0" fontId="1" fillId="7" borderId="0" xfId="8" applyFill="1">
      <alignment vertical="center"/>
    </xf>
    <xf numFmtId="0" fontId="1" fillId="5" borderId="0" xfId="8" applyFill="1" applyAlignment="1">
      <alignment horizontal="left" vertical="center"/>
    </xf>
    <xf numFmtId="38" fontId="8" fillId="5" borderId="0" xfId="1" applyFill="1">
      <alignment vertical="center"/>
    </xf>
    <xf numFmtId="0" fontId="1" fillId="5" borderId="0" xfId="8" applyFill="1">
      <alignment vertical="center"/>
    </xf>
    <xf numFmtId="38" fontId="1" fillId="0" borderId="0" xfId="8" applyNumberFormat="1">
      <alignment vertical="center"/>
    </xf>
    <xf numFmtId="0" fontId="23" fillId="12" borderId="11" xfId="0" applyFont="1" applyFill="1" applyBorder="1" applyAlignment="1">
      <alignment horizontal="center" vertical="center"/>
    </xf>
    <xf numFmtId="38" fontId="23" fillId="12" borderId="11" xfId="1" applyFont="1" applyFill="1" applyBorder="1" applyAlignment="1">
      <alignment horizontal="center" vertical="center"/>
    </xf>
    <xf numFmtId="0" fontId="23" fillId="13" borderId="11" xfId="0" applyFont="1" applyFill="1" applyBorder="1" applyAlignment="1">
      <alignment horizontal="right" vertical="center"/>
    </xf>
    <xf numFmtId="49" fontId="23" fillId="13" borderId="11" xfId="0" applyNumberFormat="1" applyFont="1" applyFill="1" applyBorder="1" applyAlignment="1">
      <alignment horizontal="left" vertical="center"/>
    </xf>
    <xf numFmtId="0" fontId="23" fillId="14" borderId="11" xfId="0" applyFont="1" applyFill="1" applyBorder="1" applyAlignment="1">
      <alignment horizontal="right" vertical="center"/>
    </xf>
    <xf numFmtId="49" fontId="23" fillId="14" borderId="11" xfId="0" applyNumberFormat="1" applyFont="1" applyFill="1" applyBorder="1" applyAlignment="1">
      <alignment horizontal="left" vertical="center"/>
    </xf>
    <xf numFmtId="38" fontId="23" fillId="14" borderId="11" xfId="1" applyFont="1" applyFill="1" applyBorder="1" applyAlignment="1">
      <alignment horizontal="right" vertical="center"/>
    </xf>
    <xf numFmtId="0" fontId="0" fillId="14" borderId="0" xfId="0" applyFill="1">
      <alignment vertical="center"/>
    </xf>
    <xf numFmtId="38" fontId="0" fillId="14" borderId="0" xfId="0" applyNumberFormat="1" applyFill="1">
      <alignment vertical="center"/>
    </xf>
    <xf numFmtId="38" fontId="23" fillId="13" borderId="11" xfId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8" fillId="0" borderId="0" xfId="0" applyFont="1">
      <alignment vertical="center"/>
    </xf>
    <xf numFmtId="38" fontId="8" fillId="0" borderId="0" xfId="0" applyNumberFormat="1" applyFont="1">
      <alignment vertical="center"/>
    </xf>
    <xf numFmtId="0" fontId="8" fillId="0" borderId="0" xfId="0" applyFont="1" applyAlignment="1">
      <alignment horizontal="left" vertical="center"/>
    </xf>
    <xf numFmtId="40" fontId="8" fillId="0" borderId="0" xfId="0" applyNumberFormat="1" applyFont="1">
      <alignment vertical="center"/>
    </xf>
    <xf numFmtId="0" fontId="24" fillId="0" borderId="1" xfId="0" applyFont="1" applyBorder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38" fontId="4" fillId="5" borderId="12" xfId="0" applyNumberFormat="1" applyFont="1" applyFill="1" applyBorder="1" applyAlignment="1">
      <alignment horizontal="center" vertical="center"/>
    </xf>
    <xf numFmtId="49" fontId="4" fillId="5" borderId="13" xfId="0" applyNumberFormat="1" applyFont="1" applyFill="1" applyBorder="1" applyAlignment="1">
      <alignment horizontal="center" vertical="center"/>
    </xf>
    <xf numFmtId="40" fontId="4" fillId="5" borderId="2" xfId="0" applyNumberFormat="1" applyFont="1" applyFill="1" applyBorder="1" applyAlignment="1">
      <alignment horizontal="center" vertical="center"/>
    </xf>
    <xf numFmtId="38" fontId="4" fillId="5" borderId="2" xfId="0" applyNumberFormat="1" applyFont="1" applyFill="1" applyBorder="1" applyAlignment="1">
      <alignment horizontal="center" vertical="center"/>
    </xf>
    <xf numFmtId="49" fontId="0" fillId="0" borderId="14" xfId="0" applyNumberFormat="1" applyBorder="1">
      <alignment vertical="center"/>
    </xf>
    <xf numFmtId="0" fontId="0" fillId="0" borderId="14" xfId="0" applyBorder="1">
      <alignment vertical="center"/>
    </xf>
    <xf numFmtId="38" fontId="0" fillId="0" borderId="15" xfId="0" applyNumberFormat="1" applyBorder="1">
      <alignment vertical="center"/>
    </xf>
    <xf numFmtId="49" fontId="0" fillId="0" borderId="16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left" vertical="center"/>
    </xf>
    <xf numFmtId="0" fontId="0" fillId="0" borderId="14" xfId="0" applyBorder="1" applyAlignment="1">
      <alignment horizontal="right" vertical="center"/>
    </xf>
    <xf numFmtId="40" fontId="4" fillId="0" borderId="14" xfId="3" applyNumberFormat="1" applyBorder="1" applyAlignment="1">
      <alignment vertical="center"/>
    </xf>
    <xf numFmtId="38" fontId="4" fillId="0" borderId="14" xfId="0" applyNumberFormat="1" applyFont="1" applyBorder="1" applyAlignment="1">
      <alignment vertical="center" wrapText="1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17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40" fontId="4" fillId="0" borderId="3" xfId="3" applyNumberFormat="1" applyBorder="1" applyAlignment="1">
      <alignment vertical="center"/>
    </xf>
    <xf numFmtId="38" fontId="4" fillId="0" borderId="3" xfId="0" applyNumberFormat="1" applyFont="1" applyBorder="1" applyAlignment="1">
      <alignment vertical="center" wrapText="1"/>
    </xf>
    <xf numFmtId="38" fontId="0" fillId="0" borderId="4" xfId="0" applyNumberFormat="1" applyBorder="1" applyAlignment="1">
      <alignment horizontal="right" vertical="center"/>
    </xf>
    <xf numFmtId="38" fontId="0" fillId="0" borderId="4" xfId="0" applyNumberFormat="1" applyBorder="1">
      <alignment vertical="center"/>
    </xf>
    <xf numFmtId="49" fontId="0" fillId="0" borderId="18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49" fontId="0" fillId="0" borderId="20" xfId="0" applyNumberFormat="1" applyBorder="1" applyAlignment="1">
      <alignment horizontal="left" vertical="center"/>
    </xf>
    <xf numFmtId="49" fontId="0" fillId="0" borderId="18" xfId="0" applyNumberFormat="1" applyBorder="1" applyAlignment="1">
      <alignment horizontal="left" vertical="center"/>
    </xf>
    <xf numFmtId="0" fontId="0" fillId="0" borderId="18" xfId="0" applyBorder="1" applyAlignment="1">
      <alignment horizontal="right" vertical="center"/>
    </xf>
    <xf numFmtId="40" fontId="4" fillId="0" borderId="18" xfId="3" applyNumberFormat="1" applyBorder="1" applyAlignment="1">
      <alignment vertical="center"/>
    </xf>
    <xf numFmtId="38" fontId="4" fillId="0" borderId="18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horizontal="left" vertical="center"/>
    </xf>
    <xf numFmtId="0" fontId="8" fillId="0" borderId="8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0" fillId="0" borderId="8" xfId="0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20" fillId="0" borderId="12" xfId="9" applyBorder="1">
      <alignment vertical="center"/>
    </xf>
    <xf numFmtId="0" fontId="4" fillId="0" borderId="2" xfId="10" applyBorder="1" applyAlignment="1">
      <alignment horizontal="center" vertical="center"/>
    </xf>
    <xf numFmtId="49" fontId="4" fillId="0" borderId="23" xfId="10" applyNumberFormat="1" applyBorder="1" applyAlignment="1">
      <alignment horizontal="center" vertical="center"/>
    </xf>
    <xf numFmtId="49" fontId="4" fillId="0" borderId="2" xfId="10" applyNumberFormat="1" applyBorder="1" applyAlignment="1">
      <alignment horizontal="center" vertical="center"/>
    </xf>
    <xf numFmtId="49" fontId="4" fillId="0" borderId="3" xfId="10" applyNumberFormat="1" applyBorder="1" applyAlignment="1">
      <alignment horizontal="center" vertical="center"/>
    </xf>
    <xf numFmtId="0" fontId="20" fillId="0" borderId="0" xfId="9">
      <alignment vertical="center"/>
    </xf>
    <xf numFmtId="0" fontId="20" fillId="0" borderId="2" xfId="9" applyBorder="1">
      <alignment vertical="center"/>
    </xf>
    <xf numFmtId="38" fontId="4" fillId="0" borderId="3" xfId="10" applyNumberFormat="1" applyBorder="1" applyAlignment="1">
      <alignment horizontal="center" vertical="center"/>
    </xf>
    <xf numFmtId="0" fontId="20" fillId="0" borderId="24" xfId="9" applyBorder="1">
      <alignment vertical="center"/>
    </xf>
    <xf numFmtId="0" fontId="4" fillId="0" borderId="6" xfId="10" applyBorder="1" applyAlignment="1">
      <alignment horizontal="center" vertical="center"/>
    </xf>
    <xf numFmtId="49" fontId="4" fillId="0" borderId="25" xfId="10" applyNumberFormat="1" applyBorder="1" applyAlignment="1">
      <alignment horizontal="center" vertical="center"/>
    </xf>
    <xf numFmtId="0" fontId="4" fillId="0" borderId="3" xfId="10" applyBorder="1" applyAlignment="1">
      <alignment horizontal="center" vertical="center"/>
    </xf>
    <xf numFmtId="0" fontId="20" fillId="0" borderId="6" xfId="9" applyBorder="1" applyAlignment="1">
      <alignment horizontal="center" vertical="center"/>
    </xf>
    <xf numFmtId="0" fontId="4" fillId="0" borderId="23" xfId="10" applyBorder="1" applyAlignment="1">
      <alignment horizontal="center" vertical="center"/>
    </xf>
    <xf numFmtId="0" fontId="20" fillId="0" borderId="6" xfId="9" applyBorder="1">
      <alignment vertical="center"/>
    </xf>
    <xf numFmtId="38" fontId="4" fillId="0" borderId="2" xfId="10" applyNumberFormat="1" applyBorder="1" applyAlignment="1">
      <alignment horizontal="center" vertical="center"/>
    </xf>
    <xf numFmtId="0" fontId="20" fillId="0" borderId="8" xfId="9" applyBorder="1">
      <alignment vertical="center"/>
    </xf>
    <xf numFmtId="0" fontId="20" fillId="5" borderId="26" xfId="9" applyFill="1" applyBorder="1">
      <alignment vertical="center"/>
    </xf>
    <xf numFmtId="0" fontId="20" fillId="5" borderId="27" xfId="9" applyFill="1" applyBorder="1">
      <alignment vertical="center"/>
    </xf>
    <xf numFmtId="0" fontId="20" fillId="0" borderId="27" xfId="9" applyBorder="1">
      <alignment vertical="center"/>
    </xf>
    <xf numFmtId="40" fontId="0" fillId="0" borderId="27" xfId="6" applyNumberFormat="1" applyFont="1" applyBorder="1">
      <alignment vertical="center"/>
    </xf>
    <xf numFmtId="38" fontId="0" fillId="0" borderId="27" xfId="6" applyFont="1" applyBorder="1">
      <alignment vertical="center"/>
    </xf>
    <xf numFmtId="38" fontId="0" fillId="0" borderId="27" xfId="6" applyFont="1" applyFill="1" applyBorder="1">
      <alignment vertical="center"/>
    </xf>
    <xf numFmtId="40" fontId="20" fillId="0" borderId="27" xfId="9" applyNumberFormat="1" applyBorder="1">
      <alignment vertical="center"/>
    </xf>
    <xf numFmtId="38" fontId="0" fillId="0" borderId="28" xfId="6" applyFont="1" applyBorder="1">
      <alignment vertical="center"/>
    </xf>
    <xf numFmtId="40" fontId="20" fillId="0" borderId="0" xfId="9" applyNumberFormat="1">
      <alignment vertical="center"/>
    </xf>
    <xf numFmtId="0" fontId="20" fillId="5" borderId="29" xfId="9" applyFill="1" applyBorder="1">
      <alignment vertical="center"/>
    </xf>
    <xf numFmtId="0" fontId="20" fillId="5" borderId="30" xfId="9" applyFill="1" applyBorder="1">
      <alignment vertical="center"/>
    </xf>
    <xf numFmtId="0" fontId="20" fillId="0" borderId="30" xfId="9" applyBorder="1">
      <alignment vertical="center"/>
    </xf>
    <xf numFmtId="40" fontId="0" fillId="0" borderId="30" xfId="6" applyNumberFormat="1" applyFont="1" applyBorder="1">
      <alignment vertical="center"/>
    </xf>
    <xf numFmtId="38" fontId="0" fillId="0" borderId="30" xfId="6" applyFont="1" applyBorder="1">
      <alignment vertical="center"/>
    </xf>
    <xf numFmtId="38" fontId="0" fillId="0" borderId="30" xfId="6" applyFont="1" applyFill="1" applyBorder="1">
      <alignment vertical="center"/>
    </xf>
    <xf numFmtId="40" fontId="20" fillId="0" borderId="30" xfId="9" applyNumberFormat="1" applyBorder="1">
      <alignment vertical="center"/>
    </xf>
    <xf numFmtId="38" fontId="0" fillId="0" borderId="31" xfId="6" applyFont="1" applyBorder="1">
      <alignment vertical="center"/>
    </xf>
    <xf numFmtId="0" fontId="20" fillId="5" borderId="32" xfId="9" applyFill="1" applyBorder="1">
      <alignment vertical="center"/>
    </xf>
    <xf numFmtId="0" fontId="20" fillId="5" borderId="0" xfId="9" applyFill="1">
      <alignment vertical="center"/>
    </xf>
    <xf numFmtId="40" fontId="0" fillId="0" borderId="0" xfId="6" applyNumberFormat="1" applyFont="1" applyBorder="1">
      <alignment vertical="center"/>
    </xf>
    <xf numFmtId="38" fontId="0" fillId="0" borderId="0" xfId="6" applyFont="1" applyBorder="1">
      <alignment vertical="center"/>
    </xf>
    <xf numFmtId="38" fontId="0" fillId="0" borderId="0" xfId="6" applyFont="1" applyFill="1" applyBorder="1">
      <alignment vertical="center"/>
    </xf>
    <xf numFmtId="38" fontId="0" fillId="0" borderId="33" xfId="6" applyFont="1" applyBorder="1">
      <alignment vertical="center"/>
    </xf>
    <xf numFmtId="0" fontId="20" fillId="5" borderId="34" xfId="9" applyFill="1" applyBorder="1">
      <alignment vertical="center"/>
    </xf>
    <xf numFmtId="0" fontId="20" fillId="5" borderId="35" xfId="9" applyFill="1" applyBorder="1">
      <alignment vertical="center"/>
    </xf>
    <xf numFmtId="0" fontId="20" fillId="0" borderId="35" xfId="9" applyBorder="1">
      <alignment vertical="center"/>
    </xf>
    <xf numFmtId="40" fontId="0" fillId="0" borderId="35" xfId="6" applyNumberFormat="1" applyFont="1" applyBorder="1">
      <alignment vertical="center"/>
    </xf>
    <xf numFmtId="38" fontId="0" fillId="0" borderId="35" xfId="6" applyFont="1" applyBorder="1">
      <alignment vertical="center"/>
    </xf>
    <xf numFmtId="38" fontId="0" fillId="0" borderId="35" xfId="6" applyFont="1" applyFill="1" applyBorder="1">
      <alignment vertical="center"/>
    </xf>
    <xf numFmtId="40" fontId="20" fillId="0" borderId="35" xfId="9" applyNumberFormat="1" applyBorder="1">
      <alignment vertical="center"/>
    </xf>
    <xf numFmtId="38" fontId="0" fillId="0" borderId="36" xfId="6" applyFont="1" applyBorder="1">
      <alignment vertical="center"/>
    </xf>
    <xf numFmtId="40" fontId="20" fillId="3" borderId="30" xfId="9" applyNumberFormat="1" applyFill="1" applyBorder="1">
      <alignment vertical="center"/>
    </xf>
    <xf numFmtId="0" fontId="20" fillId="3" borderId="0" xfId="9" applyFill="1">
      <alignment vertical="center"/>
    </xf>
    <xf numFmtId="0" fontId="20" fillId="15" borderId="0" xfId="9" applyFill="1">
      <alignment vertical="center"/>
    </xf>
    <xf numFmtId="2" fontId="23" fillId="3" borderId="0" xfId="9" applyNumberFormat="1" applyFont="1" applyFill="1">
      <alignment vertical="center"/>
    </xf>
    <xf numFmtId="0" fontId="20" fillId="15" borderId="30" xfId="9" applyFill="1" applyBorder="1">
      <alignment vertical="center"/>
    </xf>
    <xf numFmtId="40" fontId="0" fillId="3" borderId="0" xfId="6" applyNumberFormat="1" applyFont="1" applyFill="1" applyBorder="1">
      <alignment vertical="center"/>
    </xf>
    <xf numFmtId="40" fontId="0" fillId="0" borderId="0" xfId="6" applyNumberFormat="1" applyFont="1">
      <alignment vertical="center"/>
    </xf>
    <xf numFmtId="40" fontId="20" fillId="3" borderId="0" xfId="9" applyNumberFormat="1" applyFill="1">
      <alignment vertical="center"/>
    </xf>
    <xf numFmtId="0" fontId="20" fillId="3" borderId="27" xfId="9" applyFill="1" applyBorder="1">
      <alignment vertical="center"/>
    </xf>
    <xf numFmtId="0" fontId="20" fillId="3" borderId="35" xfId="9" applyFill="1" applyBorder="1">
      <alignment vertical="center"/>
    </xf>
    <xf numFmtId="40" fontId="0" fillId="5" borderId="35" xfId="6" applyNumberFormat="1" applyFont="1" applyFill="1" applyBorder="1">
      <alignment vertical="center"/>
    </xf>
    <xf numFmtId="38" fontId="0" fillId="5" borderId="35" xfId="6" applyFont="1" applyFill="1" applyBorder="1">
      <alignment vertical="center"/>
    </xf>
    <xf numFmtId="0" fontId="20" fillId="15" borderId="27" xfId="9" applyFill="1" applyBorder="1">
      <alignment vertical="center"/>
    </xf>
    <xf numFmtId="0" fontId="20" fillId="15" borderId="35" xfId="9" applyFill="1" applyBorder="1">
      <alignment vertical="center"/>
    </xf>
    <xf numFmtId="38" fontId="20" fillId="0" borderId="0" xfId="9" applyNumberFormat="1">
      <alignment vertical="center"/>
    </xf>
    <xf numFmtId="38" fontId="0" fillId="0" borderId="0" xfId="6" applyFont="1" applyFill="1">
      <alignment vertical="center"/>
    </xf>
    <xf numFmtId="38" fontId="0" fillId="0" borderId="0" xfId="6" applyFont="1">
      <alignment vertical="center"/>
    </xf>
    <xf numFmtId="180" fontId="0" fillId="0" borderId="0" xfId="6" applyNumberFormat="1" applyFont="1">
      <alignment vertical="center"/>
    </xf>
    <xf numFmtId="49" fontId="0" fillId="0" borderId="3" xfId="0" applyNumberFormat="1" applyBorder="1">
      <alignment vertical="center"/>
    </xf>
    <xf numFmtId="49" fontId="0" fillId="0" borderId="3" xfId="0" applyNumberFormat="1" applyBorder="1" applyAlignment="1">
      <alignment vertical="center" wrapText="1"/>
    </xf>
    <xf numFmtId="176" fontId="0" fillId="0" borderId="0" xfId="6" applyNumberFormat="1" applyFont="1">
      <alignment vertical="center"/>
    </xf>
    <xf numFmtId="181" fontId="0" fillId="0" borderId="3" xfId="0" applyNumberFormat="1" applyBorder="1">
      <alignment vertical="center"/>
    </xf>
    <xf numFmtId="38" fontId="8" fillId="0" borderId="0" xfId="1" applyFont="1">
      <alignment vertical="center"/>
    </xf>
    <xf numFmtId="176" fontId="0" fillId="0" borderId="0" xfId="1" applyNumberFormat="1" applyFont="1">
      <alignment vertical="center"/>
    </xf>
    <xf numFmtId="0" fontId="5" fillId="0" borderId="0" xfId="10" applyFont="1" applyAlignment="1">
      <alignment horizontal="center" vertical="center"/>
    </xf>
    <xf numFmtId="0" fontId="4" fillId="0" borderId="0" xfId="10" applyAlignment="1">
      <alignment vertical="center"/>
    </xf>
    <xf numFmtId="40" fontId="4" fillId="0" borderId="0" xfId="10" applyNumberFormat="1" applyAlignment="1">
      <alignment vertical="center"/>
    </xf>
    <xf numFmtId="38" fontId="4" fillId="0" borderId="0" xfId="10" applyNumberFormat="1" applyAlignment="1">
      <alignment vertical="center"/>
    </xf>
    <xf numFmtId="0" fontId="5" fillId="0" borderId="1" xfId="10" applyFont="1" applyBorder="1" applyAlignment="1">
      <alignment horizontal="center" vertical="center"/>
    </xf>
    <xf numFmtId="0" fontId="4" fillId="0" borderId="4" xfId="10" applyBorder="1" applyAlignment="1">
      <alignment horizontal="center" vertical="center"/>
    </xf>
    <xf numFmtId="49" fontId="4" fillId="0" borderId="17" xfId="10" applyNumberFormat="1" applyBorder="1" applyAlignment="1">
      <alignment horizontal="center" vertical="center"/>
    </xf>
    <xf numFmtId="49" fontId="4" fillId="0" borderId="3" xfId="10" applyNumberFormat="1" applyBorder="1" applyAlignment="1">
      <alignment horizontal="center" vertical="center"/>
    </xf>
    <xf numFmtId="0" fontId="4" fillId="0" borderId="17" xfId="10" applyBorder="1" applyAlignment="1">
      <alignment horizontal="center" vertical="center"/>
    </xf>
    <xf numFmtId="0" fontId="4" fillId="0" borderId="3" xfId="10" applyBorder="1" applyAlignment="1">
      <alignment horizontal="center" vertical="center"/>
    </xf>
    <xf numFmtId="40" fontId="4" fillId="0" borderId="3" xfId="10" applyNumberFormat="1" applyBorder="1" applyAlignment="1">
      <alignment horizontal="center" vertical="center"/>
    </xf>
    <xf numFmtId="38" fontId="4" fillId="0" borderId="3" xfId="10" applyNumberFormat="1" applyBorder="1" applyAlignment="1">
      <alignment horizontal="center" vertical="center"/>
    </xf>
    <xf numFmtId="0" fontId="4" fillId="0" borderId="12" xfId="10" applyBorder="1" applyAlignment="1">
      <alignment horizontal="center" vertical="center"/>
    </xf>
    <xf numFmtId="0" fontId="4" fillId="0" borderId="13" xfId="10" applyBorder="1" applyAlignment="1">
      <alignment horizontal="center" vertical="center"/>
    </xf>
    <xf numFmtId="0" fontId="4" fillId="0" borderId="2" xfId="10" applyBorder="1" applyAlignment="1">
      <alignment horizontal="center" vertical="center"/>
    </xf>
    <xf numFmtId="40" fontId="4" fillId="0" borderId="2" xfId="10" applyNumberFormat="1" applyBorder="1" applyAlignment="1">
      <alignment horizontal="center" vertical="center"/>
    </xf>
    <xf numFmtId="38" fontId="4" fillId="0" borderId="2" xfId="10" applyNumberFormat="1" applyBorder="1" applyAlignment="1">
      <alignment horizontal="center" vertical="center"/>
    </xf>
    <xf numFmtId="0" fontId="4" fillId="0" borderId="3" xfId="10" applyBorder="1" applyAlignment="1">
      <alignment vertical="center" wrapText="1"/>
    </xf>
    <xf numFmtId="49" fontId="4" fillId="0" borderId="3" xfId="10" applyNumberFormat="1" applyBorder="1" applyAlignment="1">
      <alignment vertical="center" wrapText="1"/>
    </xf>
    <xf numFmtId="0" fontId="4" fillId="0" borderId="2" xfId="10" applyBorder="1" applyAlignment="1">
      <alignment horizontal="right" vertical="center" wrapText="1"/>
    </xf>
    <xf numFmtId="40" fontId="8" fillId="7" borderId="3" xfId="10" applyNumberFormat="1" applyFont="1" applyFill="1" applyBorder="1" applyAlignment="1">
      <alignment vertical="center" wrapText="1"/>
    </xf>
    <xf numFmtId="38" fontId="4" fillId="0" borderId="3" xfId="10" applyNumberFormat="1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4" fillId="0" borderId="6" xfId="10" applyBorder="1" applyAlignment="1">
      <alignment horizontal="right" vertical="center" wrapText="1"/>
    </xf>
    <xf numFmtId="0" fontId="0" fillId="0" borderId="8" xfId="0" applyBorder="1" applyAlignment="1">
      <alignment horizontal="right" vertical="center" wrapText="1"/>
    </xf>
    <xf numFmtId="0" fontId="4" fillId="0" borderId="8" xfId="10" applyBorder="1" applyAlignment="1">
      <alignment horizontal="right" vertical="center" wrapText="1"/>
    </xf>
    <xf numFmtId="49" fontId="4" fillId="0" borderId="2" xfId="10" applyNumberFormat="1" applyBorder="1" applyAlignment="1">
      <alignment horizontal="left" vertical="center" wrapText="1"/>
    </xf>
    <xf numFmtId="2" fontId="8" fillId="7" borderId="2" xfId="10" applyNumberFormat="1" applyFont="1" applyFill="1" applyBorder="1" applyAlignment="1">
      <alignment horizontal="right" vertical="center" wrapText="1"/>
    </xf>
    <xf numFmtId="38" fontId="4" fillId="0" borderId="2" xfId="11" applyFont="1" applyFill="1" applyBorder="1" applyAlignment="1">
      <alignment horizontal="right" vertical="center" wrapText="1"/>
    </xf>
    <xf numFmtId="49" fontId="4" fillId="0" borderId="6" xfId="10" applyNumberFormat="1" applyBorder="1" applyAlignment="1">
      <alignment horizontal="left" vertical="center" wrapText="1"/>
    </xf>
    <xf numFmtId="2" fontId="8" fillId="7" borderId="6" xfId="10" applyNumberFormat="1" applyFont="1" applyFill="1" applyBorder="1" applyAlignment="1">
      <alignment horizontal="right" vertical="center" wrapText="1"/>
    </xf>
    <xf numFmtId="38" fontId="4" fillId="0" borderId="6" xfId="11" applyFont="1" applyFill="1" applyBorder="1" applyAlignment="1">
      <alignment horizontal="right" vertical="center" wrapText="1"/>
    </xf>
    <xf numFmtId="49" fontId="4" fillId="0" borderId="8" xfId="10" applyNumberFormat="1" applyBorder="1" applyAlignment="1">
      <alignment horizontal="left" vertical="center" wrapText="1"/>
    </xf>
    <xf numFmtId="2" fontId="8" fillId="7" borderId="8" xfId="10" applyNumberFormat="1" applyFont="1" applyFill="1" applyBorder="1" applyAlignment="1">
      <alignment horizontal="right" vertical="center" wrapText="1"/>
    </xf>
    <xf numFmtId="38" fontId="4" fillId="0" borderId="8" xfId="11" applyFont="1" applyFill="1" applyBorder="1" applyAlignment="1">
      <alignment horizontal="right" vertical="center" wrapText="1"/>
    </xf>
    <xf numFmtId="38" fontId="4" fillId="0" borderId="2" xfId="1" applyFont="1" applyFill="1" applyBorder="1" applyAlignment="1">
      <alignment horizontal="right" vertical="center" wrapText="1"/>
    </xf>
    <xf numFmtId="38" fontId="4" fillId="0" borderId="3" xfId="1" applyFont="1" applyFill="1" applyBorder="1" applyAlignment="1">
      <alignment vertical="center" wrapText="1"/>
    </xf>
    <xf numFmtId="0" fontId="4" fillId="0" borderId="3" xfId="10" applyBorder="1" applyAlignment="1">
      <alignment horizontal="right" vertical="center" wrapText="1"/>
    </xf>
    <xf numFmtId="38" fontId="4" fillId="0" borderId="8" xfId="1" applyFont="1" applyFill="1" applyBorder="1" applyAlignment="1">
      <alignment horizontal="right" vertical="center" wrapText="1"/>
    </xf>
    <xf numFmtId="0" fontId="4" fillId="0" borderId="2" xfId="10" applyBorder="1" applyAlignment="1">
      <alignment vertical="center" wrapText="1"/>
    </xf>
    <xf numFmtId="0" fontId="4" fillId="0" borderId="8" xfId="10" applyBorder="1" applyAlignment="1">
      <alignment vertical="center" wrapText="1"/>
    </xf>
    <xf numFmtId="0" fontId="4" fillId="0" borderId="6" xfId="10" applyBorder="1" applyAlignment="1">
      <alignment vertical="center" wrapText="1"/>
    </xf>
    <xf numFmtId="38" fontId="4" fillId="0" borderId="6" xfId="1" applyFont="1" applyFill="1" applyBorder="1" applyAlignment="1">
      <alignment horizontal="right" vertical="center" wrapText="1"/>
    </xf>
    <xf numFmtId="49" fontId="4" fillId="0" borderId="2" xfId="10" applyNumberFormat="1" applyBorder="1" applyAlignment="1">
      <alignment vertical="center" wrapText="1"/>
    </xf>
    <xf numFmtId="49" fontId="4" fillId="0" borderId="2" xfId="10" applyNumberFormat="1" applyBorder="1" applyAlignment="1">
      <alignment horizontal="center" vertical="center" wrapText="1"/>
    </xf>
    <xf numFmtId="40" fontId="8" fillId="7" borderId="2" xfId="10" applyNumberFormat="1" applyFont="1" applyFill="1" applyBorder="1" applyAlignment="1">
      <alignment horizontal="right" vertical="center" wrapText="1"/>
    </xf>
    <xf numFmtId="38" fontId="4" fillId="0" borderId="2" xfId="10" applyNumberFormat="1" applyBorder="1" applyAlignment="1">
      <alignment vertical="center" wrapText="1"/>
    </xf>
    <xf numFmtId="49" fontId="4" fillId="0" borderId="6" xfId="10" applyNumberFormat="1" applyBorder="1" applyAlignment="1">
      <alignment horizontal="center" vertical="center" wrapText="1"/>
    </xf>
    <xf numFmtId="0" fontId="29" fillId="0" borderId="6" xfId="12" applyBorder="1" applyAlignment="1">
      <alignment vertical="center" wrapText="1"/>
    </xf>
    <xf numFmtId="0" fontId="29" fillId="0" borderId="6" xfId="12" applyBorder="1" applyAlignment="1">
      <alignment horizontal="right" vertical="center" wrapText="1"/>
    </xf>
    <xf numFmtId="0" fontId="8" fillId="0" borderId="6" xfId="12" applyFont="1" applyBorder="1" applyAlignment="1">
      <alignment horizontal="right" vertical="center" wrapText="1"/>
    </xf>
    <xf numFmtId="38" fontId="4" fillId="0" borderId="6" xfId="10" applyNumberFormat="1" applyBorder="1" applyAlignment="1">
      <alignment vertical="center" wrapText="1"/>
    </xf>
    <xf numFmtId="49" fontId="4" fillId="0" borderId="8" xfId="10" applyNumberFormat="1" applyBorder="1" applyAlignment="1">
      <alignment horizontal="center" vertical="center" wrapText="1"/>
    </xf>
    <xf numFmtId="0" fontId="29" fillId="0" borderId="8" xfId="12" applyBorder="1" applyAlignment="1">
      <alignment vertical="center" wrapText="1"/>
    </xf>
    <xf numFmtId="0" fontId="29" fillId="0" borderId="8" xfId="12" applyBorder="1" applyAlignment="1">
      <alignment horizontal="right" vertical="center" wrapText="1"/>
    </xf>
    <xf numFmtId="0" fontId="8" fillId="0" borderId="8" xfId="12" applyFont="1" applyBorder="1" applyAlignment="1">
      <alignment horizontal="right" vertical="center" wrapText="1"/>
    </xf>
    <xf numFmtId="38" fontId="4" fillId="0" borderId="8" xfId="10" applyNumberFormat="1" applyBorder="1" applyAlignment="1">
      <alignment vertical="center" wrapText="1"/>
    </xf>
    <xf numFmtId="49" fontId="4" fillId="0" borderId="3" xfId="10" applyNumberFormat="1" applyBorder="1" applyAlignment="1">
      <alignment horizontal="left" vertical="center" wrapText="1"/>
    </xf>
    <xf numFmtId="0" fontId="29" fillId="0" borderId="3" xfId="12" applyBorder="1" applyAlignment="1">
      <alignment vertical="center" wrapText="1"/>
    </xf>
    <xf numFmtId="38" fontId="4" fillId="0" borderId="3" xfId="1" applyFont="1" applyFill="1" applyBorder="1" applyAlignment="1">
      <alignment horizontal="right" vertical="center" wrapText="1"/>
    </xf>
    <xf numFmtId="0" fontId="29" fillId="0" borderId="3" xfId="12" applyBorder="1" applyAlignment="1">
      <alignment horizontal="right" vertical="center" wrapText="1"/>
    </xf>
    <xf numFmtId="40" fontId="8" fillId="7" borderId="3" xfId="10" applyNumberFormat="1" applyFont="1" applyFill="1" applyBorder="1" applyAlignment="1">
      <alignment vertical="center" wrapText="1"/>
    </xf>
    <xf numFmtId="38" fontId="4" fillId="0" borderId="3" xfId="10" applyNumberFormat="1" applyBorder="1" applyAlignment="1">
      <alignment vertical="center" wrapText="1"/>
    </xf>
    <xf numFmtId="49" fontId="4" fillId="0" borderId="37" xfId="10" applyNumberFormat="1" applyBorder="1" applyAlignment="1">
      <alignment vertical="center" wrapText="1"/>
    </xf>
    <xf numFmtId="0" fontId="4" fillId="0" borderId="37" xfId="10" applyBorder="1" applyAlignment="1">
      <alignment vertical="center" wrapText="1"/>
    </xf>
    <xf numFmtId="0" fontId="4" fillId="0" borderId="37" xfId="10" applyBorder="1" applyAlignment="1">
      <alignment horizontal="right" vertical="center" wrapText="1"/>
    </xf>
    <xf numFmtId="40" fontId="8" fillId="7" borderId="37" xfId="10" applyNumberFormat="1" applyFont="1" applyFill="1" applyBorder="1" applyAlignment="1">
      <alignment vertical="center" wrapText="1"/>
    </xf>
    <xf numFmtId="38" fontId="4" fillId="0" borderId="37" xfId="10" applyNumberFormat="1" applyBorder="1" applyAlignment="1">
      <alignment vertical="center" wrapText="1"/>
    </xf>
    <xf numFmtId="0" fontId="4" fillId="0" borderId="38" xfId="10" applyBorder="1" applyAlignment="1">
      <alignment horizontal="left" vertical="center" wrapText="1"/>
    </xf>
    <xf numFmtId="0" fontId="4" fillId="0" borderId="38" xfId="10" applyBorder="1" applyAlignment="1">
      <alignment horizontal="right" vertical="center" wrapText="1"/>
    </xf>
    <xf numFmtId="182" fontId="4" fillId="0" borderId="38" xfId="10" applyNumberFormat="1" applyBorder="1" applyAlignment="1">
      <alignment horizontal="left" vertical="center" wrapText="1"/>
    </xf>
    <xf numFmtId="40" fontId="8" fillId="7" borderId="38" xfId="11" applyNumberFormat="1" applyFont="1" applyFill="1" applyBorder="1" applyAlignment="1">
      <alignment horizontal="right" vertical="center" wrapText="1"/>
    </xf>
    <xf numFmtId="38" fontId="4" fillId="0" borderId="38" xfId="11" applyFont="1" applyFill="1" applyBorder="1" applyAlignment="1">
      <alignment horizontal="right" vertical="center" wrapText="1"/>
    </xf>
    <xf numFmtId="0" fontId="4" fillId="0" borderId="6" xfId="10" applyBorder="1" applyAlignment="1">
      <alignment horizontal="left" vertical="center" wrapText="1"/>
    </xf>
    <xf numFmtId="182" fontId="4" fillId="0" borderId="6" xfId="10" applyNumberFormat="1" applyBorder="1" applyAlignment="1">
      <alignment horizontal="left" vertical="center" wrapText="1"/>
    </xf>
    <xf numFmtId="40" fontId="8" fillId="7" borderId="6" xfId="11" applyNumberFormat="1" applyFont="1" applyFill="1" applyBorder="1" applyAlignment="1">
      <alignment horizontal="right" vertical="center" wrapText="1"/>
    </xf>
    <xf numFmtId="0" fontId="4" fillId="0" borderId="37" xfId="10" applyBorder="1" applyAlignment="1">
      <alignment horizontal="left" vertical="center" wrapText="1"/>
    </xf>
    <xf numFmtId="0" fontId="4" fillId="0" borderId="37" xfId="10" applyBorder="1" applyAlignment="1">
      <alignment horizontal="right" vertical="center" wrapText="1"/>
    </xf>
    <xf numFmtId="182" fontId="4" fillId="0" borderId="37" xfId="10" applyNumberFormat="1" applyBorder="1" applyAlignment="1">
      <alignment horizontal="left" vertical="center" wrapText="1"/>
    </xf>
    <xf numFmtId="40" fontId="8" fillId="7" borderId="37" xfId="11" applyNumberFormat="1" applyFont="1" applyFill="1" applyBorder="1" applyAlignment="1">
      <alignment horizontal="right" vertical="center" wrapText="1"/>
    </xf>
    <xf numFmtId="38" fontId="4" fillId="0" borderId="37" xfId="11" applyFont="1" applyFill="1" applyBorder="1" applyAlignment="1">
      <alignment horizontal="right" vertical="center" wrapText="1"/>
    </xf>
    <xf numFmtId="0" fontId="4" fillId="0" borderId="8" xfId="10" applyBorder="1" applyAlignment="1">
      <alignment vertical="center" wrapText="1"/>
    </xf>
    <xf numFmtId="49" fontId="4" fillId="0" borderId="8" xfId="10" applyNumberFormat="1" applyBorder="1" applyAlignment="1">
      <alignment vertical="center" wrapText="1"/>
    </xf>
    <xf numFmtId="0" fontId="4" fillId="0" borderId="8" xfId="10" applyBorder="1" applyAlignment="1">
      <alignment horizontal="right" vertical="center" wrapText="1"/>
    </xf>
    <xf numFmtId="40" fontId="8" fillId="7" borderId="8" xfId="10" applyNumberFormat="1" applyFont="1" applyFill="1" applyBorder="1" applyAlignment="1">
      <alignment vertical="center" wrapText="1"/>
    </xf>
    <xf numFmtId="38" fontId="4" fillId="0" borderId="8" xfId="10" applyNumberFormat="1" applyBorder="1" applyAlignment="1">
      <alignment vertical="center" wrapText="1"/>
    </xf>
    <xf numFmtId="0" fontId="4" fillId="0" borderId="14" xfId="10" applyBorder="1" applyAlignment="1">
      <alignment vertical="center" wrapText="1"/>
    </xf>
    <xf numFmtId="49" fontId="4" fillId="0" borderId="14" xfId="10" applyNumberFormat="1" applyBorder="1" applyAlignment="1">
      <alignment vertical="center" wrapText="1"/>
    </xf>
    <xf numFmtId="0" fontId="4" fillId="0" borderId="14" xfId="10" applyBorder="1" applyAlignment="1">
      <alignment vertical="center" wrapText="1"/>
    </xf>
    <xf numFmtId="0" fontId="4" fillId="0" borderId="14" xfId="10" applyBorder="1" applyAlignment="1">
      <alignment horizontal="right" vertical="center" wrapText="1"/>
    </xf>
    <xf numFmtId="40" fontId="8" fillId="7" borderId="14" xfId="10" applyNumberFormat="1" applyFont="1" applyFill="1" applyBorder="1" applyAlignment="1">
      <alignment vertical="center" wrapText="1"/>
    </xf>
    <xf numFmtId="38" fontId="4" fillId="0" borderId="14" xfId="10" applyNumberFormat="1" applyBorder="1" applyAlignment="1">
      <alignment vertical="center" wrapText="1"/>
    </xf>
    <xf numFmtId="0" fontId="4" fillId="0" borderId="18" xfId="10" applyBorder="1" applyAlignment="1">
      <alignment vertical="center" wrapText="1"/>
    </xf>
    <xf numFmtId="49" fontId="4" fillId="0" borderId="18" xfId="10" applyNumberFormat="1" applyBorder="1" applyAlignment="1">
      <alignment vertical="center" wrapText="1"/>
    </xf>
    <xf numFmtId="0" fontId="4" fillId="0" borderId="18" xfId="10" applyBorder="1" applyAlignment="1">
      <alignment vertical="center" wrapText="1"/>
    </xf>
    <xf numFmtId="0" fontId="4" fillId="0" borderId="18" xfId="10" applyBorder="1" applyAlignment="1">
      <alignment horizontal="right" vertical="center" wrapText="1"/>
    </xf>
    <xf numFmtId="40" fontId="8" fillId="7" borderId="18" xfId="10" applyNumberFormat="1" applyFont="1" applyFill="1" applyBorder="1" applyAlignment="1">
      <alignment vertical="center" wrapText="1"/>
    </xf>
    <xf numFmtId="38" fontId="4" fillId="0" borderId="18" xfId="10" applyNumberFormat="1" applyBorder="1" applyAlignment="1">
      <alignment vertical="center" wrapText="1"/>
    </xf>
    <xf numFmtId="49" fontId="4" fillId="0" borderId="8" xfId="10" applyNumberFormat="1" applyBorder="1" applyAlignment="1">
      <alignment vertical="center" wrapText="1"/>
    </xf>
    <xf numFmtId="38" fontId="4" fillId="0" borderId="8" xfId="1" applyFont="1" applyFill="1" applyBorder="1" applyAlignment="1">
      <alignment vertical="center" wrapText="1"/>
    </xf>
    <xf numFmtId="40" fontId="8" fillId="7" borderId="8" xfId="10" applyNumberFormat="1" applyFont="1" applyFill="1" applyBorder="1" applyAlignment="1">
      <alignment vertical="center" wrapText="1"/>
    </xf>
    <xf numFmtId="38" fontId="4" fillId="0" borderId="3" xfId="1" applyFont="1" applyFill="1" applyBorder="1" applyAlignment="1">
      <alignment horizontal="right" vertical="center" wrapText="1"/>
    </xf>
    <xf numFmtId="38" fontId="4" fillId="0" borderId="2" xfId="1" applyFont="1" applyFill="1" applyBorder="1" applyAlignment="1">
      <alignment vertical="center" wrapText="1"/>
    </xf>
    <xf numFmtId="40" fontId="8" fillId="7" borderId="2" xfId="10" applyNumberFormat="1" applyFont="1" applyFill="1" applyBorder="1" applyAlignment="1">
      <alignment vertical="center" wrapText="1"/>
    </xf>
    <xf numFmtId="49" fontId="4" fillId="0" borderId="14" xfId="10" applyNumberFormat="1" applyBorder="1" applyAlignment="1">
      <alignment vertical="center" wrapText="1"/>
    </xf>
    <xf numFmtId="0" fontId="4" fillId="0" borderId="14" xfId="10" applyBorder="1" applyAlignment="1">
      <alignment horizontal="right" vertical="center" wrapText="1"/>
    </xf>
    <xf numFmtId="40" fontId="8" fillId="7" borderId="14" xfId="10" applyNumberFormat="1" applyFont="1" applyFill="1" applyBorder="1" applyAlignment="1">
      <alignment vertical="center" wrapText="1"/>
    </xf>
    <xf numFmtId="38" fontId="4" fillId="0" borderId="14" xfId="10" applyNumberFormat="1" applyBorder="1" applyAlignment="1">
      <alignment vertical="center" wrapText="1"/>
    </xf>
    <xf numFmtId="0" fontId="4" fillId="0" borderId="37" xfId="10" applyBorder="1" applyAlignment="1">
      <alignment vertical="center" wrapText="1"/>
    </xf>
    <xf numFmtId="49" fontId="4" fillId="0" borderId="6" xfId="10" applyNumberFormat="1" applyBorder="1" applyAlignment="1">
      <alignment vertical="center" wrapText="1"/>
    </xf>
    <xf numFmtId="40" fontId="8" fillId="7" borderId="6" xfId="10" applyNumberFormat="1" applyFont="1" applyFill="1" applyBorder="1" applyAlignment="1">
      <alignment vertical="center" wrapText="1"/>
    </xf>
    <xf numFmtId="49" fontId="4" fillId="0" borderId="38" xfId="10" applyNumberFormat="1" applyBorder="1" applyAlignment="1">
      <alignment vertical="center" wrapText="1"/>
    </xf>
    <xf numFmtId="0" fontId="4" fillId="0" borderId="38" xfId="10" applyBorder="1" applyAlignment="1">
      <alignment vertical="center" wrapText="1"/>
    </xf>
    <xf numFmtId="0" fontId="4" fillId="0" borderId="38" xfId="10" applyBorder="1" applyAlignment="1">
      <alignment horizontal="right" vertical="center" wrapText="1"/>
    </xf>
    <xf numFmtId="40" fontId="8" fillId="7" borderId="38" xfId="10" applyNumberFormat="1" applyFont="1" applyFill="1" applyBorder="1" applyAlignment="1">
      <alignment vertical="center" wrapText="1"/>
    </xf>
    <xf numFmtId="38" fontId="4" fillId="0" borderId="38" xfId="10" applyNumberFormat="1" applyBorder="1" applyAlignment="1">
      <alignment vertical="center" wrapText="1"/>
    </xf>
    <xf numFmtId="49" fontId="4" fillId="0" borderId="37" xfId="10" applyNumberFormat="1" applyBorder="1" applyAlignment="1">
      <alignment vertical="center" wrapText="1"/>
    </xf>
    <xf numFmtId="40" fontId="8" fillId="7" borderId="37" xfId="10" applyNumberFormat="1" applyFont="1" applyFill="1" applyBorder="1" applyAlignment="1">
      <alignment vertical="center" wrapText="1"/>
    </xf>
    <xf numFmtId="38" fontId="4" fillId="0" borderId="37" xfId="10" applyNumberFormat="1" applyBorder="1" applyAlignment="1">
      <alignment vertical="center" wrapText="1"/>
    </xf>
    <xf numFmtId="49" fontId="4" fillId="0" borderId="3" xfId="10" applyNumberFormat="1" applyBorder="1" applyAlignment="1">
      <alignment vertical="center" wrapText="1"/>
    </xf>
    <xf numFmtId="0" fontId="4" fillId="0" borderId="3" xfId="10" applyBorder="1" applyAlignment="1">
      <alignment vertical="center" wrapText="1"/>
    </xf>
    <xf numFmtId="0" fontId="4" fillId="0" borderId="3" xfId="10" applyBorder="1" applyAlignment="1">
      <alignment horizontal="right" vertical="center" wrapText="1"/>
    </xf>
    <xf numFmtId="49" fontId="4" fillId="0" borderId="6" xfId="10" applyNumberFormat="1" applyBorder="1" applyAlignment="1">
      <alignment vertical="center" wrapText="1"/>
    </xf>
    <xf numFmtId="0" fontId="4" fillId="0" borderId="6" xfId="10" applyBorder="1" applyAlignment="1">
      <alignment vertical="center" wrapText="1"/>
    </xf>
    <xf numFmtId="0" fontId="4" fillId="0" borderId="6" xfId="10" applyBorder="1" applyAlignment="1">
      <alignment horizontal="right" vertical="center" wrapText="1"/>
    </xf>
    <xf numFmtId="40" fontId="8" fillId="7" borderId="6" xfId="10" applyNumberFormat="1" applyFont="1" applyFill="1" applyBorder="1" applyAlignment="1">
      <alignment vertical="center" wrapText="1"/>
    </xf>
    <xf numFmtId="38" fontId="4" fillId="0" borderId="6" xfId="10" applyNumberFormat="1" applyBorder="1" applyAlignment="1">
      <alignment vertical="center" wrapText="1"/>
    </xf>
    <xf numFmtId="49" fontId="4" fillId="0" borderId="2" xfId="10" applyNumberFormat="1" applyBorder="1" applyAlignment="1">
      <alignment vertical="center" wrapText="1"/>
    </xf>
    <xf numFmtId="0" fontId="4" fillId="0" borderId="2" xfId="10" applyBorder="1" applyAlignment="1">
      <alignment vertical="center" wrapText="1"/>
    </xf>
    <xf numFmtId="0" fontId="4" fillId="0" borderId="2" xfId="10" applyBorder="1" applyAlignment="1">
      <alignment horizontal="right" vertical="center" wrapText="1"/>
    </xf>
    <xf numFmtId="40" fontId="8" fillId="7" borderId="2" xfId="10" applyNumberFormat="1" applyFont="1" applyFill="1" applyBorder="1" applyAlignment="1">
      <alignment vertical="center" wrapText="1"/>
    </xf>
    <xf numFmtId="38" fontId="4" fillId="0" borderId="2" xfId="10" applyNumberFormat="1" applyBorder="1" applyAlignment="1">
      <alignment vertical="center" wrapText="1"/>
    </xf>
    <xf numFmtId="49" fontId="4" fillId="0" borderId="37" xfId="10" applyNumberFormat="1" applyBorder="1" applyAlignment="1">
      <alignment horizontal="left" vertical="center" wrapText="1"/>
    </xf>
    <xf numFmtId="0" fontId="4" fillId="0" borderId="39" xfId="10" applyBorder="1" applyAlignment="1">
      <alignment vertical="center" wrapText="1"/>
    </xf>
    <xf numFmtId="49" fontId="4" fillId="0" borderId="39" xfId="10" applyNumberFormat="1" applyBorder="1" applyAlignment="1">
      <alignment vertical="center" wrapText="1"/>
    </xf>
    <xf numFmtId="38" fontId="4" fillId="0" borderId="39" xfId="1" applyFont="1" applyFill="1" applyBorder="1" applyAlignment="1">
      <alignment horizontal="right" vertical="center" wrapText="1"/>
    </xf>
    <xf numFmtId="38" fontId="4" fillId="0" borderId="39" xfId="1" applyFont="1" applyFill="1" applyBorder="1" applyAlignment="1">
      <alignment vertical="center" wrapText="1"/>
    </xf>
    <xf numFmtId="0" fontId="4" fillId="0" borderId="39" xfId="10" applyBorder="1" applyAlignment="1">
      <alignment horizontal="right" vertical="center" wrapText="1"/>
    </xf>
    <xf numFmtId="40" fontId="8" fillId="7" borderId="39" xfId="10" applyNumberFormat="1" applyFont="1" applyFill="1" applyBorder="1" applyAlignment="1">
      <alignment vertical="center" wrapText="1"/>
    </xf>
    <xf numFmtId="38" fontId="4" fillId="0" borderId="39" xfId="10" applyNumberFormat="1" applyBorder="1" applyAlignment="1">
      <alignment vertical="center" wrapText="1"/>
    </xf>
    <xf numFmtId="49" fontId="4" fillId="0" borderId="18" xfId="10" applyNumberFormat="1" applyBorder="1" applyAlignment="1">
      <alignment vertical="center" wrapText="1"/>
    </xf>
    <xf numFmtId="0" fontId="4" fillId="0" borderId="18" xfId="10" applyBorder="1" applyAlignment="1">
      <alignment horizontal="right" vertical="center" wrapText="1"/>
    </xf>
    <xf numFmtId="40" fontId="8" fillId="7" borderId="18" xfId="10" applyNumberFormat="1" applyFont="1" applyFill="1" applyBorder="1" applyAlignment="1">
      <alignment vertical="center" wrapText="1"/>
    </xf>
    <xf numFmtId="38" fontId="4" fillId="0" borderId="18" xfId="10" applyNumberFormat="1" applyBorder="1" applyAlignment="1">
      <alignment vertical="center" wrapText="1"/>
    </xf>
    <xf numFmtId="49" fontId="4" fillId="0" borderId="38" xfId="10" applyNumberFormat="1" applyBorder="1" applyAlignment="1">
      <alignment horizontal="left" vertical="center" wrapText="1"/>
    </xf>
    <xf numFmtId="40" fontId="8" fillId="7" borderId="6" xfId="10" applyNumberFormat="1" applyFont="1" applyFill="1" applyBorder="1" applyAlignment="1">
      <alignment horizontal="right" vertical="center" wrapText="1"/>
    </xf>
    <xf numFmtId="38" fontId="4" fillId="0" borderId="6" xfId="10" applyNumberFormat="1" applyBorder="1" applyAlignment="1">
      <alignment horizontal="right" vertical="center" wrapText="1"/>
    </xf>
    <xf numFmtId="40" fontId="8" fillId="7" borderId="37" xfId="10" applyNumberFormat="1" applyFont="1" applyFill="1" applyBorder="1" applyAlignment="1">
      <alignment horizontal="right" vertical="center" wrapText="1"/>
    </xf>
    <xf numFmtId="38" fontId="4" fillId="0" borderId="37" xfId="10" applyNumberFormat="1" applyBorder="1" applyAlignment="1">
      <alignment horizontal="right" vertical="center" wrapText="1"/>
    </xf>
    <xf numFmtId="0" fontId="4" fillId="16" borderId="37" xfId="10" applyFill="1" applyBorder="1" applyAlignment="1">
      <alignment vertical="center" wrapText="1"/>
    </xf>
    <xf numFmtId="38" fontId="4" fillId="0" borderId="14" xfId="1" applyFont="1" applyFill="1" applyBorder="1" applyAlignment="1">
      <alignment horizontal="right" vertical="center" wrapText="1"/>
    </xf>
    <xf numFmtId="38" fontId="4" fillId="0" borderId="14" xfId="1" applyFont="1" applyFill="1" applyBorder="1" applyAlignment="1">
      <alignment vertical="center" wrapText="1"/>
    </xf>
    <xf numFmtId="38" fontId="4" fillId="0" borderId="18" xfId="1" applyFont="1" applyFill="1" applyBorder="1" applyAlignment="1">
      <alignment horizontal="right" vertical="center" wrapText="1"/>
    </xf>
    <xf numFmtId="38" fontId="4" fillId="0" borderId="18" xfId="1" applyFont="1" applyFill="1" applyBorder="1" applyAlignment="1">
      <alignment vertical="center" wrapText="1"/>
    </xf>
    <xf numFmtId="0" fontId="20" fillId="0" borderId="37" xfId="9" applyBorder="1" applyAlignment="1">
      <alignment vertical="center" wrapText="1"/>
    </xf>
    <xf numFmtId="40" fontId="8" fillId="6" borderId="18" xfId="10" applyNumberFormat="1" applyFont="1" applyFill="1" applyBorder="1" applyAlignment="1">
      <alignment vertical="center" wrapText="1"/>
    </xf>
    <xf numFmtId="0" fontId="20" fillId="0" borderId="37" xfId="9" applyBorder="1" applyAlignment="1">
      <alignment vertical="center" wrapText="1"/>
    </xf>
    <xf numFmtId="0" fontId="20" fillId="0" borderId="38" xfId="9" applyBorder="1" applyAlignment="1">
      <alignment horizontal="left" vertical="center" wrapText="1"/>
    </xf>
    <xf numFmtId="40" fontId="8" fillId="7" borderId="38" xfId="10" applyNumberFormat="1" applyFont="1" applyFill="1" applyBorder="1" applyAlignment="1">
      <alignment horizontal="right" vertical="center" wrapText="1"/>
    </xf>
    <xf numFmtId="38" fontId="4" fillId="0" borderId="38" xfId="10" applyNumberFormat="1" applyBorder="1" applyAlignment="1">
      <alignment horizontal="right" vertical="center" wrapText="1"/>
    </xf>
    <xf numFmtId="0" fontId="20" fillId="0" borderId="6" xfId="9" applyBorder="1" applyAlignment="1">
      <alignment horizontal="left" vertical="center" wrapText="1"/>
    </xf>
    <xf numFmtId="0" fontId="20" fillId="0" borderId="37" xfId="9" applyBorder="1" applyAlignment="1">
      <alignment horizontal="left" vertical="center" wrapText="1"/>
    </xf>
    <xf numFmtId="0" fontId="0" fillId="0" borderId="37" xfId="0" applyBorder="1" applyAlignment="1">
      <alignment horizontal="right" vertical="center" wrapText="1"/>
    </xf>
    <xf numFmtId="0" fontId="29" fillId="0" borderId="6" xfId="13" applyBorder="1" applyAlignment="1">
      <alignment horizontal="right" vertical="center" wrapText="1"/>
    </xf>
    <xf numFmtId="0" fontId="29" fillId="0" borderId="37" xfId="13" applyBorder="1" applyAlignment="1">
      <alignment horizontal="right" vertical="center" wrapText="1"/>
    </xf>
    <xf numFmtId="49" fontId="20" fillId="0" borderId="3" xfId="9" applyNumberFormat="1" applyBorder="1">
      <alignment vertical="center"/>
    </xf>
    <xf numFmtId="0" fontId="20" fillId="0" borderId="38" xfId="9" applyBorder="1" applyAlignment="1">
      <alignment vertical="center" wrapText="1"/>
    </xf>
    <xf numFmtId="0" fontId="29" fillId="0" borderId="6" xfId="13" applyBorder="1" applyAlignment="1">
      <alignment vertical="center" wrapText="1"/>
    </xf>
    <xf numFmtId="40" fontId="8" fillId="6" borderId="3" xfId="10" applyNumberFormat="1" applyFont="1" applyFill="1" applyBorder="1" applyAlignment="1">
      <alignment vertical="center" wrapText="1"/>
    </xf>
    <xf numFmtId="0" fontId="29" fillId="0" borderId="37" xfId="13" applyBorder="1" applyAlignment="1">
      <alignment vertical="center" wrapText="1"/>
    </xf>
    <xf numFmtId="38" fontId="4" fillId="0" borderId="37" xfId="1" applyFont="1" applyFill="1" applyBorder="1" applyAlignment="1">
      <alignment horizontal="right" vertical="center" wrapText="1"/>
    </xf>
    <xf numFmtId="38" fontId="4" fillId="0" borderId="18" xfId="1" applyFont="1" applyFill="1" applyBorder="1" applyAlignment="1">
      <alignment vertical="center" wrapText="1"/>
    </xf>
    <xf numFmtId="40" fontId="8" fillId="6" borderId="37" xfId="10" applyNumberFormat="1" applyFont="1" applyFill="1" applyBorder="1" applyAlignment="1">
      <alignment vertical="center" wrapText="1"/>
    </xf>
    <xf numFmtId="0" fontId="20" fillId="0" borderId="37" xfId="9" applyBorder="1" applyAlignment="1">
      <alignment horizontal="left" vertical="center" wrapText="1"/>
    </xf>
    <xf numFmtId="38" fontId="4" fillId="0" borderId="37" xfId="1" applyFont="1" applyFill="1" applyBorder="1" applyAlignment="1">
      <alignment vertical="center" wrapText="1"/>
    </xf>
    <xf numFmtId="38" fontId="4" fillId="0" borderId="6" xfId="1" applyFont="1" applyFill="1" applyBorder="1" applyAlignment="1">
      <alignment horizontal="right" vertical="center" wrapText="1"/>
    </xf>
    <xf numFmtId="38" fontId="4" fillId="0" borderId="6" xfId="1" applyFont="1" applyFill="1" applyBorder="1" applyAlignment="1">
      <alignment vertical="center" wrapText="1"/>
    </xf>
    <xf numFmtId="38" fontId="4" fillId="0" borderId="38" xfId="10" applyNumberFormat="1" applyBorder="1" applyAlignment="1">
      <alignment vertical="center" wrapText="1"/>
    </xf>
    <xf numFmtId="38" fontId="4" fillId="0" borderId="3" xfId="1" applyFont="1" applyFill="1" applyBorder="1" applyAlignment="1">
      <alignment vertical="center" wrapText="1"/>
    </xf>
    <xf numFmtId="49" fontId="4" fillId="16" borderId="3" xfId="10" applyNumberFormat="1" applyFill="1" applyBorder="1" applyAlignment="1">
      <alignment vertical="center" wrapText="1"/>
    </xf>
    <xf numFmtId="0" fontId="4" fillId="16" borderId="3" xfId="10" applyFill="1" applyBorder="1" applyAlignment="1">
      <alignment vertical="center" wrapText="1"/>
    </xf>
    <xf numFmtId="0" fontId="29" fillId="0" borderId="37" xfId="12" applyBorder="1" applyAlignment="1">
      <alignment vertical="center" wrapText="1"/>
    </xf>
    <xf numFmtId="38" fontId="4" fillId="6" borderId="37" xfId="10" applyNumberFormat="1" applyFill="1" applyBorder="1" applyAlignment="1">
      <alignment vertical="center" wrapText="1"/>
    </xf>
    <xf numFmtId="0" fontId="20" fillId="0" borderId="3" xfId="9" applyBorder="1" applyAlignment="1">
      <alignment vertical="center" wrapText="1"/>
    </xf>
    <xf numFmtId="40" fontId="4" fillId="0" borderId="8" xfId="10" applyNumberFormat="1" applyBorder="1" applyAlignment="1">
      <alignment vertical="center" wrapText="1"/>
    </xf>
    <xf numFmtId="0" fontId="20" fillId="0" borderId="2" xfId="9" applyBorder="1" applyAlignment="1">
      <alignment vertical="center" wrapText="1"/>
    </xf>
    <xf numFmtId="40" fontId="4" fillId="0" borderId="2" xfId="10" applyNumberFormat="1" applyBorder="1" applyAlignment="1">
      <alignment vertical="center" wrapText="1"/>
    </xf>
    <xf numFmtId="0" fontId="4" fillId="0" borderId="40" xfId="10" applyBorder="1" applyAlignment="1">
      <alignment vertical="center"/>
    </xf>
    <xf numFmtId="38" fontId="4" fillId="0" borderId="40" xfId="6" applyFont="1" applyFill="1" applyBorder="1" applyAlignment="1">
      <alignment vertical="center"/>
    </xf>
    <xf numFmtId="180" fontId="4" fillId="0" borderId="40" xfId="6" applyNumberFormat="1" applyFont="1" applyFill="1" applyBorder="1" applyAlignment="1">
      <alignment vertical="center"/>
    </xf>
    <xf numFmtId="40" fontId="4" fillId="0" borderId="40" xfId="10" applyNumberFormat="1" applyBorder="1" applyAlignment="1">
      <alignment vertical="center"/>
    </xf>
    <xf numFmtId="0" fontId="31" fillId="0" borderId="0" xfId="0" applyFont="1">
      <alignment vertical="center"/>
    </xf>
    <xf numFmtId="0" fontId="31" fillId="0" borderId="0" xfId="0" quotePrefix="1" applyFont="1">
      <alignment vertical="center"/>
    </xf>
    <xf numFmtId="0" fontId="32" fillId="0" borderId="3" xfId="3" applyFont="1" applyBorder="1" applyAlignment="1">
      <alignment vertical="center" wrapText="1"/>
    </xf>
    <xf numFmtId="40" fontId="32" fillId="0" borderId="3" xfId="3" applyNumberFormat="1" applyFont="1" applyBorder="1" applyAlignment="1">
      <alignment vertical="center" wrapText="1"/>
    </xf>
    <xf numFmtId="38" fontId="31" fillId="0" borderId="0" xfId="1" applyFont="1">
      <alignment vertical="center"/>
    </xf>
    <xf numFmtId="38" fontId="31" fillId="0" borderId="0" xfId="0" applyNumberFormat="1" applyFont="1">
      <alignment vertical="center"/>
    </xf>
    <xf numFmtId="40" fontId="31" fillId="0" borderId="0" xfId="1" applyNumberFormat="1" applyFont="1">
      <alignment vertical="center"/>
    </xf>
    <xf numFmtId="38" fontId="31" fillId="0" borderId="24" xfId="1" applyFont="1" applyBorder="1">
      <alignment vertical="center"/>
    </xf>
    <xf numFmtId="38" fontId="31" fillId="0" borderId="0" xfId="1" applyFont="1" applyBorder="1">
      <alignment vertical="center"/>
    </xf>
    <xf numFmtId="38" fontId="31" fillId="0" borderId="42" xfId="1" applyFont="1" applyBorder="1">
      <alignment vertical="center"/>
    </xf>
    <xf numFmtId="38" fontId="31" fillId="0" borderId="21" xfId="1" applyFont="1" applyBorder="1">
      <alignment vertical="center"/>
    </xf>
    <xf numFmtId="38" fontId="31" fillId="0" borderId="1" xfId="1" applyFont="1" applyBorder="1">
      <alignment vertical="center"/>
    </xf>
    <xf numFmtId="38" fontId="31" fillId="0" borderId="25" xfId="1" applyFont="1" applyBorder="1">
      <alignment vertical="center"/>
    </xf>
    <xf numFmtId="0" fontId="31" fillId="0" borderId="42" xfId="0" applyFont="1" applyBorder="1">
      <alignment vertical="center"/>
    </xf>
    <xf numFmtId="38" fontId="31" fillId="0" borderId="42" xfId="0" applyNumberFormat="1" applyFont="1" applyBorder="1">
      <alignment vertical="center"/>
    </xf>
    <xf numFmtId="38" fontId="31" fillId="0" borderId="25" xfId="0" applyNumberFormat="1" applyFont="1" applyBorder="1">
      <alignment vertical="center"/>
    </xf>
    <xf numFmtId="0" fontId="31" fillId="0" borderId="1" xfId="0" applyFont="1" applyBorder="1">
      <alignment vertical="center"/>
    </xf>
    <xf numFmtId="40" fontId="31" fillId="0" borderId="42" xfId="1" applyNumberFormat="1" applyFont="1" applyBorder="1">
      <alignment vertical="center"/>
    </xf>
    <xf numFmtId="40" fontId="31" fillId="0" borderId="25" xfId="1" applyNumberFormat="1" applyFont="1" applyBorder="1">
      <alignment vertical="center"/>
    </xf>
    <xf numFmtId="40" fontId="31" fillId="0" borderId="6" xfId="1" applyNumberFormat="1" applyFont="1" applyBorder="1">
      <alignment vertical="center"/>
    </xf>
    <xf numFmtId="40" fontId="31" fillId="0" borderId="8" xfId="1" applyNumberFormat="1" applyFont="1" applyBorder="1">
      <alignment vertical="center"/>
    </xf>
    <xf numFmtId="0" fontId="31" fillId="0" borderId="0" xfId="0" applyFont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38" fontId="31" fillId="0" borderId="42" xfId="1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38" fontId="31" fillId="0" borderId="0" xfId="1" applyFont="1" applyAlignment="1">
      <alignment horizontal="center" vertical="center"/>
    </xf>
    <xf numFmtId="38" fontId="10" fillId="5" borderId="3" xfId="1" applyFont="1" applyFill="1" applyBorder="1" applyAlignment="1">
      <alignment vertical="center"/>
    </xf>
    <xf numFmtId="38" fontId="31" fillId="2" borderId="0" xfId="1" applyFont="1" applyFill="1">
      <alignment vertical="center"/>
    </xf>
    <xf numFmtId="38" fontId="31" fillId="0" borderId="24" xfId="1" applyFont="1" applyFill="1" applyBorder="1">
      <alignment vertical="center"/>
    </xf>
    <xf numFmtId="38" fontId="31" fillId="0" borderId="0" xfId="1" applyFont="1" applyFill="1" applyBorder="1">
      <alignment vertical="center"/>
    </xf>
    <xf numFmtId="38" fontId="31" fillId="0" borderId="42" xfId="1" applyFont="1" applyFill="1" applyBorder="1">
      <alignment vertical="center"/>
    </xf>
    <xf numFmtId="40" fontId="31" fillId="0" borderId="42" xfId="1" applyNumberFormat="1" applyFont="1" applyFill="1" applyBorder="1">
      <alignment vertical="center"/>
    </xf>
    <xf numFmtId="38" fontId="31" fillId="0" borderId="42" xfId="0" applyNumberFormat="1" applyFont="1" applyFill="1" applyBorder="1">
      <alignment vertical="center"/>
    </xf>
    <xf numFmtId="40" fontId="31" fillId="0" borderId="6" xfId="1" applyNumberFormat="1" applyFont="1" applyFill="1" applyBorder="1">
      <alignment vertical="center"/>
    </xf>
    <xf numFmtId="0" fontId="31" fillId="0" borderId="0" xfId="0" applyFont="1" applyFill="1">
      <alignment vertical="center"/>
    </xf>
    <xf numFmtId="38" fontId="31" fillId="0" borderId="0" xfId="1" applyFont="1" applyFill="1">
      <alignment vertical="center"/>
    </xf>
    <xf numFmtId="0" fontId="31" fillId="0" borderId="2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38" fontId="31" fillId="0" borderId="25" xfId="1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2" borderId="0" xfId="0" applyFont="1" applyFill="1">
      <alignment vertical="center"/>
    </xf>
    <xf numFmtId="49" fontId="33" fillId="0" borderId="0" xfId="3" applyNumberFormat="1" applyFont="1" applyAlignment="1">
      <alignment horizontal="center" vertical="center"/>
    </xf>
    <xf numFmtId="49" fontId="33" fillId="0" borderId="0" xfId="3" applyNumberFormat="1" applyFont="1" applyAlignment="1">
      <alignment horizontal="center" vertical="center"/>
    </xf>
    <xf numFmtId="0" fontId="32" fillId="0" borderId="0" xfId="3" applyFont="1" applyAlignment="1">
      <alignment vertical="center"/>
    </xf>
    <xf numFmtId="40" fontId="32" fillId="0" borderId="0" xfId="3" applyNumberFormat="1" applyFont="1" applyAlignment="1">
      <alignment vertical="center"/>
    </xf>
    <xf numFmtId="38" fontId="32" fillId="0" borderId="0" xfId="1" applyFont="1" applyFill="1" applyAlignment="1">
      <alignment vertical="center"/>
    </xf>
    <xf numFmtId="9" fontId="32" fillId="0" borderId="0" xfId="2" applyFont="1" applyFill="1" applyAlignment="1">
      <alignment vertical="center"/>
    </xf>
    <xf numFmtId="38" fontId="32" fillId="0" borderId="0" xfId="3" applyNumberFormat="1" applyFont="1" applyAlignment="1">
      <alignment vertical="center"/>
    </xf>
    <xf numFmtId="0" fontId="32" fillId="5" borderId="0" xfId="3" applyFont="1" applyFill="1" applyAlignment="1">
      <alignment vertical="center"/>
    </xf>
    <xf numFmtId="176" fontId="32" fillId="0" borderId="0" xfId="3" applyNumberFormat="1" applyFont="1" applyAlignment="1">
      <alignment vertical="center"/>
    </xf>
    <xf numFmtId="49" fontId="33" fillId="0" borderId="1" xfId="3" applyNumberFormat="1" applyFont="1" applyBorder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2" fillId="0" borderId="2" xfId="3" applyFont="1" applyBorder="1" applyAlignment="1">
      <alignment horizontal="center" vertical="center"/>
    </xf>
    <xf numFmtId="0" fontId="32" fillId="0" borderId="12" xfId="3" applyFont="1" applyBorder="1" applyAlignment="1">
      <alignment vertical="center"/>
    </xf>
    <xf numFmtId="0" fontId="32" fillId="0" borderId="23" xfId="3" applyFont="1" applyBorder="1" applyAlignment="1">
      <alignment vertical="center"/>
    </xf>
    <xf numFmtId="38" fontId="32" fillId="0" borderId="4" xfId="3" applyNumberFormat="1" applyFont="1" applyBorder="1" applyAlignment="1">
      <alignment vertical="center"/>
    </xf>
    <xf numFmtId="38" fontId="32" fillId="0" borderId="7" xfId="3" applyNumberFormat="1" applyFont="1" applyBorder="1" applyAlignment="1">
      <alignment vertical="center"/>
    </xf>
    <xf numFmtId="38" fontId="32" fillId="0" borderId="5" xfId="3" applyNumberFormat="1" applyFont="1" applyBorder="1" applyAlignment="1">
      <alignment vertical="center"/>
    </xf>
    <xf numFmtId="0" fontId="32" fillId="0" borderId="4" xfId="3" applyFont="1" applyBorder="1" applyAlignment="1">
      <alignment vertical="center"/>
    </xf>
    <xf numFmtId="0" fontId="32" fillId="0" borderId="7" xfId="3" applyFont="1" applyBorder="1" applyAlignment="1">
      <alignment vertical="center"/>
    </xf>
    <xf numFmtId="0" fontId="32" fillId="0" borderId="5" xfId="3" applyFont="1" applyBorder="1" applyAlignment="1">
      <alignment vertical="center"/>
    </xf>
    <xf numFmtId="0" fontId="32" fillId="2" borderId="4" xfId="3" applyFont="1" applyFill="1" applyBorder="1" applyAlignment="1">
      <alignment vertical="center"/>
    </xf>
    <xf numFmtId="0" fontId="32" fillId="2" borderId="5" xfId="3" applyFont="1" applyFill="1" applyBorder="1" applyAlignment="1">
      <alignment vertical="center"/>
    </xf>
    <xf numFmtId="40" fontId="32" fillId="0" borderId="0" xfId="3" applyNumberFormat="1" applyFont="1" applyAlignment="1">
      <alignment horizontal="center" vertical="center"/>
    </xf>
    <xf numFmtId="0" fontId="32" fillId="0" borderId="6" xfId="3" applyFont="1" applyBorder="1" applyAlignment="1">
      <alignment horizontal="center" vertical="center"/>
    </xf>
    <xf numFmtId="0" fontId="32" fillId="0" borderId="21" xfId="3" applyFont="1" applyBorder="1" applyAlignment="1">
      <alignment vertical="center"/>
    </xf>
    <xf numFmtId="0" fontId="32" fillId="0" borderId="25" xfId="3" applyFont="1" applyBorder="1" applyAlignment="1">
      <alignment vertical="center"/>
    </xf>
    <xf numFmtId="38" fontId="32" fillId="0" borderId="2" xfId="3" applyNumberFormat="1" applyFont="1" applyBorder="1" applyAlignment="1">
      <alignment horizontal="center" vertical="center"/>
    </xf>
    <xf numFmtId="0" fontId="32" fillId="0" borderId="12" xfId="3" applyFont="1" applyBorder="1" applyAlignment="1">
      <alignment horizontal="center" vertical="center"/>
    </xf>
    <xf numFmtId="38" fontId="32" fillId="0" borderId="3" xfId="3" applyNumberFormat="1" applyFont="1" applyBorder="1" applyAlignment="1">
      <alignment horizontal="center" vertical="center"/>
    </xf>
    <xf numFmtId="40" fontId="32" fillId="0" borderId="2" xfId="3" applyNumberFormat="1" applyFont="1" applyBorder="1" applyAlignment="1">
      <alignment horizontal="center" vertical="center"/>
    </xf>
    <xf numFmtId="0" fontId="32" fillId="2" borderId="2" xfId="3" applyFont="1" applyFill="1" applyBorder="1" applyAlignment="1">
      <alignment horizontal="center" vertical="center" wrapText="1"/>
    </xf>
    <xf numFmtId="38" fontId="32" fillId="2" borderId="2" xfId="3" applyNumberFormat="1" applyFont="1" applyFill="1" applyBorder="1" applyAlignment="1">
      <alignment horizontal="center" vertical="center" wrapText="1"/>
    </xf>
    <xf numFmtId="0" fontId="32" fillId="0" borderId="8" xfId="3" applyFont="1" applyBorder="1" applyAlignment="1">
      <alignment horizontal="center" vertical="center"/>
    </xf>
    <xf numFmtId="0" fontId="32" fillId="0" borderId="3" xfId="3" applyFont="1" applyBorder="1" applyAlignment="1">
      <alignment horizontal="center" vertical="center"/>
    </xf>
    <xf numFmtId="40" fontId="32" fillId="0" borderId="3" xfId="3" applyNumberFormat="1" applyFont="1" applyBorder="1" applyAlignment="1">
      <alignment horizontal="center" vertical="center"/>
    </xf>
    <xf numFmtId="38" fontId="32" fillId="0" borderId="3" xfId="1" applyFont="1" applyFill="1" applyBorder="1" applyAlignment="1">
      <alignment horizontal="center" vertical="center"/>
    </xf>
    <xf numFmtId="9" fontId="32" fillId="0" borderId="3" xfId="2" applyFont="1" applyFill="1" applyBorder="1" applyAlignment="1">
      <alignment horizontal="center" vertical="center"/>
    </xf>
    <xf numFmtId="38" fontId="32" fillId="0" borderId="8" xfId="3" applyNumberFormat="1" applyFont="1" applyBorder="1" applyAlignment="1">
      <alignment horizontal="center" vertical="center"/>
    </xf>
    <xf numFmtId="176" fontId="32" fillId="0" borderId="3" xfId="3" applyNumberFormat="1" applyFont="1" applyBorder="1" applyAlignment="1">
      <alignment horizontal="center" vertical="center"/>
    </xf>
    <xf numFmtId="38" fontId="34" fillId="0" borderId="3" xfId="3" applyNumberFormat="1" applyFont="1" applyBorder="1" applyAlignment="1">
      <alignment horizontal="center" vertical="center"/>
    </xf>
    <xf numFmtId="0" fontId="34" fillId="0" borderId="3" xfId="3" applyFont="1" applyBorder="1" applyAlignment="1">
      <alignment horizontal="center" vertical="center"/>
    </xf>
    <xf numFmtId="40" fontId="32" fillId="0" borderId="8" xfId="3" applyNumberFormat="1" applyFont="1" applyBorder="1" applyAlignment="1">
      <alignment horizontal="center" vertical="center"/>
    </xf>
    <xf numFmtId="0" fontId="32" fillId="2" borderId="8" xfId="3" applyFont="1" applyFill="1" applyBorder="1" applyAlignment="1">
      <alignment horizontal="center" vertical="center" wrapText="1"/>
    </xf>
    <xf numFmtId="38" fontId="32" fillId="2" borderId="8" xfId="3" applyNumberFormat="1" applyFont="1" applyFill="1" applyBorder="1" applyAlignment="1">
      <alignment horizontal="center" vertical="center" wrapText="1"/>
    </xf>
    <xf numFmtId="0" fontId="32" fillId="3" borderId="3" xfId="3" applyFont="1" applyFill="1" applyBorder="1" applyAlignment="1">
      <alignment vertical="center" wrapText="1"/>
    </xf>
    <xf numFmtId="38" fontId="34" fillId="0" borderId="3" xfId="1" applyFont="1" applyFill="1" applyBorder="1" applyAlignment="1">
      <alignment vertical="center" wrapText="1"/>
    </xf>
    <xf numFmtId="38" fontId="34" fillId="4" borderId="3" xfId="1" applyFont="1" applyFill="1" applyBorder="1" applyAlignment="1">
      <alignment vertical="center"/>
    </xf>
    <xf numFmtId="40" fontId="34" fillId="4" borderId="3" xfId="1" applyNumberFormat="1" applyFont="1" applyFill="1" applyBorder="1" applyAlignment="1">
      <alignment vertical="center"/>
    </xf>
    <xf numFmtId="38" fontId="34" fillId="0" borderId="3" xfId="1" applyFont="1" applyFill="1" applyBorder="1" applyAlignment="1">
      <alignment vertical="center"/>
    </xf>
    <xf numFmtId="9" fontId="34" fillId="0" borderId="3" xfId="2" applyFont="1" applyFill="1" applyBorder="1" applyAlignment="1">
      <alignment vertical="center"/>
    </xf>
    <xf numFmtId="0" fontId="32" fillId="0" borderId="0" xfId="3" applyFont="1" applyAlignment="1">
      <alignment horizontal="right" vertical="center" wrapText="1"/>
    </xf>
    <xf numFmtId="9" fontId="34" fillId="0" borderId="3" xfId="2" applyFont="1" applyFill="1" applyBorder="1" applyAlignment="1">
      <alignment vertical="center" wrapText="1"/>
    </xf>
    <xf numFmtId="0" fontId="32" fillId="0" borderId="0" xfId="4" applyFont="1" applyAlignment="1">
      <alignment vertical="center"/>
    </xf>
    <xf numFmtId="40" fontId="34" fillId="0" borderId="3" xfId="1" applyNumberFormat="1" applyFont="1" applyFill="1" applyBorder="1" applyAlignment="1">
      <alignment vertical="center"/>
    </xf>
    <xf numFmtId="0" fontId="32" fillId="5" borderId="3" xfId="3" applyFont="1" applyFill="1" applyBorder="1" applyAlignment="1">
      <alignment vertical="center" wrapText="1"/>
    </xf>
    <xf numFmtId="38" fontId="34" fillId="2" borderId="3" xfId="1" applyFont="1" applyFill="1" applyBorder="1" applyAlignment="1">
      <alignment vertical="center"/>
    </xf>
    <xf numFmtId="38" fontId="34" fillId="6" borderId="3" xfId="1" applyFont="1" applyFill="1" applyBorder="1" applyAlignment="1">
      <alignment vertical="center"/>
    </xf>
    <xf numFmtId="0" fontId="32" fillId="7" borderId="3" xfId="3" applyFont="1" applyFill="1" applyBorder="1" applyAlignment="1">
      <alignment vertical="center" wrapText="1"/>
    </xf>
    <xf numFmtId="38" fontId="34" fillId="0" borderId="3" xfId="1" applyFont="1" applyFill="1" applyBorder="1" applyAlignment="1">
      <alignment horizontal="center" vertical="center"/>
    </xf>
    <xf numFmtId="40" fontId="32" fillId="0" borderId="3" xfId="3" applyNumberFormat="1" applyFont="1" applyBorder="1" applyAlignment="1">
      <alignment horizontal="center" vertical="center" wrapText="1"/>
    </xf>
    <xf numFmtId="176" fontId="34" fillId="0" borderId="3" xfId="1" applyNumberFormat="1" applyFont="1" applyFill="1" applyBorder="1" applyAlignment="1">
      <alignment vertical="center"/>
    </xf>
    <xf numFmtId="38" fontId="32" fillId="0" borderId="7" xfId="1" applyFont="1" applyFill="1" applyBorder="1" applyAlignment="1">
      <alignment vertical="center"/>
    </xf>
    <xf numFmtId="38" fontId="32" fillId="0" borderId="5" xfId="1" applyFont="1" applyFill="1" applyBorder="1" applyAlignment="1">
      <alignment vertical="center"/>
    </xf>
    <xf numFmtId="9" fontId="34" fillId="0" borderId="3" xfId="2" applyFont="1" applyFill="1" applyBorder="1" applyAlignment="1">
      <alignment horizontal="center" vertical="center"/>
    </xf>
    <xf numFmtId="176" fontId="34" fillId="0" borderId="3" xfId="1" applyNumberFormat="1" applyFont="1" applyFill="1" applyBorder="1" applyAlignment="1">
      <alignment horizontal="center" vertical="center"/>
    </xf>
    <xf numFmtId="38" fontId="34" fillId="8" borderId="3" xfId="1" applyFont="1" applyFill="1" applyBorder="1" applyAlignment="1">
      <alignment vertical="center"/>
    </xf>
    <xf numFmtId="38" fontId="32" fillId="3" borderId="0" xfId="1" applyFont="1" applyFill="1" applyAlignment="1">
      <alignment horizontal="right" vertical="center"/>
    </xf>
    <xf numFmtId="40" fontId="32" fillId="0" borderId="0" xfId="1" applyNumberFormat="1" applyFont="1" applyFill="1" applyAlignment="1">
      <alignment vertical="center"/>
    </xf>
    <xf numFmtId="0" fontId="31" fillId="0" borderId="0" xfId="0" applyFont="1" applyAlignment="1">
      <alignment horizontal="right" vertical="center"/>
    </xf>
    <xf numFmtId="0" fontId="32" fillId="17" borderId="3" xfId="3" applyFont="1" applyFill="1" applyBorder="1" applyAlignment="1">
      <alignment vertical="center" wrapText="1"/>
    </xf>
    <xf numFmtId="0" fontId="36" fillId="0" borderId="0" xfId="0" applyFont="1">
      <alignment vertical="center"/>
    </xf>
    <xf numFmtId="0" fontId="36" fillId="0" borderId="0" xfId="0" applyFont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38" fontId="36" fillId="0" borderId="0" xfId="1" applyFont="1">
      <alignment vertical="center"/>
    </xf>
    <xf numFmtId="38" fontId="36" fillId="0" borderId="0" xfId="0" applyNumberFormat="1" applyFont="1">
      <alignment vertical="center"/>
    </xf>
    <xf numFmtId="38" fontId="36" fillId="18" borderId="0" xfId="1" applyFont="1" applyFill="1">
      <alignment vertical="center"/>
    </xf>
  </cellXfs>
  <cellStyles count="14">
    <cellStyle name="パーセント" xfId="2" builtinId="5"/>
    <cellStyle name="桁区切り" xfId="1" builtinId="6"/>
    <cellStyle name="桁区切り 2" xfId="6" xr:uid="{2A72F6D7-1CBE-4EAA-B187-6AB86A5C77F5}"/>
    <cellStyle name="桁区切り 2 2" xfId="11" xr:uid="{58F1AB09-A4A8-4520-81E2-1B989AB7CB94}"/>
    <cellStyle name="標準" xfId="0" builtinId="0"/>
    <cellStyle name="標準 2" xfId="9" xr:uid="{4B1AD117-CD21-45D7-8470-AADC002090B3}"/>
    <cellStyle name="標準 20" xfId="7" xr:uid="{27E5A2B1-6FAF-4EAC-A424-F285B3644887}"/>
    <cellStyle name="標準 22" xfId="8" xr:uid="{F2FEBE59-11F4-46CC-9F66-3418ACB048E5}"/>
    <cellStyle name="標準 3" xfId="12" xr:uid="{FB6AC0EE-E0A4-4972-8F45-130D2EC763EC}"/>
    <cellStyle name="標準 3 2" xfId="13" xr:uid="{212CA64F-DD0D-4CCD-B012-898D29A9D343}"/>
    <cellStyle name="標準 9" xfId="5" xr:uid="{284CCDA0-A95A-4EE2-AA37-4E08C02C4F63}"/>
    <cellStyle name="標準_クエリ1" xfId="3" xr:uid="{772F34B4-B866-4BD2-855C-7DD3E284D1EB}"/>
    <cellStyle name="標準_外注化工" xfId="10" xr:uid="{37B21D19-5B30-41D1-A1E1-A3ADDE5872E6}"/>
    <cellStyle name="標準_原料台帳ﾃｰﾌﾞﾙ" xfId="4" xr:uid="{3070F117-9A6D-405B-85B6-D88305E0490F}"/>
  </cellStyles>
  <dxfs count="4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aka\&#12505;&#12473;&#12488;&#12497;&#12540;&#12488;&#12490;&#12540;&#12474;%20Dropbox\&#33618;&#24029;&#24685;&#19968;&#37070;\BP\MH\&#21407;&#20385;&#35336;&#31639;2026\&#8251;&#23665;&#30000;&#20462;&#27491;_&#31532;38&#26399;&#21407;&#20385;&#35336;&#31639;v8(&#26368;&#32066;))_260225.xlsb" TargetMode="External"/><Relationship Id="rId1" Type="http://schemas.openxmlformats.org/officeDocument/2006/relationships/externalLinkPath" Target="&#8251;&#23665;&#30000;&#20462;&#27491;_&#31532;38&#26399;&#21407;&#20385;&#35336;&#31639;v8(&#26368;&#32066;))_260225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040\PJ-&#32076;&#29702;&#37096;(&#37325;&#35201;&#24773;&#22577;)\MH&#26842;&#21368;&#36039;&#26009;\&#31532;38&#26399;\&#21407;&#20385;&#35336;&#31639;\38&#26399;_&#20840;&#22312;&#2423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20181;&#25499;&#21697;(&#35069;&#36896;&#37096;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検証"/>
      <sheetName val="0.総括表"/>
      <sheetName val="1.1原材料"/>
      <sheetName val="1.2①原材料受入"/>
      <sheetName val="1.3②原材料使用"/>
      <sheetName val="1.4原材料(その他)"/>
      <sheetName val="1.5原材料在庫"/>
      <sheetName val="2.仕掛品(製造部)"/>
      <sheetName val="2.1④"/>
      <sheetName val="2.2⑤"/>
      <sheetName val="2.3研究費"/>
      <sheetName val="2.4販促費"/>
      <sheetName val="2.5廃棄処分"/>
      <sheetName val="2.6完成品"/>
      <sheetName val="2.7製造部生産分"/>
      <sheetName val="2.8SC戻り"/>
      <sheetName val="2.9原液在庫"/>
      <sheetName val="2.10原液別作業時間"/>
      <sheetName val="3.外注加工費"/>
      <sheetName val="3.1外注加工費_OLD"/>
      <sheetName val="3.2支給分在庫"/>
      <sheetName val="4.仕掛品(製品課)"/>
      <sheetName val="4.1製品別資材価格"/>
      <sheetName val="4.2半製品"/>
      <sheetName val="4.3期末全在庫"/>
      <sheetName val="4.4製品課実績"/>
      <sheetName val="4.5製造部(製品化作業)"/>
      <sheetName val="4.6製造課（完成品）①"/>
      <sheetName val="4.7ｾｯﾄ商品"/>
      <sheetName val="5.製品"/>
      <sheetName val="5.1DM販促"/>
      <sheetName val="未使用"/>
      <sheetName val="5.2無償商品(統合)"/>
      <sheetName val="5.3SP"/>
      <sheetName val="5.4A品B品売上数量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MY1" t="str">
            <v>第38期　原液単位原価</v>
          </cell>
        </row>
        <row r="3">
          <cell r="MY3" t="str">
            <v>原液名</v>
          </cell>
          <cell r="MZ3" t="str">
            <v>1ℓ当たりの</v>
          </cell>
          <cell r="NA3" t="str">
            <v>1㎏当たりの</v>
          </cell>
          <cell r="NB3" t="str">
            <v>1g当たりの</v>
          </cell>
        </row>
        <row r="4">
          <cell r="MZ4" t="str">
            <v>原液単位原価</v>
          </cell>
          <cell r="NA4" t="str">
            <v>原液単位原価</v>
          </cell>
          <cell r="NB4" t="str">
            <v>原液単位原価</v>
          </cell>
        </row>
        <row r="5">
          <cell r="MY5" t="str">
            <v>13R</v>
          </cell>
          <cell r="MZ5">
            <v>1045.7077409467859</v>
          </cell>
          <cell r="NA5">
            <v>1045.7077409467859</v>
          </cell>
          <cell r="NB5">
            <v>1.0457077409467859</v>
          </cell>
        </row>
        <row r="7">
          <cell r="MY7" t="str">
            <v>14R</v>
          </cell>
          <cell r="MZ7">
            <v>1058.7018874150856</v>
          </cell>
          <cell r="NA7">
            <v>1058.7018874150856</v>
          </cell>
          <cell r="NB7">
            <v>1.0587018874150855</v>
          </cell>
        </row>
        <row r="9">
          <cell r="MY9" t="str">
            <v>14G</v>
          </cell>
          <cell r="MZ9">
            <v>1105.7147658481149</v>
          </cell>
          <cell r="NA9">
            <v>1105.7147658481149</v>
          </cell>
          <cell r="NB9">
            <v>1.1057147658481148</v>
          </cell>
        </row>
        <row r="11">
          <cell r="MY11" t="str">
            <v>15R</v>
          </cell>
          <cell r="MZ11">
            <v>1096.1247757585807</v>
          </cell>
          <cell r="NA11">
            <v>1096.1247757585807</v>
          </cell>
          <cell r="NB11">
            <v>1.0961247757585806</v>
          </cell>
        </row>
        <row r="13">
          <cell r="MY13" t="str">
            <v>15HI納</v>
          </cell>
          <cell r="MZ13">
            <v>0</v>
          </cell>
          <cell r="NA13">
            <v>0</v>
          </cell>
          <cell r="NB13">
            <v>0</v>
          </cell>
        </row>
        <row r="15">
          <cell r="MY15" t="str">
            <v>15R花</v>
          </cell>
          <cell r="MZ15">
            <v>1082.4371264376196</v>
          </cell>
          <cell r="NA15">
            <v>1082.4371264376196</v>
          </cell>
          <cell r="NB15">
            <v>1.0824371264376196</v>
          </cell>
        </row>
        <row r="17">
          <cell r="MY17" t="str">
            <v>15R納</v>
          </cell>
          <cell r="MZ17">
            <v>270.78259436114246</v>
          </cell>
          <cell r="NA17">
            <v>270.78259436114246</v>
          </cell>
          <cell r="NB17">
            <v>0.27078259436114244</v>
          </cell>
        </row>
        <row r="19">
          <cell r="MY19" t="str">
            <v>15Rｶ</v>
          </cell>
          <cell r="MZ19">
            <v>1053.7139957037432</v>
          </cell>
          <cell r="NA19">
            <v>1053.7139957037432</v>
          </cell>
          <cell r="NB19">
            <v>1.0537139957037431</v>
          </cell>
        </row>
        <row r="21">
          <cell r="MY21" t="str">
            <v>15R海</v>
          </cell>
          <cell r="MZ21">
            <v>1164.0265316459822</v>
          </cell>
          <cell r="NA21">
            <v>1164.0265316459822</v>
          </cell>
          <cell r="NB21">
            <v>1.1640265316459821</v>
          </cell>
        </row>
        <row r="23">
          <cell r="MY23" t="str">
            <v>15RB海</v>
          </cell>
          <cell r="MZ23">
            <v>0</v>
          </cell>
          <cell r="NA23">
            <v>0</v>
          </cell>
          <cell r="NB23">
            <v>0</v>
          </cell>
        </row>
        <row r="25">
          <cell r="MY25" t="str">
            <v>15HI</v>
          </cell>
          <cell r="MZ25">
            <v>1101.9651096333309</v>
          </cell>
          <cell r="NA25">
            <v>1101.9651096333309</v>
          </cell>
          <cell r="NB25">
            <v>1.1019651096333309</v>
          </cell>
        </row>
        <row r="27">
          <cell r="MY27" t="str">
            <v>15HIﾆ</v>
          </cell>
          <cell r="MZ27">
            <v>1081.6683359947083</v>
          </cell>
          <cell r="NA27">
            <v>1081.6683359947083</v>
          </cell>
          <cell r="NB27">
            <v>1.0816683359947084</v>
          </cell>
        </row>
        <row r="29">
          <cell r="MY29" t="str">
            <v>15HI海</v>
          </cell>
          <cell r="MZ29">
            <v>0</v>
          </cell>
          <cell r="NA29">
            <v>0</v>
          </cell>
          <cell r="NB29">
            <v>0</v>
          </cell>
        </row>
        <row r="31">
          <cell r="MY31" t="str">
            <v>15HI海ｸ</v>
          </cell>
          <cell r="MZ31">
            <v>0</v>
          </cell>
          <cell r="NA31">
            <v>0</v>
          </cell>
          <cell r="NB31">
            <v>0</v>
          </cell>
        </row>
        <row r="33">
          <cell r="MY33" t="str">
            <v>15HI海ｸﾄ</v>
          </cell>
          <cell r="MZ33">
            <v>0</v>
          </cell>
          <cell r="NA33">
            <v>0</v>
          </cell>
          <cell r="NB33">
            <v>0</v>
          </cell>
        </row>
        <row r="35">
          <cell r="MY35" t="str">
            <v>15HIﾆﾊﾟ</v>
          </cell>
          <cell r="MZ35">
            <v>0</v>
          </cell>
          <cell r="NA35">
            <v>0</v>
          </cell>
          <cell r="NB35">
            <v>0</v>
          </cell>
        </row>
        <row r="37">
          <cell r="MY37" t="str">
            <v>15HIB海</v>
          </cell>
          <cell r="MZ37">
            <v>0</v>
          </cell>
          <cell r="NA37">
            <v>0</v>
          </cell>
          <cell r="NB37">
            <v>0</v>
          </cell>
        </row>
        <row r="39">
          <cell r="MY39" t="str">
            <v>15G</v>
          </cell>
          <cell r="MZ39">
            <v>1115.3525313655227</v>
          </cell>
          <cell r="NA39">
            <v>1115.3525313655227</v>
          </cell>
          <cell r="NB39">
            <v>1.1153525313655228</v>
          </cell>
        </row>
        <row r="41">
          <cell r="MY41" t="str">
            <v>16R</v>
          </cell>
          <cell r="MZ41">
            <v>1087.1950341259662</v>
          </cell>
          <cell r="NA41">
            <v>1087.1950341259662</v>
          </cell>
          <cell r="NB41">
            <v>1.0871950341259662</v>
          </cell>
        </row>
        <row r="43">
          <cell r="MY43" t="str">
            <v>16Rﾊﾟ</v>
          </cell>
          <cell r="MZ43">
            <v>917.37337285457693</v>
          </cell>
          <cell r="NA43">
            <v>917.37337285457693</v>
          </cell>
          <cell r="NB43">
            <v>0.91737337285457687</v>
          </cell>
        </row>
        <row r="45">
          <cell r="MY45" t="str">
            <v>16RXP</v>
          </cell>
          <cell r="MZ45">
            <v>0</v>
          </cell>
          <cell r="NA45">
            <v>0</v>
          </cell>
          <cell r="NB45">
            <v>0</v>
          </cell>
        </row>
        <row r="47">
          <cell r="MY47" t="str">
            <v>16RAﾊﾟ</v>
          </cell>
          <cell r="MZ47">
            <v>0</v>
          </cell>
          <cell r="NA47">
            <v>0</v>
          </cell>
          <cell r="NB47">
            <v>0</v>
          </cell>
        </row>
        <row r="49">
          <cell r="MY49" t="str">
            <v>16Rｸ</v>
          </cell>
          <cell r="MZ49">
            <v>0</v>
          </cell>
          <cell r="NA49">
            <v>0</v>
          </cell>
          <cell r="NB49">
            <v>0</v>
          </cell>
        </row>
        <row r="51">
          <cell r="MY51" t="str">
            <v>16R海</v>
          </cell>
          <cell r="MZ51">
            <v>0</v>
          </cell>
          <cell r="NA51">
            <v>0</v>
          </cell>
          <cell r="NB51">
            <v>0</v>
          </cell>
        </row>
        <row r="53">
          <cell r="MY53" t="str">
            <v>16HI</v>
          </cell>
          <cell r="MZ53">
            <v>1856.0853267214977</v>
          </cell>
          <cell r="NA53">
            <v>1856.0853267214977</v>
          </cell>
          <cell r="NB53">
            <v>1.8560853267214976</v>
          </cell>
        </row>
        <row r="55">
          <cell r="MY55" t="str">
            <v>16HIｸ</v>
          </cell>
          <cell r="MZ55">
            <v>1123.6061178155344</v>
          </cell>
          <cell r="NA55">
            <v>1123.6061178155344</v>
          </cell>
          <cell r="NB55">
            <v>1.1236061178155343</v>
          </cell>
        </row>
        <row r="57">
          <cell r="MY57" t="str">
            <v>16HIｺ</v>
          </cell>
          <cell r="MZ57">
            <v>0</v>
          </cell>
          <cell r="NA57">
            <v>0</v>
          </cell>
          <cell r="NB57">
            <v>0</v>
          </cell>
        </row>
        <row r="59">
          <cell r="MY59" t="str">
            <v>16HIﾊﾟ</v>
          </cell>
          <cell r="MZ59">
            <v>0</v>
          </cell>
          <cell r="NA59">
            <v>0</v>
          </cell>
          <cell r="NB59">
            <v>0</v>
          </cell>
        </row>
        <row r="61">
          <cell r="MY61" t="str">
            <v>16HIAﾊﾟ</v>
          </cell>
          <cell r="MZ61">
            <v>0</v>
          </cell>
          <cell r="NA61">
            <v>0</v>
          </cell>
          <cell r="NB61">
            <v>0</v>
          </cell>
        </row>
        <row r="63">
          <cell r="MY63" t="str">
            <v>16HIX</v>
          </cell>
          <cell r="MZ63">
            <v>0</v>
          </cell>
          <cell r="NA63">
            <v>0</v>
          </cell>
          <cell r="NB63">
            <v>0</v>
          </cell>
        </row>
        <row r="65">
          <cell r="MY65" t="str">
            <v>16HI海</v>
          </cell>
          <cell r="MZ65">
            <v>0</v>
          </cell>
          <cell r="NA65">
            <v>0</v>
          </cell>
          <cell r="NB65">
            <v>0</v>
          </cell>
        </row>
        <row r="67">
          <cell r="MY67" t="str">
            <v>16G</v>
          </cell>
          <cell r="MZ67">
            <v>1071.1717279997279</v>
          </cell>
          <cell r="NA67">
            <v>1071.1717279997279</v>
          </cell>
          <cell r="NB67">
            <v>1.0711717279997279</v>
          </cell>
        </row>
        <row r="69">
          <cell r="MY69" t="str">
            <v>16GA</v>
          </cell>
          <cell r="MZ69">
            <v>0</v>
          </cell>
          <cell r="NA69">
            <v>0</v>
          </cell>
          <cell r="NB69">
            <v>0</v>
          </cell>
        </row>
        <row r="71">
          <cell r="MY71" t="str">
            <v>17R</v>
          </cell>
          <cell r="MZ71">
            <v>1210.228971504082</v>
          </cell>
          <cell r="NA71">
            <v>1210.228971504082</v>
          </cell>
          <cell r="NB71">
            <v>1.2102289715040819</v>
          </cell>
        </row>
        <row r="73">
          <cell r="MY73" t="str">
            <v>17Rｸ</v>
          </cell>
          <cell r="MZ73">
            <v>0</v>
          </cell>
          <cell r="NA73">
            <v>0</v>
          </cell>
          <cell r="NB73">
            <v>0</v>
          </cell>
        </row>
        <row r="75">
          <cell r="MY75" t="str">
            <v>17Rﾊﾟ</v>
          </cell>
          <cell r="MZ75">
            <v>0</v>
          </cell>
          <cell r="NA75">
            <v>0</v>
          </cell>
          <cell r="NB75">
            <v>0</v>
          </cell>
        </row>
        <row r="77">
          <cell r="MY77" t="str">
            <v>17Rﾊﾟ海</v>
          </cell>
          <cell r="MZ77">
            <v>0</v>
          </cell>
          <cell r="NA77">
            <v>0</v>
          </cell>
          <cell r="NB77">
            <v>0</v>
          </cell>
        </row>
        <row r="79">
          <cell r="MY79" t="str">
            <v>17R納</v>
          </cell>
          <cell r="MZ79">
            <v>1106.8009056143246</v>
          </cell>
          <cell r="NA79">
            <v>1106.8009056143246</v>
          </cell>
          <cell r="NB79">
            <v>1.1068009056143246</v>
          </cell>
        </row>
        <row r="81">
          <cell r="MY81" t="str">
            <v>17HI</v>
          </cell>
          <cell r="MZ81">
            <v>1226.7675486604915</v>
          </cell>
          <cell r="NA81">
            <v>1226.7675486604915</v>
          </cell>
          <cell r="NB81">
            <v>1.2267675486604914</v>
          </cell>
        </row>
        <row r="83">
          <cell r="MY83" t="str">
            <v>17HIA</v>
          </cell>
          <cell r="MZ83">
            <v>1267.6157954457278</v>
          </cell>
          <cell r="NA83">
            <v>1267.6157954457278</v>
          </cell>
          <cell r="NB83">
            <v>1.2676157954457279</v>
          </cell>
        </row>
        <row r="85">
          <cell r="MY85" t="str">
            <v>17HI(231)</v>
          </cell>
          <cell r="MZ85">
            <v>1197.1410949625715</v>
          </cell>
          <cell r="NA85">
            <v>1197.1410949625715</v>
          </cell>
          <cell r="NB85">
            <v>1.1971410949625716</v>
          </cell>
        </row>
        <row r="87">
          <cell r="MY87" t="str">
            <v>17HIAｼ</v>
          </cell>
          <cell r="MZ87">
            <v>1710.2882680167079</v>
          </cell>
          <cell r="NA87">
            <v>1710.2882680167079</v>
          </cell>
          <cell r="NB87">
            <v>1.710288268016708</v>
          </cell>
        </row>
        <row r="89">
          <cell r="MY89" t="str">
            <v>17HIｸ</v>
          </cell>
          <cell r="MZ89">
            <v>0</v>
          </cell>
          <cell r="NA89">
            <v>0</v>
          </cell>
          <cell r="NB89">
            <v>0</v>
          </cell>
        </row>
        <row r="91">
          <cell r="MY91" t="str">
            <v>17HIｸ生</v>
          </cell>
          <cell r="MZ91">
            <v>0</v>
          </cell>
          <cell r="NA91">
            <v>0</v>
          </cell>
          <cell r="NB91">
            <v>0</v>
          </cell>
        </row>
        <row r="93">
          <cell r="MY93" t="str">
            <v>17HIｼ</v>
          </cell>
          <cell r="MZ93">
            <v>0</v>
          </cell>
          <cell r="NA93">
            <v>0</v>
          </cell>
          <cell r="NB93">
            <v>0</v>
          </cell>
        </row>
        <row r="95">
          <cell r="MY95" t="str">
            <v>17HIAｸ</v>
          </cell>
          <cell r="MZ95">
            <v>0</v>
          </cell>
          <cell r="NA95">
            <v>0</v>
          </cell>
          <cell r="NB95">
            <v>0</v>
          </cell>
        </row>
        <row r="97">
          <cell r="MY97" t="str">
            <v>17HI(Y)</v>
          </cell>
          <cell r="MZ97">
            <v>0</v>
          </cell>
          <cell r="NA97">
            <v>0</v>
          </cell>
          <cell r="NB97">
            <v>0</v>
          </cell>
        </row>
        <row r="99">
          <cell r="MY99" t="str">
            <v>17HIﾊﾟ</v>
          </cell>
          <cell r="MZ99">
            <v>1292.8662634067327</v>
          </cell>
          <cell r="NA99">
            <v>1292.8662634067327</v>
          </cell>
          <cell r="NB99">
            <v>1.2928662634067327</v>
          </cell>
        </row>
        <row r="101">
          <cell r="MY101" t="str">
            <v>17HIﾊﾟ海</v>
          </cell>
          <cell r="MZ101">
            <v>1257.0888357503632</v>
          </cell>
          <cell r="NA101">
            <v>1257.0888357503632</v>
          </cell>
          <cell r="NB101">
            <v>1.2570888357503631</v>
          </cell>
        </row>
        <row r="103">
          <cell r="MY103" t="str">
            <v>17HIﾊﾟB海</v>
          </cell>
          <cell r="MZ103">
            <v>0</v>
          </cell>
          <cell r="NA103">
            <v>0</v>
          </cell>
          <cell r="NB103">
            <v>0</v>
          </cell>
        </row>
        <row r="105">
          <cell r="MY105" t="str">
            <v>17RX</v>
          </cell>
          <cell r="MZ105">
            <v>0</v>
          </cell>
          <cell r="NA105">
            <v>0</v>
          </cell>
          <cell r="NB105">
            <v>0</v>
          </cell>
        </row>
        <row r="107">
          <cell r="MY107" t="str">
            <v>17R海</v>
          </cell>
          <cell r="MZ107">
            <v>1238.596204404834</v>
          </cell>
          <cell r="NA107">
            <v>1238.596204404834</v>
          </cell>
          <cell r="NB107">
            <v>1.238596204404834</v>
          </cell>
        </row>
        <row r="109">
          <cell r="MY109" t="str">
            <v>17RB海</v>
          </cell>
          <cell r="MZ109">
            <v>0</v>
          </cell>
          <cell r="NA109">
            <v>0</v>
          </cell>
          <cell r="NB109">
            <v>0</v>
          </cell>
        </row>
        <row r="111">
          <cell r="MY111" t="str">
            <v>17HIX</v>
          </cell>
          <cell r="MZ111">
            <v>0</v>
          </cell>
          <cell r="NA111">
            <v>0</v>
          </cell>
          <cell r="NB111">
            <v>0</v>
          </cell>
        </row>
        <row r="113">
          <cell r="MY113" t="str">
            <v>17HIXﾆ</v>
          </cell>
          <cell r="MZ113">
            <v>0</v>
          </cell>
          <cell r="NA113">
            <v>0</v>
          </cell>
          <cell r="NB113">
            <v>0</v>
          </cell>
        </row>
        <row r="115">
          <cell r="MY115" t="str">
            <v>18R</v>
          </cell>
          <cell r="MZ115">
            <v>0</v>
          </cell>
          <cell r="NA115">
            <v>0</v>
          </cell>
          <cell r="NB115">
            <v>0</v>
          </cell>
        </row>
        <row r="117">
          <cell r="MY117" t="str">
            <v>18G</v>
          </cell>
          <cell r="MZ117">
            <v>0</v>
          </cell>
          <cell r="NA117">
            <v>0</v>
          </cell>
          <cell r="NB117">
            <v>0</v>
          </cell>
        </row>
        <row r="119">
          <cell r="MY119" t="str">
            <v>18GA</v>
          </cell>
          <cell r="MZ119">
            <v>0</v>
          </cell>
          <cell r="NA119">
            <v>0</v>
          </cell>
          <cell r="NB119">
            <v>0</v>
          </cell>
        </row>
        <row r="121">
          <cell r="MY121" t="str">
            <v>18Rﾊﾟ</v>
          </cell>
          <cell r="MZ121">
            <v>0</v>
          </cell>
          <cell r="NA121">
            <v>0</v>
          </cell>
          <cell r="NB121">
            <v>0</v>
          </cell>
        </row>
        <row r="123">
          <cell r="MY123" t="str">
            <v>18HI</v>
          </cell>
          <cell r="MZ123">
            <v>1179.4375815539336</v>
          </cell>
          <cell r="NA123">
            <v>1179.4375815539336</v>
          </cell>
          <cell r="NB123">
            <v>1.1794375815539335</v>
          </cell>
        </row>
        <row r="125">
          <cell r="MY125" t="str">
            <v>18HIA</v>
          </cell>
          <cell r="MZ125">
            <v>1209.5520739608692</v>
          </cell>
          <cell r="NA125">
            <v>1209.5520739608692</v>
          </cell>
          <cell r="NB125">
            <v>1.2095520739608692</v>
          </cell>
        </row>
        <row r="127">
          <cell r="MY127" t="str">
            <v>18HIB</v>
          </cell>
          <cell r="MZ127">
            <v>0</v>
          </cell>
          <cell r="NA127">
            <v>0</v>
          </cell>
          <cell r="NB127">
            <v>0</v>
          </cell>
        </row>
        <row r="129">
          <cell r="MY129" t="str">
            <v>18RBｶﾘﾝ</v>
          </cell>
          <cell r="MZ129">
            <v>0</v>
          </cell>
          <cell r="NA129">
            <v>0</v>
          </cell>
          <cell r="NB129">
            <v>0</v>
          </cell>
        </row>
        <row r="131">
          <cell r="MY131" t="str">
            <v>18HIﾊﾟ</v>
          </cell>
          <cell r="MZ131">
            <v>0</v>
          </cell>
          <cell r="NA131">
            <v>0</v>
          </cell>
          <cell r="NB131">
            <v>0</v>
          </cell>
        </row>
        <row r="133">
          <cell r="MY133" t="str">
            <v>18HI39Rﾘ</v>
          </cell>
          <cell r="MZ133">
            <v>0</v>
          </cell>
          <cell r="NA133">
            <v>0</v>
          </cell>
          <cell r="NB133">
            <v>0</v>
          </cell>
        </row>
        <row r="135">
          <cell r="MY135" t="str">
            <v>18HIﾊﾟ海</v>
          </cell>
          <cell r="MZ135">
            <v>0</v>
          </cell>
          <cell r="NA135">
            <v>0</v>
          </cell>
          <cell r="NB135">
            <v>0</v>
          </cell>
        </row>
        <row r="137">
          <cell r="MY137" t="str">
            <v>18RX</v>
          </cell>
          <cell r="MZ137">
            <v>0</v>
          </cell>
          <cell r="NA137">
            <v>0</v>
          </cell>
          <cell r="NB137">
            <v>0</v>
          </cell>
        </row>
        <row r="139">
          <cell r="MY139" t="str">
            <v>19R</v>
          </cell>
          <cell r="MZ139">
            <v>359.65808258297744</v>
          </cell>
          <cell r="NA139">
            <v>359.65808258297744</v>
          </cell>
          <cell r="NB139">
            <v>0.35965808258297743</v>
          </cell>
        </row>
        <row r="141">
          <cell r="MY141" t="str">
            <v>19RA</v>
          </cell>
          <cell r="MZ141">
            <v>0</v>
          </cell>
          <cell r="NA141">
            <v>0</v>
          </cell>
          <cell r="NB141">
            <v>0</v>
          </cell>
        </row>
        <row r="143">
          <cell r="MY143" t="str">
            <v>19Rﾊﾟ</v>
          </cell>
          <cell r="MZ143">
            <v>0</v>
          </cell>
          <cell r="NA143">
            <v>0</v>
          </cell>
          <cell r="NB143">
            <v>0</v>
          </cell>
        </row>
        <row r="145">
          <cell r="MY145" t="str">
            <v>19Rｶﾘﾝ</v>
          </cell>
          <cell r="MZ145">
            <v>0</v>
          </cell>
          <cell r="NA145">
            <v>0</v>
          </cell>
          <cell r="NB145">
            <v>0</v>
          </cell>
        </row>
        <row r="147">
          <cell r="MY147" t="str">
            <v>19RAｶﾘﾝ</v>
          </cell>
          <cell r="MZ147">
            <v>0</v>
          </cell>
          <cell r="NA147">
            <v>0</v>
          </cell>
          <cell r="NB147">
            <v>0</v>
          </cell>
        </row>
        <row r="149">
          <cell r="MY149" t="str">
            <v>19RBｶﾘﾝ</v>
          </cell>
          <cell r="MZ149">
            <v>0</v>
          </cell>
          <cell r="NA149">
            <v>0</v>
          </cell>
          <cell r="NB149">
            <v>0</v>
          </cell>
        </row>
        <row r="151">
          <cell r="MY151" t="str">
            <v>19R海</v>
          </cell>
          <cell r="MZ151">
            <v>0</v>
          </cell>
          <cell r="NA151">
            <v>0</v>
          </cell>
          <cell r="NB151">
            <v>0</v>
          </cell>
        </row>
        <row r="153">
          <cell r="MY153" t="str">
            <v>19RB海</v>
          </cell>
          <cell r="MZ153">
            <v>0</v>
          </cell>
          <cell r="NA153">
            <v>0</v>
          </cell>
          <cell r="NB153">
            <v>0</v>
          </cell>
        </row>
        <row r="155">
          <cell r="MY155" t="str">
            <v>19G</v>
          </cell>
          <cell r="MZ155">
            <v>1415.6308867834316</v>
          </cell>
          <cell r="NA155">
            <v>1415.6308867834316</v>
          </cell>
          <cell r="NB155">
            <v>1.4156308867834315</v>
          </cell>
        </row>
        <row r="157">
          <cell r="MY157" t="str">
            <v>19GA</v>
          </cell>
          <cell r="MZ157">
            <v>1429.3362692188712</v>
          </cell>
          <cell r="NA157">
            <v>1429.3362692188712</v>
          </cell>
          <cell r="NB157">
            <v>1.4293362692188711</v>
          </cell>
        </row>
        <row r="159">
          <cell r="MY159" t="str">
            <v>19HI</v>
          </cell>
          <cell r="MZ159">
            <v>1232.2355532172287</v>
          </cell>
          <cell r="NA159">
            <v>1232.2355532172287</v>
          </cell>
          <cell r="NB159">
            <v>1.2322355532172287</v>
          </cell>
        </row>
        <row r="161">
          <cell r="MY161" t="str">
            <v>19HIA</v>
          </cell>
          <cell r="MZ161">
            <v>1308.9218182160068</v>
          </cell>
          <cell r="NA161">
            <v>1308.9218182160068</v>
          </cell>
          <cell r="NB161">
            <v>1.3089218182160069</v>
          </cell>
        </row>
        <row r="163">
          <cell r="MY163" t="str">
            <v>19HIB</v>
          </cell>
          <cell r="MZ163">
            <v>1361.5752602300913</v>
          </cell>
          <cell r="NA163">
            <v>1361.5752602300913</v>
          </cell>
          <cell r="NB163">
            <v>1.3615752602300912</v>
          </cell>
        </row>
        <row r="165">
          <cell r="MY165" t="str">
            <v>19HI海</v>
          </cell>
          <cell r="MZ165">
            <v>0</v>
          </cell>
          <cell r="NA165">
            <v>0</v>
          </cell>
          <cell r="NB165">
            <v>0</v>
          </cell>
        </row>
        <row r="167">
          <cell r="MY167" t="str">
            <v>19HIﾊﾟ</v>
          </cell>
          <cell r="MZ167">
            <v>0</v>
          </cell>
          <cell r="NA167">
            <v>0</v>
          </cell>
          <cell r="NB167">
            <v>0</v>
          </cell>
        </row>
        <row r="169">
          <cell r="MY169" t="str">
            <v>19HIﾊﾟﾌ</v>
          </cell>
          <cell r="MZ169">
            <v>0</v>
          </cell>
          <cell r="NA169">
            <v>0</v>
          </cell>
          <cell r="NB169">
            <v>0</v>
          </cell>
        </row>
        <row r="171">
          <cell r="MY171" t="str">
            <v>20R</v>
          </cell>
          <cell r="MZ171">
            <v>0</v>
          </cell>
          <cell r="NA171">
            <v>0</v>
          </cell>
          <cell r="NB171">
            <v>0</v>
          </cell>
        </row>
        <row r="173">
          <cell r="MY173" t="str">
            <v>20RA</v>
          </cell>
          <cell r="MZ173">
            <v>0</v>
          </cell>
          <cell r="NA173">
            <v>0</v>
          </cell>
          <cell r="NB173">
            <v>0</v>
          </cell>
        </row>
        <row r="175">
          <cell r="MY175" t="str">
            <v>20Rｸ</v>
          </cell>
          <cell r="MZ175">
            <v>0</v>
          </cell>
          <cell r="NA175">
            <v>0</v>
          </cell>
          <cell r="NB175">
            <v>0</v>
          </cell>
        </row>
        <row r="177">
          <cell r="MY177" t="str">
            <v>20Rｳ</v>
          </cell>
          <cell r="MZ177">
            <v>0</v>
          </cell>
          <cell r="NA177">
            <v>0</v>
          </cell>
          <cell r="NB177">
            <v>0</v>
          </cell>
        </row>
        <row r="179">
          <cell r="MY179" t="str">
            <v>20R海</v>
          </cell>
          <cell r="MZ179">
            <v>0</v>
          </cell>
          <cell r="NA179">
            <v>0</v>
          </cell>
          <cell r="NB179">
            <v>0</v>
          </cell>
        </row>
        <row r="181">
          <cell r="MY181" t="str">
            <v>20HI</v>
          </cell>
          <cell r="MZ181">
            <v>1126.5941204374053</v>
          </cell>
          <cell r="NA181">
            <v>1126.5941204374053</v>
          </cell>
          <cell r="NB181">
            <v>1.1265941204374053</v>
          </cell>
        </row>
        <row r="183">
          <cell r="MY183" t="str">
            <v>20HIA</v>
          </cell>
          <cell r="MZ183">
            <v>0</v>
          </cell>
          <cell r="NA183">
            <v>0</v>
          </cell>
          <cell r="NB183">
            <v>0</v>
          </cell>
        </row>
        <row r="185">
          <cell r="MY185" t="str">
            <v>20HIB</v>
          </cell>
          <cell r="MZ185">
            <v>0</v>
          </cell>
          <cell r="NA185">
            <v>0</v>
          </cell>
          <cell r="NB185">
            <v>0</v>
          </cell>
        </row>
        <row r="187">
          <cell r="MY187" t="str">
            <v>20HIB海</v>
          </cell>
          <cell r="MZ187">
            <v>0</v>
          </cell>
          <cell r="NA187">
            <v>0</v>
          </cell>
          <cell r="NB187">
            <v>0</v>
          </cell>
        </row>
        <row r="189">
          <cell r="MY189" t="str">
            <v>20HIｼ</v>
          </cell>
          <cell r="MZ189">
            <v>0</v>
          </cell>
          <cell r="NA189">
            <v>0</v>
          </cell>
          <cell r="NB189">
            <v>0</v>
          </cell>
        </row>
        <row r="191">
          <cell r="MY191" t="str">
            <v>20HIﾊﾟ</v>
          </cell>
          <cell r="MZ191">
            <v>0</v>
          </cell>
          <cell r="NA191">
            <v>0</v>
          </cell>
          <cell r="NB191">
            <v>0</v>
          </cell>
        </row>
        <row r="193">
          <cell r="MY193" t="str">
            <v>20HIﾊﾟ海</v>
          </cell>
          <cell r="MZ193">
            <v>0</v>
          </cell>
          <cell r="NA193">
            <v>0</v>
          </cell>
          <cell r="NB193">
            <v>0</v>
          </cell>
        </row>
        <row r="195">
          <cell r="MY195" t="str">
            <v>20HI海</v>
          </cell>
          <cell r="MZ195">
            <v>0</v>
          </cell>
          <cell r="NA195">
            <v>0</v>
          </cell>
          <cell r="NB195">
            <v>0</v>
          </cell>
        </row>
        <row r="197">
          <cell r="MY197" t="str">
            <v>20RX</v>
          </cell>
          <cell r="MZ197">
            <v>0</v>
          </cell>
          <cell r="NA197">
            <v>0</v>
          </cell>
          <cell r="NB197">
            <v>0</v>
          </cell>
        </row>
        <row r="199">
          <cell r="MY199" t="str">
            <v>21Rﾊﾟ</v>
          </cell>
          <cell r="MZ199">
            <v>0</v>
          </cell>
          <cell r="NA199">
            <v>0</v>
          </cell>
          <cell r="NB199">
            <v>0</v>
          </cell>
        </row>
        <row r="201">
          <cell r="MY201" t="str">
            <v>21HI</v>
          </cell>
          <cell r="MZ201">
            <v>1133.8018153431358</v>
          </cell>
          <cell r="NA201">
            <v>1133.8018153431358</v>
          </cell>
          <cell r="NB201">
            <v>1.1338018153431357</v>
          </cell>
        </row>
        <row r="203">
          <cell r="MY203" t="str">
            <v>21HI海</v>
          </cell>
          <cell r="MZ203">
            <v>1332.5881888302354</v>
          </cell>
          <cell r="NA203">
            <v>1332.5881888302354</v>
          </cell>
          <cell r="NB203">
            <v>1.3325881888302353</v>
          </cell>
        </row>
        <row r="205">
          <cell r="MY205" t="str">
            <v>21HIB海</v>
          </cell>
          <cell r="MZ205">
            <v>1589.6044376962193</v>
          </cell>
          <cell r="NA205">
            <v>1589.6044376962193</v>
          </cell>
          <cell r="NB205">
            <v>1.5896044376962193</v>
          </cell>
        </row>
        <row r="207">
          <cell r="MY207" t="str">
            <v>21HIﾊﾟ</v>
          </cell>
          <cell r="MZ207">
            <v>1326.4087365332828</v>
          </cell>
          <cell r="NA207">
            <v>1326.4087365332828</v>
          </cell>
          <cell r="NB207">
            <v>1.3264087365332828</v>
          </cell>
        </row>
        <row r="209">
          <cell r="MY209" t="str">
            <v>22R</v>
          </cell>
          <cell r="MZ209">
            <v>1147.6415900162006</v>
          </cell>
          <cell r="NA209">
            <v>1147.6415900162006</v>
          </cell>
          <cell r="NB209">
            <v>1.1476415900162005</v>
          </cell>
        </row>
        <row r="211">
          <cell r="MY211" t="str">
            <v>22Rｶﾘﾝ</v>
          </cell>
          <cell r="MZ211">
            <v>0</v>
          </cell>
          <cell r="NA211">
            <v>0</v>
          </cell>
          <cell r="NB211">
            <v>0</v>
          </cell>
        </row>
        <row r="213">
          <cell r="MY213" t="str">
            <v>22Rﾊﾟ</v>
          </cell>
          <cell r="MZ213">
            <v>1133.4590570665418</v>
          </cell>
          <cell r="NA213">
            <v>1133.4590570665418</v>
          </cell>
          <cell r="NB213">
            <v>1.1334590570665419</v>
          </cell>
        </row>
        <row r="215">
          <cell r="MY215" t="str">
            <v>22RﾊﾟC</v>
          </cell>
          <cell r="MZ215">
            <v>1185.5257810275634</v>
          </cell>
          <cell r="NA215">
            <v>1185.5257810275634</v>
          </cell>
          <cell r="NB215">
            <v>1.1855257810275635</v>
          </cell>
        </row>
        <row r="217">
          <cell r="MY217" t="str">
            <v>22Rﾊﾟﾄ</v>
          </cell>
          <cell r="MZ217">
            <v>0</v>
          </cell>
          <cell r="NA217">
            <v>0</v>
          </cell>
          <cell r="NB217">
            <v>0</v>
          </cell>
        </row>
        <row r="219">
          <cell r="MY219" t="str">
            <v>22Rｼ</v>
          </cell>
          <cell r="MZ219">
            <v>0</v>
          </cell>
          <cell r="NA219">
            <v>0</v>
          </cell>
          <cell r="NB219">
            <v>0</v>
          </cell>
        </row>
        <row r="221">
          <cell r="MY221" t="str">
            <v>22RA</v>
          </cell>
          <cell r="MZ221">
            <v>0</v>
          </cell>
          <cell r="NA221">
            <v>0</v>
          </cell>
          <cell r="NB221">
            <v>0</v>
          </cell>
        </row>
        <row r="223">
          <cell r="MY223" t="str">
            <v>22RAｼ</v>
          </cell>
          <cell r="MZ223">
            <v>0</v>
          </cell>
          <cell r="NA223">
            <v>0</v>
          </cell>
          <cell r="NB223">
            <v>0</v>
          </cell>
        </row>
        <row r="225">
          <cell r="MY225" t="str">
            <v>22HI</v>
          </cell>
          <cell r="MZ225">
            <v>1138.9477663167875</v>
          </cell>
          <cell r="NA225">
            <v>1138.9477663167875</v>
          </cell>
          <cell r="NB225">
            <v>1.1389477663167875</v>
          </cell>
        </row>
        <row r="227">
          <cell r="MY227" t="str">
            <v>22HIﾊﾟ</v>
          </cell>
          <cell r="MZ227">
            <v>1201.8733728095672</v>
          </cell>
          <cell r="NA227">
            <v>1201.8733728095672</v>
          </cell>
          <cell r="NB227">
            <v>1.2018733728095672</v>
          </cell>
        </row>
        <row r="229">
          <cell r="MY229" t="str">
            <v>22G</v>
          </cell>
          <cell r="MZ229">
            <v>1058.1736852890867</v>
          </cell>
          <cell r="NA229">
            <v>1058.1736852890867</v>
          </cell>
          <cell r="NB229">
            <v>1.0581736852890868</v>
          </cell>
        </row>
        <row r="231">
          <cell r="MY231" t="str">
            <v>22Gﾊﾟ</v>
          </cell>
          <cell r="MZ231">
            <v>1101.560572999995</v>
          </cell>
          <cell r="NA231">
            <v>1101.560572999995</v>
          </cell>
          <cell r="NB231">
            <v>1.1015605729999949</v>
          </cell>
        </row>
        <row r="233">
          <cell r="MY233" t="str">
            <v>22RAｶﾘﾝ</v>
          </cell>
          <cell r="MZ233">
            <v>0</v>
          </cell>
          <cell r="NA233">
            <v>0</v>
          </cell>
          <cell r="NB233">
            <v>0</v>
          </cell>
        </row>
        <row r="235">
          <cell r="MY235" t="str">
            <v>22RBｶﾘﾝ</v>
          </cell>
          <cell r="MZ235">
            <v>0</v>
          </cell>
          <cell r="NA235">
            <v>0</v>
          </cell>
          <cell r="NB235">
            <v>0</v>
          </cell>
        </row>
        <row r="237">
          <cell r="MY237" t="str">
            <v>22RX</v>
          </cell>
          <cell r="MZ237">
            <v>0</v>
          </cell>
          <cell r="NA237">
            <v>0</v>
          </cell>
          <cell r="NB237">
            <v>0</v>
          </cell>
        </row>
        <row r="239">
          <cell r="MY239" t="str">
            <v>23R</v>
          </cell>
          <cell r="MZ239">
            <v>0</v>
          </cell>
          <cell r="NA239">
            <v>0</v>
          </cell>
          <cell r="NB239">
            <v>0</v>
          </cell>
        </row>
        <row r="241">
          <cell r="MY241" t="str">
            <v>23Rｼ</v>
          </cell>
          <cell r="MZ241">
            <v>0</v>
          </cell>
          <cell r="NA241">
            <v>0</v>
          </cell>
          <cell r="NB241">
            <v>0</v>
          </cell>
        </row>
        <row r="243">
          <cell r="MY243" t="str">
            <v>23RAｼ</v>
          </cell>
          <cell r="MZ243">
            <v>0</v>
          </cell>
          <cell r="NA243">
            <v>0</v>
          </cell>
          <cell r="NB243">
            <v>0</v>
          </cell>
        </row>
        <row r="245">
          <cell r="MY245" t="str">
            <v>23RX</v>
          </cell>
          <cell r="MZ245">
            <v>0</v>
          </cell>
          <cell r="NA245">
            <v>0</v>
          </cell>
          <cell r="NB245">
            <v>0</v>
          </cell>
        </row>
        <row r="247">
          <cell r="MY247" t="str">
            <v>23HI</v>
          </cell>
          <cell r="MZ247">
            <v>1132.2912114275036</v>
          </cell>
          <cell r="NA247">
            <v>1132.2912114275036</v>
          </cell>
          <cell r="NB247">
            <v>1.1322912114275037</v>
          </cell>
        </row>
        <row r="249">
          <cell r="MY249" t="str">
            <v>23HIA</v>
          </cell>
          <cell r="MZ249">
            <v>1180.7888965528048</v>
          </cell>
          <cell r="NA249">
            <v>1180.7888965528048</v>
          </cell>
          <cell r="NB249">
            <v>1.1807888965528048</v>
          </cell>
        </row>
        <row r="251">
          <cell r="MY251" t="str">
            <v>23G</v>
          </cell>
          <cell r="MZ251">
            <v>1076.6548651342368</v>
          </cell>
          <cell r="NA251">
            <v>1076.6548651342368</v>
          </cell>
          <cell r="NB251">
            <v>1.0766548651342369</v>
          </cell>
        </row>
        <row r="253">
          <cell r="MY253" t="str">
            <v>23糖蜜</v>
          </cell>
          <cell r="MZ253">
            <v>0</v>
          </cell>
          <cell r="NA253">
            <v>0</v>
          </cell>
          <cell r="NB253">
            <v>0</v>
          </cell>
        </row>
        <row r="255">
          <cell r="MY255" t="str">
            <v>24R</v>
          </cell>
          <cell r="MZ255">
            <v>0</v>
          </cell>
          <cell r="NA255">
            <v>0</v>
          </cell>
          <cell r="NB255">
            <v>0</v>
          </cell>
        </row>
        <row r="257">
          <cell r="MY257" t="str">
            <v>24Rｼ</v>
          </cell>
          <cell r="MZ257">
            <v>0</v>
          </cell>
          <cell r="NA257">
            <v>0</v>
          </cell>
          <cell r="NB257">
            <v>0</v>
          </cell>
        </row>
        <row r="259">
          <cell r="MY259" t="str">
            <v>24RAｼ</v>
          </cell>
          <cell r="MZ259">
            <v>0</v>
          </cell>
          <cell r="NA259">
            <v>0</v>
          </cell>
          <cell r="NB259">
            <v>0</v>
          </cell>
        </row>
        <row r="261">
          <cell r="MY261" t="str">
            <v>24RX</v>
          </cell>
          <cell r="MZ261">
            <v>0</v>
          </cell>
          <cell r="NA261">
            <v>0</v>
          </cell>
          <cell r="NB261">
            <v>0</v>
          </cell>
        </row>
        <row r="263">
          <cell r="MY263" t="str">
            <v>24HIｼ</v>
          </cell>
          <cell r="MZ263">
            <v>0</v>
          </cell>
          <cell r="NA263">
            <v>0</v>
          </cell>
          <cell r="NB263">
            <v>0</v>
          </cell>
        </row>
        <row r="265">
          <cell r="MY265" t="str">
            <v>25R</v>
          </cell>
          <cell r="MZ265">
            <v>1139.4036914559497</v>
          </cell>
          <cell r="NA265">
            <v>1139.4036914559497</v>
          </cell>
          <cell r="NB265">
            <v>1.1394036914559498</v>
          </cell>
        </row>
        <row r="267">
          <cell r="MY267" t="str">
            <v>25Rﾊﾟ</v>
          </cell>
          <cell r="MZ267">
            <v>1118.5603822854396</v>
          </cell>
          <cell r="NA267">
            <v>1118.5603822854396</v>
          </cell>
          <cell r="NB267">
            <v>1.1185603822854395</v>
          </cell>
        </row>
        <row r="269">
          <cell r="MY269" t="str">
            <v>25RAﾊﾟ</v>
          </cell>
          <cell r="MZ269">
            <v>0</v>
          </cell>
          <cell r="NA269">
            <v>0</v>
          </cell>
          <cell r="NB269">
            <v>0</v>
          </cell>
        </row>
        <row r="271">
          <cell r="MY271" t="str">
            <v>25RﾊﾟB</v>
          </cell>
          <cell r="MZ271">
            <v>0</v>
          </cell>
          <cell r="NA271">
            <v>0</v>
          </cell>
          <cell r="NB271">
            <v>0</v>
          </cell>
        </row>
        <row r="273">
          <cell r="MY273" t="str">
            <v>26R</v>
          </cell>
          <cell r="MZ273">
            <v>0</v>
          </cell>
          <cell r="NA273">
            <v>0</v>
          </cell>
          <cell r="NB273">
            <v>0</v>
          </cell>
        </row>
        <row r="275">
          <cell r="MY275" t="str">
            <v>26R青ﾊﾟ</v>
          </cell>
          <cell r="MZ275">
            <v>0</v>
          </cell>
          <cell r="NA275">
            <v>0</v>
          </cell>
          <cell r="NB275">
            <v>0</v>
          </cell>
        </row>
        <row r="277">
          <cell r="MY277" t="str">
            <v>26RX</v>
          </cell>
          <cell r="MZ277">
            <v>0</v>
          </cell>
          <cell r="NA277">
            <v>0</v>
          </cell>
          <cell r="NB277">
            <v>0</v>
          </cell>
        </row>
        <row r="279">
          <cell r="MY279" t="str">
            <v>26Rｳ</v>
          </cell>
          <cell r="MZ279">
            <v>0</v>
          </cell>
          <cell r="NA279">
            <v>0</v>
          </cell>
          <cell r="NB279">
            <v>0</v>
          </cell>
        </row>
        <row r="281">
          <cell r="MY281" t="str">
            <v>26Rｶ</v>
          </cell>
          <cell r="MZ281">
            <v>1111.6798632820617</v>
          </cell>
          <cell r="NA281">
            <v>1111.6798632820617</v>
          </cell>
          <cell r="NB281">
            <v>1.1116798632820617</v>
          </cell>
        </row>
        <row r="283">
          <cell r="MY283" t="str">
            <v>27R</v>
          </cell>
          <cell r="MZ283">
            <v>1144.1848738056865</v>
          </cell>
          <cell r="NA283">
            <v>1144.1848738056865</v>
          </cell>
          <cell r="NB283">
            <v>1.1441848738056866</v>
          </cell>
        </row>
        <row r="285">
          <cell r="MY285" t="str">
            <v>27Rｼ</v>
          </cell>
          <cell r="MZ285">
            <v>0</v>
          </cell>
          <cell r="NA285">
            <v>0</v>
          </cell>
          <cell r="NB285">
            <v>0</v>
          </cell>
        </row>
        <row r="287">
          <cell r="MY287" t="str">
            <v>27RAｼ</v>
          </cell>
          <cell r="MZ287">
            <v>0</v>
          </cell>
          <cell r="NA287">
            <v>0</v>
          </cell>
          <cell r="NB287">
            <v>0</v>
          </cell>
        </row>
        <row r="289">
          <cell r="MY289" t="str">
            <v>27RX</v>
          </cell>
          <cell r="MZ289">
            <v>0</v>
          </cell>
          <cell r="NA289">
            <v>0</v>
          </cell>
          <cell r="NB289">
            <v>0</v>
          </cell>
        </row>
        <row r="291">
          <cell r="MY291" t="str">
            <v>27Rｸ</v>
          </cell>
          <cell r="MZ291">
            <v>0</v>
          </cell>
          <cell r="NA291">
            <v>0</v>
          </cell>
          <cell r="NB291">
            <v>0</v>
          </cell>
        </row>
        <row r="293">
          <cell r="MY293" t="str">
            <v>27Rｳ</v>
          </cell>
          <cell r="MZ293">
            <v>0</v>
          </cell>
          <cell r="NA293">
            <v>0</v>
          </cell>
          <cell r="NB293">
            <v>0</v>
          </cell>
        </row>
        <row r="295">
          <cell r="MY295" t="str">
            <v>28R</v>
          </cell>
          <cell r="MZ295">
            <v>0</v>
          </cell>
          <cell r="NA295">
            <v>0</v>
          </cell>
          <cell r="NB295">
            <v>0</v>
          </cell>
        </row>
        <row r="297">
          <cell r="MY297" t="str">
            <v>28Rｸｳ</v>
          </cell>
          <cell r="MZ297">
            <v>0</v>
          </cell>
          <cell r="NA297">
            <v>0</v>
          </cell>
          <cell r="NB297">
            <v>0</v>
          </cell>
        </row>
        <row r="299">
          <cell r="MY299" t="str">
            <v>28RA</v>
          </cell>
          <cell r="MZ299">
            <v>0</v>
          </cell>
          <cell r="NA299">
            <v>0</v>
          </cell>
          <cell r="NB299">
            <v>0</v>
          </cell>
        </row>
        <row r="301">
          <cell r="MY301" t="str">
            <v>28RX</v>
          </cell>
          <cell r="MZ301">
            <v>0</v>
          </cell>
          <cell r="NA301">
            <v>0</v>
          </cell>
          <cell r="NB301">
            <v>0</v>
          </cell>
        </row>
        <row r="303">
          <cell r="MY303" t="str">
            <v>29R</v>
          </cell>
          <cell r="MZ303">
            <v>1151.5017776653349</v>
          </cell>
          <cell r="NA303">
            <v>1151.5017776653349</v>
          </cell>
          <cell r="NB303">
            <v>1.1515017776653349</v>
          </cell>
        </row>
        <row r="305">
          <cell r="MY305" t="str">
            <v>29Rｲ</v>
          </cell>
          <cell r="MZ305">
            <v>0</v>
          </cell>
          <cell r="NA305">
            <v>0</v>
          </cell>
          <cell r="NB305">
            <v>0</v>
          </cell>
        </row>
        <row r="307">
          <cell r="MY307" t="str">
            <v>29Rｼ</v>
          </cell>
          <cell r="MZ307">
            <v>0</v>
          </cell>
          <cell r="NA307">
            <v>0</v>
          </cell>
          <cell r="NB307">
            <v>0</v>
          </cell>
        </row>
        <row r="309">
          <cell r="MY309" t="str">
            <v>29Rﾙ</v>
          </cell>
          <cell r="MZ309">
            <v>0</v>
          </cell>
          <cell r="NA309">
            <v>0</v>
          </cell>
          <cell r="NB309">
            <v>0</v>
          </cell>
        </row>
        <row r="311">
          <cell r="MY311" t="str">
            <v>29R田</v>
          </cell>
          <cell r="MZ311">
            <v>0</v>
          </cell>
          <cell r="NA311">
            <v>0</v>
          </cell>
          <cell r="NB311">
            <v>0</v>
          </cell>
        </row>
        <row r="313">
          <cell r="MY313" t="str">
            <v>29RA</v>
          </cell>
          <cell r="MZ313">
            <v>1188.1599994509345</v>
          </cell>
          <cell r="NA313">
            <v>1188.1599994509345</v>
          </cell>
          <cell r="NB313">
            <v>1.1881599994509344</v>
          </cell>
        </row>
        <row r="315">
          <cell r="MY315" t="str">
            <v>29RX</v>
          </cell>
          <cell r="MZ315">
            <v>0</v>
          </cell>
          <cell r="NA315">
            <v>0</v>
          </cell>
          <cell r="NB315">
            <v>0</v>
          </cell>
        </row>
        <row r="317">
          <cell r="MY317" t="str">
            <v>29畜</v>
          </cell>
          <cell r="MZ317">
            <v>0</v>
          </cell>
          <cell r="NA317">
            <v>0</v>
          </cell>
          <cell r="NB317">
            <v>0</v>
          </cell>
        </row>
        <row r="319">
          <cell r="MY319" t="str">
            <v>30R</v>
          </cell>
          <cell r="MZ319">
            <v>0</v>
          </cell>
          <cell r="NA319">
            <v>0</v>
          </cell>
          <cell r="NB319">
            <v>0</v>
          </cell>
        </row>
        <row r="321">
          <cell r="MY321" t="str">
            <v>31R</v>
          </cell>
          <cell r="MZ321">
            <v>977.06366816973105</v>
          </cell>
          <cell r="NA321">
            <v>977.06366816973105</v>
          </cell>
          <cell r="NB321">
            <v>0.977063668169731</v>
          </cell>
        </row>
        <row r="323">
          <cell r="MY323" t="str">
            <v>31Rｼ</v>
          </cell>
          <cell r="MZ323">
            <v>0</v>
          </cell>
          <cell r="NA323">
            <v>0</v>
          </cell>
          <cell r="NB323">
            <v>0</v>
          </cell>
        </row>
        <row r="325">
          <cell r="MY325" t="str">
            <v>31RAｼ</v>
          </cell>
          <cell r="MZ325">
            <v>0</v>
          </cell>
          <cell r="NA325">
            <v>0</v>
          </cell>
          <cell r="NB325">
            <v>0</v>
          </cell>
        </row>
        <row r="327">
          <cell r="MY327" t="str">
            <v>31RX</v>
          </cell>
          <cell r="MZ327">
            <v>0</v>
          </cell>
          <cell r="NA327">
            <v>0</v>
          </cell>
          <cell r="NB327">
            <v>0</v>
          </cell>
        </row>
        <row r="329">
          <cell r="MY329" t="str">
            <v>32R</v>
          </cell>
          <cell r="MZ329">
            <v>1137.3798752814901</v>
          </cell>
          <cell r="NA329">
            <v>1137.3798752814901</v>
          </cell>
          <cell r="NB329">
            <v>1.1373798752814901</v>
          </cell>
        </row>
        <row r="331">
          <cell r="MY331" t="str">
            <v>32Rｼ</v>
          </cell>
          <cell r="MZ331">
            <v>0</v>
          </cell>
          <cell r="NA331">
            <v>0</v>
          </cell>
          <cell r="NB331">
            <v>0</v>
          </cell>
        </row>
        <row r="333">
          <cell r="MY333" t="str">
            <v>32Rﾍﾞ</v>
          </cell>
          <cell r="MZ333">
            <v>0</v>
          </cell>
          <cell r="NA333">
            <v>0</v>
          </cell>
          <cell r="NB333">
            <v>0</v>
          </cell>
        </row>
        <row r="335">
          <cell r="MY335" t="str">
            <v>33R</v>
          </cell>
          <cell r="MZ335">
            <v>1327.4180428328636</v>
          </cell>
          <cell r="NA335">
            <v>1327.4180428328636</v>
          </cell>
          <cell r="NB335">
            <v>1.3274180428328637</v>
          </cell>
        </row>
        <row r="337">
          <cell r="MY337" t="str">
            <v>33Rｼ</v>
          </cell>
          <cell r="MZ337">
            <v>0</v>
          </cell>
          <cell r="NA337">
            <v>0</v>
          </cell>
          <cell r="NB337">
            <v>0</v>
          </cell>
        </row>
        <row r="339">
          <cell r="MY339" t="str">
            <v>33RX</v>
          </cell>
          <cell r="MZ339">
            <v>0</v>
          </cell>
          <cell r="NA339">
            <v>0</v>
          </cell>
          <cell r="NB339">
            <v>0</v>
          </cell>
        </row>
        <row r="341">
          <cell r="MY341" t="str">
            <v>34R</v>
          </cell>
          <cell r="MZ341">
            <v>1341.2341844699595</v>
          </cell>
          <cell r="NA341">
            <v>1341.2341844699595</v>
          </cell>
          <cell r="NB341">
            <v>1.3412341844699596</v>
          </cell>
        </row>
        <row r="343">
          <cell r="MY343" t="str">
            <v>34Rｼ</v>
          </cell>
          <cell r="MZ343">
            <v>8958.1266289587493</v>
          </cell>
          <cell r="NA343">
            <v>8958.1266289587493</v>
          </cell>
          <cell r="NB343">
            <v>8.95812662895875</v>
          </cell>
        </row>
        <row r="345">
          <cell r="MY345" t="str">
            <v>35R</v>
          </cell>
          <cell r="MZ345">
            <v>1166.1990672966535</v>
          </cell>
          <cell r="NA345">
            <v>1166.1990672966535</v>
          </cell>
          <cell r="NB345">
            <v>1.1661990672966536</v>
          </cell>
        </row>
        <row r="347">
          <cell r="MY347" t="str">
            <v>35Rｼ</v>
          </cell>
          <cell r="MZ347">
            <v>0</v>
          </cell>
          <cell r="NA347">
            <v>0</v>
          </cell>
          <cell r="NB347">
            <v>0</v>
          </cell>
        </row>
        <row r="349">
          <cell r="MY349" t="str">
            <v>36R</v>
          </cell>
          <cell r="MZ349">
            <v>1180.3414679581676</v>
          </cell>
          <cell r="NA349">
            <v>1180.3414679581676</v>
          </cell>
          <cell r="NB349">
            <v>1.1803414679581676</v>
          </cell>
        </row>
        <row r="351">
          <cell r="MY351" t="str">
            <v>36R海</v>
          </cell>
          <cell r="MZ351">
            <v>0</v>
          </cell>
          <cell r="NA351">
            <v>0</v>
          </cell>
          <cell r="NB351">
            <v>0</v>
          </cell>
        </row>
        <row r="353">
          <cell r="MY353" t="str">
            <v>36RB海</v>
          </cell>
          <cell r="MZ353">
            <v>0</v>
          </cell>
          <cell r="NA353">
            <v>0</v>
          </cell>
          <cell r="NB353">
            <v>0</v>
          </cell>
        </row>
        <row r="355">
          <cell r="MY355" t="str">
            <v>36Rｼ</v>
          </cell>
          <cell r="MZ355">
            <v>0</v>
          </cell>
          <cell r="NA355">
            <v>0</v>
          </cell>
          <cell r="NB355">
            <v>0</v>
          </cell>
        </row>
        <row r="357">
          <cell r="MY357" t="str">
            <v>37R</v>
          </cell>
          <cell r="MZ357">
            <v>1235.0016088558696</v>
          </cell>
          <cell r="NA357">
            <v>1235.0016088558696</v>
          </cell>
          <cell r="NB357">
            <v>1.2350016088558695</v>
          </cell>
        </row>
        <row r="359">
          <cell r="MY359" t="str">
            <v>37R海</v>
          </cell>
          <cell r="MZ359">
            <v>0</v>
          </cell>
          <cell r="NA359">
            <v>0</v>
          </cell>
          <cell r="NB359">
            <v>0</v>
          </cell>
        </row>
        <row r="361">
          <cell r="MY361" t="str">
            <v>37RB海</v>
          </cell>
          <cell r="MZ361">
            <v>0</v>
          </cell>
          <cell r="NA361">
            <v>0</v>
          </cell>
          <cell r="NB361">
            <v>0</v>
          </cell>
        </row>
        <row r="363">
          <cell r="MY363" t="str">
            <v>37Rｼ</v>
          </cell>
          <cell r="MZ363">
            <v>0</v>
          </cell>
          <cell r="NA363">
            <v>0</v>
          </cell>
          <cell r="NB363">
            <v>0</v>
          </cell>
        </row>
        <row r="365">
          <cell r="MY365" t="str">
            <v>38R</v>
          </cell>
          <cell r="MZ365">
            <v>1077.5237347279324</v>
          </cell>
          <cell r="NA365">
            <v>1077.5237347279324</v>
          </cell>
          <cell r="NB365">
            <v>1.0775237347279323</v>
          </cell>
        </row>
        <row r="367">
          <cell r="MY367" t="str">
            <v>38Rリ</v>
          </cell>
          <cell r="MZ367">
            <v>0</v>
          </cell>
          <cell r="NA367">
            <v>0</v>
          </cell>
          <cell r="NB367">
            <v>0</v>
          </cell>
        </row>
        <row r="369">
          <cell r="MY369" t="str">
            <v>38RB</v>
          </cell>
          <cell r="MZ369">
            <v>0</v>
          </cell>
          <cell r="NA369">
            <v>0</v>
          </cell>
          <cell r="NB369">
            <v>0</v>
          </cell>
        </row>
        <row r="371">
          <cell r="MY371" t="str">
            <v>38Rｼ</v>
          </cell>
          <cell r="MZ371">
            <v>1113.0788874911193</v>
          </cell>
          <cell r="NA371">
            <v>1113.0788874911193</v>
          </cell>
          <cell r="NB371">
            <v>1.1130788874911193</v>
          </cell>
        </row>
        <row r="373">
          <cell r="MY373" t="str">
            <v>38B</v>
          </cell>
          <cell r="MZ373">
            <v>1311.2044755230252</v>
          </cell>
          <cell r="NA373">
            <v>1311.2044755230252</v>
          </cell>
          <cell r="NB373">
            <v>1.3112044755230252</v>
          </cell>
        </row>
        <row r="375">
          <cell r="MY375" t="str">
            <v>38O</v>
          </cell>
          <cell r="MZ375">
            <v>1328.395807177274</v>
          </cell>
          <cell r="NA375">
            <v>1328.395807177274</v>
          </cell>
          <cell r="NB375">
            <v>1.3283958071772741</v>
          </cell>
        </row>
        <row r="377">
          <cell r="MY377" t="str">
            <v>38HI</v>
          </cell>
          <cell r="MZ377">
            <v>0</v>
          </cell>
          <cell r="NA377">
            <v>0</v>
          </cell>
          <cell r="NB377">
            <v>0</v>
          </cell>
        </row>
        <row r="379">
          <cell r="MY379" t="str">
            <v>38G</v>
          </cell>
          <cell r="MZ379">
            <v>0</v>
          </cell>
          <cell r="NA379">
            <v>0</v>
          </cell>
          <cell r="NB379">
            <v>0</v>
          </cell>
        </row>
        <row r="381">
          <cell r="MY381" t="str">
            <v>38R畜</v>
          </cell>
          <cell r="MZ381">
            <v>0</v>
          </cell>
          <cell r="NA381">
            <v>0</v>
          </cell>
          <cell r="NB381">
            <v>0</v>
          </cell>
        </row>
        <row r="383">
          <cell r="MY383" t="str">
            <v>39R</v>
          </cell>
          <cell r="MZ383">
            <v>1100.5055999634662</v>
          </cell>
          <cell r="NA383">
            <v>1100.5055999634662</v>
          </cell>
          <cell r="NB383">
            <v>1.1005055999634663</v>
          </cell>
        </row>
        <row r="385">
          <cell r="MY385" t="str">
            <v>39Rｸ</v>
          </cell>
          <cell r="MZ385">
            <v>0</v>
          </cell>
          <cell r="NA385">
            <v>0</v>
          </cell>
          <cell r="NB385">
            <v>0</v>
          </cell>
        </row>
        <row r="387">
          <cell r="MY387" t="str">
            <v>39Rﾏ</v>
          </cell>
          <cell r="MZ387">
            <v>0</v>
          </cell>
          <cell r="NA387">
            <v>0</v>
          </cell>
          <cell r="NB387">
            <v>0</v>
          </cell>
        </row>
        <row r="389">
          <cell r="MY389" t="str">
            <v>39RAｶﾘﾝ</v>
          </cell>
          <cell r="MZ389">
            <v>0</v>
          </cell>
          <cell r="NA389">
            <v>0</v>
          </cell>
          <cell r="NB389">
            <v>0</v>
          </cell>
        </row>
        <row r="391">
          <cell r="MY391" t="str">
            <v>39RB</v>
          </cell>
          <cell r="MZ391">
            <v>0</v>
          </cell>
          <cell r="NA391">
            <v>0</v>
          </cell>
          <cell r="NB391">
            <v>0</v>
          </cell>
        </row>
        <row r="393">
          <cell r="MY393" t="str">
            <v>39Rﾘ</v>
          </cell>
          <cell r="MZ393">
            <v>1043.9617622317655</v>
          </cell>
          <cell r="NA393">
            <v>1043.9617622317655</v>
          </cell>
          <cell r="NB393">
            <v>1.0439617622317656</v>
          </cell>
        </row>
        <row r="395">
          <cell r="MY395" t="str">
            <v>39Rﾘ(ｶﾘﾝ)</v>
          </cell>
          <cell r="MZ395">
            <v>0</v>
          </cell>
          <cell r="NA395">
            <v>0</v>
          </cell>
          <cell r="NB395">
            <v>0</v>
          </cell>
        </row>
        <row r="397">
          <cell r="MY397" t="str">
            <v>39Rｶﾘﾝ</v>
          </cell>
          <cell r="MZ397">
            <v>0</v>
          </cell>
          <cell r="NA397">
            <v>0</v>
          </cell>
          <cell r="NB397">
            <v>0</v>
          </cell>
        </row>
        <row r="399">
          <cell r="MY399" t="str">
            <v>39Rｼ</v>
          </cell>
          <cell r="MZ399">
            <v>0</v>
          </cell>
          <cell r="NA399">
            <v>0</v>
          </cell>
          <cell r="NB399">
            <v>0</v>
          </cell>
        </row>
        <row r="401">
          <cell r="MY401" t="str">
            <v>40R</v>
          </cell>
          <cell r="MZ401">
            <v>923.75973293452694</v>
          </cell>
          <cell r="NA401">
            <v>923.75973293452694</v>
          </cell>
          <cell r="NB401">
            <v>0.92375973293452696</v>
          </cell>
        </row>
        <row r="403">
          <cell r="MY403" t="str">
            <v>40RB</v>
          </cell>
          <cell r="MZ403">
            <v>0</v>
          </cell>
          <cell r="NA403">
            <v>0</v>
          </cell>
          <cell r="NB403">
            <v>0</v>
          </cell>
        </row>
        <row r="405">
          <cell r="MY405" t="str">
            <v>40R海</v>
          </cell>
          <cell r="MZ405">
            <v>0</v>
          </cell>
          <cell r="NA405">
            <v>0</v>
          </cell>
          <cell r="NB405">
            <v>0</v>
          </cell>
        </row>
        <row r="407">
          <cell r="MY407" t="str">
            <v>40Rﾘ(ｶﾘﾝ)</v>
          </cell>
          <cell r="MZ407">
            <v>959.56960276258087</v>
          </cell>
          <cell r="NA407">
            <v>959.56960276258087</v>
          </cell>
          <cell r="NB407">
            <v>0.95956960276258085</v>
          </cell>
        </row>
        <row r="409">
          <cell r="MY409" t="str">
            <v>40Rｶﾘﾝ</v>
          </cell>
          <cell r="MZ409">
            <v>0</v>
          </cell>
          <cell r="NA409">
            <v>0</v>
          </cell>
          <cell r="NB409">
            <v>0</v>
          </cell>
        </row>
        <row r="411">
          <cell r="MY411" t="str">
            <v>40Rｼ</v>
          </cell>
          <cell r="MZ411">
            <v>2911.7767508992661</v>
          </cell>
          <cell r="NA411">
            <v>2911.7767508992661</v>
          </cell>
          <cell r="NB411">
            <v>2.911776750899266</v>
          </cell>
        </row>
        <row r="413">
          <cell r="MY413" t="str">
            <v>40Rﾏ</v>
          </cell>
          <cell r="MZ413">
            <v>6428.1944635702966</v>
          </cell>
          <cell r="NA413">
            <v>6428.1944635702966</v>
          </cell>
          <cell r="NB413">
            <v>6.4281944635702963</v>
          </cell>
        </row>
        <row r="415">
          <cell r="MY415" t="str">
            <v>40Rｸ</v>
          </cell>
          <cell r="MZ415">
            <v>0</v>
          </cell>
          <cell r="NA415">
            <v>0</v>
          </cell>
          <cell r="NB415">
            <v>0</v>
          </cell>
        </row>
        <row r="417">
          <cell r="MY417" t="str">
            <v>40Rﾘ</v>
          </cell>
          <cell r="MZ417">
            <v>0</v>
          </cell>
          <cell r="NA417">
            <v>0</v>
          </cell>
          <cell r="NB417">
            <v>0</v>
          </cell>
        </row>
        <row r="419">
          <cell r="MY419" t="str">
            <v>41R</v>
          </cell>
          <cell r="MZ419">
            <v>885.07531779794294</v>
          </cell>
          <cell r="NA419">
            <v>885.07531779794294</v>
          </cell>
          <cell r="NB419">
            <v>0.88507531779794291</v>
          </cell>
        </row>
        <row r="421">
          <cell r="MY421" t="str">
            <v>41RB</v>
          </cell>
          <cell r="MZ421">
            <v>953.70983045886078</v>
          </cell>
          <cell r="NA421">
            <v>953.70983045886078</v>
          </cell>
          <cell r="NB421">
            <v>0.95370983045886082</v>
          </cell>
        </row>
        <row r="423">
          <cell r="MY423" t="str">
            <v>41Rﾘ</v>
          </cell>
          <cell r="MZ423">
            <v>923.44376161703656</v>
          </cell>
          <cell r="NA423">
            <v>923.44376161703656</v>
          </cell>
          <cell r="NB423">
            <v>0.92344376161703656</v>
          </cell>
        </row>
        <row r="425">
          <cell r="MY425" t="str">
            <v>41Rｼ</v>
          </cell>
          <cell r="MZ425">
            <v>942.42107682977314</v>
          </cell>
          <cell r="NA425">
            <v>942.42107682977314</v>
          </cell>
          <cell r="NB425">
            <v>0.94242107682977316</v>
          </cell>
        </row>
        <row r="427">
          <cell r="MY427" t="str">
            <v>41Rﾏ</v>
          </cell>
          <cell r="MZ427">
            <v>1042.1836983681417</v>
          </cell>
          <cell r="NA427">
            <v>1042.1836983681417</v>
          </cell>
          <cell r="NB427">
            <v>1.0421836983681416</v>
          </cell>
        </row>
        <row r="429">
          <cell r="MY429" t="str">
            <v>41RG</v>
          </cell>
          <cell r="MZ429">
            <v>1052.2509938820797</v>
          </cell>
          <cell r="NA429">
            <v>1052.2509938820797</v>
          </cell>
          <cell r="NB429">
            <v>1.0522509938820797</v>
          </cell>
        </row>
        <row r="431">
          <cell r="MY431" t="str">
            <v>41RGI</v>
          </cell>
          <cell r="MZ431">
            <v>1320.7096798114192</v>
          </cell>
          <cell r="NA431">
            <v>1320.7096798114192</v>
          </cell>
          <cell r="NB431">
            <v>1.3207096798114191</v>
          </cell>
        </row>
        <row r="433">
          <cell r="MY433" t="str">
            <v>42R</v>
          </cell>
          <cell r="MZ433">
            <v>830.45071297465586</v>
          </cell>
          <cell r="NA433">
            <v>830.45071297465586</v>
          </cell>
          <cell r="NB433">
            <v>0.83045071297465589</v>
          </cell>
        </row>
        <row r="435">
          <cell r="MY435" t="str">
            <v>42Rﾘ</v>
          </cell>
          <cell r="MZ435">
            <v>883.10583647127896</v>
          </cell>
          <cell r="NA435">
            <v>883.10583647127896</v>
          </cell>
          <cell r="NB435">
            <v>0.88310583647127894</v>
          </cell>
        </row>
        <row r="437">
          <cell r="MY437" t="str">
            <v>43R</v>
          </cell>
          <cell r="MZ437">
            <v>803.30218953762733</v>
          </cell>
          <cell r="NA437">
            <v>803.30218953762733</v>
          </cell>
          <cell r="NB437">
            <v>0.80330218953762733</v>
          </cell>
        </row>
        <row r="439">
          <cell r="MY439" t="str">
            <v>44R</v>
          </cell>
          <cell r="MZ439">
            <v>803.23486958292733</v>
          </cell>
          <cell r="NA439">
            <v>803.23486958292733</v>
          </cell>
          <cell r="NB439">
            <v>0.80323486958292734</v>
          </cell>
        </row>
        <row r="441">
          <cell r="MY441" t="str">
            <v>45R</v>
          </cell>
          <cell r="MZ441">
            <v>884.62758983927097</v>
          </cell>
          <cell r="NA441">
            <v>884.62758983927097</v>
          </cell>
          <cell r="NB441">
            <v>0.88462758983927092</v>
          </cell>
        </row>
        <row r="443">
          <cell r="MY443" t="str">
            <v>46R</v>
          </cell>
          <cell r="MZ443">
            <v>1117.4756672798528</v>
          </cell>
          <cell r="NA443">
            <v>1117.4756672798528</v>
          </cell>
          <cell r="NB443">
            <v>1.1174756672798529</v>
          </cell>
        </row>
        <row r="445">
          <cell r="MY445" t="str">
            <v>47R</v>
          </cell>
          <cell r="MZ445">
            <v>1061.1487579329591</v>
          </cell>
          <cell r="NA445">
            <v>1061.1487579329591</v>
          </cell>
          <cell r="NB445">
            <v>1.061148757932959</v>
          </cell>
        </row>
        <row r="447">
          <cell r="MY447" t="str">
            <v>48R</v>
          </cell>
          <cell r="MZ447">
            <v>1151.1836889435895</v>
          </cell>
          <cell r="NA447">
            <v>1151.1836889435895</v>
          </cell>
          <cell r="NB447">
            <v>1.1511836889435894</v>
          </cell>
        </row>
        <row r="449">
          <cell r="MY449" t="str">
            <v>49R</v>
          </cell>
          <cell r="MZ449">
            <v>1138.748513581005</v>
          </cell>
          <cell r="NA449">
            <v>1138.748513581005</v>
          </cell>
          <cell r="NB449">
            <v>1.1387485135810049</v>
          </cell>
        </row>
        <row r="451">
          <cell r="MY451" t="str">
            <v>50R</v>
          </cell>
          <cell r="MZ451">
            <v>597.40296726886595</v>
          </cell>
          <cell r="NA451">
            <v>597.40296726886595</v>
          </cell>
          <cell r="NB451">
            <v>0.59740296726886599</v>
          </cell>
        </row>
        <row r="453">
          <cell r="MY453" t="str">
            <v>51R</v>
          </cell>
          <cell r="MZ453">
            <v>417.03017476927766</v>
          </cell>
          <cell r="NA453">
            <v>417.03017476927766</v>
          </cell>
          <cell r="NB453">
            <v>0.41703017476927767</v>
          </cell>
        </row>
        <row r="455">
          <cell r="MY455" t="str">
            <v>植</v>
          </cell>
          <cell r="MZ455">
            <v>0</v>
          </cell>
          <cell r="NA455">
            <v>0</v>
          </cell>
          <cell r="NB455">
            <v>0</v>
          </cell>
        </row>
        <row r="457">
          <cell r="MY457" t="str">
            <v>PEB</v>
          </cell>
          <cell r="MZ457">
            <v>0</v>
          </cell>
          <cell r="NA457">
            <v>0</v>
          </cell>
          <cell r="NB457">
            <v>0</v>
          </cell>
        </row>
        <row r="459">
          <cell r="MY459" t="str">
            <v>GB</v>
          </cell>
          <cell r="MZ459">
            <v>1461.4535084449419</v>
          </cell>
          <cell r="NA459">
            <v>1461.4535084449419</v>
          </cell>
          <cell r="NB459">
            <v>1.4614535084449418</v>
          </cell>
        </row>
        <row r="461">
          <cell r="MY461" t="str">
            <v>GP</v>
          </cell>
          <cell r="MZ461">
            <v>1394.7990073786821</v>
          </cell>
          <cell r="NA461">
            <v>1394.7990073786821</v>
          </cell>
          <cell r="NB461">
            <v>1.394799007378682</v>
          </cell>
        </row>
        <row r="463">
          <cell r="MY463" t="str">
            <v>GPA</v>
          </cell>
          <cell r="MZ463">
            <v>3132.1260212047014</v>
          </cell>
          <cell r="NA463">
            <v>3132.1260212047014</v>
          </cell>
          <cell r="NB463">
            <v>3.1321260212047015</v>
          </cell>
        </row>
        <row r="465">
          <cell r="MY465" t="str">
            <v>GPB</v>
          </cell>
          <cell r="MZ465">
            <v>0</v>
          </cell>
          <cell r="NA465">
            <v>0</v>
          </cell>
          <cell r="NB465">
            <v>0</v>
          </cell>
        </row>
        <row r="467">
          <cell r="MY467" t="str">
            <v>RTB</v>
          </cell>
          <cell r="MZ467">
            <v>0</v>
          </cell>
          <cell r="NA467">
            <v>0</v>
          </cell>
          <cell r="NB467">
            <v>0</v>
          </cell>
        </row>
        <row r="469">
          <cell r="MY469" t="str">
            <v>RYB</v>
          </cell>
          <cell r="MZ469">
            <v>0</v>
          </cell>
          <cell r="NA469">
            <v>0</v>
          </cell>
          <cell r="NB469">
            <v>0</v>
          </cell>
        </row>
        <row r="471">
          <cell r="MY471" t="str">
            <v>SPB</v>
          </cell>
          <cell r="MZ471">
            <v>1045.5620519872527</v>
          </cell>
          <cell r="NA471">
            <v>1045.5620519872527</v>
          </cell>
          <cell r="NB471">
            <v>1.0455620519872528</v>
          </cell>
        </row>
        <row r="473">
          <cell r="MY473" t="str">
            <v>YB</v>
          </cell>
          <cell r="MZ473">
            <v>1328.0338428919831</v>
          </cell>
          <cell r="NA473">
            <v>1328.0338428919831</v>
          </cell>
          <cell r="NB473">
            <v>1.3280338428919831</v>
          </cell>
        </row>
        <row r="475">
          <cell r="MY475" t="str">
            <v>16RﾊﾟB</v>
          </cell>
          <cell r="MZ475">
            <v>0</v>
          </cell>
          <cell r="NA475">
            <v>0</v>
          </cell>
          <cell r="NB475">
            <v>0</v>
          </cell>
        </row>
        <row r="477">
          <cell r="MY477" t="str">
            <v>16HIB</v>
          </cell>
          <cell r="MZ477">
            <v>0</v>
          </cell>
          <cell r="NA477">
            <v>0</v>
          </cell>
          <cell r="NB477">
            <v>0</v>
          </cell>
        </row>
        <row r="479">
          <cell r="MY479" t="str">
            <v>16HIﾊﾟB</v>
          </cell>
          <cell r="MZ479">
            <v>1159.635881724334</v>
          </cell>
          <cell r="NA479">
            <v>1159.635881724334</v>
          </cell>
          <cell r="NB479">
            <v>1.159635881724334</v>
          </cell>
        </row>
        <row r="481">
          <cell r="MY481" t="str">
            <v>17RB</v>
          </cell>
          <cell r="MZ481">
            <v>0</v>
          </cell>
          <cell r="NA481">
            <v>0</v>
          </cell>
          <cell r="NB481">
            <v>0</v>
          </cell>
        </row>
        <row r="483">
          <cell r="MY483" t="str">
            <v>17HIB</v>
          </cell>
          <cell r="MZ483">
            <v>0</v>
          </cell>
          <cell r="NA483">
            <v>0</v>
          </cell>
          <cell r="NB483">
            <v>0</v>
          </cell>
        </row>
        <row r="485">
          <cell r="MY485" t="str">
            <v>BLB</v>
          </cell>
          <cell r="MZ485">
            <v>0</v>
          </cell>
          <cell r="NA485">
            <v>0</v>
          </cell>
          <cell r="NB485">
            <v>0</v>
          </cell>
        </row>
        <row r="487">
          <cell r="MY487" t="str">
            <v>231B</v>
          </cell>
          <cell r="MZ487">
            <v>1299.6518607207468</v>
          </cell>
          <cell r="NA487">
            <v>1299.6518607207468</v>
          </cell>
          <cell r="NB487">
            <v>1.2996518607207468</v>
          </cell>
        </row>
        <row r="489">
          <cell r="MY489" t="str">
            <v>18RB</v>
          </cell>
          <cell r="MZ489">
            <v>0</v>
          </cell>
          <cell r="NA489">
            <v>0</v>
          </cell>
          <cell r="NB489">
            <v>0</v>
          </cell>
        </row>
        <row r="491">
          <cell r="MY491" t="str">
            <v>赤No.18RB</v>
          </cell>
          <cell r="MZ491">
            <v>0</v>
          </cell>
          <cell r="NA491">
            <v>0</v>
          </cell>
          <cell r="NB491">
            <v>0</v>
          </cell>
        </row>
        <row r="493">
          <cell r="MY493" t="str">
            <v>19RB</v>
          </cell>
          <cell r="MZ493">
            <v>0</v>
          </cell>
          <cell r="NA493">
            <v>0</v>
          </cell>
          <cell r="NB493">
            <v>0</v>
          </cell>
        </row>
        <row r="495">
          <cell r="MY495" t="str">
            <v>20RB</v>
          </cell>
          <cell r="MZ495">
            <v>0</v>
          </cell>
          <cell r="NA495">
            <v>0</v>
          </cell>
          <cell r="NB495">
            <v>0</v>
          </cell>
        </row>
        <row r="497">
          <cell r="MY497" t="str">
            <v>20RB海</v>
          </cell>
          <cell r="MZ497">
            <v>0</v>
          </cell>
          <cell r="NA497">
            <v>0</v>
          </cell>
          <cell r="NB497">
            <v>0</v>
          </cell>
        </row>
        <row r="499">
          <cell r="MY499" t="str">
            <v>22RB</v>
          </cell>
          <cell r="MZ499">
            <v>0</v>
          </cell>
          <cell r="NA499">
            <v>0</v>
          </cell>
          <cell r="NB499">
            <v>0</v>
          </cell>
        </row>
        <row r="501">
          <cell r="MY501" t="str">
            <v>28RB</v>
          </cell>
          <cell r="MZ501">
            <v>0</v>
          </cell>
          <cell r="NA501">
            <v>0</v>
          </cell>
          <cell r="NB501">
            <v>0</v>
          </cell>
        </row>
        <row r="503">
          <cell r="MY503" t="str">
            <v>29RB</v>
          </cell>
          <cell r="MZ503">
            <v>1281.5759165027989</v>
          </cell>
          <cell r="NA503">
            <v>1281.5759165027989</v>
          </cell>
          <cell r="NB503">
            <v>1.2815759165027989</v>
          </cell>
        </row>
        <row r="505">
          <cell r="MY505" t="str">
            <v>30RB</v>
          </cell>
          <cell r="MZ505">
            <v>0</v>
          </cell>
          <cell r="NA505">
            <v>0</v>
          </cell>
          <cell r="NB505">
            <v>0</v>
          </cell>
        </row>
        <row r="507">
          <cell r="MY507" t="str">
            <v>20畜産用</v>
          </cell>
          <cell r="MZ507">
            <v>0</v>
          </cell>
          <cell r="NA507">
            <v>0</v>
          </cell>
          <cell r="NB507">
            <v>0</v>
          </cell>
        </row>
        <row r="509">
          <cell r="MY509" t="str">
            <v>PLB</v>
          </cell>
          <cell r="MZ509">
            <v>0</v>
          </cell>
          <cell r="NA509">
            <v>0</v>
          </cell>
          <cell r="NB509">
            <v>0</v>
          </cell>
        </row>
        <row r="511">
          <cell r="MY511" t="str">
            <v>29R田B</v>
          </cell>
          <cell r="MZ511">
            <v>1234.6830840252173</v>
          </cell>
          <cell r="NA511">
            <v>1234.6830840252173</v>
          </cell>
          <cell r="NB511">
            <v>1.2346830840252174</v>
          </cell>
        </row>
        <row r="513">
          <cell r="MY513" t="str">
            <v>ﾊﾞｰﾄﾞ</v>
          </cell>
          <cell r="MZ513">
            <v>0</v>
          </cell>
          <cell r="NA513">
            <v>0</v>
          </cell>
          <cell r="NB513">
            <v>0</v>
          </cell>
        </row>
        <row r="515">
          <cell r="MY515" t="str">
            <v>ﾌｨｯｼｭ</v>
          </cell>
          <cell r="MZ515">
            <v>0</v>
          </cell>
          <cell r="NA515">
            <v>0</v>
          </cell>
          <cell r="NB515">
            <v>0</v>
          </cell>
        </row>
        <row r="517">
          <cell r="MY517" t="str">
            <v>ﾍﾟｯﾄ</v>
          </cell>
          <cell r="MZ517">
            <v>0</v>
          </cell>
          <cell r="NA517">
            <v>0</v>
          </cell>
          <cell r="NB517">
            <v>0</v>
          </cell>
        </row>
        <row r="519">
          <cell r="MY519" t="str">
            <v>B</v>
          </cell>
          <cell r="MZ519">
            <v>1348.6946843755109</v>
          </cell>
          <cell r="NA519">
            <v>1348.6946843755109</v>
          </cell>
          <cell r="NB519">
            <v>1.3486946843755108</v>
          </cell>
        </row>
        <row r="521">
          <cell r="MY521" t="str">
            <v>BL</v>
          </cell>
          <cell r="MZ521">
            <v>0</v>
          </cell>
          <cell r="NA521">
            <v>0</v>
          </cell>
          <cell r="NB521">
            <v>0</v>
          </cell>
        </row>
        <row r="523">
          <cell r="MY523" t="str">
            <v>C</v>
          </cell>
          <cell r="MZ523">
            <v>1034.4858154238404</v>
          </cell>
          <cell r="NA523">
            <v>1034.4858154238404</v>
          </cell>
          <cell r="NB523">
            <v>1.0344858154238405</v>
          </cell>
        </row>
        <row r="525">
          <cell r="MY525" t="str">
            <v>D</v>
          </cell>
          <cell r="MZ525">
            <v>1349.9630689940191</v>
          </cell>
          <cell r="NA525">
            <v>1349.9630689940191</v>
          </cell>
          <cell r="NB525">
            <v>1.349963068994019</v>
          </cell>
        </row>
        <row r="527">
          <cell r="MY527" t="str">
            <v>E</v>
          </cell>
          <cell r="MZ527">
            <v>1213.2079540151683</v>
          </cell>
          <cell r="NA527">
            <v>1213.2079540151683</v>
          </cell>
          <cell r="NB527">
            <v>1.2132079540151683</v>
          </cell>
        </row>
        <row r="529">
          <cell r="MY529" t="str">
            <v>FEB</v>
          </cell>
          <cell r="MZ529">
            <v>1462.1039640077379</v>
          </cell>
          <cell r="NA529">
            <v>1462.1039640077379</v>
          </cell>
          <cell r="NB529">
            <v>1.4621039640077378</v>
          </cell>
        </row>
        <row r="531">
          <cell r="MY531" t="str">
            <v>H</v>
          </cell>
          <cell r="MZ531">
            <v>1126.73995339006</v>
          </cell>
          <cell r="NA531">
            <v>1126.73995339006</v>
          </cell>
          <cell r="NB531">
            <v>1.1267399533900599</v>
          </cell>
        </row>
        <row r="533">
          <cell r="MY533" t="str">
            <v>HIR</v>
          </cell>
          <cell r="MZ533">
            <v>1184.5159651084239</v>
          </cell>
          <cell r="NA533">
            <v>1184.5159651084239</v>
          </cell>
          <cell r="NB533">
            <v>1.1845159651084238</v>
          </cell>
        </row>
        <row r="535">
          <cell r="MY535" t="str">
            <v>J</v>
          </cell>
          <cell r="MZ535">
            <v>0</v>
          </cell>
          <cell r="NA535">
            <v>0</v>
          </cell>
          <cell r="NB535">
            <v>0</v>
          </cell>
        </row>
        <row r="537">
          <cell r="MY537" t="str">
            <v>MP</v>
          </cell>
          <cell r="MZ537">
            <v>1179.8247848759411</v>
          </cell>
          <cell r="NA537">
            <v>1179.8247848759411</v>
          </cell>
          <cell r="NB537">
            <v>1.1798247848759411</v>
          </cell>
        </row>
        <row r="539">
          <cell r="MY539" t="str">
            <v>MPA</v>
          </cell>
          <cell r="MZ539">
            <v>1295.2547947611213</v>
          </cell>
          <cell r="NA539">
            <v>1295.2547947611213</v>
          </cell>
          <cell r="NB539">
            <v>1.2952547947611213</v>
          </cell>
        </row>
        <row r="541">
          <cell r="MY541" t="str">
            <v>N</v>
          </cell>
          <cell r="MZ541">
            <v>0</v>
          </cell>
          <cell r="NA541">
            <v>0</v>
          </cell>
          <cell r="NB541">
            <v>0</v>
          </cell>
        </row>
        <row r="543">
          <cell r="MY543" t="str">
            <v>O</v>
          </cell>
          <cell r="MZ543">
            <v>1322.8108266496031</v>
          </cell>
          <cell r="NA543">
            <v>1322.8108266496031</v>
          </cell>
          <cell r="NB543">
            <v>1.322810826649603</v>
          </cell>
        </row>
        <row r="545">
          <cell r="MY545" t="str">
            <v>OA</v>
          </cell>
          <cell r="MZ545">
            <v>0</v>
          </cell>
          <cell r="NA545">
            <v>0</v>
          </cell>
          <cell r="NB545">
            <v>0</v>
          </cell>
        </row>
        <row r="547">
          <cell r="MY547" t="str">
            <v>OC</v>
          </cell>
          <cell r="MZ547">
            <v>1106.0555615744779</v>
          </cell>
          <cell r="NA547">
            <v>1106.0555615744779</v>
          </cell>
          <cell r="NB547">
            <v>1.1060555615744778</v>
          </cell>
        </row>
        <row r="549">
          <cell r="MY549" t="str">
            <v>P</v>
          </cell>
          <cell r="MZ549">
            <v>1265.7092176984072</v>
          </cell>
          <cell r="NA549">
            <v>1265.7092176984072</v>
          </cell>
          <cell r="NB549">
            <v>1.2657092176984073</v>
          </cell>
        </row>
        <row r="551">
          <cell r="MY551" t="str">
            <v>KP</v>
          </cell>
          <cell r="MZ551">
            <v>0</v>
          </cell>
          <cell r="NA551">
            <v>0</v>
          </cell>
          <cell r="NB551">
            <v>0</v>
          </cell>
        </row>
        <row r="553">
          <cell r="MY553" t="str">
            <v>P1</v>
          </cell>
          <cell r="MZ553">
            <v>0</v>
          </cell>
          <cell r="NA553">
            <v>0</v>
          </cell>
          <cell r="NB553">
            <v>0</v>
          </cell>
        </row>
        <row r="555">
          <cell r="MY555" t="str">
            <v>PE</v>
          </cell>
          <cell r="MZ555">
            <v>1149.9333504230713</v>
          </cell>
          <cell r="NA555">
            <v>1149.9333504230713</v>
          </cell>
          <cell r="NB555">
            <v>1.1499333504230713</v>
          </cell>
        </row>
        <row r="557">
          <cell r="MY557" t="str">
            <v>PL</v>
          </cell>
          <cell r="MZ557">
            <v>0</v>
          </cell>
          <cell r="NA557">
            <v>0</v>
          </cell>
          <cell r="NB557">
            <v>0</v>
          </cell>
        </row>
        <row r="559">
          <cell r="MY559" t="str">
            <v>PXA</v>
          </cell>
          <cell r="MZ559">
            <v>2087.951674544332</v>
          </cell>
          <cell r="NA559">
            <v>2087.951674544332</v>
          </cell>
          <cell r="NB559">
            <v>2.0879516745443318</v>
          </cell>
        </row>
        <row r="561">
          <cell r="MY561" t="str">
            <v>Q</v>
          </cell>
          <cell r="MZ561">
            <v>1548.6311464524408</v>
          </cell>
          <cell r="NA561">
            <v>1548.6311464524408</v>
          </cell>
          <cell r="NB561">
            <v>1.5486311464524407</v>
          </cell>
        </row>
        <row r="563">
          <cell r="MY563" t="str">
            <v>T</v>
          </cell>
          <cell r="MZ563">
            <v>1580.0702353305439</v>
          </cell>
          <cell r="NA563">
            <v>1580.0702353305439</v>
          </cell>
          <cell r="NB563">
            <v>1.580070235330544</v>
          </cell>
        </row>
        <row r="565">
          <cell r="MY565" t="str">
            <v>W</v>
          </cell>
          <cell r="MZ565">
            <v>0</v>
          </cell>
          <cell r="NA565">
            <v>0</v>
          </cell>
          <cell r="NB565">
            <v>0</v>
          </cell>
        </row>
        <row r="567">
          <cell r="MY567" t="str">
            <v>WA</v>
          </cell>
          <cell r="MZ567">
            <v>0</v>
          </cell>
          <cell r="NA567">
            <v>0</v>
          </cell>
          <cell r="NB567">
            <v>0</v>
          </cell>
        </row>
        <row r="569">
          <cell r="MY569" t="str">
            <v>KOL</v>
          </cell>
          <cell r="MZ569">
            <v>1300.0228323212889</v>
          </cell>
          <cell r="NA569">
            <v>1300.0228323212889</v>
          </cell>
          <cell r="NB569">
            <v>1.3000228323212888</v>
          </cell>
        </row>
        <row r="571">
          <cell r="MY571" t="str">
            <v>Y</v>
          </cell>
          <cell r="MZ571">
            <v>1640.5740954785172</v>
          </cell>
          <cell r="NA571">
            <v>1640.5740954785172</v>
          </cell>
          <cell r="NB571">
            <v>1.6405740954785171</v>
          </cell>
        </row>
        <row r="573">
          <cell r="MY573" t="str">
            <v>YA</v>
          </cell>
          <cell r="MZ573">
            <v>1490.1065346974376</v>
          </cell>
          <cell r="NA573">
            <v>1490.1065346974376</v>
          </cell>
          <cell r="NB573">
            <v>1.4901065346974376</v>
          </cell>
        </row>
        <row r="575">
          <cell r="MY575" t="str">
            <v>Z</v>
          </cell>
          <cell r="MZ575">
            <v>2412.3989562111888</v>
          </cell>
          <cell r="NA575">
            <v>2412.3989562111888</v>
          </cell>
          <cell r="NB575">
            <v>2.4123989562111889</v>
          </cell>
        </row>
        <row r="577">
          <cell r="MY577" t="str">
            <v>X</v>
          </cell>
          <cell r="MZ577">
            <v>1573.1245205740306</v>
          </cell>
          <cell r="NA577">
            <v>1573.1245205740306</v>
          </cell>
          <cell r="NB577">
            <v>1.5731245205740305</v>
          </cell>
        </row>
        <row r="579">
          <cell r="MY579" t="str">
            <v>X（ﾐｬﾝﾏｰ）</v>
          </cell>
          <cell r="MZ579">
            <v>0</v>
          </cell>
          <cell r="NA579">
            <v>0</v>
          </cell>
          <cell r="NB579">
            <v>0</v>
          </cell>
        </row>
        <row r="581">
          <cell r="MY581" t="str">
            <v>X17</v>
          </cell>
          <cell r="MZ581">
            <v>0</v>
          </cell>
          <cell r="NA581">
            <v>0</v>
          </cell>
          <cell r="NB581">
            <v>0</v>
          </cell>
        </row>
        <row r="583">
          <cell r="MY583" t="str">
            <v>RX</v>
          </cell>
          <cell r="MZ583">
            <v>1243.5714313013416</v>
          </cell>
          <cell r="NA583">
            <v>1243.5714313013416</v>
          </cell>
          <cell r="NB583">
            <v>1.2435714313013415</v>
          </cell>
        </row>
        <row r="585">
          <cell r="MY585" t="str">
            <v>KNN</v>
          </cell>
          <cell r="MZ585">
            <v>0</v>
          </cell>
          <cell r="NA585">
            <v>0</v>
          </cell>
          <cell r="NB585">
            <v>0</v>
          </cell>
        </row>
        <row r="587">
          <cell r="MY587">
            <v>2380</v>
          </cell>
          <cell r="MZ587">
            <v>0</v>
          </cell>
          <cell r="NA587">
            <v>0</v>
          </cell>
          <cell r="NB587">
            <v>0</v>
          </cell>
        </row>
        <row r="589">
          <cell r="MY589" t="str">
            <v>1A</v>
          </cell>
          <cell r="MZ589">
            <v>0</v>
          </cell>
          <cell r="NA589">
            <v>0</v>
          </cell>
          <cell r="NB589">
            <v>0</v>
          </cell>
        </row>
        <row r="591">
          <cell r="MY591" t="str">
            <v>5A</v>
          </cell>
          <cell r="MZ591">
            <v>5172.5293561013441</v>
          </cell>
          <cell r="NA591">
            <v>5172.5293561013441</v>
          </cell>
          <cell r="NB591">
            <v>5.1725293561013439</v>
          </cell>
        </row>
        <row r="593">
          <cell r="MY593" t="str">
            <v>A</v>
          </cell>
          <cell r="MZ593">
            <v>0</v>
          </cell>
          <cell r="NA593">
            <v>0</v>
          </cell>
          <cell r="NB593">
            <v>0</v>
          </cell>
        </row>
        <row r="595">
          <cell r="MY595" t="str">
            <v>BA</v>
          </cell>
          <cell r="MZ595">
            <v>0</v>
          </cell>
          <cell r="NA595">
            <v>0</v>
          </cell>
          <cell r="NB595">
            <v>0</v>
          </cell>
        </row>
        <row r="597">
          <cell r="MY597" t="str">
            <v>BB</v>
          </cell>
          <cell r="MZ597">
            <v>0</v>
          </cell>
          <cell r="NA597">
            <v>0</v>
          </cell>
          <cell r="NB597">
            <v>0</v>
          </cell>
        </row>
        <row r="599">
          <cell r="MY599" t="str">
            <v>BC</v>
          </cell>
          <cell r="MZ599">
            <v>0</v>
          </cell>
          <cell r="NA599">
            <v>0</v>
          </cell>
          <cell r="NB599">
            <v>0</v>
          </cell>
        </row>
        <row r="601">
          <cell r="MY601" t="str">
            <v>BD</v>
          </cell>
          <cell r="MZ601">
            <v>0</v>
          </cell>
          <cell r="NA601">
            <v>0</v>
          </cell>
          <cell r="NB601">
            <v>0</v>
          </cell>
        </row>
        <row r="603">
          <cell r="MY603" t="str">
            <v>BE</v>
          </cell>
          <cell r="MZ603">
            <v>1694.7415974326686</v>
          </cell>
          <cell r="NA603">
            <v>1694.7415974326686</v>
          </cell>
          <cell r="NB603">
            <v>1.6947415974326687</v>
          </cell>
        </row>
        <row r="605">
          <cell r="MY605" t="str">
            <v>BF</v>
          </cell>
          <cell r="MZ605">
            <v>0</v>
          </cell>
          <cell r="NA605">
            <v>0</v>
          </cell>
          <cell r="NB605">
            <v>0</v>
          </cell>
        </row>
        <row r="607">
          <cell r="MY607" t="str">
            <v>BG</v>
          </cell>
          <cell r="MZ607">
            <v>2499.7022122537342</v>
          </cell>
          <cell r="NA607">
            <v>2499.7022122537342</v>
          </cell>
          <cell r="NB607">
            <v>2.4997022122537342</v>
          </cell>
        </row>
        <row r="609">
          <cell r="MY609" t="str">
            <v>BH</v>
          </cell>
          <cell r="MZ609">
            <v>0</v>
          </cell>
          <cell r="NA609">
            <v>0</v>
          </cell>
          <cell r="NB609">
            <v>0</v>
          </cell>
        </row>
        <row r="611">
          <cell r="MY611" t="str">
            <v>BHA</v>
          </cell>
          <cell r="MZ611">
            <v>4980.4165987160886</v>
          </cell>
          <cell r="NA611">
            <v>4980.4165987160886</v>
          </cell>
          <cell r="NB611">
            <v>4.9804165987160882</v>
          </cell>
        </row>
        <row r="613">
          <cell r="MY613" t="str">
            <v>BM</v>
          </cell>
          <cell r="MZ613">
            <v>4500.2041969827642</v>
          </cell>
          <cell r="NA613">
            <v>4500.2041969827642</v>
          </cell>
          <cell r="NB613">
            <v>4.5002041969827644</v>
          </cell>
        </row>
        <row r="615">
          <cell r="MY615" t="str">
            <v>BK</v>
          </cell>
          <cell r="MZ615">
            <v>0</v>
          </cell>
          <cell r="NA615">
            <v>0</v>
          </cell>
          <cell r="NB615">
            <v>0</v>
          </cell>
        </row>
        <row r="617">
          <cell r="MY617" t="str">
            <v>BK1</v>
          </cell>
          <cell r="MZ617">
            <v>0</v>
          </cell>
          <cell r="NA617">
            <v>0</v>
          </cell>
          <cell r="NB617">
            <v>0</v>
          </cell>
        </row>
        <row r="619">
          <cell r="MY619" t="str">
            <v>BKN</v>
          </cell>
          <cell r="MZ619">
            <v>0</v>
          </cell>
          <cell r="NA619">
            <v>0</v>
          </cell>
          <cell r="NB619">
            <v>0</v>
          </cell>
        </row>
        <row r="621">
          <cell r="MY621" t="str">
            <v>BLK</v>
          </cell>
          <cell r="MZ621">
            <v>0</v>
          </cell>
          <cell r="NA621">
            <v>0</v>
          </cell>
          <cell r="NB621">
            <v>0</v>
          </cell>
        </row>
        <row r="623">
          <cell r="MY623" t="str">
            <v>BLKN</v>
          </cell>
          <cell r="MZ623">
            <v>0</v>
          </cell>
          <cell r="NA623">
            <v>0</v>
          </cell>
          <cell r="NB623">
            <v>0</v>
          </cell>
        </row>
        <row r="625">
          <cell r="MY625" t="str">
            <v>BW</v>
          </cell>
          <cell r="MZ625">
            <v>0</v>
          </cell>
          <cell r="NA625">
            <v>0</v>
          </cell>
          <cell r="NB625">
            <v>0</v>
          </cell>
        </row>
        <row r="627">
          <cell r="MY627" t="str">
            <v>BZ</v>
          </cell>
          <cell r="MZ627">
            <v>1137.7407634403505</v>
          </cell>
          <cell r="NA627">
            <v>1137.7407634403505</v>
          </cell>
          <cell r="NB627">
            <v>1.1377407634403505</v>
          </cell>
        </row>
        <row r="629">
          <cell r="MY629" t="str">
            <v>CA</v>
          </cell>
          <cell r="MZ629">
            <v>0</v>
          </cell>
          <cell r="NA629">
            <v>0</v>
          </cell>
          <cell r="NB629">
            <v>0</v>
          </cell>
        </row>
        <row r="631">
          <cell r="MY631" t="str">
            <v>CB</v>
          </cell>
          <cell r="MZ631">
            <v>0</v>
          </cell>
          <cell r="NA631">
            <v>0</v>
          </cell>
          <cell r="NB631">
            <v>0</v>
          </cell>
        </row>
        <row r="633">
          <cell r="MY633" t="str">
            <v>CC</v>
          </cell>
          <cell r="MZ633">
            <v>850.7505382109764</v>
          </cell>
          <cell r="NA633">
            <v>850.7505382109764</v>
          </cell>
          <cell r="NB633">
            <v>0.85075053821097635</v>
          </cell>
        </row>
        <row r="635">
          <cell r="MY635" t="str">
            <v>CD</v>
          </cell>
          <cell r="MZ635">
            <v>2080.5238512224623</v>
          </cell>
          <cell r="NA635">
            <v>2080.5238512224623</v>
          </cell>
          <cell r="NB635">
            <v>2.0805238512224622</v>
          </cell>
        </row>
        <row r="637">
          <cell r="MY637" t="str">
            <v>CE</v>
          </cell>
          <cell r="MZ637">
            <v>0</v>
          </cell>
          <cell r="NA637">
            <v>0</v>
          </cell>
          <cell r="NB637">
            <v>0</v>
          </cell>
        </row>
        <row r="639">
          <cell r="MY639" t="str">
            <v>DA</v>
          </cell>
          <cell r="MZ639">
            <v>0</v>
          </cell>
          <cell r="NA639">
            <v>0</v>
          </cell>
          <cell r="NB639">
            <v>0</v>
          </cell>
        </row>
        <row r="641">
          <cell r="MY641" t="str">
            <v>DB</v>
          </cell>
          <cell r="MZ641">
            <v>0</v>
          </cell>
          <cell r="NA641">
            <v>0</v>
          </cell>
          <cell r="NB641">
            <v>0</v>
          </cell>
        </row>
        <row r="643">
          <cell r="MY643" t="str">
            <v>DC</v>
          </cell>
          <cell r="MZ643">
            <v>2541.445333994659</v>
          </cell>
          <cell r="NA643">
            <v>2541.445333994659</v>
          </cell>
          <cell r="NB643">
            <v>2.541445333994659</v>
          </cell>
        </row>
        <row r="645">
          <cell r="MY645" t="str">
            <v>KOD</v>
          </cell>
          <cell r="MZ645">
            <v>1421.6078125032777</v>
          </cell>
          <cell r="NA645">
            <v>1421.6078125032777</v>
          </cell>
          <cell r="NB645">
            <v>1.4216078125032778</v>
          </cell>
        </row>
        <row r="647">
          <cell r="MY647" t="str">
            <v>EA</v>
          </cell>
          <cell r="MZ647">
            <v>0</v>
          </cell>
          <cell r="NA647">
            <v>0</v>
          </cell>
          <cell r="NB647">
            <v>0</v>
          </cell>
        </row>
        <row r="649">
          <cell r="MY649" t="str">
            <v>EB</v>
          </cell>
          <cell r="MZ649">
            <v>1358.3251501585794</v>
          </cell>
          <cell r="NA649">
            <v>1358.3251501585794</v>
          </cell>
          <cell r="NB649">
            <v>1.3583251501585794</v>
          </cell>
        </row>
        <row r="651">
          <cell r="MY651" t="str">
            <v>EC</v>
          </cell>
          <cell r="MZ651">
            <v>0</v>
          </cell>
          <cell r="NA651">
            <v>0</v>
          </cell>
          <cell r="NB651">
            <v>0</v>
          </cell>
        </row>
        <row r="653">
          <cell r="MY653" t="str">
            <v>EG</v>
          </cell>
          <cell r="MZ653">
            <v>1049.3128338125248</v>
          </cell>
          <cell r="NA653">
            <v>1049.3128338125248</v>
          </cell>
          <cell r="NB653">
            <v>1.0493128338125248</v>
          </cell>
        </row>
        <row r="655">
          <cell r="MY655" t="str">
            <v>EPH</v>
          </cell>
          <cell r="MZ655">
            <v>0</v>
          </cell>
          <cell r="NA655">
            <v>0</v>
          </cell>
          <cell r="NB655">
            <v>0</v>
          </cell>
        </row>
        <row r="657">
          <cell r="MY657" t="str">
            <v>F</v>
          </cell>
          <cell r="MZ657">
            <v>0</v>
          </cell>
          <cell r="NA657">
            <v>0</v>
          </cell>
          <cell r="NB657">
            <v>0</v>
          </cell>
        </row>
        <row r="659">
          <cell r="MY659" t="str">
            <v>FA</v>
          </cell>
          <cell r="MZ659">
            <v>0</v>
          </cell>
          <cell r="NA659">
            <v>0</v>
          </cell>
          <cell r="NB659">
            <v>0</v>
          </cell>
        </row>
        <row r="661">
          <cell r="MY661" t="str">
            <v>FB</v>
          </cell>
          <cell r="MZ661">
            <v>1894.7649106326335</v>
          </cell>
          <cell r="NA661">
            <v>1894.7649106326335</v>
          </cell>
          <cell r="NB661">
            <v>1.8947649106326334</v>
          </cell>
        </row>
        <row r="663">
          <cell r="MY663" t="str">
            <v>G</v>
          </cell>
          <cell r="MZ663">
            <v>2775.3037819816891</v>
          </cell>
          <cell r="NA663">
            <v>2775.3037819816891</v>
          </cell>
          <cell r="NB663">
            <v>2.7753037819816893</v>
          </cell>
        </row>
        <row r="665">
          <cell r="MY665" t="str">
            <v>I</v>
          </cell>
          <cell r="MZ665">
            <v>2677.0700970141529</v>
          </cell>
          <cell r="NA665">
            <v>2677.0700970141529</v>
          </cell>
          <cell r="NB665">
            <v>2.6770700970141528</v>
          </cell>
        </row>
        <row r="667">
          <cell r="MY667" t="str">
            <v>JA</v>
          </cell>
          <cell r="MZ667">
            <v>0</v>
          </cell>
          <cell r="NA667">
            <v>0</v>
          </cell>
          <cell r="NB667">
            <v>0</v>
          </cell>
        </row>
        <row r="669">
          <cell r="MY669" t="str">
            <v>JK</v>
          </cell>
          <cell r="MZ669">
            <v>0</v>
          </cell>
          <cell r="NA669">
            <v>0</v>
          </cell>
          <cell r="NB669">
            <v>0</v>
          </cell>
        </row>
        <row r="671">
          <cell r="MY671" t="str">
            <v>L</v>
          </cell>
          <cell r="MZ671">
            <v>0</v>
          </cell>
          <cell r="NA671">
            <v>0</v>
          </cell>
          <cell r="NB671">
            <v>0</v>
          </cell>
        </row>
        <row r="673">
          <cell r="MY673" t="str">
            <v>M</v>
          </cell>
          <cell r="MZ673">
            <v>0</v>
          </cell>
          <cell r="NA673">
            <v>0</v>
          </cell>
          <cell r="NB673">
            <v>0</v>
          </cell>
        </row>
        <row r="675">
          <cell r="MY675" t="str">
            <v>MF</v>
          </cell>
          <cell r="MZ675">
            <v>0</v>
          </cell>
          <cell r="NA675">
            <v>0</v>
          </cell>
          <cell r="NB675">
            <v>0</v>
          </cell>
        </row>
        <row r="677">
          <cell r="MY677" t="str">
            <v>MKA</v>
          </cell>
          <cell r="MZ677">
            <v>4799.9663338710116</v>
          </cell>
          <cell r="NA677">
            <v>4799.9663338710116</v>
          </cell>
          <cell r="NB677">
            <v>4.7999663338710112</v>
          </cell>
        </row>
        <row r="679">
          <cell r="MY679" t="str">
            <v>MKB</v>
          </cell>
          <cell r="MZ679">
            <v>4801.4894860267868</v>
          </cell>
          <cell r="NA679">
            <v>4801.4894860267868</v>
          </cell>
          <cell r="NB679">
            <v>4.8014894860267869</v>
          </cell>
        </row>
        <row r="681">
          <cell r="MY681" t="str">
            <v>MKC</v>
          </cell>
          <cell r="MZ681">
            <v>4801.4894860267868</v>
          </cell>
          <cell r="NA681">
            <v>4801.4894860267868</v>
          </cell>
          <cell r="NB681">
            <v>4.8014894860267869</v>
          </cell>
        </row>
        <row r="683">
          <cell r="MY683" t="str">
            <v>MGA</v>
          </cell>
          <cell r="MZ683">
            <v>4537.3136419275534</v>
          </cell>
          <cell r="NA683">
            <v>4537.3136419275534</v>
          </cell>
          <cell r="NB683">
            <v>4.537313641927553</v>
          </cell>
        </row>
        <row r="685">
          <cell r="MY685" t="str">
            <v>MGB</v>
          </cell>
          <cell r="MZ685">
            <v>4607.254020397022</v>
          </cell>
          <cell r="NA685">
            <v>4607.254020397022</v>
          </cell>
          <cell r="NB685">
            <v>4.607254020397022</v>
          </cell>
        </row>
        <row r="687">
          <cell r="MY687" t="str">
            <v>OB</v>
          </cell>
          <cell r="MZ687">
            <v>1088.4562994694356</v>
          </cell>
          <cell r="NA687">
            <v>1088.4562994694356</v>
          </cell>
          <cell r="NB687">
            <v>1.0884562994694356</v>
          </cell>
        </row>
        <row r="689">
          <cell r="MY689" t="str">
            <v>OD</v>
          </cell>
          <cell r="MZ689">
            <v>1018.2619411145055</v>
          </cell>
          <cell r="NA689">
            <v>1018.2619411145055</v>
          </cell>
          <cell r="NB689">
            <v>1.0182619411145055</v>
          </cell>
        </row>
        <row r="691">
          <cell r="MY691" t="str">
            <v>OE</v>
          </cell>
          <cell r="MZ691">
            <v>0</v>
          </cell>
          <cell r="NA691">
            <v>0</v>
          </cell>
          <cell r="NB691">
            <v>0</v>
          </cell>
        </row>
        <row r="693">
          <cell r="MY693" t="str">
            <v>OF</v>
          </cell>
          <cell r="MZ693">
            <v>1978.0822150500139</v>
          </cell>
          <cell r="NA693">
            <v>1978.0822150500139</v>
          </cell>
          <cell r="NB693">
            <v>1.9780822150500139</v>
          </cell>
        </row>
        <row r="695">
          <cell r="MY695" t="str">
            <v>OK</v>
          </cell>
          <cell r="MZ695">
            <v>0</v>
          </cell>
          <cell r="NA695">
            <v>0</v>
          </cell>
          <cell r="NB695">
            <v>0</v>
          </cell>
        </row>
        <row r="697">
          <cell r="MY697" t="str">
            <v>PC</v>
          </cell>
          <cell r="MZ697">
            <v>3024.34585888831</v>
          </cell>
          <cell r="NA697">
            <v>3024.34585888831</v>
          </cell>
          <cell r="NB697">
            <v>3.0243458588883101</v>
          </cell>
        </row>
        <row r="699">
          <cell r="MY699" t="str">
            <v>PCK</v>
          </cell>
          <cell r="MZ699">
            <v>0</v>
          </cell>
          <cell r="NA699">
            <v>0</v>
          </cell>
          <cell r="NB699">
            <v>0</v>
          </cell>
        </row>
        <row r="701">
          <cell r="MY701" t="str">
            <v>PD</v>
          </cell>
          <cell r="MZ701">
            <v>0</v>
          </cell>
          <cell r="NA701">
            <v>0</v>
          </cell>
          <cell r="NB701">
            <v>0</v>
          </cell>
        </row>
        <row r="703">
          <cell r="MY703" t="str">
            <v>PEA</v>
          </cell>
          <cell r="MZ703">
            <v>1303.0504900585988</v>
          </cell>
          <cell r="NA703">
            <v>1303.0504900585988</v>
          </cell>
          <cell r="NB703">
            <v>1.3030504900585989</v>
          </cell>
        </row>
        <row r="705">
          <cell r="MY705" t="str">
            <v>PF</v>
          </cell>
          <cell r="MZ705">
            <v>0</v>
          </cell>
          <cell r="NA705">
            <v>0</v>
          </cell>
          <cell r="NB705">
            <v>0</v>
          </cell>
        </row>
        <row r="707">
          <cell r="MY707" t="str">
            <v>PG</v>
          </cell>
          <cell r="MZ707">
            <v>1497.3297795834114</v>
          </cell>
          <cell r="NA707">
            <v>1497.3297795834114</v>
          </cell>
          <cell r="NB707">
            <v>1.4973297795834115</v>
          </cell>
        </row>
        <row r="709">
          <cell r="MY709" t="str">
            <v>PH</v>
          </cell>
          <cell r="MZ709">
            <v>0</v>
          </cell>
          <cell r="NA709">
            <v>0</v>
          </cell>
          <cell r="NB709">
            <v>0</v>
          </cell>
        </row>
        <row r="711">
          <cell r="MY711" t="str">
            <v>PI</v>
          </cell>
          <cell r="MZ711">
            <v>1630.5501090376831</v>
          </cell>
          <cell r="NA711">
            <v>1630.5501090376831</v>
          </cell>
          <cell r="NB711">
            <v>1.630550109037683</v>
          </cell>
        </row>
        <row r="713">
          <cell r="MY713" t="str">
            <v>PJ</v>
          </cell>
          <cell r="MZ713">
            <v>1220.859764471114</v>
          </cell>
          <cell r="NA713">
            <v>1220.859764471114</v>
          </cell>
          <cell r="NB713">
            <v>1.2208597644711139</v>
          </cell>
        </row>
        <row r="715">
          <cell r="MY715" t="str">
            <v>PM</v>
          </cell>
          <cell r="MZ715">
            <v>1026.8004901996585</v>
          </cell>
          <cell r="NA715">
            <v>1026.8004901996585</v>
          </cell>
          <cell r="NB715">
            <v>1.0268004901996586</v>
          </cell>
        </row>
        <row r="717">
          <cell r="MY717" t="str">
            <v>PN</v>
          </cell>
          <cell r="MZ717">
            <v>0</v>
          </cell>
          <cell r="NA717">
            <v>0</v>
          </cell>
          <cell r="NB717">
            <v>0</v>
          </cell>
        </row>
        <row r="719">
          <cell r="MY719" t="str">
            <v>PO</v>
          </cell>
          <cell r="MZ719">
            <v>0</v>
          </cell>
          <cell r="NA719">
            <v>0</v>
          </cell>
          <cell r="NB719">
            <v>0</v>
          </cell>
        </row>
        <row r="721">
          <cell r="MY721" t="str">
            <v>PP</v>
          </cell>
          <cell r="MZ721">
            <v>0</v>
          </cell>
          <cell r="NA721">
            <v>0</v>
          </cell>
          <cell r="NB721">
            <v>0</v>
          </cell>
        </row>
        <row r="723">
          <cell r="MY723" t="str">
            <v>PXM</v>
          </cell>
          <cell r="MZ723">
            <v>4008.1229481912924</v>
          </cell>
          <cell r="NA723">
            <v>4008.1229481912924</v>
          </cell>
          <cell r="NB723">
            <v>4.0081229481912928</v>
          </cell>
        </row>
        <row r="725">
          <cell r="MY725" t="str">
            <v>PPH</v>
          </cell>
          <cell r="MZ725">
            <v>745.93829748959024</v>
          </cell>
          <cell r="NA725">
            <v>745.93829748959024</v>
          </cell>
          <cell r="NB725">
            <v>0.74593829748959029</v>
          </cell>
        </row>
        <row r="727">
          <cell r="MY727" t="str">
            <v>PQ</v>
          </cell>
          <cell r="MZ727">
            <v>1215.3803124889516</v>
          </cell>
          <cell r="NA727">
            <v>1215.3803124889516</v>
          </cell>
          <cell r="NB727">
            <v>1.2153803124889517</v>
          </cell>
        </row>
        <row r="729">
          <cell r="MY729" t="str">
            <v>PR</v>
          </cell>
          <cell r="MZ729">
            <v>1806.0341576046244</v>
          </cell>
          <cell r="NA729">
            <v>1806.0341576046244</v>
          </cell>
          <cell r="NB729">
            <v>1.8060341576046244</v>
          </cell>
        </row>
        <row r="731">
          <cell r="MY731" t="str">
            <v>PS</v>
          </cell>
          <cell r="MZ731">
            <v>1766.6194202160184</v>
          </cell>
          <cell r="NA731">
            <v>1766.6194202160184</v>
          </cell>
          <cell r="NB731">
            <v>1.7666194202160184</v>
          </cell>
        </row>
        <row r="733">
          <cell r="MY733" t="str">
            <v>PSA</v>
          </cell>
          <cell r="MZ733">
            <v>1793.5092587910133</v>
          </cell>
          <cell r="NA733">
            <v>1793.5092587910133</v>
          </cell>
          <cell r="NB733">
            <v>1.7935092587910133</v>
          </cell>
        </row>
        <row r="735">
          <cell r="MY735" t="str">
            <v>PT</v>
          </cell>
          <cell r="MZ735">
            <v>0</v>
          </cell>
          <cell r="NA735">
            <v>0</v>
          </cell>
          <cell r="NB735">
            <v>0</v>
          </cell>
        </row>
        <row r="737">
          <cell r="MY737" t="str">
            <v>PU</v>
          </cell>
          <cell r="MZ737">
            <v>0</v>
          </cell>
          <cell r="NA737">
            <v>0</v>
          </cell>
          <cell r="NB737">
            <v>0</v>
          </cell>
        </row>
        <row r="739">
          <cell r="MY739" t="str">
            <v>PV</v>
          </cell>
          <cell r="MZ739">
            <v>1917.7072016337863</v>
          </cell>
          <cell r="NA739">
            <v>1917.7072016337863</v>
          </cell>
          <cell r="NB739">
            <v>1.9177072016337864</v>
          </cell>
        </row>
        <row r="741">
          <cell r="MY741" t="str">
            <v>PW</v>
          </cell>
          <cell r="MZ741">
            <v>0</v>
          </cell>
          <cell r="NA741">
            <v>0</v>
          </cell>
          <cell r="NB741">
            <v>0</v>
          </cell>
        </row>
        <row r="743">
          <cell r="MY743" t="str">
            <v>PX</v>
          </cell>
          <cell r="MZ743">
            <v>1253.0513780924589</v>
          </cell>
          <cell r="NA743">
            <v>1253.0513780924589</v>
          </cell>
          <cell r="NB743">
            <v>1.2530513780924588</v>
          </cell>
        </row>
        <row r="745">
          <cell r="MY745" t="str">
            <v>LBP</v>
          </cell>
          <cell r="MZ745">
            <v>0</v>
          </cell>
          <cell r="NA745">
            <v>0</v>
          </cell>
          <cell r="NB745">
            <v>0</v>
          </cell>
        </row>
        <row r="747">
          <cell r="MY747" t="str">
            <v>PY</v>
          </cell>
          <cell r="MZ747">
            <v>0</v>
          </cell>
          <cell r="NA747">
            <v>0</v>
          </cell>
          <cell r="NB747">
            <v>0</v>
          </cell>
        </row>
        <row r="749">
          <cell r="MY749" t="str">
            <v>PZ</v>
          </cell>
          <cell r="MZ749">
            <v>0</v>
          </cell>
          <cell r="NA749">
            <v>0</v>
          </cell>
          <cell r="NB749">
            <v>0</v>
          </cell>
        </row>
        <row r="751">
          <cell r="MY751" t="str">
            <v>QA</v>
          </cell>
          <cell r="MZ751">
            <v>0</v>
          </cell>
          <cell r="NA751">
            <v>0</v>
          </cell>
          <cell r="NB751">
            <v>0</v>
          </cell>
        </row>
        <row r="753">
          <cell r="MY753" t="str">
            <v>QB</v>
          </cell>
          <cell r="MZ753">
            <v>6663.6577103199224</v>
          </cell>
          <cell r="NA753">
            <v>6663.6577103199224</v>
          </cell>
          <cell r="NB753">
            <v>6.6636577103199226</v>
          </cell>
        </row>
        <row r="755">
          <cell r="MY755" t="str">
            <v>R</v>
          </cell>
          <cell r="MZ755">
            <v>0</v>
          </cell>
          <cell r="NA755">
            <v>0</v>
          </cell>
          <cell r="NB755">
            <v>0</v>
          </cell>
        </row>
        <row r="757">
          <cell r="MY757" t="str">
            <v>S</v>
          </cell>
          <cell r="MZ757">
            <v>0</v>
          </cell>
          <cell r="NA757">
            <v>0</v>
          </cell>
          <cell r="NB757">
            <v>0</v>
          </cell>
        </row>
        <row r="759">
          <cell r="MY759" t="str">
            <v>SA</v>
          </cell>
          <cell r="MZ759">
            <v>0</v>
          </cell>
          <cell r="NA759">
            <v>0</v>
          </cell>
          <cell r="NB759">
            <v>0</v>
          </cell>
        </row>
        <row r="761">
          <cell r="MY761" t="str">
            <v>SB</v>
          </cell>
          <cell r="MZ761">
            <v>0</v>
          </cell>
          <cell r="NA761">
            <v>0</v>
          </cell>
          <cell r="NB761">
            <v>0</v>
          </cell>
        </row>
        <row r="763">
          <cell r="MY763" t="str">
            <v>SBA</v>
          </cell>
          <cell r="MZ763">
            <v>0</v>
          </cell>
          <cell r="NA763">
            <v>0</v>
          </cell>
          <cell r="NB763">
            <v>0</v>
          </cell>
        </row>
        <row r="765">
          <cell r="MY765" t="str">
            <v>U</v>
          </cell>
          <cell r="MZ765">
            <v>0</v>
          </cell>
          <cell r="NA765">
            <v>0</v>
          </cell>
          <cell r="NB765">
            <v>0</v>
          </cell>
        </row>
        <row r="767">
          <cell r="MY767" t="str">
            <v>V</v>
          </cell>
          <cell r="MZ767">
            <v>1211.3726880830434</v>
          </cell>
          <cell r="NA767">
            <v>1211.3726880830434</v>
          </cell>
          <cell r="NB767">
            <v>1.2113726880830433</v>
          </cell>
        </row>
        <row r="769">
          <cell r="MY769" t="str">
            <v>WK</v>
          </cell>
          <cell r="MZ769">
            <v>0</v>
          </cell>
          <cell r="NA769">
            <v>0</v>
          </cell>
          <cell r="NB769">
            <v>0</v>
          </cell>
        </row>
        <row r="771">
          <cell r="MY771" t="str">
            <v>WK1</v>
          </cell>
          <cell r="MZ771">
            <v>0</v>
          </cell>
          <cell r="NA771">
            <v>0</v>
          </cell>
          <cell r="NB771">
            <v>0</v>
          </cell>
        </row>
        <row r="773">
          <cell r="MY773" t="str">
            <v>WKA</v>
          </cell>
          <cell r="MZ773">
            <v>0</v>
          </cell>
          <cell r="NA773">
            <v>0</v>
          </cell>
          <cell r="NB773">
            <v>0</v>
          </cell>
        </row>
        <row r="775">
          <cell r="MY775" t="str">
            <v>WKN</v>
          </cell>
          <cell r="MZ775">
            <v>0</v>
          </cell>
          <cell r="NA775">
            <v>0</v>
          </cell>
          <cell r="NB775">
            <v>0</v>
          </cell>
        </row>
        <row r="777">
          <cell r="MY777" t="str">
            <v>XC</v>
          </cell>
          <cell r="MZ777">
            <v>2703.1087834885261</v>
          </cell>
          <cell r="NA777">
            <v>2703.1087834885261</v>
          </cell>
          <cell r="NB777">
            <v>2.7031087834885259</v>
          </cell>
        </row>
        <row r="779">
          <cell r="MY779" t="str">
            <v>XM</v>
          </cell>
          <cell r="MZ779">
            <v>1346.3121214441085</v>
          </cell>
          <cell r="NA779">
            <v>1346.3121214441085</v>
          </cell>
          <cell r="NB779">
            <v>1.3463121214441085</v>
          </cell>
        </row>
        <row r="781">
          <cell r="MY781" t="str">
            <v>YC</v>
          </cell>
          <cell r="MZ781">
            <v>5452.6805319914301</v>
          </cell>
          <cell r="NA781">
            <v>5452.6805319914301</v>
          </cell>
          <cell r="NB781">
            <v>5.4526805319914304</v>
          </cell>
        </row>
        <row r="783">
          <cell r="MY783" t="str">
            <v>YK</v>
          </cell>
          <cell r="MZ783">
            <v>0</v>
          </cell>
          <cell r="NA783">
            <v>0</v>
          </cell>
          <cell r="NB783">
            <v>0</v>
          </cell>
        </row>
        <row r="785">
          <cell r="MY785" t="str">
            <v>ZA</v>
          </cell>
          <cell r="MZ785">
            <v>2207.3146339103578</v>
          </cell>
          <cell r="NA785">
            <v>2207.3146339103578</v>
          </cell>
          <cell r="NB785">
            <v>2.2073146339103578</v>
          </cell>
        </row>
        <row r="787">
          <cell r="MY787" t="str">
            <v>ZAK</v>
          </cell>
          <cell r="MZ787">
            <v>0</v>
          </cell>
          <cell r="NA787">
            <v>0</v>
          </cell>
          <cell r="NB787">
            <v>0</v>
          </cell>
        </row>
        <row r="789">
          <cell r="MY789" t="str">
            <v>ZAKN</v>
          </cell>
          <cell r="MZ789">
            <v>0</v>
          </cell>
          <cell r="NA789">
            <v>0</v>
          </cell>
          <cell r="NB789">
            <v>0</v>
          </cell>
        </row>
        <row r="791">
          <cell r="MY791" t="str">
            <v>KOA</v>
          </cell>
          <cell r="MZ791">
            <v>0</v>
          </cell>
          <cell r="NA791">
            <v>0</v>
          </cell>
          <cell r="NB791">
            <v>0</v>
          </cell>
        </row>
        <row r="793">
          <cell r="MY793" t="str">
            <v>KOB</v>
          </cell>
          <cell r="MZ793">
            <v>0</v>
          </cell>
          <cell r="NA793">
            <v>0</v>
          </cell>
          <cell r="NB793">
            <v>0</v>
          </cell>
        </row>
        <row r="795">
          <cell r="MY795" t="str">
            <v>KOC</v>
          </cell>
          <cell r="MZ795">
            <v>0</v>
          </cell>
          <cell r="NA795">
            <v>0</v>
          </cell>
          <cell r="NB795">
            <v>0</v>
          </cell>
        </row>
        <row r="797">
          <cell r="MY797" t="str">
            <v>KN</v>
          </cell>
          <cell r="MZ797">
            <v>0</v>
          </cell>
          <cell r="NA797">
            <v>0</v>
          </cell>
          <cell r="NB797">
            <v>0</v>
          </cell>
        </row>
        <row r="799">
          <cell r="MY799" t="str">
            <v>KYA</v>
          </cell>
          <cell r="MZ799">
            <v>0</v>
          </cell>
          <cell r="NA799">
            <v>0</v>
          </cell>
          <cell r="NB799">
            <v>0</v>
          </cell>
        </row>
        <row r="801">
          <cell r="MY801" t="str">
            <v>KYB</v>
          </cell>
          <cell r="MZ801">
            <v>0</v>
          </cell>
          <cell r="NA801">
            <v>0</v>
          </cell>
          <cell r="NB801">
            <v>0</v>
          </cell>
        </row>
        <row r="803">
          <cell r="MY803" t="str">
            <v>KYC</v>
          </cell>
          <cell r="MZ803">
            <v>0</v>
          </cell>
          <cell r="NA803">
            <v>0</v>
          </cell>
          <cell r="NB803">
            <v>0</v>
          </cell>
        </row>
        <row r="805">
          <cell r="MY805" t="str">
            <v>XA</v>
          </cell>
          <cell r="MZ805">
            <v>0</v>
          </cell>
          <cell r="NA805">
            <v>0</v>
          </cell>
          <cell r="NB805">
            <v>0</v>
          </cell>
        </row>
        <row r="807">
          <cell r="MY807" t="str">
            <v>XB</v>
          </cell>
          <cell r="MZ807">
            <v>0</v>
          </cell>
          <cell r="NA807">
            <v>0</v>
          </cell>
          <cell r="NB807">
            <v>0</v>
          </cell>
        </row>
        <row r="809">
          <cell r="MY809" t="str">
            <v>KX</v>
          </cell>
          <cell r="MZ809">
            <v>0</v>
          </cell>
          <cell r="NA809">
            <v>0</v>
          </cell>
          <cell r="NB809">
            <v>0</v>
          </cell>
        </row>
        <row r="811">
          <cell r="MY811" t="str">
            <v>KK</v>
          </cell>
          <cell r="MZ811">
            <v>0</v>
          </cell>
          <cell r="NA811">
            <v>0</v>
          </cell>
          <cell r="NB811">
            <v>0</v>
          </cell>
        </row>
        <row r="813">
          <cell r="MY813" t="str">
            <v>L16B</v>
          </cell>
          <cell r="MZ813">
            <v>0</v>
          </cell>
          <cell r="NA813">
            <v>0</v>
          </cell>
          <cell r="NB813">
            <v>0</v>
          </cell>
        </row>
        <row r="815">
          <cell r="MY815" t="str">
            <v>L16BP</v>
          </cell>
          <cell r="MZ815">
            <v>0</v>
          </cell>
          <cell r="NA815">
            <v>0</v>
          </cell>
          <cell r="NB815">
            <v>0</v>
          </cell>
        </row>
        <row r="817">
          <cell r="MY817" t="str">
            <v>L17P</v>
          </cell>
          <cell r="MZ817">
            <v>1080.2151013586829</v>
          </cell>
          <cell r="NA817">
            <v>1080.2151013586829</v>
          </cell>
          <cell r="NB817">
            <v>1.0802151013586829</v>
          </cell>
        </row>
        <row r="819">
          <cell r="MY819" t="str">
            <v>LBA</v>
          </cell>
          <cell r="MZ819">
            <v>1977.2944389264471</v>
          </cell>
          <cell r="NA819">
            <v>1977.2944389264471</v>
          </cell>
          <cell r="NB819">
            <v>1.9772944389264471</v>
          </cell>
        </row>
        <row r="821">
          <cell r="MY821" t="str">
            <v>LYA</v>
          </cell>
          <cell r="MZ821">
            <v>1524.0603773591615</v>
          </cell>
          <cell r="NA821">
            <v>1524.0603773591615</v>
          </cell>
          <cell r="NB821">
            <v>1.5240603773591614</v>
          </cell>
        </row>
        <row r="823">
          <cell r="MY823" t="str">
            <v>L18P</v>
          </cell>
          <cell r="MZ823">
            <v>0</v>
          </cell>
          <cell r="NA823">
            <v>0</v>
          </cell>
          <cell r="NB823">
            <v>0</v>
          </cell>
        </row>
        <row r="825">
          <cell r="MY825" t="str">
            <v>LP</v>
          </cell>
          <cell r="MZ825">
            <v>2001.6087094227962</v>
          </cell>
          <cell r="NA825">
            <v>2001.6087094227962</v>
          </cell>
          <cell r="NB825">
            <v>2.0016087094227961</v>
          </cell>
        </row>
        <row r="827">
          <cell r="MY827" t="str">
            <v>LPA</v>
          </cell>
          <cell r="MZ827">
            <v>1751.9335539692477</v>
          </cell>
          <cell r="NA827">
            <v>1751.9335539692477</v>
          </cell>
          <cell r="NB827">
            <v>1.7519335539692478</v>
          </cell>
        </row>
        <row r="829">
          <cell r="MY829" t="str">
            <v>LPZ</v>
          </cell>
          <cell r="MZ829">
            <v>760.25529744318362</v>
          </cell>
          <cell r="NA829">
            <v>760.25529744318362</v>
          </cell>
          <cell r="NB829">
            <v>0.76025529744318365</v>
          </cell>
        </row>
        <row r="831">
          <cell r="MY831" t="str">
            <v>31LPA</v>
          </cell>
          <cell r="MZ831">
            <v>1426.0621838086365</v>
          </cell>
          <cell r="NA831">
            <v>1426.0621838086365</v>
          </cell>
          <cell r="NB831">
            <v>1.4260621838086365</v>
          </cell>
        </row>
        <row r="833">
          <cell r="MY833" t="str">
            <v>RC</v>
          </cell>
          <cell r="MZ833">
            <v>0</v>
          </cell>
          <cell r="NA833">
            <v>0</v>
          </cell>
          <cell r="NB833">
            <v>0</v>
          </cell>
        </row>
        <row r="835">
          <cell r="MY835" t="str">
            <v>RE</v>
          </cell>
          <cell r="MZ835">
            <v>0</v>
          </cell>
          <cell r="NA835">
            <v>0</v>
          </cell>
          <cell r="NB835">
            <v>0</v>
          </cell>
        </row>
        <row r="837">
          <cell r="MY837" t="str">
            <v>RR</v>
          </cell>
          <cell r="MZ837">
            <v>0</v>
          </cell>
          <cell r="NA837">
            <v>0</v>
          </cell>
          <cell r="NB837">
            <v>0</v>
          </cell>
        </row>
        <row r="839">
          <cell r="MY839" t="str">
            <v>RTA</v>
          </cell>
          <cell r="MZ839">
            <v>0</v>
          </cell>
          <cell r="NA839">
            <v>0</v>
          </cell>
          <cell r="NB839">
            <v>0</v>
          </cell>
        </row>
        <row r="841">
          <cell r="MY841" t="str">
            <v>RTR</v>
          </cell>
          <cell r="MZ841">
            <v>0</v>
          </cell>
          <cell r="NA841">
            <v>0</v>
          </cell>
          <cell r="NB841">
            <v>0</v>
          </cell>
        </row>
        <row r="843">
          <cell r="MY843" t="str">
            <v>植物用ブレンド</v>
          </cell>
          <cell r="MZ843">
            <v>1216.8045725599925</v>
          </cell>
          <cell r="NA843">
            <v>1216.8045725599925</v>
          </cell>
          <cell r="NB843">
            <v>1.2168045725599925</v>
          </cell>
        </row>
        <row r="845">
          <cell r="MY845" t="str">
            <v>植物用ﾌﾞﾚﾝﾄﾞ(海)</v>
          </cell>
          <cell r="MZ845">
            <v>1223.21559287631</v>
          </cell>
          <cell r="NA845">
            <v>1223.21559287631</v>
          </cell>
          <cell r="NB845">
            <v>1.22321559287631</v>
          </cell>
        </row>
        <row r="847">
          <cell r="MY847" t="str">
            <v>植物用ﾌﾞﾚﾝﾄﾞB(海)</v>
          </cell>
          <cell r="MZ847">
            <v>0</v>
          </cell>
          <cell r="NA847">
            <v>0</v>
          </cell>
          <cell r="NB847">
            <v>0</v>
          </cell>
        </row>
        <row r="849">
          <cell r="MY849" t="str">
            <v>一途B</v>
          </cell>
          <cell r="MZ849">
            <v>0</v>
          </cell>
          <cell r="NA849">
            <v>0</v>
          </cell>
          <cell r="NB849">
            <v>0</v>
          </cell>
        </row>
        <row r="851">
          <cell r="MY851" t="str">
            <v>ｶﾘﾝ黒糖漬け</v>
          </cell>
          <cell r="MZ851">
            <v>0</v>
          </cell>
          <cell r="NA851">
            <v>0</v>
          </cell>
          <cell r="NB851">
            <v>0</v>
          </cell>
        </row>
        <row r="853">
          <cell r="MY853" t="str">
            <v>ﾋﾞﾜ黒糖漬け</v>
          </cell>
          <cell r="MZ853">
            <v>0</v>
          </cell>
          <cell r="NA853">
            <v>0</v>
          </cell>
          <cell r="NB853">
            <v>0</v>
          </cell>
        </row>
        <row r="855">
          <cell r="MY855" t="str">
            <v>山ﾌﾞﾄﾞｳ黒糖漬け</v>
          </cell>
          <cell r="MZ855">
            <v>0</v>
          </cell>
          <cell r="NA855">
            <v>0</v>
          </cell>
          <cell r="NB855">
            <v>0</v>
          </cell>
        </row>
        <row r="857">
          <cell r="MY857" t="str">
            <v>ｱｹﾋﾞ黒糖漬け</v>
          </cell>
          <cell r="MZ857">
            <v>0</v>
          </cell>
          <cell r="NA857">
            <v>0</v>
          </cell>
          <cell r="NB857">
            <v>0</v>
          </cell>
        </row>
        <row r="859">
          <cell r="MY859" t="str">
            <v>ﾕﾘ根黒糖漬け</v>
          </cell>
          <cell r="MZ859">
            <v>0</v>
          </cell>
          <cell r="NA859">
            <v>0</v>
          </cell>
          <cell r="NB859">
            <v>0</v>
          </cell>
        </row>
        <row r="861">
          <cell r="MY861" t="str">
            <v>ﾏﾀﾀﾋﾞ黒糖漬け</v>
          </cell>
          <cell r="MZ861">
            <v>0</v>
          </cell>
          <cell r="NA861">
            <v>0</v>
          </cell>
          <cell r="NB861">
            <v>0</v>
          </cell>
        </row>
        <row r="863">
          <cell r="MY863" t="str">
            <v>ﾋﾞﾜの種黒糖漬け</v>
          </cell>
          <cell r="MZ863">
            <v>0</v>
          </cell>
          <cell r="NA863">
            <v>0</v>
          </cell>
          <cell r="NB863">
            <v>0</v>
          </cell>
        </row>
        <row r="865">
          <cell r="MY865" t="str">
            <v>桑の実黒糖漬け</v>
          </cell>
          <cell r="MZ865">
            <v>0</v>
          </cell>
          <cell r="NA865">
            <v>0</v>
          </cell>
          <cell r="NB865">
            <v>0</v>
          </cell>
        </row>
        <row r="867">
          <cell r="MY867" t="str">
            <v>ﾕｽﾞの種黒糖漬け</v>
          </cell>
          <cell r="MZ867">
            <v>0</v>
          </cell>
          <cell r="NA867">
            <v>0</v>
          </cell>
          <cell r="NB867">
            <v>0</v>
          </cell>
        </row>
        <row r="869">
          <cell r="MY869" t="str">
            <v>桑</v>
          </cell>
          <cell r="MZ869">
            <v>3934.207550258508</v>
          </cell>
          <cell r="NA869">
            <v>3934.207550258508</v>
          </cell>
          <cell r="NB869">
            <v>3.9342075502585079</v>
          </cell>
        </row>
        <row r="871">
          <cell r="MY871" t="str">
            <v>14G返品</v>
          </cell>
          <cell r="MZ871">
            <v>0</v>
          </cell>
          <cell r="NA871">
            <v>0</v>
          </cell>
          <cell r="NB871">
            <v>0</v>
          </cell>
        </row>
        <row r="873">
          <cell r="MY873" t="str">
            <v>HI</v>
          </cell>
          <cell r="MZ873">
            <v>0</v>
          </cell>
          <cell r="NA873">
            <v>0</v>
          </cell>
          <cell r="NB873">
            <v>0</v>
          </cell>
        </row>
        <row r="875">
          <cell r="MY875" t="str">
            <v>ﾊﾟﾊﾟｲﾔ圧搾</v>
          </cell>
          <cell r="MZ875">
            <v>0</v>
          </cell>
          <cell r="NA875">
            <v>0</v>
          </cell>
          <cell r="NB875">
            <v>0</v>
          </cell>
        </row>
        <row r="877">
          <cell r="MY877" t="str">
            <v>廃棄樽</v>
          </cell>
          <cell r="MZ877">
            <v>0</v>
          </cell>
          <cell r="NA877">
            <v>0</v>
          </cell>
          <cell r="NB877">
            <v>0</v>
          </cell>
        </row>
        <row r="879">
          <cell r="MY879" t="str">
            <v>品管廃棄樽</v>
          </cell>
          <cell r="MZ879">
            <v>0</v>
          </cell>
          <cell r="NA879">
            <v>0</v>
          </cell>
          <cell r="NB879">
            <v>0</v>
          </cell>
        </row>
        <row r="881">
          <cell r="MY881" t="str">
            <v>米ﾇｶ</v>
          </cell>
          <cell r="MZ881">
            <v>0</v>
          </cell>
          <cell r="NA881">
            <v>0</v>
          </cell>
          <cell r="NB881">
            <v>0</v>
          </cell>
        </row>
        <row r="883">
          <cell r="MY883" t="str">
            <v>返品</v>
          </cell>
          <cell r="MZ883">
            <v>37.523732724045246</v>
          </cell>
          <cell r="NA883">
            <v>37.523732724045246</v>
          </cell>
          <cell r="NB883">
            <v>3.7523732724045245E-2</v>
          </cell>
        </row>
        <row r="885">
          <cell r="MY885" t="str">
            <v>返品③</v>
          </cell>
          <cell r="MZ885">
            <v>0</v>
          </cell>
          <cell r="NA885">
            <v>0</v>
          </cell>
          <cell r="NB885">
            <v>0</v>
          </cell>
        </row>
        <row r="887">
          <cell r="MY887" t="str">
            <v>返品④</v>
          </cell>
          <cell r="MZ887">
            <v>0</v>
          </cell>
          <cell r="NA887">
            <v>0</v>
          </cell>
          <cell r="NB887">
            <v>0</v>
          </cell>
        </row>
        <row r="889">
          <cell r="MY889" t="str">
            <v>返品⑤</v>
          </cell>
          <cell r="MZ889">
            <v>0</v>
          </cell>
          <cell r="NA889">
            <v>0</v>
          </cell>
          <cell r="NB889">
            <v>0</v>
          </cell>
        </row>
        <row r="891">
          <cell r="MY891" t="str">
            <v>返品⑥</v>
          </cell>
          <cell r="MZ891">
            <v>0</v>
          </cell>
          <cell r="NA891">
            <v>0</v>
          </cell>
          <cell r="NB891">
            <v>0</v>
          </cell>
        </row>
        <row r="893">
          <cell r="MY893" t="str">
            <v>圧搾ｶｽ</v>
          </cell>
          <cell r="MZ893">
            <v>357.53359486698878</v>
          </cell>
          <cell r="NA893">
            <v>357.53359486698878</v>
          </cell>
          <cell r="NB893">
            <v>0.35753359486698877</v>
          </cell>
        </row>
        <row r="895">
          <cell r="MY895" t="str">
            <v>ろ過ｶｽ</v>
          </cell>
          <cell r="MZ895">
            <v>320.85795174624428</v>
          </cell>
          <cell r="NA895">
            <v>320.85795174624428</v>
          </cell>
          <cell r="NB895">
            <v>0.32085795174624426</v>
          </cell>
        </row>
        <row r="897">
          <cell r="MY897" t="str">
            <v>ろ過ｶｽ廃棄ﾀﾞﾙ</v>
          </cell>
          <cell r="MZ897">
            <v>0</v>
          </cell>
          <cell r="NA897">
            <v>0</v>
          </cell>
          <cell r="NB897">
            <v>0</v>
          </cell>
        </row>
        <row r="899">
          <cell r="MY899" t="str">
            <v>31LP圧搾ｶｽ</v>
          </cell>
          <cell r="MZ899">
            <v>479.52815999067354</v>
          </cell>
          <cell r="NA899">
            <v>479.52815999067354</v>
          </cell>
          <cell r="NB899">
            <v>0.47952815999067355</v>
          </cell>
        </row>
        <row r="901">
          <cell r="MY901" t="str">
            <v>S (試作）</v>
          </cell>
          <cell r="MZ901">
            <v>0</v>
          </cell>
          <cell r="NA901">
            <v>0</v>
          </cell>
          <cell r="NB901">
            <v>0</v>
          </cell>
        </row>
        <row r="903">
          <cell r="MY903" t="str">
            <v>カ</v>
          </cell>
          <cell r="MZ903">
            <v>0</v>
          </cell>
          <cell r="NA903">
            <v>0</v>
          </cell>
          <cell r="NB903">
            <v>0</v>
          </cell>
        </row>
        <row r="905">
          <cell r="MY905" t="str">
            <v>マタ</v>
          </cell>
          <cell r="MZ905">
            <v>0</v>
          </cell>
          <cell r="NA905">
            <v>0</v>
          </cell>
          <cell r="NB905">
            <v>0</v>
          </cell>
        </row>
        <row r="907">
          <cell r="MY907" t="str">
            <v>研究室用</v>
          </cell>
          <cell r="MZ907">
            <v>0</v>
          </cell>
          <cell r="NA907">
            <v>0</v>
          </cell>
          <cell r="NB907">
            <v>0</v>
          </cell>
        </row>
        <row r="909">
          <cell r="MY909" t="str">
            <v>検査用</v>
          </cell>
          <cell r="MZ909">
            <v>0</v>
          </cell>
          <cell r="NA909">
            <v>0</v>
          </cell>
          <cell r="NB909">
            <v>0</v>
          </cell>
        </row>
        <row r="911">
          <cell r="MY911" t="str">
            <v>ﾗﾍﾞﾙﾅｼ</v>
          </cell>
          <cell r="MZ911">
            <v>0</v>
          </cell>
          <cell r="NA911">
            <v>0</v>
          </cell>
          <cell r="NB911">
            <v>0</v>
          </cell>
        </row>
        <row r="913">
          <cell r="MY913" t="str">
            <v>抜き取り酵素</v>
          </cell>
          <cell r="MZ913">
            <v>886.91671420754096</v>
          </cell>
          <cell r="NA913">
            <v>886.91671420754096</v>
          </cell>
          <cell r="NB913">
            <v>0.88691671420754092</v>
          </cell>
        </row>
        <row r="915">
          <cell r="MY915" t="str">
            <v>13HI　検査用</v>
          </cell>
          <cell r="MZ915">
            <v>0</v>
          </cell>
          <cell r="NA915">
            <v>0</v>
          </cell>
          <cell r="NB915">
            <v>0</v>
          </cell>
        </row>
        <row r="917">
          <cell r="MY917" t="str">
            <v>再ろ過依頼品</v>
          </cell>
          <cell r="MZ917">
            <v>0</v>
          </cell>
          <cell r="NA917">
            <v>0</v>
          </cell>
          <cell r="NB917">
            <v>0</v>
          </cell>
        </row>
        <row r="919">
          <cell r="MY919" t="str">
            <v>試作品</v>
          </cell>
          <cell r="MZ919">
            <v>978.56487040387412</v>
          </cell>
          <cell r="NA919">
            <v>978.56487040387412</v>
          </cell>
          <cell r="NB919">
            <v>0.97856487040387408</v>
          </cell>
        </row>
        <row r="921">
          <cell r="MY921" t="str">
            <v>GIN</v>
          </cell>
          <cell r="MZ921">
            <v>662.14327701688273</v>
          </cell>
          <cell r="NA921">
            <v>662.14327701688273</v>
          </cell>
          <cell r="NB921">
            <v>0.66214327701688269</v>
          </cell>
        </row>
        <row r="923">
          <cell r="MY923" t="str">
            <v>GIN30</v>
          </cell>
          <cell r="MZ923">
            <v>498.06222554346391</v>
          </cell>
          <cell r="NA923">
            <v>498.06222554346391</v>
          </cell>
          <cell r="NB923">
            <v>0.49806222554346391</v>
          </cell>
        </row>
        <row r="925">
          <cell r="MY925" t="str">
            <v>GIN100</v>
          </cell>
          <cell r="MZ925">
            <v>0</v>
          </cell>
          <cell r="NA925">
            <v>0</v>
          </cell>
          <cell r="NB925">
            <v>0</v>
          </cell>
        </row>
        <row r="927">
          <cell r="MY927" t="str">
            <v>GIN130</v>
          </cell>
          <cell r="MZ927">
            <v>569.21396076641463</v>
          </cell>
          <cell r="NA927">
            <v>569.21396076641463</v>
          </cell>
          <cell r="NB927">
            <v>0.56921396076641462</v>
          </cell>
        </row>
        <row r="929">
          <cell r="MY929" t="str">
            <v>黒西</v>
          </cell>
          <cell r="MZ929">
            <v>111.80008719893618</v>
          </cell>
          <cell r="NA929">
            <v>111.80008719893618</v>
          </cell>
          <cell r="NB929">
            <v>0.11180008719893618</v>
          </cell>
        </row>
        <row r="931">
          <cell r="MY931" t="str">
            <v>再利用</v>
          </cell>
          <cell r="MZ931">
            <v>0</v>
          </cell>
          <cell r="NA931">
            <v>0</v>
          </cell>
          <cell r="NB931">
            <v>0</v>
          </cell>
        </row>
        <row r="933">
          <cell r="MY933" t="str">
            <v>HIE</v>
          </cell>
          <cell r="MZ933">
            <v>7865.6357334854265</v>
          </cell>
          <cell r="NA933">
            <v>7865.6357334854265</v>
          </cell>
          <cell r="NB933">
            <v>7.8656357334854263</v>
          </cell>
        </row>
        <row r="935">
          <cell r="MY935" t="str">
            <v>HIEA</v>
          </cell>
          <cell r="MZ935">
            <v>0</v>
          </cell>
          <cell r="NA935">
            <v>0</v>
          </cell>
          <cell r="NB935">
            <v>0</v>
          </cell>
        </row>
        <row r="937">
          <cell r="MY937" t="str">
            <v>USA</v>
          </cell>
          <cell r="MZ937">
            <v>9213.3546041571208</v>
          </cell>
          <cell r="NA937">
            <v>9213.3546041571208</v>
          </cell>
          <cell r="NB937">
            <v>9.2133546041571215</v>
          </cell>
        </row>
        <row r="939">
          <cell r="MY939" t="str">
            <v>OWT</v>
          </cell>
          <cell r="MZ939">
            <v>0</v>
          </cell>
          <cell r="NA939">
            <v>0</v>
          </cell>
          <cell r="NB939">
            <v>0</v>
          </cell>
        </row>
        <row r="941">
          <cell r="MY941" t="str">
            <v>Rﾘ</v>
          </cell>
          <cell r="MZ941">
            <v>0</v>
          </cell>
          <cell r="NA941">
            <v>0</v>
          </cell>
          <cell r="NB941">
            <v>0</v>
          </cell>
        </row>
        <row r="943">
          <cell r="MY943">
            <v>0</v>
          </cell>
          <cell r="MZ943">
            <v>0</v>
          </cell>
          <cell r="NA943">
            <v>0</v>
          </cell>
          <cell r="NB943">
            <v>0</v>
          </cell>
        </row>
        <row r="945">
          <cell r="MY945" t="str">
            <v>ok</v>
          </cell>
          <cell r="NA945">
            <v>0</v>
          </cell>
        </row>
        <row r="946">
          <cell r="K946">
            <v>151484897.54454356</v>
          </cell>
          <cell r="MS946">
            <v>93698434.12299566</v>
          </cell>
          <cell r="MV946">
            <v>297929.69723865745</v>
          </cell>
          <cell r="MY946">
            <v>94002072.32518959</v>
          </cell>
          <cell r="MZ946" t="str">
            <v>※期末棚卸のカス、抜き取り酵素、再ろ過依頼品による差異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3">
          <cell r="I3" t="str">
            <v>時間按分</v>
          </cell>
        </row>
        <row r="4">
          <cell r="E4">
            <v>20081000015</v>
          </cell>
          <cell r="I4">
            <v>320</v>
          </cell>
        </row>
        <row r="5">
          <cell r="E5">
            <v>20100200005</v>
          </cell>
          <cell r="I5">
            <v>0</v>
          </cell>
        </row>
        <row r="6">
          <cell r="E6">
            <v>20230300007</v>
          </cell>
          <cell r="I6">
            <v>0</v>
          </cell>
        </row>
        <row r="7">
          <cell r="E7">
            <v>20080700013</v>
          </cell>
          <cell r="I7">
            <v>0</v>
          </cell>
        </row>
        <row r="8">
          <cell r="E8">
            <v>20240100001</v>
          </cell>
          <cell r="I8">
            <v>660</v>
          </cell>
        </row>
        <row r="9">
          <cell r="E9">
            <v>20230700046</v>
          </cell>
          <cell r="I9">
            <v>0</v>
          </cell>
        </row>
        <row r="10">
          <cell r="E10">
            <v>20090700009</v>
          </cell>
          <cell r="I10">
            <v>1060</v>
          </cell>
        </row>
        <row r="11">
          <cell r="E11">
            <v>20110400012</v>
          </cell>
          <cell r="I11">
            <v>643.15089514066494</v>
          </cell>
        </row>
        <row r="12">
          <cell r="E12">
            <v>20050300004</v>
          </cell>
          <cell r="I12">
            <v>12876.849104859335</v>
          </cell>
        </row>
        <row r="13">
          <cell r="E13">
            <v>20210300049</v>
          </cell>
          <cell r="I13">
            <v>180</v>
          </cell>
        </row>
        <row r="14">
          <cell r="E14">
            <v>20180500057</v>
          </cell>
          <cell r="I14">
            <v>340</v>
          </cell>
        </row>
        <row r="15">
          <cell r="E15">
            <v>20090900007</v>
          </cell>
          <cell r="I15">
            <v>170</v>
          </cell>
        </row>
        <row r="16">
          <cell r="E16">
            <v>20191100098</v>
          </cell>
          <cell r="I16">
            <v>603.08008213552364</v>
          </cell>
        </row>
        <row r="17">
          <cell r="E17">
            <v>20110400011</v>
          </cell>
          <cell r="I17">
            <v>0</v>
          </cell>
        </row>
        <row r="18">
          <cell r="E18">
            <v>20110800287</v>
          </cell>
          <cell r="I18">
            <v>0</v>
          </cell>
        </row>
        <row r="19">
          <cell r="E19">
            <v>20240200017</v>
          </cell>
          <cell r="I19">
            <v>0</v>
          </cell>
        </row>
        <row r="20">
          <cell r="E20">
            <v>20110800692</v>
          </cell>
          <cell r="I20">
            <v>4291.9199178644767</v>
          </cell>
        </row>
        <row r="21">
          <cell r="E21">
            <v>20091200006</v>
          </cell>
          <cell r="I21">
            <v>1160</v>
          </cell>
        </row>
        <row r="22">
          <cell r="E22">
            <v>20180200004</v>
          </cell>
          <cell r="I22">
            <v>780</v>
          </cell>
        </row>
        <row r="23">
          <cell r="E23">
            <v>20201200034</v>
          </cell>
          <cell r="I23">
            <v>0</v>
          </cell>
        </row>
        <row r="24">
          <cell r="E24">
            <v>20040100009</v>
          </cell>
          <cell r="I24">
            <v>8650</v>
          </cell>
        </row>
        <row r="25">
          <cell r="E25">
            <v>20220300014</v>
          </cell>
          <cell r="I25">
            <v>1110</v>
          </cell>
        </row>
        <row r="26">
          <cell r="E26">
            <v>20111001044</v>
          </cell>
          <cell r="I26">
            <v>1810</v>
          </cell>
        </row>
        <row r="29">
          <cell r="E29">
            <v>20231100020</v>
          </cell>
        </row>
        <row r="30">
          <cell r="E30">
            <v>20040500003</v>
          </cell>
        </row>
        <row r="31">
          <cell r="E31">
            <v>20061000003</v>
          </cell>
        </row>
        <row r="35">
          <cell r="I35">
            <v>34655</v>
          </cell>
        </row>
      </sheetData>
      <sheetData sheetId="16"/>
      <sheetData sheetId="17"/>
      <sheetData sheetId="18">
        <row r="6">
          <cell r="F6">
            <v>2000714.3010935485</v>
          </cell>
        </row>
      </sheetData>
      <sheetData sheetId="19">
        <row r="1">
          <cell r="S1" t="str">
            <v>外注加工費</v>
          </cell>
        </row>
        <row r="2">
          <cell r="N2" t="str">
            <v>商品ｺｰﾄﾞ</v>
          </cell>
          <cell r="P2" t="str">
            <v>数量</v>
          </cell>
          <cell r="S2" t="str">
            <v>金額</v>
          </cell>
        </row>
        <row r="4">
          <cell r="N4">
            <v>20111001049</v>
          </cell>
          <cell r="P4">
            <v>0</v>
          </cell>
          <cell r="S4" t="e">
            <v>#DIV/0!</v>
          </cell>
        </row>
        <row r="5">
          <cell r="N5">
            <v>20140900035</v>
          </cell>
          <cell r="P5">
            <v>500</v>
          </cell>
          <cell r="S5">
            <v>149622.29773690872</v>
          </cell>
        </row>
        <row r="6">
          <cell r="N6">
            <v>20140900033</v>
          </cell>
          <cell r="P6">
            <v>2100</v>
          </cell>
          <cell r="S6">
            <v>1178275.5946781561</v>
          </cell>
        </row>
        <row r="7">
          <cell r="N7">
            <v>20140700032</v>
          </cell>
          <cell r="P7">
            <v>5250</v>
          </cell>
          <cell r="S7">
            <v>3731206.0498141609</v>
          </cell>
        </row>
        <row r="8">
          <cell r="N8">
            <v>20111000034</v>
          </cell>
          <cell r="P8">
            <v>11700</v>
          </cell>
          <cell r="S8">
            <v>10128360.826090598</v>
          </cell>
        </row>
        <row r="9">
          <cell r="N9">
            <v>20111000035</v>
          </cell>
          <cell r="P9">
            <v>4500</v>
          </cell>
          <cell r="S9">
            <v>1490879.3238784831</v>
          </cell>
        </row>
        <row r="10">
          <cell r="N10">
            <v>20020400014</v>
          </cell>
          <cell r="P10">
            <v>246</v>
          </cell>
          <cell r="S10">
            <v>722996.3172787053</v>
          </cell>
        </row>
        <row r="11">
          <cell r="N11">
            <v>20170300007</v>
          </cell>
          <cell r="P11">
            <v>10032</v>
          </cell>
          <cell r="S11">
            <v>4458205.8324393556</v>
          </cell>
        </row>
        <row r="12">
          <cell r="N12">
            <v>20170300006</v>
          </cell>
          <cell r="P12">
            <v>9972</v>
          </cell>
          <cell r="S12">
            <v>4756792.7052212507</v>
          </cell>
        </row>
        <row r="13">
          <cell r="N13">
            <v>20170500008</v>
          </cell>
          <cell r="P13">
            <v>16032</v>
          </cell>
          <cell r="S13">
            <v>3333526.9808073384</v>
          </cell>
        </row>
        <row r="14">
          <cell r="N14">
            <v>20240800027</v>
          </cell>
          <cell r="P14">
            <v>19620</v>
          </cell>
          <cell r="S14">
            <v>23957523.567265317</v>
          </cell>
        </row>
        <row r="15">
          <cell r="N15">
            <v>20220100041</v>
          </cell>
          <cell r="P15">
            <v>24000</v>
          </cell>
          <cell r="S15">
            <v>2071957.0805035634</v>
          </cell>
        </row>
        <row r="16">
          <cell r="N16">
            <v>20241000056</v>
          </cell>
          <cell r="P16">
            <v>3000</v>
          </cell>
          <cell r="S16">
            <v>2271936.409111788</v>
          </cell>
        </row>
        <row r="17">
          <cell r="N17">
            <v>20220100037</v>
          </cell>
          <cell r="P17">
            <v>30000</v>
          </cell>
          <cell r="S17">
            <v>15717029.801930809</v>
          </cell>
        </row>
        <row r="18">
          <cell r="N18">
            <v>20180300017</v>
          </cell>
          <cell r="P18">
            <v>0</v>
          </cell>
          <cell r="S18">
            <v>0</v>
          </cell>
        </row>
        <row r="19">
          <cell r="N19">
            <v>20180300016</v>
          </cell>
          <cell r="P19">
            <v>3027</v>
          </cell>
          <cell r="S19">
            <v>2290266.3961820411</v>
          </cell>
        </row>
        <row r="20">
          <cell r="N20">
            <v>20180300018</v>
          </cell>
          <cell r="P20">
            <v>0</v>
          </cell>
          <cell r="S20">
            <v>0</v>
          </cell>
        </row>
        <row r="21">
          <cell r="N21">
            <v>20180300019</v>
          </cell>
          <cell r="P21">
            <v>0</v>
          </cell>
          <cell r="S21">
            <v>0</v>
          </cell>
        </row>
        <row r="22">
          <cell r="N22">
            <v>20180300020</v>
          </cell>
          <cell r="P22">
            <v>3006</v>
          </cell>
          <cell r="S22">
            <v>3250262.9257838503</v>
          </cell>
        </row>
        <row r="23">
          <cell r="N23">
            <v>20180600016</v>
          </cell>
          <cell r="P23">
            <v>20003</v>
          </cell>
          <cell r="S23">
            <v>375679.62927014503</v>
          </cell>
        </row>
        <row r="24">
          <cell r="N24">
            <v>20180600015</v>
          </cell>
          <cell r="P24">
            <v>20003</v>
          </cell>
          <cell r="S24">
            <v>465127.16004875093</v>
          </cell>
        </row>
        <row r="25">
          <cell r="N25">
            <v>20180600017</v>
          </cell>
          <cell r="P25">
            <v>20003</v>
          </cell>
          <cell r="S25">
            <v>375679.62927014503</v>
          </cell>
        </row>
        <row r="26">
          <cell r="N26">
            <v>20180600018</v>
          </cell>
          <cell r="P26">
            <v>20003</v>
          </cell>
          <cell r="S26">
            <v>411458.64158158738</v>
          </cell>
        </row>
        <row r="27">
          <cell r="P27">
            <v>0</v>
          </cell>
          <cell r="S27" t="e">
            <v>#DIV/0!</v>
          </cell>
        </row>
        <row r="28">
          <cell r="N28">
            <v>20110100010</v>
          </cell>
          <cell r="P28">
            <v>2000</v>
          </cell>
          <cell r="S28">
            <v>381892.21110636526</v>
          </cell>
        </row>
        <row r="29">
          <cell r="N29">
            <v>20110100011</v>
          </cell>
          <cell r="P29">
            <v>22704</v>
          </cell>
          <cell r="S29">
            <v>10809718.488852603</v>
          </cell>
        </row>
        <row r="30">
          <cell r="N30">
            <v>20110100012</v>
          </cell>
          <cell r="P30">
            <v>55296</v>
          </cell>
          <cell r="S30">
            <v>36001182.805537336</v>
          </cell>
        </row>
        <row r="31">
          <cell r="N31">
            <v>20100300002</v>
          </cell>
          <cell r="P31">
            <v>4000</v>
          </cell>
          <cell r="S31">
            <v>792936.49939642253</v>
          </cell>
        </row>
        <row r="32">
          <cell r="N32">
            <v>20061200018</v>
          </cell>
          <cell r="P32">
            <v>11040</v>
          </cell>
          <cell r="S32">
            <v>5239677.7446880667</v>
          </cell>
        </row>
        <row r="33">
          <cell r="N33">
            <v>20061200026</v>
          </cell>
          <cell r="P33">
            <v>6480</v>
          </cell>
          <cell r="S33">
            <v>4155920.1233071317</v>
          </cell>
        </row>
        <row r="34">
          <cell r="N34">
            <v>20061200019</v>
          </cell>
          <cell r="P34">
            <v>100</v>
          </cell>
          <cell r="S34">
            <v>312072.9862514229</v>
          </cell>
        </row>
        <row r="35">
          <cell r="N35">
            <v>20250300059</v>
          </cell>
          <cell r="P35">
            <v>50</v>
          </cell>
          <cell r="S35">
            <v>32650326.445735045</v>
          </cell>
        </row>
        <row r="36">
          <cell r="N36">
            <v>20140100068</v>
          </cell>
          <cell r="P36">
            <v>4800</v>
          </cell>
          <cell r="S36">
            <v>3122187.4663734133</v>
          </cell>
        </row>
        <row r="37">
          <cell r="N37">
            <v>20131000038</v>
          </cell>
          <cell r="P37">
            <v>11520</v>
          </cell>
          <cell r="S37">
            <v>5528633.1337328209</v>
          </cell>
        </row>
        <row r="38">
          <cell r="P38">
            <v>0</v>
          </cell>
          <cell r="S38" t="e">
            <v>#DIV/0!</v>
          </cell>
        </row>
        <row r="39">
          <cell r="N39">
            <v>20250400008</v>
          </cell>
          <cell r="P39">
            <v>4746</v>
          </cell>
          <cell r="S39">
            <v>3546046.3604244618</v>
          </cell>
        </row>
        <row r="40">
          <cell r="N40">
            <v>20250400007</v>
          </cell>
          <cell r="P40">
            <v>3849</v>
          </cell>
          <cell r="S40">
            <v>2315191.6580497208</v>
          </cell>
        </row>
        <row r="41">
          <cell r="N41">
            <v>20250400006</v>
          </cell>
          <cell r="P41">
            <v>4922</v>
          </cell>
          <cell r="S41">
            <v>1882615.4535075699</v>
          </cell>
        </row>
        <row r="42">
          <cell r="N42">
            <v>20250400009</v>
          </cell>
          <cell r="P42">
            <v>7948</v>
          </cell>
          <cell r="S42">
            <v>2623587.5280182473</v>
          </cell>
        </row>
        <row r="43">
          <cell r="S43">
            <v>0</v>
          </cell>
        </row>
        <row r="44">
          <cell r="P44">
            <v>0</v>
          </cell>
          <cell r="S44" t="e">
            <v>#DIV/0!</v>
          </cell>
        </row>
        <row r="45">
          <cell r="P45">
            <v>0</v>
          </cell>
          <cell r="S45" t="e">
            <v>#DIV/0!</v>
          </cell>
        </row>
        <row r="46">
          <cell r="N46">
            <v>20181100054</v>
          </cell>
          <cell r="P46">
            <v>2426685</v>
          </cell>
          <cell r="S46">
            <v>32376285.376236398</v>
          </cell>
        </row>
        <row r="47">
          <cell r="N47">
            <v>20180500083</v>
          </cell>
          <cell r="P47">
            <v>1215327</v>
          </cell>
          <cell r="S47">
            <v>16388340.842159981</v>
          </cell>
        </row>
        <row r="48">
          <cell r="N48">
            <v>20211100018</v>
          </cell>
          <cell r="P48">
            <v>203562</v>
          </cell>
          <cell r="S48">
            <v>2936345.1860858928</v>
          </cell>
        </row>
        <row r="49">
          <cell r="N49">
            <v>20231000064</v>
          </cell>
          <cell r="P49">
            <v>9963</v>
          </cell>
          <cell r="S49">
            <v>8172001.4485182408</v>
          </cell>
        </row>
        <row r="50">
          <cell r="N50">
            <v>20091100016</v>
          </cell>
          <cell r="P50">
            <v>1062</v>
          </cell>
          <cell r="S50">
            <v>1123405.189315662</v>
          </cell>
        </row>
        <row r="51">
          <cell r="N51">
            <v>20170400035</v>
          </cell>
          <cell r="P51">
            <v>1515</v>
          </cell>
          <cell r="S51">
            <v>413504.51213273441</v>
          </cell>
        </row>
        <row r="52">
          <cell r="N52">
            <v>20200200002</v>
          </cell>
          <cell r="P52">
            <v>3894</v>
          </cell>
          <cell r="S52">
            <v>2550124.8017685344</v>
          </cell>
        </row>
        <row r="53">
          <cell r="N53">
            <v>20200200004</v>
          </cell>
          <cell r="P53">
            <v>506</v>
          </cell>
          <cell r="S53">
            <v>104475.31366240149</v>
          </cell>
        </row>
        <row r="54">
          <cell r="N54">
            <v>20230600089</v>
          </cell>
          <cell r="P54">
            <v>405086</v>
          </cell>
          <cell r="S54">
            <v>5843292.0178968655</v>
          </cell>
        </row>
        <row r="55">
          <cell r="N55">
            <v>20220900038</v>
          </cell>
          <cell r="P55">
            <v>1713808</v>
          </cell>
          <cell r="S55">
            <v>28308957.726339702</v>
          </cell>
        </row>
        <row r="56">
          <cell r="N56">
            <v>20240200039</v>
          </cell>
          <cell r="P56">
            <v>36500</v>
          </cell>
          <cell r="S56">
            <v>676198.91747898201</v>
          </cell>
        </row>
        <row r="61">
          <cell r="P61">
            <v>0</v>
          </cell>
          <cell r="S61" t="e">
            <v>#DIV/0!</v>
          </cell>
        </row>
        <row r="62">
          <cell r="N62">
            <v>20110800694</v>
          </cell>
          <cell r="P62">
            <v>503</v>
          </cell>
          <cell r="S62">
            <v>2410573.0142130721</v>
          </cell>
        </row>
        <row r="63">
          <cell r="N63">
            <v>20180200045</v>
          </cell>
          <cell r="P63">
            <v>12540</v>
          </cell>
          <cell r="S63">
            <v>4378614.854496967</v>
          </cell>
        </row>
        <row r="64">
          <cell r="P64">
            <v>0</v>
          </cell>
          <cell r="S64" t="e">
            <v>#DIV/0!</v>
          </cell>
        </row>
        <row r="65">
          <cell r="P65">
            <v>0</v>
          </cell>
          <cell r="S65" t="e">
            <v>#DIV/0!</v>
          </cell>
        </row>
        <row r="66">
          <cell r="P66">
            <v>0</v>
          </cell>
          <cell r="S66" t="e">
            <v>#DIV/0!</v>
          </cell>
        </row>
        <row r="67">
          <cell r="N67">
            <v>20171200074</v>
          </cell>
          <cell r="P67">
            <v>0</v>
          </cell>
          <cell r="S67" t="e">
            <v>#DIV/0!</v>
          </cell>
        </row>
        <row r="68">
          <cell r="P68">
            <v>0</v>
          </cell>
          <cell r="S68" t="e">
            <v>#DIV/0!</v>
          </cell>
        </row>
        <row r="69">
          <cell r="P69">
            <v>0</v>
          </cell>
          <cell r="S69" t="e">
            <v>#DIV/0!</v>
          </cell>
        </row>
        <row r="70">
          <cell r="P70">
            <v>0</v>
          </cell>
          <cell r="S70" t="e">
            <v>#DIV/0!</v>
          </cell>
        </row>
        <row r="71">
          <cell r="N71">
            <v>20170300010</v>
          </cell>
          <cell r="P71">
            <v>30464</v>
          </cell>
          <cell r="S71">
            <v>14714042.011693807</v>
          </cell>
        </row>
        <row r="72">
          <cell r="P72">
            <v>0</v>
          </cell>
          <cell r="S72" t="e">
            <v>#DIV/0!</v>
          </cell>
        </row>
        <row r="73">
          <cell r="N73">
            <v>20100900003</v>
          </cell>
          <cell r="P73">
            <v>1126</v>
          </cell>
          <cell r="S73">
            <v>3849104.2198983012</v>
          </cell>
        </row>
        <row r="74">
          <cell r="N74">
            <v>20090900006</v>
          </cell>
          <cell r="P74">
            <v>0</v>
          </cell>
          <cell r="S74">
            <v>0</v>
          </cell>
        </row>
        <row r="75">
          <cell r="P75">
            <v>0</v>
          </cell>
          <cell r="S75" t="e">
            <v>#DIV/0!</v>
          </cell>
        </row>
        <row r="76">
          <cell r="P76">
            <v>0</v>
          </cell>
          <cell r="S76" t="e">
            <v>#DIV/0!</v>
          </cell>
        </row>
        <row r="77">
          <cell r="P77">
            <v>0</v>
          </cell>
          <cell r="S77" t="e">
            <v>#DIV/0!</v>
          </cell>
        </row>
        <row r="78">
          <cell r="P78">
            <v>0</v>
          </cell>
          <cell r="S78" t="e">
            <v>#DIV/0!</v>
          </cell>
        </row>
        <row r="79">
          <cell r="P79">
            <v>0</v>
          </cell>
          <cell r="S79" t="e">
            <v>#DIV/0!</v>
          </cell>
        </row>
        <row r="80">
          <cell r="P80">
            <v>0</v>
          </cell>
          <cell r="S80" t="e">
            <v>#DIV/0!</v>
          </cell>
        </row>
        <row r="81">
          <cell r="P81">
            <v>0</v>
          </cell>
          <cell r="S81" t="e">
            <v>#DIV/0!</v>
          </cell>
        </row>
        <row r="82">
          <cell r="P82">
            <v>0</v>
          </cell>
          <cell r="S82" t="e">
            <v>#DIV/0!</v>
          </cell>
        </row>
        <row r="83">
          <cell r="P83">
            <v>0</v>
          </cell>
          <cell r="S83" t="e">
            <v>#DIV/0!</v>
          </cell>
        </row>
        <row r="84">
          <cell r="P84">
            <v>0</v>
          </cell>
          <cell r="S84" t="e">
            <v>#DIV/0!</v>
          </cell>
        </row>
        <row r="85">
          <cell r="N85">
            <v>20220200004</v>
          </cell>
          <cell r="P85">
            <v>137758</v>
          </cell>
          <cell r="S85">
            <v>2344833.6599532152</v>
          </cell>
        </row>
        <row r="86">
          <cell r="N86">
            <v>20220200006</v>
          </cell>
          <cell r="P86">
            <v>0</v>
          </cell>
          <cell r="S86">
            <v>0</v>
          </cell>
        </row>
        <row r="87">
          <cell r="N87">
            <v>20220200005</v>
          </cell>
          <cell r="P87">
            <v>91865</v>
          </cell>
          <cell r="S87">
            <v>1563674.878179187</v>
          </cell>
        </row>
        <row r="88">
          <cell r="N88">
            <v>20220200007</v>
          </cell>
          <cell r="P88">
            <v>11982</v>
          </cell>
          <cell r="S88">
            <v>203950.83015728998</v>
          </cell>
        </row>
        <row r="89">
          <cell r="N89">
            <v>20220200011</v>
          </cell>
          <cell r="P89">
            <v>0</v>
          </cell>
          <cell r="S89">
            <v>0</v>
          </cell>
        </row>
        <row r="90">
          <cell r="N90">
            <v>20231100077</v>
          </cell>
          <cell r="P90">
            <v>311562</v>
          </cell>
          <cell r="S90">
            <v>5303232.2278642785</v>
          </cell>
        </row>
        <row r="92">
          <cell r="P92">
            <v>0</v>
          </cell>
          <cell r="S92" t="e">
            <v>#DIV/0!</v>
          </cell>
        </row>
        <row r="93">
          <cell r="N93">
            <v>20131100025</v>
          </cell>
          <cell r="P93">
            <v>60960</v>
          </cell>
          <cell r="S93">
            <v>11420451.774200203</v>
          </cell>
        </row>
        <row r="94">
          <cell r="N94">
            <v>20141200001</v>
          </cell>
          <cell r="P94">
            <v>8592</v>
          </cell>
          <cell r="S94">
            <v>2083607.9708948727</v>
          </cell>
        </row>
        <row r="95">
          <cell r="N95">
            <v>20210700017</v>
          </cell>
          <cell r="P95">
            <v>0</v>
          </cell>
          <cell r="S95">
            <v>0</v>
          </cell>
        </row>
        <row r="96">
          <cell r="N96">
            <v>20220500015</v>
          </cell>
          <cell r="P96">
            <v>5847900</v>
          </cell>
          <cell r="S96">
            <v>295486560.80625308</v>
          </cell>
        </row>
        <row r="97">
          <cell r="N97">
            <v>20230600096</v>
          </cell>
          <cell r="P97">
            <v>5510</v>
          </cell>
          <cell r="S97">
            <v>1016963.44027278</v>
          </cell>
        </row>
        <row r="98">
          <cell r="N98">
            <v>20240800028</v>
          </cell>
          <cell r="P98">
            <v>50622</v>
          </cell>
          <cell r="S98">
            <v>48664589.761656113</v>
          </cell>
        </row>
        <row r="99">
          <cell r="N99" t="str">
            <v>(有償)20220500015</v>
          </cell>
          <cell r="P99">
            <v>633300</v>
          </cell>
          <cell r="S99">
            <v>46410695.958066329</v>
          </cell>
        </row>
        <row r="100">
          <cell r="N100" t="str">
            <v>(有償)20240800028</v>
          </cell>
          <cell r="P100">
            <v>13166</v>
          </cell>
          <cell r="S100">
            <v>40395299.124573931</v>
          </cell>
        </row>
        <row r="101">
          <cell r="N101">
            <v>20230300006</v>
          </cell>
          <cell r="P101">
            <v>562060</v>
          </cell>
          <cell r="S101">
            <v>37824086.149990112</v>
          </cell>
        </row>
        <row r="102">
          <cell r="N102">
            <v>20131000008</v>
          </cell>
          <cell r="P102">
            <v>27</v>
          </cell>
          <cell r="S102">
            <v>43069.155601025421</v>
          </cell>
        </row>
        <row r="103">
          <cell r="N103">
            <v>20131100036</v>
          </cell>
          <cell r="P103">
            <v>7481</v>
          </cell>
          <cell r="S103">
            <v>1184814.8443989747</v>
          </cell>
        </row>
        <row r="104">
          <cell r="P104">
            <v>0</v>
          </cell>
          <cell r="S104" t="e">
            <v>#DIV/0!</v>
          </cell>
        </row>
        <row r="105">
          <cell r="P105">
            <v>0</v>
          </cell>
          <cell r="S105" t="e">
            <v>#DIV/0!</v>
          </cell>
        </row>
        <row r="106">
          <cell r="P106">
            <v>0</v>
          </cell>
          <cell r="S106" t="e">
            <v>#DIV/0!</v>
          </cell>
        </row>
        <row r="107">
          <cell r="N107">
            <v>20180200096</v>
          </cell>
          <cell r="P107">
            <v>5000</v>
          </cell>
          <cell r="S107">
            <v>3696741.6137026851</v>
          </cell>
        </row>
        <row r="108">
          <cell r="N108">
            <v>20180500120</v>
          </cell>
          <cell r="P108">
            <v>14812</v>
          </cell>
          <cell r="S108">
            <v>8059863.6357877767</v>
          </cell>
        </row>
        <row r="109">
          <cell r="N109">
            <v>20170300008</v>
          </cell>
          <cell r="P109">
            <v>14089</v>
          </cell>
          <cell r="S109">
            <v>7207759.2528852774</v>
          </cell>
        </row>
        <row r="110">
          <cell r="N110">
            <v>20190400027</v>
          </cell>
          <cell r="P110">
            <v>4101</v>
          </cell>
          <cell r="S110">
            <v>5313150.207942429</v>
          </cell>
        </row>
        <row r="111">
          <cell r="N111">
            <v>20041100007</v>
          </cell>
          <cell r="P111">
            <v>600</v>
          </cell>
          <cell r="S111">
            <v>4296817.3556405362</v>
          </cell>
        </row>
        <row r="112">
          <cell r="P112">
            <v>0</v>
          </cell>
          <cell r="S112" t="e">
            <v>#DIV/0!</v>
          </cell>
        </row>
        <row r="113">
          <cell r="N113">
            <v>20190700062</v>
          </cell>
          <cell r="P113">
            <v>0</v>
          </cell>
          <cell r="S113" t="e">
            <v>#DIV/0!</v>
          </cell>
        </row>
        <row r="114">
          <cell r="N114">
            <v>20200400002</v>
          </cell>
          <cell r="P114">
            <v>61193</v>
          </cell>
          <cell r="S114">
            <v>14847151.205685228</v>
          </cell>
        </row>
        <row r="116">
          <cell r="P116">
            <v>0</v>
          </cell>
          <cell r="S116" t="e">
            <v>#DIV/0!</v>
          </cell>
        </row>
        <row r="117">
          <cell r="N117">
            <v>20200600069</v>
          </cell>
          <cell r="P117">
            <v>2583</v>
          </cell>
          <cell r="S117">
            <v>336770.41268205934</v>
          </cell>
        </row>
        <row r="118">
          <cell r="P118">
            <v>0</v>
          </cell>
          <cell r="S118" t="e">
            <v>#DIV/0!</v>
          </cell>
        </row>
        <row r="119">
          <cell r="N119">
            <v>20210200051</v>
          </cell>
          <cell r="P119">
            <v>29572</v>
          </cell>
          <cell r="S119">
            <v>4894956.1756369844</v>
          </cell>
        </row>
        <row r="120">
          <cell r="P120">
            <v>0</v>
          </cell>
          <cell r="S120" t="e">
            <v>#DIV/0!</v>
          </cell>
        </row>
        <row r="121">
          <cell r="N121">
            <v>20211000062</v>
          </cell>
          <cell r="P121">
            <v>0</v>
          </cell>
          <cell r="S121" t="e">
            <v>#DIV/0!</v>
          </cell>
        </row>
        <row r="122">
          <cell r="N122">
            <v>20220500006</v>
          </cell>
          <cell r="P122">
            <v>0</v>
          </cell>
          <cell r="S122" t="e">
            <v>#DIV/0!</v>
          </cell>
        </row>
        <row r="123">
          <cell r="N123">
            <v>20130400010</v>
          </cell>
          <cell r="P123">
            <v>6500</v>
          </cell>
          <cell r="S123">
            <v>210083.48607076338</v>
          </cell>
        </row>
        <row r="124">
          <cell r="P124">
            <v>0</v>
          </cell>
          <cell r="S124" t="e">
            <v>#DIV/0!</v>
          </cell>
        </row>
        <row r="125">
          <cell r="N125">
            <v>20220500001</v>
          </cell>
          <cell r="P125">
            <v>2874</v>
          </cell>
          <cell r="S125">
            <v>2854474.7254647231</v>
          </cell>
        </row>
        <row r="126">
          <cell r="N126">
            <v>20220600065</v>
          </cell>
          <cell r="P126">
            <v>1000</v>
          </cell>
          <cell r="S126">
            <v>105528.16269332875</v>
          </cell>
        </row>
        <row r="127">
          <cell r="N127">
            <v>20111001049</v>
          </cell>
          <cell r="P127">
            <v>0</v>
          </cell>
          <cell r="S127">
            <v>0</v>
          </cell>
        </row>
        <row r="128">
          <cell r="N128">
            <v>20240100003</v>
          </cell>
          <cell r="P128">
            <v>21600</v>
          </cell>
          <cell r="S128">
            <v>4730400</v>
          </cell>
        </row>
        <row r="129">
          <cell r="N129">
            <v>20230900056</v>
          </cell>
          <cell r="P129">
            <v>364428</v>
          </cell>
          <cell r="S129">
            <v>28048916.642341536</v>
          </cell>
        </row>
        <row r="130">
          <cell r="N130">
            <v>20230900057</v>
          </cell>
          <cell r="P130">
            <v>2160</v>
          </cell>
          <cell r="S130">
            <v>1512679.9533594344</v>
          </cell>
        </row>
        <row r="131">
          <cell r="N131">
            <v>20240500048</v>
          </cell>
          <cell r="P131">
            <v>491</v>
          </cell>
          <cell r="S131">
            <v>1843807.8335671201</v>
          </cell>
        </row>
        <row r="132">
          <cell r="N132">
            <v>20241000051</v>
          </cell>
          <cell r="P132">
            <v>1200</v>
          </cell>
          <cell r="S132">
            <v>456000</v>
          </cell>
        </row>
        <row r="133">
          <cell r="N133">
            <v>20241000052</v>
          </cell>
          <cell r="P133">
            <v>1200</v>
          </cell>
          <cell r="S133">
            <v>456000</v>
          </cell>
        </row>
        <row r="134">
          <cell r="N134">
            <v>20241000053</v>
          </cell>
          <cell r="P134">
            <v>1200</v>
          </cell>
          <cell r="S134">
            <v>456000</v>
          </cell>
        </row>
        <row r="135">
          <cell r="N135">
            <v>20241000054</v>
          </cell>
          <cell r="P135">
            <v>1200</v>
          </cell>
          <cell r="S135">
            <v>456000</v>
          </cell>
        </row>
        <row r="136">
          <cell r="N136">
            <v>20250300003</v>
          </cell>
          <cell r="P136">
            <v>5009</v>
          </cell>
          <cell r="S136">
            <v>175315</v>
          </cell>
        </row>
        <row r="137">
          <cell r="N137">
            <v>20250300004</v>
          </cell>
          <cell r="P137">
            <v>5009</v>
          </cell>
          <cell r="S137">
            <v>175315</v>
          </cell>
        </row>
        <row r="138">
          <cell r="N138">
            <v>20250300005</v>
          </cell>
          <cell r="P138">
            <v>5007</v>
          </cell>
          <cell r="S138">
            <v>175245</v>
          </cell>
        </row>
        <row r="139">
          <cell r="N139">
            <v>20250300006</v>
          </cell>
          <cell r="P139">
            <v>5008</v>
          </cell>
          <cell r="S139">
            <v>175280</v>
          </cell>
        </row>
        <row r="140">
          <cell r="N140">
            <v>20240700084</v>
          </cell>
          <cell r="P140">
            <v>520</v>
          </cell>
          <cell r="S140">
            <v>1430485.0601050381</v>
          </cell>
        </row>
        <row r="141">
          <cell r="N141">
            <v>20240700083</v>
          </cell>
          <cell r="P141">
            <v>124</v>
          </cell>
          <cell r="S141">
            <v>541080.02538721066</v>
          </cell>
        </row>
        <row r="146">
          <cell r="P146">
            <v>14724258</v>
          </cell>
          <cell r="S146" t="e">
            <v>#DIV/0!</v>
          </cell>
        </row>
        <row r="157">
          <cell r="S157" t="str">
            <v>③</v>
          </cell>
        </row>
        <row r="158">
          <cell r="S158" t="str">
            <v>外注加工費</v>
          </cell>
        </row>
        <row r="159">
          <cell r="S159">
            <v>0</v>
          </cell>
        </row>
        <row r="160">
          <cell r="S160">
            <v>17401340.409477014</v>
          </cell>
        </row>
        <row r="161">
          <cell r="S161">
            <v>56566972.377279423</v>
          </cell>
        </row>
        <row r="162">
          <cell r="S162">
            <v>7168474.38213652</v>
          </cell>
        </row>
        <row r="163">
          <cell r="S163">
            <v>0</v>
          </cell>
        </row>
        <row r="164">
          <cell r="S164">
            <v>98994547.90498063</v>
          </cell>
        </row>
        <row r="165">
          <cell r="S165">
            <v>0</v>
          </cell>
        </row>
        <row r="166">
          <cell r="S166">
            <v>10367441</v>
          </cell>
        </row>
        <row r="167">
          <cell r="S167">
            <v>0</v>
          </cell>
        </row>
        <row r="168">
          <cell r="S168">
            <v>0</v>
          </cell>
        </row>
        <row r="169">
          <cell r="S169">
            <v>98892931.331595391</v>
          </cell>
        </row>
        <row r="170">
          <cell r="S170">
            <v>0</v>
          </cell>
        </row>
        <row r="171">
          <cell r="S171">
            <v>2410573.0142130721</v>
          </cell>
        </row>
        <row r="172">
          <cell r="S172">
            <v>4378614.854496967</v>
          </cell>
        </row>
        <row r="173">
          <cell r="S173">
            <v>0</v>
          </cell>
        </row>
        <row r="174">
          <cell r="S174">
            <v>0</v>
          </cell>
        </row>
        <row r="175">
          <cell r="S175">
            <v>0</v>
          </cell>
        </row>
        <row r="176">
          <cell r="S176">
            <v>0</v>
          </cell>
        </row>
        <row r="177">
          <cell r="S177">
            <v>0</v>
          </cell>
        </row>
        <row r="178">
          <cell r="S178">
            <v>0</v>
          </cell>
        </row>
        <row r="179">
          <cell r="S179">
            <v>0</v>
          </cell>
        </row>
        <row r="180">
          <cell r="S180">
            <v>14714042.011693807</v>
          </cell>
        </row>
        <row r="181">
          <cell r="S181">
            <v>0</v>
          </cell>
        </row>
        <row r="182">
          <cell r="S182">
            <v>3849104.2198983012</v>
          </cell>
        </row>
        <row r="183">
          <cell r="S183">
            <v>0</v>
          </cell>
        </row>
        <row r="184">
          <cell r="S184">
            <v>0</v>
          </cell>
        </row>
        <row r="185">
          <cell r="S185">
            <v>0</v>
          </cell>
        </row>
        <row r="186">
          <cell r="S186">
            <v>0</v>
          </cell>
        </row>
        <row r="187">
          <cell r="S187">
            <v>0</v>
          </cell>
        </row>
        <row r="188">
          <cell r="S188">
            <v>0</v>
          </cell>
        </row>
        <row r="189">
          <cell r="S189">
            <v>0</v>
          </cell>
        </row>
        <row r="190">
          <cell r="S190">
            <v>0</v>
          </cell>
        </row>
        <row r="191">
          <cell r="S191">
            <v>0</v>
          </cell>
        </row>
        <row r="192">
          <cell r="S192">
            <v>0</v>
          </cell>
        </row>
        <row r="193">
          <cell r="S193">
            <v>9415691.5961539708</v>
          </cell>
        </row>
        <row r="194">
          <cell r="S194">
            <v>0</v>
          </cell>
        </row>
        <row r="195">
          <cell r="S195">
            <v>13504059.745095076</v>
          </cell>
        </row>
        <row r="196">
          <cell r="S196">
            <v>469798195.24081242</v>
          </cell>
        </row>
        <row r="197">
          <cell r="S197">
            <v>1227884</v>
          </cell>
        </row>
        <row r="198">
          <cell r="S198">
            <v>0</v>
          </cell>
        </row>
        <row r="199">
          <cell r="S199">
            <v>0</v>
          </cell>
        </row>
        <row r="200">
          <cell r="S200">
            <v>0</v>
          </cell>
        </row>
        <row r="201">
          <cell r="S201">
            <v>11756605.249490462</v>
          </cell>
        </row>
        <row r="202">
          <cell r="S202">
            <v>12520909.460827706</v>
          </cell>
        </row>
        <row r="203">
          <cell r="S203">
            <v>4296817.3556405362</v>
          </cell>
        </row>
        <row r="204">
          <cell r="S204">
            <v>0</v>
          </cell>
        </row>
        <row r="205">
          <cell r="S205">
            <v>0</v>
          </cell>
        </row>
        <row r="206">
          <cell r="S206">
            <v>14847151.205685228</v>
          </cell>
        </row>
        <row r="207">
          <cell r="S207">
            <v>0</v>
          </cell>
        </row>
        <row r="208">
          <cell r="S208">
            <v>336770.41268205934</v>
          </cell>
        </row>
        <row r="209">
          <cell r="S209">
            <v>0</v>
          </cell>
        </row>
        <row r="210">
          <cell r="S210">
            <v>4894956.1756369844</v>
          </cell>
        </row>
        <row r="211">
          <cell r="S211">
            <v>0</v>
          </cell>
        </row>
        <row r="212">
          <cell r="S212">
            <v>0</v>
          </cell>
        </row>
        <row r="213">
          <cell r="S213">
            <v>210083.48607076338</v>
          </cell>
        </row>
        <row r="214">
          <cell r="S214">
            <v>0</v>
          </cell>
        </row>
        <row r="215">
          <cell r="S215">
            <v>2960002.8881580518</v>
          </cell>
        </row>
        <row r="216">
          <cell r="S216">
            <v>4730400</v>
          </cell>
        </row>
        <row r="217">
          <cell r="S217">
            <v>28048916.642341536</v>
          </cell>
        </row>
        <row r="218">
          <cell r="S218">
            <v>1512679.9533594344</v>
          </cell>
        </row>
        <row r="219">
          <cell r="S219">
            <v>1843807.8335671201</v>
          </cell>
        </row>
        <row r="220">
          <cell r="S220">
            <v>2525155</v>
          </cell>
        </row>
        <row r="221">
          <cell r="S221">
            <v>1971565.0854922486</v>
          </cell>
        </row>
        <row r="222">
          <cell r="S222">
            <v>0</v>
          </cell>
        </row>
        <row r="223">
          <cell r="S223">
            <v>901145692.83678484</v>
          </cell>
        </row>
      </sheetData>
      <sheetData sheetId="20"/>
      <sheetData sheetId="21"/>
      <sheetData sheetId="22">
        <row r="1">
          <cell r="A1" t="str">
            <v>第37期　仕掛品(製品課)</v>
          </cell>
        </row>
        <row r="3">
          <cell r="F3" t="str">
            <v>製品記号</v>
          </cell>
          <cell r="H3" t="str">
            <v>期首棚卸</v>
          </cell>
          <cell r="K3" t="str">
            <v>当期投入</v>
          </cell>
          <cell r="AD3" t="str">
            <v>当期商品製造原価</v>
          </cell>
        </row>
        <row r="4">
          <cell r="H4" t="str">
            <v>数量</v>
          </cell>
          <cell r="L4" t="str">
            <v>仕掛品(製品課製造分)</v>
          </cell>
          <cell r="N4" t="str">
            <v>仕掛品(外注品内製分)</v>
          </cell>
          <cell r="P4" t="str">
            <v>仕掛品(製造部製造分)</v>
          </cell>
          <cell r="R4" t="str">
            <v>資材費</v>
          </cell>
          <cell r="U4" t="str">
            <v>労務費(製品課)</v>
          </cell>
          <cell r="W4" t="str">
            <v>労務費(製造部)</v>
          </cell>
          <cell r="Y4" t="str">
            <v>経費</v>
          </cell>
          <cell r="AA4" t="str">
            <v>外注加工費</v>
          </cell>
          <cell r="AB4" t="str">
            <v>別コードに振替</v>
          </cell>
        </row>
        <row r="5">
          <cell r="A5" t="str">
            <v>SCコード</v>
          </cell>
          <cell r="B5" t="str">
            <v>商品名</v>
          </cell>
          <cell r="C5" t="str">
            <v>区分</v>
          </cell>
          <cell r="D5" t="str">
            <v>半製品</v>
          </cell>
          <cell r="E5" t="str">
            <v>内容量(g)</v>
          </cell>
          <cell r="F5" t="str">
            <v>製品記号</v>
          </cell>
          <cell r="G5" t="str">
            <v>ｸﾞﾗﾑ単価</v>
          </cell>
          <cell r="H5" t="str">
            <v>数量</v>
          </cell>
          <cell r="I5" t="str">
            <v>進捗度</v>
          </cell>
          <cell r="J5" t="str">
            <v>金額</v>
          </cell>
          <cell r="K5" t="str">
            <v>数量</v>
          </cell>
          <cell r="L5" t="str">
            <v>配賦係数</v>
          </cell>
          <cell r="M5" t="str">
            <v>金額</v>
          </cell>
          <cell r="N5" t="str">
            <v>配賦係数</v>
          </cell>
          <cell r="O5" t="str">
            <v>金額</v>
          </cell>
          <cell r="P5" t="str">
            <v>配賦係数</v>
          </cell>
          <cell r="Q5" t="str">
            <v>金額</v>
          </cell>
          <cell r="R5" t="str">
            <v>包材価格</v>
          </cell>
          <cell r="S5" t="str">
            <v>配賦係数</v>
          </cell>
          <cell r="T5" t="str">
            <v>金額</v>
          </cell>
          <cell r="U5" t="str">
            <v>配賦係数</v>
          </cell>
          <cell r="V5" t="str">
            <v>金額</v>
          </cell>
          <cell r="W5" t="str">
            <v>配賦係数</v>
          </cell>
          <cell r="X5" t="str">
            <v>金額</v>
          </cell>
          <cell r="Y5" t="str">
            <v>配賦係数</v>
          </cell>
          <cell r="Z5" t="str">
            <v>金額</v>
          </cell>
          <cell r="AA5" t="str">
            <v>(原液原価込み)</v>
          </cell>
          <cell r="AB5" t="str">
            <v>数量</v>
          </cell>
          <cell r="AC5" t="str">
            <v>金額</v>
          </cell>
          <cell r="AD5" t="str">
            <v>数量</v>
          </cell>
          <cell r="AE5" t="str">
            <v>金額</v>
          </cell>
          <cell r="AF5" t="str">
            <v>単価</v>
          </cell>
        </row>
        <row r="6">
          <cell r="A6">
            <v>20110300023</v>
          </cell>
          <cell r="B6" t="str">
            <v>EH酵素 6g(2g 3連包)</v>
          </cell>
          <cell r="C6" t="str">
            <v>半製品</v>
          </cell>
          <cell r="D6" t="str">
            <v>半製品</v>
          </cell>
          <cell r="E6">
            <v>6</v>
          </cell>
          <cell r="F6" t="str">
            <v>CE</v>
          </cell>
          <cell r="G6">
            <v>0</v>
          </cell>
          <cell r="H6">
            <v>0</v>
          </cell>
          <cell r="J6">
            <v>0</v>
          </cell>
        </row>
        <row r="7">
          <cell r="A7">
            <v>20110801125</v>
          </cell>
          <cell r="B7" t="str">
            <v>【瓶】ｽｰﾊﾟｰ万田酵素 氣Ⅰ</v>
          </cell>
          <cell r="C7" t="str">
            <v>半製品</v>
          </cell>
          <cell r="D7" t="str">
            <v>半製品</v>
          </cell>
          <cell r="G7">
            <v>0</v>
          </cell>
          <cell r="H7">
            <v>0</v>
          </cell>
          <cell r="J7">
            <v>0</v>
          </cell>
        </row>
        <row r="8">
          <cell r="A8">
            <v>20110801128</v>
          </cell>
          <cell r="B8" t="str">
            <v>【瓶】ｴｺｺﾞｰﾙﾄﾞEX 180g</v>
          </cell>
          <cell r="C8" t="str">
            <v>半製品</v>
          </cell>
          <cell r="D8" t="str">
            <v>半製品</v>
          </cell>
          <cell r="G8">
            <v>0</v>
          </cell>
          <cell r="H8">
            <v>0</v>
          </cell>
          <cell r="J8">
            <v>0</v>
          </cell>
        </row>
        <row r="9">
          <cell r="A9">
            <v>20110801129</v>
          </cell>
          <cell r="B9" t="str">
            <v>【ﾎﾞﾄﾙ】Jﾎﾞﾄﾙ 丸型細口 1ﾘｯﾄﾙ</v>
          </cell>
          <cell r="C9" t="str">
            <v>半製品</v>
          </cell>
          <cell r="D9" t="str">
            <v>半製品</v>
          </cell>
          <cell r="G9">
            <v>0</v>
          </cell>
          <cell r="H9">
            <v>0</v>
          </cell>
          <cell r="J9">
            <v>0</v>
          </cell>
        </row>
        <row r="10">
          <cell r="A10">
            <v>20110801131</v>
          </cell>
          <cell r="B10" t="str">
            <v>【瓶】155g S-130 白</v>
          </cell>
          <cell r="C10" t="str">
            <v>半製品</v>
          </cell>
          <cell r="D10" t="str">
            <v>半製品</v>
          </cell>
          <cell r="G10">
            <v>0</v>
          </cell>
          <cell r="H10">
            <v>0</v>
          </cell>
          <cell r="J10">
            <v>0</v>
          </cell>
        </row>
        <row r="11">
          <cell r="A11">
            <v>20110801132</v>
          </cell>
          <cell r="B11" t="str">
            <v>【瓶】145g E-100 六角（白）</v>
          </cell>
          <cell r="C11" t="str">
            <v>半製品</v>
          </cell>
          <cell r="D11" t="str">
            <v>半製品</v>
          </cell>
          <cell r="G11">
            <v>0</v>
          </cell>
          <cell r="H11">
            <v>0</v>
          </cell>
          <cell r="J11">
            <v>0</v>
          </cell>
        </row>
        <row r="12">
          <cell r="A12">
            <v>20110801133</v>
          </cell>
          <cell r="B12" t="str">
            <v>【瓶】EC-500</v>
          </cell>
          <cell r="C12" t="str">
            <v>半製品</v>
          </cell>
          <cell r="D12" t="str">
            <v>半製品</v>
          </cell>
          <cell r="G12">
            <v>0</v>
          </cell>
          <cell r="H12">
            <v>0</v>
          </cell>
          <cell r="J12">
            <v>0</v>
          </cell>
        </row>
        <row r="13">
          <cell r="A13">
            <v>20110801134</v>
          </cell>
          <cell r="B13" t="str">
            <v>【瓶】M-70 6角 茶</v>
          </cell>
          <cell r="C13" t="str">
            <v>半製品</v>
          </cell>
          <cell r="D13" t="str">
            <v>半製品</v>
          </cell>
          <cell r="G13">
            <v>0</v>
          </cell>
          <cell r="H13">
            <v>0</v>
          </cell>
          <cell r="J13">
            <v>0</v>
          </cell>
        </row>
        <row r="14">
          <cell r="A14">
            <v>20110801135</v>
          </cell>
          <cell r="B14" t="str">
            <v>【瓶】六角茶色 145g E-100</v>
          </cell>
          <cell r="C14" t="str">
            <v>半製品</v>
          </cell>
          <cell r="D14" t="str">
            <v>半製品</v>
          </cell>
          <cell r="G14">
            <v>0</v>
          </cell>
          <cell r="H14">
            <v>0</v>
          </cell>
          <cell r="J14">
            <v>0</v>
          </cell>
        </row>
        <row r="15">
          <cell r="A15">
            <v>20110801137</v>
          </cell>
          <cell r="B15" t="str">
            <v>【瓶】食品8角 310g</v>
          </cell>
          <cell r="C15" t="str">
            <v>半製品</v>
          </cell>
          <cell r="D15" t="str">
            <v>半製品</v>
          </cell>
          <cell r="G15">
            <v>0</v>
          </cell>
          <cell r="H15">
            <v>0</v>
          </cell>
          <cell r="J15">
            <v>0</v>
          </cell>
        </row>
        <row r="16">
          <cell r="A16">
            <v>20110801139</v>
          </cell>
          <cell r="B16" t="str">
            <v>【瓶】E-90</v>
          </cell>
          <cell r="C16" t="str">
            <v>半製品</v>
          </cell>
          <cell r="D16" t="str">
            <v>半製品</v>
          </cell>
          <cell r="G16">
            <v>0</v>
          </cell>
          <cell r="H16">
            <v>0</v>
          </cell>
          <cell r="J16">
            <v>0</v>
          </cell>
        </row>
        <row r="17">
          <cell r="A17">
            <v>20110801142</v>
          </cell>
          <cell r="B17" t="str">
            <v>万田酵素 145g (販売店向け)　半</v>
          </cell>
          <cell r="C17" t="str">
            <v>半製品</v>
          </cell>
          <cell r="D17" t="str">
            <v>半製品</v>
          </cell>
          <cell r="E17">
            <v>145</v>
          </cell>
          <cell r="F17" t="str">
            <v>P</v>
          </cell>
          <cell r="G17">
            <v>1.2657092176984073</v>
          </cell>
          <cell r="H17">
            <v>0</v>
          </cell>
          <cell r="J17">
            <v>0</v>
          </cell>
        </row>
        <row r="18">
          <cell r="A18">
            <v>20110801143</v>
          </cell>
          <cell r="B18" t="str">
            <v>万田酵素 300g (販売店）　半</v>
          </cell>
          <cell r="C18" t="str">
            <v>半製品</v>
          </cell>
          <cell r="D18" t="str">
            <v>半製品</v>
          </cell>
          <cell r="G18">
            <v>0</v>
          </cell>
          <cell r="H18">
            <v>0</v>
          </cell>
          <cell r="J18">
            <v>0</v>
          </cell>
        </row>
        <row r="19">
          <cell r="A19">
            <v>20110801158</v>
          </cell>
          <cell r="B19" t="str">
            <v>PG　2.5g×2</v>
          </cell>
          <cell r="C19" t="str">
            <v>半製品</v>
          </cell>
          <cell r="D19" t="str">
            <v>半製品</v>
          </cell>
          <cell r="E19">
            <v>5</v>
          </cell>
          <cell r="F19" t="str">
            <v>PG</v>
          </cell>
          <cell r="G19">
            <v>1.4973297795834115</v>
          </cell>
          <cell r="H19">
            <v>180</v>
          </cell>
          <cell r="J19">
            <v>1110.9506481061164</v>
          </cell>
        </row>
        <row r="20">
          <cell r="A20">
            <v>20110801159</v>
          </cell>
          <cell r="B20" t="str">
            <v>ZA　2.5g×2</v>
          </cell>
          <cell r="C20" t="str">
            <v>半製品</v>
          </cell>
          <cell r="D20" t="str">
            <v>半製品</v>
          </cell>
          <cell r="E20">
            <v>5</v>
          </cell>
          <cell r="F20" t="str">
            <v>ZA</v>
          </cell>
          <cell r="G20">
            <v>2.2073146339103578</v>
          </cell>
          <cell r="H20">
            <v>4500</v>
          </cell>
          <cell r="J20">
            <v>37735.652622894268</v>
          </cell>
        </row>
        <row r="21">
          <cell r="A21">
            <v>20110801161</v>
          </cell>
          <cell r="B21" t="str">
            <v>BE　2.5g×2</v>
          </cell>
          <cell r="C21" t="str">
            <v>半製品</v>
          </cell>
          <cell r="D21" t="str">
            <v>半製品</v>
          </cell>
          <cell r="E21">
            <v>5</v>
          </cell>
          <cell r="F21" t="str">
            <v>BE</v>
          </cell>
          <cell r="G21">
            <v>1.6947415974326687</v>
          </cell>
          <cell r="H21">
            <v>3800</v>
          </cell>
          <cell r="J21">
            <v>25204.237113497751</v>
          </cell>
        </row>
        <row r="22">
          <cell r="A22">
            <v>20110801164</v>
          </cell>
          <cell r="B22" t="str">
            <v>ｊPG　2.5g×2</v>
          </cell>
          <cell r="C22" t="str">
            <v>半製品</v>
          </cell>
          <cell r="D22" t="str">
            <v>半製品</v>
          </cell>
          <cell r="E22">
            <v>5</v>
          </cell>
          <cell r="F22" t="str">
            <v>PG</v>
          </cell>
          <cell r="G22">
            <v>1.4973297795834115</v>
          </cell>
          <cell r="H22">
            <v>900</v>
          </cell>
          <cell r="J22">
            <v>5554.753240530581</v>
          </cell>
        </row>
        <row r="23">
          <cell r="A23">
            <v>20110801167</v>
          </cell>
          <cell r="B23" t="str">
            <v>W　2.5g×2</v>
          </cell>
          <cell r="C23" t="str">
            <v>半製品</v>
          </cell>
          <cell r="D23" t="str">
            <v>半製品</v>
          </cell>
          <cell r="E23">
            <v>5</v>
          </cell>
          <cell r="F23" t="str">
            <v>W</v>
          </cell>
          <cell r="G23">
            <v>0</v>
          </cell>
          <cell r="H23">
            <v>0</v>
          </cell>
          <cell r="J23">
            <v>0</v>
          </cell>
        </row>
        <row r="24">
          <cell r="A24">
            <v>20110801168</v>
          </cell>
          <cell r="B24" t="str">
            <v>PE　2.5g×2</v>
          </cell>
          <cell r="C24" t="str">
            <v>半製品</v>
          </cell>
          <cell r="D24" t="str">
            <v>半製品</v>
          </cell>
          <cell r="E24">
            <v>5</v>
          </cell>
          <cell r="F24" t="str">
            <v>PE</v>
          </cell>
          <cell r="G24">
            <v>1.1499333504230713</v>
          </cell>
          <cell r="H24">
            <v>0</v>
          </cell>
          <cell r="J24">
            <v>0</v>
          </cell>
        </row>
        <row r="25">
          <cell r="A25">
            <v>20110801169</v>
          </cell>
          <cell r="B25" t="str">
            <v>L 5000 (海外向け)　Y　5g×3</v>
          </cell>
          <cell r="C25" t="str">
            <v>半製品</v>
          </cell>
          <cell r="D25" t="str">
            <v>半製品</v>
          </cell>
          <cell r="E25">
            <v>15</v>
          </cell>
          <cell r="F25" t="str">
            <v>Y</v>
          </cell>
          <cell r="G25">
            <v>1.6405740954785171</v>
          </cell>
          <cell r="H25">
            <v>0</v>
          </cell>
          <cell r="J25">
            <v>0</v>
          </cell>
        </row>
        <row r="26">
          <cell r="A26">
            <v>20110801179</v>
          </cell>
          <cell r="B26" t="str">
            <v>FB　2.5g×2</v>
          </cell>
          <cell r="C26" t="str">
            <v>半製品</v>
          </cell>
          <cell r="D26" t="str">
            <v>半製品</v>
          </cell>
          <cell r="E26">
            <v>5</v>
          </cell>
          <cell r="F26" t="str">
            <v>FB</v>
          </cell>
          <cell r="G26">
            <v>1.8947649106326334</v>
          </cell>
          <cell r="H26">
            <v>0</v>
          </cell>
          <cell r="J26">
            <v>0</v>
          </cell>
        </row>
        <row r="27">
          <cell r="A27">
            <v>20110801204</v>
          </cell>
          <cell r="B27" t="str">
            <v>D 1.67g×2</v>
          </cell>
          <cell r="C27" t="str">
            <v>半製品</v>
          </cell>
          <cell r="D27" t="str">
            <v>半製品</v>
          </cell>
          <cell r="E27">
            <v>3.34</v>
          </cell>
          <cell r="F27" t="str">
            <v>D</v>
          </cell>
          <cell r="G27">
            <v>1.349963068994019</v>
          </cell>
          <cell r="H27">
            <v>0</v>
          </cell>
          <cell r="J27">
            <v>0</v>
          </cell>
        </row>
        <row r="28">
          <cell r="A28">
            <v>20110801206</v>
          </cell>
          <cell r="B28" t="str">
            <v>L 5000(ﾀﾅｶ向け) Y　5g×3</v>
          </cell>
          <cell r="C28" t="str">
            <v>半製品</v>
          </cell>
          <cell r="D28" t="str">
            <v>半製品</v>
          </cell>
          <cell r="E28">
            <v>15</v>
          </cell>
          <cell r="F28" t="str">
            <v>Y</v>
          </cell>
          <cell r="G28">
            <v>1.6405740954785171</v>
          </cell>
          <cell r="H28">
            <v>0</v>
          </cell>
          <cell r="J28">
            <v>0</v>
          </cell>
        </row>
        <row r="29">
          <cell r="A29">
            <v>20110801213</v>
          </cell>
          <cell r="B29" t="str">
            <v>CE 2g×3</v>
          </cell>
          <cell r="C29" t="str">
            <v>半製品</v>
          </cell>
          <cell r="D29" t="str">
            <v>半製品</v>
          </cell>
          <cell r="E29">
            <v>6</v>
          </cell>
          <cell r="F29" t="str">
            <v>CE</v>
          </cell>
          <cell r="G29">
            <v>0</v>
          </cell>
          <cell r="H29">
            <v>0</v>
          </cell>
          <cell r="J29">
            <v>0</v>
          </cell>
        </row>
        <row r="30">
          <cell r="A30">
            <v>20110801215</v>
          </cell>
          <cell r="B30" t="str">
            <v>5A　5g×2</v>
          </cell>
          <cell r="C30" t="str">
            <v>半製品</v>
          </cell>
          <cell r="D30" t="str">
            <v>半製品</v>
          </cell>
          <cell r="E30">
            <v>10</v>
          </cell>
          <cell r="F30" t="str">
            <v>5A</v>
          </cell>
          <cell r="G30">
            <v>5.1725293561013439</v>
          </cell>
          <cell r="H30">
            <v>0</v>
          </cell>
          <cell r="J30">
            <v>0</v>
          </cell>
        </row>
        <row r="31">
          <cell r="A31">
            <v>20110801216</v>
          </cell>
          <cell r="B31" t="str">
            <v>新･MKF-Ⅱ 30g　半</v>
          </cell>
          <cell r="C31" t="str">
            <v>半製品</v>
          </cell>
          <cell r="D31" t="str">
            <v>半製品</v>
          </cell>
          <cell r="G31">
            <v>0</v>
          </cell>
          <cell r="H31">
            <v>0</v>
          </cell>
          <cell r="J31">
            <v>0</v>
          </cell>
        </row>
        <row r="32">
          <cell r="A32">
            <v>20110801217</v>
          </cell>
          <cell r="B32" t="str">
            <v>MKF-Ⅱ 5A ﾘｷｯﾄﾞ 30g　半</v>
          </cell>
          <cell r="C32" t="str">
            <v>半製品</v>
          </cell>
          <cell r="D32" t="str">
            <v>半製品</v>
          </cell>
          <cell r="G32">
            <v>0</v>
          </cell>
          <cell r="H32">
            <v>0</v>
          </cell>
          <cell r="J32">
            <v>0</v>
          </cell>
        </row>
        <row r="33">
          <cell r="A33">
            <v>20110801221</v>
          </cell>
          <cell r="B33" t="str">
            <v>DC　2.5g×2</v>
          </cell>
          <cell r="C33" t="str">
            <v>半製品</v>
          </cell>
          <cell r="D33" t="str">
            <v>半製品</v>
          </cell>
          <cell r="E33">
            <v>5</v>
          </cell>
          <cell r="F33" t="str">
            <v>DC</v>
          </cell>
          <cell r="G33">
            <v>2.541445333994659</v>
          </cell>
          <cell r="H33">
            <v>0</v>
          </cell>
          <cell r="J33">
            <v>0</v>
          </cell>
        </row>
        <row r="34">
          <cell r="A34">
            <v>20110801223</v>
          </cell>
          <cell r="B34" t="str">
            <v>ﾅﾁｭﾗﾙ酵素 ﾌﾞﾙｰﾍﾞﾘｰﾌﾟﾗｽ 2.5g×3</v>
          </cell>
          <cell r="C34" t="str">
            <v>半製品</v>
          </cell>
          <cell r="D34" t="str">
            <v>半製品</v>
          </cell>
          <cell r="E34">
            <v>7.5</v>
          </cell>
          <cell r="F34" t="str">
            <v>PR</v>
          </cell>
          <cell r="G34">
            <v>1.8060341576046244</v>
          </cell>
          <cell r="H34">
            <v>0</v>
          </cell>
          <cell r="J34">
            <v>0</v>
          </cell>
        </row>
        <row r="35">
          <cell r="A35">
            <v>20110801234</v>
          </cell>
          <cell r="B35" t="str">
            <v>Man-Koso P　2.5g×4</v>
          </cell>
          <cell r="C35" t="str">
            <v>半製品</v>
          </cell>
          <cell r="D35" t="str">
            <v>半製品</v>
          </cell>
          <cell r="E35">
            <v>10</v>
          </cell>
          <cell r="F35" t="str">
            <v>P</v>
          </cell>
          <cell r="G35">
            <v>1.2657092176984073</v>
          </cell>
          <cell r="H35">
            <v>0</v>
          </cell>
          <cell r="J35">
            <v>0</v>
          </cell>
        </row>
        <row r="36">
          <cell r="A36">
            <v>20110801266</v>
          </cell>
          <cell r="B36" t="str">
            <v>B 2.5g×2</v>
          </cell>
          <cell r="C36" t="str">
            <v>半製品</v>
          </cell>
          <cell r="D36" t="str">
            <v>半製品</v>
          </cell>
          <cell r="E36">
            <v>5</v>
          </cell>
          <cell r="F36" t="str">
            <v>B</v>
          </cell>
          <cell r="G36">
            <v>1.3486946843755108</v>
          </cell>
          <cell r="H36">
            <v>0</v>
          </cell>
          <cell r="J36">
            <v>0</v>
          </cell>
        </row>
        <row r="37">
          <cell r="A37">
            <v>20110801267</v>
          </cell>
          <cell r="B37" t="str">
            <v>EB　2.5g×2</v>
          </cell>
          <cell r="C37" t="str">
            <v>半製品</v>
          </cell>
          <cell r="D37" t="str">
            <v>半製品</v>
          </cell>
          <cell r="E37">
            <v>5</v>
          </cell>
          <cell r="F37" t="str">
            <v>EB</v>
          </cell>
          <cell r="G37">
            <v>1.3583251501585794</v>
          </cell>
          <cell r="H37">
            <v>4500</v>
          </cell>
          <cell r="J37">
            <v>19728.659091485144</v>
          </cell>
        </row>
        <row r="38">
          <cell r="A38">
            <v>20110801268</v>
          </cell>
          <cell r="B38" t="str">
            <v>V　2.5g×2</v>
          </cell>
          <cell r="C38" t="str">
            <v>半製品</v>
          </cell>
          <cell r="D38" t="str">
            <v>半製品</v>
          </cell>
          <cell r="E38">
            <v>5</v>
          </cell>
          <cell r="F38" t="str">
            <v>V</v>
          </cell>
          <cell r="G38">
            <v>1.2113726880830433</v>
          </cell>
          <cell r="H38">
            <v>0</v>
          </cell>
          <cell r="J38">
            <v>0</v>
          </cell>
        </row>
        <row r="39">
          <cell r="A39">
            <v>20110801270</v>
          </cell>
          <cell r="B39" t="str">
            <v>I　2.5g×2</v>
          </cell>
          <cell r="C39" t="str">
            <v>半製品</v>
          </cell>
          <cell r="D39" t="str">
            <v>半製品</v>
          </cell>
          <cell r="E39">
            <v>5</v>
          </cell>
          <cell r="F39" t="str">
            <v>I</v>
          </cell>
          <cell r="G39">
            <v>2.6770700970141528</v>
          </cell>
          <cell r="H39">
            <v>0</v>
          </cell>
          <cell r="J39">
            <v>0</v>
          </cell>
        </row>
        <row r="40">
          <cell r="A40">
            <v>20110801272</v>
          </cell>
          <cell r="B40" t="str">
            <v>MANDA KOSO 2.5g×2</v>
          </cell>
          <cell r="C40" t="str">
            <v>半製品</v>
          </cell>
          <cell r="D40" t="str">
            <v>半製品</v>
          </cell>
          <cell r="E40">
            <v>5</v>
          </cell>
          <cell r="F40" t="str">
            <v>P</v>
          </cell>
          <cell r="G40">
            <v>1.2657092176984073</v>
          </cell>
          <cell r="H40">
            <v>0</v>
          </cell>
          <cell r="J40">
            <v>0</v>
          </cell>
        </row>
        <row r="41">
          <cell r="A41">
            <v>20110801273</v>
          </cell>
          <cell r="B41" t="str">
            <v>P　2.5g×2</v>
          </cell>
          <cell r="C41" t="str">
            <v>半製品</v>
          </cell>
          <cell r="D41" t="str">
            <v>半製品</v>
          </cell>
          <cell r="E41">
            <v>5</v>
          </cell>
          <cell r="F41" t="str">
            <v>P</v>
          </cell>
          <cell r="G41">
            <v>1.2657092176984073</v>
          </cell>
          <cell r="H41">
            <v>124800</v>
          </cell>
          <cell r="J41">
            <v>599836.35815773334</v>
          </cell>
        </row>
        <row r="42">
          <cell r="A42">
            <v>20110801274</v>
          </cell>
          <cell r="B42" t="str">
            <v>O 2.5g×2</v>
          </cell>
          <cell r="C42" t="str">
            <v>半製品</v>
          </cell>
          <cell r="D42" t="str">
            <v>半製品</v>
          </cell>
          <cell r="E42">
            <v>5</v>
          </cell>
          <cell r="F42" t="str">
            <v>O</v>
          </cell>
          <cell r="G42">
            <v>1.322810826649603</v>
          </cell>
          <cell r="H42">
            <v>0</v>
          </cell>
          <cell r="J42">
            <v>0</v>
          </cell>
        </row>
        <row r="43">
          <cell r="A43">
            <v>20110801277</v>
          </cell>
          <cell r="B43" t="str">
            <v>ﾌﾞﾙｰﾍﾞﾘｰﾌﾟﾗｽ　2.5g×2</v>
          </cell>
          <cell r="C43" t="str">
            <v>半製品</v>
          </cell>
          <cell r="D43" t="str">
            <v>半製品</v>
          </cell>
          <cell r="E43">
            <v>5</v>
          </cell>
          <cell r="F43" t="str">
            <v>PR</v>
          </cell>
          <cell r="G43">
            <v>1.8060341576046244</v>
          </cell>
          <cell r="H43">
            <v>0</v>
          </cell>
          <cell r="J43">
            <v>0</v>
          </cell>
        </row>
        <row r="44">
          <cell r="A44">
            <v>20110801280</v>
          </cell>
          <cell r="B44" t="str">
            <v>G　2.5g×2</v>
          </cell>
          <cell r="C44" t="str">
            <v>半製品</v>
          </cell>
          <cell r="D44" t="str">
            <v>半製品</v>
          </cell>
          <cell r="E44">
            <v>5</v>
          </cell>
          <cell r="F44" t="str">
            <v>G</v>
          </cell>
          <cell r="G44">
            <v>2.7753037819816893</v>
          </cell>
          <cell r="H44">
            <v>0</v>
          </cell>
          <cell r="J44">
            <v>0</v>
          </cell>
        </row>
        <row r="45">
          <cell r="A45">
            <v>20110801283</v>
          </cell>
          <cell r="B45" t="str">
            <v>5A　2.5g×2</v>
          </cell>
          <cell r="C45" t="str">
            <v>半製品</v>
          </cell>
          <cell r="D45" t="str">
            <v>半製品</v>
          </cell>
          <cell r="E45">
            <v>5</v>
          </cell>
          <cell r="F45" t="str">
            <v>5A</v>
          </cell>
          <cell r="G45">
            <v>5.1725293561013439</v>
          </cell>
          <cell r="H45">
            <v>0</v>
          </cell>
          <cell r="J45">
            <v>0</v>
          </cell>
        </row>
        <row r="46">
          <cell r="A46">
            <v>20110801300</v>
          </cell>
          <cell r="B46" t="str">
            <v>X　1ml×2</v>
          </cell>
          <cell r="C46" t="str">
            <v>半製品</v>
          </cell>
          <cell r="D46" t="str">
            <v>半製品</v>
          </cell>
          <cell r="E46">
            <v>2.6</v>
          </cell>
          <cell r="F46" t="str">
            <v>X</v>
          </cell>
          <cell r="G46">
            <v>1.5731245205740305</v>
          </cell>
          <cell r="H46">
            <v>0</v>
          </cell>
          <cell r="J46">
            <v>0</v>
          </cell>
        </row>
        <row r="47">
          <cell r="A47">
            <v>20110801492</v>
          </cell>
          <cell r="B47" t="str">
            <v>新･MKF-Ⅱ 30g TOMⅢ-30 №3</v>
          </cell>
          <cell r="C47" t="str">
            <v>半製品</v>
          </cell>
          <cell r="D47" t="str">
            <v>半製品</v>
          </cell>
          <cell r="G47">
            <v>0</v>
          </cell>
          <cell r="H47">
            <v>0</v>
          </cell>
          <cell r="J47">
            <v>0</v>
          </cell>
        </row>
        <row r="48">
          <cell r="A48">
            <v>20110801505</v>
          </cell>
          <cell r="B48" t="str">
            <v>六角茶色瓶 145g E-100</v>
          </cell>
          <cell r="C48" t="str">
            <v>半製品</v>
          </cell>
          <cell r="D48" t="str">
            <v>半製品</v>
          </cell>
          <cell r="G48">
            <v>0</v>
          </cell>
          <cell r="H48">
            <v>0</v>
          </cell>
          <cell r="J48">
            <v>0</v>
          </cell>
        </row>
        <row r="49">
          <cell r="A49">
            <v>20110801533</v>
          </cell>
          <cell r="B49" t="str">
            <v>食品8角 310g 瓶 大商硝子</v>
          </cell>
          <cell r="C49" t="str">
            <v>半製品</v>
          </cell>
          <cell r="D49" t="str">
            <v>半製品</v>
          </cell>
          <cell r="G49">
            <v>0</v>
          </cell>
          <cell r="H49">
            <v>0</v>
          </cell>
          <cell r="J49">
            <v>0</v>
          </cell>
        </row>
        <row r="50">
          <cell r="A50">
            <v>20110801536</v>
          </cell>
          <cell r="B50" t="str">
            <v>分包ﾌｨﾙﾑ (無地) 幅70mm ﾀｶﾗ</v>
          </cell>
          <cell r="C50" t="str">
            <v>半製品</v>
          </cell>
          <cell r="D50" t="str">
            <v>半製品</v>
          </cell>
          <cell r="G50">
            <v>0</v>
          </cell>
          <cell r="H50">
            <v>0</v>
          </cell>
          <cell r="J50">
            <v>0</v>
          </cell>
        </row>
        <row r="51">
          <cell r="A51">
            <v>20110801549</v>
          </cell>
          <cell r="B51" t="str">
            <v>Jﾎﾞﾄﾙ 丸型細口(ﾅﾁｭﾗﾙ) 1ﾘｯﾄﾙ</v>
          </cell>
          <cell r="C51" t="str">
            <v>半製品</v>
          </cell>
          <cell r="D51" t="str">
            <v>半製品</v>
          </cell>
          <cell r="G51">
            <v>0</v>
          </cell>
          <cell r="H51">
            <v>0</v>
          </cell>
          <cell r="J51">
            <v>0</v>
          </cell>
        </row>
        <row r="52">
          <cell r="A52">
            <v>20110801604</v>
          </cell>
          <cell r="B52" t="str">
            <v>食品8角 310gｷｬｯﾌﾟ(大調和ﾏｰｸ入)</v>
          </cell>
          <cell r="C52" t="str">
            <v>半製品</v>
          </cell>
          <cell r="D52" t="str">
            <v>半製品</v>
          </cell>
          <cell r="G52">
            <v>0</v>
          </cell>
          <cell r="H52">
            <v>0</v>
          </cell>
          <cell r="J52">
            <v>0</v>
          </cell>
        </row>
        <row r="53">
          <cell r="A53">
            <v>20110801610</v>
          </cell>
          <cell r="B53" t="str">
            <v>新･MKF-Ⅱ 30g TOMⅢ-CAP №1</v>
          </cell>
          <cell r="C53" t="str">
            <v>半製品</v>
          </cell>
          <cell r="D53" t="str">
            <v>半製品</v>
          </cell>
          <cell r="G53">
            <v>0</v>
          </cell>
          <cell r="H53">
            <v>0</v>
          </cell>
          <cell r="J53">
            <v>0</v>
          </cell>
        </row>
        <row r="54">
          <cell r="A54">
            <v>20110801621</v>
          </cell>
          <cell r="B54" t="str">
            <v>70g用ｷｬｯﾌﾟ（大調和ﾏｰｸ入）</v>
          </cell>
          <cell r="C54" t="str">
            <v>半製品</v>
          </cell>
          <cell r="D54" t="str">
            <v>半製品</v>
          </cell>
          <cell r="G54">
            <v>0</v>
          </cell>
          <cell r="H54">
            <v>0</v>
          </cell>
          <cell r="J54">
            <v>0</v>
          </cell>
        </row>
        <row r="55">
          <cell r="A55">
            <v>20110801622</v>
          </cell>
          <cell r="B55" t="str">
            <v>145ｇ用 ｷｬｯﾌﾟ（大調和ﾏｰｸ入り）</v>
          </cell>
          <cell r="C55" t="str">
            <v>半製品</v>
          </cell>
          <cell r="D55" t="str">
            <v>半製品</v>
          </cell>
          <cell r="G55">
            <v>0</v>
          </cell>
          <cell r="H55">
            <v>0</v>
          </cell>
          <cell r="J55">
            <v>0</v>
          </cell>
        </row>
        <row r="56">
          <cell r="A56">
            <v>20110801624</v>
          </cell>
          <cell r="B56" t="str">
            <v>70ｇ用ｷｬｯﾌﾟ（刻印なし）</v>
          </cell>
          <cell r="C56" t="str">
            <v>半製品</v>
          </cell>
          <cell r="D56" t="str">
            <v>半製品</v>
          </cell>
          <cell r="G56">
            <v>0</v>
          </cell>
          <cell r="H56">
            <v>0</v>
          </cell>
          <cell r="J56">
            <v>0</v>
          </cell>
        </row>
        <row r="57">
          <cell r="A57">
            <v>20110801689</v>
          </cell>
          <cell r="B57" t="str">
            <v>新･MKF-Ⅱ 30g TOCAP用</v>
          </cell>
          <cell r="C57" t="str">
            <v>半製品</v>
          </cell>
          <cell r="D57" t="str">
            <v>半製品</v>
          </cell>
          <cell r="G57">
            <v>0</v>
          </cell>
          <cell r="H57">
            <v>0</v>
          </cell>
          <cell r="J57">
            <v>0</v>
          </cell>
        </row>
        <row r="58">
          <cell r="A58">
            <v>20110801698</v>
          </cell>
          <cell r="B58" t="str">
            <v>食品8角 310g SPPﾊｲｼｰﾄ 大商硝子</v>
          </cell>
          <cell r="C58" t="str">
            <v>半製品</v>
          </cell>
          <cell r="D58" t="str">
            <v>半製品</v>
          </cell>
          <cell r="G58">
            <v>0</v>
          </cell>
          <cell r="H58">
            <v>0</v>
          </cell>
          <cell r="J58">
            <v>0</v>
          </cell>
        </row>
        <row r="59">
          <cell r="A59">
            <v>20110803102</v>
          </cell>
          <cell r="B59" t="str">
            <v>食品8角 310g 瓶ｼｭﾘﾝｸ 大商硝子</v>
          </cell>
          <cell r="C59" t="str">
            <v>半製品</v>
          </cell>
          <cell r="D59" t="str">
            <v>半製品</v>
          </cell>
          <cell r="G59">
            <v>0</v>
          </cell>
          <cell r="H59">
            <v>0</v>
          </cell>
          <cell r="J59">
            <v>0</v>
          </cell>
        </row>
        <row r="60">
          <cell r="A60">
            <v>20110900030</v>
          </cell>
          <cell r="B60" t="str">
            <v>PE 2.5g</v>
          </cell>
          <cell r="C60" t="str">
            <v>半製品</v>
          </cell>
          <cell r="D60" t="str">
            <v>半製品</v>
          </cell>
          <cell r="E60">
            <v>2.5</v>
          </cell>
          <cell r="F60" t="str">
            <v>PE</v>
          </cell>
          <cell r="H60">
            <v>0</v>
          </cell>
          <cell r="J60">
            <v>0</v>
          </cell>
        </row>
        <row r="61">
          <cell r="A61">
            <v>20111000018</v>
          </cell>
          <cell r="B61" t="str">
            <v>MKﾐｸｽﾁｬｰ(ﾍﾟｰｽﾄ)㎏　半</v>
          </cell>
          <cell r="C61" t="str">
            <v>半製品</v>
          </cell>
          <cell r="D61" t="str">
            <v>半製品</v>
          </cell>
          <cell r="G61">
            <v>0</v>
          </cell>
          <cell r="H61">
            <v>0</v>
          </cell>
          <cell r="J61">
            <v>0</v>
          </cell>
        </row>
        <row r="62">
          <cell r="A62">
            <v>20111000019</v>
          </cell>
          <cell r="B62" t="str">
            <v>MKﾐｸｽﾁｬｰ(ﾘｷｯﾄﾞ)㎏　半</v>
          </cell>
          <cell r="C62" t="str">
            <v>半製品</v>
          </cell>
          <cell r="D62" t="str">
            <v>半製品</v>
          </cell>
          <cell r="G62">
            <v>0</v>
          </cell>
          <cell r="H62">
            <v>0</v>
          </cell>
          <cell r="J62">
            <v>0</v>
          </cell>
        </row>
        <row r="63">
          <cell r="A63">
            <v>20111000949</v>
          </cell>
          <cell r="B63" t="str">
            <v>表示用無地ﾗﾍﾞﾙ 63×50</v>
          </cell>
          <cell r="C63" t="str">
            <v>半製品</v>
          </cell>
          <cell r="D63" t="str">
            <v>半製品</v>
          </cell>
          <cell r="G63">
            <v>0</v>
          </cell>
          <cell r="H63">
            <v>0</v>
          </cell>
          <cell r="J63">
            <v>0</v>
          </cell>
        </row>
        <row r="64">
          <cell r="A64">
            <v>20111000967</v>
          </cell>
          <cell r="B64" t="str">
            <v>延寿酵素 OLIGO PLUS 145g 半</v>
          </cell>
          <cell r="C64" t="str">
            <v>半製品</v>
          </cell>
          <cell r="D64" t="str">
            <v>半製品</v>
          </cell>
          <cell r="E64">
            <v>145</v>
          </cell>
          <cell r="F64" t="str">
            <v>PT</v>
          </cell>
          <cell r="G64">
            <v>0</v>
          </cell>
          <cell r="H64">
            <v>0</v>
          </cell>
          <cell r="J64">
            <v>0</v>
          </cell>
        </row>
        <row r="65">
          <cell r="A65">
            <v>20111100047</v>
          </cell>
          <cell r="B65" t="str">
            <v>PT 2.5×2</v>
          </cell>
          <cell r="C65" t="str">
            <v>半製品</v>
          </cell>
          <cell r="D65" t="str">
            <v>半製品</v>
          </cell>
          <cell r="E65">
            <v>5</v>
          </cell>
          <cell r="F65" t="str">
            <v>PT</v>
          </cell>
          <cell r="G65">
            <v>0</v>
          </cell>
          <cell r="H65">
            <v>0</v>
          </cell>
          <cell r="J65">
            <v>0</v>
          </cell>
        </row>
        <row r="66">
          <cell r="A66">
            <v>20120300043</v>
          </cell>
          <cell r="B66" t="str">
            <v>Man-Koso LIFE Y 5g×3</v>
          </cell>
          <cell r="C66" t="str">
            <v>半製品</v>
          </cell>
          <cell r="D66" t="str">
            <v>半製品</v>
          </cell>
          <cell r="E66">
            <v>15</v>
          </cell>
          <cell r="F66" t="str">
            <v>Y</v>
          </cell>
          <cell r="G66">
            <v>1.6405740954785171</v>
          </cell>
          <cell r="H66">
            <v>0</v>
          </cell>
          <cell r="J66">
            <v>0</v>
          </cell>
        </row>
        <row r="67">
          <cell r="A67">
            <v>20120900071</v>
          </cell>
          <cell r="B67" t="str">
            <v>PE　2.5g</v>
          </cell>
          <cell r="C67" t="str">
            <v>半製品</v>
          </cell>
          <cell r="D67" t="str">
            <v>半製品</v>
          </cell>
          <cell r="E67">
            <v>2.5</v>
          </cell>
          <cell r="F67" t="str">
            <v>PE</v>
          </cell>
          <cell r="G67">
            <v>1.1499333504230713</v>
          </cell>
          <cell r="H67">
            <v>0</v>
          </cell>
          <cell r="J67">
            <v>0</v>
          </cell>
        </row>
        <row r="68">
          <cell r="A68">
            <v>20121000006</v>
          </cell>
          <cell r="B68" t="str">
            <v>ﾉﾆ酵素　2g×2</v>
          </cell>
          <cell r="C68" t="str">
            <v>半製品</v>
          </cell>
          <cell r="D68" t="str">
            <v>半製品</v>
          </cell>
          <cell r="E68">
            <v>4</v>
          </cell>
          <cell r="F68" t="str">
            <v>PSA</v>
          </cell>
          <cell r="G68">
            <v>1.7935092587910133</v>
          </cell>
          <cell r="H68">
            <v>0</v>
          </cell>
          <cell r="J68">
            <v>0</v>
          </cell>
        </row>
        <row r="69">
          <cell r="A69">
            <v>20121000043</v>
          </cell>
          <cell r="B69" t="str">
            <v>Q　2.5g×2</v>
          </cell>
          <cell r="C69" t="str">
            <v>半製品</v>
          </cell>
          <cell r="D69" t="str">
            <v>半製品</v>
          </cell>
          <cell r="E69">
            <v>5</v>
          </cell>
          <cell r="F69" t="str">
            <v>Q</v>
          </cell>
          <cell r="G69">
            <v>1.5486311464524407</v>
          </cell>
          <cell r="H69">
            <v>0</v>
          </cell>
          <cell r="J69">
            <v>0</v>
          </cell>
        </row>
        <row r="70">
          <cell r="A70">
            <v>20130100020</v>
          </cell>
          <cell r="B70" t="str">
            <v>食品8角310g瓶(刻印なし)新ｷｬｯﾌﾟ</v>
          </cell>
          <cell r="C70" t="str">
            <v>半製品</v>
          </cell>
          <cell r="D70" t="str">
            <v>半製品</v>
          </cell>
          <cell r="G70">
            <v>0</v>
          </cell>
          <cell r="H70">
            <v>0</v>
          </cell>
          <cell r="J70">
            <v>0</v>
          </cell>
        </row>
        <row r="71">
          <cell r="A71">
            <v>20130100025</v>
          </cell>
          <cell r="B71" t="str">
            <v>NONI酵素  300g　ﾌｧﾐﾘｰｻｲｽﾞ　半</v>
          </cell>
          <cell r="C71" t="str">
            <v>半製品</v>
          </cell>
          <cell r="D71" t="str">
            <v>半製品</v>
          </cell>
          <cell r="G71">
            <v>0</v>
          </cell>
          <cell r="H71">
            <v>0</v>
          </cell>
          <cell r="J71">
            <v>0</v>
          </cell>
        </row>
        <row r="72">
          <cell r="A72">
            <v>20130200022</v>
          </cell>
          <cell r="B72" t="str">
            <v>CE　2g×3　540g用</v>
          </cell>
          <cell r="C72" t="str">
            <v>半製品</v>
          </cell>
          <cell r="D72" t="str">
            <v>半製品</v>
          </cell>
          <cell r="E72">
            <v>6</v>
          </cell>
          <cell r="F72" t="str">
            <v>CE</v>
          </cell>
          <cell r="G72">
            <v>0</v>
          </cell>
          <cell r="H72">
            <v>0</v>
          </cell>
          <cell r="J72">
            <v>0</v>
          </cell>
        </row>
        <row r="73">
          <cell r="A73">
            <v>20130400028</v>
          </cell>
          <cell r="B73" t="str">
            <v>3年3ヶ月以上発酵熟成酵素 70g 半</v>
          </cell>
          <cell r="C73" t="str">
            <v>半製品</v>
          </cell>
          <cell r="D73" t="str">
            <v>半製品</v>
          </cell>
          <cell r="E73">
            <v>70</v>
          </cell>
          <cell r="F73" t="str">
            <v>P</v>
          </cell>
          <cell r="G73">
            <v>1.2657092176984073</v>
          </cell>
          <cell r="H73">
            <v>0</v>
          </cell>
          <cell r="J73">
            <v>0</v>
          </cell>
        </row>
        <row r="74">
          <cell r="A74">
            <v>20130400029</v>
          </cell>
          <cell r="B74" t="str">
            <v>3年3ヶ月発酵熟成酵素　2.5g×2</v>
          </cell>
          <cell r="C74" t="str">
            <v>半製品</v>
          </cell>
          <cell r="D74" t="str">
            <v>半製品</v>
          </cell>
          <cell r="E74">
            <v>5</v>
          </cell>
          <cell r="F74" t="str">
            <v>P</v>
          </cell>
          <cell r="G74">
            <v>1.2657092176984073</v>
          </cell>
          <cell r="H74">
            <v>0</v>
          </cell>
          <cell r="J74">
            <v>0</v>
          </cell>
        </row>
        <row r="75">
          <cell r="A75">
            <v>20130900009</v>
          </cell>
          <cell r="B75" t="str">
            <v>JA 2.5g×2　無地</v>
          </cell>
          <cell r="C75" t="str">
            <v>半製品</v>
          </cell>
          <cell r="D75" t="str">
            <v>半製品</v>
          </cell>
          <cell r="E75">
            <v>5</v>
          </cell>
          <cell r="F75" t="str">
            <v>JA</v>
          </cell>
          <cell r="G75">
            <v>0</v>
          </cell>
          <cell r="H75">
            <v>0</v>
          </cell>
          <cell r="J75">
            <v>0</v>
          </cell>
        </row>
        <row r="76">
          <cell r="A76">
            <v>20131000001</v>
          </cell>
          <cell r="B76" t="str">
            <v>3SPPΦ68.3×1.5ﾊｲｼ-ﾄ</v>
          </cell>
          <cell r="C76" t="str">
            <v>半製品</v>
          </cell>
          <cell r="D76" t="str">
            <v>半製品</v>
          </cell>
          <cell r="G76">
            <v>0</v>
          </cell>
          <cell r="H76">
            <v>0</v>
          </cell>
          <cell r="J76">
            <v>0</v>
          </cell>
        </row>
        <row r="77">
          <cell r="A77">
            <v>20131100008</v>
          </cell>
          <cell r="B77" t="str">
            <v>NONI分包ｱﾙﾐﾌｨﾙﾑ(新ロゴ）</v>
          </cell>
          <cell r="C77" t="str">
            <v>半製品</v>
          </cell>
          <cell r="D77" t="str">
            <v>半製品</v>
          </cell>
          <cell r="G77">
            <v>0</v>
          </cell>
          <cell r="H77">
            <v>0</v>
          </cell>
          <cell r="J77">
            <v>0</v>
          </cell>
        </row>
        <row r="78">
          <cell r="A78">
            <v>20131100013</v>
          </cell>
          <cell r="B78" t="str">
            <v>NONI300g　表ﾗﾍﾞﾙ(新ロゴ)</v>
          </cell>
          <cell r="C78" t="str">
            <v>半製品</v>
          </cell>
          <cell r="D78" t="str">
            <v>半製品</v>
          </cell>
          <cell r="G78">
            <v>0</v>
          </cell>
          <cell r="H78">
            <v>0</v>
          </cell>
          <cell r="J78">
            <v>0</v>
          </cell>
        </row>
        <row r="79">
          <cell r="A79">
            <v>20131200048</v>
          </cell>
          <cell r="B79" t="str">
            <v>ｴｺｺﾞｰﾙﾄﾞEX180ｇ　検</v>
          </cell>
          <cell r="C79" t="str">
            <v>半製品</v>
          </cell>
          <cell r="D79" t="str">
            <v>半製品</v>
          </cell>
          <cell r="G79">
            <v>0</v>
          </cell>
          <cell r="H79">
            <v>0</v>
          </cell>
          <cell r="J79">
            <v>0</v>
          </cell>
        </row>
        <row r="80">
          <cell r="A80">
            <v>20140100009</v>
          </cell>
          <cell r="B80" t="str">
            <v>万田酵素145g(販売店向け)表ﾗﾍﾞﾙ</v>
          </cell>
          <cell r="C80" t="str">
            <v>半製品</v>
          </cell>
          <cell r="D80" t="str">
            <v>半製品</v>
          </cell>
          <cell r="G80">
            <v>0</v>
          </cell>
          <cell r="H80">
            <v>0</v>
          </cell>
          <cell r="J80">
            <v>0</v>
          </cell>
        </row>
        <row r="81">
          <cell r="A81">
            <v>20140100078</v>
          </cell>
          <cell r="B81" t="str">
            <v>万田酵素300g 表ラベル 税</v>
          </cell>
          <cell r="C81" t="str">
            <v>半製品</v>
          </cell>
          <cell r="D81" t="str">
            <v>半製品</v>
          </cell>
          <cell r="G81">
            <v>0</v>
          </cell>
          <cell r="H81">
            <v>0</v>
          </cell>
          <cell r="J81">
            <v>0</v>
          </cell>
        </row>
        <row r="82">
          <cell r="A82">
            <v>20140800032</v>
          </cell>
          <cell r="B82" t="str">
            <v>PV　2.5g×2</v>
          </cell>
          <cell r="C82" t="str">
            <v>半製品</v>
          </cell>
          <cell r="D82" t="str">
            <v>半製品</v>
          </cell>
          <cell r="E82">
            <v>5</v>
          </cell>
          <cell r="F82" t="str">
            <v>PV</v>
          </cell>
          <cell r="G82">
            <v>1.9177072016337864</v>
          </cell>
          <cell r="H82">
            <v>0</v>
          </cell>
          <cell r="J82">
            <v>0</v>
          </cell>
        </row>
        <row r="83">
          <cell r="A83">
            <v>20140900009</v>
          </cell>
          <cell r="B83" t="str">
            <v>Vitalize　2.5g×2</v>
          </cell>
          <cell r="C83" t="str">
            <v>半製品</v>
          </cell>
          <cell r="D83" t="str">
            <v>半製品</v>
          </cell>
          <cell r="E83">
            <v>2.5</v>
          </cell>
          <cell r="F83" t="str">
            <v>B</v>
          </cell>
          <cell r="G83">
            <v>1.3486946843755108</v>
          </cell>
          <cell r="H83">
            <v>0</v>
          </cell>
          <cell r="J83">
            <v>0</v>
          </cell>
        </row>
        <row r="84">
          <cell r="A84">
            <v>20141100018</v>
          </cell>
          <cell r="B84" t="str">
            <v>PPﾊｲｼｰﾄ 145g用 高久産業</v>
          </cell>
          <cell r="C84" t="str">
            <v>半製品</v>
          </cell>
          <cell r="D84" t="str">
            <v>半製品</v>
          </cell>
          <cell r="G84">
            <v>0</v>
          </cell>
          <cell r="H84">
            <v>0</v>
          </cell>
          <cell r="J84">
            <v>0</v>
          </cell>
        </row>
        <row r="85">
          <cell r="A85">
            <v>20151200008</v>
          </cell>
          <cell r="B85" t="str">
            <v>P　2.5g</v>
          </cell>
          <cell r="C85" t="str">
            <v>半製品</v>
          </cell>
          <cell r="D85" t="str">
            <v>半製品</v>
          </cell>
          <cell r="E85">
            <v>2.5</v>
          </cell>
          <cell r="F85" t="str">
            <v>P</v>
          </cell>
          <cell r="G85">
            <v>1.2657092176984073</v>
          </cell>
          <cell r="H85">
            <v>0</v>
          </cell>
          <cell r="J85">
            <v>0</v>
          </cell>
        </row>
        <row r="86">
          <cell r="A86">
            <v>20160800001</v>
          </cell>
          <cell r="B86" t="str">
            <v>EC-500用 ｷｬｯﾌﾟ(ｿﾌﾄﾛﾝ79.5×1.5)</v>
          </cell>
          <cell r="C86" t="str">
            <v>半製品</v>
          </cell>
          <cell r="D86" t="str">
            <v>半製品</v>
          </cell>
          <cell r="G86">
            <v>0</v>
          </cell>
          <cell r="H86">
            <v>0</v>
          </cell>
          <cell r="J86">
            <v>0</v>
          </cell>
        </row>
        <row r="87">
          <cell r="A87">
            <v>20170300033</v>
          </cell>
          <cell r="B87" t="str">
            <v>145gﾋﾞﾝ用ﾛｰﾙｼｭﾘﾝｸﾌｨﾙﾑ</v>
          </cell>
          <cell r="C87" t="str">
            <v>半製品</v>
          </cell>
          <cell r="D87" t="str">
            <v>半製品</v>
          </cell>
          <cell r="G87">
            <v>0</v>
          </cell>
          <cell r="H87">
            <v>0</v>
          </cell>
          <cell r="J87">
            <v>0</v>
          </cell>
        </row>
        <row r="88">
          <cell r="A88">
            <v>20170400032</v>
          </cell>
          <cell r="B88" t="str">
            <v>万田酵素 STANDARD 分包ﾌｨﾙﾑ</v>
          </cell>
          <cell r="C88" t="str">
            <v>半製品</v>
          </cell>
          <cell r="D88" t="str">
            <v>半製品</v>
          </cell>
          <cell r="G88">
            <v>0</v>
          </cell>
          <cell r="H88">
            <v>0</v>
          </cell>
          <cell r="J88">
            <v>0</v>
          </cell>
        </row>
        <row r="89">
          <cell r="A89">
            <v>20170400033</v>
          </cell>
          <cell r="B89" t="str">
            <v>万田酵素 GINGER 分包ﾌｨﾙﾑ</v>
          </cell>
          <cell r="C89" t="str">
            <v>半製品</v>
          </cell>
          <cell r="D89" t="str">
            <v>半製品</v>
          </cell>
          <cell r="G89">
            <v>0</v>
          </cell>
          <cell r="H89">
            <v>0</v>
          </cell>
          <cell r="J89">
            <v>0</v>
          </cell>
        </row>
        <row r="90">
          <cell r="A90">
            <v>20170500057</v>
          </cell>
          <cell r="B90" t="str">
            <v>GINGER 2.5g</v>
          </cell>
          <cell r="C90" t="str">
            <v>半製品</v>
          </cell>
          <cell r="D90" t="str">
            <v>半製品</v>
          </cell>
          <cell r="E90">
            <v>2.5</v>
          </cell>
          <cell r="F90" t="str">
            <v>PE</v>
          </cell>
          <cell r="G90">
            <v>1.1499333504230713</v>
          </cell>
          <cell r="H90">
            <v>31600</v>
          </cell>
          <cell r="J90">
            <v>67389.991589448211</v>
          </cell>
        </row>
        <row r="91">
          <cell r="A91">
            <v>20170500058</v>
          </cell>
          <cell r="B91" t="str">
            <v>STANDARD 2.5g</v>
          </cell>
          <cell r="C91" t="str">
            <v>半製品</v>
          </cell>
          <cell r="D91" t="str">
            <v>半製品</v>
          </cell>
          <cell r="E91">
            <v>2.5</v>
          </cell>
          <cell r="F91" t="str">
            <v>PX</v>
          </cell>
          <cell r="G91">
            <v>1.2530513780924588</v>
          </cell>
          <cell r="H91">
            <v>8400</v>
          </cell>
          <cell r="J91">
            <v>20308.945798892968</v>
          </cell>
        </row>
        <row r="92">
          <cell r="A92">
            <v>20170700070</v>
          </cell>
          <cell r="B92" t="str">
            <v>XC 1ml×2</v>
          </cell>
          <cell r="C92" t="str">
            <v>半製品</v>
          </cell>
          <cell r="D92" t="str">
            <v>半製品</v>
          </cell>
          <cell r="E92">
            <v>2.6</v>
          </cell>
          <cell r="F92" t="str">
            <v>XC</v>
          </cell>
          <cell r="G92">
            <v>2.7031087834885259</v>
          </cell>
          <cell r="H92">
            <v>0</v>
          </cell>
          <cell r="J92">
            <v>0</v>
          </cell>
        </row>
        <row r="93">
          <cell r="A93">
            <v>20171100054</v>
          </cell>
          <cell r="B93" t="str">
            <v>145g ｷｬｯﾌﾟ(刻印なし) H</v>
          </cell>
          <cell r="C93" t="str">
            <v>半製品</v>
          </cell>
          <cell r="D93" t="str">
            <v>半製品</v>
          </cell>
          <cell r="G93">
            <v>0</v>
          </cell>
          <cell r="H93">
            <v>0</v>
          </cell>
          <cell r="J93">
            <v>0</v>
          </cell>
        </row>
        <row r="94">
          <cell r="A94">
            <v>20180300010</v>
          </cell>
          <cell r="B94" t="str">
            <v>STANDARD 26g ﾁｭｰﾌﾞ一式</v>
          </cell>
          <cell r="C94" t="str">
            <v>半製品</v>
          </cell>
          <cell r="D94" t="str">
            <v>半製品</v>
          </cell>
          <cell r="G94">
            <v>0</v>
          </cell>
          <cell r="H94">
            <v>0</v>
          </cell>
          <cell r="J94">
            <v>0</v>
          </cell>
        </row>
        <row r="95">
          <cell r="A95">
            <v>20180400012</v>
          </cell>
          <cell r="B95" t="str">
            <v>NONI300g 裏ベル(新ﾛｺﾞ)②</v>
          </cell>
          <cell r="C95" t="str">
            <v>半製品</v>
          </cell>
          <cell r="D95" t="str">
            <v>半製品</v>
          </cell>
          <cell r="G95">
            <v>0</v>
          </cell>
          <cell r="H95">
            <v>0</v>
          </cell>
          <cell r="J95">
            <v>0</v>
          </cell>
        </row>
        <row r="96">
          <cell r="A96">
            <v>20180400027</v>
          </cell>
          <cell r="B96" t="str">
            <v>GINGER ﾁｭｰﾌﾞﾀｲﾌﾟ 26g</v>
          </cell>
          <cell r="C96" t="str">
            <v>半製品</v>
          </cell>
          <cell r="D96" t="str">
            <v>半製品</v>
          </cell>
          <cell r="E96">
            <v>26</v>
          </cell>
          <cell r="F96" t="str">
            <v>PE</v>
          </cell>
          <cell r="G96">
            <v>1.1499333504230713</v>
          </cell>
          <cell r="H96">
            <v>0</v>
          </cell>
          <cell r="J96">
            <v>0</v>
          </cell>
        </row>
        <row r="97">
          <cell r="A97">
            <v>20180400028</v>
          </cell>
          <cell r="B97" t="str">
            <v>STANDARD ﾁｭｰﾌﾞﾀｲﾌﾟ 26g</v>
          </cell>
          <cell r="C97" t="str">
            <v>半製品</v>
          </cell>
          <cell r="D97" t="str">
            <v>半製品</v>
          </cell>
          <cell r="E97">
            <v>26</v>
          </cell>
          <cell r="F97" t="str">
            <v>PX</v>
          </cell>
          <cell r="G97">
            <v>1.2530513780924588</v>
          </cell>
          <cell r="H97">
            <v>0</v>
          </cell>
          <cell r="J97">
            <v>0</v>
          </cell>
        </row>
        <row r="98">
          <cell r="A98">
            <v>20180400029</v>
          </cell>
          <cell r="B98" t="str">
            <v>MULBERRY ﾁｭｰﾌﾞﾀｲﾌﾟ 26g</v>
          </cell>
          <cell r="C98" t="str">
            <v>半製品</v>
          </cell>
          <cell r="D98" t="str">
            <v>半製品</v>
          </cell>
          <cell r="E98">
            <v>26</v>
          </cell>
          <cell r="F98" t="str">
            <v>MP</v>
          </cell>
          <cell r="G98">
            <v>1.1798247848759411</v>
          </cell>
          <cell r="H98">
            <v>0</v>
          </cell>
          <cell r="J98">
            <v>0</v>
          </cell>
        </row>
        <row r="99">
          <cell r="A99">
            <v>20180700008</v>
          </cell>
          <cell r="B99" t="str">
            <v>MULBERRY 2.5g</v>
          </cell>
          <cell r="C99" t="str">
            <v>半製品</v>
          </cell>
          <cell r="D99" t="str">
            <v>半製品</v>
          </cell>
          <cell r="E99">
            <v>2.5</v>
          </cell>
          <cell r="F99" t="str">
            <v>MP</v>
          </cell>
          <cell r="G99">
            <v>1.1798247848759411</v>
          </cell>
          <cell r="H99">
            <v>40000</v>
          </cell>
          <cell r="J99">
            <v>87224.698871296481</v>
          </cell>
        </row>
        <row r="100">
          <cell r="A100">
            <v>20191200054</v>
          </cell>
          <cell r="B100" t="str">
            <v>新・MKF-Ⅱ 30g ﾗﾍﾞﾙ（改）②</v>
          </cell>
          <cell r="C100" t="str">
            <v>半製品</v>
          </cell>
          <cell r="D100" t="str">
            <v>半製品</v>
          </cell>
          <cell r="G100">
            <v>0</v>
          </cell>
          <cell r="H100">
            <v>0</v>
          </cell>
          <cell r="J100">
            <v>0</v>
          </cell>
        </row>
        <row r="101">
          <cell r="A101">
            <v>20191200056</v>
          </cell>
          <cell r="B101" t="str">
            <v>MKF-Ⅱ 5A ﾘｷｯﾄﾞ 30g ﾗﾍﾞﾙ(改)②</v>
          </cell>
          <cell r="C101" t="str">
            <v>半製品</v>
          </cell>
          <cell r="D101" t="str">
            <v>半製品</v>
          </cell>
          <cell r="G101">
            <v>0</v>
          </cell>
          <cell r="H101">
            <v>0</v>
          </cell>
          <cell r="J101">
            <v>0</v>
          </cell>
        </row>
        <row r="102">
          <cell r="A102">
            <v>20191200065</v>
          </cell>
          <cell r="B102" t="str">
            <v>BW　2.5g×2</v>
          </cell>
          <cell r="C102" t="str">
            <v>半製品</v>
          </cell>
          <cell r="D102" t="str">
            <v>半製品</v>
          </cell>
          <cell r="E102">
            <v>5</v>
          </cell>
          <cell r="F102" t="str">
            <v>BW</v>
          </cell>
          <cell r="G102">
            <v>0</v>
          </cell>
          <cell r="H102">
            <v>0</v>
          </cell>
          <cell r="J102">
            <v>0</v>
          </cell>
        </row>
        <row r="103">
          <cell r="A103">
            <v>20191200066</v>
          </cell>
          <cell r="B103" t="str">
            <v>MANDA WELLNESS SUPERFOOD 2.5g</v>
          </cell>
          <cell r="C103" t="str">
            <v>半製品</v>
          </cell>
          <cell r="D103" t="str">
            <v>半製品</v>
          </cell>
          <cell r="E103">
            <v>2.5</v>
          </cell>
          <cell r="F103" t="str">
            <v>PX</v>
          </cell>
          <cell r="G103">
            <v>1.2530513780924588</v>
          </cell>
          <cell r="H103">
            <v>0</v>
          </cell>
          <cell r="J103">
            <v>0</v>
          </cell>
        </row>
        <row r="104">
          <cell r="A104">
            <v>20200100026</v>
          </cell>
          <cell r="B104" t="str">
            <v>HARVEST 1ml</v>
          </cell>
          <cell r="C104" t="str">
            <v>半製品</v>
          </cell>
          <cell r="D104" t="str">
            <v>半製品</v>
          </cell>
          <cell r="E104">
            <v>1.3</v>
          </cell>
          <cell r="F104" t="str">
            <v>X</v>
          </cell>
          <cell r="G104">
            <v>1.5731245205740305</v>
          </cell>
          <cell r="H104">
            <v>0</v>
          </cell>
          <cell r="J104">
            <v>0</v>
          </cell>
        </row>
        <row r="105">
          <cell r="A105">
            <v>20200200007</v>
          </cell>
          <cell r="B105" t="str">
            <v>KARIN&amp;HONEY 2.5g</v>
          </cell>
          <cell r="C105" t="str">
            <v>半製品</v>
          </cell>
          <cell r="D105" t="str">
            <v>半製品</v>
          </cell>
          <cell r="E105">
            <v>2.5</v>
          </cell>
          <cell r="F105" t="str">
            <v>EPH</v>
          </cell>
          <cell r="G105">
            <v>0</v>
          </cell>
          <cell r="H105">
            <v>0</v>
          </cell>
          <cell r="J105">
            <v>0</v>
          </cell>
        </row>
        <row r="106">
          <cell r="A106">
            <v>20200200008</v>
          </cell>
          <cell r="B106" t="str">
            <v>D 2.5g</v>
          </cell>
          <cell r="C106" t="str">
            <v>半製品</v>
          </cell>
          <cell r="D106" t="str">
            <v>半製品</v>
          </cell>
          <cell r="E106">
            <v>2.5</v>
          </cell>
          <cell r="F106" t="str">
            <v>D</v>
          </cell>
          <cell r="G106">
            <v>1.349963068994019</v>
          </cell>
          <cell r="H106">
            <v>0</v>
          </cell>
          <cell r="J106">
            <v>0</v>
          </cell>
        </row>
        <row r="107">
          <cell r="A107">
            <v>20200300078</v>
          </cell>
          <cell r="B107" t="str">
            <v>万田酵素 300g 裏ラベル②</v>
          </cell>
          <cell r="C107" t="str">
            <v>半製品</v>
          </cell>
          <cell r="D107" t="str">
            <v>半製品</v>
          </cell>
          <cell r="G107">
            <v>0</v>
          </cell>
          <cell r="H107">
            <v>0</v>
          </cell>
          <cell r="J107">
            <v>0</v>
          </cell>
        </row>
        <row r="108">
          <cell r="A108">
            <v>20200300113</v>
          </cell>
          <cell r="B108" t="str">
            <v>MULBERRY 2.5g (耐圧検査分)</v>
          </cell>
          <cell r="C108" t="str">
            <v>半製品</v>
          </cell>
          <cell r="D108" t="str">
            <v>半製品</v>
          </cell>
          <cell r="E108">
            <v>2.5</v>
          </cell>
          <cell r="F108" t="str">
            <v>MP</v>
          </cell>
          <cell r="G108">
            <v>1.1798247848759411</v>
          </cell>
          <cell r="H108">
            <v>0</v>
          </cell>
          <cell r="J108">
            <v>0</v>
          </cell>
        </row>
        <row r="109">
          <cell r="A109">
            <v>20200300114</v>
          </cell>
          <cell r="B109" t="str">
            <v>GINGER&amp;KARIN 2.5g</v>
          </cell>
          <cell r="C109" t="str">
            <v>半製品</v>
          </cell>
          <cell r="D109" t="str">
            <v>半製品</v>
          </cell>
          <cell r="E109">
            <v>2.5</v>
          </cell>
          <cell r="F109" t="str">
            <v>EG</v>
          </cell>
          <cell r="G109">
            <v>1.0493128338125248</v>
          </cell>
          <cell r="H109">
            <v>0</v>
          </cell>
          <cell r="J109">
            <v>0</v>
          </cell>
        </row>
        <row r="110">
          <cell r="A110">
            <v>20200300121</v>
          </cell>
          <cell r="B110" t="str">
            <v>万田酵素 MULBERRY 分包ﾌｨﾙﾑ</v>
          </cell>
          <cell r="C110" t="str">
            <v>半製品</v>
          </cell>
          <cell r="D110" t="str">
            <v>半製品</v>
          </cell>
          <cell r="G110">
            <v>0</v>
          </cell>
          <cell r="H110">
            <v>0</v>
          </cell>
          <cell r="J110">
            <v>0</v>
          </cell>
        </row>
        <row r="111">
          <cell r="A111">
            <v>20200300122</v>
          </cell>
          <cell r="B111" t="str">
            <v>MANDA HARVEST 5ml　半</v>
          </cell>
          <cell r="C111" t="str">
            <v>半製品</v>
          </cell>
          <cell r="D111" t="str">
            <v>半製品</v>
          </cell>
          <cell r="E111">
            <v>6.5</v>
          </cell>
          <cell r="F111" t="str">
            <v>X</v>
          </cell>
          <cell r="G111">
            <v>1.5731245205740305</v>
          </cell>
          <cell r="H111">
            <v>0</v>
          </cell>
          <cell r="J111">
            <v>0</v>
          </cell>
        </row>
        <row r="112">
          <cell r="A112">
            <v>20200400041</v>
          </cell>
          <cell r="B112" t="str">
            <v>2.5g ｱﾙﾐ分包ﾌｨﾙﾑ(大調和)大成ﾗﾐｯｸ</v>
          </cell>
          <cell r="C112" t="str">
            <v>半製品</v>
          </cell>
          <cell r="D112" t="str">
            <v>半製品</v>
          </cell>
          <cell r="G112">
            <v>0</v>
          </cell>
          <cell r="H112">
            <v>0</v>
          </cell>
          <cell r="J112">
            <v>0</v>
          </cell>
        </row>
        <row r="113">
          <cell r="A113">
            <v>20200700028</v>
          </cell>
          <cell r="B113" t="str">
            <v>低分子化万田酵素 1kg　半</v>
          </cell>
          <cell r="C113" t="str">
            <v>半製品</v>
          </cell>
          <cell r="D113" t="str">
            <v>半製品</v>
          </cell>
          <cell r="G113">
            <v>0</v>
          </cell>
          <cell r="H113">
            <v>0</v>
          </cell>
          <cell r="J113">
            <v>0</v>
          </cell>
        </row>
        <row r="114">
          <cell r="A114">
            <v>20201000039</v>
          </cell>
          <cell r="B114" t="str">
            <v>KOD 2.5g×2</v>
          </cell>
          <cell r="C114" t="str">
            <v>半製品</v>
          </cell>
          <cell r="D114" t="str">
            <v>半製品</v>
          </cell>
          <cell r="E114">
            <v>5</v>
          </cell>
          <cell r="F114" t="str">
            <v>KOD</v>
          </cell>
          <cell r="G114">
            <v>1.4216078125032778</v>
          </cell>
          <cell r="H114">
            <v>0</v>
          </cell>
          <cell r="J114">
            <v>0</v>
          </cell>
        </row>
        <row r="115">
          <cell r="A115">
            <v>20201000040</v>
          </cell>
          <cell r="B115" t="str">
            <v>KOL 2g×2</v>
          </cell>
          <cell r="C115" t="str">
            <v>半製品</v>
          </cell>
          <cell r="D115" t="str">
            <v>半製品</v>
          </cell>
          <cell r="E115">
            <v>5</v>
          </cell>
          <cell r="F115" t="str">
            <v>KOL</v>
          </cell>
          <cell r="G115">
            <v>1.3000228323212888</v>
          </cell>
          <cell r="H115">
            <v>0</v>
          </cell>
          <cell r="J115">
            <v>0</v>
          </cell>
        </row>
        <row r="116">
          <cell r="A116">
            <v>20201100060</v>
          </cell>
          <cell r="B116" t="str">
            <v>PXM 2.5g</v>
          </cell>
          <cell r="C116" t="str">
            <v>半製品</v>
          </cell>
          <cell r="D116" t="str">
            <v>半製品</v>
          </cell>
          <cell r="E116">
            <v>2.5</v>
          </cell>
          <cell r="F116" t="str">
            <v>PXM</v>
          </cell>
          <cell r="G116">
            <v>4.0081229481912928</v>
          </cell>
          <cell r="H116">
            <v>0</v>
          </cell>
          <cell r="J116">
            <v>0</v>
          </cell>
        </row>
        <row r="117">
          <cell r="A117">
            <v>20210300058</v>
          </cell>
          <cell r="B117" t="str">
            <v>P2.5g×2 (香港国旅向)</v>
          </cell>
          <cell r="C117" t="str">
            <v>半製品</v>
          </cell>
          <cell r="D117" t="str">
            <v>半製品</v>
          </cell>
          <cell r="E117">
            <v>5</v>
          </cell>
          <cell r="F117" t="str">
            <v>P</v>
          </cell>
          <cell r="G117">
            <v>1.2657092176984073</v>
          </cell>
          <cell r="H117">
            <v>0</v>
          </cell>
          <cell r="J117">
            <v>0</v>
          </cell>
        </row>
        <row r="118">
          <cell r="A118">
            <v>20210300059</v>
          </cell>
          <cell r="B118" t="str">
            <v>B2.5g×2 (香港国旅向)</v>
          </cell>
          <cell r="C118" t="str">
            <v>半製品</v>
          </cell>
          <cell r="D118" t="str">
            <v>半製品</v>
          </cell>
          <cell r="E118">
            <v>5</v>
          </cell>
          <cell r="F118" t="str">
            <v>B</v>
          </cell>
          <cell r="G118">
            <v>1.3486946843755108</v>
          </cell>
          <cell r="H118">
            <v>0</v>
          </cell>
          <cell r="J118">
            <v>0</v>
          </cell>
        </row>
        <row r="119">
          <cell r="A119">
            <v>20210500030</v>
          </cell>
          <cell r="B119" t="str">
            <v>OWT 2.5g×2</v>
          </cell>
          <cell r="C119" t="str">
            <v>半製品</v>
          </cell>
          <cell r="D119" t="str">
            <v>半製品</v>
          </cell>
          <cell r="E119">
            <v>2.5</v>
          </cell>
          <cell r="F119" t="str">
            <v>OWT</v>
          </cell>
          <cell r="G119">
            <v>0</v>
          </cell>
          <cell r="H119">
            <v>0</v>
          </cell>
          <cell r="J119">
            <v>0</v>
          </cell>
        </row>
        <row r="120">
          <cell r="A120">
            <v>20210500033</v>
          </cell>
          <cell r="B120" t="str">
            <v>ｽｰﾊﾟｰ万田酵素 氣Ⅰ瓶 裏面無</v>
          </cell>
          <cell r="C120" t="str">
            <v>半製品</v>
          </cell>
          <cell r="D120" t="str">
            <v>半製品</v>
          </cell>
          <cell r="G120">
            <v>0</v>
          </cell>
          <cell r="H120">
            <v>0</v>
          </cell>
          <cell r="J120">
            <v>0</v>
          </cell>
        </row>
        <row r="121">
          <cell r="A121">
            <v>20230200038</v>
          </cell>
          <cell r="B121" t="str">
            <v>KOL 2.5g×2</v>
          </cell>
          <cell r="C121" t="str">
            <v>半製品</v>
          </cell>
          <cell r="D121" t="str">
            <v>半製品</v>
          </cell>
          <cell r="E121">
            <v>5</v>
          </cell>
          <cell r="F121" t="str">
            <v>KOL</v>
          </cell>
          <cell r="G121">
            <v>1.3000228323212888</v>
          </cell>
          <cell r="H121">
            <v>0</v>
          </cell>
          <cell r="J121">
            <v>0</v>
          </cell>
        </row>
        <row r="122">
          <cell r="A122">
            <v>20230300041</v>
          </cell>
          <cell r="B122" t="str">
            <v>X 5ml×2</v>
          </cell>
          <cell r="C122" t="str">
            <v>半製品</v>
          </cell>
          <cell r="D122" t="str">
            <v>半製品</v>
          </cell>
          <cell r="E122">
            <v>13</v>
          </cell>
          <cell r="F122" t="str">
            <v>X</v>
          </cell>
          <cell r="G122">
            <v>1.5731245205740305</v>
          </cell>
          <cell r="H122">
            <v>0</v>
          </cell>
          <cell r="J122">
            <v>0</v>
          </cell>
        </row>
        <row r="123">
          <cell r="A123">
            <v>20230600090</v>
          </cell>
          <cell r="B123" t="str">
            <v>発酵しょうが 2.5g</v>
          </cell>
          <cell r="C123" t="str">
            <v>半製品</v>
          </cell>
          <cell r="D123" t="str">
            <v>半製品</v>
          </cell>
          <cell r="E123">
            <v>2.5</v>
          </cell>
          <cell r="F123" t="str">
            <v>GP</v>
          </cell>
          <cell r="G123">
            <v>1.394799007378682</v>
          </cell>
          <cell r="H123">
            <v>44000</v>
          </cell>
          <cell r="J123">
            <v>107278.1484493087</v>
          </cell>
        </row>
        <row r="124">
          <cell r="A124">
            <v>20230700022</v>
          </cell>
          <cell r="B124" t="str">
            <v>P2.5g×2(万田酵素宇宙用)</v>
          </cell>
          <cell r="C124" t="str">
            <v>半製品</v>
          </cell>
          <cell r="D124" t="str">
            <v>半製品</v>
          </cell>
          <cell r="E124">
            <v>5</v>
          </cell>
          <cell r="F124" t="str">
            <v>P</v>
          </cell>
          <cell r="G124">
            <v>1.2657092176984073</v>
          </cell>
          <cell r="H124">
            <v>0</v>
          </cell>
          <cell r="J124">
            <v>0</v>
          </cell>
        </row>
        <row r="125">
          <cell r="A125">
            <v>20240100055</v>
          </cell>
          <cell r="B125" t="str">
            <v>BM 2.5g（77.5g）</v>
          </cell>
          <cell r="C125" t="str">
            <v>半製品</v>
          </cell>
          <cell r="D125" t="str">
            <v>半製品</v>
          </cell>
          <cell r="E125">
            <v>2.5</v>
          </cell>
          <cell r="F125" t="str">
            <v>BM</v>
          </cell>
          <cell r="G125">
            <v>4.5002041969827644</v>
          </cell>
          <cell r="H125">
            <v>0</v>
          </cell>
          <cell r="J125">
            <v>0</v>
          </cell>
        </row>
        <row r="126">
          <cell r="A126">
            <v>20240300032</v>
          </cell>
          <cell r="B126" t="str">
            <v>QB 2.5g×2</v>
          </cell>
          <cell r="C126" t="str">
            <v>半製品</v>
          </cell>
          <cell r="D126" t="str">
            <v>半製品</v>
          </cell>
          <cell r="E126">
            <v>5</v>
          </cell>
          <cell r="F126" t="str">
            <v>QB</v>
          </cell>
          <cell r="G126">
            <v>6.6636577103199226</v>
          </cell>
          <cell r="H126">
            <v>0</v>
          </cell>
          <cell r="J126">
            <v>0</v>
          </cell>
        </row>
        <row r="127">
          <cell r="A127">
            <v>20180801158</v>
          </cell>
          <cell r="B127" t="str">
            <v>PG 2.5g×2</v>
          </cell>
          <cell r="C127" t="str">
            <v>半製品</v>
          </cell>
          <cell r="D127" t="str">
            <v>半製品</v>
          </cell>
          <cell r="E127">
            <v>5</v>
          </cell>
          <cell r="F127" t="str">
            <v>PG</v>
          </cell>
          <cell r="G127">
            <v>1.4973297795834115</v>
          </cell>
          <cell r="H127">
            <v>0</v>
          </cell>
          <cell r="J127">
            <v>0</v>
          </cell>
        </row>
        <row r="128">
          <cell r="K128">
            <v>0</v>
          </cell>
          <cell r="L128">
            <v>0</v>
          </cell>
          <cell r="M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X128">
            <v>0</v>
          </cell>
          <cell r="Y128">
            <v>0</v>
          </cell>
          <cell r="Z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K129">
            <v>0</v>
          </cell>
          <cell r="L129">
            <v>0</v>
          </cell>
          <cell r="M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X129">
            <v>0</v>
          </cell>
          <cell r="Y129">
            <v>0</v>
          </cell>
          <cell r="Z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K130">
            <v>0</v>
          </cell>
          <cell r="L130">
            <v>0</v>
          </cell>
          <cell r="M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X130">
            <v>0</v>
          </cell>
          <cell r="Y130">
            <v>0</v>
          </cell>
          <cell r="Z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K131">
            <v>0</v>
          </cell>
          <cell r="L131">
            <v>0</v>
          </cell>
          <cell r="M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X131">
            <v>0</v>
          </cell>
          <cell r="Y131">
            <v>0</v>
          </cell>
          <cell r="Z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K132">
            <v>0</v>
          </cell>
          <cell r="L132">
            <v>0</v>
          </cell>
          <cell r="M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X132">
            <v>0</v>
          </cell>
          <cell r="Y132">
            <v>0</v>
          </cell>
          <cell r="Z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K133">
            <v>0</v>
          </cell>
          <cell r="L133">
            <v>0</v>
          </cell>
          <cell r="M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X133">
            <v>0</v>
          </cell>
          <cell r="Y133">
            <v>0</v>
          </cell>
          <cell r="Z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K134">
            <v>0</v>
          </cell>
          <cell r="L134">
            <v>0</v>
          </cell>
          <cell r="M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X134">
            <v>0</v>
          </cell>
          <cell r="Y134">
            <v>0</v>
          </cell>
          <cell r="Z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K135">
            <v>0</v>
          </cell>
          <cell r="L135">
            <v>0</v>
          </cell>
          <cell r="M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X135">
            <v>0</v>
          </cell>
          <cell r="Y135">
            <v>0</v>
          </cell>
          <cell r="Z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K136">
            <v>0</v>
          </cell>
          <cell r="L136">
            <v>0</v>
          </cell>
          <cell r="M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X136">
            <v>0</v>
          </cell>
          <cell r="Y136">
            <v>0</v>
          </cell>
          <cell r="Z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K137">
            <v>0</v>
          </cell>
          <cell r="L137">
            <v>0</v>
          </cell>
          <cell r="M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X137">
            <v>0</v>
          </cell>
          <cell r="Y137">
            <v>0</v>
          </cell>
          <cell r="Z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K138">
            <v>0</v>
          </cell>
          <cell r="L138">
            <v>0</v>
          </cell>
          <cell r="M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X138">
            <v>0</v>
          </cell>
          <cell r="Y138">
            <v>0</v>
          </cell>
          <cell r="Z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D139">
            <v>0</v>
          </cell>
        </row>
        <row r="140">
          <cell r="A140">
            <v>20010800004</v>
          </cell>
          <cell r="B140" t="str">
            <v>MANDA L5000(ﾀﾅｶ向け) 450g</v>
          </cell>
          <cell r="C140" t="str">
            <v>製品課</v>
          </cell>
          <cell r="E140">
            <v>450</v>
          </cell>
          <cell r="F140" t="str">
            <v>Y</v>
          </cell>
          <cell r="G140">
            <v>1.6405740954785171</v>
          </cell>
          <cell r="H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X140">
            <v>0</v>
          </cell>
          <cell r="Y140">
            <v>0</v>
          </cell>
          <cell r="Z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>
            <v>20031200006</v>
          </cell>
          <cell r="B141" t="str">
            <v>ﾛｲﾔﾙﾊﾞｲｵ　145ｇ(青箱）</v>
          </cell>
          <cell r="C141" t="str">
            <v>製品課</v>
          </cell>
          <cell r="E141">
            <v>145</v>
          </cell>
          <cell r="F141" t="str">
            <v>C</v>
          </cell>
          <cell r="G141">
            <v>1.0344858154238405</v>
          </cell>
          <cell r="H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X141">
            <v>0</v>
          </cell>
          <cell r="Y141">
            <v>0</v>
          </cell>
          <cell r="Z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>
            <v>20050700010</v>
          </cell>
          <cell r="B142" t="str">
            <v>万田酵素 j 145g</v>
          </cell>
          <cell r="C142" t="str">
            <v>製品課</v>
          </cell>
          <cell r="E142">
            <v>145</v>
          </cell>
          <cell r="F142" t="str">
            <v>PG</v>
          </cell>
          <cell r="G142">
            <v>1.4973297795834115</v>
          </cell>
          <cell r="H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X142">
            <v>0</v>
          </cell>
          <cell r="Y142">
            <v>0</v>
          </cell>
          <cell r="Z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>
            <v>20050700013</v>
          </cell>
          <cell r="B143" t="str">
            <v>万田酵素 ｊ 分包150g</v>
          </cell>
          <cell r="C143" t="str">
            <v>製品課</v>
          </cell>
          <cell r="E143">
            <v>150</v>
          </cell>
          <cell r="F143" t="str">
            <v>PG</v>
          </cell>
          <cell r="G143">
            <v>1.4973297795834115</v>
          </cell>
          <cell r="H143">
            <v>0</v>
          </cell>
          <cell r="J143">
            <v>0</v>
          </cell>
          <cell r="K143">
            <v>150</v>
          </cell>
          <cell r="L143">
            <v>33689.920040626756</v>
          </cell>
          <cell r="M143">
            <v>35962.836654750048</v>
          </cell>
          <cell r="R143">
            <v>418.80132937473974</v>
          </cell>
          <cell r="S143">
            <v>62820.199406210959</v>
          </cell>
          <cell r="T143">
            <v>49664.664626323167</v>
          </cell>
          <cell r="U143">
            <v>455</v>
          </cell>
          <cell r="V143">
            <v>52343.912815061536</v>
          </cell>
          <cell r="X143">
            <v>0</v>
          </cell>
          <cell r="Y143">
            <v>22500</v>
          </cell>
          <cell r="Z143">
            <v>9589.2987087620131</v>
          </cell>
          <cell r="AD143">
            <v>150</v>
          </cell>
          <cell r="AE143">
            <v>147560.71280489676</v>
          </cell>
          <cell r="AF143">
            <v>983.73808536597835</v>
          </cell>
        </row>
        <row r="144">
          <cell r="A144">
            <v>20051000011</v>
          </cell>
          <cell r="B144" t="str">
            <v>MANDA L5000 450g(海外向け)</v>
          </cell>
          <cell r="C144" t="str">
            <v>製品課</v>
          </cell>
          <cell r="E144">
            <v>450</v>
          </cell>
          <cell r="F144" t="str">
            <v>Y</v>
          </cell>
          <cell r="G144">
            <v>1.6405740954785171</v>
          </cell>
          <cell r="H144">
            <v>0</v>
          </cell>
          <cell r="J144">
            <v>0</v>
          </cell>
          <cell r="K144">
            <v>593</v>
          </cell>
          <cell r="L144">
            <v>437787.19737844227</v>
          </cell>
          <cell r="M144">
            <v>467322.85057001997</v>
          </cell>
          <cell r="R144">
            <v>945.04106978216566</v>
          </cell>
          <cell r="S144">
            <v>560409.35438082425</v>
          </cell>
          <cell r="T144">
            <v>443050.84832357528</v>
          </cell>
          <cell r="U144">
            <v>4550</v>
          </cell>
          <cell r="V144">
            <v>523439.12815061538</v>
          </cell>
          <cell r="X144">
            <v>0</v>
          </cell>
          <cell r="Y144">
            <v>266850</v>
          </cell>
          <cell r="Z144">
            <v>113729.08268591747</v>
          </cell>
          <cell r="AD144">
            <v>593</v>
          </cell>
          <cell r="AE144">
            <v>1547541.909730128</v>
          </cell>
          <cell r="AF144">
            <v>2609.6828157337741</v>
          </cell>
        </row>
        <row r="145">
          <cell r="A145">
            <v>20051200005</v>
          </cell>
          <cell r="B145" t="str">
            <v>万田HI酵素 分包150g</v>
          </cell>
          <cell r="C145" t="str">
            <v>製品課</v>
          </cell>
          <cell r="E145">
            <v>150</v>
          </cell>
          <cell r="F145" t="str">
            <v>B</v>
          </cell>
          <cell r="G145">
            <v>1.3486946843755108</v>
          </cell>
          <cell r="H145">
            <v>0</v>
          </cell>
          <cell r="J145">
            <v>0</v>
          </cell>
          <cell r="K145">
            <v>960</v>
          </cell>
          <cell r="L145">
            <v>194212.03455007356</v>
          </cell>
          <cell r="M145">
            <v>207314.70025718209</v>
          </cell>
          <cell r="R145">
            <v>422.38363336875034</v>
          </cell>
          <cell r="S145">
            <v>405488.28803400032</v>
          </cell>
          <cell r="T145">
            <v>320572.68244072929</v>
          </cell>
          <cell r="U145">
            <v>2740</v>
          </cell>
          <cell r="V145">
            <v>315213.89255663432</v>
          </cell>
          <cell r="X145">
            <v>0</v>
          </cell>
          <cell r="Y145">
            <v>144000</v>
          </cell>
          <cell r="Z145">
            <v>61371.511736076878</v>
          </cell>
          <cell r="AD145">
            <v>960</v>
          </cell>
          <cell r="AE145">
            <v>904472.78699062264</v>
          </cell>
          <cell r="AF145">
            <v>942.1591531152319</v>
          </cell>
        </row>
        <row r="146">
          <cell r="A146">
            <v>20051200013</v>
          </cell>
          <cell r="B146" t="str">
            <v>MKF-Ⅰ 分包150g(AAAAA)</v>
          </cell>
          <cell r="C146" t="str">
            <v>製品課</v>
          </cell>
          <cell r="E146">
            <v>150</v>
          </cell>
          <cell r="F146" t="str">
            <v>5A</v>
          </cell>
          <cell r="G146">
            <v>5.1725293561013439</v>
          </cell>
          <cell r="H146">
            <v>0</v>
          </cell>
          <cell r="J146">
            <v>0</v>
          </cell>
          <cell r="K146">
            <v>814</v>
          </cell>
          <cell r="L146">
            <v>631565.83437997417</v>
          </cell>
          <cell r="M146">
            <v>674174.91377653589</v>
          </cell>
          <cell r="R146">
            <v>110.73288493150686</v>
          </cell>
          <cell r="S146">
            <v>90136.568334246578</v>
          </cell>
          <cell r="T146">
            <v>71260.557578641179</v>
          </cell>
          <cell r="U146">
            <v>1600</v>
          </cell>
          <cell r="V146">
            <v>184066.50660241419</v>
          </cell>
          <cell r="X146">
            <v>0</v>
          </cell>
          <cell r="Y146">
            <v>122100</v>
          </cell>
          <cell r="Z146">
            <v>52037.927659548521</v>
          </cell>
          <cell r="AD146">
            <v>814</v>
          </cell>
          <cell r="AE146">
            <v>981539.90561713977</v>
          </cell>
          <cell r="AF146">
            <v>1205.8229798736361</v>
          </cell>
        </row>
        <row r="147">
          <cell r="A147">
            <v>20060100007</v>
          </cell>
          <cell r="B147" t="str">
            <v>新･MKF-Ⅱ 30g</v>
          </cell>
          <cell r="C147" t="str">
            <v>製品課</v>
          </cell>
          <cell r="E147">
            <v>30</v>
          </cell>
          <cell r="F147" t="str">
            <v>YA</v>
          </cell>
          <cell r="G147">
            <v>1.4901065346974376</v>
          </cell>
          <cell r="H147">
            <v>0</v>
          </cell>
          <cell r="J147">
            <v>0</v>
          </cell>
          <cell r="K147">
            <v>132</v>
          </cell>
          <cell r="L147">
            <v>5900.8218774018524</v>
          </cell>
          <cell r="M147">
            <v>6298.9254070616207</v>
          </cell>
          <cell r="R147">
            <v>199.73596185458376</v>
          </cell>
          <cell r="S147">
            <v>26365.146964805055</v>
          </cell>
          <cell r="T147">
            <v>20843.871783401322</v>
          </cell>
          <cell r="U147">
            <v>590</v>
          </cell>
          <cell r="V147">
            <v>67874.524309640226</v>
          </cell>
          <cell r="X147">
            <v>0</v>
          </cell>
          <cell r="Y147">
            <v>3960</v>
          </cell>
          <cell r="Z147">
            <v>1687.7165727421143</v>
          </cell>
          <cell r="AD147">
            <v>132</v>
          </cell>
          <cell r="AE147">
            <v>96705.038072845273</v>
          </cell>
          <cell r="AF147">
            <v>732.61392479428241</v>
          </cell>
        </row>
        <row r="148">
          <cell r="A148">
            <v>20060200007</v>
          </cell>
          <cell r="B148" t="str">
            <v>万田酵素 金印145g</v>
          </cell>
          <cell r="C148" t="str">
            <v>製品課</v>
          </cell>
          <cell r="E148">
            <v>145</v>
          </cell>
          <cell r="F148" t="str">
            <v>O</v>
          </cell>
          <cell r="G148">
            <v>1.322810826649603</v>
          </cell>
          <cell r="H148">
            <v>0</v>
          </cell>
          <cell r="J148">
            <v>0</v>
          </cell>
          <cell r="K148">
            <v>180</v>
          </cell>
          <cell r="L148">
            <v>34525.362575554638</v>
          </cell>
          <cell r="M148">
            <v>36854.642968977285</v>
          </cell>
          <cell r="R148">
            <v>899.57607841095887</v>
          </cell>
          <cell r="S148">
            <v>161923.6941139726</v>
          </cell>
          <cell r="T148">
            <v>128014.33359396015</v>
          </cell>
          <cell r="U148">
            <v>665</v>
          </cell>
          <cell r="V148">
            <v>76502.641806628395</v>
          </cell>
          <cell r="X148">
            <v>0</v>
          </cell>
          <cell r="Y148">
            <v>26100</v>
          </cell>
          <cell r="Z148">
            <v>11123.586502163935</v>
          </cell>
          <cell r="AD148">
            <v>180</v>
          </cell>
          <cell r="AE148">
            <v>252495.20487172974</v>
          </cell>
          <cell r="AF148">
            <v>1402.7511381762763</v>
          </cell>
        </row>
        <row r="149">
          <cell r="A149">
            <v>20060800006</v>
          </cell>
          <cell r="B149" t="str">
            <v>試供品 万田31号 1ml×6</v>
          </cell>
          <cell r="C149" t="str">
            <v>製品課</v>
          </cell>
          <cell r="E149">
            <v>7.8</v>
          </cell>
          <cell r="F149" t="str">
            <v>X</v>
          </cell>
          <cell r="G149">
            <v>1.5731245205740305</v>
          </cell>
          <cell r="H149">
            <v>0</v>
          </cell>
          <cell r="J149">
            <v>0</v>
          </cell>
          <cell r="K149">
            <v>4500</v>
          </cell>
          <cell r="L149">
            <v>55216.670672148473</v>
          </cell>
          <cell r="M149">
            <v>58941.906232101013</v>
          </cell>
          <cell r="R149">
            <v>17.53588045222353</v>
          </cell>
          <cell r="S149">
            <v>78911.462035005883</v>
          </cell>
          <cell r="T149">
            <v>62386.164548753761</v>
          </cell>
          <cell r="U149">
            <v>3245</v>
          </cell>
          <cell r="V149">
            <v>373309.88370302127</v>
          </cell>
          <cell r="X149">
            <v>0</v>
          </cell>
          <cell r="Y149">
            <v>35100</v>
          </cell>
          <cell r="Z149">
            <v>14959.30598566874</v>
          </cell>
          <cell r="AD149">
            <v>4500</v>
          </cell>
          <cell r="AE149">
            <v>509597.2604695448</v>
          </cell>
          <cell r="AF149">
            <v>113.24383565989885</v>
          </cell>
        </row>
        <row r="150">
          <cell r="A150">
            <v>20061000010</v>
          </cell>
          <cell r="B150" t="str">
            <v>DR-XENIJI 145g(Jar-Bottle)</v>
          </cell>
          <cell r="C150" t="str">
            <v>製品課</v>
          </cell>
          <cell r="E150">
            <v>145</v>
          </cell>
          <cell r="F150" t="str">
            <v>P</v>
          </cell>
          <cell r="G150">
            <v>1.2657092176984073</v>
          </cell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X150">
            <v>0</v>
          </cell>
          <cell r="Y150">
            <v>0</v>
          </cell>
          <cell r="Z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>
            <v>20061200006</v>
          </cell>
          <cell r="B151" t="str">
            <v>ｽｰﾊﾟｰ万田酵素 145g(赤箱)</v>
          </cell>
          <cell r="C151" t="str">
            <v>製品課</v>
          </cell>
          <cell r="E151">
            <v>145</v>
          </cell>
          <cell r="F151" t="str">
            <v>EB</v>
          </cell>
          <cell r="G151">
            <v>1.3583251501585794</v>
          </cell>
          <cell r="H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X151">
            <v>0</v>
          </cell>
          <cell r="Y151">
            <v>0</v>
          </cell>
          <cell r="Z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>
            <v>20061200010</v>
          </cell>
          <cell r="B152" t="str">
            <v>万田酵素21 145g(DM)</v>
          </cell>
          <cell r="C152" t="str">
            <v>製品課</v>
          </cell>
          <cell r="E152">
            <v>145</v>
          </cell>
          <cell r="F152" t="str">
            <v>W</v>
          </cell>
          <cell r="G152">
            <v>0</v>
          </cell>
          <cell r="H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X152">
            <v>0</v>
          </cell>
          <cell r="Y152">
            <v>0</v>
          </cell>
          <cell r="Z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>
            <v>20061200012</v>
          </cell>
          <cell r="B153" t="str">
            <v>万田酵素 145g(販売店向け)</v>
          </cell>
          <cell r="C153" t="str">
            <v>製品課</v>
          </cell>
          <cell r="E153">
            <v>145</v>
          </cell>
          <cell r="F153" t="str">
            <v>P</v>
          </cell>
          <cell r="G153">
            <v>1.2657092176984073</v>
          </cell>
          <cell r="H153">
            <v>0</v>
          </cell>
          <cell r="J153">
            <v>0</v>
          </cell>
          <cell r="K153">
            <v>4950</v>
          </cell>
          <cell r="L153">
            <v>908462.79100303189</v>
          </cell>
          <cell r="M153">
            <v>969752.93857517175</v>
          </cell>
          <cell r="R153">
            <v>225.63505790070377</v>
          </cell>
          <cell r="S153">
            <v>1116893.5366084836</v>
          </cell>
          <cell r="T153">
            <v>882998.51708977646</v>
          </cell>
          <cell r="U153">
            <v>11710</v>
          </cell>
          <cell r="V153">
            <v>1347136.7451964188</v>
          </cell>
          <cell r="X153">
            <v>0</v>
          </cell>
          <cell r="Y153">
            <v>717750</v>
          </cell>
          <cell r="Z153">
            <v>305898.62880950823</v>
          </cell>
          <cell r="AD153">
            <v>4950</v>
          </cell>
          <cell r="AE153">
            <v>3505786.8296708753</v>
          </cell>
          <cell r="AF153">
            <v>708.23976356987384</v>
          </cell>
        </row>
        <row r="154">
          <cell r="A154">
            <v>20061200020</v>
          </cell>
          <cell r="B154" t="str">
            <v>ｽｰﾊﾟｰ万田酵素 Big480g(赤箱)</v>
          </cell>
          <cell r="C154" t="str">
            <v>製品課</v>
          </cell>
          <cell r="E154">
            <v>480</v>
          </cell>
          <cell r="F154" t="str">
            <v>EB</v>
          </cell>
          <cell r="G154">
            <v>1.3583251501585794</v>
          </cell>
          <cell r="H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X154">
            <v>0</v>
          </cell>
          <cell r="Y154">
            <v>0</v>
          </cell>
          <cell r="Z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>
            <v>20061200021</v>
          </cell>
          <cell r="B155" t="str">
            <v>万田酵素21 分包150g(DM)</v>
          </cell>
          <cell r="C155" t="str">
            <v>製品課</v>
          </cell>
          <cell r="E155">
            <v>150</v>
          </cell>
          <cell r="F155" t="str">
            <v>W</v>
          </cell>
          <cell r="G155">
            <v>0</v>
          </cell>
          <cell r="H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X155">
            <v>0</v>
          </cell>
          <cell r="Y155">
            <v>0</v>
          </cell>
          <cell r="Z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>
            <v>20070200008</v>
          </cell>
          <cell r="B156" t="str">
            <v>ﾊﾞｲｵ･ｱﾙﾌｧ 125g</v>
          </cell>
          <cell r="C156" t="str">
            <v>製品課</v>
          </cell>
          <cell r="E156">
            <v>125</v>
          </cell>
          <cell r="F156" t="str">
            <v>QA</v>
          </cell>
          <cell r="G156">
            <v>0</v>
          </cell>
          <cell r="H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X156">
            <v>0</v>
          </cell>
          <cell r="Y156">
            <v>0</v>
          </cell>
          <cell r="Z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>
            <v>20070300033</v>
          </cell>
          <cell r="B157" t="str">
            <v>万田酵素 分包150g(販売店向け)</v>
          </cell>
          <cell r="C157" t="str">
            <v>製品課</v>
          </cell>
          <cell r="E157">
            <v>150</v>
          </cell>
          <cell r="F157" t="str">
            <v>P</v>
          </cell>
          <cell r="G157">
            <v>1.2657092176984073</v>
          </cell>
          <cell r="H157">
            <v>0</v>
          </cell>
          <cell r="J157">
            <v>0</v>
          </cell>
          <cell r="K157">
            <v>13800</v>
          </cell>
          <cell r="L157">
            <v>2620018.0806357032</v>
          </cell>
          <cell r="M157">
            <v>2796779.6347622508</v>
          </cell>
          <cell r="R157">
            <v>106.38363336875034</v>
          </cell>
          <cell r="S157">
            <v>1468094.1404887547</v>
          </cell>
          <cell r="T157">
            <v>1160652.20767248</v>
          </cell>
          <cell r="U157">
            <v>29125</v>
          </cell>
          <cell r="V157">
            <v>3350585.6279970706</v>
          </cell>
          <cell r="X157">
            <v>0</v>
          </cell>
          <cell r="Y157">
            <v>2070000</v>
          </cell>
          <cell r="Z157">
            <v>882215.48120610521</v>
          </cell>
          <cell r="AD157">
            <v>13800</v>
          </cell>
          <cell r="AE157">
            <v>8190232.951637906</v>
          </cell>
          <cell r="AF157">
            <v>593.49514142303667</v>
          </cell>
        </row>
        <row r="158">
          <cell r="A158">
            <v>20070500002</v>
          </cell>
          <cell r="B158" t="str">
            <v>21 5g(工場見学者試食用)</v>
          </cell>
          <cell r="C158" t="str">
            <v>製品課</v>
          </cell>
          <cell r="E158">
            <v>5</v>
          </cell>
          <cell r="F158" t="str">
            <v>W</v>
          </cell>
          <cell r="G158">
            <v>0</v>
          </cell>
          <cell r="H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X158">
            <v>0</v>
          </cell>
          <cell r="Y158">
            <v>0</v>
          </cell>
          <cell r="Z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>
            <v>20070800006</v>
          </cell>
          <cell r="B159" t="str">
            <v>特選EX ﾌﾟﾗｽ 145g</v>
          </cell>
          <cell r="C159" t="str">
            <v>製品課</v>
          </cell>
          <cell r="E159">
            <v>145</v>
          </cell>
          <cell r="F159" t="str">
            <v>DC</v>
          </cell>
          <cell r="G159">
            <v>2.541445333994659</v>
          </cell>
          <cell r="H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X159">
            <v>0</v>
          </cell>
          <cell r="Y159">
            <v>0</v>
          </cell>
          <cell r="Z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>
            <v>20070800010</v>
          </cell>
          <cell r="B160" t="str">
            <v>特選EX ﾌﾟﾗｽ 分包70g</v>
          </cell>
          <cell r="C160" t="str">
            <v>製品課</v>
          </cell>
          <cell r="E160">
            <v>70</v>
          </cell>
          <cell r="F160" t="str">
            <v>DC</v>
          </cell>
          <cell r="G160">
            <v>2.541445333994659</v>
          </cell>
          <cell r="H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X160">
            <v>0</v>
          </cell>
          <cell r="Y160">
            <v>0</v>
          </cell>
          <cell r="Z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A161">
            <v>20070900014</v>
          </cell>
          <cell r="B161" t="str">
            <v>試供品 万田酵素21 5g(DM)</v>
          </cell>
          <cell r="C161" t="str">
            <v>製品課</v>
          </cell>
          <cell r="E161">
            <v>5</v>
          </cell>
          <cell r="F161" t="str">
            <v>W</v>
          </cell>
          <cell r="G161">
            <v>0</v>
          </cell>
          <cell r="H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X161">
            <v>0</v>
          </cell>
          <cell r="Y161">
            <v>0</v>
          </cell>
          <cell r="Z161">
            <v>0</v>
          </cell>
          <cell r="AD161">
            <v>0</v>
          </cell>
          <cell r="AE161">
            <v>0</v>
          </cell>
          <cell r="AF161">
            <v>0</v>
          </cell>
        </row>
        <row r="162">
          <cell r="A162">
            <v>20071000005</v>
          </cell>
          <cell r="B162" t="str">
            <v>試供品 HI酵素 5g</v>
          </cell>
          <cell r="C162" t="str">
            <v>製品課</v>
          </cell>
          <cell r="E162">
            <v>5</v>
          </cell>
          <cell r="F162" t="str">
            <v>B</v>
          </cell>
          <cell r="G162">
            <v>1.3486946843755108</v>
          </cell>
          <cell r="H162">
            <v>0</v>
          </cell>
          <cell r="J162">
            <v>0</v>
          </cell>
          <cell r="K162">
            <v>19500</v>
          </cell>
          <cell r="L162">
            <v>131497.73172661231</v>
          </cell>
          <cell r="M162">
            <v>140369.32829913372</v>
          </cell>
          <cell r="R162">
            <v>7.8361920665429752</v>
          </cell>
          <cell r="S162">
            <v>152805.74529758803</v>
          </cell>
          <cell r="T162">
            <v>120805.82622967203</v>
          </cell>
          <cell r="U162">
            <v>2045</v>
          </cell>
          <cell r="V162">
            <v>235260.00375121064</v>
          </cell>
          <cell r="X162">
            <v>0</v>
          </cell>
          <cell r="Y162">
            <v>97500</v>
          </cell>
          <cell r="Z162">
            <v>41553.627737968724</v>
          </cell>
          <cell r="AD162">
            <v>19500</v>
          </cell>
          <cell r="AE162">
            <v>537988.78601798508</v>
          </cell>
          <cell r="AF162">
            <v>27.589168513742823</v>
          </cell>
        </row>
        <row r="163">
          <cell r="A163">
            <v>20071000014</v>
          </cell>
          <cell r="B163" t="str">
            <v>試供品 金印 5g</v>
          </cell>
          <cell r="C163" t="str">
            <v>製品課</v>
          </cell>
          <cell r="E163">
            <v>5</v>
          </cell>
          <cell r="F163" t="str">
            <v>O</v>
          </cell>
          <cell r="G163">
            <v>1.322810826649603</v>
          </cell>
          <cell r="H163">
            <v>0</v>
          </cell>
          <cell r="J163">
            <v>0</v>
          </cell>
          <cell r="K163">
            <v>900</v>
          </cell>
          <cell r="L163">
            <v>5952.6487199232133</v>
          </cell>
          <cell r="M163">
            <v>6354.2487877547046</v>
          </cell>
          <cell r="R163">
            <v>10.440942066542975</v>
          </cell>
          <cell r="S163">
            <v>9396.8478598886777</v>
          </cell>
          <cell r="T163">
            <v>7429.0005749299253</v>
          </cell>
          <cell r="U163">
            <v>110</v>
          </cell>
          <cell r="V163">
            <v>12654.572328915976</v>
          </cell>
          <cell r="X163">
            <v>0</v>
          </cell>
          <cell r="Y163">
            <v>4500</v>
          </cell>
          <cell r="Z163">
            <v>1917.8597417524024</v>
          </cell>
          <cell r="AD163">
            <v>900</v>
          </cell>
          <cell r="AE163">
            <v>28355.681433353009</v>
          </cell>
          <cell r="AF163">
            <v>31.506312703725566</v>
          </cell>
        </row>
        <row r="164">
          <cell r="A164">
            <v>20071100005</v>
          </cell>
          <cell r="B164" t="str">
            <v>超熟 100g</v>
          </cell>
          <cell r="C164" t="str">
            <v>製品課</v>
          </cell>
          <cell r="E164">
            <v>100</v>
          </cell>
          <cell r="F164" t="str">
            <v>D</v>
          </cell>
          <cell r="G164">
            <v>1.349963068994019</v>
          </cell>
          <cell r="H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X164">
            <v>0</v>
          </cell>
          <cell r="Y164">
            <v>0</v>
          </cell>
          <cell r="Z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A165">
            <v>20071100007</v>
          </cell>
          <cell r="B165" t="str">
            <v>MKF-Ⅰ携帯ﾊﾟｯｸ 50g(5A)</v>
          </cell>
          <cell r="C165" t="str">
            <v>製品課</v>
          </cell>
          <cell r="E165">
            <v>50</v>
          </cell>
          <cell r="F165" t="str">
            <v>5A</v>
          </cell>
          <cell r="G165">
            <v>5.1725293561013439</v>
          </cell>
          <cell r="H165">
            <v>0</v>
          </cell>
          <cell r="J165">
            <v>0</v>
          </cell>
          <cell r="K165">
            <v>671</v>
          </cell>
          <cell r="L165">
            <v>173538.35989720008</v>
          </cell>
          <cell r="M165">
            <v>185246.26009175082</v>
          </cell>
          <cell r="R165">
            <v>63.76881289988782</v>
          </cell>
          <cell r="S165">
            <v>42788.873455824731</v>
          </cell>
          <cell r="T165">
            <v>33828.212422254925</v>
          </cell>
          <cell r="U165">
            <v>915</v>
          </cell>
          <cell r="V165">
            <v>105263.03346325562</v>
          </cell>
          <cell r="X165">
            <v>0</v>
          </cell>
          <cell r="Y165">
            <v>33550</v>
          </cell>
          <cell r="Z165">
            <v>14298.709852398468</v>
          </cell>
          <cell r="AD165">
            <v>671</v>
          </cell>
          <cell r="AE165">
            <v>338636.21582965984</v>
          </cell>
          <cell r="AF165">
            <v>504.67394311424715</v>
          </cell>
        </row>
        <row r="166">
          <cell r="A166">
            <v>20071100011</v>
          </cell>
          <cell r="B166" t="str">
            <v>試供品 秘伝極意 5g</v>
          </cell>
          <cell r="C166" t="str">
            <v>製品課</v>
          </cell>
          <cell r="E166">
            <v>5</v>
          </cell>
          <cell r="F166" t="str">
            <v>I</v>
          </cell>
          <cell r="G166">
            <v>2.6770700970141528</v>
          </cell>
          <cell r="H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X166">
            <v>0</v>
          </cell>
          <cell r="Y166">
            <v>0</v>
          </cell>
          <cell r="Z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A167">
            <v>20071100017</v>
          </cell>
          <cell r="B167" t="str">
            <v>超熟 350g</v>
          </cell>
          <cell r="C167" t="str">
            <v>製品課</v>
          </cell>
          <cell r="E167">
            <v>350</v>
          </cell>
          <cell r="F167" t="str">
            <v>D</v>
          </cell>
          <cell r="G167">
            <v>1.349963068994019</v>
          </cell>
          <cell r="H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X167">
            <v>0</v>
          </cell>
          <cell r="Y167">
            <v>0</v>
          </cell>
          <cell r="Z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A168">
            <v>20071100018</v>
          </cell>
          <cell r="B168" t="str">
            <v>超熟 携帯ﾊﾟｯｸ(1.67g×60包)</v>
          </cell>
          <cell r="C168" t="str">
            <v>製品課</v>
          </cell>
          <cell r="E168">
            <v>100.2</v>
          </cell>
          <cell r="F168" t="str">
            <v>D</v>
          </cell>
          <cell r="G168">
            <v>1.349963068994019</v>
          </cell>
          <cell r="H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X168">
            <v>0</v>
          </cell>
          <cell r="Y168">
            <v>0</v>
          </cell>
          <cell r="Z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A169">
            <v>20071100022</v>
          </cell>
          <cell r="B169" t="str">
            <v>超熟(ﾉﾍﾞﾘﾃｨｰ) 1.67g×8包</v>
          </cell>
          <cell r="C169" t="str">
            <v>製品課</v>
          </cell>
          <cell r="E169">
            <v>13.36</v>
          </cell>
          <cell r="F169" t="str">
            <v>D</v>
          </cell>
          <cell r="G169">
            <v>1.349963068994019</v>
          </cell>
          <cell r="H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X169">
            <v>0</v>
          </cell>
          <cell r="Y169">
            <v>0</v>
          </cell>
          <cell r="Z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>
            <v>20071100023</v>
          </cell>
          <cell r="B170" t="str">
            <v>超熟粒(ﾉﾍﾞﾘﾃｨｰ) 3粒×4包</v>
          </cell>
          <cell r="C170" t="str">
            <v>製品課</v>
          </cell>
          <cell r="E170">
            <v>6.8</v>
          </cell>
          <cell r="F170" t="str">
            <v>D</v>
          </cell>
          <cell r="G170">
            <v>1.349963068994019</v>
          </cell>
          <cell r="H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X170">
            <v>0</v>
          </cell>
          <cell r="Y170">
            <v>0</v>
          </cell>
          <cell r="Z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A171">
            <v>20071100028</v>
          </cell>
          <cell r="B171" t="str">
            <v>万田酵素 金印 分包150g</v>
          </cell>
          <cell r="C171" t="str">
            <v>製品課</v>
          </cell>
          <cell r="E171">
            <v>150</v>
          </cell>
          <cell r="F171" t="str">
            <v>O</v>
          </cell>
          <cell r="G171">
            <v>1.322810826649603</v>
          </cell>
          <cell r="H171">
            <v>0</v>
          </cell>
          <cell r="J171">
            <v>0</v>
          </cell>
          <cell r="K171">
            <v>900</v>
          </cell>
          <cell r="L171">
            <v>178579.46159769641</v>
          </cell>
          <cell r="M171">
            <v>190627.46363264116</v>
          </cell>
          <cell r="R171">
            <v>323.28730309352096</v>
          </cell>
          <cell r="S171">
            <v>290958.57278416888</v>
          </cell>
          <cell r="T171">
            <v>230027.28539652959</v>
          </cell>
          <cell r="U171">
            <v>2200</v>
          </cell>
          <cell r="V171">
            <v>253091.4465783195</v>
          </cell>
          <cell r="X171">
            <v>0</v>
          </cell>
          <cell r="Y171">
            <v>135000</v>
          </cell>
          <cell r="Z171">
            <v>57535.792252572079</v>
          </cell>
          <cell r="AD171">
            <v>900</v>
          </cell>
          <cell r="AE171">
            <v>731281.98786006239</v>
          </cell>
          <cell r="AF171">
            <v>812.53554206673596</v>
          </cell>
        </row>
        <row r="172">
          <cell r="A172">
            <v>20071200005</v>
          </cell>
          <cell r="B172" t="str">
            <v>試供品 ｽｰﾊﾟｰ万田酵素(赤) 5g</v>
          </cell>
          <cell r="C172" t="str">
            <v>製品課</v>
          </cell>
          <cell r="E172">
            <v>5</v>
          </cell>
          <cell r="F172" t="str">
            <v>EB</v>
          </cell>
          <cell r="G172">
            <v>1.3583251501585794</v>
          </cell>
          <cell r="H172">
            <v>0</v>
          </cell>
          <cell r="J172">
            <v>0</v>
          </cell>
          <cell r="K172">
            <v>25100</v>
          </cell>
          <cell r="L172">
            <v>170469.80634490171</v>
          </cell>
          <cell r="M172">
            <v>181970.68419146424</v>
          </cell>
          <cell r="R172">
            <v>8.69178127523519</v>
          </cell>
          <cell r="S172">
            <v>218163.71000840326</v>
          </cell>
          <cell r="T172">
            <v>172476.80831351396</v>
          </cell>
          <cell r="U172">
            <v>2855</v>
          </cell>
          <cell r="V172">
            <v>328443.67271868279</v>
          </cell>
          <cell r="X172">
            <v>0</v>
          </cell>
          <cell r="Y172">
            <v>125500</v>
          </cell>
          <cell r="Z172">
            <v>53486.977242205896</v>
          </cell>
          <cell r="AD172">
            <v>25100</v>
          </cell>
          <cell r="AE172">
            <v>736378.14246586687</v>
          </cell>
          <cell r="AF172">
            <v>29.33777460023374</v>
          </cell>
        </row>
        <row r="173">
          <cell r="A173">
            <v>20080100003</v>
          </cell>
          <cell r="B173" t="str">
            <v>試供品 万田酵素 MJ(5g)</v>
          </cell>
          <cell r="C173" t="str">
            <v>製品課</v>
          </cell>
          <cell r="E173">
            <v>5</v>
          </cell>
          <cell r="F173" t="str">
            <v>G</v>
          </cell>
          <cell r="G173">
            <v>2.7753037819816893</v>
          </cell>
          <cell r="H173">
            <v>0</v>
          </cell>
          <cell r="J173">
            <v>0</v>
          </cell>
          <cell r="K173">
            <v>1300</v>
          </cell>
          <cell r="L173">
            <v>18039.474582880979</v>
          </cell>
          <cell r="M173">
            <v>19256.521742388639</v>
          </cell>
          <cell r="R173">
            <v>7.3021924657534258</v>
          </cell>
          <cell r="S173">
            <v>9492.8502054794535</v>
          </cell>
          <cell r="T173">
            <v>7504.8985240318643</v>
          </cell>
          <cell r="U173">
            <v>225</v>
          </cell>
          <cell r="V173">
            <v>25884.352490964495</v>
          </cell>
          <cell r="X173">
            <v>0</v>
          </cell>
          <cell r="Y173">
            <v>6500</v>
          </cell>
          <cell r="Z173">
            <v>2770.2418491979147</v>
          </cell>
          <cell r="AD173">
            <v>1300</v>
          </cell>
          <cell r="AE173">
            <v>55416.01460658291</v>
          </cell>
          <cell r="AF173">
            <v>42.627703543525314</v>
          </cell>
        </row>
        <row r="174">
          <cell r="A174">
            <v>20080100023</v>
          </cell>
          <cell r="B174" t="str">
            <v>試供品 万田酵素 5g(販売店向け)</v>
          </cell>
          <cell r="C174" t="str">
            <v>製品課</v>
          </cell>
          <cell r="E174">
            <v>5</v>
          </cell>
          <cell r="F174" t="str">
            <v>P</v>
          </cell>
          <cell r="G174">
            <v>1.2657092176984073</v>
          </cell>
          <cell r="H174">
            <v>0</v>
          </cell>
          <cell r="J174">
            <v>0</v>
          </cell>
          <cell r="K174">
            <v>98000</v>
          </cell>
          <cell r="L174">
            <v>620197.5166722195</v>
          </cell>
          <cell r="M174">
            <v>662039.62368768244</v>
          </cell>
          <cell r="R174">
            <v>3.5972920665429742</v>
          </cell>
          <cell r="S174">
            <v>352534.62252121145</v>
          </cell>
          <cell r="T174">
            <v>278708.34480274434</v>
          </cell>
          <cell r="U174">
            <v>10335</v>
          </cell>
          <cell r="V174">
            <v>1188954.5910849692</v>
          </cell>
          <cell r="X174">
            <v>0</v>
          </cell>
          <cell r="Y174">
            <v>490000</v>
          </cell>
          <cell r="Z174">
            <v>208833.6163241505</v>
          </cell>
          <cell r="AD174">
            <v>98000</v>
          </cell>
          <cell r="AE174">
            <v>2338536.1758995466</v>
          </cell>
          <cell r="AF174">
            <v>23.862614039791293</v>
          </cell>
        </row>
        <row r="175">
          <cell r="A175">
            <v>20080300003</v>
          </cell>
          <cell r="B175" t="str">
            <v>試供品 万田酵素 ｊ 5g</v>
          </cell>
          <cell r="C175" t="str">
            <v>製品課</v>
          </cell>
          <cell r="E175">
            <v>5</v>
          </cell>
          <cell r="F175" t="str">
            <v>PG</v>
          </cell>
          <cell r="G175">
            <v>1.4973297795834115</v>
          </cell>
          <cell r="H175">
            <v>0</v>
          </cell>
          <cell r="J175">
            <v>0</v>
          </cell>
          <cell r="K175">
            <v>3500</v>
          </cell>
          <cell r="L175">
            <v>26203.271142709702</v>
          </cell>
          <cell r="M175">
            <v>27971.095175916707</v>
          </cell>
          <cell r="R175">
            <v>13.150838600075955</v>
          </cell>
          <cell r="S175">
            <v>46027.935100265844</v>
          </cell>
          <cell r="T175">
            <v>36388.963769682989</v>
          </cell>
          <cell r="U175">
            <v>1245</v>
          </cell>
          <cell r="V175">
            <v>143226.75045000354</v>
          </cell>
          <cell r="X175">
            <v>0</v>
          </cell>
          <cell r="Y175">
            <v>17500</v>
          </cell>
          <cell r="Z175">
            <v>7458.3434401482318</v>
          </cell>
          <cell r="AD175">
            <v>3500</v>
          </cell>
          <cell r="AE175">
            <v>215045.15283575148</v>
          </cell>
          <cell r="AF175">
            <v>61.441472238786133</v>
          </cell>
        </row>
        <row r="176">
          <cell r="A176">
            <v>20080400006</v>
          </cell>
          <cell r="B176" t="str">
            <v>賜天酵素ｺﾞｰﾙﾄﾞ 155g</v>
          </cell>
          <cell r="C176" t="str">
            <v>製品課</v>
          </cell>
          <cell r="E176">
            <v>155</v>
          </cell>
          <cell r="F176" t="str">
            <v>OE</v>
          </cell>
          <cell r="G176">
            <v>0</v>
          </cell>
          <cell r="H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X176">
            <v>0</v>
          </cell>
          <cell r="Y176">
            <v>0</v>
          </cell>
          <cell r="Z176">
            <v>0</v>
          </cell>
          <cell r="AD176">
            <v>0</v>
          </cell>
          <cell r="AE176">
            <v>0</v>
          </cell>
          <cell r="AF176">
            <v>0</v>
          </cell>
        </row>
        <row r="177">
          <cell r="A177">
            <v>20080700007</v>
          </cell>
          <cell r="B177" t="str">
            <v>ﾊﾞｲｵ・EX　125ｇ</v>
          </cell>
          <cell r="C177" t="str">
            <v>製品課</v>
          </cell>
          <cell r="E177">
            <v>125</v>
          </cell>
          <cell r="F177" t="str">
            <v>Q</v>
          </cell>
          <cell r="G177">
            <v>1.5486311464524407</v>
          </cell>
          <cell r="H177">
            <v>0</v>
          </cell>
          <cell r="J177">
            <v>0</v>
          </cell>
          <cell r="K177">
            <v>1200</v>
          </cell>
          <cell r="L177">
            <v>232294.67196786613</v>
          </cell>
          <cell r="M177">
            <v>247966.61237767962</v>
          </cell>
          <cell r="R177">
            <v>487.16918707753558</v>
          </cell>
          <cell r="S177">
            <v>584603.02449304273</v>
          </cell>
          <cell r="T177">
            <v>462177.98455619969</v>
          </cell>
          <cell r="U177">
            <v>4320</v>
          </cell>
          <cell r="V177">
            <v>496979.56782651832</v>
          </cell>
          <cell r="X177">
            <v>0</v>
          </cell>
          <cell r="Y177">
            <v>150000</v>
          </cell>
          <cell r="Z177">
            <v>63928.658058413421</v>
          </cell>
          <cell r="AD177">
            <v>1200</v>
          </cell>
          <cell r="AE177">
            <v>1271052.8228188111</v>
          </cell>
          <cell r="AF177">
            <v>1059.2106856823425</v>
          </cell>
        </row>
        <row r="178">
          <cell r="A178">
            <v>20080700011</v>
          </cell>
          <cell r="B178" t="str">
            <v>試供品 ｽｰﾊﾟｰ氣Ⅰ 5g</v>
          </cell>
          <cell r="C178" t="str">
            <v>製品課</v>
          </cell>
          <cell r="E178">
            <v>5</v>
          </cell>
          <cell r="F178" t="str">
            <v>V</v>
          </cell>
          <cell r="G178">
            <v>1.2113726880830433</v>
          </cell>
          <cell r="H178">
            <v>0</v>
          </cell>
          <cell r="J178">
            <v>0</v>
          </cell>
          <cell r="K178">
            <v>24300</v>
          </cell>
          <cell r="L178">
            <v>147181.78160208979</v>
          </cell>
          <cell r="M178">
            <v>157111.5147773613</v>
          </cell>
          <cell r="R178">
            <v>7.3600886000759562</v>
          </cell>
          <cell r="S178">
            <v>178850.15298184575</v>
          </cell>
          <cell r="T178">
            <v>141396.12656708242</v>
          </cell>
          <cell r="U178">
            <v>2565</v>
          </cell>
          <cell r="V178">
            <v>295081.61839699524</v>
          </cell>
          <cell r="X178">
            <v>0</v>
          </cell>
          <cell r="Y178">
            <v>121500</v>
          </cell>
          <cell r="Z178">
            <v>51782.213027314865</v>
          </cell>
          <cell r="AD178">
            <v>24300</v>
          </cell>
          <cell r="AE178">
            <v>645371.47276875388</v>
          </cell>
          <cell r="AF178">
            <v>26.55849682175942</v>
          </cell>
        </row>
        <row r="179">
          <cell r="A179">
            <v>20080700014</v>
          </cell>
          <cell r="B179" t="str">
            <v>試供品 万田酵素分包 35g</v>
          </cell>
          <cell r="C179" t="str">
            <v>製品課</v>
          </cell>
          <cell r="E179">
            <v>35</v>
          </cell>
          <cell r="F179" t="str">
            <v>P</v>
          </cell>
          <cell r="G179">
            <v>1.2657092176984073</v>
          </cell>
          <cell r="H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X179">
            <v>0</v>
          </cell>
          <cell r="Y179">
            <v>0</v>
          </cell>
          <cell r="Z179">
            <v>0</v>
          </cell>
          <cell r="AD179">
            <v>0</v>
          </cell>
          <cell r="AE179">
            <v>0</v>
          </cell>
          <cell r="AF179">
            <v>0</v>
          </cell>
        </row>
        <row r="180">
          <cell r="A180">
            <v>20080800001</v>
          </cell>
          <cell r="B180" t="str">
            <v>ｽｰﾊﾟｰ万田酵素 35g(2.5g×14包)</v>
          </cell>
          <cell r="C180" t="str">
            <v>製品課</v>
          </cell>
          <cell r="E180">
            <v>35</v>
          </cell>
          <cell r="F180" t="str">
            <v>EB</v>
          </cell>
          <cell r="G180">
            <v>1.3583251501585794</v>
          </cell>
          <cell r="H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X180">
            <v>0</v>
          </cell>
          <cell r="Y180">
            <v>0</v>
          </cell>
          <cell r="Z180">
            <v>0</v>
          </cell>
          <cell r="AD180">
            <v>0</v>
          </cell>
          <cell r="AE180">
            <v>0</v>
          </cell>
          <cell r="AF180">
            <v>0</v>
          </cell>
        </row>
        <row r="181">
          <cell r="A181">
            <v>20080800002</v>
          </cell>
          <cell r="B181" t="str">
            <v>ｽｰﾊﾟｰ万田酵素氣Ⅰ 35g</v>
          </cell>
          <cell r="C181" t="str">
            <v>製品課</v>
          </cell>
          <cell r="E181">
            <v>35</v>
          </cell>
          <cell r="F181" t="str">
            <v>V</v>
          </cell>
          <cell r="G181">
            <v>1.2113726880830433</v>
          </cell>
          <cell r="H181">
            <v>0</v>
          </cell>
          <cell r="J181">
            <v>0</v>
          </cell>
          <cell r="K181">
            <v>3000</v>
          </cell>
          <cell r="L181">
            <v>127194.13224871954</v>
          </cell>
          <cell r="M181">
            <v>135775.38314092948</v>
          </cell>
          <cell r="R181">
            <v>124.04125859448874</v>
          </cell>
          <cell r="S181">
            <v>372123.77578346623</v>
          </cell>
          <cell r="T181">
            <v>294195.22221286828</v>
          </cell>
          <cell r="U181">
            <v>3360</v>
          </cell>
          <cell r="V181">
            <v>386539.6638650698</v>
          </cell>
          <cell r="X181">
            <v>0</v>
          </cell>
          <cell r="Y181">
            <v>105000</v>
          </cell>
          <cell r="Z181">
            <v>44750.060640889395</v>
          </cell>
          <cell r="AD181">
            <v>3000</v>
          </cell>
          <cell r="AE181">
            <v>861260.3298597571</v>
          </cell>
          <cell r="AF181">
            <v>287.08677661991902</v>
          </cell>
        </row>
        <row r="182">
          <cell r="A182">
            <v>20081200013</v>
          </cell>
          <cell r="B182" t="str">
            <v>万田31号 100ml</v>
          </cell>
          <cell r="C182" t="str">
            <v>製品課</v>
          </cell>
          <cell r="E182">
            <v>130</v>
          </cell>
          <cell r="F182" t="str">
            <v>X</v>
          </cell>
          <cell r="G182">
            <v>1.5731245205740305</v>
          </cell>
          <cell r="H182">
            <v>0</v>
          </cell>
          <cell r="J182">
            <v>0</v>
          </cell>
          <cell r="K182">
            <v>864</v>
          </cell>
          <cell r="L182">
            <v>176693.34615087509</v>
          </cell>
          <cell r="M182">
            <v>188614.09994272323</v>
          </cell>
          <cell r="R182">
            <v>204.62142978038162</v>
          </cell>
          <cell r="S182">
            <v>176792.91533024973</v>
          </cell>
          <cell r="T182">
            <v>139769.70673733164</v>
          </cell>
          <cell r="U182">
            <v>2030</v>
          </cell>
          <cell r="V182">
            <v>233534.38025181301</v>
          </cell>
          <cell r="X182">
            <v>0</v>
          </cell>
          <cell r="Y182">
            <v>112320</v>
          </cell>
          <cell r="Z182">
            <v>47869.779154139964</v>
          </cell>
          <cell r="AD182">
            <v>864</v>
          </cell>
          <cell r="AE182">
            <v>609787.96608600777</v>
          </cell>
          <cell r="AF182">
            <v>705.77310889584237</v>
          </cell>
        </row>
        <row r="183">
          <cell r="A183">
            <v>20081200014</v>
          </cell>
          <cell r="B183" t="str">
            <v>万田31号 500ml</v>
          </cell>
          <cell r="C183" t="str">
            <v>製品課</v>
          </cell>
          <cell r="E183">
            <v>650</v>
          </cell>
          <cell r="F183" t="str">
            <v>X</v>
          </cell>
          <cell r="G183">
            <v>1.5731245205740305</v>
          </cell>
          <cell r="H183">
            <v>0</v>
          </cell>
          <cell r="J183">
            <v>0</v>
          </cell>
          <cell r="K183">
            <v>240</v>
          </cell>
          <cell r="L183">
            <v>245407.42520954876</v>
          </cell>
          <cell r="M183">
            <v>261964.02769822674</v>
          </cell>
          <cell r="R183">
            <v>448.13500327281412</v>
          </cell>
          <cell r="S183">
            <v>107552.40078547539</v>
          </cell>
          <cell r="T183">
            <v>85029.241633359386</v>
          </cell>
          <cell r="U183">
            <v>710</v>
          </cell>
          <cell r="V183">
            <v>81679.512304821299</v>
          </cell>
          <cell r="X183">
            <v>0</v>
          </cell>
          <cell r="Y183">
            <v>156000</v>
          </cell>
          <cell r="Z183">
            <v>66485.804380749949</v>
          </cell>
          <cell r="AD183">
            <v>240</v>
          </cell>
          <cell r="AE183">
            <v>495158.5860171573</v>
          </cell>
          <cell r="AF183">
            <v>2063.1607750714888</v>
          </cell>
        </row>
        <row r="184">
          <cell r="A184">
            <v>20081200016</v>
          </cell>
          <cell r="B184" t="str">
            <v>ｽｰﾊﾟｰ氣Ⅰ 分包600g(150g×4箱)</v>
          </cell>
          <cell r="C184" t="str">
            <v>製品課</v>
          </cell>
          <cell r="E184">
            <v>600</v>
          </cell>
          <cell r="F184" t="str">
            <v>V</v>
          </cell>
          <cell r="G184">
            <v>1.2113726880830433</v>
          </cell>
          <cell r="H184">
            <v>0</v>
          </cell>
          <cell r="J184">
            <v>0</v>
          </cell>
          <cell r="K184">
            <v>460</v>
          </cell>
          <cell r="L184">
            <v>334338.86191091995</v>
          </cell>
          <cell r="M184">
            <v>356895.29282758606</v>
          </cell>
          <cell r="R184">
            <v>1541.4234993383295</v>
          </cell>
          <cell r="S184">
            <v>709054.80969563161</v>
          </cell>
          <cell r="T184">
            <v>560567.61452643969</v>
          </cell>
          <cell r="U184">
            <v>5395</v>
          </cell>
          <cell r="V184">
            <v>620649.25195001531</v>
          </cell>
          <cell r="X184">
            <v>0</v>
          </cell>
          <cell r="Y184">
            <v>276000</v>
          </cell>
          <cell r="Z184">
            <v>117628.73082748069</v>
          </cell>
          <cell r="AD184">
            <v>460</v>
          </cell>
          <cell r="AE184">
            <v>1655740.8901315217</v>
          </cell>
          <cell r="AF184">
            <v>3599.4367176772212</v>
          </cell>
        </row>
        <row r="185">
          <cell r="A185">
            <v>20081200019</v>
          </cell>
          <cell r="B185" t="str">
            <v>万田31号 1ﾘｯﾄﾙ</v>
          </cell>
          <cell r="C185" t="str">
            <v>製品課</v>
          </cell>
          <cell r="E185">
            <v>1300</v>
          </cell>
          <cell r="F185" t="str">
            <v>X</v>
          </cell>
          <cell r="G185">
            <v>1.5731245205740305</v>
          </cell>
          <cell r="H185">
            <v>0</v>
          </cell>
          <cell r="J185">
            <v>0</v>
          </cell>
          <cell r="K185">
            <v>1470</v>
          </cell>
          <cell r="L185">
            <v>3006240.9588169726</v>
          </cell>
          <cell r="M185">
            <v>3209059.3393032774</v>
          </cell>
          <cell r="R185">
            <v>510.45059019917505</v>
          </cell>
          <cell r="S185">
            <v>750362.36759278737</v>
          </cell>
          <cell r="T185">
            <v>593224.7220951214</v>
          </cell>
          <cell r="U185">
            <v>4640</v>
          </cell>
          <cell r="V185">
            <v>533792.86914700118</v>
          </cell>
          <cell r="X185">
            <v>0</v>
          </cell>
          <cell r="Y185">
            <v>1911000</v>
          </cell>
          <cell r="Z185">
            <v>814451.1036641869</v>
          </cell>
          <cell r="AD185">
            <v>1470</v>
          </cell>
          <cell r="AE185">
            <v>5150528.0342095867</v>
          </cell>
          <cell r="AF185">
            <v>3503.7605674895149</v>
          </cell>
        </row>
        <row r="186">
          <cell r="A186">
            <v>20090100014</v>
          </cell>
          <cell r="B186" t="str">
            <v>万田酵素 300g(販売店限定品)</v>
          </cell>
          <cell r="C186" t="str">
            <v>製品課</v>
          </cell>
          <cell r="E186">
            <v>300</v>
          </cell>
          <cell r="F186" t="str">
            <v>P</v>
          </cell>
          <cell r="G186">
            <v>1.2657092176984073</v>
          </cell>
          <cell r="H186">
            <v>0</v>
          </cell>
          <cell r="J186">
            <v>0</v>
          </cell>
          <cell r="K186">
            <v>414</v>
          </cell>
          <cell r="L186">
            <v>157201.08483814218</v>
          </cell>
          <cell r="M186">
            <v>167806.77808573504</v>
          </cell>
          <cell r="R186">
            <v>931.17129357655813</v>
          </cell>
          <cell r="S186">
            <v>385504.91554069507</v>
          </cell>
          <cell r="T186">
            <v>304774.14148791635</v>
          </cell>
          <cell r="U186">
            <v>3005</v>
          </cell>
          <cell r="V186">
            <v>345699.90771265916</v>
          </cell>
          <cell r="X186">
            <v>0</v>
          </cell>
          <cell r="Y186">
            <v>124200</v>
          </cell>
          <cell r="Z186">
            <v>52932.928872366312</v>
          </cell>
          <cell r="AD186">
            <v>414</v>
          </cell>
          <cell r="AE186">
            <v>871213.7561586767</v>
          </cell>
          <cell r="AF186">
            <v>2104.3810535233738</v>
          </cell>
        </row>
        <row r="187">
          <cell r="A187">
            <v>20090100015</v>
          </cell>
          <cell r="B187" t="str">
            <v>MKF-Ⅱ5A ﾘｷｯﾄﾞ 30g</v>
          </cell>
          <cell r="C187" t="str">
            <v>製品課</v>
          </cell>
          <cell r="E187">
            <v>30</v>
          </cell>
          <cell r="F187" t="str">
            <v>YC</v>
          </cell>
          <cell r="G187">
            <v>5.4526805319914304</v>
          </cell>
          <cell r="H187">
            <v>0</v>
          </cell>
          <cell r="J187">
            <v>0</v>
          </cell>
          <cell r="K187">
            <v>814</v>
          </cell>
          <cell r="L187">
            <v>133154.45859123074</v>
          </cell>
          <cell r="M187">
            <v>142137.82752804138</v>
          </cell>
          <cell r="R187">
            <v>164.23596185458376</v>
          </cell>
          <cell r="S187">
            <v>133688.0729496312</v>
          </cell>
          <cell r="T187">
            <v>105691.69423754507</v>
          </cell>
          <cell r="U187">
            <v>2550</v>
          </cell>
          <cell r="V187">
            <v>293355.99489759759</v>
          </cell>
          <cell r="X187">
            <v>0</v>
          </cell>
          <cell r="Y187">
            <v>24420</v>
          </cell>
          <cell r="Z187">
            <v>10407.585531909705</v>
          </cell>
          <cell r="AD187">
            <v>814</v>
          </cell>
          <cell r="AE187">
            <v>551593.10219509376</v>
          </cell>
          <cell r="AF187">
            <v>677.63280367947641</v>
          </cell>
        </row>
        <row r="188">
          <cell r="A188">
            <v>20090300004</v>
          </cell>
          <cell r="B188" t="str">
            <v>万田酵素 分包50g</v>
          </cell>
          <cell r="C188" t="str">
            <v>製品課</v>
          </cell>
          <cell r="E188">
            <v>50</v>
          </cell>
          <cell r="F188" t="str">
            <v>P</v>
          </cell>
          <cell r="G188">
            <v>1.2657092176984073</v>
          </cell>
          <cell r="H188">
            <v>0</v>
          </cell>
          <cell r="J188">
            <v>0</v>
          </cell>
          <cell r="K188">
            <v>750</v>
          </cell>
          <cell r="L188">
            <v>47464.09566369027</v>
          </cell>
          <cell r="M188">
            <v>50666.297731200189</v>
          </cell>
          <cell r="R188">
            <v>401.99998166212652</v>
          </cell>
          <cell r="S188">
            <v>301499.98624659487</v>
          </cell>
          <cell r="T188">
            <v>238361.16158997308</v>
          </cell>
          <cell r="U188">
            <v>1365</v>
          </cell>
          <cell r="V188">
            <v>157031.7384451846</v>
          </cell>
          <cell r="X188">
            <v>0</v>
          </cell>
          <cell r="Y188">
            <v>37500</v>
          </cell>
          <cell r="Z188">
            <v>15982.164514603355</v>
          </cell>
          <cell r="AD188">
            <v>750</v>
          </cell>
          <cell r="AE188">
            <v>462041.36228096124</v>
          </cell>
          <cell r="AF188">
            <v>616.05514970794832</v>
          </cell>
        </row>
        <row r="189">
          <cell r="A189">
            <v>20090300006</v>
          </cell>
          <cell r="B189" t="str">
            <v>万田酵素ﾌﾟﾗｽ温 お試し品(20g)</v>
          </cell>
          <cell r="C189" t="str">
            <v>製品課</v>
          </cell>
          <cell r="E189">
            <v>20</v>
          </cell>
          <cell r="F189" t="str">
            <v>PE</v>
          </cell>
          <cell r="G189">
            <v>1.1499333504230713</v>
          </cell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X189">
            <v>0</v>
          </cell>
          <cell r="Y189">
            <v>0</v>
          </cell>
          <cell r="Z189">
            <v>0</v>
          </cell>
          <cell r="AD189">
            <v>0</v>
          </cell>
          <cell r="AE189">
            <v>0</v>
          </cell>
          <cell r="AF189">
            <v>0</v>
          </cell>
        </row>
        <row r="190">
          <cell r="A190">
            <v>20090600006</v>
          </cell>
          <cell r="B190" t="str">
            <v>MANDA KOSO 70g</v>
          </cell>
          <cell r="C190" t="str">
            <v>製品課</v>
          </cell>
          <cell r="E190">
            <v>70</v>
          </cell>
          <cell r="F190" t="str">
            <v>P</v>
          </cell>
          <cell r="G190">
            <v>1.2657092176984073</v>
          </cell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X190">
            <v>0</v>
          </cell>
          <cell r="Y190">
            <v>0</v>
          </cell>
          <cell r="Z190">
            <v>0</v>
          </cell>
          <cell r="AD190">
            <v>0</v>
          </cell>
          <cell r="AE190">
            <v>0</v>
          </cell>
          <cell r="AF190">
            <v>0</v>
          </cell>
        </row>
        <row r="191">
          <cell r="A191">
            <v>20090600008</v>
          </cell>
          <cell r="B191" t="str">
            <v>MANDA KOSO 分包70g</v>
          </cell>
          <cell r="C191" t="str">
            <v>製品課</v>
          </cell>
          <cell r="E191">
            <v>70</v>
          </cell>
          <cell r="F191" t="str">
            <v>P</v>
          </cell>
          <cell r="G191">
            <v>1.2657092176984073</v>
          </cell>
          <cell r="H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X191">
            <v>0</v>
          </cell>
          <cell r="Y191">
            <v>0</v>
          </cell>
          <cell r="Z191">
            <v>0</v>
          </cell>
          <cell r="AD191">
            <v>0</v>
          </cell>
          <cell r="AE191">
            <v>0</v>
          </cell>
          <cell r="AF191">
            <v>0</v>
          </cell>
        </row>
        <row r="192">
          <cell r="A192">
            <v>20090600009</v>
          </cell>
          <cell r="B192" t="str">
            <v>MANDA KOSO 分包35g</v>
          </cell>
          <cell r="C192" t="str">
            <v>製品課</v>
          </cell>
          <cell r="E192">
            <v>35</v>
          </cell>
          <cell r="F192" t="str">
            <v>P</v>
          </cell>
          <cell r="G192">
            <v>1.2657092176984073</v>
          </cell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X192">
            <v>0</v>
          </cell>
          <cell r="Y192">
            <v>0</v>
          </cell>
          <cell r="Z192">
            <v>0</v>
          </cell>
          <cell r="AD192">
            <v>0</v>
          </cell>
          <cell r="AE192">
            <v>0</v>
          </cell>
          <cell r="AF192">
            <v>0</v>
          </cell>
        </row>
        <row r="193">
          <cell r="A193">
            <v>20090700004</v>
          </cell>
          <cell r="B193" t="str">
            <v>試供品 MANDA KOSO 5g</v>
          </cell>
          <cell r="C193" t="str">
            <v>製品課</v>
          </cell>
          <cell r="E193">
            <v>5</v>
          </cell>
          <cell r="F193" t="str">
            <v>P</v>
          </cell>
          <cell r="G193">
            <v>1.2657092176984073</v>
          </cell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X193">
            <v>0</v>
          </cell>
          <cell r="Y193">
            <v>0</v>
          </cell>
          <cell r="Z193">
            <v>0</v>
          </cell>
          <cell r="AD193">
            <v>0</v>
          </cell>
          <cell r="AE193">
            <v>0</v>
          </cell>
          <cell r="AF193">
            <v>0</v>
          </cell>
        </row>
        <row r="194">
          <cell r="A194">
            <v>20091000002</v>
          </cell>
          <cell r="B194" t="str">
            <v>万田酵素ｴｸｾﾚﾝﾄ 145g</v>
          </cell>
          <cell r="C194" t="str">
            <v>製品課</v>
          </cell>
          <cell r="E194">
            <v>145</v>
          </cell>
          <cell r="F194" t="str">
            <v>BE</v>
          </cell>
          <cell r="G194">
            <v>1.6947415974326687</v>
          </cell>
          <cell r="H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X194">
            <v>0</v>
          </cell>
          <cell r="Y194">
            <v>0</v>
          </cell>
          <cell r="Z194">
            <v>0</v>
          </cell>
          <cell r="AD194">
            <v>0</v>
          </cell>
          <cell r="AE194">
            <v>0</v>
          </cell>
          <cell r="AF194">
            <v>0</v>
          </cell>
        </row>
        <row r="195">
          <cell r="A195">
            <v>20091100023</v>
          </cell>
          <cell r="B195" t="str">
            <v>万田酵素ｴｸｾﾚﾝﾄ 分包30g</v>
          </cell>
          <cell r="C195" t="str">
            <v>製品課</v>
          </cell>
          <cell r="E195">
            <v>30</v>
          </cell>
          <cell r="F195" t="str">
            <v>BE</v>
          </cell>
          <cell r="G195">
            <v>1.6947415974326687</v>
          </cell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X195">
            <v>0</v>
          </cell>
          <cell r="Y195">
            <v>0</v>
          </cell>
          <cell r="Z195">
            <v>0</v>
          </cell>
          <cell r="AD195">
            <v>0</v>
          </cell>
          <cell r="AE195">
            <v>0</v>
          </cell>
          <cell r="AF195">
            <v>0</v>
          </cell>
        </row>
        <row r="196">
          <cell r="A196">
            <v>20091100024</v>
          </cell>
          <cell r="B196" t="str">
            <v>万田酵素ﾌﾟﾚﾐｱﾑ粒 21g</v>
          </cell>
          <cell r="C196" t="str">
            <v>製品課</v>
          </cell>
          <cell r="E196">
            <v>21</v>
          </cell>
          <cell r="F196" t="str">
            <v>D</v>
          </cell>
          <cell r="G196">
            <v>1.349963068994019</v>
          </cell>
          <cell r="H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X196">
            <v>0</v>
          </cell>
          <cell r="Y196">
            <v>0</v>
          </cell>
          <cell r="Z196">
            <v>0</v>
          </cell>
          <cell r="AD196">
            <v>0</v>
          </cell>
          <cell r="AE196">
            <v>0</v>
          </cell>
          <cell r="AF196">
            <v>0</v>
          </cell>
        </row>
        <row r="197">
          <cell r="A197">
            <v>20091200010</v>
          </cell>
          <cell r="B197" t="str">
            <v>MANDA CARE PLUS 75g(梅)</v>
          </cell>
          <cell r="C197" t="str">
            <v>製品課</v>
          </cell>
          <cell r="E197">
            <v>75</v>
          </cell>
          <cell r="F197" t="str">
            <v>PG</v>
          </cell>
          <cell r="G197">
            <v>1.4973297795834115</v>
          </cell>
          <cell r="H197">
            <v>0</v>
          </cell>
          <cell r="J197">
            <v>0</v>
          </cell>
          <cell r="K197">
            <v>1380</v>
          </cell>
          <cell r="L197">
            <v>154973.6321868831</v>
          </cell>
          <cell r="M197">
            <v>165429.04861185024</v>
          </cell>
          <cell r="R197">
            <v>143.75837242280213</v>
          </cell>
          <cell r="S197">
            <v>198386.55394346692</v>
          </cell>
          <cell r="T197">
            <v>156841.29883548443</v>
          </cell>
          <cell r="U197">
            <v>1990</v>
          </cell>
          <cell r="V197">
            <v>228932.71758675264</v>
          </cell>
          <cell r="X197">
            <v>0</v>
          </cell>
          <cell r="Y197">
            <v>103500</v>
          </cell>
          <cell r="Z197">
            <v>44110.774060305259</v>
          </cell>
          <cell r="AD197">
            <v>1380</v>
          </cell>
          <cell r="AE197">
            <v>595313.83909439249</v>
          </cell>
          <cell r="AF197">
            <v>431.38683992347279</v>
          </cell>
        </row>
        <row r="198">
          <cell r="A198">
            <v>20091200011</v>
          </cell>
          <cell r="B198" t="str">
            <v>MANDA CARE PLUS 5g(梅)</v>
          </cell>
          <cell r="C198" t="str">
            <v>製品課</v>
          </cell>
          <cell r="E198">
            <v>5</v>
          </cell>
          <cell r="F198" t="str">
            <v>PG</v>
          </cell>
          <cell r="G198">
            <v>1.4973297795834115</v>
          </cell>
          <cell r="H198">
            <v>0</v>
          </cell>
          <cell r="J198">
            <v>0</v>
          </cell>
          <cell r="K198">
            <v>180</v>
          </cell>
          <cell r="L198">
            <v>1347.5968016250704</v>
          </cell>
          <cell r="M198">
            <v>1438.513466190002</v>
          </cell>
          <cell r="R198">
            <v>27.501403491200509</v>
          </cell>
          <cell r="S198">
            <v>4950.2526284160913</v>
          </cell>
          <cell r="T198">
            <v>3913.5921077887056</v>
          </cell>
          <cell r="U198">
            <v>190</v>
          </cell>
          <cell r="V198">
            <v>21857.897659036684</v>
          </cell>
          <cell r="X198">
            <v>0</v>
          </cell>
          <cell r="Y198">
            <v>900</v>
          </cell>
          <cell r="Z198">
            <v>383.57194835048051</v>
          </cell>
          <cell r="AD198">
            <v>180</v>
          </cell>
          <cell r="AE198">
            <v>27593.575181365868</v>
          </cell>
          <cell r="AF198">
            <v>153.29763989647705</v>
          </cell>
        </row>
        <row r="199">
          <cell r="A199">
            <v>20091200012</v>
          </cell>
          <cell r="B199" t="str">
            <v>MANDA CARE PLUS 75g(ﾊﾟﾊﾟｲﾔ･ｺｺｱ)</v>
          </cell>
          <cell r="C199" t="str">
            <v>製品課</v>
          </cell>
          <cell r="E199">
            <v>75</v>
          </cell>
          <cell r="F199" t="str">
            <v>ZA</v>
          </cell>
          <cell r="G199">
            <v>2.2073146339103578</v>
          </cell>
          <cell r="H199">
            <v>0</v>
          </cell>
          <cell r="J199">
            <v>0</v>
          </cell>
          <cell r="K199">
            <v>1800</v>
          </cell>
          <cell r="L199">
            <v>297987.47557789827</v>
          </cell>
          <cell r="M199">
            <v>318091.43199052569</v>
          </cell>
          <cell r="R199">
            <v>143.75837242280213</v>
          </cell>
          <cell r="S199">
            <v>258765.07036104382</v>
          </cell>
          <cell r="T199">
            <v>204575.60717671883</v>
          </cell>
          <cell r="U199">
            <v>2900</v>
          </cell>
          <cell r="V199">
            <v>333620.5432168757</v>
          </cell>
          <cell r="X199">
            <v>0</v>
          </cell>
          <cell r="Y199">
            <v>135000</v>
          </cell>
          <cell r="Z199">
            <v>57535.792252572079</v>
          </cell>
          <cell r="AD199">
            <v>1800</v>
          </cell>
          <cell r="AE199">
            <v>913823.37463669223</v>
          </cell>
          <cell r="AF199">
            <v>507.67965257594011</v>
          </cell>
        </row>
        <row r="200">
          <cell r="A200">
            <v>20091200013</v>
          </cell>
          <cell r="B200" t="str">
            <v>MANDA CARE PLUS 5g(ﾊﾟﾊﾟｲﾔ･ｺｺｱ)</v>
          </cell>
          <cell r="C200" t="str">
            <v>製品課</v>
          </cell>
          <cell r="E200">
            <v>5</v>
          </cell>
          <cell r="F200" t="str">
            <v>ZA</v>
          </cell>
          <cell r="G200">
            <v>2.2073146339103578</v>
          </cell>
          <cell r="H200">
            <v>0</v>
          </cell>
          <cell r="J200">
            <v>0</v>
          </cell>
          <cell r="K200">
            <v>2250</v>
          </cell>
          <cell r="L200">
            <v>24832.289631491523</v>
          </cell>
          <cell r="M200">
            <v>26507.619332543811</v>
          </cell>
          <cell r="R200">
            <v>27.501403491200509</v>
          </cell>
          <cell r="S200">
            <v>61878.157855201149</v>
          </cell>
          <cell r="T200">
            <v>48919.90134735882</v>
          </cell>
          <cell r="U200">
            <v>865</v>
          </cell>
          <cell r="V200">
            <v>99510.955131930168</v>
          </cell>
          <cell r="X200">
            <v>0</v>
          </cell>
          <cell r="Y200">
            <v>11250</v>
          </cell>
          <cell r="Z200">
            <v>4794.6493543810066</v>
          </cell>
          <cell r="AD200">
            <v>2250</v>
          </cell>
          <cell r="AE200">
            <v>179733.12516621384</v>
          </cell>
          <cell r="AF200">
            <v>79.881388962761704</v>
          </cell>
        </row>
        <row r="201">
          <cell r="A201">
            <v>20091200015</v>
          </cell>
          <cell r="B201" t="str">
            <v>ﾅﾁｭﾗﾙ酵素ﾌﾞﾙｰﾍﾞﾘｰﾌﾟﾗｽ 分包150g</v>
          </cell>
          <cell r="C201" t="str">
            <v>製品課</v>
          </cell>
          <cell r="E201">
            <v>150</v>
          </cell>
          <cell r="F201" t="str">
            <v>PR</v>
          </cell>
          <cell r="G201">
            <v>1.8060341576046244</v>
          </cell>
          <cell r="H201">
            <v>0</v>
          </cell>
          <cell r="J201">
            <v>0</v>
          </cell>
          <cell r="K201">
            <v>3000</v>
          </cell>
          <cell r="L201">
            <v>812715.37092208094</v>
          </cell>
          <cell r="M201">
            <v>867545.84445525007</v>
          </cell>
          <cell r="R201">
            <v>3936.6387324090088</v>
          </cell>
          <cell r="S201">
            <v>11809916.197227025</v>
          </cell>
          <cell r="T201">
            <v>9336734.5653836299</v>
          </cell>
          <cell r="U201">
            <v>10085</v>
          </cell>
          <cell r="V201">
            <v>1160194.1994283418</v>
          </cell>
          <cell r="X201">
            <v>0</v>
          </cell>
          <cell r="Y201">
            <v>450000</v>
          </cell>
          <cell r="Z201">
            <v>191785.97417524026</v>
          </cell>
          <cell r="AD201">
            <v>3000</v>
          </cell>
          <cell r="AE201">
            <v>11556260.583442463</v>
          </cell>
          <cell r="AF201">
            <v>3852.0868611474875</v>
          </cell>
        </row>
        <row r="202">
          <cell r="A202">
            <v>20091200016</v>
          </cell>
          <cell r="B202" t="str">
            <v>試供品 ﾅﾁｭﾗﾙ酵素ﾌﾞﾙｰﾍﾞﾘｰﾌﾟﾗｽ 5g</v>
          </cell>
          <cell r="C202" t="str">
            <v>製品課</v>
          </cell>
          <cell r="E202">
            <v>5</v>
          </cell>
          <cell r="F202" t="str">
            <v>PR</v>
          </cell>
          <cell r="G202">
            <v>1.8060341576046244</v>
          </cell>
          <cell r="H202">
            <v>0</v>
          </cell>
          <cell r="J202">
            <v>0</v>
          </cell>
          <cell r="K202">
            <v>3000</v>
          </cell>
          <cell r="L202">
            <v>27090.512364069367</v>
          </cell>
          <cell r="M202">
            <v>28918.194815175008</v>
          </cell>
          <cell r="R202">
            <v>1934.1849424657535</v>
          </cell>
          <cell r="S202">
            <v>5802554.8273972608</v>
          </cell>
          <cell r="T202">
            <v>4587408.8621572452</v>
          </cell>
          <cell r="U202">
            <v>315</v>
          </cell>
          <cell r="V202">
            <v>36238.093487350292</v>
          </cell>
          <cell r="X202">
            <v>0</v>
          </cell>
          <cell r="Y202">
            <v>15000</v>
          </cell>
          <cell r="Z202">
            <v>6392.8658058413421</v>
          </cell>
          <cell r="AD202">
            <v>3000</v>
          </cell>
          <cell r="AE202">
            <v>4658958.0162656112</v>
          </cell>
          <cell r="AF202">
            <v>1552.9860054218705</v>
          </cell>
        </row>
        <row r="203">
          <cell r="A203">
            <v>20100300007</v>
          </cell>
          <cell r="B203" t="str">
            <v>ﾊﾞｲｵﾌﾟﾛ 5000 分包150g</v>
          </cell>
          <cell r="C203" t="str">
            <v>製品課</v>
          </cell>
          <cell r="E203">
            <v>150</v>
          </cell>
          <cell r="F203" t="str">
            <v>Y</v>
          </cell>
          <cell r="G203">
            <v>1.6405740954785171</v>
          </cell>
          <cell r="H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X203">
            <v>0</v>
          </cell>
          <cell r="Y203">
            <v>0</v>
          </cell>
          <cell r="Z203">
            <v>0</v>
          </cell>
          <cell r="AD203">
            <v>0</v>
          </cell>
          <cell r="AE203">
            <v>0</v>
          </cell>
          <cell r="AF203">
            <v>0</v>
          </cell>
        </row>
        <row r="204">
          <cell r="A204">
            <v>20110300007</v>
          </cell>
          <cell r="B204" t="str">
            <v>Man-Koso PREMIUM 145g</v>
          </cell>
          <cell r="C204" t="str">
            <v>製品課</v>
          </cell>
          <cell r="E204">
            <v>145</v>
          </cell>
          <cell r="F204" t="str">
            <v>P</v>
          </cell>
          <cell r="G204">
            <v>1.2657092176984073</v>
          </cell>
          <cell r="H204">
            <v>0</v>
          </cell>
          <cell r="J204">
            <v>0</v>
          </cell>
          <cell r="K204">
            <v>4454</v>
          </cell>
          <cell r="L204">
            <v>817432.98406616237</v>
          </cell>
          <cell r="M204">
            <v>872581.73503309395</v>
          </cell>
          <cell r="R204">
            <v>638.12550032876709</v>
          </cell>
          <cell r="S204">
            <v>2842210.9784643287</v>
          </cell>
          <cell r="T204">
            <v>2247007.4335473794</v>
          </cell>
          <cell r="U204">
            <v>9260</v>
          </cell>
          <cell r="V204">
            <v>1065284.906961472</v>
          </cell>
          <cell r="X204">
            <v>0</v>
          </cell>
          <cell r="Y204">
            <v>645830</v>
          </cell>
          <cell r="Z204">
            <v>275246.9682257676</v>
          </cell>
          <cell r="AD204">
            <v>4454</v>
          </cell>
          <cell r="AE204">
            <v>4460121.043767713</v>
          </cell>
          <cell r="AF204">
            <v>1001.3742801454227</v>
          </cell>
        </row>
        <row r="205">
          <cell r="A205">
            <v>20110300008</v>
          </cell>
          <cell r="B205" t="str">
            <v>Man-Koso CARAT 145g</v>
          </cell>
          <cell r="C205" t="str">
            <v>製品課</v>
          </cell>
          <cell r="E205">
            <v>145</v>
          </cell>
          <cell r="F205" t="str">
            <v>C</v>
          </cell>
          <cell r="G205">
            <v>1.0344858154238405</v>
          </cell>
          <cell r="H205">
            <v>0</v>
          </cell>
          <cell r="J205">
            <v>0</v>
          </cell>
          <cell r="K205">
            <v>163</v>
          </cell>
          <cell r="L205">
            <v>24450.07224754247</v>
          </cell>
          <cell r="M205">
            <v>26099.615356013448</v>
          </cell>
          <cell r="R205">
            <v>1776.1255003287672</v>
          </cell>
          <cell r="S205">
            <v>289508.45655358903</v>
          </cell>
          <cell r="T205">
            <v>228880.84624253644</v>
          </cell>
          <cell r="U205">
            <v>1030</v>
          </cell>
          <cell r="V205">
            <v>118492.81362530413</v>
          </cell>
          <cell r="X205">
            <v>0</v>
          </cell>
          <cell r="Y205">
            <v>23635</v>
          </cell>
          <cell r="Z205">
            <v>10073.025554737342</v>
          </cell>
          <cell r="AD205">
            <v>163</v>
          </cell>
          <cell r="AE205">
            <v>383546.30077859137</v>
          </cell>
          <cell r="AF205">
            <v>2353.0447900527079</v>
          </cell>
        </row>
        <row r="206">
          <cell r="A206">
            <v>20110300009</v>
          </cell>
          <cell r="B206" t="str">
            <v>EH酵素 540g(2g×270)</v>
          </cell>
          <cell r="C206" t="str">
            <v>製品課</v>
          </cell>
          <cell r="E206">
            <v>540</v>
          </cell>
          <cell r="F206" t="str">
            <v>CE</v>
          </cell>
          <cell r="G206">
            <v>0</v>
          </cell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X206">
            <v>0</v>
          </cell>
          <cell r="Y206">
            <v>0</v>
          </cell>
          <cell r="Z206">
            <v>0</v>
          </cell>
          <cell r="AD206">
            <v>0</v>
          </cell>
          <cell r="AE206">
            <v>0</v>
          </cell>
          <cell r="AF206">
            <v>0</v>
          </cell>
        </row>
        <row r="207">
          <cell r="A207">
            <v>20110700004</v>
          </cell>
          <cell r="B207" t="str">
            <v>試供品 万田酵素21 5g(DM)</v>
          </cell>
          <cell r="C207" t="str">
            <v>製品課</v>
          </cell>
          <cell r="E207">
            <v>5</v>
          </cell>
          <cell r="F207" t="str">
            <v>P</v>
          </cell>
          <cell r="G207">
            <v>1.2657092176984073</v>
          </cell>
          <cell r="H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X207">
            <v>0</v>
          </cell>
          <cell r="Y207">
            <v>0</v>
          </cell>
          <cell r="Z207">
            <v>0</v>
          </cell>
          <cell r="AD207">
            <v>0</v>
          </cell>
          <cell r="AE207">
            <v>0</v>
          </cell>
          <cell r="AF207">
            <v>0</v>
          </cell>
        </row>
        <row r="208">
          <cell r="A208">
            <v>20110800272</v>
          </cell>
          <cell r="B208" t="str">
            <v>ｽｰﾊﾟｰ万田酵素 氣Ⅰ</v>
          </cell>
          <cell r="C208" t="str">
            <v>製品課</v>
          </cell>
          <cell r="E208">
            <v>175</v>
          </cell>
          <cell r="F208" t="str">
            <v>V</v>
          </cell>
          <cell r="G208">
            <v>1.2113726880830433</v>
          </cell>
          <cell r="H208">
            <v>0</v>
          </cell>
          <cell r="J208">
            <v>0</v>
          </cell>
          <cell r="K208">
            <v>96</v>
          </cell>
          <cell r="L208">
            <v>20351.061159795128</v>
          </cell>
          <cell r="M208">
            <v>21724.061302548718</v>
          </cell>
          <cell r="R208">
            <v>1990.9942900821916</v>
          </cell>
          <cell r="S208">
            <v>191135.45184789039</v>
          </cell>
          <cell r="T208">
            <v>151108.69121640653</v>
          </cell>
          <cell r="U208">
            <v>1340</v>
          </cell>
          <cell r="V208">
            <v>154155.69927952188</v>
          </cell>
          <cell r="X208">
            <v>0</v>
          </cell>
          <cell r="Y208">
            <v>16800</v>
          </cell>
          <cell r="Z208">
            <v>7160.0097025423029</v>
          </cell>
          <cell r="AD208">
            <v>96</v>
          </cell>
          <cell r="AE208">
            <v>334148.46150101942</v>
          </cell>
          <cell r="AF208">
            <v>3480.7131406356189</v>
          </cell>
        </row>
        <row r="209">
          <cell r="A209">
            <v>20110800273</v>
          </cell>
          <cell r="B209" t="str">
            <v>ｽｰﾊﾟｰ万田酵素 氣Ⅰ(2本ｾｯﾄ)</v>
          </cell>
          <cell r="C209" t="str">
            <v>製品課</v>
          </cell>
          <cell r="E209">
            <v>350</v>
          </cell>
          <cell r="F209" t="str">
            <v>V</v>
          </cell>
          <cell r="G209">
            <v>1.2113726880830433</v>
          </cell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X209">
            <v>0</v>
          </cell>
          <cell r="Y209">
            <v>0</v>
          </cell>
          <cell r="Z209">
            <v>0</v>
          </cell>
          <cell r="AD209">
            <v>0</v>
          </cell>
          <cell r="AE209">
            <v>0</v>
          </cell>
          <cell r="AF209">
            <v>0</v>
          </cell>
        </row>
        <row r="210">
          <cell r="A210">
            <v>20110800287</v>
          </cell>
          <cell r="B210" t="str">
            <v>業務用酵素 万田酵素 1kg</v>
          </cell>
          <cell r="C210" t="str">
            <v>製品課</v>
          </cell>
          <cell r="E210">
            <v>1000</v>
          </cell>
          <cell r="F210" t="str">
            <v>P</v>
          </cell>
          <cell r="G210">
            <v>1.2657092176984073</v>
          </cell>
          <cell r="H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X210">
            <v>0</v>
          </cell>
          <cell r="Y210">
            <v>0</v>
          </cell>
          <cell r="Z210">
            <v>0</v>
          </cell>
          <cell r="AD210">
            <v>0</v>
          </cell>
          <cell r="AE210">
            <v>0</v>
          </cell>
          <cell r="AF210">
            <v>0</v>
          </cell>
        </row>
        <row r="211">
          <cell r="A211">
            <v>20110800295</v>
          </cell>
          <cell r="B211" t="str">
            <v>万田酵素 MJ</v>
          </cell>
          <cell r="C211" t="str">
            <v>製品課</v>
          </cell>
          <cell r="E211">
            <v>90</v>
          </cell>
          <cell r="F211" t="str">
            <v>G</v>
          </cell>
          <cell r="G211">
            <v>2.7753037819816893</v>
          </cell>
          <cell r="H211">
            <v>0</v>
          </cell>
          <cell r="J211">
            <v>0</v>
          </cell>
          <cell r="K211">
            <v>468</v>
          </cell>
          <cell r="L211">
            <v>116895.79529706875</v>
          </cell>
          <cell r="M211">
            <v>124782.26089067839</v>
          </cell>
          <cell r="R211">
            <v>488.13626005479449</v>
          </cell>
          <cell r="S211">
            <v>228447.76970564382</v>
          </cell>
          <cell r="T211">
            <v>180607.22465552323</v>
          </cell>
          <cell r="U211">
            <v>2295</v>
          </cell>
          <cell r="V211">
            <v>264020.39540783787</v>
          </cell>
          <cell r="X211">
            <v>0</v>
          </cell>
          <cell r="Y211">
            <v>42120</v>
          </cell>
          <cell r="Z211">
            <v>17951.167182802488</v>
          </cell>
          <cell r="AD211">
            <v>468</v>
          </cell>
          <cell r="AE211">
            <v>587361.04813684197</v>
          </cell>
          <cell r="AF211">
            <v>1255.0449746513718</v>
          </cell>
        </row>
        <row r="212">
          <cell r="A212">
            <v>20110800307</v>
          </cell>
          <cell r="B212" t="str">
            <v>万田発酵素 秘伝極意(100g)</v>
          </cell>
          <cell r="C212" t="str">
            <v>製品課</v>
          </cell>
          <cell r="E212">
            <v>100</v>
          </cell>
          <cell r="F212" t="str">
            <v>I</v>
          </cell>
          <cell r="G212">
            <v>2.6770700970141528</v>
          </cell>
          <cell r="H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X212">
            <v>0</v>
          </cell>
          <cell r="Y212">
            <v>0</v>
          </cell>
          <cell r="Z212">
            <v>0</v>
          </cell>
          <cell r="AD212">
            <v>0</v>
          </cell>
          <cell r="AE212">
            <v>0</v>
          </cell>
          <cell r="AF212">
            <v>0</v>
          </cell>
        </row>
        <row r="213">
          <cell r="A213">
            <v>20110800311</v>
          </cell>
          <cell r="B213" t="str">
            <v>MANDA HI KOHSO</v>
          </cell>
          <cell r="C213" t="str">
            <v>製品課</v>
          </cell>
          <cell r="E213">
            <v>145</v>
          </cell>
          <cell r="F213" t="str">
            <v>B</v>
          </cell>
          <cell r="G213">
            <v>1.3486946843755108</v>
          </cell>
          <cell r="H213">
            <v>0</v>
          </cell>
          <cell r="J213">
            <v>0</v>
          </cell>
          <cell r="K213">
            <v>192</v>
          </cell>
          <cell r="L213">
            <v>37547.660013014218</v>
          </cell>
          <cell r="M213">
            <v>40080.842049721869</v>
          </cell>
          <cell r="R213">
            <v>1102.6432503287672</v>
          </cell>
          <cell r="S213">
            <v>211707.50406312331</v>
          </cell>
          <cell r="T213">
            <v>167372.63312684462</v>
          </cell>
          <cell r="U213">
            <v>665</v>
          </cell>
          <cell r="V213">
            <v>76502.641806628395</v>
          </cell>
          <cell r="X213">
            <v>0</v>
          </cell>
          <cell r="Y213">
            <v>27840</v>
          </cell>
          <cell r="Z213">
            <v>11865.15893564153</v>
          </cell>
          <cell r="AD213">
            <v>192</v>
          </cell>
          <cell r="AE213">
            <v>295821.27591883641</v>
          </cell>
          <cell r="AF213">
            <v>1540.7358120772731</v>
          </cell>
        </row>
        <row r="214">
          <cell r="A214">
            <v>20110800312</v>
          </cell>
          <cell r="B214" t="str">
            <v>MANDA　KOHSO　GOLD　145ｇ</v>
          </cell>
          <cell r="C214" t="str">
            <v>製品課</v>
          </cell>
          <cell r="E214">
            <v>145</v>
          </cell>
          <cell r="F214" t="str">
            <v>O</v>
          </cell>
          <cell r="G214">
            <v>1.322810826649603</v>
          </cell>
          <cell r="H214">
            <v>0</v>
          </cell>
          <cell r="J214">
            <v>0</v>
          </cell>
          <cell r="K214">
            <v>144</v>
          </cell>
          <cell r="L214">
            <v>27620.290060443709</v>
          </cell>
          <cell r="M214">
            <v>29483.714375181829</v>
          </cell>
          <cell r="R214">
            <v>2009.6202503287673</v>
          </cell>
          <cell r="S214">
            <v>289385.31604734249</v>
          </cell>
          <cell r="T214">
            <v>228783.49328914794</v>
          </cell>
          <cell r="U214">
            <v>780</v>
          </cell>
          <cell r="V214">
            <v>89732.421968676921</v>
          </cell>
          <cell r="X214">
            <v>0</v>
          </cell>
          <cell r="Y214">
            <v>20880</v>
          </cell>
          <cell r="Z214">
            <v>8898.8692017311478</v>
          </cell>
          <cell r="AD214">
            <v>144</v>
          </cell>
          <cell r="AE214">
            <v>356898.49883473787</v>
          </cell>
          <cell r="AF214">
            <v>2478.4617974634575</v>
          </cell>
        </row>
        <row r="215">
          <cell r="A215">
            <v>20110800629</v>
          </cell>
          <cell r="B215" t="str">
            <v>万田HI酵素 145g</v>
          </cell>
          <cell r="C215" t="str">
            <v>製品課</v>
          </cell>
          <cell r="E215">
            <v>145</v>
          </cell>
          <cell r="F215" t="str">
            <v>B</v>
          </cell>
          <cell r="G215">
            <v>1.3486946843755108</v>
          </cell>
          <cell r="H215">
            <v>0</v>
          </cell>
          <cell r="J215">
            <v>0</v>
          </cell>
          <cell r="K215">
            <v>1470</v>
          </cell>
          <cell r="L215">
            <v>287474.27197464014</v>
          </cell>
          <cell r="M215">
            <v>306868.94694318308</v>
          </cell>
          <cell r="R215">
            <v>370.27607841095886</v>
          </cell>
          <cell r="S215">
            <v>544305.83526410954</v>
          </cell>
          <cell r="T215">
            <v>430319.65861397772</v>
          </cell>
          <cell r="U215">
            <v>3735</v>
          </cell>
          <cell r="V215">
            <v>429680.25135001063</v>
          </cell>
          <cell r="X215">
            <v>0</v>
          </cell>
          <cell r="Y215">
            <v>213150</v>
          </cell>
          <cell r="Z215">
            <v>90842.623101005462</v>
          </cell>
          <cell r="AD215">
            <v>1470</v>
          </cell>
          <cell r="AE215">
            <v>1257711.480008177</v>
          </cell>
          <cell r="AF215">
            <v>855.58604082188913</v>
          </cell>
        </row>
        <row r="216">
          <cell r="A216">
            <v>20110800918</v>
          </cell>
          <cell r="B216" t="str">
            <v>Man-Koso PREMIUM 分包150g</v>
          </cell>
          <cell r="C216" t="str">
            <v>製品課</v>
          </cell>
          <cell r="E216">
            <v>150</v>
          </cell>
          <cell r="F216" t="str">
            <v>P</v>
          </cell>
          <cell r="G216">
            <v>1.2657092176984073</v>
          </cell>
          <cell r="H216">
            <v>0</v>
          </cell>
          <cell r="J216">
            <v>0</v>
          </cell>
          <cell r="K216">
            <v>1523</v>
          </cell>
          <cell r="L216">
            <v>289151.27078320115</v>
          </cell>
          <cell r="M216">
            <v>308659.08577847161</v>
          </cell>
          <cell r="R216">
            <v>1325.6438333881279</v>
          </cell>
          <cell r="S216">
            <v>2018955.5582501187</v>
          </cell>
          <cell r="T216">
            <v>1596154.6070168882</v>
          </cell>
          <cell r="U216">
            <v>4850</v>
          </cell>
          <cell r="V216">
            <v>557951.59813856799</v>
          </cell>
          <cell r="X216">
            <v>0</v>
          </cell>
          <cell r="Y216">
            <v>228450</v>
          </cell>
          <cell r="Z216">
            <v>97363.346222963635</v>
          </cell>
          <cell r="AD216">
            <v>1523</v>
          </cell>
          <cell r="AE216">
            <v>2560128.6371568912</v>
          </cell>
          <cell r="AF216">
            <v>1680.9774373978273</v>
          </cell>
        </row>
        <row r="217">
          <cell r="A217">
            <v>20111000032</v>
          </cell>
          <cell r="B217" t="str">
            <v>延寿酵素OLIGO PLUS＋ 145g</v>
          </cell>
          <cell r="C217" t="str">
            <v>製品課</v>
          </cell>
          <cell r="E217">
            <v>145</v>
          </cell>
          <cell r="F217" t="str">
            <v>PT</v>
          </cell>
          <cell r="G217">
            <v>0</v>
          </cell>
          <cell r="H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X217">
            <v>0</v>
          </cell>
          <cell r="Y217">
            <v>0</v>
          </cell>
          <cell r="Z217">
            <v>0</v>
          </cell>
          <cell r="AD217">
            <v>0</v>
          </cell>
          <cell r="AE217">
            <v>0</v>
          </cell>
          <cell r="AF217">
            <v>0</v>
          </cell>
        </row>
        <row r="218">
          <cell r="A218">
            <v>20111100024</v>
          </cell>
          <cell r="B218" t="str">
            <v>試供品 延寿酵素OLIGO PLUS＋ 5g</v>
          </cell>
          <cell r="C218" t="str">
            <v>製品課</v>
          </cell>
          <cell r="E218">
            <v>5</v>
          </cell>
          <cell r="F218" t="str">
            <v>PT</v>
          </cell>
          <cell r="G218">
            <v>0</v>
          </cell>
          <cell r="H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X218">
            <v>0</v>
          </cell>
          <cell r="Y218">
            <v>0</v>
          </cell>
          <cell r="Z218">
            <v>0</v>
          </cell>
          <cell r="AD218">
            <v>0</v>
          </cell>
          <cell r="AE218">
            <v>0</v>
          </cell>
          <cell r="AF218">
            <v>0</v>
          </cell>
        </row>
        <row r="219">
          <cell r="A219">
            <v>20120300029</v>
          </cell>
          <cell r="B219" t="str">
            <v>万田酵素ﾌﾟﾗｽ温 75g(ﾋﾞﾝﾀｲﾌﾟ)</v>
          </cell>
          <cell r="C219" t="str">
            <v>製品課</v>
          </cell>
          <cell r="E219">
            <v>75</v>
          </cell>
          <cell r="F219" t="str">
            <v>PE</v>
          </cell>
          <cell r="G219">
            <v>1.1499333504230713</v>
          </cell>
          <cell r="H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X219">
            <v>0</v>
          </cell>
          <cell r="Y219">
            <v>0</v>
          </cell>
          <cell r="Z219">
            <v>0</v>
          </cell>
          <cell r="AD219">
            <v>0</v>
          </cell>
          <cell r="AE219">
            <v>0</v>
          </cell>
          <cell r="AF219">
            <v>0</v>
          </cell>
        </row>
        <row r="220">
          <cell r="A220">
            <v>20120300038</v>
          </cell>
          <cell r="B220" t="str">
            <v>Man-Koso LIFE 450g</v>
          </cell>
          <cell r="C220" t="str">
            <v>製品課</v>
          </cell>
          <cell r="E220">
            <v>450</v>
          </cell>
          <cell r="F220" t="str">
            <v>Y</v>
          </cell>
          <cell r="G220">
            <v>1.6405740954785171</v>
          </cell>
          <cell r="H220">
            <v>0</v>
          </cell>
          <cell r="J220">
            <v>0</v>
          </cell>
          <cell r="K220">
            <v>28</v>
          </cell>
          <cell r="L220">
            <v>20671.233603029315</v>
          </cell>
          <cell r="M220">
            <v>22065.83442826401</v>
          </cell>
          <cell r="R220">
            <v>1147.2117696491496</v>
          </cell>
          <cell r="S220">
            <v>32121.929550176188</v>
          </cell>
          <cell r="T220">
            <v>25395.093828724017</v>
          </cell>
          <cell r="U220">
            <v>285</v>
          </cell>
          <cell r="V220">
            <v>32786.846488555027</v>
          </cell>
          <cell r="X220">
            <v>0</v>
          </cell>
          <cell r="Y220">
            <v>12600</v>
          </cell>
          <cell r="Z220">
            <v>5370.0072769067274</v>
          </cell>
          <cell r="AD220">
            <v>28</v>
          </cell>
          <cell r="AE220">
            <v>85617.782022449785</v>
          </cell>
          <cell r="AF220">
            <v>3057.7779293732065</v>
          </cell>
        </row>
        <row r="221">
          <cell r="A221">
            <v>20120500014</v>
          </cell>
          <cell r="B221" t="str">
            <v>植物性発酵物（A飼料）1kg</v>
          </cell>
          <cell r="C221" t="str">
            <v>製品課</v>
          </cell>
          <cell r="E221">
            <v>1000</v>
          </cell>
          <cell r="F221" t="str">
            <v>T</v>
          </cell>
          <cell r="G221">
            <v>1.580070235330544</v>
          </cell>
          <cell r="H221">
            <v>0</v>
          </cell>
          <cell r="J221">
            <v>0</v>
          </cell>
          <cell r="K221">
            <v>176</v>
          </cell>
          <cell r="L221">
            <v>278092.36141817574</v>
          </cell>
          <cell r="M221">
            <v>296854.07850643015</v>
          </cell>
          <cell r="R221">
            <v>198.49586657534246</v>
          </cell>
          <cell r="S221">
            <v>34935.272517260273</v>
          </cell>
          <cell r="T221">
            <v>27619.278665126203</v>
          </cell>
          <cell r="U221">
            <v>1340</v>
          </cell>
          <cell r="V221">
            <v>154155.69927952188</v>
          </cell>
          <cell r="X221">
            <v>0</v>
          </cell>
          <cell r="Y221">
            <v>176000</v>
          </cell>
          <cell r="Z221">
            <v>75009.625455205081</v>
          </cell>
          <cell r="AD221">
            <v>176</v>
          </cell>
          <cell r="AE221">
            <v>553638.68190628325</v>
          </cell>
          <cell r="AF221">
            <v>3145.674329012973</v>
          </cell>
        </row>
        <row r="222">
          <cell r="A222">
            <v>20120800025</v>
          </cell>
          <cell r="B222" t="str">
            <v>万田酵素ﾌﾟﾗｽ温8包（20ｇ入り）</v>
          </cell>
          <cell r="C222" t="str">
            <v>製品課</v>
          </cell>
          <cell r="E222">
            <v>20</v>
          </cell>
          <cell r="F222" t="str">
            <v>PE</v>
          </cell>
          <cell r="G222">
            <v>1.1499333504230713</v>
          </cell>
          <cell r="H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X222">
            <v>0</v>
          </cell>
          <cell r="Y222">
            <v>0</v>
          </cell>
          <cell r="Z222">
            <v>0</v>
          </cell>
          <cell r="AD222">
            <v>0</v>
          </cell>
          <cell r="AE222">
            <v>0</v>
          </cell>
          <cell r="AF222">
            <v>0</v>
          </cell>
        </row>
        <row r="223">
          <cell r="A223">
            <v>20120800030</v>
          </cell>
          <cell r="B223" t="str">
            <v>マンダアニモ 650g</v>
          </cell>
          <cell r="C223" t="str">
            <v>製品課</v>
          </cell>
          <cell r="E223">
            <v>650</v>
          </cell>
          <cell r="F223" t="str">
            <v>T</v>
          </cell>
          <cell r="G223">
            <v>1.580070235330544</v>
          </cell>
          <cell r="H223">
            <v>0</v>
          </cell>
          <cell r="J223">
            <v>0</v>
          </cell>
          <cell r="K223">
            <v>5100</v>
          </cell>
          <cell r="L223">
            <v>5237932.8301207535</v>
          </cell>
          <cell r="M223">
            <v>5591314.0355046354</v>
          </cell>
          <cell r="R223">
            <v>153.69443921827832</v>
          </cell>
          <cell r="S223">
            <v>783841.64001321944</v>
          </cell>
          <cell r="T223">
            <v>619692.90991385793</v>
          </cell>
          <cell r="U223">
            <v>12155</v>
          </cell>
          <cell r="V223">
            <v>1398330.2423452153</v>
          </cell>
          <cell r="X223">
            <v>0</v>
          </cell>
          <cell r="Y223">
            <v>3315000</v>
          </cell>
          <cell r="Z223">
            <v>1412823.3430909365</v>
          </cell>
          <cell r="AD223">
            <v>5100</v>
          </cell>
          <cell r="AE223">
            <v>9022160.5308546461</v>
          </cell>
          <cell r="AF223">
            <v>1769.0510844813032</v>
          </cell>
        </row>
        <row r="224">
          <cell r="A224">
            <v>20120900053</v>
          </cell>
          <cell r="B224" t="str">
            <v>試供品　万田酵素プラス温(CO)2.5g</v>
          </cell>
          <cell r="C224" t="str">
            <v>製品課</v>
          </cell>
          <cell r="E224">
            <v>2.5</v>
          </cell>
          <cell r="F224" t="str">
            <v>PE</v>
          </cell>
          <cell r="G224">
            <v>1.1499333504230713</v>
          </cell>
          <cell r="H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X224">
            <v>0</v>
          </cell>
          <cell r="Y224">
            <v>0</v>
          </cell>
          <cell r="Z224">
            <v>0</v>
          </cell>
          <cell r="AD224">
            <v>0</v>
          </cell>
          <cell r="AE224">
            <v>0</v>
          </cell>
          <cell r="AF224">
            <v>0</v>
          </cell>
        </row>
        <row r="225">
          <cell r="A225">
            <v>20120900077</v>
          </cell>
          <cell r="B225" t="str">
            <v>想愛酵素　145g</v>
          </cell>
          <cell r="C225" t="str">
            <v>製品課</v>
          </cell>
          <cell r="E225">
            <v>145</v>
          </cell>
          <cell r="F225" t="str">
            <v>Q</v>
          </cell>
          <cell r="G225">
            <v>1.5486311464524407</v>
          </cell>
          <cell r="H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X225">
            <v>0</v>
          </cell>
          <cell r="Y225">
            <v>0</v>
          </cell>
          <cell r="Z225">
            <v>0</v>
          </cell>
          <cell r="AD225">
            <v>0</v>
          </cell>
          <cell r="AE225">
            <v>0</v>
          </cell>
          <cell r="AF225">
            <v>0</v>
          </cell>
        </row>
        <row r="226">
          <cell r="A226">
            <v>20120900078</v>
          </cell>
          <cell r="B226" t="str">
            <v>想愛酵素HI　120g</v>
          </cell>
          <cell r="C226" t="str">
            <v>製品課</v>
          </cell>
          <cell r="E226">
            <v>120</v>
          </cell>
          <cell r="F226" t="str">
            <v>B</v>
          </cell>
          <cell r="G226">
            <v>1.3486946843755108</v>
          </cell>
          <cell r="H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X226">
            <v>0</v>
          </cell>
          <cell r="Y226">
            <v>0</v>
          </cell>
          <cell r="Z226">
            <v>0</v>
          </cell>
          <cell r="AD226">
            <v>0</v>
          </cell>
          <cell r="AE226">
            <v>0</v>
          </cell>
          <cell r="AF226">
            <v>0</v>
          </cell>
        </row>
        <row r="227">
          <cell r="A227">
            <v>20120900079</v>
          </cell>
          <cell r="B227" t="str">
            <v>想愛酵素　480g</v>
          </cell>
          <cell r="C227" t="str">
            <v>製品課</v>
          </cell>
          <cell r="E227">
            <v>480</v>
          </cell>
          <cell r="F227" t="str">
            <v>Q</v>
          </cell>
          <cell r="G227">
            <v>1.5486311464524407</v>
          </cell>
          <cell r="H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X227">
            <v>0</v>
          </cell>
          <cell r="Y227">
            <v>0</v>
          </cell>
          <cell r="Z227">
            <v>0</v>
          </cell>
          <cell r="AD227">
            <v>0</v>
          </cell>
          <cell r="AE227">
            <v>0</v>
          </cell>
          <cell r="AF227">
            <v>0</v>
          </cell>
        </row>
        <row r="228">
          <cell r="A228">
            <v>20120900080</v>
          </cell>
          <cell r="B228" t="str">
            <v>想愛酵素HI　480g</v>
          </cell>
          <cell r="C228" t="str">
            <v>製品課</v>
          </cell>
          <cell r="E228">
            <v>480</v>
          </cell>
          <cell r="F228" t="str">
            <v>B</v>
          </cell>
          <cell r="G228">
            <v>1.3486946843755108</v>
          </cell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X228">
            <v>0</v>
          </cell>
          <cell r="Y228">
            <v>0</v>
          </cell>
          <cell r="Z228">
            <v>0</v>
          </cell>
          <cell r="AD228">
            <v>0</v>
          </cell>
          <cell r="AE228">
            <v>0</v>
          </cell>
          <cell r="AF228">
            <v>0</v>
          </cell>
        </row>
        <row r="229">
          <cell r="A229">
            <v>20120900081</v>
          </cell>
          <cell r="B229" t="str">
            <v>試供品想愛酵素　5g</v>
          </cell>
          <cell r="C229" t="str">
            <v>製品課</v>
          </cell>
          <cell r="E229">
            <v>5</v>
          </cell>
          <cell r="F229" t="str">
            <v>B</v>
          </cell>
          <cell r="G229">
            <v>1.3486946843755108</v>
          </cell>
          <cell r="H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X229">
            <v>0</v>
          </cell>
          <cell r="Y229">
            <v>0</v>
          </cell>
          <cell r="Z229">
            <v>0</v>
          </cell>
          <cell r="AD229">
            <v>0</v>
          </cell>
          <cell r="AE229">
            <v>0</v>
          </cell>
          <cell r="AF229">
            <v>0</v>
          </cell>
        </row>
        <row r="230">
          <cell r="A230">
            <v>20120900082</v>
          </cell>
          <cell r="B230" t="str">
            <v>NONI酵素　分包60g</v>
          </cell>
          <cell r="C230" t="str">
            <v>製品課</v>
          </cell>
          <cell r="E230">
            <v>60</v>
          </cell>
          <cell r="F230" t="str">
            <v>PSA</v>
          </cell>
          <cell r="G230">
            <v>1.7935092587910133</v>
          </cell>
          <cell r="H230">
            <v>0</v>
          </cell>
          <cell r="J230">
            <v>0</v>
          </cell>
          <cell r="K230">
            <v>23000</v>
          </cell>
          <cell r="L230">
            <v>2475042.7771315984</v>
          </cell>
          <cell r="M230">
            <v>2642023.459840978</v>
          </cell>
          <cell r="R230">
            <v>67.898378410958898</v>
          </cell>
          <cell r="S230">
            <v>1561662.7034520546</v>
          </cell>
          <cell r="T230">
            <v>1234626.0463909837</v>
          </cell>
          <cell r="U230">
            <v>34435</v>
          </cell>
          <cell r="V230">
            <v>3961456.3467838326</v>
          </cell>
          <cell r="X230">
            <v>0</v>
          </cell>
          <cell r="Y230">
            <v>1380000</v>
          </cell>
          <cell r="Z230">
            <v>588143.65413740347</v>
          </cell>
          <cell r="AD230">
            <v>23000</v>
          </cell>
          <cell r="AE230">
            <v>8426249.5071531981</v>
          </cell>
          <cell r="AF230">
            <v>366.35867422405209</v>
          </cell>
        </row>
        <row r="231">
          <cell r="A231">
            <v>20120900083</v>
          </cell>
          <cell r="B231" t="str">
            <v>試供品　NONI酵素（2g×6）</v>
          </cell>
          <cell r="C231" t="str">
            <v>製品課</v>
          </cell>
          <cell r="E231">
            <v>12</v>
          </cell>
          <cell r="F231" t="str">
            <v>PSA</v>
          </cell>
          <cell r="G231">
            <v>1.7935092587910133</v>
          </cell>
          <cell r="H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X231">
            <v>0</v>
          </cell>
          <cell r="Y231">
            <v>0</v>
          </cell>
          <cell r="Z231">
            <v>0</v>
          </cell>
          <cell r="AD231">
            <v>0</v>
          </cell>
          <cell r="AE231">
            <v>0</v>
          </cell>
          <cell r="AF231">
            <v>0</v>
          </cell>
        </row>
        <row r="232">
          <cell r="A232">
            <v>20121000055</v>
          </cell>
          <cell r="B232" t="str">
            <v>試供品 想愛酵素HI 5g</v>
          </cell>
          <cell r="C232" t="str">
            <v>製品課</v>
          </cell>
          <cell r="E232">
            <v>5</v>
          </cell>
          <cell r="F232" t="str">
            <v>B</v>
          </cell>
          <cell r="G232">
            <v>1.3486946843755108</v>
          </cell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X232">
            <v>0</v>
          </cell>
          <cell r="Y232">
            <v>0</v>
          </cell>
          <cell r="Z232">
            <v>0</v>
          </cell>
          <cell r="AD232">
            <v>0</v>
          </cell>
          <cell r="AE232">
            <v>0</v>
          </cell>
          <cell r="AF232">
            <v>0</v>
          </cell>
        </row>
        <row r="233">
          <cell r="A233">
            <v>20121200008</v>
          </cell>
          <cell r="B233" t="str">
            <v>ライフ酵素 125g</v>
          </cell>
          <cell r="C233" t="str">
            <v>製品課</v>
          </cell>
          <cell r="E233">
            <v>125</v>
          </cell>
          <cell r="F233" t="str">
            <v>PU</v>
          </cell>
          <cell r="G233">
            <v>0</v>
          </cell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X233">
            <v>0</v>
          </cell>
          <cell r="Y233">
            <v>0</v>
          </cell>
          <cell r="Z233">
            <v>0</v>
          </cell>
          <cell r="AD233">
            <v>0</v>
          </cell>
          <cell r="AE233">
            <v>0</v>
          </cell>
          <cell r="AF233">
            <v>0</v>
          </cell>
        </row>
        <row r="234">
          <cell r="A234">
            <v>20121200048</v>
          </cell>
          <cell r="B234" t="str">
            <v>万田酵素 分包 50g（生協用）</v>
          </cell>
          <cell r="C234" t="str">
            <v>製品課</v>
          </cell>
          <cell r="E234">
            <v>50</v>
          </cell>
          <cell r="F234" t="str">
            <v>P</v>
          </cell>
          <cell r="G234">
            <v>1.2657092176984073</v>
          </cell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X234">
            <v>0</v>
          </cell>
          <cell r="Y234">
            <v>0</v>
          </cell>
          <cell r="Z234">
            <v>0</v>
          </cell>
          <cell r="AD234">
            <v>0</v>
          </cell>
          <cell r="AE234">
            <v>0</v>
          </cell>
          <cell r="AF234">
            <v>0</v>
          </cell>
        </row>
        <row r="235">
          <cell r="A235">
            <v>20130100001</v>
          </cell>
          <cell r="B235" t="str">
            <v>NONI酵素　300g　ファミリーサイズ</v>
          </cell>
          <cell r="C235" t="str">
            <v>製品課</v>
          </cell>
          <cell r="E235">
            <v>300</v>
          </cell>
          <cell r="F235" t="str">
            <v>PSA</v>
          </cell>
          <cell r="G235">
            <v>1.7935092587910133</v>
          </cell>
          <cell r="H235">
            <v>0</v>
          </cell>
          <cell r="J235">
            <v>0</v>
          </cell>
          <cell r="K235">
            <v>1800</v>
          </cell>
          <cell r="L235">
            <v>968494.99974714709</v>
          </cell>
          <cell r="M235">
            <v>1033835.2668942956</v>
          </cell>
          <cell r="R235">
            <v>550.96918597599995</v>
          </cell>
          <cell r="S235">
            <v>991744.53475679993</v>
          </cell>
          <cell r="T235">
            <v>784057.67856915807</v>
          </cell>
          <cell r="U235">
            <v>10030</v>
          </cell>
          <cell r="V235">
            <v>1153866.9132638839</v>
          </cell>
          <cell r="X235">
            <v>0</v>
          </cell>
          <cell r="Y235">
            <v>540000</v>
          </cell>
          <cell r="Z235">
            <v>230143.16901028831</v>
          </cell>
          <cell r="AD235">
            <v>1800</v>
          </cell>
          <cell r="AE235">
            <v>3201903.0277376259</v>
          </cell>
          <cell r="AF235">
            <v>1778.835015409792</v>
          </cell>
        </row>
        <row r="236">
          <cell r="A236">
            <v>20130100004</v>
          </cell>
          <cell r="B236" t="str">
            <v>万田酵素プラス温　75gﾋﾞﾝﾀｲﾌﾟ(CO)</v>
          </cell>
          <cell r="C236" t="str">
            <v>製品課</v>
          </cell>
          <cell r="E236">
            <v>75</v>
          </cell>
          <cell r="F236" t="str">
            <v>PE</v>
          </cell>
          <cell r="G236">
            <v>1.1499333504230713</v>
          </cell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X236">
            <v>0</v>
          </cell>
          <cell r="Y236">
            <v>0</v>
          </cell>
          <cell r="Z236">
            <v>0</v>
          </cell>
          <cell r="AD236">
            <v>0</v>
          </cell>
          <cell r="AE236">
            <v>0</v>
          </cell>
          <cell r="AF236">
            <v>0</v>
          </cell>
        </row>
        <row r="237">
          <cell r="A237">
            <v>20130100022</v>
          </cell>
          <cell r="B237" t="str">
            <v>超熟粒　スターターセット</v>
          </cell>
          <cell r="C237" t="str">
            <v>製品課</v>
          </cell>
          <cell r="E237">
            <v>25.2</v>
          </cell>
          <cell r="F237" t="str">
            <v>D</v>
          </cell>
          <cell r="G237">
            <v>1.349963068994019</v>
          </cell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X237">
            <v>0</v>
          </cell>
          <cell r="Y237">
            <v>0</v>
          </cell>
          <cell r="Z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A238">
            <v>20130100023</v>
          </cell>
          <cell r="B238" t="str">
            <v>超熟ペースト　スターターセット</v>
          </cell>
          <cell r="C238" t="str">
            <v>製品課</v>
          </cell>
          <cell r="E238">
            <v>26.72</v>
          </cell>
          <cell r="F238" t="str">
            <v>D</v>
          </cell>
          <cell r="G238">
            <v>1.349963068994019</v>
          </cell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X238">
            <v>0</v>
          </cell>
          <cell r="Y238">
            <v>0</v>
          </cell>
          <cell r="Z238">
            <v>0</v>
          </cell>
          <cell r="AD238">
            <v>0</v>
          </cell>
          <cell r="AE238">
            <v>0</v>
          </cell>
          <cell r="AF238">
            <v>0</v>
          </cell>
        </row>
        <row r="239">
          <cell r="A239">
            <v>20130400020</v>
          </cell>
          <cell r="B239" t="str">
            <v>3年3ヵ月以上発酵熟成酵素 70g</v>
          </cell>
          <cell r="C239" t="str">
            <v>製品課</v>
          </cell>
          <cell r="E239">
            <v>70</v>
          </cell>
          <cell r="F239" t="str">
            <v>P</v>
          </cell>
          <cell r="G239">
            <v>1.2657092176984073</v>
          </cell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X239">
            <v>0</v>
          </cell>
          <cell r="Y239">
            <v>0</v>
          </cell>
          <cell r="Z239">
            <v>0</v>
          </cell>
          <cell r="AD239">
            <v>0</v>
          </cell>
          <cell r="AE239">
            <v>0</v>
          </cell>
          <cell r="AF239">
            <v>0</v>
          </cell>
        </row>
        <row r="240">
          <cell r="A240">
            <v>20130400021</v>
          </cell>
          <cell r="B240" t="str">
            <v>試供品3年3ヵ月以上発酵熟成酵素5g</v>
          </cell>
          <cell r="C240" t="str">
            <v>製品課</v>
          </cell>
          <cell r="E240">
            <v>5</v>
          </cell>
          <cell r="F240" t="str">
            <v>P</v>
          </cell>
          <cell r="G240">
            <v>1.2657092176984073</v>
          </cell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X240">
            <v>0</v>
          </cell>
          <cell r="Y240">
            <v>0</v>
          </cell>
          <cell r="Z240">
            <v>0</v>
          </cell>
          <cell r="AD240">
            <v>0</v>
          </cell>
          <cell r="AE240">
            <v>0</v>
          </cell>
          <cell r="AF240">
            <v>0</v>
          </cell>
        </row>
        <row r="241">
          <cell r="A241">
            <v>20130600002</v>
          </cell>
          <cell r="B241" t="str">
            <v>天祐酵素HI　120g</v>
          </cell>
          <cell r="C241" t="str">
            <v>製品課</v>
          </cell>
          <cell r="E241">
            <v>120</v>
          </cell>
          <cell r="F241" t="str">
            <v>C</v>
          </cell>
          <cell r="G241">
            <v>1.0344858154238405</v>
          </cell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X241">
            <v>0</v>
          </cell>
          <cell r="Y241">
            <v>0</v>
          </cell>
          <cell r="Z241">
            <v>0</v>
          </cell>
          <cell r="AD241">
            <v>0</v>
          </cell>
          <cell r="AE241">
            <v>0</v>
          </cell>
          <cell r="AF241">
            <v>0</v>
          </cell>
        </row>
        <row r="242">
          <cell r="A242">
            <v>20130700019</v>
          </cell>
          <cell r="B242" t="str">
            <v>万田酵素ｴｸｾﾚﾝﾄ 分包450g</v>
          </cell>
          <cell r="C242" t="str">
            <v>製品課</v>
          </cell>
          <cell r="E242">
            <v>450</v>
          </cell>
          <cell r="F242" t="str">
            <v>BE</v>
          </cell>
          <cell r="G242">
            <v>1.6947415974326687</v>
          </cell>
          <cell r="H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X242">
            <v>0</v>
          </cell>
          <cell r="Y242">
            <v>0</v>
          </cell>
          <cell r="Z242">
            <v>0</v>
          </cell>
          <cell r="AD242">
            <v>0</v>
          </cell>
          <cell r="AE242">
            <v>0</v>
          </cell>
          <cell r="AF242">
            <v>0</v>
          </cell>
        </row>
        <row r="243">
          <cell r="A243">
            <v>20130900007</v>
          </cell>
          <cell r="B243" t="str">
            <v>試供品 GAﾊﾞｲｵ分包 750g</v>
          </cell>
          <cell r="C243" t="str">
            <v>製品課</v>
          </cell>
          <cell r="E243">
            <v>750</v>
          </cell>
          <cell r="F243" t="str">
            <v>JA</v>
          </cell>
          <cell r="G243">
            <v>0</v>
          </cell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X243">
            <v>0</v>
          </cell>
          <cell r="Y243">
            <v>0</v>
          </cell>
          <cell r="Z243">
            <v>0</v>
          </cell>
          <cell r="AD243">
            <v>0</v>
          </cell>
          <cell r="AE243">
            <v>0</v>
          </cell>
          <cell r="AF243">
            <v>0</v>
          </cell>
        </row>
        <row r="244">
          <cell r="A244">
            <v>20130900008</v>
          </cell>
          <cell r="B244" t="str">
            <v>試供品 ﾊﾞｲｵｱﾙﾌｧ分包 750g</v>
          </cell>
          <cell r="C244" t="str">
            <v>製品課</v>
          </cell>
          <cell r="E244">
            <v>750</v>
          </cell>
          <cell r="F244" t="str">
            <v>QA</v>
          </cell>
          <cell r="G244">
            <v>0</v>
          </cell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X244">
            <v>0</v>
          </cell>
          <cell r="Y244">
            <v>0</v>
          </cell>
          <cell r="Z244">
            <v>0</v>
          </cell>
          <cell r="AD244">
            <v>0</v>
          </cell>
          <cell r="AE244">
            <v>0</v>
          </cell>
          <cell r="AF244">
            <v>0</v>
          </cell>
        </row>
        <row r="245">
          <cell r="A245">
            <v>20130900018</v>
          </cell>
          <cell r="B245" t="str">
            <v>ｴｺｺﾞｰﾙﾄﾞEX 500g(ｴｺ関西)</v>
          </cell>
          <cell r="C245" t="str">
            <v>製品課</v>
          </cell>
          <cell r="E245">
            <v>500</v>
          </cell>
          <cell r="F245" t="str">
            <v>FB</v>
          </cell>
          <cell r="G245">
            <v>1.8947649106326334</v>
          </cell>
          <cell r="H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X245">
            <v>0</v>
          </cell>
          <cell r="Y245">
            <v>0</v>
          </cell>
          <cell r="Z245">
            <v>0</v>
          </cell>
          <cell r="AD245">
            <v>0</v>
          </cell>
          <cell r="AE245">
            <v>0</v>
          </cell>
          <cell r="AF245">
            <v>0</v>
          </cell>
        </row>
        <row r="246">
          <cell r="A246">
            <v>20131000039</v>
          </cell>
          <cell r="B246" t="str">
            <v>ｴｺｺﾞｰﾙﾄﾞEX 分包50ｇ</v>
          </cell>
          <cell r="C246" t="str">
            <v>製品課</v>
          </cell>
          <cell r="E246">
            <v>50</v>
          </cell>
          <cell r="F246" t="str">
            <v>FB</v>
          </cell>
          <cell r="G246">
            <v>1.8947649106326334</v>
          </cell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X246">
            <v>0</v>
          </cell>
          <cell r="Y246">
            <v>0</v>
          </cell>
          <cell r="Z246">
            <v>0</v>
          </cell>
          <cell r="AD246">
            <v>0</v>
          </cell>
          <cell r="AE246">
            <v>0</v>
          </cell>
          <cell r="AF246">
            <v>0</v>
          </cell>
        </row>
        <row r="247">
          <cell r="A247">
            <v>20131200008</v>
          </cell>
          <cell r="B247" t="str">
            <v>ｴｺｺﾞｰﾙﾄﾞEX　155g(エコ関西)</v>
          </cell>
          <cell r="C247" t="str">
            <v>製品課</v>
          </cell>
          <cell r="E247">
            <v>155</v>
          </cell>
          <cell r="F247" t="str">
            <v>FB</v>
          </cell>
          <cell r="G247">
            <v>1.8947649106326334</v>
          </cell>
          <cell r="H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X247">
            <v>0</v>
          </cell>
          <cell r="Y247">
            <v>0</v>
          </cell>
          <cell r="Z247">
            <v>0</v>
          </cell>
          <cell r="AD247">
            <v>0</v>
          </cell>
          <cell r="AE247">
            <v>0</v>
          </cell>
          <cell r="AF247">
            <v>0</v>
          </cell>
        </row>
        <row r="248">
          <cell r="A248">
            <v>20131200009</v>
          </cell>
          <cell r="B248" t="str">
            <v>ｴｺｺﾞｰﾙﾄﾞEX　180g(ｴｺ関西)</v>
          </cell>
          <cell r="C248" t="str">
            <v>製品課</v>
          </cell>
          <cell r="E248">
            <v>180</v>
          </cell>
          <cell r="F248" t="str">
            <v>FB</v>
          </cell>
          <cell r="G248">
            <v>1.8947649106326334</v>
          </cell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X248">
            <v>0</v>
          </cell>
          <cell r="Y248">
            <v>0</v>
          </cell>
          <cell r="Z248">
            <v>0</v>
          </cell>
          <cell r="AD248">
            <v>0</v>
          </cell>
          <cell r="AE248">
            <v>0</v>
          </cell>
          <cell r="AF248">
            <v>0</v>
          </cell>
        </row>
        <row r="249">
          <cell r="A249">
            <v>20140100011</v>
          </cell>
          <cell r="B249" t="str">
            <v>Man-Koso GOLD 145g</v>
          </cell>
          <cell r="C249" t="str">
            <v>製品課</v>
          </cell>
          <cell r="E249">
            <v>145</v>
          </cell>
          <cell r="F249" t="str">
            <v>O</v>
          </cell>
          <cell r="G249">
            <v>1.322810826649603</v>
          </cell>
          <cell r="H249">
            <v>0</v>
          </cell>
          <cell r="J249">
            <v>0</v>
          </cell>
          <cell r="K249">
            <v>166</v>
          </cell>
          <cell r="L249">
            <v>31840.056597455943</v>
          </cell>
          <cell r="M249">
            <v>33988.170738056833</v>
          </cell>
          <cell r="R249">
            <v>2510.1255003287674</v>
          </cell>
          <cell r="S249">
            <v>416680.83305457537</v>
          </cell>
          <cell r="T249">
            <v>329421.33303426631</v>
          </cell>
          <cell r="U249">
            <v>605</v>
          </cell>
          <cell r="V249">
            <v>69600.147809037866</v>
          </cell>
          <cell r="X249">
            <v>0</v>
          </cell>
          <cell r="Y249">
            <v>24070</v>
          </cell>
          <cell r="Z249">
            <v>10258.41866310674</v>
          </cell>
          <cell r="AD249">
            <v>166</v>
          </cell>
          <cell r="AE249">
            <v>443268.07024446782</v>
          </cell>
          <cell r="AF249">
            <v>2670.2895797859505</v>
          </cell>
        </row>
        <row r="250">
          <cell r="A250">
            <v>20140300011</v>
          </cell>
          <cell r="B250" t="str">
            <v>万田酵素ﾌﾟﾗｽ温　分包77.5g</v>
          </cell>
          <cell r="C250" t="str">
            <v>製品課</v>
          </cell>
          <cell r="E250">
            <v>77.5</v>
          </cell>
          <cell r="F250" t="str">
            <v>PE</v>
          </cell>
          <cell r="G250">
            <v>1.1499333504230713</v>
          </cell>
          <cell r="H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X250">
            <v>0</v>
          </cell>
          <cell r="Y250">
            <v>0</v>
          </cell>
          <cell r="Z250">
            <v>0</v>
          </cell>
          <cell r="AD250">
            <v>0</v>
          </cell>
          <cell r="AE250">
            <v>0</v>
          </cell>
          <cell r="AF250">
            <v>0</v>
          </cell>
        </row>
        <row r="251">
          <cell r="A251">
            <v>20140300012</v>
          </cell>
          <cell r="B251" t="str">
            <v>万田酵素ﾌﾟﾗｽ温 分包77.5g （CO)</v>
          </cell>
          <cell r="C251" t="str">
            <v>製品課</v>
          </cell>
          <cell r="E251">
            <v>77.5</v>
          </cell>
          <cell r="F251" t="str">
            <v>PE</v>
          </cell>
          <cell r="G251">
            <v>1.1499333504230713</v>
          </cell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X251">
            <v>0</v>
          </cell>
          <cell r="Y251">
            <v>0</v>
          </cell>
          <cell r="Z251">
            <v>0</v>
          </cell>
          <cell r="AD251">
            <v>0</v>
          </cell>
          <cell r="AE251">
            <v>0</v>
          </cell>
          <cell r="AF251">
            <v>0</v>
          </cell>
        </row>
        <row r="252">
          <cell r="A252">
            <v>20140400047</v>
          </cell>
          <cell r="B252" t="str">
            <v>万田酵素Vitalize 分包25g</v>
          </cell>
          <cell r="C252" t="str">
            <v>製品課</v>
          </cell>
          <cell r="E252">
            <v>25</v>
          </cell>
          <cell r="F252" t="str">
            <v>B</v>
          </cell>
          <cell r="G252">
            <v>1.3486946843755108</v>
          </cell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X252">
            <v>0</v>
          </cell>
          <cell r="Y252">
            <v>0</v>
          </cell>
          <cell r="Z252">
            <v>0</v>
          </cell>
          <cell r="AD252">
            <v>0</v>
          </cell>
          <cell r="AE252">
            <v>0</v>
          </cell>
          <cell r="AF252">
            <v>0</v>
          </cell>
        </row>
        <row r="253">
          <cell r="A253">
            <v>20140600054</v>
          </cell>
          <cell r="B253" t="str">
            <v>NONI酵素　分包32g</v>
          </cell>
          <cell r="C253" t="str">
            <v>製品課</v>
          </cell>
          <cell r="E253">
            <v>32</v>
          </cell>
          <cell r="F253" t="str">
            <v>PSA</v>
          </cell>
          <cell r="G253">
            <v>1.7935092587910133</v>
          </cell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X253">
            <v>0</v>
          </cell>
          <cell r="Y253">
            <v>0</v>
          </cell>
          <cell r="Z253">
            <v>0</v>
          </cell>
          <cell r="AD253">
            <v>0</v>
          </cell>
          <cell r="AE253">
            <v>0</v>
          </cell>
          <cell r="AF253">
            <v>0</v>
          </cell>
        </row>
        <row r="254">
          <cell r="A254">
            <v>20140700009</v>
          </cell>
          <cell r="B254" t="str">
            <v>大地の彩　分包75g</v>
          </cell>
          <cell r="C254" t="str">
            <v>製品課</v>
          </cell>
          <cell r="E254">
            <v>75</v>
          </cell>
          <cell r="F254" t="str">
            <v>PV</v>
          </cell>
          <cell r="G254">
            <v>1.9177072016337864</v>
          </cell>
          <cell r="H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X254">
            <v>0</v>
          </cell>
          <cell r="Y254">
            <v>0</v>
          </cell>
          <cell r="Z254">
            <v>0</v>
          </cell>
          <cell r="AD254">
            <v>0</v>
          </cell>
          <cell r="AE254">
            <v>0</v>
          </cell>
          <cell r="AF254">
            <v>0</v>
          </cell>
        </row>
        <row r="255">
          <cell r="A255">
            <v>20150200021</v>
          </cell>
          <cell r="B255" t="str">
            <v>万田31号 100ml(ﾐｬﾝﾏｰ向け)</v>
          </cell>
          <cell r="C255" t="str">
            <v>製品課</v>
          </cell>
          <cell r="E255">
            <v>130</v>
          </cell>
          <cell r="F255" t="str">
            <v>J</v>
          </cell>
          <cell r="G255">
            <v>0</v>
          </cell>
          <cell r="H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X255">
            <v>0</v>
          </cell>
          <cell r="Y255">
            <v>0</v>
          </cell>
          <cell r="Z255">
            <v>0</v>
          </cell>
          <cell r="AD255">
            <v>0</v>
          </cell>
          <cell r="AE255">
            <v>0</v>
          </cell>
          <cell r="AF255">
            <v>0</v>
          </cell>
        </row>
        <row r="256">
          <cell r="A256">
            <v>20150500007</v>
          </cell>
          <cell r="B256" t="str">
            <v>万田酵素 金印 特別仕様 145g</v>
          </cell>
          <cell r="C256" t="str">
            <v>製品課</v>
          </cell>
          <cell r="E256">
            <v>145</v>
          </cell>
          <cell r="F256" t="str">
            <v>O</v>
          </cell>
          <cell r="G256">
            <v>1.322810826649603</v>
          </cell>
          <cell r="H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X256">
            <v>0</v>
          </cell>
          <cell r="Y256">
            <v>0</v>
          </cell>
          <cell r="Z256">
            <v>0</v>
          </cell>
          <cell r="AD256">
            <v>0</v>
          </cell>
          <cell r="AE256">
            <v>0</v>
          </cell>
          <cell r="AF256">
            <v>0</v>
          </cell>
        </row>
        <row r="257">
          <cell r="A257">
            <v>20150800037</v>
          </cell>
          <cell r="B257" t="str">
            <v>試供品想愛酵素　5g</v>
          </cell>
          <cell r="C257" t="str">
            <v>製品課</v>
          </cell>
          <cell r="E257">
            <v>5</v>
          </cell>
          <cell r="F257" t="str">
            <v>Q</v>
          </cell>
          <cell r="G257">
            <v>1.5486311464524407</v>
          </cell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X257">
            <v>0</v>
          </cell>
          <cell r="Y257">
            <v>0</v>
          </cell>
          <cell r="Z257">
            <v>0</v>
          </cell>
          <cell r="AD257">
            <v>0</v>
          </cell>
          <cell r="AE257">
            <v>0</v>
          </cell>
          <cell r="AF257">
            <v>0</v>
          </cell>
        </row>
        <row r="258">
          <cell r="A258">
            <v>20151000033</v>
          </cell>
          <cell r="B258" t="str">
            <v>ﾗｲﾌ酵素ﾌﾟﾗｽ 75g(2.5g×30包)</v>
          </cell>
          <cell r="C258" t="str">
            <v>製品課</v>
          </cell>
          <cell r="E258">
            <v>75</v>
          </cell>
          <cell r="F258" t="str">
            <v>PW</v>
          </cell>
          <cell r="G258">
            <v>0</v>
          </cell>
          <cell r="H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X258">
            <v>0</v>
          </cell>
          <cell r="Y258">
            <v>0</v>
          </cell>
          <cell r="Z258">
            <v>0</v>
          </cell>
          <cell r="AD258">
            <v>0</v>
          </cell>
          <cell r="AE258">
            <v>0</v>
          </cell>
          <cell r="AF258">
            <v>0</v>
          </cell>
        </row>
        <row r="259">
          <cell r="A259">
            <v>20151200007</v>
          </cell>
          <cell r="B259" t="str">
            <v>万田酵素 分包2.5g×5包 (生協用)</v>
          </cell>
          <cell r="C259" t="str">
            <v>製品課</v>
          </cell>
          <cell r="E259">
            <v>12.5</v>
          </cell>
          <cell r="F259" t="str">
            <v>P</v>
          </cell>
          <cell r="G259">
            <v>1.2657092176984073</v>
          </cell>
          <cell r="H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X259">
            <v>0</v>
          </cell>
          <cell r="Y259">
            <v>0</v>
          </cell>
          <cell r="Z259">
            <v>0</v>
          </cell>
          <cell r="AD259">
            <v>0</v>
          </cell>
          <cell r="AE259">
            <v>0</v>
          </cell>
          <cell r="AF259">
            <v>0</v>
          </cell>
        </row>
        <row r="260">
          <cell r="A260">
            <v>20160100030</v>
          </cell>
          <cell r="B260" t="str">
            <v>万田酵素ﾌﾟﾗｽ温 分包35g</v>
          </cell>
          <cell r="C260" t="str">
            <v>製品課</v>
          </cell>
          <cell r="E260">
            <v>35</v>
          </cell>
          <cell r="F260" t="str">
            <v>PE</v>
          </cell>
          <cell r="G260">
            <v>1.1499333504230713</v>
          </cell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X260">
            <v>0</v>
          </cell>
          <cell r="Y260">
            <v>0</v>
          </cell>
          <cell r="Z260">
            <v>0</v>
          </cell>
          <cell r="AD260">
            <v>0</v>
          </cell>
          <cell r="AE260">
            <v>0</v>
          </cell>
          <cell r="AF260">
            <v>0</v>
          </cell>
        </row>
        <row r="261">
          <cell r="A261">
            <v>20160100040</v>
          </cell>
          <cell r="B261" t="str">
            <v>万田酵素ﾌﾟﾗｽ温 分包2.5g(ﾊﾞﾙｸ)</v>
          </cell>
          <cell r="C261" t="str">
            <v>製品課</v>
          </cell>
          <cell r="E261">
            <v>2.5</v>
          </cell>
          <cell r="F261" t="str">
            <v>PE</v>
          </cell>
          <cell r="G261">
            <v>1.1499333504230713</v>
          </cell>
          <cell r="H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>
            <v>0</v>
          </cell>
          <cell r="Y261">
            <v>0</v>
          </cell>
          <cell r="Z261">
            <v>0</v>
          </cell>
          <cell r="AD261">
            <v>0</v>
          </cell>
          <cell r="AE261">
            <v>0</v>
          </cell>
          <cell r="AF261">
            <v>0</v>
          </cell>
        </row>
        <row r="262">
          <cell r="A262">
            <v>20160200001</v>
          </cell>
          <cell r="B262" t="str">
            <v>万田酵素ﾌﾟﾗｽ温 分包77.5g ﾃｽﾄ販売</v>
          </cell>
          <cell r="C262" t="str">
            <v>製品課</v>
          </cell>
          <cell r="E262">
            <v>77.5</v>
          </cell>
          <cell r="F262" t="str">
            <v>PE</v>
          </cell>
          <cell r="G262">
            <v>1.1499333504230713</v>
          </cell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X262">
            <v>0</v>
          </cell>
          <cell r="Y262">
            <v>0</v>
          </cell>
          <cell r="Z262">
            <v>0</v>
          </cell>
          <cell r="AD262">
            <v>0</v>
          </cell>
          <cell r="AE262">
            <v>0</v>
          </cell>
          <cell r="AF262">
            <v>0</v>
          </cell>
        </row>
        <row r="263">
          <cell r="A263">
            <v>20160200019</v>
          </cell>
          <cell r="B263" t="str">
            <v>ﾐｬﾝﾏｰ向け植物用 1ml×10包</v>
          </cell>
          <cell r="C263" t="str">
            <v>製品課</v>
          </cell>
          <cell r="E263">
            <v>10</v>
          </cell>
          <cell r="F263" t="str">
            <v>X</v>
          </cell>
          <cell r="G263">
            <v>1.5731245205740305</v>
          </cell>
          <cell r="H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X263">
            <v>0</v>
          </cell>
          <cell r="Y263">
            <v>0</v>
          </cell>
          <cell r="Z263">
            <v>0</v>
          </cell>
          <cell r="AD263">
            <v>0</v>
          </cell>
          <cell r="AE263">
            <v>0</v>
          </cell>
          <cell r="AF263">
            <v>0</v>
          </cell>
        </row>
        <row r="264">
          <cell r="A264">
            <v>20160500014</v>
          </cell>
          <cell r="B264" t="str">
            <v>万田31号(韓国向)</v>
          </cell>
          <cell r="C264" t="str">
            <v>製品課</v>
          </cell>
          <cell r="E264">
            <v>130</v>
          </cell>
          <cell r="F264" t="str">
            <v>XC</v>
          </cell>
          <cell r="G264">
            <v>2.7031087834885259</v>
          </cell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X264">
            <v>0</v>
          </cell>
          <cell r="Y264">
            <v>0</v>
          </cell>
          <cell r="Z264">
            <v>0</v>
          </cell>
          <cell r="AD264">
            <v>0</v>
          </cell>
          <cell r="AE264">
            <v>0</v>
          </cell>
          <cell r="AF264">
            <v>0</v>
          </cell>
        </row>
        <row r="265">
          <cell r="A265">
            <v>20160900040</v>
          </cell>
          <cell r="B265" t="str">
            <v>万田31号100ml(韓国向)</v>
          </cell>
          <cell r="C265" t="str">
            <v>製品課</v>
          </cell>
          <cell r="E265">
            <v>130</v>
          </cell>
          <cell r="F265" t="str">
            <v>XC</v>
          </cell>
          <cell r="G265">
            <v>2.7031087834885259</v>
          </cell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X265">
            <v>0</v>
          </cell>
          <cell r="Y265">
            <v>0</v>
          </cell>
          <cell r="Z265">
            <v>0</v>
          </cell>
          <cell r="AD265">
            <v>0</v>
          </cell>
          <cell r="AE265">
            <v>0</v>
          </cell>
          <cell r="AF265">
            <v>0</v>
          </cell>
        </row>
        <row r="266">
          <cell r="A266">
            <v>20160900041</v>
          </cell>
          <cell r="B266" t="str">
            <v>万田31号500ml(韓国向)</v>
          </cell>
          <cell r="C266" t="str">
            <v>製品課</v>
          </cell>
          <cell r="E266">
            <v>650</v>
          </cell>
          <cell r="F266" t="str">
            <v>XC</v>
          </cell>
          <cell r="G266">
            <v>2.7031087834885259</v>
          </cell>
          <cell r="H266">
            <v>0</v>
          </cell>
          <cell r="J266">
            <v>0</v>
          </cell>
          <cell r="K266">
            <v>540</v>
          </cell>
          <cell r="L266">
            <v>948791.18300447264</v>
          </cell>
          <cell r="M266">
            <v>1012802.1168560224</v>
          </cell>
          <cell r="R266">
            <v>658.7229324167447</v>
          </cell>
          <cell r="S266">
            <v>355710.38350504212</v>
          </cell>
          <cell r="T266">
            <v>281219.05164045171</v>
          </cell>
          <cell r="U266">
            <v>1915</v>
          </cell>
          <cell r="V266">
            <v>220304.60008976448</v>
          </cell>
          <cell r="X266">
            <v>0</v>
          </cell>
          <cell r="Y266">
            <v>351000</v>
          </cell>
          <cell r="Z266">
            <v>149593.05985668741</v>
          </cell>
          <cell r="AD266">
            <v>540</v>
          </cell>
          <cell r="AE266">
            <v>1663918.8284429261</v>
          </cell>
          <cell r="AF266">
            <v>3081.3311637831962</v>
          </cell>
        </row>
        <row r="267">
          <cell r="A267">
            <v>20160900042</v>
          </cell>
          <cell r="B267" t="str">
            <v>万田31号1ﾘｯﾄﾙ(韓国向)</v>
          </cell>
          <cell r="C267" t="str">
            <v>製品課</v>
          </cell>
          <cell r="E267">
            <v>1300</v>
          </cell>
          <cell r="F267" t="str">
            <v>XC</v>
          </cell>
          <cell r="G267">
            <v>2.7031087834885259</v>
          </cell>
          <cell r="H267">
            <v>0</v>
          </cell>
          <cell r="J267">
            <v>0</v>
          </cell>
          <cell r="K267">
            <v>900</v>
          </cell>
          <cell r="L267">
            <v>3162637.2766815755</v>
          </cell>
          <cell r="M267">
            <v>3376007.0561867412</v>
          </cell>
          <cell r="R267">
            <v>516.09643788759911</v>
          </cell>
          <cell r="S267">
            <v>464486.79409883922</v>
          </cell>
          <cell r="T267">
            <v>367215.97623572825</v>
          </cell>
          <cell r="U267">
            <v>3910</v>
          </cell>
          <cell r="V267">
            <v>449812.52550964965</v>
          </cell>
          <cell r="X267">
            <v>0</v>
          </cell>
          <cell r="Y267">
            <v>1170000</v>
          </cell>
          <cell r="Z267">
            <v>498643.53285562468</v>
          </cell>
          <cell r="AD267">
            <v>900</v>
          </cell>
          <cell r="AE267">
            <v>4691679.0907877432</v>
          </cell>
          <cell r="AF267">
            <v>5212.9767675419371</v>
          </cell>
        </row>
        <row r="268">
          <cell r="A268">
            <v>20161100033</v>
          </cell>
          <cell r="B268" t="str">
            <v>秘蔵 万田酵素 145g</v>
          </cell>
          <cell r="C268" t="str">
            <v>製品課</v>
          </cell>
          <cell r="E268">
            <v>145</v>
          </cell>
          <cell r="F268" t="str">
            <v>OD</v>
          </cell>
          <cell r="G268">
            <v>1.0182619411145055</v>
          </cell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X268">
            <v>0</v>
          </cell>
          <cell r="Y268">
            <v>0</v>
          </cell>
          <cell r="Z268">
            <v>0</v>
          </cell>
          <cell r="AD268">
            <v>0</v>
          </cell>
          <cell r="AE268">
            <v>0</v>
          </cell>
          <cell r="AF268">
            <v>0</v>
          </cell>
        </row>
        <row r="269">
          <cell r="A269">
            <v>20170400001</v>
          </cell>
          <cell r="B269" t="str">
            <v>万田酵素 GINGER 瓶ﾀｲﾌﾟ75g</v>
          </cell>
          <cell r="C269" t="str">
            <v>製品課</v>
          </cell>
          <cell r="E269">
            <v>75</v>
          </cell>
          <cell r="F269" t="str">
            <v>PE</v>
          </cell>
          <cell r="G269">
            <v>1.1499333504230713</v>
          </cell>
          <cell r="H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X269">
            <v>0</v>
          </cell>
          <cell r="Y269">
            <v>0</v>
          </cell>
          <cell r="Z269">
            <v>0</v>
          </cell>
          <cell r="AD269">
            <v>0</v>
          </cell>
          <cell r="AE269">
            <v>0</v>
          </cell>
          <cell r="AF269">
            <v>0</v>
          </cell>
        </row>
        <row r="270">
          <cell r="A270">
            <v>20170400004</v>
          </cell>
          <cell r="B270" t="str">
            <v>試供品 万田酵素 GINGER 2.5g</v>
          </cell>
          <cell r="C270" t="str">
            <v>製品課</v>
          </cell>
          <cell r="E270">
            <v>2.5</v>
          </cell>
          <cell r="F270" t="str">
            <v>PE</v>
          </cell>
          <cell r="G270">
            <v>1.1499333504230713</v>
          </cell>
          <cell r="H270">
            <v>0</v>
          </cell>
          <cell r="J270">
            <v>0</v>
          </cell>
          <cell r="K270">
            <v>187200</v>
          </cell>
          <cell r="L270">
            <v>538168.80799799738</v>
          </cell>
          <cell r="M270">
            <v>574476.784491456</v>
          </cell>
          <cell r="R270">
            <v>2.7064360000000001</v>
          </cell>
          <cell r="S270">
            <v>506644.81920000003</v>
          </cell>
          <cell r="T270">
            <v>400545.44984052319</v>
          </cell>
          <cell r="U270">
            <v>17615</v>
          </cell>
          <cell r="V270">
            <v>2026457.1961259537</v>
          </cell>
          <cell r="X270">
            <v>0</v>
          </cell>
          <cell r="Y270">
            <v>468000</v>
          </cell>
          <cell r="Z270">
            <v>199457.41314224986</v>
          </cell>
          <cell r="AD270">
            <v>187200</v>
          </cell>
          <cell r="AE270">
            <v>3200936.8436001828</v>
          </cell>
          <cell r="AF270">
            <v>17.099021600428326</v>
          </cell>
        </row>
        <row r="271">
          <cell r="A271">
            <v>20170400005</v>
          </cell>
          <cell r="B271" t="str">
            <v>万田酵素 GINGER 分包20g</v>
          </cell>
          <cell r="C271" t="str">
            <v>製品課</v>
          </cell>
          <cell r="E271">
            <v>20</v>
          </cell>
          <cell r="F271" t="str">
            <v>PE</v>
          </cell>
          <cell r="G271">
            <v>1.1499333504230713</v>
          </cell>
          <cell r="H271">
            <v>0</v>
          </cell>
          <cell r="J271">
            <v>0</v>
          </cell>
          <cell r="K271">
            <v>4000</v>
          </cell>
          <cell r="L271">
            <v>91994.668033845694</v>
          </cell>
          <cell r="M271">
            <v>98201.15974212921</v>
          </cell>
          <cell r="R271">
            <v>26.569677775393053</v>
          </cell>
          <cell r="S271">
            <v>106278.71110157222</v>
          </cell>
          <cell r="T271">
            <v>84022.282540790751</v>
          </cell>
          <cell r="U271">
            <v>695</v>
          </cell>
          <cell r="V271">
            <v>79953.88880542366</v>
          </cell>
          <cell r="X271">
            <v>0</v>
          </cell>
          <cell r="Y271">
            <v>80000</v>
          </cell>
          <cell r="Z271">
            <v>34095.284297820486</v>
          </cell>
          <cell r="AD271">
            <v>4000</v>
          </cell>
          <cell r="AE271">
            <v>296272.61538616411</v>
          </cell>
          <cell r="AF271">
            <v>74.068153846541023</v>
          </cell>
        </row>
        <row r="272">
          <cell r="A272">
            <v>20170400006</v>
          </cell>
          <cell r="B272" t="str">
            <v>万田酵素GINGER分包77.5g</v>
          </cell>
          <cell r="C272" t="str">
            <v>製品課</v>
          </cell>
          <cell r="E272">
            <v>77.5</v>
          </cell>
          <cell r="F272" t="str">
            <v>PE</v>
          </cell>
          <cell r="G272">
            <v>1.1499333504230713</v>
          </cell>
          <cell r="H272">
            <v>0</v>
          </cell>
          <cell r="J272">
            <v>0</v>
          </cell>
          <cell r="K272">
            <v>420200</v>
          </cell>
          <cell r="L272">
            <v>37448154.523202531</v>
          </cell>
          <cell r="M272">
            <v>39974623.344778866</v>
          </cell>
          <cell r="R272">
            <v>30.431406345126319</v>
          </cell>
          <cell r="S272">
            <v>12787276.94622208</v>
          </cell>
          <cell r="T272">
            <v>10109420.648468114</v>
          </cell>
          <cell r="U272">
            <v>96955</v>
          </cell>
          <cell r="V272">
            <v>11153855.092273166</v>
          </cell>
          <cell r="X272">
            <v>0</v>
          </cell>
          <cell r="Y272">
            <v>32565500</v>
          </cell>
          <cell r="Z272">
            <v>13879124.760008415</v>
          </cell>
          <cell r="AD272">
            <v>420200</v>
          </cell>
          <cell r="AE272">
            <v>75117023.845528558</v>
          </cell>
          <cell r="AF272">
            <v>178.76493061763102</v>
          </cell>
        </row>
        <row r="273">
          <cell r="A273">
            <v>20170400007</v>
          </cell>
          <cell r="B273" t="str">
            <v>試供品 万田酵素 STANDARD 2.5g</v>
          </cell>
          <cell r="C273" t="str">
            <v>製品課</v>
          </cell>
          <cell r="E273">
            <v>2.5</v>
          </cell>
          <cell r="F273" t="str">
            <v>PX</v>
          </cell>
          <cell r="G273">
            <v>1.2530513780924588</v>
          </cell>
          <cell r="H273">
            <v>0</v>
          </cell>
          <cell r="J273">
            <v>0</v>
          </cell>
          <cell r="K273">
            <v>58000</v>
          </cell>
          <cell r="L273">
            <v>181692.44982340652</v>
          </cell>
          <cell r="M273">
            <v>193950.47202608257</v>
          </cell>
          <cell r="R273">
            <v>2.9489438569309336</v>
          </cell>
          <cell r="S273">
            <v>171038.74370199416</v>
          </cell>
          <cell r="T273">
            <v>135220.54887376455</v>
          </cell>
          <cell r="U273">
            <v>5595</v>
          </cell>
          <cell r="V273">
            <v>643657.56527531706</v>
          </cell>
          <cell r="X273">
            <v>0</v>
          </cell>
          <cell r="Y273">
            <v>145000</v>
          </cell>
          <cell r="Z273">
            <v>61797.702789799638</v>
          </cell>
          <cell r="AD273">
            <v>58000</v>
          </cell>
          <cell r="AE273">
            <v>1034626.2889649639</v>
          </cell>
          <cell r="AF273">
            <v>17.838384292499377</v>
          </cell>
        </row>
        <row r="274">
          <cell r="A274">
            <v>20170400008</v>
          </cell>
          <cell r="B274" t="str">
            <v>万田酵素 STANDARD 分包20g</v>
          </cell>
          <cell r="C274" t="str">
            <v>製品課</v>
          </cell>
          <cell r="E274">
            <v>20</v>
          </cell>
          <cell r="F274" t="str">
            <v>PX</v>
          </cell>
          <cell r="G274">
            <v>1.2530513780924588</v>
          </cell>
          <cell r="H274">
            <v>0</v>
          </cell>
          <cell r="J274">
            <v>0</v>
          </cell>
          <cell r="K274">
            <v>1000</v>
          </cell>
          <cell r="L274">
            <v>25061.027561849176</v>
          </cell>
          <cell r="M274">
            <v>26751.789244976906</v>
          </cell>
          <cell r="R274">
            <v>26.819383308394947</v>
          </cell>
          <cell r="S274">
            <v>26819.383308394947</v>
          </cell>
          <cell r="T274">
            <v>21202.983914192315</v>
          </cell>
          <cell r="U274">
            <v>245</v>
          </cell>
          <cell r="V274">
            <v>28185.183823494674</v>
          </cell>
          <cell r="X274">
            <v>0</v>
          </cell>
          <cell r="Y274">
            <v>20000</v>
          </cell>
          <cell r="Z274">
            <v>8523.8210744551216</v>
          </cell>
          <cell r="AD274">
            <v>1000</v>
          </cell>
          <cell r="AE274">
            <v>84663.778057119009</v>
          </cell>
          <cell r="AF274">
            <v>84.663778057119004</v>
          </cell>
        </row>
        <row r="275">
          <cell r="A275">
            <v>20170400009</v>
          </cell>
          <cell r="B275" t="str">
            <v>万田酵素STANDARD分包77.5g</v>
          </cell>
          <cell r="C275" t="str">
            <v>製品課</v>
          </cell>
          <cell r="E275">
            <v>77.5</v>
          </cell>
          <cell r="F275" t="str">
            <v>PX</v>
          </cell>
          <cell r="G275">
            <v>1.2530513780924588</v>
          </cell>
          <cell r="H275">
            <v>0</v>
          </cell>
          <cell r="J275">
            <v>0</v>
          </cell>
          <cell r="K275">
            <v>127600</v>
          </cell>
          <cell r="L275">
            <v>12391425.077956324</v>
          </cell>
          <cell r="M275">
            <v>13227422.192178831</v>
          </cell>
          <cell r="R275">
            <v>36.475339002496476</v>
          </cell>
          <cell r="S275">
            <v>4654253.2567185499</v>
          </cell>
          <cell r="T275">
            <v>3679579.6458112714</v>
          </cell>
          <cell r="U275">
            <v>49810</v>
          </cell>
          <cell r="V275">
            <v>5730220.4336664071</v>
          </cell>
          <cell r="X275">
            <v>0</v>
          </cell>
          <cell r="Y275">
            <v>9889000</v>
          </cell>
          <cell r="Z275">
            <v>4214603.3302643355</v>
          </cell>
          <cell r="AD275">
            <v>127600</v>
          </cell>
          <cell r="AE275">
            <v>26851825.601920843</v>
          </cell>
          <cell r="AF275">
            <v>210.43750471724798</v>
          </cell>
        </row>
        <row r="276">
          <cell r="A276">
            <v>20170400016</v>
          </cell>
          <cell r="B276" t="str">
            <v>万田酵素 STANDARD 分包35g</v>
          </cell>
          <cell r="C276" t="str">
            <v>製品課</v>
          </cell>
          <cell r="E276">
            <v>35</v>
          </cell>
          <cell r="F276" t="str">
            <v>PX</v>
          </cell>
          <cell r="G276">
            <v>1.2530513780924588</v>
          </cell>
          <cell r="H276">
            <v>0</v>
          </cell>
          <cell r="J276">
            <v>0</v>
          </cell>
          <cell r="K276">
            <v>950</v>
          </cell>
          <cell r="L276">
            <v>41663.958321574253</v>
          </cell>
          <cell r="M276">
            <v>44474.849619774104</v>
          </cell>
          <cell r="R276">
            <v>287.17036376598645</v>
          </cell>
          <cell r="S276">
            <v>272811.84557768714</v>
          </cell>
          <cell r="T276">
            <v>215680.76740877892</v>
          </cell>
          <cell r="U276">
            <v>665</v>
          </cell>
          <cell r="V276">
            <v>76502.641806628395</v>
          </cell>
          <cell r="X276">
            <v>0</v>
          </cell>
          <cell r="Y276">
            <v>33250</v>
          </cell>
          <cell r="Z276">
            <v>14170.852536281642</v>
          </cell>
          <cell r="AD276">
            <v>950</v>
          </cell>
          <cell r="AE276">
            <v>350829.11137146305</v>
          </cell>
          <cell r="AF276">
            <v>369.29380144364529</v>
          </cell>
        </row>
        <row r="277">
          <cell r="A277">
            <v>20170400017</v>
          </cell>
          <cell r="B277" t="str">
            <v>万田酵素 GINGER 分包 35g</v>
          </cell>
          <cell r="C277" t="str">
            <v>製品課</v>
          </cell>
          <cell r="E277">
            <v>35</v>
          </cell>
          <cell r="F277" t="str">
            <v>PE</v>
          </cell>
          <cell r="G277">
            <v>1.1499333504230713</v>
          </cell>
          <cell r="H277">
            <v>0</v>
          </cell>
          <cell r="J277">
            <v>0</v>
          </cell>
          <cell r="K277">
            <v>550</v>
          </cell>
          <cell r="L277">
            <v>22136.216995644125</v>
          </cell>
          <cell r="M277">
            <v>23629.654062949849</v>
          </cell>
          <cell r="R277">
            <v>56.048379083233129</v>
          </cell>
          <cell r="S277">
            <v>30826.608495778222</v>
          </cell>
          <cell r="T277">
            <v>24371.0333138233</v>
          </cell>
          <cell r="U277">
            <v>385</v>
          </cell>
          <cell r="V277">
            <v>44291.003151205914</v>
          </cell>
          <cell r="X277">
            <v>0</v>
          </cell>
          <cell r="Y277">
            <v>19250</v>
          </cell>
          <cell r="Z277">
            <v>8204.1777841630555</v>
          </cell>
          <cell r="AD277">
            <v>550</v>
          </cell>
          <cell r="AE277">
            <v>100495.86831214211</v>
          </cell>
          <cell r="AF277">
            <v>182.7197605675311</v>
          </cell>
        </row>
        <row r="278">
          <cell r="A278">
            <v>20170700045</v>
          </cell>
          <cell r="B278" t="str">
            <v>試供品万田31号(韓国向)分包ﾊﾞﾙｸ</v>
          </cell>
          <cell r="C278" t="str">
            <v>製品課</v>
          </cell>
          <cell r="E278">
            <v>7.8</v>
          </cell>
          <cell r="F278" t="str">
            <v>XC</v>
          </cell>
          <cell r="G278">
            <v>2.7031087834885259</v>
          </cell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X278">
            <v>0</v>
          </cell>
          <cell r="Y278">
            <v>0</v>
          </cell>
          <cell r="Z278">
            <v>0</v>
          </cell>
          <cell r="AD278">
            <v>0</v>
          </cell>
          <cell r="AE278">
            <v>0</v>
          </cell>
          <cell r="AF278">
            <v>0</v>
          </cell>
        </row>
        <row r="279">
          <cell r="A279">
            <v>20171000004</v>
          </cell>
          <cell r="B279" t="str">
            <v>万田酵素 MULBERRY 分包 77.5g</v>
          </cell>
          <cell r="C279" t="str">
            <v>製品課</v>
          </cell>
          <cell r="E279">
            <v>77.5</v>
          </cell>
          <cell r="F279" t="str">
            <v>MP</v>
          </cell>
          <cell r="G279">
            <v>1.1798247848759411</v>
          </cell>
          <cell r="H279">
            <v>0</v>
          </cell>
          <cell r="J279">
            <v>0</v>
          </cell>
          <cell r="K279">
            <v>187600</v>
          </cell>
          <cell r="L279">
            <v>17153472.54731131</v>
          </cell>
          <cell r="M279">
            <v>18310744.891551826</v>
          </cell>
          <cell r="R279">
            <v>36.096045817661498</v>
          </cell>
          <cell r="S279">
            <v>6771618.1953932969</v>
          </cell>
          <cell r="T279">
            <v>5353535.1659273021</v>
          </cell>
          <cell r="U279">
            <v>42810</v>
          </cell>
          <cell r="V279">
            <v>4924929.4672808442</v>
          </cell>
          <cell r="X279">
            <v>0</v>
          </cell>
          <cell r="Y279">
            <v>14539000</v>
          </cell>
          <cell r="Z279">
            <v>6196391.7300751517</v>
          </cell>
          <cell r="AD279">
            <v>187600</v>
          </cell>
          <cell r="AE279">
            <v>34785601.254835121</v>
          </cell>
          <cell r="AF279">
            <v>185.42431372513391</v>
          </cell>
        </row>
        <row r="280">
          <cell r="A280">
            <v>20171000005</v>
          </cell>
          <cell r="B280" t="str">
            <v>試供品 万田酵素 MULBERRY 2.5g</v>
          </cell>
          <cell r="C280" t="str">
            <v>製品課</v>
          </cell>
          <cell r="E280">
            <v>2.5</v>
          </cell>
          <cell r="F280" t="str">
            <v>MP</v>
          </cell>
          <cell r="G280">
            <v>1.1798247848759411</v>
          </cell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X280">
            <v>0</v>
          </cell>
          <cell r="Y280">
            <v>0</v>
          </cell>
          <cell r="Z280">
            <v>0</v>
          </cell>
          <cell r="AD280">
            <v>0</v>
          </cell>
          <cell r="AE280">
            <v>0</v>
          </cell>
          <cell r="AF280">
            <v>0</v>
          </cell>
        </row>
        <row r="281">
          <cell r="A281">
            <v>20171000006</v>
          </cell>
          <cell r="B281" t="str">
            <v>万田酵素 MULBERRY 分包20g</v>
          </cell>
          <cell r="C281" t="str">
            <v>製品課</v>
          </cell>
          <cell r="E281">
            <v>20</v>
          </cell>
          <cell r="F281" t="str">
            <v>MP</v>
          </cell>
          <cell r="G281">
            <v>1.1798247848759411</v>
          </cell>
          <cell r="H281">
            <v>0</v>
          </cell>
          <cell r="J281">
            <v>0</v>
          </cell>
          <cell r="K281">
            <v>2000</v>
          </cell>
          <cell r="L281">
            <v>47192.991395037643</v>
          </cell>
          <cell r="M281">
            <v>50376.903202563648</v>
          </cell>
          <cell r="R281">
            <v>26.499199921725484</v>
          </cell>
          <cell r="S281">
            <v>52998.39984345097</v>
          </cell>
          <cell r="T281">
            <v>41899.70389836956</v>
          </cell>
          <cell r="U281">
            <v>795</v>
          </cell>
          <cell r="V281">
            <v>91458.045468074546</v>
          </cell>
          <cell r="X281">
            <v>0</v>
          </cell>
          <cell r="Y281">
            <v>40000</v>
          </cell>
          <cell r="Z281">
            <v>17047.642148910243</v>
          </cell>
          <cell r="AD281">
            <v>2000</v>
          </cell>
          <cell r="AE281">
            <v>200782.294717918</v>
          </cell>
          <cell r="AF281">
            <v>100.391147358959</v>
          </cell>
        </row>
        <row r="282">
          <cell r="A282">
            <v>20171000008</v>
          </cell>
          <cell r="B282" t="str">
            <v>万田酵素STANDARDﾁｭｰﾌﾞﾀｲﾌﾟ26×3本</v>
          </cell>
          <cell r="C282" t="str">
            <v>製品課</v>
          </cell>
          <cell r="E282">
            <v>78</v>
          </cell>
          <cell r="F282" t="str">
            <v>PX</v>
          </cell>
          <cell r="G282">
            <v>1.2530513780924588</v>
          </cell>
          <cell r="H282">
            <v>0</v>
          </cell>
          <cell r="J282">
            <v>0</v>
          </cell>
          <cell r="K282">
            <v>500</v>
          </cell>
          <cell r="L282">
            <v>48869.003745605893</v>
          </cell>
          <cell r="M282">
            <v>52165.989027704964</v>
          </cell>
          <cell r="R282">
            <v>373.77788493150689</v>
          </cell>
          <cell r="S282">
            <v>186888.94246575344</v>
          </cell>
          <cell r="T282">
            <v>147751.46748439281</v>
          </cell>
          <cell r="U282">
            <v>1640</v>
          </cell>
          <cell r="V282">
            <v>188668.16926747453</v>
          </cell>
          <cell r="X282">
            <v>0</v>
          </cell>
          <cell r="Y282">
            <v>39000</v>
          </cell>
          <cell r="Z282">
            <v>16621.451095187487</v>
          </cell>
          <cell r="AD282">
            <v>500</v>
          </cell>
          <cell r="AE282">
            <v>405207.0768747598</v>
          </cell>
          <cell r="AF282">
            <v>810.41415374951964</v>
          </cell>
        </row>
        <row r="283">
          <cell r="A283">
            <v>20171000009</v>
          </cell>
          <cell r="B283" t="str">
            <v>万田酵素GINGERﾁｭｰﾌﾞﾀｲﾌﾟ26×3本</v>
          </cell>
          <cell r="C283" t="str">
            <v>製品課</v>
          </cell>
          <cell r="E283">
            <v>78</v>
          </cell>
          <cell r="F283" t="str">
            <v>PE</v>
          </cell>
          <cell r="G283">
            <v>1.1499333504230713</v>
          </cell>
          <cell r="H283">
            <v>0</v>
          </cell>
          <cell r="J283">
            <v>0</v>
          </cell>
          <cell r="K283">
            <v>900</v>
          </cell>
          <cell r="L283">
            <v>80725.321199699611</v>
          </cell>
          <cell r="M283">
            <v>86171.517673718408</v>
          </cell>
          <cell r="R283">
            <v>373.77738140683419</v>
          </cell>
          <cell r="S283">
            <v>336399.64326615079</v>
          </cell>
          <cell r="T283">
            <v>265952.28320106718</v>
          </cell>
          <cell r="U283">
            <v>2730</v>
          </cell>
          <cell r="V283">
            <v>314063.4768903692</v>
          </cell>
          <cell r="X283">
            <v>0</v>
          </cell>
          <cell r="Y283">
            <v>70200</v>
          </cell>
          <cell r="Z283">
            <v>29918.611971337479</v>
          </cell>
          <cell r="AD283">
            <v>900</v>
          </cell>
          <cell r="AE283">
            <v>696105.8897364923</v>
          </cell>
          <cell r="AF283">
            <v>773.45098859610255</v>
          </cell>
        </row>
        <row r="284">
          <cell r="A284">
            <v>20171000010</v>
          </cell>
          <cell r="B284" t="str">
            <v>万田酵素 MULBERRY ﾁｭｰﾌﾞﾀｲﾌﾟ 26×3本</v>
          </cell>
          <cell r="C284" t="str">
            <v>製品課</v>
          </cell>
          <cell r="E284">
            <v>78</v>
          </cell>
          <cell r="F284" t="str">
            <v>MP</v>
          </cell>
          <cell r="G284">
            <v>1.1798247848759411</v>
          </cell>
          <cell r="H284">
            <v>0</v>
          </cell>
          <cell r="J284">
            <v>0</v>
          </cell>
          <cell r="K284">
            <v>850</v>
          </cell>
          <cell r="L284">
            <v>78222.383237274902</v>
          </cell>
          <cell r="M284">
            <v>83499.717058249254</v>
          </cell>
          <cell r="R284">
            <v>373.77788493150689</v>
          </cell>
          <cell r="S284">
            <v>317711.20219178085</v>
          </cell>
          <cell r="T284">
            <v>251177.49472346777</v>
          </cell>
          <cell r="U284">
            <v>3050</v>
          </cell>
          <cell r="V284">
            <v>350876.77821085206</v>
          </cell>
          <cell r="X284">
            <v>0</v>
          </cell>
          <cell r="Y284">
            <v>66300</v>
          </cell>
          <cell r="Z284">
            <v>28256.466861818732</v>
          </cell>
          <cell r="AD284">
            <v>850</v>
          </cell>
          <cell r="AE284">
            <v>713810.45685438777</v>
          </cell>
          <cell r="AF284">
            <v>839.77700806398559</v>
          </cell>
        </row>
        <row r="285">
          <cell r="A285">
            <v>20180500084</v>
          </cell>
          <cell r="B285" t="str">
            <v>万田酵素 STANDARD 分包50g</v>
          </cell>
          <cell r="C285" t="str">
            <v>製品課</v>
          </cell>
          <cell r="E285">
            <v>50</v>
          </cell>
          <cell r="F285" t="str">
            <v>PX</v>
          </cell>
          <cell r="G285">
            <v>1.2530513780924588</v>
          </cell>
          <cell r="H285">
            <v>0</v>
          </cell>
          <cell r="J285">
            <v>0</v>
          </cell>
          <cell r="K285">
            <v>23000</v>
          </cell>
          <cell r="L285">
            <v>1441009.0848063277</v>
          </cell>
          <cell r="M285">
            <v>1538227.8815861722</v>
          </cell>
          <cell r="R285">
            <v>46.391093945217584</v>
          </cell>
          <cell r="S285">
            <v>1066995.1607400044</v>
          </cell>
          <cell r="T285">
            <v>843549.64353747095</v>
          </cell>
          <cell r="U285">
            <v>7125</v>
          </cell>
          <cell r="V285">
            <v>819671.16221387568</v>
          </cell>
          <cell r="X285">
            <v>0</v>
          </cell>
          <cell r="Y285">
            <v>1150000</v>
          </cell>
          <cell r="Z285">
            <v>490119.71178116952</v>
          </cell>
          <cell r="AD285">
            <v>23000</v>
          </cell>
          <cell r="AE285">
            <v>3691568.399118688</v>
          </cell>
          <cell r="AF285">
            <v>160.50297387472557</v>
          </cell>
        </row>
        <row r="286">
          <cell r="A286">
            <v>20180900062</v>
          </cell>
          <cell r="B286" t="str">
            <v>MULBERRY (工場見学者試食用)</v>
          </cell>
          <cell r="C286" t="str">
            <v>製品課</v>
          </cell>
          <cell r="E286">
            <v>2.5</v>
          </cell>
          <cell r="F286" t="str">
            <v>MP</v>
          </cell>
          <cell r="G286">
            <v>1.1798247848759411</v>
          </cell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X286">
            <v>0</v>
          </cell>
          <cell r="Y286">
            <v>0</v>
          </cell>
          <cell r="Z286">
            <v>0</v>
          </cell>
          <cell r="AD286">
            <v>0</v>
          </cell>
          <cell r="AE286">
            <v>0</v>
          </cell>
          <cell r="AF286">
            <v>0</v>
          </cell>
        </row>
        <row r="287">
          <cell r="A287">
            <v>20180900063</v>
          </cell>
          <cell r="B287" t="str">
            <v>STANDARD (工場見学者試食用)</v>
          </cell>
          <cell r="C287" t="str">
            <v>製品課</v>
          </cell>
          <cell r="E287">
            <v>2.5</v>
          </cell>
          <cell r="F287" t="str">
            <v>PX</v>
          </cell>
          <cell r="G287">
            <v>1.2530513780924588</v>
          </cell>
          <cell r="H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X287">
            <v>0</v>
          </cell>
          <cell r="Y287">
            <v>0</v>
          </cell>
          <cell r="Z287">
            <v>0</v>
          </cell>
          <cell r="AD287">
            <v>0</v>
          </cell>
          <cell r="AE287">
            <v>0</v>
          </cell>
          <cell r="AF287">
            <v>0</v>
          </cell>
        </row>
        <row r="288">
          <cell r="A288">
            <v>20180900070</v>
          </cell>
          <cell r="B288" t="str">
            <v>万田酵素 GINGER ﾁｭｰﾌﾞﾀｲﾌﾟ 26×1本</v>
          </cell>
          <cell r="C288" t="str">
            <v>製品課</v>
          </cell>
          <cell r="E288">
            <v>26</v>
          </cell>
          <cell r="F288" t="str">
            <v>PE</v>
          </cell>
          <cell r="G288">
            <v>1.1499333504230713</v>
          </cell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X288">
            <v>0</v>
          </cell>
          <cell r="Y288">
            <v>0</v>
          </cell>
          <cell r="Z288">
            <v>0</v>
          </cell>
          <cell r="AD288">
            <v>0</v>
          </cell>
          <cell r="AE288">
            <v>0</v>
          </cell>
          <cell r="AF288">
            <v>0</v>
          </cell>
        </row>
        <row r="289">
          <cell r="A289">
            <v>20180900071</v>
          </cell>
          <cell r="B289" t="str">
            <v>万田酵素 STANDARD ﾁｭｰﾌﾞﾀｲﾌﾟ 26×1本</v>
          </cell>
          <cell r="C289" t="str">
            <v>製品課</v>
          </cell>
          <cell r="E289">
            <v>26</v>
          </cell>
          <cell r="F289" t="str">
            <v>PX</v>
          </cell>
          <cell r="G289">
            <v>1.2530513780924588</v>
          </cell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X289">
            <v>0</v>
          </cell>
          <cell r="Y289">
            <v>0</v>
          </cell>
          <cell r="Z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A290">
            <v>20181100040</v>
          </cell>
          <cell r="B290" t="str">
            <v>万田酵素 STANDARD2.5g×4包</v>
          </cell>
          <cell r="C290" t="str">
            <v>製品課</v>
          </cell>
          <cell r="E290">
            <v>10</v>
          </cell>
          <cell r="F290" t="str">
            <v>PX</v>
          </cell>
          <cell r="G290">
            <v>1.2530513780924588</v>
          </cell>
          <cell r="H290">
            <v>0</v>
          </cell>
          <cell r="J290">
            <v>0</v>
          </cell>
          <cell r="K290">
            <v>600</v>
          </cell>
          <cell r="L290">
            <v>7518.3082685547524</v>
          </cell>
          <cell r="M290">
            <v>8025.5367734930715</v>
          </cell>
          <cell r="R290">
            <v>62.604335724609221</v>
          </cell>
          <cell r="S290">
            <v>37562.601434765536</v>
          </cell>
          <cell r="T290">
            <v>29696.403710642036</v>
          </cell>
          <cell r="U290">
            <v>770</v>
          </cell>
          <cell r="V290">
            <v>88582.006302411828</v>
          </cell>
          <cell r="X290">
            <v>0</v>
          </cell>
          <cell r="Y290">
            <v>6000</v>
          </cell>
          <cell r="Z290">
            <v>2557.1463223365367</v>
          </cell>
          <cell r="AD290">
            <v>600</v>
          </cell>
          <cell r="AE290">
            <v>128861.09310888348</v>
          </cell>
          <cell r="AF290">
            <v>214.7684885148058</v>
          </cell>
        </row>
        <row r="291">
          <cell r="A291">
            <v>20181100042</v>
          </cell>
          <cell r="B291" t="str">
            <v>万田酵素 GINGER2.5g×4包</v>
          </cell>
          <cell r="C291" t="str">
            <v>製品課</v>
          </cell>
          <cell r="E291">
            <v>10</v>
          </cell>
          <cell r="F291" t="str">
            <v>PE</v>
          </cell>
          <cell r="G291">
            <v>1.1499333504230713</v>
          </cell>
          <cell r="H291">
            <v>0</v>
          </cell>
          <cell r="J291">
            <v>0</v>
          </cell>
          <cell r="K291">
            <v>900</v>
          </cell>
          <cell r="L291">
            <v>10349.400153807641</v>
          </cell>
          <cell r="M291">
            <v>11047.630470989538</v>
          </cell>
          <cell r="R291">
            <v>62.609482958108273</v>
          </cell>
          <cell r="S291">
            <v>56348.534662297447</v>
          </cell>
          <cell r="T291">
            <v>44548.267955848947</v>
          </cell>
          <cell r="U291">
            <v>940</v>
          </cell>
          <cell r="V291">
            <v>108139.07262891834</v>
          </cell>
          <cell r="X291">
            <v>0</v>
          </cell>
          <cell r="Y291">
            <v>9000</v>
          </cell>
          <cell r="Z291">
            <v>3835.7194835048049</v>
          </cell>
          <cell r="AD291">
            <v>900</v>
          </cell>
          <cell r="AE291">
            <v>167570.69053926162</v>
          </cell>
          <cell r="AF291">
            <v>186.18965615473513</v>
          </cell>
        </row>
        <row r="292">
          <cell r="A292">
            <v>20181100044</v>
          </cell>
          <cell r="B292" t="str">
            <v>万田酵素 MULBERRY ﾁｭｰﾌﾞﾀｲﾌﾟ26×1本</v>
          </cell>
          <cell r="C292" t="str">
            <v>製品課</v>
          </cell>
          <cell r="E292">
            <v>26</v>
          </cell>
          <cell r="F292" t="str">
            <v>MP</v>
          </cell>
          <cell r="G292">
            <v>1.1798247848759411</v>
          </cell>
          <cell r="H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X292">
            <v>0</v>
          </cell>
          <cell r="Y292">
            <v>0</v>
          </cell>
          <cell r="Z292">
            <v>0</v>
          </cell>
          <cell r="AD292">
            <v>0</v>
          </cell>
          <cell r="AE292">
            <v>0</v>
          </cell>
          <cell r="AF292">
            <v>0</v>
          </cell>
        </row>
        <row r="293">
          <cell r="A293">
            <v>20181100045</v>
          </cell>
          <cell r="B293" t="str">
            <v>万田酵素 MULBERRY 分包35g　2.5g×14包</v>
          </cell>
          <cell r="C293" t="str">
            <v>製品課</v>
          </cell>
          <cell r="E293">
            <v>35</v>
          </cell>
          <cell r="F293" t="str">
            <v>MP</v>
          </cell>
          <cell r="G293">
            <v>1.1798247848759411</v>
          </cell>
          <cell r="H293">
            <v>0</v>
          </cell>
          <cell r="J293">
            <v>0</v>
          </cell>
          <cell r="K293">
            <v>300</v>
          </cell>
          <cell r="L293">
            <v>12388.160241197382</v>
          </cell>
          <cell r="M293">
            <v>13223.937090672958</v>
          </cell>
          <cell r="R293">
            <v>44.454164703114166</v>
          </cell>
          <cell r="S293">
            <v>13336.24941093425</v>
          </cell>
          <cell r="T293">
            <v>10543.42967115072</v>
          </cell>
          <cell r="U293">
            <v>195</v>
          </cell>
          <cell r="V293">
            <v>22433.10549216923</v>
          </cell>
          <cell r="X293">
            <v>0</v>
          </cell>
          <cell r="Y293">
            <v>10500</v>
          </cell>
          <cell r="Z293">
            <v>4475.0060640889396</v>
          </cell>
          <cell r="AD293">
            <v>300</v>
          </cell>
          <cell r="AE293">
            <v>50675.478318081849</v>
          </cell>
          <cell r="AF293">
            <v>168.91826106027284</v>
          </cell>
        </row>
        <row r="294">
          <cell r="A294">
            <v>20181200016</v>
          </cell>
          <cell r="B294" t="str">
            <v>万田酵素STANDARD(ｸﾘｱｹｰｽ)26g×1本</v>
          </cell>
          <cell r="C294" t="str">
            <v>製品課</v>
          </cell>
          <cell r="E294">
            <v>26</v>
          </cell>
          <cell r="F294" t="str">
            <v>PX</v>
          </cell>
          <cell r="G294">
            <v>1.2530513780924588</v>
          </cell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X294">
            <v>0</v>
          </cell>
          <cell r="Y294">
            <v>0</v>
          </cell>
          <cell r="Z294">
            <v>0</v>
          </cell>
          <cell r="AD294">
            <v>0</v>
          </cell>
          <cell r="AE294">
            <v>0</v>
          </cell>
          <cell r="AF294">
            <v>0</v>
          </cell>
        </row>
        <row r="295">
          <cell r="A295">
            <v>20181200017</v>
          </cell>
          <cell r="B295" t="str">
            <v>万田酵素GINGER(ｸﾘｱｹｰｽ)26g×1本</v>
          </cell>
          <cell r="C295" t="str">
            <v>製品課</v>
          </cell>
          <cell r="E295">
            <v>26</v>
          </cell>
          <cell r="F295" t="str">
            <v>PE</v>
          </cell>
          <cell r="G295">
            <v>1.1499333504230713</v>
          </cell>
          <cell r="H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X295">
            <v>0</v>
          </cell>
          <cell r="Y295">
            <v>0</v>
          </cell>
          <cell r="Z295">
            <v>0</v>
          </cell>
          <cell r="AD295">
            <v>0</v>
          </cell>
          <cell r="AE295">
            <v>0</v>
          </cell>
          <cell r="AF295">
            <v>0</v>
          </cell>
        </row>
        <row r="296">
          <cell r="A296">
            <v>20181200018</v>
          </cell>
          <cell r="B296" t="str">
            <v>万田酵素MULBERRY(ｸﾘｱｹｰｽ)26g×1本</v>
          </cell>
          <cell r="C296" t="str">
            <v>製品課</v>
          </cell>
          <cell r="E296">
            <v>26</v>
          </cell>
          <cell r="F296" t="str">
            <v>MP</v>
          </cell>
          <cell r="G296">
            <v>1.1798247848759411</v>
          </cell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X296">
            <v>0</v>
          </cell>
          <cell r="Y296">
            <v>0</v>
          </cell>
          <cell r="Z296">
            <v>0</v>
          </cell>
          <cell r="AD296">
            <v>0</v>
          </cell>
          <cell r="AE296">
            <v>0</v>
          </cell>
          <cell r="AF296">
            <v>0</v>
          </cell>
        </row>
        <row r="297">
          <cell r="A297">
            <v>20190100014</v>
          </cell>
          <cell r="B297" t="str">
            <v>万田酵素GINGER分包50ｇ</v>
          </cell>
          <cell r="C297" t="str">
            <v>製品課</v>
          </cell>
          <cell r="E297">
            <v>50</v>
          </cell>
          <cell r="F297" t="str">
            <v>PE</v>
          </cell>
          <cell r="G297">
            <v>1.1499333504230713</v>
          </cell>
          <cell r="H297">
            <v>0</v>
          </cell>
          <cell r="J297">
            <v>0</v>
          </cell>
          <cell r="K297">
            <v>6000</v>
          </cell>
          <cell r="L297">
            <v>344980.0051269214</v>
          </cell>
          <cell r="M297">
            <v>368254.34903298464</v>
          </cell>
          <cell r="R297">
            <v>42.973119705473025</v>
          </cell>
          <cell r="S297">
            <v>257838.71823283815</v>
          </cell>
          <cell r="T297">
            <v>203843.24770941242</v>
          </cell>
          <cell r="U297">
            <v>1760</v>
          </cell>
          <cell r="V297">
            <v>202473.15726265562</v>
          </cell>
          <cell r="X297">
            <v>0</v>
          </cell>
          <cell r="Y297">
            <v>300000</v>
          </cell>
          <cell r="Z297">
            <v>127857.31611682684</v>
          </cell>
          <cell r="AD297">
            <v>6000</v>
          </cell>
          <cell r="AE297">
            <v>902428.07012187946</v>
          </cell>
          <cell r="AF297">
            <v>150.40467835364657</v>
          </cell>
        </row>
        <row r="298">
          <cell r="A298">
            <v>20190300002</v>
          </cell>
          <cell r="B298" t="str">
            <v>万田酵素ﾌﾟﾗｽ温分包77.5g(ﾐｬﾝﾏｰ向け)</v>
          </cell>
          <cell r="C298" t="str">
            <v>製品課</v>
          </cell>
          <cell r="E298">
            <v>77.5</v>
          </cell>
          <cell r="F298" t="str">
            <v>PE</v>
          </cell>
          <cell r="G298">
            <v>1.1499333504230713</v>
          </cell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X298">
            <v>0</v>
          </cell>
          <cell r="Y298">
            <v>0</v>
          </cell>
          <cell r="Z298">
            <v>0</v>
          </cell>
          <cell r="AD298">
            <v>0</v>
          </cell>
          <cell r="AE298">
            <v>0</v>
          </cell>
          <cell r="AF298">
            <v>0</v>
          </cell>
        </row>
        <row r="299">
          <cell r="A299">
            <v>20190300078</v>
          </cell>
          <cell r="B299" t="str">
            <v>万田酵素 扇 145g</v>
          </cell>
          <cell r="C299" t="str">
            <v>製品課</v>
          </cell>
          <cell r="E299">
            <v>145</v>
          </cell>
          <cell r="F299" t="str">
            <v>PW</v>
          </cell>
          <cell r="G299">
            <v>0</v>
          </cell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X299">
            <v>0</v>
          </cell>
          <cell r="Y299">
            <v>0</v>
          </cell>
          <cell r="Z299">
            <v>0</v>
          </cell>
          <cell r="AD299">
            <v>0</v>
          </cell>
          <cell r="AE299">
            <v>0</v>
          </cell>
          <cell r="AF299">
            <v>0</v>
          </cell>
        </row>
        <row r="300">
          <cell r="A300">
            <v>20191200001</v>
          </cell>
          <cell r="B300" t="str">
            <v>八年発酵万田酵素 150g</v>
          </cell>
          <cell r="C300" t="str">
            <v>製品課</v>
          </cell>
          <cell r="E300">
            <v>150</v>
          </cell>
          <cell r="F300" t="str">
            <v>BW</v>
          </cell>
          <cell r="G300">
            <v>0</v>
          </cell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X300">
            <v>0</v>
          </cell>
          <cell r="Y300">
            <v>0</v>
          </cell>
          <cell r="Z300">
            <v>0</v>
          </cell>
          <cell r="AD300">
            <v>0</v>
          </cell>
          <cell r="AE300">
            <v>0</v>
          </cell>
          <cell r="AF300">
            <v>0</v>
          </cell>
        </row>
        <row r="301">
          <cell r="A301">
            <v>20191200078</v>
          </cell>
          <cell r="B301" t="str">
            <v>MANDA WELLNESS SUPERFOOD 31×2.5</v>
          </cell>
          <cell r="C301" t="str">
            <v>製品課</v>
          </cell>
          <cell r="E301">
            <v>77.5</v>
          </cell>
          <cell r="F301" t="str">
            <v>PX</v>
          </cell>
          <cell r="G301">
            <v>1.2530513780924588</v>
          </cell>
          <cell r="H301">
            <v>0</v>
          </cell>
          <cell r="J301">
            <v>0</v>
          </cell>
          <cell r="K301">
            <v>300</v>
          </cell>
          <cell r="L301">
            <v>29133.444540649667</v>
          </cell>
          <cell r="M301">
            <v>31098.954997285651</v>
          </cell>
          <cell r="R301">
            <v>539.29469246575343</v>
          </cell>
          <cell r="S301">
            <v>161788.40773972604</v>
          </cell>
          <cell r="T301">
            <v>127907.37830777872</v>
          </cell>
          <cell r="U301">
            <v>745</v>
          </cell>
          <cell r="V301">
            <v>85705.96713674911</v>
          </cell>
          <cell r="X301">
            <v>0</v>
          </cell>
          <cell r="Y301">
            <v>23250</v>
          </cell>
          <cell r="Z301">
            <v>9908.9419990540791</v>
          </cell>
          <cell r="AD301">
            <v>300</v>
          </cell>
          <cell r="AE301">
            <v>254621.24244086756</v>
          </cell>
          <cell r="AF301">
            <v>848.73747480289182</v>
          </cell>
        </row>
        <row r="302">
          <cell r="A302">
            <v>20191200083</v>
          </cell>
          <cell r="B302" t="str">
            <v>MANDA HARVEST 100mL</v>
          </cell>
          <cell r="C302" t="str">
            <v>製品課</v>
          </cell>
          <cell r="E302">
            <v>130</v>
          </cell>
          <cell r="F302" t="str">
            <v>X</v>
          </cell>
          <cell r="G302">
            <v>1.5731245205740305</v>
          </cell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X302">
            <v>0</v>
          </cell>
          <cell r="Y302">
            <v>0</v>
          </cell>
          <cell r="Z302">
            <v>0</v>
          </cell>
          <cell r="AD302">
            <v>0</v>
          </cell>
          <cell r="AE302">
            <v>0</v>
          </cell>
          <cell r="AF302">
            <v>0</v>
          </cell>
        </row>
        <row r="303">
          <cell r="A303">
            <v>20191200084</v>
          </cell>
          <cell r="B303" t="str">
            <v>MANDA HARVEST 1L</v>
          </cell>
          <cell r="C303" t="str">
            <v>製品課</v>
          </cell>
          <cell r="E303">
            <v>1300</v>
          </cell>
          <cell r="F303" t="str">
            <v>X</v>
          </cell>
          <cell r="G303">
            <v>1.5731245205740305</v>
          </cell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X303">
            <v>0</v>
          </cell>
          <cell r="Y303">
            <v>0</v>
          </cell>
          <cell r="Z303">
            <v>0</v>
          </cell>
          <cell r="AD303">
            <v>0</v>
          </cell>
          <cell r="AE303">
            <v>0</v>
          </cell>
          <cell r="AF303">
            <v>0</v>
          </cell>
        </row>
        <row r="304">
          <cell r="A304">
            <v>20191200089</v>
          </cell>
          <cell r="B304" t="str">
            <v>SUPERFOOD SACHET 2.5g ﾊﾞﾙｸ</v>
          </cell>
          <cell r="C304" t="str">
            <v>製品課</v>
          </cell>
          <cell r="E304">
            <v>2.5</v>
          </cell>
          <cell r="F304" t="str">
            <v>PX</v>
          </cell>
          <cell r="G304">
            <v>1.2530513780924588</v>
          </cell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X304">
            <v>0</v>
          </cell>
          <cell r="Y304">
            <v>0</v>
          </cell>
          <cell r="Z304">
            <v>0</v>
          </cell>
          <cell r="AD304">
            <v>0</v>
          </cell>
          <cell r="AE304">
            <v>0</v>
          </cell>
          <cell r="AF304">
            <v>0</v>
          </cell>
        </row>
        <row r="305">
          <cell r="A305">
            <v>20191200091</v>
          </cell>
          <cell r="B305" t="str">
            <v>MANDA HARVEST 1ml SAMPLE</v>
          </cell>
          <cell r="C305" t="str">
            <v>製品課</v>
          </cell>
          <cell r="E305">
            <v>1.3</v>
          </cell>
          <cell r="F305" t="str">
            <v>X</v>
          </cell>
          <cell r="G305">
            <v>1.5731245205740305</v>
          </cell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X305">
            <v>0</v>
          </cell>
          <cell r="Y305">
            <v>0</v>
          </cell>
          <cell r="Z305">
            <v>0</v>
          </cell>
          <cell r="AD305">
            <v>0</v>
          </cell>
          <cell r="AE305">
            <v>0</v>
          </cell>
          <cell r="AF305">
            <v>0</v>
          </cell>
        </row>
        <row r="306">
          <cell r="A306">
            <v>20200200001</v>
          </cell>
          <cell r="B306" t="str">
            <v>万田酵素超熟分包77.5g</v>
          </cell>
          <cell r="C306" t="str">
            <v>製品課</v>
          </cell>
          <cell r="E306">
            <v>77.5</v>
          </cell>
          <cell r="F306" t="str">
            <v>D</v>
          </cell>
          <cell r="G306">
            <v>1.349963068994019</v>
          </cell>
          <cell r="H306">
            <v>0</v>
          </cell>
          <cell r="J306">
            <v>0</v>
          </cell>
          <cell r="K306">
            <v>2000</v>
          </cell>
          <cell r="L306">
            <v>209244.27569407295</v>
          </cell>
          <cell r="M306">
            <v>223361.10322176467</v>
          </cell>
          <cell r="R306">
            <v>205.08504543321857</v>
          </cell>
          <cell r="S306">
            <v>410170.09086643712</v>
          </cell>
          <cell r="T306">
            <v>324274.0423491245</v>
          </cell>
          <cell r="U306">
            <v>1595</v>
          </cell>
          <cell r="V306">
            <v>183491.29876928165</v>
          </cell>
          <cell r="X306">
            <v>0</v>
          </cell>
          <cell r="Y306">
            <v>155000</v>
          </cell>
          <cell r="Z306">
            <v>66059.613327027197</v>
          </cell>
          <cell r="AD306">
            <v>2000</v>
          </cell>
          <cell r="AE306">
            <v>797186.05766719801</v>
          </cell>
          <cell r="AF306">
            <v>398.59302883359902</v>
          </cell>
        </row>
        <row r="307">
          <cell r="A307">
            <v>20200200003</v>
          </cell>
          <cell r="B307" t="str">
            <v>万田酵素超熟分包2.5g×5</v>
          </cell>
          <cell r="C307" t="str">
            <v>製品課</v>
          </cell>
          <cell r="E307">
            <v>12.5</v>
          </cell>
          <cell r="F307" t="str">
            <v>D</v>
          </cell>
          <cell r="G307">
            <v>1.349963068994019</v>
          </cell>
          <cell r="H307">
            <v>0</v>
          </cell>
          <cell r="J307">
            <v>0</v>
          </cell>
          <cell r="K307">
            <v>300</v>
          </cell>
          <cell r="L307">
            <v>5062.3615087275712</v>
          </cell>
          <cell r="M307">
            <v>5403.8976585910805</v>
          </cell>
          <cell r="R307">
            <v>203.84190542871639</v>
          </cell>
          <cell r="S307">
            <v>61152.571628614918</v>
          </cell>
          <cell r="T307">
            <v>48346.264253852212</v>
          </cell>
          <cell r="U307">
            <v>470</v>
          </cell>
          <cell r="V307">
            <v>54069.536314459168</v>
          </cell>
          <cell r="X307">
            <v>0</v>
          </cell>
          <cell r="Y307">
            <v>3750</v>
          </cell>
          <cell r="Z307">
            <v>1598.2164514603355</v>
          </cell>
          <cell r="AD307">
            <v>300</v>
          </cell>
          <cell r="AE307">
            <v>109417.91467836279</v>
          </cell>
          <cell r="AF307">
            <v>364.72638226120932</v>
          </cell>
        </row>
        <row r="308">
          <cell r="A308">
            <v>20200200005</v>
          </cell>
          <cell r="B308" t="str">
            <v>万田酵素KARIN＆HONEY 77.5g</v>
          </cell>
          <cell r="C308" t="str">
            <v>製品課</v>
          </cell>
          <cell r="E308">
            <v>77.5</v>
          </cell>
          <cell r="F308" t="str">
            <v>EPH</v>
          </cell>
          <cell r="G308">
            <v>0</v>
          </cell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X308">
            <v>0</v>
          </cell>
          <cell r="Y308">
            <v>0</v>
          </cell>
          <cell r="Z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A309">
            <v>20200200034</v>
          </cell>
          <cell r="B309" t="str">
            <v>万田酵素MULBERRY 分包 10g 2.5×4包</v>
          </cell>
          <cell r="C309" t="str">
            <v>製品課</v>
          </cell>
          <cell r="E309">
            <v>10</v>
          </cell>
          <cell r="F309" t="str">
            <v>MP</v>
          </cell>
          <cell r="G309">
            <v>1.1798247848759411</v>
          </cell>
          <cell r="H309">
            <v>0</v>
          </cell>
          <cell r="J309">
            <v>0</v>
          </cell>
          <cell r="K309">
            <v>3945</v>
          </cell>
          <cell r="L309">
            <v>46544.087763355878</v>
          </cell>
          <cell r="M309">
            <v>49684.220783528406</v>
          </cell>
          <cell r="R309">
            <v>161.36217915855553</v>
          </cell>
          <cell r="S309">
            <v>636573.79678050161</v>
          </cell>
          <cell r="T309">
            <v>503265.26222205925</v>
          </cell>
          <cell r="U309">
            <v>3340</v>
          </cell>
          <cell r="V309">
            <v>384238.83253253961</v>
          </cell>
          <cell r="X309">
            <v>0</v>
          </cell>
          <cell r="Y309">
            <v>39450</v>
          </cell>
          <cell r="Z309">
            <v>16813.237069362727</v>
          </cell>
          <cell r="AD309">
            <v>3945</v>
          </cell>
          <cell r="AE309">
            <v>954001.5526074901</v>
          </cell>
          <cell r="AF309">
            <v>241.82548862040306</v>
          </cell>
        </row>
        <row r="310">
          <cell r="A310">
            <v>20200300017</v>
          </cell>
          <cell r="B310" t="str">
            <v>万田酵素GINGER&amp;KARIN 分包77.5g</v>
          </cell>
          <cell r="C310" t="str">
            <v>製品課</v>
          </cell>
          <cell r="E310">
            <v>77.5</v>
          </cell>
          <cell r="F310" t="str">
            <v>EG</v>
          </cell>
          <cell r="G310">
            <v>1.0493128338125248</v>
          </cell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X310">
            <v>0</v>
          </cell>
          <cell r="Y310">
            <v>0</v>
          </cell>
          <cell r="Z310">
            <v>0</v>
          </cell>
          <cell r="AD310">
            <v>0</v>
          </cell>
          <cell r="AE310">
            <v>0</v>
          </cell>
          <cell r="AF310">
            <v>0</v>
          </cell>
        </row>
        <row r="311">
          <cell r="A311">
            <v>20200300074</v>
          </cell>
          <cell r="B311" t="str">
            <v>万田31号50ml(韓国向け)</v>
          </cell>
          <cell r="C311" t="str">
            <v>製品課</v>
          </cell>
          <cell r="E311">
            <v>65</v>
          </cell>
          <cell r="F311" t="str">
            <v>XC</v>
          </cell>
          <cell r="G311">
            <v>2.7031087834885259</v>
          </cell>
          <cell r="H311">
            <v>0</v>
          </cell>
          <cell r="J311">
            <v>0</v>
          </cell>
          <cell r="K311">
            <v>1200</v>
          </cell>
          <cell r="L311">
            <v>210842.485112105</v>
          </cell>
          <cell r="M311">
            <v>225067.13707911604</v>
          </cell>
          <cell r="R311">
            <v>314.99457153424657</v>
          </cell>
          <cell r="S311">
            <v>377993.48584109591</v>
          </cell>
          <cell r="T311">
            <v>298835.72294704954</v>
          </cell>
          <cell r="U311">
            <v>2275</v>
          </cell>
          <cell r="V311">
            <v>261719.56407530769</v>
          </cell>
          <cell r="X311">
            <v>0</v>
          </cell>
          <cell r="Y311">
            <v>78000</v>
          </cell>
          <cell r="Z311">
            <v>33242.902190374974</v>
          </cell>
          <cell r="AD311">
            <v>1200</v>
          </cell>
          <cell r="AE311">
            <v>818865.32629184821</v>
          </cell>
          <cell r="AF311">
            <v>682.38777190987355</v>
          </cell>
        </row>
        <row r="312">
          <cell r="A312">
            <v>20200300087</v>
          </cell>
          <cell r="B312" t="str">
            <v>MANDA HARVEST 10L</v>
          </cell>
          <cell r="C312" t="str">
            <v>製品課</v>
          </cell>
          <cell r="E312">
            <v>13000</v>
          </cell>
          <cell r="F312" t="str">
            <v>X</v>
          </cell>
          <cell r="G312">
            <v>1.5731245205740305</v>
          </cell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X312">
            <v>0</v>
          </cell>
          <cell r="Y312">
            <v>0</v>
          </cell>
          <cell r="Z312">
            <v>0</v>
          </cell>
          <cell r="AD312">
            <v>0</v>
          </cell>
          <cell r="AE312">
            <v>0</v>
          </cell>
          <cell r="AF312">
            <v>0</v>
          </cell>
        </row>
        <row r="313">
          <cell r="A313">
            <v>20200300112</v>
          </cell>
          <cell r="B313" t="str">
            <v>見学用ｻﾝﾌﾟﾙ(MULBERRY分包2.5g)</v>
          </cell>
          <cell r="C313" t="str">
            <v>製品課</v>
          </cell>
          <cell r="E313">
            <v>2.5</v>
          </cell>
          <cell r="F313" t="str">
            <v>MP</v>
          </cell>
          <cell r="G313">
            <v>1.1798247848759411</v>
          </cell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X313">
            <v>0</v>
          </cell>
          <cell r="Y313">
            <v>0</v>
          </cell>
          <cell r="Z313">
            <v>0</v>
          </cell>
          <cell r="AD313">
            <v>0</v>
          </cell>
          <cell r="AE313">
            <v>0</v>
          </cell>
          <cell r="AF313">
            <v>0</v>
          </cell>
        </row>
        <row r="314">
          <cell r="A314">
            <v>20200300120</v>
          </cell>
          <cell r="B314" t="str">
            <v>MANDA HARVEST 5ml×2</v>
          </cell>
          <cell r="C314" t="str">
            <v>製品課</v>
          </cell>
          <cell r="E314">
            <v>13</v>
          </cell>
          <cell r="F314" t="str">
            <v>X</v>
          </cell>
          <cell r="G314">
            <v>1.5731245205740305</v>
          </cell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X314">
            <v>0</v>
          </cell>
          <cell r="Y314">
            <v>0</v>
          </cell>
          <cell r="Z314">
            <v>0</v>
          </cell>
          <cell r="AD314">
            <v>0</v>
          </cell>
          <cell r="AE314">
            <v>0</v>
          </cell>
          <cell r="AF314">
            <v>0</v>
          </cell>
        </row>
        <row r="315">
          <cell r="A315">
            <v>20200800016</v>
          </cell>
          <cell r="B315" t="str">
            <v>万田酵素ｴｸｾﾚﾝﾄ 145g</v>
          </cell>
          <cell r="C315" t="str">
            <v>製品課</v>
          </cell>
          <cell r="E315">
            <v>145</v>
          </cell>
          <cell r="F315" t="str">
            <v>BE</v>
          </cell>
          <cell r="G315">
            <v>1.6947415974326687</v>
          </cell>
          <cell r="H315">
            <v>0</v>
          </cell>
          <cell r="J315">
            <v>0</v>
          </cell>
          <cell r="K315">
            <v>120</v>
          </cell>
          <cell r="L315">
            <v>29488.503795328434</v>
          </cell>
          <cell r="M315">
            <v>31477.968600267544</v>
          </cell>
          <cell r="R315">
            <v>1258.9659284109589</v>
          </cell>
          <cell r="S315">
            <v>151075.91140931507</v>
          </cell>
          <cell r="T315">
            <v>119438.24668149519</v>
          </cell>
          <cell r="U315">
            <v>1495</v>
          </cell>
          <cell r="V315">
            <v>171987.14210663075</v>
          </cell>
          <cell r="X315">
            <v>0</v>
          </cell>
          <cell r="Y315">
            <v>17400</v>
          </cell>
          <cell r="Z315">
            <v>7415.7243347759568</v>
          </cell>
          <cell r="AD315">
            <v>120</v>
          </cell>
          <cell r="AE315">
            <v>330319.08172316942</v>
          </cell>
          <cell r="AF315">
            <v>2752.659014359745</v>
          </cell>
        </row>
        <row r="316">
          <cell r="A316">
            <v>20200800017</v>
          </cell>
          <cell r="B316" t="str">
            <v>万田酵素ｴｸｾﾚﾝﾄ 分包30g（2.5g×12包）</v>
          </cell>
          <cell r="C316" t="str">
            <v>製品課</v>
          </cell>
          <cell r="E316">
            <v>30</v>
          </cell>
          <cell r="F316" t="str">
            <v>BE</v>
          </cell>
          <cell r="G316">
            <v>1.6947415974326687</v>
          </cell>
          <cell r="H316">
            <v>0</v>
          </cell>
          <cell r="J316">
            <v>0</v>
          </cell>
          <cell r="K316">
            <v>1800</v>
          </cell>
          <cell r="L316">
            <v>91516.046261364114</v>
          </cell>
          <cell r="M316">
            <v>97690.24738014066</v>
          </cell>
          <cell r="R316">
            <v>119.06788069486575</v>
          </cell>
          <cell r="S316">
            <v>214322.18525075834</v>
          </cell>
          <cell r="T316">
            <v>169439.75907544215</v>
          </cell>
          <cell r="U316">
            <v>2220</v>
          </cell>
          <cell r="V316">
            <v>255392.27791084969</v>
          </cell>
          <cell r="X316">
            <v>0</v>
          </cell>
          <cell r="Y316">
            <v>54000</v>
          </cell>
          <cell r="Z316">
            <v>23014.316901028829</v>
          </cell>
          <cell r="AD316">
            <v>1800</v>
          </cell>
          <cell r="AE316">
            <v>545536.60126746132</v>
          </cell>
          <cell r="AF316">
            <v>303.07588959303405</v>
          </cell>
        </row>
        <row r="317">
          <cell r="A317">
            <v>20200800018</v>
          </cell>
          <cell r="B317" t="str">
            <v>万田酵素ｴｸｾﾚﾝﾄ 分包450g</v>
          </cell>
          <cell r="C317" t="str">
            <v>製品課</v>
          </cell>
          <cell r="E317">
            <v>450</v>
          </cell>
          <cell r="F317" t="str">
            <v>BE</v>
          </cell>
          <cell r="G317">
            <v>1.6947415974326687</v>
          </cell>
          <cell r="H317">
            <v>0</v>
          </cell>
          <cell r="J317">
            <v>0</v>
          </cell>
          <cell r="K317">
            <v>402</v>
          </cell>
          <cell r="L317">
            <v>306578.75497556978</v>
          </cell>
          <cell r="M317">
            <v>327262.3287234712</v>
          </cell>
          <cell r="R317">
            <v>1603.6478962094488</v>
          </cell>
          <cell r="S317">
            <v>644666.4542761984</v>
          </cell>
          <cell r="T317">
            <v>509663.19034483668</v>
          </cell>
          <cell r="U317">
            <v>3950</v>
          </cell>
          <cell r="V317">
            <v>454414.18817471003</v>
          </cell>
          <cell r="X317">
            <v>0</v>
          </cell>
          <cell r="Y317">
            <v>180900</v>
          </cell>
          <cell r="Z317">
            <v>77097.961618446585</v>
          </cell>
          <cell r="AD317">
            <v>402</v>
          </cell>
          <cell r="AE317">
            <v>1368437.6688614644</v>
          </cell>
          <cell r="AF317">
            <v>3404.073803137971</v>
          </cell>
        </row>
        <row r="318">
          <cell r="A318">
            <v>20201100001</v>
          </cell>
          <cell r="B318" t="str">
            <v>万田酵素 GINGER 分包20g(MUS)</v>
          </cell>
          <cell r="C318" t="str">
            <v>製品課</v>
          </cell>
          <cell r="E318">
            <v>20</v>
          </cell>
          <cell r="F318" t="str">
            <v>PE</v>
          </cell>
          <cell r="G318">
            <v>1.1499333504230713</v>
          </cell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X318">
            <v>0</v>
          </cell>
          <cell r="Y318">
            <v>0</v>
          </cell>
          <cell r="Z318">
            <v>0</v>
          </cell>
          <cell r="AD318">
            <v>0</v>
          </cell>
          <cell r="AE318">
            <v>0</v>
          </cell>
          <cell r="AF318">
            <v>0</v>
          </cell>
        </row>
        <row r="319">
          <cell r="A319">
            <v>20201100002</v>
          </cell>
          <cell r="B319" t="str">
            <v>万田酵素 MULBERRY 分包20g(MUS)</v>
          </cell>
          <cell r="C319" t="str">
            <v>製品課</v>
          </cell>
          <cell r="E319">
            <v>20</v>
          </cell>
          <cell r="F319" t="str">
            <v>MP</v>
          </cell>
          <cell r="G319">
            <v>1.1798247848759411</v>
          </cell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X319">
            <v>0</v>
          </cell>
          <cell r="Y319">
            <v>0</v>
          </cell>
          <cell r="Z319">
            <v>0</v>
          </cell>
          <cell r="AD319">
            <v>0</v>
          </cell>
          <cell r="AE319">
            <v>0</v>
          </cell>
          <cell r="AF319">
            <v>0</v>
          </cell>
        </row>
        <row r="320">
          <cell r="A320">
            <v>20201100007</v>
          </cell>
          <cell r="B320" t="str">
            <v>MANDA KOSO 韓国向け分包75g</v>
          </cell>
          <cell r="C320" t="str">
            <v>製品課</v>
          </cell>
          <cell r="E320">
            <v>75</v>
          </cell>
          <cell r="F320" t="str">
            <v>KOD</v>
          </cell>
          <cell r="G320">
            <v>1.4216078125032778</v>
          </cell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X320">
            <v>0</v>
          </cell>
          <cell r="Y320">
            <v>0</v>
          </cell>
          <cell r="Z320">
            <v>0</v>
          </cell>
          <cell r="AD320">
            <v>0</v>
          </cell>
          <cell r="AE320">
            <v>0</v>
          </cell>
          <cell r="AF320">
            <v>0</v>
          </cell>
        </row>
        <row r="321">
          <cell r="A321">
            <v>20201100053</v>
          </cell>
          <cell r="B321" t="str">
            <v>万田酵素MANUKA HONEY 分包77.5g</v>
          </cell>
          <cell r="C321" t="str">
            <v>製品課</v>
          </cell>
          <cell r="E321">
            <v>77.5</v>
          </cell>
          <cell r="F321" t="str">
            <v>PXM</v>
          </cell>
          <cell r="G321">
            <v>4.0081229481912928</v>
          </cell>
          <cell r="H321">
            <v>0</v>
          </cell>
          <cell r="J321">
            <v>0</v>
          </cell>
          <cell r="K321">
            <v>5900</v>
          </cell>
          <cell r="L321">
            <v>1832714.2180604686</v>
          </cell>
          <cell r="M321">
            <v>1956359.7057952657</v>
          </cell>
          <cell r="R321">
            <v>102.41804543321857</v>
          </cell>
          <cell r="S321">
            <v>604266.46805598959</v>
          </cell>
          <cell r="T321">
            <v>477723.59471317474</v>
          </cell>
          <cell r="U321">
            <v>2995</v>
          </cell>
          <cell r="V321">
            <v>344549.49204639404</v>
          </cell>
          <cell r="X321">
            <v>0</v>
          </cell>
          <cell r="Y321">
            <v>457250</v>
          </cell>
          <cell r="Z321">
            <v>194875.85931473025</v>
          </cell>
          <cell r="AD321">
            <v>5900</v>
          </cell>
          <cell r="AE321">
            <v>2973508.6518695648</v>
          </cell>
          <cell r="AF321">
            <v>503.98451726602792</v>
          </cell>
        </row>
        <row r="322">
          <cell r="A322">
            <v>20201100054</v>
          </cell>
          <cell r="B322" t="str">
            <v>試供品 万田酵素MANUKA HONEY 分包2.5g</v>
          </cell>
          <cell r="C322" t="str">
            <v>製品課</v>
          </cell>
          <cell r="E322">
            <v>2.5</v>
          </cell>
          <cell r="F322" t="str">
            <v>PXM</v>
          </cell>
          <cell r="G322">
            <v>4.0081229481912928</v>
          </cell>
          <cell r="H322">
            <v>0</v>
          </cell>
          <cell r="J322">
            <v>0</v>
          </cell>
          <cell r="K322">
            <v>34000</v>
          </cell>
          <cell r="L322">
            <v>340690.45059625991</v>
          </cell>
          <cell r="M322">
            <v>363675.39637528179</v>
          </cell>
          <cell r="R322">
            <v>5.0679424657534247</v>
          </cell>
          <cell r="S322">
            <v>172310.04383561644</v>
          </cell>
          <cell r="T322">
            <v>136225.61882534937</v>
          </cell>
          <cell r="U322">
            <v>3190</v>
          </cell>
          <cell r="V322">
            <v>366982.59753856331</v>
          </cell>
          <cell r="X322">
            <v>0</v>
          </cell>
          <cell r="Y322">
            <v>85000</v>
          </cell>
          <cell r="Z322">
            <v>36226.239566434269</v>
          </cell>
          <cell r="AD322">
            <v>34000</v>
          </cell>
          <cell r="AE322">
            <v>903109.85230562871</v>
          </cell>
          <cell r="AF322">
            <v>26.562054479577316</v>
          </cell>
        </row>
        <row r="323">
          <cell r="A323">
            <v>20201200041</v>
          </cell>
          <cell r="B323" t="str">
            <v>MANDA WELLNESS SUPERFOOD 2×2.5g</v>
          </cell>
          <cell r="C323" t="str">
            <v>製品課</v>
          </cell>
          <cell r="E323">
            <v>5</v>
          </cell>
          <cell r="F323" t="str">
            <v>PX</v>
          </cell>
          <cell r="G323">
            <v>1.2530513780924588</v>
          </cell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X323">
            <v>0</v>
          </cell>
          <cell r="Y323">
            <v>0</v>
          </cell>
          <cell r="Z323">
            <v>0</v>
          </cell>
          <cell r="AD323">
            <v>0</v>
          </cell>
          <cell r="AE323">
            <v>0</v>
          </cell>
          <cell r="AF323">
            <v>0</v>
          </cell>
        </row>
        <row r="324">
          <cell r="A324">
            <v>20201200042</v>
          </cell>
          <cell r="B324" t="str">
            <v>MANDA WELLNESS SUPERFOOD 7×2.5g</v>
          </cell>
          <cell r="C324" t="str">
            <v>製品課</v>
          </cell>
          <cell r="E324">
            <v>17.5</v>
          </cell>
          <cell r="F324" t="str">
            <v>PX</v>
          </cell>
          <cell r="G324">
            <v>1.2530513780924588</v>
          </cell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X324">
            <v>0</v>
          </cell>
          <cell r="Y324">
            <v>0</v>
          </cell>
          <cell r="Z324">
            <v>0</v>
          </cell>
          <cell r="AD324">
            <v>0</v>
          </cell>
          <cell r="AE324">
            <v>0</v>
          </cell>
          <cell r="AF324">
            <v>0</v>
          </cell>
        </row>
        <row r="325">
          <cell r="A325">
            <v>20210100026</v>
          </cell>
          <cell r="B325" t="str">
            <v>見学用サンプル(STANDARD 2.5g)</v>
          </cell>
          <cell r="C325" t="str">
            <v>製品課</v>
          </cell>
          <cell r="E325">
            <v>2.5</v>
          </cell>
          <cell r="F325" t="str">
            <v>PX</v>
          </cell>
          <cell r="G325">
            <v>1.2530513780924588</v>
          </cell>
          <cell r="H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X325">
            <v>0</v>
          </cell>
          <cell r="Y325">
            <v>0</v>
          </cell>
          <cell r="Z325">
            <v>0</v>
          </cell>
          <cell r="AD325">
            <v>0</v>
          </cell>
          <cell r="AE325">
            <v>0</v>
          </cell>
          <cell r="AF325">
            <v>0</v>
          </cell>
        </row>
        <row r="326">
          <cell r="A326">
            <v>20210300025</v>
          </cell>
          <cell r="B326" t="str">
            <v>万田酵素 醸 分包150g</v>
          </cell>
          <cell r="C326" t="str">
            <v>製品課</v>
          </cell>
          <cell r="E326">
            <v>150</v>
          </cell>
          <cell r="F326" t="str">
            <v>P</v>
          </cell>
          <cell r="G326">
            <v>1.2657092176984073</v>
          </cell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X326">
            <v>0</v>
          </cell>
          <cell r="Y326">
            <v>0</v>
          </cell>
          <cell r="Z326">
            <v>0</v>
          </cell>
          <cell r="AD326">
            <v>0</v>
          </cell>
          <cell r="AE326">
            <v>0</v>
          </cell>
          <cell r="AF326">
            <v>0</v>
          </cell>
        </row>
        <row r="327">
          <cell r="A327">
            <v>20210300026</v>
          </cell>
          <cell r="B327" t="str">
            <v>万田酵素 醸 HI 分包150g</v>
          </cell>
          <cell r="C327" t="str">
            <v>製品課</v>
          </cell>
          <cell r="E327">
            <v>150</v>
          </cell>
          <cell r="F327" t="str">
            <v>B</v>
          </cell>
          <cell r="G327">
            <v>1.3486946843755108</v>
          </cell>
          <cell r="H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X327">
            <v>0</v>
          </cell>
          <cell r="Y327">
            <v>0</v>
          </cell>
          <cell r="Z327">
            <v>0</v>
          </cell>
          <cell r="AD327">
            <v>0</v>
          </cell>
          <cell r="AE327">
            <v>0</v>
          </cell>
          <cell r="AF327">
            <v>0</v>
          </cell>
        </row>
        <row r="328">
          <cell r="A328">
            <v>20210500024</v>
          </cell>
          <cell r="B328" t="str">
            <v>ｴｺﾌﾟﾚﾐｱﾑｺﾞｰﾙﾄﾞ 極500</v>
          </cell>
          <cell r="C328" t="str">
            <v>製品課</v>
          </cell>
          <cell r="E328">
            <v>500</v>
          </cell>
          <cell r="F328" t="str">
            <v>OWT</v>
          </cell>
          <cell r="G328">
            <v>0</v>
          </cell>
          <cell r="H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X328">
            <v>0</v>
          </cell>
          <cell r="Y328">
            <v>0</v>
          </cell>
          <cell r="Z328">
            <v>0</v>
          </cell>
          <cell r="AD328">
            <v>0</v>
          </cell>
          <cell r="AE328">
            <v>0</v>
          </cell>
          <cell r="AF328">
            <v>0</v>
          </cell>
        </row>
        <row r="329">
          <cell r="A329">
            <v>20210500025</v>
          </cell>
          <cell r="B329" t="str">
            <v>ｴｺﾌﾟﾚﾐｱﾑｺﾞｰﾙﾄﾞ 極50g</v>
          </cell>
          <cell r="C329" t="str">
            <v>製品課</v>
          </cell>
          <cell r="E329">
            <v>50</v>
          </cell>
          <cell r="F329" t="str">
            <v>OWT</v>
          </cell>
          <cell r="G329">
            <v>0</v>
          </cell>
          <cell r="H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X329">
            <v>0</v>
          </cell>
          <cell r="Y329">
            <v>0</v>
          </cell>
          <cell r="Z329">
            <v>0</v>
          </cell>
          <cell r="AD329">
            <v>0</v>
          </cell>
          <cell r="AE329">
            <v>0</v>
          </cell>
          <cell r="AF329">
            <v>0</v>
          </cell>
        </row>
        <row r="330">
          <cell r="A330">
            <v>20210700007</v>
          </cell>
          <cell r="B330" t="str">
            <v>MKﾐｸｽﾁｬｰ(ﾍﾟｰｽﾄ) 1kg 中栓付き容器</v>
          </cell>
          <cell r="C330" t="str">
            <v>製品課</v>
          </cell>
          <cell r="E330">
            <v>1000</v>
          </cell>
          <cell r="F330" t="str">
            <v>P</v>
          </cell>
          <cell r="G330">
            <v>1.2657092176984073</v>
          </cell>
          <cell r="H330">
            <v>0</v>
          </cell>
          <cell r="J330">
            <v>0</v>
          </cell>
          <cell r="K330">
            <v>18</v>
          </cell>
          <cell r="L330">
            <v>22782.765918571331</v>
          </cell>
          <cell r="M330">
            <v>24319.822910976094</v>
          </cell>
          <cell r="R330">
            <v>156.43321975732059</v>
          </cell>
          <cell r="S330">
            <v>2815.7979556317705</v>
          </cell>
          <cell r="T330">
            <v>2226.1257118536287</v>
          </cell>
          <cell r="U330">
            <v>330</v>
          </cell>
          <cell r="V330">
            <v>37963.716986747924</v>
          </cell>
          <cell r="X330">
            <v>0</v>
          </cell>
          <cell r="Y330">
            <v>18000</v>
          </cell>
          <cell r="Z330">
            <v>7671.4389670096098</v>
          </cell>
          <cell r="AD330">
            <v>18</v>
          </cell>
          <cell r="AE330">
            <v>72181.104576587255</v>
          </cell>
          <cell r="AF330">
            <v>4010.0613653659584</v>
          </cell>
        </row>
        <row r="331">
          <cell r="A331">
            <v>20211100014</v>
          </cell>
          <cell r="B331" t="str">
            <v>特選EXプラス分包70g(2.5g×28包)</v>
          </cell>
          <cell r="C331" t="str">
            <v>製品課</v>
          </cell>
          <cell r="E331">
            <v>70</v>
          </cell>
          <cell r="F331" t="str">
            <v>DC</v>
          </cell>
          <cell r="G331">
            <v>2.541445333994659</v>
          </cell>
          <cell r="H331">
            <v>0</v>
          </cell>
          <cell r="J331">
            <v>0</v>
          </cell>
          <cell r="K331">
            <v>5665</v>
          </cell>
          <cell r="L331">
            <v>1007810.147195582</v>
          </cell>
          <cell r="M331">
            <v>1075802.8412916367</v>
          </cell>
          <cell r="R331">
            <v>219.41091038443167</v>
          </cell>
          <cell r="S331">
            <v>1242962.8073278053</v>
          </cell>
          <cell r="T331">
            <v>982666.90574728244</v>
          </cell>
          <cell r="U331">
            <v>8100</v>
          </cell>
          <cell r="V331">
            <v>931836.6896747218</v>
          </cell>
          <cell r="X331">
            <v>0</v>
          </cell>
          <cell r="Y331">
            <v>396550</v>
          </cell>
          <cell r="Z331">
            <v>169006.06235375893</v>
          </cell>
          <cell r="AD331">
            <v>5665</v>
          </cell>
          <cell r="AE331">
            <v>3159312.4990673997</v>
          </cell>
          <cell r="AF331">
            <v>557.68976152999107</v>
          </cell>
        </row>
        <row r="332">
          <cell r="A332">
            <v>20211100015</v>
          </cell>
          <cell r="B332" t="str">
            <v>特選EXプラス分包150g(2.5g×60包)</v>
          </cell>
          <cell r="C332" t="str">
            <v>製品課</v>
          </cell>
          <cell r="E332">
            <v>150</v>
          </cell>
          <cell r="F332" t="str">
            <v>DC</v>
          </cell>
          <cell r="G332">
            <v>2.541445333994659</v>
          </cell>
          <cell r="H332">
            <v>0</v>
          </cell>
          <cell r="J332">
            <v>0</v>
          </cell>
          <cell r="K332">
            <v>3060</v>
          </cell>
          <cell r="L332">
            <v>1166523.4083035486</v>
          </cell>
          <cell r="M332">
            <v>1245223.8157933711</v>
          </cell>
          <cell r="R332">
            <v>371.0603401960596</v>
          </cell>
          <cell r="S332">
            <v>1135444.6409999423</v>
          </cell>
          <cell r="T332">
            <v>897664.72933931311</v>
          </cell>
          <cell r="U332">
            <v>7830</v>
          </cell>
          <cell r="V332">
            <v>900775.46668556449</v>
          </cell>
          <cell r="X332">
            <v>0</v>
          </cell>
          <cell r="Y332">
            <v>459000</v>
          </cell>
          <cell r="Z332">
            <v>195621.69365874506</v>
          </cell>
          <cell r="AD332">
            <v>3060</v>
          </cell>
          <cell r="AE332">
            <v>3239285.7054769937</v>
          </cell>
          <cell r="AF332">
            <v>1058.5900998290829</v>
          </cell>
        </row>
        <row r="333">
          <cell r="A333">
            <v>20220100027</v>
          </cell>
          <cell r="B333" t="str">
            <v>MULBERRY 2.5g 支給用</v>
          </cell>
          <cell r="C333" t="str">
            <v>製品課</v>
          </cell>
          <cell r="E333">
            <v>2.5</v>
          </cell>
          <cell r="F333" t="str">
            <v>MP</v>
          </cell>
          <cell r="G333">
            <v>1.1798247848759411</v>
          </cell>
          <cell r="H333">
            <v>0</v>
          </cell>
          <cell r="J333">
            <v>0</v>
          </cell>
          <cell r="K333">
            <v>126000</v>
          </cell>
          <cell r="L333">
            <v>371644.80723592144</v>
          </cell>
          <cell r="M333">
            <v>396718.11272018874</v>
          </cell>
          <cell r="R333">
            <v>0.45126549317189746</v>
          </cell>
          <cell r="S333">
            <v>56859.452139659079</v>
          </cell>
          <cell r="T333">
            <v>44952.191302236541</v>
          </cell>
          <cell r="U333">
            <v>2780</v>
          </cell>
          <cell r="V333">
            <v>319815.55522169464</v>
          </cell>
          <cell r="X333">
            <v>0</v>
          </cell>
          <cell r="Y333">
            <v>315000</v>
          </cell>
          <cell r="Z333">
            <v>134250.18192266818</v>
          </cell>
          <cell r="AD333">
            <v>126000</v>
          </cell>
          <cell r="AE333">
            <v>895736.04116678797</v>
          </cell>
          <cell r="AF333">
            <v>7.1090161997364127</v>
          </cell>
        </row>
        <row r="334">
          <cell r="A334">
            <v>20220100028</v>
          </cell>
          <cell r="B334" t="str">
            <v>GINGER 2.5g 支給用</v>
          </cell>
          <cell r="C334" t="str">
            <v>製品課</v>
          </cell>
          <cell r="E334">
            <v>2.5</v>
          </cell>
          <cell r="F334" t="str">
            <v>PE</v>
          </cell>
          <cell r="G334">
            <v>1.1499333504230713</v>
          </cell>
          <cell r="H334">
            <v>0</v>
          </cell>
          <cell r="J334">
            <v>0</v>
          </cell>
          <cell r="K334">
            <v>110000</v>
          </cell>
          <cell r="L334">
            <v>316231.67136634461</v>
          </cell>
          <cell r="M334">
            <v>337566.4866135692</v>
          </cell>
          <cell r="R334">
            <v>0.46513794889468063</v>
          </cell>
          <cell r="S334">
            <v>51165.174378414871</v>
          </cell>
          <cell r="T334">
            <v>40450.384590789465</v>
          </cell>
          <cell r="U334">
            <v>2345</v>
          </cell>
          <cell r="V334">
            <v>269772.47373916331</v>
          </cell>
          <cell r="X334">
            <v>0</v>
          </cell>
          <cell r="Y334">
            <v>275000</v>
          </cell>
          <cell r="Z334">
            <v>117202.53977375793</v>
          </cell>
          <cell r="AD334">
            <v>110000</v>
          </cell>
          <cell r="AE334">
            <v>764991.88471727993</v>
          </cell>
          <cell r="AF334">
            <v>6.954471679247999</v>
          </cell>
        </row>
        <row r="335">
          <cell r="A335">
            <v>20220100029</v>
          </cell>
          <cell r="B335" t="str">
            <v>STANDARD 2.5g 支給用</v>
          </cell>
          <cell r="C335" t="str">
            <v>製品課</v>
          </cell>
          <cell r="E335">
            <v>2.5</v>
          </cell>
          <cell r="F335" t="str">
            <v>PX</v>
          </cell>
          <cell r="G335">
            <v>1.2530513780924588</v>
          </cell>
          <cell r="H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X335">
            <v>0</v>
          </cell>
          <cell r="Y335">
            <v>0</v>
          </cell>
          <cell r="Z335">
            <v>0</v>
          </cell>
          <cell r="AD335">
            <v>0</v>
          </cell>
          <cell r="AE335">
            <v>0</v>
          </cell>
          <cell r="AF335">
            <v>0</v>
          </cell>
        </row>
        <row r="336">
          <cell r="A336">
            <v>20220100030</v>
          </cell>
          <cell r="B336" t="str">
            <v>P 2.5g×2 支給用</v>
          </cell>
          <cell r="C336" t="str">
            <v>製品課</v>
          </cell>
          <cell r="E336">
            <v>5</v>
          </cell>
          <cell r="F336" t="str">
            <v>P</v>
          </cell>
          <cell r="G336">
            <v>1.2657092176984073</v>
          </cell>
          <cell r="H336">
            <v>0</v>
          </cell>
          <cell r="J336">
            <v>0</v>
          </cell>
          <cell r="K336">
            <v>24000</v>
          </cell>
          <cell r="L336">
            <v>151885.10612380886</v>
          </cell>
          <cell r="M336">
            <v>162132.15273984062</v>
          </cell>
          <cell r="R336">
            <v>1.6184867338829689</v>
          </cell>
          <cell r="S336">
            <v>38843.681613191256</v>
          </cell>
          <cell r="T336">
            <v>30709.205612296828</v>
          </cell>
          <cell r="U336">
            <v>555</v>
          </cell>
          <cell r="V336">
            <v>63848.069477712423</v>
          </cell>
          <cell r="X336">
            <v>0</v>
          </cell>
          <cell r="Y336">
            <v>120000</v>
          </cell>
          <cell r="Z336">
            <v>51142.926446730737</v>
          </cell>
          <cell r="AD336">
            <v>24000</v>
          </cell>
          <cell r="AE336">
            <v>307832.35427658062</v>
          </cell>
          <cell r="AF336">
            <v>12.826348094857526</v>
          </cell>
        </row>
        <row r="337">
          <cell r="A337">
            <v>20220100034</v>
          </cell>
          <cell r="B337" t="str">
            <v>V 2.5g×2 支給用</v>
          </cell>
          <cell r="C337" t="str">
            <v>製品課</v>
          </cell>
          <cell r="E337">
            <v>5</v>
          </cell>
          <cell r="F337" t="str">
            <v>V</v>
          </cell>
          <cell r="G337">
            <v>1.2113726880830433</v>
          </cell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X337">
            <v>0</v>
          </cell>
          <cell r="Y337">
            <v>0</v>
          </cell>
          <cell r="Z337">
            <v>0</v>
          </cell>
          <cell r="AD337">
            <v>0</v>
          </cell>
          <cell r="AE337">
            <v>0</v>
          </cell>
          <cell r="AF337">
            <v>0</v>
          </cell>
        </row>
        <row r="338">
          <cell r="A338">
            <v>20231100078</v>
          </cell>
          <cell r="B338" t="str">
            <v>発酵しょうが 2.5g 支給用</v>
          </cell>
          <cell r="C338" t="str">
            <v>製品課</v>
          </cell>
          <cell r="E338">
            <v>2.5</v>
          </cell>
          <cell r="F338" t="str">
            <v>GP</v>
          </cell>
          <cell r="G338">
            <v>1.394799007378682</v>
          </cell>
          <cell r="H338">
            <v>0</v>
          </cell>
          <cell r="J338">
            <v>0</v>
          </cell>
          <cell r="K338">
            <v>288000</v>
          </cell>
          <cell r="L338">
            <v>1004255.285312651</v>
          </cell>
          <cell r="M338">
            <v>1072008.1478915967</v>
          </cell>
          <cell r="R338">
            <v>0.4337435665467097</v>
          </cell>
          <cell r="S338">
            <v>124918.14716545239</v>
          </cell>
          <cell r="T338">
            <v>98758.328425498301</v>
          </cell>
          <cell r="U338">
            <v>6020</v>
          </cell>
          <cell r="V338">
            <v>692550.23109158338</v>
          </cell>
          <cell r="X338">
            <v>0</v>
          </cell>
          <cell r="Y338">
            <v>720000</v>
          </cell>
          <cell r="Z338">
            <v>306857.55868038442</v>
          </cell>
          <cell r="AD338">
            <v>288000</v>
          </cell>
          <cell r="AE338">
            <v>2170174.2660890627</v>
          </cell>
          <cell r="AF338">
            <v>7.5353273128092457</v>
          </cell>
        </row>
        <row r="339">
          <cell r="A339">
            <v>20220600066</v>
          </cell>
          <cell r="B339" t="str">
            <v>ｺﾞｰﾙﾄﾞEX155g</v>
          </cell>
          <cell r="C339" t="str">
            <v>製品課</v>
          </cell>
          <cell r="E339">
            <v>155</v>
          </cell>
          <cell r="F339" t="str">
            <v>FB</v>
          </cell>
          <cell r="G339">
            <v>1.8947649106326334</v>
          </cell>
          <cell r="H339">
            <v>0</v>
          </cell>
          <cell r="J339">
            <v>0</v>
          </cell>
          <cell r="K339">
            <v>1392</v>
          </cell>
          <cell r="L339">
            <v>408814.47711809695</v>
          </cell>
          <cell r="M339">
            <v>436395.46324140398</v>
          </cell>
          <cell r="R339">
            <v>1525.2943509026154</v>
          </cell>
          <cell r="S339">
            <v>2123209.7364564408</v>
          </cell>
          <cell r="T339">
            <v>1678576.325595483</v>
          </cell>
          <cell r="U339">
            <v>5260</v>
          </cell>
          <cell r="V339">
            <v>605118.64045543666</v>
          </cell>
          <cell r="X339">
            <v>0</v>
          </cell>
          <cell r="Y339">
            <v>215760</v>
          </cell>
          <cell r="Z339">
            <v>91954.981751221858</v>
          </cell>
          <cell r="AD339">
            <v>1392</v>
          </cell>
          <cell r="AE339">
            <v>2812045.4110435457</v>
          </cell>
          <cell r="AF339">
            <v>2020.1475654048461</v>
          </cell>
        </row>
        <row r="340">
          <cell r="A340">
            <v>20220700012</v>
          </cell>
          <cell r="B340" t="str">
            <v>万田酵素 ﾏﾇｶﾊﾆｰBlend 50g</v>
          </cell>
          <cell r="C340" t="str">
            <v>製品課</v>
          </cell>
          <cell r="E340">
            <v>50</v>
          </cell>
          <cell r="F340" t="str">
            <v>PXM</v>
          </cell>
          <cell r="G340">
            <v>4.0081229481912928</v>
          </cell>
          <cell r="H340">
            <v>0</v>
          </cell>
          <cell r="J340">
            <v>0</v>
          </cell>
          <cell r="K340">
            <v>3000</v>
          </cell>
          <cell r="L340">
            <v>601218.44222869398</v>
          </cell>
          <cell r="M340">
            <v>641780.1112504974</v>
          </cell>
          <cell r="R340">
            <v>113.59894246575342</v>
          </cell>
          <cell r="S340">
            <v>340796.82739726029</v>
          </cell>
          <cell r="T340">
            <v>269428.62802703021</v>
          </cell>
          <cell r="U340">
            <v>1555</v>
          </cell>
          <cell r="V340">
            <v>178889.63610422128</v>
          </cell>
          <cell r="X340">
            <v>0</v>
          </cell>
          <cell r="Y340">
            <v>150000</v>
          </cell>
          <cell r="Z340">
            <v>63928.658058413421</v>
          </cell>
          <cell r="AD340">
            <v>3000</v>
          </cell>
          <cell r="AE340">
            <v>1154027.0334401624</v>
          </cell>
          <cell r="AF340">
            <v>384.67567781338749</v>
          </cell>
        </row>
        <row r="341">
          <cell r="A341">
            <v>20220700094</v>
          </cell>
          <cell r="B341" t="str">
            <v>試供品 万田酵素ﾏﾇｶﾊﾆｰBlend 2.5g</v>
          </cell>
          <cell r="C341" t="str">
            <v>製品課</v>
          </cell>
          <cell r="E341">
            <v>2.5</v>
          </cell>
          <cell r="F341" t="str">
            <v>PXM</v>
          </cell>
          <cell r="G341">
            <v>4.0081229481912928</v>
          </cell>
          <cell r="H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X341">
            <v>0</v>
          </cell>
          <cell r="Y341">
            <v>0</v>
          </cell>
          <cell r="Z341">
            <v>0</v>
          </cell>
          <cell r="AD341">
            <v>0</v>
          </cell>
          <cell r="AE341">
            <v>0</v>
          </cell>
          <cell r="AF341">
            <v>0</v>
          </cell>
        </row>
        <row r="342">
          <cell r="A342">
            <v>20221100028</v>
          </cell>
          <cell r="B342" t="str">
            <v>万田酵素 j 分包50ｇ</v>
          </cell>
          <cell r="C342" t="str">
            <v>製品課</v>
          </cell>
          <cell r="E342">
            <v>50</v>
          </cell>
          <cell r="F342" t="str">
            <v>PG</v>
          </cell>
          <cell r="G342">
            <v>1.4973297795834115</v>
          </cell>
          <cell r="H342">
            <v>0</v>
          </cell>
          <cell r="J342">
            <v>0</v>
          </cell>
          <cell r="K342">
            <v>100</v>
          </cell>
          <cell r="L342">
            <v>7486.6488979170572</v>
          </cell>
          <cell r="M342">
            <v>7991.7414788333444</v>
          </cell>
          <cell r="R342">
            <v>160.23894699745631</v>
          </cell>
          <cell r="S342">
            <v>16023.894699745631</v>
          </cell>
          <cell r="T342">
            <v>12668.239894057106</v>
          </cell>
          <cell r="U342">
            <v>175</v>
          </cell>
          <cell r="V342">
            <v>20132.274159639052</v>
          </cell>
          <cell r="X342">
            <v>0</v>
          </cell>
          <cell r="Y342">
            <v>5000</v>
          </cell>
          <cell r="Z342">
            <v>2130.9552686137804</v>
          </cell>
          <cell r="AD342">
            <v>100</v>
          </cell>
          <cell r="AE342">
            <v>42923.210801143279</v>
          </cell>
          <cell r="AF342">
            <v>429.23210801143279</v>
          </cell>
        </row>
        <row r="343">
          <cell r="A343">
            <v>20221200022</v>
          </cell>
          <cell r="B343" t="str">
            <v>ｺﾞｰﾙﾄﾞEX300g</v>
          </cell>
          <cell r="C343" t="str">
            <v>製品課</v>
          </cell>
          <cell r="E343">
            <v>300</v>
          </cell>
          <cell r="F343" t="str">
            <v>FB</v>
          </cell>
          <cell r="G343">
            <v>1.8947649106326334</v>
          </cell>
          <cell r="H343">
            <v>0</v>
          </cell>
          <cell r="J343">
            <v>0</v>
          </cell>
          <cell r="K343">
            <v>1080</v>
          </cell>
          <cell r="L343">
            <v>613903.83104497322</v>
          </cell>
          <cell r="M343">
            <v>655321.32967285358</v>
          </cell>
          <cell r="R343">
            <v>1351.8023115606011</v>
          </cell>
          <cell r="S343">
            <v>1459946.4964854491</v>
          </cell>
          <cell r="T343">
            <v>1154210.8080789787</v>
          </cell>
          <cell r="U343">
            <v>7075</v>
          </cell>
          <cell r="V343">
            <v>813919.08388255024</v>
          </cell>
          <cell r="X343">
            <v>0</v>
          </cell>
          <cell r="Y343">
            <v>324000</v>
          </cell>
          <cell r="Z343">
            <v>138085.90140617298</v>
          </cell>
          <cell r="AD343">
            <v>1080</v>
          </cell>
          <cell r="AE343">
            <v>2761537.1230405555</v>
          </cell>
          <cell r="AF343">
            <v>2556.978817630144</v>
          </cell>
        </row>
        <row r="344">
          <cell r="A344">
            <v>20221200036</v>
          </cell>
          <cell r="B344" t="str">
            <v>植物発酵エキス 万田酵素</v>
          </cell>
          <cell r="C344" t="str">
            <v>製品課</v>
          </cell>
          <cell r="E344">
            <v>1000</v>
          </cell>
          <cell r="F344" t="str">
            <v>P</v>
          </cell>
          <cell r="G344">
            <v>1.2657092176984073</v>
          </cell>
          <cell r="H344">
            <v>0</v>
          </cell>
          <cell r="J344">
            <v>0</v>
          </cell>
          <cell r="K344">
            <v>12</v>
          </cell>
          <cell r="L344">
            <v>15188.510612380887</v>
          </cell>
          <cell r="M344">
            <v>16213.215273984062</v>
          </cell>
          <cell r="R344">
            <v>156.43321975732059</v>
          </cell>
          <cell r="S344">
            <v>1877.1986370878471</v>
          </cell>
          <cell r="T344">
            <v>1484.0838079024193</v>
          </cell>
          <cell r="U344">
            <v>285</v>
          </cell>
          <cell r="V344">
            <v>32786.846488555027</v>
          </cell>
          <cell r="X344">
            <v>0</v>
          </cell>
          <cell r="Y344">
            <v>12000</v>
          </cell>
          <cell r="Z344">
            <v>5114.2926446730735</v>
          </cell>
          <cell r="AD344">
            <v>12</v>
          </cell>
          <cell r="AE344">
            <v>55598.438215114584</v>
          </cell>
          <cell r="AF344">
            <v>4633.2031845928823</v>
          </cell>
        </row>
        <row r="345">
          <cell r="A345">
            <v>20230200015</v>
          </cell>
          <cell r="B345" t="str">
            <v>MANDA KOSO 75g （台湾向け）</v>
          </cell>
          <cell r="C345" t="str">
            <v>製品課</v>
          </cell>
          <cell r="E345">
            <v>75</v>
          </cell>
          <cell r="F345" t="str">
            <v>KOL</v>
          </cell>
          <cell r="G345">
            <v>1.3000228323212888</v>
          </cell>
          <cell r="H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X345">
            <v>0</v>
          </cell>
          <cell r="Y345">
            <v>0</v>
          </cell>
          <cell r="Z345">
            <v>0</v>
          </cell>
          <cell r="AD345">
            <v>0</v>
          </cell>
          <cell r="AE345">
            <v>0</v>
          </cell>
          <cell r="AF345">
            <v>0</v>
          </cell>
        </row>
        <row r="346">
          <cell r="A346">
            <v>20230200016</v>
          </cell>
          <cell r="B346" t="str">
            <v>試供品 MANDA KOSO 5g （台湾向け）</v>
          </cell>
          <cell r="C346" t="str">
            <v>製品課</v>
          </cell>
          <cell r="E346">
            <v>5</v>
          </cell>
          <cell r="F346" t="str">
            <v>KOL</v>
          </cell>
          <cell r="G346">
            <v>1.3000228323212888</v>
          </cell>
          <cell r="H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X346">
            <v>0</v>
          </cell>
          <cell r="Y346">
            <v>0</v>
          </cell>
          <cell r="Z346">
            <v>0</v>
          </cell>
          <cell r="AD346">
            <v>0</v>
          </cell>
          <cell r="AE346">
            <v>0</v>
          </cell>
          <cell r="AF346">
            <v>0</v>
          </cell>
        </row>
        <row r="347">
          <cell r="A347">
            <v>20230300008</v>
          </cell>
          <cell r="B347" t="str">
            <v>健康農業のための万田酵素 500ml</v>
          </cell>
          <cell r="C347" t="str">
            <v>製品課</v>
          </cell>
          <cell r="E347">
            <v>650</v>
          </cell>
          <cell r="F347" t="str">
            <v>X</v>
          </cell>
          <cell r="G347">
            <v>1.5731245205740305</v>
          </cell>
          <cell r="H347">
            <v>0</v>
          </cell>
          <cell r="J347">
            <v>0</v>
          </cell>
          <cell r="K347">
            <v>72</v>
          </cell>
          <cell r="L347">
            <v>73622.227562864631</v>
          </cell>
          <cell r="M347">
            <v>78589.208309468027</v>
          </cell>
          <cell r="R347">
            <v>321.23829073972598</v>
          </cell>
          <cell r="S347">
            <v>23129.15693326027</v>
          </cell>
          <cell r="T347">
            <v>18285.548804966031</v>
          </cell>
          <cell r="U347">
            <v>140</v>
          </cell>
          <cell r="V347">
            <v>16105.819327711242</v>
          </cell>
          <cell r="X347">
            <v>0</v>
          </cell>
          <cell r="Y347">
            <v>46800</v>
          </cell>
          <cell r="Z347">
            <v>19945.741314224986</v>
          </cell>
          <cell r="AD347">
            <v>72</v>
          </cell>
          <cell r="AE347">
            <v>132926.31775637029</v>
          </cell>
          <cell r="AF347">
            <v>1846.1988577273651</v>
          </cell>
        </row>
        <row r="348">
          <cell r="A348">
            <v>20230300009</v>
          </cell>
          <cell r="B348" t="str">
            <v>健康農業のための万田酵素 試供品</v>
          </cell>
          <cell r="C348" t="str">
            <v>製品課</v>
          </cell>
          <cell r="E348">
            <v>13</v>
          </cell>
          <cell r="F348" t="str">
            <v>X</v>
          </cell>
          <cell r="G348">
            <v>1.5731245205740305</v>
          </cell>
          <cell r="H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X348">
            <v>0</v>
          </cell>
          <cell r="Y348">
            <v>0</v>
          </cell>
          <cell r="Z348">
            <v>0</v>
          </cell>
          <cell r="AD348">
            <v>0</v>
          </cell>
          <cell r="AE348">
            <v>0</v>
          </cell>
          <cell r="AF348">
            <v>0</v>
          </cell>
        </row>
        <row r="349">
          <cell r="A349">
            <v>20230300007</v>
          </cell>
          <cell r="B349" t="str">
            <v>植物発酵ｴｷｽ　ｱﾚﾙｷﾞｰ特定原材料 8品目不使用</v>
          </cell>
          <cell r="C349" t="str">
            <v>製品課</v>
          </cell>
          <cell r="E349">
            <v>1000</v>
          </cell>
          <cell r="F349" t="str">
            <v>BZ</v>
          </cell>
          <cell r="G349">
            <v>1.1377407634403505</v>
          </cell>
          <cell r="H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X349">
            <v>0</v>
          </cell>
          <cell r="Y349">
            <v>0</v>
          </cell>
          <cell r="Z349">
            <v>0</v>
          </cell>
          <cell r="AD349">
            <v>0</v>
          </cell>
          <cell r="AE349">
            <v>0</v>
          </cell>
          <cell r="AF349">
            <v>0</v>
          </cell>
        </row>
        <row r="350">
          <cell r="A350">
            <v>20230600001</v>
          </cell>
          <cell r="B350" t="str">
            <v>ｺﾞｰﾙﾄﾞ EX500 500g</v>
          </cell>
          <cell r="C350" t="str">
            <v>製品課</v>
          </cell>
          <cell r="E350">
            <v>500</v>
          </cell>
          <cell r="F350" t="str">
            <v>FB</v>
          </cell>
          <cell r="G350">
            <v>1.8947649106326334</v>
          </cell>
          <cell r="H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X350">
            <v>0</v>
          </cell>
          <cell r="Y350">
            <v>0</v>
          </cell>
          <cell r="Z350">
            <v>0</v>
          </cell>
          <cell r="AD350">
            <v>0</v>
          </cell>
          <cell r="AE350">
            <v>0</v>
          </cell>
          <cell r="AF350">
            <v>0</v>
          </cell>
        </row>
        <row r="351">
          <cell r="A351">
            <v>20230600002</v>
          </cell>
          <cell r="B351" t="str">
            <v>ｺﾞｰﾙﾄﾞ EX500 50g</v>
          </cell>
          <cell r="C351" t="str">
            <v>製品課</v>
          </cell>
          <cell r="E351">
            <v>50</v>
          </cell>
          <cell r="F351" t="str">
            <v>FB</v>
          </cell>
          <cell r="G351">
            <v>1.8947649106326334</v>
          </cell>
          <cell r="H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X351">
            <v>0</v>
          </cell>
          <cell r="Y351">
            <v>0</v>
          </cell>
          <cell r="Z351">
            <v>0</v>
          </cell>
          <cell r="AD351">
            <v>0</v>
          </cell>
          <cell r="AE351">
            <v>0</v>
          </cell>
          <cell r="AF351">
            <v>0</v>
          </cell>
        </row>
        <row r="352">
          <cell r="A352">
            <v>20230600044</v>
          </cell>
          <cell r="B352" t="str">
            <v>万田酵素 ﾌﾟﾗｽ温 発酵しょうが 77.5g</v>
          </cell>
          <cell r="C352" t="str">
            <v>製品課</v>
          </cell>
          <cell r="E352">
            <v>77.5</v>
          </cell>
          <cell r="F352" t="str">
            <v>GP</v>
          </cell>
          <cell r="G352">
            <v>1.394799007378682</v>
          </cell>
          <cell r="H352">
            <v>0</v>
          </cell>
          <cell r="J352">
            <v>0</v>
          </cell>
          <cell r="K352">
            <v>190400</v>
          </cell>
          <cell r="L352">
            <v>20581654.15287983</v>
          </cell>
          <cell r="M352">
            <v>21970211.43095611</v>
          </cell>
          <cell r="R352">
            <v>33.686435513647524</v>
          </cell>
          <cell r="S352">
            <v>6413897.3217984885</v>
          </cell>
          <cell r="T352">
            <v>5070726.6523464778</v>
          </cell>
          <cell r="U352">
            <v>43670</v>
          </cell>
          <cell r="V352">
            <v>5023865.2145796418</v>
          </cell>
          <cell r="X352">
            <v>0</v>
          </cell>
          <cell r="Y352">
            <v>14756000</v>
          </cell>
          <cell r="Z352">
            <v>6288875.1887329891</v>
          </cell>
          <cell r="AD352">
            <v>190400</v>
          </cell>
          <cell r="AE352">
            <v>38353678.486615218</v>
          </cell>
          <cell r="AF352">
            <v>201.43738700953372</v>
          </cell>
        </row>
        <row r="353">
          <cell r="A353">
            <v>20230600045</v>
          </cell>
          <cell r="B353" t="str">
            <v>万田酵素 ﾌﾟﾗｽ温 発酵しょうが 20g</v>
          </cell>
          <cell r="C353" t="str">
            <v>製品課</v>
          </cell>
          <cell r="E353">
            <v>20</v>
          </cell>
          <cell r="F353" t="str">
            <v>GP</v>
          </cell>
          <cell r="G353">
            <v>1.394799007378682</v>
          </cell>
          <cell r="H353">
            <v>0</v>
          </cell>
          <cell r="J353">
            <v>0</v>
          </cell>
          <cell r="K353">
            <v>8500</v>
          </cell>
          <cell r="L353">
            <v>237115.83125437592</v>
          </cell>
          <cell r="M353">
            <v>253113.03491884921</v>
          </cell>
          <cell r="R353">
            <v>31.718522716609286</v>
          </cell>
          <cell r="S353">
            <v>269607.44309117895</v>
          </cell>
          <cell r="T353">
            <v>213147.41704815507</v>
          </cell>
          <cell r="U353">
            <v>1945</v>
          </cell>
          <cell r="V353">
            <v>223755.84708855973</v>
          </cell>
          <cell r="X353">
            <v>0</v>
          </cell>
          <cell r="Y353">
            <v>170000</v>
          </cell>
          <cell r="Z353">
            <v>72452.479132868539</v>
          </cell>
          <cell r="AD353">
            <v>8500</v>
          </cell>
          <cell r="AE353">
            <v>762468.77818843257</v>
          </cell>
          <cell r="AF353">
            <v>89.702209198639125</v>
          </cell>
        </row>
        <row r="354">
          <cell r="A354">
            <v>20230600046</v>
          </cell>
          <cell r="B354" t="str">
            <v>試供品 ﾌﾟﾗｽ温発酵しょうが 2.5g</v>
          </cell>
          <cell r="C354" t="str">
            <v>製品課</v>
          </cell>
          <cell r="E354">
            <v>2.5</v>
          </cell>
          <cell r="F354" t="str">
            <v>GP</v>
          </cell>
          <cell r="G354">
            <v>1.394799007378682</v>
          </cell>
          <cell r="H354">
            <v>0</v>
          </cell>
          <cell r="J354">
            <v>0</v>
          </cell>
          <cell r="K354">
            <v>212000</v>
          </cell>
          <cell r="L354">
            <v>739243.47391070146</v>
          </cell>
          <cell r="M354">
            <v>789117.10886464757</v>
          </cell>
          <cell r="R354">
            <v>5.1292794016654462</v>
          </cell>
          <cell r="S354">
            <v>1087407.2331530745</v>
          </cell>
          <cell r="T354">
            <v>859687.10792481131</v>
          </cell>
          <cell r="U354">
            <v>19655</v>
          </cell>
          <cell r="V354">
            <v>2261141.9920440316</v>
          </cell>
          <cell r="X354">
            <v>0</v>
          </cell>
          <cell r="Y354">
            <v>530000</v>
          </cell>
          <cell r="Z354">
            <v>225881.25847306073</v>
          </cell>
          <cell r="AD354">
            <v>212000</v>
          </cell>
          <cell r="AE354">
            <v>4135827.4673065515</v>
          </cell>
          <cell r="AF354">
            <v>19.508620128804488</v>
          </cell>
        </row>
        <row r="355">
          <cell r="A355">
            <v>20230700024</v>
          </cell>
          <cell r="B355" t="str">
            <v>万田酵素(宇宙用)</v>
          </cell>
          <cell r="C355" t="str">
            <v>製品課</v>
          </cell>
          <cell r="E355">
            <v>5</v>
          </cell>
          <cell r="F355" t="str">
            <v>P</v>
          </cell>
          <cell r="G355">
            <v>1.2657092176984073</v>
          </cell>
          <cell r="H355">
            <v>0</v>
          </cell>
          <cell r="J355">
            <v>0</v>
          </cell>
          <cell r="K355">
            <v>21</v>
          </cell>
          <cell r="L355">
            <v>132.89946785833277</v>
          </cell>
          <cell r="M355">
            <v>141.86563364736054</v>
          </cell>
          <cell r="R355">
            <v>194.78211174429222</v>
          </cell>
          <cell r="S355">
            <v>4090.4243466301368</v>
          </cell>
          <cell r="T355">
            <v>3233.8253503641004</v>
          </cell>
          <cell r="U355">
            <v>310</v>
          </cell>
          <cell r="V355">
            <v>35662.885654217745</v>
          </cell>
          <cell r="X355">
            <v>0</v>
          </cell>
          <cell r="Y355">
            <v>105</v>
          </cell>
          <cell r="Z355">
            <v>44.750060640889394</v>
          </cell>
          <cell r="AD355">
            <v>21</v>
          </cell>
          <cell r="AE355">
            <v>39083.326698870093</v>
          </cell>
          <cell r="AF355">
            <v>1861.1107951842901</v>
          </cell>
        </row>
        <row r="356">
          <cell r="A356">
            <v>20231100072</v>
          </cell>
          <cell r="B356" t="str">
            <v>ｽｰﾊﾟｰ万田酵素 分包 35g</v>
          </cell>
          <cell r="C356" t="str">
            <v>製品課</v>
          </cell>
          <cell r="E356">
            <v>35</v>
          </cell>
          <cell r="F356" t="str">
            <v>EB</v>
          </cell>
          <cell r="G356">
            <v>1.3583251501585794</v>
          </cell>
          <cell r="H356">
            <v>0</v>
          </cell>
          <cell r="J356">
            <v>0</v>
          </cell>
          <cell r="K356">
            <v>3400</v>
          </cell>
          <cell r="L356">
            <v>161640.69286887094</v>
          </cell>
          <cell r="M356">
            <v>172545.90771939637</v>
          </cell>
          <cell r="R356">
            <v>77.041258594488738</v>
          </cell>
          <cell r="S356">
            <v>261940.27922126171</v>
          </cell>
          <cell r="T356">
            <v>207085.87751415523</v>
          </cell>
          <cell r="U356">
            <v>4435</v>
          </cell>
          <cell r="V356">
            <v>510209.34798856685</v>
          </cell>
          <cell r="X356">
            <v>0</v>
          </cell>
          <cell r="Y356">
            <v>119000</v>
          </cell>
          <cell r="Z356">
            <v>50716.735393007977</v>
          </cell>
          <cell r="AD356">
            <v>3400</v>
          </cell>
          <cell r="AE356">
            <v>940557.86861512647</v>
          </cell>
          <cell r="AF356">
            <v>276.63466723974307</v>
          </cell>
        </row>
        <row r="357">
          <cell r="A357">
            <v>20231100073</v>
          </cell>
          <cell r="B357" t="str">
            <v>ｽｰﾊﾟｰ万田酵素 分包150g</v>
          </cell>
          <cell r="C357" t="str">
            <v>製品課</v>
          </cell>
          <cell r="E357">
            <v>150</v>
          </cell>
          <cell r="F357" t="str">
            <v>EB</v>
          </cell>
          <cell r="G357">
            <v>1.3583251501585794</v>
          </cell>
          <cell r="H357">
            <v>0</v>
          </cell>
          <cell r="J357">
            <v>0</v>
          </cell>
          <cell r="K357">
            <v>880</v>
          </cell>
          <cell r="L357">
            <v>179298.91982093247</v>
          </cell>
          <cell r="M357">
            <v>191395.46066353211</v>
          </cell>
          <cell r="R357">
            <v>201.10052937473978</v>
          </cell>
          <cell r="S357">
            <v>176968.46584977102</v>
          </cell>
          <cell r="T357">
            <v>139908.49422542323</v>
          </cell>
          <cell r="U357">
            <v>2345</v>
          </cell>
          <cell r="V357">
            <v>269772.47373916331</v>
          </cell>
          <cell r="X357">
            <v>0</v>
          </cell>
          <cell r="Y357">
            <v>132000</v>
          </cell>
          <cell r="Z357">
            <v>56257.219091403807</v>
          </cell>
          <cell r="AD357">
            <v>880</v>
          </cell>
          <cell r="AE357">
            <v>657333.64771952247</v>
          </cell>
          <cell r="AF357">
            <v>746.9700542267301</v>
          </cell>
        </row>
        <row r="358">
          <cell r="A358">
            <v>20231100074</v>
          </cell>
          <cell r="B358" t="str">
            <v>ｽｰﾊﾟｰ万田酵素 分包450g</v>
          </cell>
          <cell r="C358" t="str">
            <v>製品課</v>
          </cell>
          <cell r="E358">
            <v>450</v>
          </cell>
          <cell r="F358" t="str">
            <v>EB</v>
          </cell>
          <cell r="G358">
            <v>1.3583251501585794</v>
          </cell>
          <cell r="H358">
            <v>0</v>
          </cell>
          <cell r="J358">
            <v>0</v>
          </cell>
          <cell r="K358">
            <v>350</v>
          </cell>
          <cell r="L358">
            <v>213936.21114997624</v>
          </cell>
          <cell r="M358">
            <v>228369.58374625989</v>
          </cell>
          <cell r="R358">
            <v>1109.617676746562</v>
          </cell>
          <cell r="S358">
            <v>388366.18686129671</v>
          </cell>
          <cell r="T358">
            <v>307036.21772909025</v>
          </cell>
          <cell r="U358">
            <v>3040</v>
          </cell>
          <cell r="V358">
            <v>349726.36254458694</v>
          </cell>
          <cell r="X358">
            <v>0</v>
          </cell>
          <cell r="Y358">
            <v>157500</v>
          </cell>
          <cell r="Z358">
            <v>67125.090961334092</v>
          </cell>
          <cell r="AD358">
            <v>350</v>
          </cell>
          <cell r="AE358">
            <v>952257.25498127122</v>
          </cell>
          <cell r="AF358">
            <v>2720.7350142322034</v>
          </cell>
        </row>
        <row r="359">
          <cell r="A359">
            <v>20231200033</v>
          </cell>
          <cell r="B359" t="str">
            <v>万田酵素分包75g （中国虹越）</v>
          </cell>
          <cell r="C359" t="str">
            <v>製品課</v>
          </cell>
          <cell r="E359">
            <v>75</v>
          </cell>
          <cell r="F359" t="str">
            <v>KOL</v>
          </cell>
          <cell r="G359">
            <v>1.3000228323212888</v>
          </cell>
          <cell r="H359">
            <v>0</v>
          </cell>
          <cell r="J359">
            <v>0</v>
          </cell>
          <cell r="K359">
            <v>60</v>
          </cell>
          <cell r="L359">
            <v>5850.102745445799</v>
          </cell>
          <cell r="M359">
            <v>6244.7844694872156</v>
          </cell>
          <cell r="R359">
            <v>138.88232732190238</v>
          </cell>
          <cell r="S359">
            <v>8332.9396393141433</v>
          </cell>
          <cell r="T359">
            <v>6587.8914178838813</v>
          </cell>
          <cell r="U359">
            <v>220</v>
          </cell>
          <cell r="V359">
            <v>25309.144657831952</v>
          </cell>
          <cell r="X359">
            <v>0</v>
          </cell>
          <cell r="Y359">
            <v>4500</v>
          </cell>
          <cell r="Z359">
            <v>1917.8597417524024</v>
          </cell>
          <cell r="AD359">
            <v>60</v>
          </cell>
          <cell r="AE359">
            <v>40059.680286955452</v>
          </cell>
          <cell r="AF359">
            <v>667.6613381159242</v>
          </cell>
        </row>
        <row r="360">
          <cell r="A360">
            <v>20240100051</v>
          </cell>
          <cell r="B360" t="str">
            <v>万田酵素 MANUKA HONEY Premium 分包77.5g</v>
          </cell>
          <cell r="C360" t="str">
            <v>製品課</v>
          </cell>
          <cell r="E360">
            <v>77.5</v>
          </cell>
          <cell r="F360" t="str">
            <v>BM</v>
          </cell>
          <cell r="G360">
            <v>4.5002041969827644</v>
          </cell>
          <cell r="H360">
            <v>0</v>
          </cell>
          <cell r="J360">
            <v>0</v>
          </cell>
          <cell r="K360">
            <v>14700</v>
          </cell>
          <cell r="L360">
            <v>5126857.6314126141</v>
          </cell>
          <cell r="M360">
            <v>5472745.0622711685</v>
          </cell>
          <cell r="R360">
            <v>54.52904543321857</v>
          </cell>
          <cell r="S360">
            <v>801576.96786831296</v>
          </cell>
          <cell r="T360">
            <v>633714.18202516576</v>
          </cell>
          <cell r="U360">
            <v>6700</v>
          </cell>
          <cell r="V360">
            <v>770778.49639760936</v>
          </cell>
          <cell r="X360">
            <v>0</v>
          </cell>
          <cell r="Y360">
            <v>1139250</v>
          </cell>
          <cell r="Z360">
            <v>485538.15795364993</v>
          </cell>
          <cell r="AD360">
            <v>14700</v>
          </cell>
          <cell r="AE360">
            <v>7362775.8986475933</v>
          </cell>
          <cell r="AF360">
            <v>500.86910875153694</v>
          </cell>
        </row>
        <row r="361">
          <cell r="A361">
            <v>20240300031</v>
          </cell>
          <cell r="B361" t="str">
            <v>万田酵素 吉祝 分包450g</v>
          </cell>
          <cell r="C361" t="str">
            <v>製品課</v>
          </cell>
          <cell r="E361">
            <v>450</v>
          </cell>
          <cell r="F361" t="str">
            <v>QB</v>
          </cell>
          <cell r="G361">
            <v>6.6636577103199226</v>
          </cell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X361">
            <v>0</v>
          </cell>
          <cell r="Y361">
            <v>0</v>
          </cell>
          <cell r="Z361">
            <v>0</v>
          </cell>
          <cell r="AD361">
            <v>0</v>
          </cell>
          <cell r="AE361">
            <v>0</v>
          </cell>
          <cell r="AF361">
            <v>0</v>
          </cell>
        </row>
        <row r="362">
          <cell r="A362">
            <v>20230900058</v>
          </cell>
          <cell r="B362" t="str">
            <v>万田酵素 MULBERRY 分包12.5g</v>
          </cell>
          <cell r="C362" t="str">
            <v>製品課</v>
          </cell>
          <cell r="E362">
            <v>12.5</v>
          </cell>
          <cell r="F362" t="str">
            <v>MP</v>
          </cell>
          <cell r="G362">
            <v>1.1798247848759411</v>
          </cell>
          <cell r="H362">
            <v>0</v>
          </cell>
          <cell r="J362">
            <v>0</v>
          </cell>
          <cell r="K362">
            <v>3000</v>
          </cell>
          <cell r="L362">
            <v>44243.429432847792</v>
          </cell>
          <cell r="M362">
            <v>47228.346752403428</v>
          </cell>
          <cell r="R362">
            <v>16.590991959618133</v>
          </cell>
          <cell r="S362">
            <v>49772.975878854399</v>
          </cell>
          <cell r="T362">
            <v>39349.73428678701</v>
          </cell>
          <cell r="U362">
            <v>790</v>
          </cell>
          <cell r="V362">
            <v>90882.837634942</v>
          </cell>
          <cell r="X362">
            <v>0</v>
          </cell>
          <cell r="Y362">
            <v>37500</v>
          </cell>
          <cell r="Z362">
            <v>15982.164514603355</v>
          </cell>
          <cell r="AD362">
            <v>3000</v>
          </cell>
          <cell r="AE362">
            <v>193443.08318873579</v>
          </cell>
          <cell r="AF362">
            <v>64.481027729578599</v>
          </cell>
        </row>
        <row r="363">
          <cell r="A363">
            <v>20240400018</v>
          </cell>
          <cell r="B363" t="str">
            <v>万田酵素（宇宙用）2.5g×4包　店頭販売用</v>
          </cell>
          <cell r="C363" t="str">
            <v>製品課</v>
          </cell>
          <cell r="E363">
            <v>10</v>
          </cell>
          <cell r="F363" t="str">
            <v>P</v>
          </cell>
          <cell r="G363">
            <v>1.2657092176984073</v>
          </cell>
          <cell r="H363">
            <v>0</v>
          </cell>
          <cell r="J363">
            <v>0</v>
          </cell>
          <cell r="K363">
            <v>404</v>
          </cell>
          <cell r="L363">
            <v>5113.4652395015655</v>
          </cell>
          <cell r="M363">
            <v>5458.4491422413012</v>
          </cell>
          <cell r="R363">
            <v>360.69596585653261</v>
          </cell>
          <cell r="S363">
            <v>145721.17020603918</v>
          </cell>
          <cell r="T363">
            <v>115204.87224882573</v>
          </cell>
          <cell r="U363">
            <v>985</v>
          </cell>
          <cell r="V363">
            <v>113315.94312711124</v>
          </cell>
          <cell r="X363">
            <v>0</v>
          </cell>
          <cell r="Y363">
            <v>4040</v>
          </cell>
          <cell r="Z363">
            <v>1721.8118570399347</v>
          </cell>
          <cell r="AD363">
            <v>404</v>
          </cell>
          <cell r="AE363">
            <v>235701.0763752182</v>
          </cell>
          <cell r="AF363">
            <v>583.41850587925296</v>
          </cell>
        </row>
        <row r="364">
          <cell r="A364">
            <v>20240400019</v>
          </cell>
          <cell r="B364" t="str">
            <v>万田酵素（宇宙用）2.5g×8包　ｲﾍﾞﾝﾄｺﾗﾎﾞ用</v>
          </cell>
          <cell r="C364" t="str">
            <v>製品課</v>
          </cell>
          <cell r="E364">
            <v>20</v>
          </cell>
          <cell r="F364" t="str">
            <v>P</v>
          </cell>
          <cell r="G364">
            <v>1.2657092176984073</v>
          </cell>
          <cell r="H364">
            <v>0</v>
          </cell>
          <cell r="J364">
            <v>0</v>
          </cell>
          <cell r="K364">
            <v>5004</v>
          </cell>
          <cell r="L364">
            <v>126672.1785072566</v>
          </cell>
          <cell r="M364">
            <v>135218.21538502708</v>
          </cell>
          <cell r="R364">
            <v>68.543970772532106</v>
          </cell>
          <cell r="S364">
            <v>342994.02974575065</v>
          </cell>
          <cell r="T364">
            <v>271165.7017514914</v>
          </cell>
          <cell r="U364">
            <v>6070</v>
          </cell>
          <cell r="V364">
            <v>698302.30942290882</v>
          </cell>
          <cell r="X364">
            <v>0</v>
          </cell>
          <cell r="Y364">
            <v>100080</v>
          </cell>
          <cell r="Z364">
            <v>42653.200656573434</v>
          </cell>
          <cell r="AD364">
            <v>5004</v>
          </cell>
          <cell r="AE364">
            <v>1147339.4272160009</v>
          </cell>
          <cell r="AF364">
            <v>229.28445787689864</v>
          </cell>
        </row>
        <row r="365">
          <cell r="A365">
            <v>20240400020</v>
          </cell>
          <cell r="B365" t="str">
            <v>万田酵素(宇宙用) 2.5g×8包　通信販売用</v>
          </cell>
          <cell r="C365" t="str">
            <v>製品課</v>
          </cell>
          <cell r="E365">
            <v>20</v>
          </cell>
          <cell r="F365" t="str">
            <v>P</v>
          </cell>
          <cell r="G365">
            <v>1.2657092176984073</v>
          </cell>
          <cell r="H365">
            <v>0</v>
          </cell>
          <cell r="J365">
            <v>0</v>
          </cell>
          <cell r="K365">
            <v>1000</v>
          </cell>
          <cell r="L365">
            <v>25314.184353968143</v>
          </cell>
          <cell r="M365">
            <v>27022.025456640102</v>
          </cell>
          <cell r="R365">
            <v>167.48117902489321</v>
          </cell>
          <cell r="S365">
            <v>167481.17902489321</v>
          </cell>
          <cell r="T365">
            <v>132407.99402286092</v>
          </cell>
          <cell r="U365">
            <v>1145</v>
          </cell>
          <cell r="V365">
            <v>131722.59378735264</v>
          </cell>
          <cell r="X365">
            <v>0</v>
          </cell>
          <cell r="Y365">
            <v>20000</v>
          </cell>
          <cell r="Z365">
            <v>8523.8210744551216</v>
          </cell>
          <cell r="AD365">
            <v>1000</v>
          </cell>
          <cell r="AE365">
            <v>299676.43434130878</v>
          </cell>
          <cell r="AF365">
            <v>299.67643434130878</v>
          </cell>
        </row>
        <row r="366">
          <cell r="A366">
            <v>20240500062</v>
          </cell>
          <cell r="B366" t="str">
            <v>試供品 MANDA L5000 5g</v>
          </cell>
          <cell r="C366" t="str">
            <v>製品課</v>
          </cell>
          <cell r="E366">
            <v>5</v>
          </cell>
          <cell r="F366" t="str">
            <v>Y</v>
          </cell>
          <cell r="G366">
            <v>1.6405740954785171</v>
          </cell>
          <cell r="H366">
            <v>0</v>
          </cell>
          <cell r="J366">
            <v>0</v>
          </cell>
          <cell r="K366">
            <v>2200</v>
          </cell>
          <cell r="L366">
            <v>18046.315050263685</v>
          </cell>
          <cell r="M366">
            <v>19263.823707214611</v>
          </cell>
          <cell r="R366">
            <v>1350.4349424657535</v>
          </cell>
          <cell r="S366">
            <v>2970956.8734246576</v>
          </cell>
          <cell r="T366">
            <v>2348791.9193602083</v>
          </cell>
          <cell r="U366">
            <v>350</v>
          </cell>
          <cell r="V366">
            <v>40264.548319278103</v>
          </cell>
          <cell r="X366">
            <v>0</v>
          </cell>
          <cell r="Y366">
            <v>11000</v>
          </cell>
          <cell r="Z366">
            <v>4688.1015909503176</v>
          </cell>
          <cell r="AD366">
            <v>2200</v>
          </cell>
          <cell r="AE366">
            <v>2413008.3929776517</v>
          </cell>
          <cell r="AF366">
            <v>1096.8219968080234</v>
          </cell>
        </row>
        <row r="367">
          <cell r="A367">
            <v>20240600040</v>
          </cell>
          <cell r="B367" t="str">
            <v>NONI酵素 分包14g 2g×7包</v>
          </cell>
          <cell r="C367" t="str">
            <v>製品課</v>
          </cell>
          <cell r="E367">
            <v>14</v>
          </cell>
          <cell r="F367" t="str">
            <v>PSA</v>
          </cell>
          <cell r="G367">
            <v>1.7935092587910133</v>
          </cell>
          <cell r="H367">
            <v>0</v>
          </cell>
          <cell r="J367">
            <v>0</v>
          </cell>
          <cell r="K367">
            <v>2000</v>
          </cell>
          <cell r="L367">
            <v>50218.259246148373</v>
          </cell>
          <cell r="M367">
            <v>53606.273098222737</v>
          </cell>
          <cell r="R367">
            <v>113.46495271435819</v>
          </cell>
          <cell r="S367">
            <v>226929.90542871639</v>
          </cell>
          <cell r="T367">
            <v>179407.22495838086</v>
          </cell>
          <cell r="U367">
            <v>1695</v>
          </cell>
          <cell r="V367">
            <v>194995.45543193253</v>
          </cell>
          <cell r="X367">
            <v>0</v>
          </cell>
          <cell r="Y367">
            <v>28000</v>
          </cell>
          <cell r="Z367">
            <v>11933.349504237171</v>
          </cell>
          <cell r="AD367">
            <v>2000</v>
          </cell>
          <cell r="AE367">
            <v>439942.3029927733</v>
          </cell>
          <cell r="AF367">
            <v>219.97115149638665</v>
          </cell>
        </row>
        <row r="368">
          <cell r="A368">
            <v>20241000066</v>
          </cell>
          <cell r="B368" t="str">
            <v>馬用万田酵素 1kg</v>
          </cell>
          <cell r="C368" t="str">
            <v>製品課</v>
          </cell>
          <cell r="E368">
            <v>1000</v>
          </cell>
          <cell r="F368" t="str">
            <v>T</v>
          </cell>
          <cell r="G368">
            <v>1.580070235330544</v>
          </cell>
          <cell r="H368">
            <v>0</v>
          </cell>
          <cell r="J368">
            <v>0</v>
          </cell>
          <cell r="K368">
            <v>3144</v>
          </cell>
          <cell r="L368">
            <v>4967740.8198792301</v>
          </cell>
          <cell r="M368">
            <v>5302893.3115012292</v>
          </cell>
          <cell r="R368">
            <v>134.82941545064222</v>
          </cell>
          <cell r="S368">
            <v>423903.68217681913</v>
          </cell>
          <cell r="T368">
            <v>335131.60429563548</v>
          </cell>
          <cell r="U368">
            <v>9030</v>
          </cell>
          <cell r="V368">
            <v>1038825.3466373751</v>
          </cell>
          <cell r="X368">
            <v>0</v>
          </cell>
          <cell r="Y368">
            <v>3144000</v>
          </cell>
          <cell r="Z368">
            <v>1339944.6729043452</v>
          </cell>
          <cell r="AD368">
            <v>3144</v>
          </cell>
          <cell r="AE368">
            <v>8016794.9353385847</v>
          </cell>
          <cell r="AF368">
            <v>2549.8711626394988</v>
          </cell>
        </row>
        <row r="369">
          <cell r="A369">
            <v>20241100041</v>
          </cell>
          <cell r="B369" t="str">
            <v>試供品 万田酵素分包5g(中国虹越)</v>
          </cell>
          <cell r="C369" t="str">
            <v>製品課</v>
          </cell>
          <cell r="E369">
            <v>5</v>
          </cell>
          <cell r="F369" t="str">
            <v>KOL</v>
          </cell>
          <cell r="G369">
            <v>1.3000228323212888</v>
          </cell>
          <cell r="H369">
            <v>0</v>
          </cell>
          <cell r="J369">
            <v>0</v>
          </cell>
          <cell r="K369">
            <v>10000</v>
          </cell>
          <cell r="L369">
            <v>65001.141616064437</v>
          </cell>
          <cell r="M369">
            <v>69386.494105413512</v>
          </cell>
          <cell r="R369">
            <v>1458.6349424657535</v>
          </cell>
          <cell r="S369">
            <v>14586349.424657535</v>
          </cell>
          <cell r="T369">
            <v>11531739.140362473</v>
          </cell>
          <cell r="U369">
            <v>995</v>
          </cell>
          <cell r="V369">
            <v>114466.35879337632</v>
          </cell>
          <cell r="X369">
            <v>0</v>
          </cell>
          <cell r="Y369">
            <v>50000</v>
          </cell>
          <cell r="Z369">
            <v>21309.552686137806</v>
          </cell>
          <cell r="AD369">
            <v>10000</v>
          </cell>
          <cell r="AE369">
            <v>11736901.545947401</v>
          </cell>
          <cell r="AF369">
            <v>1173.6901545947401</v>
          </cell>
        </row>
        <row r="370">
          <cell r="A370">
            <v>20241200012</v>
          </cell>
          <cell r="B370" t="str">
            <v>万田酵素ﾌﾟﾗｽ温発酵しょうが 75g 5g×15包</v>
          </cell>
          <cell r="C370" t="str">
            <v>製品課</v>
          </cell>
          <cell r="E370">
            <v>75</v>
          </cell>
          <cell r="F370" t="str">
            <v>GP</v>
          </cell>
          <cell r="G370">
            <v>1.394799007378682</v>
          </cell>
          <cell r="H370">
            <v>0</v>
          </cell>
          <cell r="J370">
            <v>0</v>
          </cell>
          <cell r="K370">
            <v>300</v>
          </cell>
          <cell r="L370">
            <v>31382.977666020346</v>
          </cell>
          <cell r="M370">
            <v>33500.254621612396</v>
          </cell>
          <cell r="R370">
            <v>670.33404543321853</v>
          </cell>
          <cell r="S370">
            <v>201100.21362996555</v>
          </cell>
          <cell r="T370">
            <v>158986.67563329515</v>
          </cell>
          <cell r="U370">
            <v>930</v>
          </cell>
          <cell r="V370">
            <v>106988.65696265324</v>
          </cell>
          <cell r="X370">
            <v>0</v>
          </cell>
          <cell r="Y370">
            <v>22500</v>
          </cell>
          <cell r="Z370">
            <v>9589.2987087620131</v>
          </cell>
          <cell r="AD370">
            <v>300</v>
          </cell>
          <cell r="AE370">
            <v>309064.88592632278</v>
          </cell>
          <cell r="AF370">
            <v>1030.2162864210759</v>
          </cell>
        </row>
        <row r="371">
          <cell r="A371">
            <v>20241200064</v>
          </cell>
          <cell r="B371" t="str">
            <v>万田ｸﾞﾘｰﾝｷｰﾊﾟｰ 200ml</v>
          </cell>
          <cell r="C371" t="str">
            <v>製品課</v>
          </cell>
          <cell r="E371">
            <v>260</v>
          </cell>
          <cell r="F371" t="str">
            <v>X</v>
          </cell>
          <cell r="G371">
            <v>1.5731245205740305</v>
          </cell>
          <cell r="H371">
            <v>0</v>
          </cell>
          <cell r="J371">
            <v>0</v>
          </cell>
          <cell r="K371">
            <v>500</v>
          </cell>
          <cell r="L371">
            <v>204506.18767462397</v>
          </cell>
          <cell r="M371">
            <v>218303.35641518893</v>
          </cell>
          <cell r="R371">
            <v>216.62941163246097</v>
          </cell>
          <cell r="S371">
            <v>108314.70581623049</v>
          </cell>
          <cell r="T371">
            <v>85631.908037689005</v>
          </cell>
          <cell r="U371">
            <v>1050</v>
          </cell>
          <cell r="V371">
            <v>120793.64495783432</v>
          </cell>
          <cell r="X371">
            <v>0</v>
          </cell>
          <cell r="Y371">
            <v>130000</v>
          </cell>
          <cell r="Z371">
            <v>55404.836983958296</v>
          </cell>
          <cell r="AD371">
            <v>500</v>
          </cell>
          <cell r="AE371">
            <v>480133.74639467057</v>
          </cell>
          <cell r="AF371">
            <v>960.26749278934119</v>
          </cell>
        </row>
        <row r="372">
          <cell r="A372">
            <v>20250300087</v>
          </cell>
          <cell r="B372" t="str">
            <v>万田酵素 分包150g (中国)</v>
          </cell>
          <cell r="C372" t="str">
            <v>製品課</v>
          </cell>
          <cell r="E372">
            <v>150</v>
          </cell>
          <cell r="F372" t="str">
            <v>KOL</v>
          </cell>
          <cell r="G372">
            <v>1.3000228323212888</v>
          </cell>
          <cell r="H372">
            <v>0</v>
          </cell>
          <cell r="J372">
            <v>0</v>
          </cell>
          <cell r="K372">
            <v>7000</v>
          </cell>
          <cell r="L372">
            <v>1365023.9739373531</v>
          </cell>
          <cell r="M372">
            <v>1457116.3762136837</v>
          </cell>
          <cell r="R372">
            <v>97.628938410958895</v>
          </cell>
          <cell r="S372">
            <v>683402.56887671223</v>
          </cell>
          <cell r="T372">
            <v>540287.35516356747</v>
          </cell>
          <cell r="U372">
            <v>17560</v>
          </cell>
          <cell r="V372">
            <v>2020129.9099614958</v>
          </cell>
          <cell r="X372">
            <v>0</v>
          </cell>
          <cell r="Y372">
            <v>1050000</v>
          </cell>
          <cell r="Z372">
            <v>447500.60640889395</v>
          </cell>
          <cell r="AD372">
            <v>7000</v>
          </cell>
          <cell r="AE372">
            <v>4465034.2477476411</v>
          </cell>
          <cell r="AF372">
            <v>637.86203539252017</v>
          </cell>
        </row>
        <row r="373">
          <cell r="A373">
            <v>20250400005</v>
          </cell>
          <cell r="B373" t="str">
            <v>馬用万田酵素 10kg</v>
          </cell>
          <cell r="C373" t="str">
            <v>製品課</v>
          </cell>
          <cell r="E373">
            <v>100000</v>
          </cell>
          <cell r="F373" t="str">
            <v>T</v>
          </cell>
          <cell r="G373">
            <v>1.580070235330544</v>
          </cell>
          <cell r="H373">
            <v>0</v>
          </cell>
          <cell r="J373">
            <v>0</v>
          </cell>
          <cell r="K373">
            <v>11</v>
          </cell>
          <cell r="L373">
            <v>1738077.2588635983</v>
          </cell>
          <cell r="M373">
            <v>1855337.9906651883</v>
          </cell>
          <cell r="R373">
            <v>1536.8942465753425</v>
          </cell>
          <cell r="S373">
            <v>16905.836712328768</v>
          </cell>
          <cell r="T373">
            <v>13365.489420305432</v>
          </cell>
          <cell r="U373">
            <v>405</v>
          </cell>
          <cell r="V373">
            <v>46591.834483736093</v>
          </cell>
          <cell r="X373">
            <v>0</v>
          </cell>
          <cell r="Y373">
            <v>1100000</v>
          </cell>
          <cell r="Z373">
            <v>468810.15909503173</v>
          </cell>
          <cell r="AD373">
            <v>11</v>
          </cell>
          <cell r="AE373">
            <v>2384105.4736642619</v>
          </cell>
          <cell r="AF373">
            <v>216736.86124220563</v>
          </cell>
        </row>
        <row r="374">
          <cell r="C374" t="str">
            <v>製品課</v>
          </cell>
          <cell r="G374">
            <v>0</v>
          </cell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X374">
            <v>0</v>
          </cell>
          <cell r="Y374">
            <v>0</v>
          </cell>
          <cell r="Z374">
            <v>0</v>
          </cell>
          <cell r="AD374">
            <v>0</v>
          </cell>
          <cell r="AE374">
            <v>0</v>
          </cell>
          <cell r="AF374">
            <v>0</v>
          </cell>
        </row>
        <row r="375">
          <cell r="C375" t="str">
            <v>製品課</v>
          </cell>
          <cell r="G375">
            <v>0</v>
          </cell>
          <cell r="H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X375">
            <v>0</v>
          </cell>
          <cell r="Y375">
            <v>0</v>
          </cell>
          <cell r="Z375">
            <v>0</v>
          </cell>
          <cell r="AD375">
            <v>0</v>
          </cell>
          <cell r="AE375">
            <v>0</v>
          </cell>
          <cell r="AF375">
            <v>0</v>
          </cell>
        </row>
        <row r="376">
          <cell r="C376" t="str">
            <v>製品課</v>
          </cell>
          <cell r="G376">
            <v>0</v>
          </cell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X376">
            <v>0</v>
          </cell>
          <cell r="Y376">
            <v>0</v>
          </cell>
          <cell r="Z376">
            <v>0</v>
          </cell>
          <cell r="AD376">
            <v>0</v>
          </cell>
          <cell r="AE376">
            <v>0</v>
          </cell>
          <cell r="AF376">
            <v>0</v>
          </cell>
        </row>
        <row r="377">
          <cell r="C377" t="str">
            <v>製品課</v>
          </cell>
          <cell r="G377">
            <v>0</v>
          </cell>
          <cell r="H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X377">
            <v>0</v>
          </cell>
          <cell r="Y377">
            <v>0</v>
          </cell>
          <cell r="Z377">
            <v>0</v>
          </cell>
          <cell r="AD377">
            <v>0</v>
          </cell>
          <cell r="AE377">
            <v>0</v>
          </cell>
          <cell r="AF377">
            <v>0</v>
          </cell>
        </row>
        <row r="378">
          <cell r="C378" t="str">
            <v>製品課</v>
          </cell>
          <cell r="G378">
            <v>0</v>
          </cell>
          <cell r="H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X378">
            <v>0</v>
          </cell>
          <cell r="Y378">
            <v>0</v>
          </cell>
          <cell r="Z378">
            <v>0</v>
          </cell>
          <cell r="AD378">
            <v>0</v>
          </cell>
          <cell r="AE378">
            <v>0</v>
          </cell>
          <cell r="AF378">
            <v>0</v>
          </cell>
        </row>
        <row r="379">
          <cell r="C379" t="str">
            <v>製品課</v>
          </cell>
          <cell r="G379">
            <v>0</v>
          </cell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X379">
            <v>0</v>
          </cell>
          <cell r="Y379">
            <v>0</v>
          </cell>
          <cell r="Z379">
            <v>0</v>
          </cell>
          <cell r="AD379">
            <v>0</v>
          </cell>
          <cell r="AE379">
            <v>0</v>
          </cell>
          <cell r="AF379">
            <v>0</v>
          </cell>
        </row>
        <row r="380">
          <cell r="C380" t="str">
            <v>製品課</v>
          </cell>
          <cell r="G380">
            <v>0</v>
          </cell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X380">
            <v>0</v>
          </cell>
          <cell r="Y380">
            <v>0</v>
          </cell>
          <cell r="Z380">
            <v>0</v>
          </cell>
          <cell r="AD380">
            <v>0</v>
          </cell>
          <cell r="AE380">
            <v>0</v>
          </cell>
          <cell r="AF380">
            <v>0</v>
          </cell>
        </row>
        <row r="381">
          <cell r="C381" t="str">
            <v>製品課</v>
          </cell>
          <cell r="G381">
            <v>0</v>
          </cell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X381">
            <v>0</v>
          </cell>
          <cell r="Y381">
            <v>0</v>
          </cell>
          <cell r="Z381">
            <v>0</v>
          </cell>
          <cell r="AD381">
            <v>0</v>
          </cell>
          <cell r="AE381">
            <v>0</v>
          </cell>
          <cell r="AF381">
            <v>0</v>
          </cell>
        </row>
        <row r="382">
          <cell r="C382" t="str">
            <v>製品課</v>
          </cell>
          <cell r="G382">
            <v>0</v>
          </cell>
          <cell r="H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X382">
            <v>0</v>
          </cell>
          <cell r="Y382">
            <v>0</v>
          </cell>
          <cell r="Z382">
            <v>0</v>
          </cell>
          <cell r="AD382">
            <v>0</v>
          </cell>
          <cell r="AE382">
            <v>0</v>
          </cell>
          <cell r="AF382">
            <v>0</v>
          </cell>
        </row>
        <row r="383">
          <cell r="C383" t="str">
            <v>製品課</v>
          </cell>
          <cell r="G383">
            <v>0</v>
          </cell>
          <cell r="H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X383">
            <v>0</v>
          </cell>
          <cell r="Y383">
            <v>0</v>
          </cell>
          <cell r="Z383">
            <v>0</v>
          </cell>
          <cell r="AD383">
            <v>0</v>
          </cell>
          <cell r="AE383">
            <v>0</v>
          </cell>
          <cell r="AF383">
            <v>0</v>
          </cell>
        </row>
        <row r="384">
          <cell r="C384" t="str">
            <v>製品課</v>
          </cell>
          <cell r="G384">
            <v>0</v>
          </cell>
          <cell r="H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X384">
            <v>0</v>
          </cell>
          <cell r="Y384">
            <v>0</v>
          </cell>
          <cell r="Z384">
            <v>0</v>
          </cell>
          <cell r="AD384">
            <v>0</v>
          </cell>
          <cell r="AE384">
            <v>0</v>
          </cell>
          <cell r="AF384">
            <v>0</v>
          </cell>
        </row>
        <row r="385">
          <cell r="C385" t="str">
            <v>製品課</v>
          </cell>
          <cell r="G385">
            <v>0</v>
          </cell>
          <cell r="H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X385">
            <v>0</v>
          </cell>
          <cell r="Y385">
            <v>0</v>
          </cell>
          <cell r="Z385">
            <v>0</v>
          </cell>
          <cell r="AD385">
            <v>0</v>
          </cell>
          <cell r="AE385">
            <v>0</v>
          </cell>
          <cell r="AF385">
            <v>0</v>
          </cell>
        </row>
        <row r="386">
          <cell r="C386" t="str">
            <v>製品課</v>
          </cell>
          <cell r="G386">
            <v>0</v>
          </cell>
          <cell r="H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X386">
            <v>0</v>
          </cell>
          <cell r="Y386">
            <v>0</v>
          </cell>
          <cell r="Z386">
            <v>0</v>
          </cell>
          <cell r="AD386">
            <v>0</v>
          </cell>
          <cell r="AE386">
            <v>0</v>
          </cell>
          <cell r="AF386">
            <v>0</v>
          </cell>
        </row>
        <row r="387">
          <cell r="C387" t="str">
            <v>製品課</v>
          </cell>
          <cell r="G387">
            <v>0</v>
          </cell>
          <cell r="H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X387">
            <v>0</v>
          </cell>
          <cell r="Y387">
            <v>0</v>
          </cell>
          <cell r="Z387">
            <v>0</v>
          </cell>
          <cell r="AD387">
            <v>0</v>
          </cell>
          <cell r="AE387">
            <v>0</v>
          </cell>
          <cell r="AF387">
            <v>0</v>
          </cell>
        </row>
        <row r="388">
          <cell r="C388" t="str">
            <v>製品課</v>
          </cell>
          <cell r="G388">
            <v>0</v>
          </cell>
          <cell r="H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X388">
            <v>0</v>
          </cell>
          <cell r="Y388">
            <v>0</v>
          </cell>
          <cell r="Z388">
            <v>0</v>
          </cell>
          <cell r="AD388">
            <v>0</v>
          </cell>
          <cell r="AE388">
            <v>0</v>
          </cell>
          <cell r="AF388">
            <v>0</v>
          </cell>
        </row>
        <row r="389">
          <cell r="C389" t="str">
            <v>製品課</v>
          </cell>
          <cell r="G389">
            <v>0</v>
          </cell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X389">
            <v>0</v>
          </cell>
          <cell r="Y389">
            <v>0</v>
          </cell>
          <cell r="Z389">
            <v>0</v>
          </cell>
          <cell r="AD389">
            <v>0</v>
          </cell>
          <cell r="AE389">
            <v>0</v>
          </cell>
          <cell r="AF389">
            <v>0</v>
          </cell>
        </row>
        <row r="390">
          <cell r="C390" t="str">
            <v>製品課</v>
          </cell>
          <cell r="G390">
            <v>0</v>
          </cell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X390">
            <v>0</v>
          </cell>
          <cell r="Y390">
            <v>0</v>
          </cell>
          <cell r="Z390">
            <v>0</v>
          </cell>
          <cell r="AD390">
            <v>0</v>
          </cell>
          <cell r="AE390">
            <v>0</v>
          </cell>
          <cell r="AF390">
            <v>0</v>
          </cell>
        </row>
        <row r="391">
          <cell r="C391" t="str">
            <v>製品課</v>
          </cell>
          <cell r="G391">
            <v>0</v>
          </cell>
          <cell r="H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X391">
            <v>0</v>
          </cell>
          <cell r="Y391">
            <v>0</v>
          </cell>
          <cell r="Z391">
            <v>0</v>
          </cell>
          <cell r="AD391">
            <v>0</v>
          </cell>
          <cell r="AE391">
            <v>0</v>
          </cell>
          <cell r="AF391">
            <v>0</v>
          </cell>
        </row>
        <row r="392">
          <cell r="C392" t="str">
            <v>製品課</v>
          </cell>
          <cell r="G392">
            <v>0</v>
          </cell>
          <cell r="H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X392">
            <v>0</v>
          </cell>
          <cell r="Y392">
            <v>0</v>
          </cell>
          <cell r="Z392">
            <v>0</v>
          </cell>
          <cell r="AD392">
            <v>0</v>
          </cell>
          <cell r="AE392">
            <v>0</v>
          </cell>
          <cell r="AF392">
            <v>0</v>
          </cell>
        </row>
        <row r="393">
          <cell r="C393" t="str">
            <v>製品課</v>
          </cell>
          <cell r="G393">
            <v>0</v>
          </cell>
          <cell r="H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X393">
            <v>0</v>
          </cell>
          <cell r="Y393">
            <v>0</v>
          </cell>
          <cell r="Z393">
            <v>0</v>
          </cell>
          <cell r="AD393">
            <v>0</v>
          </cell>
          <cell r="AE393">
            <v>0</v>
          </cell>
          <cell r="AF393">
            <v>0</v>
          </cell>
        </row>
        <row r="394">
          <cell r="C394" t="str">
            <v>製品課</v>
          </cell>
          <cell r="G394">
            <v>0</v>
          </cell>
          <cell r="H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X394">
            <v>0</v>
          </cell>
          <cell r="Y394">
            <v>0</v>
          </cell>
          <cell r="Z394">
            <v>0</v>
          </cell>
          <cell r="AD394">
            <v>0</v>
          </cell>
          <cell r="AE394">
            <v>0</v>
          </cell>
          <cell r="AF394">
            <v>0</v>
          </cell>
        </row>
        <row r="395">
          <cell r="C395" t="str">
            <v>製品課</v>
          </cell>
          <cell r="G395">
            <v>0</v>
          </cell>
          <cell r="H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X395">
            <v>0</v>
          </cell>
          <cell r="Y395">
            <v>0</v>
          </cell>
          <cell r="Z395">
            <v>0</v>
          </cell>
          <cell r="AD395">
            <v>0</v>
          </cell>
          <cell r="AE395">
            <v>0</v>
          </cell>
          <cell r="AF395">
            <v>0</v>
          </cell>
        </row>
        <row r="396">
          <cell r="C396" t="str">
            <v>製品課</v>
          </cell>
          <cell r="G396">
            <v>0</v>
          </cell>
          <cell r="H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X396">
            <v>0</v>
          </cell>
          <cell r="Y396">
            <v>0</v>
          </cell>
          <cell r="Z396">
            <v>0</v>
          </cell>
          <cell r="AD396">
            <v>0</v>
          </cell>
          <cell r="AE396">
            <v>0</v>
          </cell>
          <cell r="AF396">
            <v>0</v>
          </cell>
        </row>
        <row r="397">
          <cell r="C397" t="str">
            <v>製品課</v>
          </cell>
          <cell r="G397">
            <v>0</v>
          </cell>
          <cell r="H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X397">
            <v>0</v>
          </cell>
          <cell r="Y397">
            <v>0</v>
          </cell>
          <cell r="Z397">
            <v>0</v>
          </cell>
          <cell r="AD397">
            <v>0</v>
          </cell>
          <cell r="AE397">
            <v>0</v>
          </cell>
          <cell r="AF397">
            <v>0</v>
          </cell>
        </row>
        <row r="398">
          <cell r="C398" t="str">
            <v>製品課</v>
          </cell>
          <cell r="G398">
            <v>0</v>
          </cell>
          <cell r="H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X398">
            <v>0</v>
          </cell>
          <cell r="Y398">
            <v>0</v>
          </cell>
          <cell r="Z398">
            <v>0</v>
          </cell>
          <cell r="AD398">
            <v>0</v>
          </cell>
          <cell r="AE398">
            <v>0</v>
          </cell>
          <cell r="AF398">
            <v>0</v>
          </cell>
        </row>
        <row r="399">
          <cell r="C399" t="str">
            <v>製品課</v>
          </cell>
          <cell r="G399">
            <v>0</v>
          </cell>
          <cell r="H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X399">
            <v>0</v>
          </cell>
          <cell r="Y399">
            <v>0</v>
          </cell>
          <cell r="Z399">
            <v>0</v>
          </cell>
          <cell r="AD399">
            <v>0</v>
          </cell>
          <cell r="AE399">
            <v>0</v>
          </cell>
          <cell r="AF399">
            <v>0</v>
          </cell>
        </row>
        <row r="400">
          <cell r="C400" t="str">
            <v>製品課</v>
          </cell>
          <cell r="G400">
            <v>0</v>
          </cell>
          <cell r="H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X400">
            <v>0</v>
          </cell>
          <cell r="Y400">
            <v>0</v>
          </cell>
          <cell r="Z400">
            <v>0</v>
          </cell>
          <cell r="AD400">
            <v>0</v>
          </cell>
          <cell r="AE400">
            <v>0</v>
          </cell>
          <cell r="AF400">
            <v>0</v>
          </cell>
        </row>
        <row r="401">
          <cell r="C401" t="str">
            <v>製品課</v>
          </cell>
          <cell r="G401">
            <v>0</v>
          </cell>
          <cell r="H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X401">
            <v>0</v>
          </cell>
          <cell r="Y401">
            <v>0</v>
          </cell>
          <cell r="Z401">
            <v>0</v>
          </cell>
          <cell r="AD401">
            <v>0</v>
          </cell>
          <cell r="AE401">
            <v>0</v>
          </cell>
          <cell r="AF401">
            <v>0</v>
          </cell>
        </row>
        <row r="402">
          <cell r="C402" t="str">
            <v>製品課</v>
          </cell>
          <cell r="G402">
            <v>0</v>
          </cell>
          <cell r="H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X402">
            <v>0</v>
          </cell>
          <cell r="Y402">
            <v>0</v>
          </cell>
          <cell r="Z402">
            <v>0</v>
          </cell>
          <cell r="AD402">
            <v>0</v>
          </cell>
          <cell r="AE402">
            <v>0</v>
          </cell>
          <cell r="AF402">
            <v>0</v>
          </cell>
        </row>
        <row r="403">
          <cell r="C403" t="str">
            <v>製品課</v>
          </cell>
          <cell r="G403">
            <v>0</v>
          </cell>
          <cell r="H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X403">
            <v>0</v>
          </cell>
          <cell r="Y403">
            <v>0</v>
          </cell>
          <cell r="Z403">
            <v>0</v>
          </cell>
          <cell r="AD403">
            <v>0</v>
          </cell>
          <cell r="AE403">
            <v>0</v>
          </cell>
          <cell r="AF403">
            <v>0</v>
          </cell>
        </row>
        <row r="404">
          <cell r="C404" t="str">
            <v>製品課</v>
          </cell>
          <cell r="G404">
            <v>0</v>
          </cell>
          <cell r="H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X404">
            <v>0</v>
          </cell>
          <cell r="Y404">
            <v>0</v>
          </cell>
          <cell r="Z404">
            <v>0</v>
          </cell>
          <cell r="AD404">
            <v>0</v>
          </cell>
          <cell r="AE404">
            <v>0</v>
          </cell>
          <cell r="AF404">
            <v>0</v>
          </cell>
        </row>
        <row r="405">
          <cell r="C405" t="str">
            <v>製品課</v>
          </cell>
          <cell r="G405">
            <v>0</v>
          </cell>
          <cell r="H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X405">
            <v>0</v>
          </cell>
          <cell r="Y405">
            <v>0</v>
          </cell>
          <cell r="Z405">
            <v>0</v>
          </cell>
          <cell r="AD405">
            <v>0</v>
          </cell>
          <cell r="AE405">
            <v>0</v>
          </cell>
          <cell r="AF405">
            <v>0</v>
          </cell>
        </row>
        <row r="406">
          <cell r="C406" t="str">
            <v>製品課</v>
          </cell>
          <cell r="G406">
            <v>0</v>
          </cell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X406">
            <v>0</v>
          </cell>
          <cell r="Y406">
            <v>0</v>
          </cell>
          <cell r="Z406">
            <v>0</v>
          </cell>
          <cell r="AD406">
            <v>0</v>
          </cell>
          <cell r="AE406">
            <v>0</v>
          </cell>
          <cell r="AF406">
            <v>0</v>
          </cell>
        </row>
        <row r="407">
          <cell r="C407" t="str">
            <v>製品課</v>
          </cell>
          <cell r="G407">
            <v>0</v>
          </cell>
          <cell r="H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X407">
            <v>0</v>
          </cell>
          <cell r="Y407">
            <v>0</v>
          </cell>
          <cell r="Z407">
            <v>0</v>
          </cell>
          <cell r="AD407">
            <v>0</v>
          </cell>
          <cell r="AE407">
            <v>0</v>
          </cell>
          <cell r="AF407">
            <v>0</v>
          </cell>
        </row>
        <row r="408">
          <cell r="AD408">
            <v>0</v>
          </cell>
        </row>
        <row r="409">
          <cell r="A409">
            <v>20211100027</v>
          </cell>
          <cell r="B409" t="str">
            <v>万田酵素MULBERRY 粒44.1g(30包入)</v>
          </cell>
          <cell r="C409" t="str">
            <v>製品内製</v>
          </cell>
          <cell r="E409">
            <v>44.1</v>
          </cell>
          <cell r="F409" t="str">
            <v>内製</v>
          </cell>
          <cell r="G409">
            <v>0</v>
          </cell>
          <cell r="H409">
            <v>0</v>
          </cell>
          <cell r="J409">
            <v>0</v>
          </cell>
          <cell r="K409">
            <v>23100</v>
          </cell>
          <cell r="O409">
            <v>2936345.1860858928</v>
          </cell>
          <cell r="R409">
            <v>53.837495076920966</v>
          </cell>
          <cell r="S409">
            <v>1243646.1362768742</v>
          </cell>
          <cell r="T409">
            <v>983207.13489978027</v>
          </cell>
          <cell r="U409">
            <v>36195</v>
          </cell>
          <cell r="V409">
            <v>4163929.5040464886</v>
          </cell>
          <cell r="X409">
            <v>0</v>
          </cell>
          <cell r="Y409">
            <v>1018710</v>
          </cell>
          <cell r="Z409">
            <v>434165.08833790891</v>
          </cell>
          <cell r="AD409">
            <v>23100</v>
          </cell>
          <cell r="AE409">
            <v>8517646.913370071</v>
          </cell>
          <cell r="AF409">
            <v>368.72930360909396</v>
          </cell>
        </row>
        <row r="410">
          <cell r="A410">
            <v>20220100056</v>
          </cell>
          <cell r="B410" t="str">
            <v>おいしい青汁 3g×30本(生産用)</v>
          </cell>
          <cell r="C410" t="str">
            <v>製品内製</v>
          </cell>
          <cell r="E410">
            <v>90</v>
          </cell>
          <cell r="F410" t="str">
            <v>内製</v>
          </cell>
          <cell r="G410">
            <v>0</v>
          </cell>
          <cell r="H410">
            <v>0</v>
          </cell>
          <cell r="J410">
            <v>0</v>
          </cell>
          <cell r="K410">
            <v>60256</v>
          </cell>
          <cell r="O410">
            <v>28308957.726339702</v>
          </cell>
          <cell r="R410">
            <v>48.279178812545069</v>
          </cell>
          <cell r="S410">
            <v>2909110.1985287159</v>
          </cell>
          <cell r="T410">
            <v>2299896.9079467854</v>
          </cell>
          <cell r="U410">
            <v>118570</v>
          </cell>
          <cell r="V410">
            <v>13640478.554905156</v>
          </cell>
          <cell r="X410">
            <v>0</v>
          </cell>
          <cell r="Y410">
            <v>5423040</v>
          </cell>
          <cell r="Z410">
            <v>2311251.1319806552</v>
          </cell>
          <cell r="AD410">
            <v>60256</v>
          </cell>
          <cell r="AE410">
            <v>46560584.321172297</v>
          </cell>
          <cell r="AF410">
            <v>772.71283060894018</v>
          </cell>
        </row>
        <row r="411">
          <cell r="A411">
            <v>20220400011</v>
          </cell>
          <cell r="B411" t="str">
            <v>万田酵素GINGER 粒44.1g(生産用)</v>
          </cell>
          <cell r="C411" t="str">
            <v>製品内製</v>
          </cell>
          <cell r="E411">
            <v>44.1</v>
          </cell>
          <cell r="F411" t="str">
            <v>内製</v>
          </cell>
          <cell r="H411">
            <v>0</v>
          </cell>
          <cell r="J411">
            <v>0</v>
          </cell>
          <cell r="K411">
            <v>60230</v>
          </cell>
          <cell r="O411">
            <v>32376285.376236398</v>
          </cell>
          <cell r="R411">
            <v>38.137397642689074</v>
          </cell>
          <cell r="S411">
            <v>2297015.4600191629</v>
          </cell>
          <cell r="T411">
            <v>1815984.4053607406</v>
          </cell>
          <cell r="U411">
            <v>94205</v>
          </cell>
          <cell r="V411">
            <v>10837490.784050267</v>
          </cell>
          <cell r="X411">
            <v>0</v>
          </cell>
          <cell r="Y411">
            <v>2656143</v>
          </cell>
          <cell r="Z411">
            <v>1132024.3840083226</v>
          </cell>
          <cell r="AD411">
            <v>60230</v>
          </cell>
          <cell r="AE411">
            <v>46161784.949655734</v>
          </cell>
          <cell r="AF411">
            <v>766.42511953604071</v>
          </cell>
        </row>
        <row r="412">
          <cell r="A412">
            <v>20220400012</v>
          </cell>
          <cell r="B412" t="str">
            <v>万田酵素STANDARD 粒44.1g(生産用)</v>
          </cell>
          <cell r="C412" t="str">
            <v>製品内製</v>
          </cell>
          <cell r="E412">
            <v>44.1</v>
          </cell>
          <cell r="F412" t="str">
            <v>内製</v>
          </cell>
          <cell r="H412">
            <v>0</v>
          </cell>
          <cell r="J412">
            <v>0</v>
          </cell>
          <cell r="K412">
            <v>29700</v>
          </cell>
          <cell r="O412">
            <v>12260295.289978625</v>
          </cell>
          <cell r="R412">
            <v>54.93743944371618</v>
          </cell>
          <cell r="S412">
            <v>1631641.9514783705</v>
          </cell>
          <cell r="T412">
            <v>1289950.5426020806</v>
          </cell>
          <cell r="U412">
            <v>46495</v>
          </cell>
          <cell r="V412">
            <v>5348857.6402995298</v>
          </cell>
          <cell r="X412">
            <v>0</v>
          </cell>
          <cell r="Y412">
            <v>1309770</v>
          </cell>
          <cell r="Z412">
            <v>558212.25643445423</v>
          </cell>
          <cell r="AD412">
            <v>29700</v>
          </cell>
          <cell r="AE412">
            <v>19457315.729314692</v>
          </cell>
          <cell r="AF412">
            <v>655.12847573450142</v>
          </cell>
        </row>
        <row r="413">
          <cell r="A413">
            <v>20220400033</v>
          </cell>
          <cell r="B413" t="str">
            <v>万田酵素STANDARD 粒 20包(生産用)</v>
          </cell>
          <cell r="C413" t="str">
            <v>製品内製</v>
          </cell>
          <cell r="E413">
            <v>29.4</v>
          </cell>
          <cell r="F413" t="str">
            <v>内製</v>
          </cell>
          <cell r="H413">
            <v>0</v>
          </cell>
          <cell r="J413">
            <v>0</v>
          </cell>
          <cell r="K413">
            <v>15000</v>
          </cell>
          <cell r="O413">
            <v>4128045.5521813557</v>
          </cell>
          <cell r="R413">
            <v>32.407483796535232</v>
          </cell>
          <cell r="S413">
            <v>486112.25694802846</v>
          </cell>
          <cell r="T413">
            <v>384312.72807583475</v>
          </cell>
          <cell r="U413">
            <v>19550</v>
          </cell>
          <cell r="V413">
            <v>2249062.6275482485</v>
          </cell>
          <cell r="X413">
            <v>0</v>
          </cell>
          <cell r="Y413">
            <v>441000</v>
          </cell>
          <cell r="Z413">
            <v>187950.25469173546</v>
          </cell>
          <cell r="AD413">
            <v>15000</v>
          </cell>
          <cell r="AE413">
            <v>6949371.1624971749</v>
          </cell>
          <cell r="AF413">
            <v>463.29141083314499</v>
          </cell>
        </row>
        <row r="414">
          <cell r="A414">
            <v>20230600088</v>
          </cell>
          <cell r="B414" t="str">
            <v>ﾌﾟﾗｽ温発酵しょうが粒44.1g(生産用</v>
          </cell>
          <cell r="C414" t="str">
            <v>製品内製</v>
          </cell>
          <cell r="E414">
            <v>44.1</v>
          </cell>
          <cell r="F414" t="str">
            <v>内製</v>
          </cell>
          <cell r="G414">
            <v>0</v>
          </cell>
          <cell r="H414">
            <v>0</v>
          </cell>
          <cell r="J414">
            <v>0</v>
          </cell>
          <cell r="K414">
            <v>31400</v>
          </cell>
          <cell r="L414">
            <v>0</v>
          </cell>
          <cell r="M414">
            <v>0</v>
          </cell>
          <cell r="O414">
            <v>5843292.0178968655</v>
          </cell>
          <cell r="R414">
            <v>53.160332564547787</v>
          </cell>
          <cell r="S414">
            <v>1669234.4425268006</v>
          </cell>
          <cell r="T414">
            <v>1319670.576572615</v>
          </cell>
          <cell r="U414">
            <v>49810</v>
          </cell>
          <cell r="V414">
            <v>5730220.4336664071</v>
          </cell>
          <cell r="X414">
            <v>0</v>
          </cell>
          <cell r="Y414">
            <v>1384740</v>
          </cell>
          <cell r="Z414">
            <v>590163.79973204935</v>
          </cell>
          <cell r="AD414">
            <v>31400</v>
          </cell>
          <cell r="AE414">
            <v>13483346.827867938</v>
          </cell>
          <cell r="AF414">
            <v>429.40594993209993</v>
          </cell>
        </row>
        <row r="415">
          <cell r="A415">
            <v>20231200048</v>
          </cell>
          <cell r="B415" t="str">
            <v>MANDA WELLNESS SUPERDRINK 15×3g</v>
          </cell>
          <cell r="C415" t="str">
            <v>製品内製</v>
          </cell>
          <cell r="E415">
            <v>45</v>
          </cell>
          <cell r="F415" t="str">
            <v>内製</v>
          </cell>
          <cell r="G415">
            <v>0</v>
          </cell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X415">
            <v>0</v>
          </cell>
          <cell r="Y415">
            <v>0</v>
          </cell>
          <cell r="Z415">
            <v>0</v>
          </cell>
          <cell r="AD415">
            <v>0</v>
          </cell>
          <cell r="AE415">
            <v>0</v>
          </cell>
          <cell r="AF415">
            <v>0</v>
          </cell>
        </row>
        <row r="416">
          <cell r="A416">
            <v>20231200049</v>
          </cell>
          <cell r="B416" t="str">
            <v>試供品 SF2.5g+SD3gｺﾝﾎﾞ</v>
          </cell>
          <cell r="C416" t="str">
            <v>製品内製</v>
          </cell>
          <cell r="E416">
            <v>5.5</v>
          </cell>
          <cell r="F416" t="str">
            <v>内製</v>
          </cell>
          <cell r="G416">
            <v>0</v>
          </cell>
          <cell r="H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X416">
            <v>0</v>
          </cell>
          <cell r="Y416">
            <v>0</v>
          </cell>
          <cell r="Z416">
            <v>0</v>
          </cell>
          <cell r="AD416">
            <v>0</v>
          </cell>
          <cell r="AE416">
            <v>0</v>
          </cell>
          <cell r="AF416">
            <v>0</v>
          </cell>
        </row>
        <row r="417">
          <cell r="A417">
            <v>20250300060</v>
          </cell>
          <cell r="B417" t="str">
            <v>万田ｱﾐﾉｱﾙﾌｧﾌﾟﾗｽ(1L)(生産用)</v>
          </cell>
          <cell r="C417" t="str">
            <v>製品内製</v>
          </cell>
          <cell r="E417">
            <v>1260</v>
          </cell>
          <cell r="F417" t="str">
            <v>内製</v>
          </cell>
          <cell r="G417">
            <v>0</v>
          </cell>
          <cell r="H417">
            <v>0</v>
          </cell>
          <cell r="J417">
            <v>0</v>
          </cell>
          <cell r="K417">
            <v>49240</v>
          </cell>
          <cell r="L417">
            <v>0</v>
          </cell>
          <cell r="M417">
            <v>0</v>
          </cell>
          <cell r="O417">
            <v>32650326.445735045</v>
          </cell>
          <cell r="R417">
            <v>2.7944907397260277</v>
          </cell>
          <cell r="S417">
            <v>137600.7240241096</v>
          </cell>
          <cell r="T417">
            <v>108784.97482644083</v>
          </cell>
          <cell r="U417">
            <v>58920</v>
          </cell>
          <cell r="V417">
            <v>6778249.1056339024</v>
          </cell>
          <cell r="X417">
            <v>0</v>
          </cell>
          <cell r="Y417">
            <v>62042400</v>
          </cell>
          <cell r="Z417">
            <v>26441915.831488725</v>
          </cell>
          <cell r="AD417">
            <v>49240</v>
          </cell>
          <cell r="AE417">
            <v>65979276.357684106</v>
          </cell>
          <cell r="AF417">
            <v>1339.952809863609</v>
          </cell>
        </row>
        <row r="418">
          <cell r="A418">
            <v>20240200038</v>
          </cell>
          <cell r="B418" t="str">
            <v>MANDA WELLNESS SUPERDRINK 30×3g</v>
          </cell>
          <cell r="C418" t="str">
            <v>製品内製</v>
          </cell>
          <cell r="E418">
            <v>90</v>
          </cell>
          <cell r="F418" t="str">
            <v>内製</v>
          </cell>
          <cell r="G418">
            <v>0</v>
          </cell>
          <cell r="H418">
            <v>0</v>
          </cell>
          <cell r="J418">
            <v>0</v>
          </cell>
          <cell r="K418">
            <v>1488</v>
          </cell>
          <cell r="L418">
            <v>0</v>
          </cell>
          <cell r="M418">
            <v>0</v>
          </cell>
          <cell r="O418">
            <v>676198.91747898201</v>
          </cell>
          <cell r="R418">
            <v>1469.7999150821918</v>
          </cell>
          <cell r="S418">
            <v>2187062.2736423016</v>
          </cell>
          <cell r="T418">
            <v>1729057.1402832833</v>
          </cell>
          <cell r="U418">
            <v>3225</v>
          </cell>
          <cell r="V418">
            <v>371009.05237049109</v>
          </cell>
          <cell r="X418">
            <v>0</v>
          </cell>
          <cell r="Y418">
            <v>133920</v>
          </cell>
          <cell r="Z418">
            <v>57075.505914551497</v>
          </cell>
          <cell r="AD418">
            <v>1488</v>
          </cell>
          <cell r="AE418">
            <v>2833340.6160473078</v>
          </cell>
          <cell r="AF418">
            <v>1904.126758096309</v>
          </cell>
        </row>
        <row r="420">
          <cell r="AD420">
            <v>0</v>
          </cell>
        </row>
        <row r="421">
          <cell r="A421">
            <v>20180500083</v>
          </cell>
          <cell r="B421" t="str">
            <v>STANDARD粒 7粒</v>
          </cell>
          <cell r="C421" t="str">
            <v>外注内製</v>
          </cell>
          <cell r="E421" t="str">
            <v>外注</v>
          </cell>
          <cell r="F421" t="str">
            <v>外注</v>
          </cell>
          <cell r="G421">
            <v>0</v>
          </cell>
          <cell r="H421">
            <v>239182</v>
          </cell>
          <cell r="J421">
            <v>2882536.4402945619</v>
          </cell>
          <cell r="K421">
            <v>1215327</v>
          </cell>
          <cell r="AA421">
            <v>16388340.842159981</v>
          </cell>
          <cell r="AB421">
            <v>1208524</v>
          </cell>
          <cell r="AC421">
            <v>-16388340.842159981</v>
          </cell>
          <cell r="AD421">
            <v>0</v>
          </cell>
          <cell r="AE421">
            <v>0</v>
          </cell>
          <cell r="AF421">
            <v>13.249060186258417</v>
          </cell>
        </row>
        <row r="422">
          <cell r="A422">
            <v>20181100054</v>
          </cell>
          <cell r="B422" t="str">
            <v>GINGER粒 7粒</v>
          </cell>
          <cell r="C422" t="str">
            <v>外注内製</v>
          </cell>
          <cell r="E422" t="str">
            <v>外注</v>
          </cell>
          <cell r="F422" t="str">
            <v>外注</v>
          </cell>
          <cell r="G422">
            <v>0</v>
          </cell>
          <cell r="H422">
            <v>159430</v>
          </cell>
          <cell r="J422">
            <v>1862459.5447595178</v>
          </cell>
          <cell r="K422">
            <v>2426685</v>
          </cell>
          <cell r="AA422">
            <v>32376285.376236398</v>
          </cell>
          <cell r="AB422">
            <v>2258339</v>
          </cell>
          <cell r="AC422">
            <v>-32376285.376236398</v>
          </cell>
          <cell r="AD422">
            <v>0</v>
          </cell>
          <cell r="AE422">
            <v>0</v>
          </cell>
          <cell r="AF422">
            <v>13.239451811306115</v>
          </cell>
        </row>
        <row r="423">
          <cell r="A423">
            <v>20211100018</v>
          </cell>
          <cell r="B423" t="str">
            <v>MULBERRY粒 7粒</v>
          </cell>
          <cell r="C423" t="str">
            <v>外注内製</v>
          </cell>
          <cell r="E423" t="str">
            <v>外注</v>
          </cell>
          <cell r="F423" t="str">
            <v>外注</v>
          </cell>
          <cell r="G423">
            <v>0</v>
          </cell>
          <cell r="H423">
            <v>210431</v>
          </cell>
          <cell r="J423">
            <v>2473558.0507830614</v>
          </cell>
          <cell r="K423">
            <v>203562</v>
          </cell>
          <cell r="AA423">
            <v>2936345.1860858928</v>
          </cell>
          <cell r="AB423">
            <v>305491</v>
          </cell>
          <cell r="AC423">
            <v>-2936345.1860858928</v>
          </cell>
          <cell r="AD423">
            <v>0</v>
          </cell>
          <cell r="AE423">
            <v>0</v>
          </cell>
          <cell r="AF423">
            <v>13.067620072969723</v>
          </cell>
        </row>
        <row r="424">
          <cell r="A424">
            <v>20220100058</v>
          </cell>
          <cell r="B424" t="str">
            <v>おいしい青汁(3g)3g</v>
          </cell>
          <cell r="C424" t="str">
            <v>外注内製</v>
          </cell>
          <cell r="E424" t="str">
            <v>外注</v>
          </cell>
          <cell r="F424" t="str">
            <v>外注</v>
          </cell>
          <cell r="G424">
            <v>0</v>
          </cell>
          <cell r="H424">
            <v>0</v>
          </cell>
          <cell r="J424">
            <v>0</v>
          </cell>
          <cell r="K424">
            <v>0</v>
          </cell>
          <cell r="AA424">
            <v>0</v>
          </cell>
          <cell r="AD424">
            <v>0</v>
          </cell>
          <cell r="AE424">
            <v>0</v>
          </cell>
          <cell r="AF424">
            <v>0</v>
          </cell>
        </row>
        <row r="425">
          <cell r="A425">
            <v>20220900038</v>
          </cell>
          <cell r="B425" t="str">
            <v>おいしい青汁ﾊﾞﾙｸ 3g(新)</v>
          </cell>
          <cell r="C425" t="str">
            <v>外注内製</v>
          </cell>
          <cell r="E425" t="str">
            <v>外注</v>
          </cell>
          <cell r="F425" t="str">
            <v>外注</v>
          </cell>
          <cell r="G425">
            <v>0</v>
          </cell>
          <cell r="H425">
            <v>483822</v>
          </cell>
          <cell r="J425">
            <v>9466083.777153844</v>
          </cell>
          <cell r="K425">
            <v>1713808</v>
          </cell>
          <cell r="AA425">
            <v>28308957.726339702</v>
          </cell>
          <cell r="AB425">
            <v>1809855</v>
          </cell>
          <cell r="AC425">
            <v>-28308957.726339702</v>
          </cell>
          <cell r="AF425">
            <v>17.188990641506326</v>
          </cell>
        </row>
        <row r="426">
          <cell r="A426">
            <v>20230600089</v>
          </cell>
          <cell r="B426" t="str">
            <v>ﾌﾟﾗｽ温 発酵しょうが粒 7粒</v>
          </cell>
          <cell r="C426" t="str">
            <v>外注内製</v>
          </cell>
          <cell r="E426" t="str">
            <v>外注</v>
          </cell>
          <cell r="F426" t="str">
            <v>外注</v>
          </cell>
          <cell r="H426">
            <v>588679</v>
          </cell>
          <cell r="J426">
            <v>7110893.8049561577</v>
          </cell>
          <cell r="K426">
            <v>405086</v>
          </cell>
          <cell r="AA426">
            <v>5843292.0178968655</v>
          </cell>
          <cell r="AB426">
            <v>968467</v>
          </cell>
          <cell r="AC426">
            <v>-5843292.0178968655</v>
          </cell>
          <cell r="AF426">
            <v>13.035461927973941</v>
          </cell>
        </row>
        <row r="427">
          <cell r="A427">
            <v>20240200039</v>
          </cell>
          <cell r="B427" t="str">
            <v>SUPERDRINKﾊﾞﾙｸ 3g(新)</v>
          </cell>
          <cell r="C427" t="str">
            <v>外注内製</v>
          </cell>
          <cell r="E427" t="str">
            <v>外注</v>
          </cell>
          <cell r="F427" t="str">
            <v>外注</v>
          </cell>
          <cell r="H427">
            <v>33959</v>
          </cell>
          <cell r="J427">
            <v>535390.67085056659</v>
          </cell>
          <cell r="K427">
            <v>36500</v>
          </cell>
          <cell r="AA427">
            <v>676198.91747898201</v>
          </cell>
          <cell r="AB427">
            <v>44849</v>
          </cell>
          <cell r="AC427">
            <v>-676198.91747898201</v>
          </cell>
          <cell r="AD427">
            <v>0</v>
          </cell>
          <cell r="AE427">
            <v>0</v>
          </cell>
          <cell r="AF427">
            <v>17.195668237266332</v>
          </cell>
        </row>
        <row r="428">
          <cell r="A428">
            <v>20250300059</v>
          </cell>
          <cell r="B428" t="str">
            <v>ｱﾐﾉα+1260k</v>
          </cell>
          <cell r="C428" t="str">
            <v>外注内製</v>
          </cell>
          <cell r="E428" t="str">
            <v>外注</v>
          </cell>
          <cell r="F428" t="str">
            <v>外注</v>
          </cell>
          <cell r="K428">
            <v>50</v>
          </cell>
          <cell r="AA428">
            <v>32650326.445735045</v>
          </cell>
          <cell r="AB428">
            <v>50</v>
          </cell>
          <cell r="AC428">
            <v>-32650326.445735045</v>
          </cell>
          <cell r="AD428">
            <v>0</v>
          </cell>
          <cell r="AE428">
            <v>0</v>
          </cell>
          <cell r="AF428">
            <v>653006.52891470084</v>
          </cell>
        </row>
        <row r="430">
          <cell r="AD430">
            <v>0</v>
          </cell>
        </row>
        <row r="431">
          <cell r="A431">
            <v>20040100009</v>
          </cell>
          <cell r="B431" t="str">
            <v>原料 万田酵素(植物用）</v>
          </cell>
          <cell r="C431" t="str">
            <v>製造部</v>
          </cell>
          <cell r="E431">
            <v>1000</v>
          </cell>
          <cell r="F431" t="str">
            <v>X</v>
          </cell>
          <cell r="G431">
            <v>1.5731245205740305</v>
          </cell>
          <cell r="H431">
            <v>0</v>
          </cell>
          <cell r="J431">
            <v>0</v>
          </cell>
          <cell r="K431">
            <v>14700</v>
          </cell>
          <cell r="P431">
            <v>23124930.45243825</v>
          </cell>
          <cell r="Q431">
            <v>21348481.860425644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8650</v>
          </cell>
          <cell r="X431">
            <v>499384.75557521841</v>
          </cell>
          <cell r="Z431">
            <v>0</v>
          </cell>
          <cell r="AD431">
            <v>14700</v>
          </cell>
          <cell r="AE431">
            <v>21847866.616000861</v>
          </cell>
          <cell r="AF431">
            <v>1486.2494296599225</v>
          </cell>
        </row>
        <row r="432">
          <cell r="A432">
            <v>20040500003</v>
          </cell>
          <cell r="B432" t="str">
            <v>ﾏﾝﾀﾞFｷｭｰﾌﾞ 5ﾘｯﾄﾙ</v>
          </cell>
          <cell r="C432" t="str">
            <v>製造部</v>
          </cell>
          <cell r="E432">
            <v>6500</v>
          </cell>
          <cell r="F432" t="str">
            <v>PY</v>
          </cell>
          <cell r="G432">
            <v>0</v>
          </cell>
          <cell r="H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Z432">
            <v>0</v>
          </cell>
          <cell r="AD432">
            <v>0</v>
          </cell>
          <cell r="AE432">
            <v>0</v>
          </cell>
          <cell r="AF432">
            <v>0</v>
          </cell>
        </row>
        <row r="433">
          <cell r="A433">
            <v>20050300004</v>
          </cell>
          <cell r="B433" t="str">
            <v>低分子化万田酵素 1kg</v>
          </cell>
          <cell r="C433" t="str">
            <v>製造部</v>
          </cell>
          <cell r="E433">
            <v>1000</v>
          </cell>
          <cell r="F433" t="str">
            <v>LPA</v>
          </cell>
          <cell r="G433">
            <v>1.7519335539692478</v>
          </cell>
          <cell r="H433">
            <v>0</v>
          </cell>
          <cell r="J433">
            <v>0</v>
          </cell>
          <cell r="K433">
            <v>18620</v>
          </cell>
          <cell r="P433">
            <v>32621002.774907392</v>
          </cell>
          <cell r="Q433">
            <v>30115069.42437429</v>
          </cell>
          <cell r="R433">
            <v>143.43321975732059</v>
          </cell>
          <cell r="S433">
            <v>2670726.5518813091</v>
          </cell>
          <cell r="T433">
            <v>2111434.5347762085</v>
          </cell>
          <cell r="U433">
            <v>0</v>
          </cell>
          <cell r="V433">
            <v>0</v>
          </cell>
          <cell r="W433">
            <v>12876.849104859335</v>
          </cell>
          <cell r="X433">
            <v>743410.65234787855</v>
          </cell>
          <cell r="Z433">
            <v>0</v>
          </cell>
          <cell r="AD433">
            <v>18620</v>
          </cell>
          <cell r="AE433">
            <v>32969914.611498374</v>
          </cell>
          <cell r="AF433">
            <v>1770.6721058806861</v>
          </cell>
        </row>
        <row r="434">
          <cell r="A434">
            <v>20061000003</v>
          </cell>
          <cell r="B434" t="str">
            <v>海苔養殖用｢おやじの海｣(ﾖﾓｷﾞ)</v>
          </cell>
          <cell r="C434" t="str">
            <v>製造部</v>
          </cell>
          <cell r="E434">
            <v>10000</v>
          </cell>
          <cell r="F434" t="str">
            <v>SBA</v>
          </cell>
          <cell r="G434">
            <v>0</v>
          </cell>
          <cell r="H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Z434">
            <v>0</v>
          </cell>
          <cell r="AD434">
            <v>0</v>
          </cell>
          <cell r="AE434">
            <v>0</v>
          </cell>
          <cell r="AF434">
            <v>0</v>
          </cell>
        </row>
        <row r="435">
          <cell r="A435">
            <v>20080700013</v>
          </cell>
          <cell r="B435" t="str">
            <v>原料 万田酵素(PQ 混合品)</v>
          </cell>
          <cell r="C435" t="str">
            <v>製造部</v>
          </cell>
          <cell r="E435">
            <v>1000</v>
          </cell>
          <cell r="F435" t="str">
            <v>PQ</v>
          </cell>
          <cell r="G435">
            <v>1.2153803124889517</v>
          </cell>
          <cell r="H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Z435">
            <v>0</v>
          </cell>
          <cell r="AD435">
            <v>0</v>
          </cell>
          <cell r="AE435">
            <v>0</v>
          </cell>
          <cell r="AF435">
            <v>0</v>
          </cell>
        </row>
        <row r="436">
          <cell r="A436">
            <v>20081000015</v>
          </cell>
          <cell r="B436" t="str">
            <v>原料 万田HI酵素(BG 混合品)</v>
          </cell>
          <cell r="C436" t="str">
            <v>製造部</v>
          </cell>
          <cell r="E436">
            <v>1000</v>
          </cell>
          <cell r="F436" t="str">
            <v>BG</v>
          </cell>
          <cell r="G436">
            <v>2.4997022122537342</v>
          </cell>
          <cell r="H436">
            <v>0</v>
          </cell>
          <cell r="J436">
            <v>0</v>
          </cell>
          <cell r="K436">
            <v>136</v>
          </cell>
          <cell r="P436">
            <v>339959.50086650782</v>
          </cell>
          <cell r="Q436">
            <v>313843.93792902277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320</v>
          </cell>
          <cell r="X436">
            <v>18474.34933919883</v>
          </cell>
          <cell r="Z436">
            <v>0</v>
          </cell>
          <cell r="AD436">
            <v>136</v>
          </cell>
          <cell r="AE436">
            <v>332318.28726822161</v>
          </cell>
          <cell r="AF436">
            <v>2443.5168181486883</v>
          </cell>
        </row>
        <row r="437">
          <cell r="A437">
            <v>20090700009</v>
          </cell>
          <cell r="B437" t="str">
            <v>犬猫向け植物発酵ｴｷｽ(ｱｰｽ技研)</v>
          </cell>
          <cell r="C437" t="str">
            <v>製造部</v>
          </cell>
          <cell r="E437">
            <v>1000</v>
          </cell>
          <cell r="F437" t="str">
            <v>H</v>
          </cell>
          <cell r="G437">
            <v>1.1267399533900599</v>
          </cell>
          <cell r="H437">
            <v>0</v>
          </cell>
          <cell r="J437">
            <v>0</v>
          </cell>
          <cell r="K437">
            <v>391</v>
          </cell>
          <cell r="P437">
            <v>440555.32177551347</v>
          </cell>
          <cell r="Q437">
            <v>406712.02513592283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1060</v>
          </cell>
          <cell r="X437">
            <v>61196.282186096127</v>
          </cell>
          <cell r="Z437">
            <v>0</v>
          </cell>
          <cell r="AD437">
            <v>391</v>
          </cell>
          <cell r="AE437">
            <v>467908.30732201895</v>
          </cell>
          <cell r="AF437">
            <v>1196.6964381637313</v>
          </cell>
        </row>
        <row r="438">
          <cell r="A438">
            <v>20090900007</v>
          </cell>
          <cell r="B438" t="str">
            <v>原料 万田酵素金印(OF 混合品)</v>
          </cell>
          <cell r="C438" t="str">
            <v>製造部</v>
          </cell>
          <cell r="E438">
            <v>1000</v>
          </cell>
          <cell r="F438" t="str">
            <v>OF</v>
          </cell>
          <cell r="G438">
            <v>1.9780822150500139</v>
          </cell>
          <cell r="H438">
            <v>0</v>
          </cell>
          <cell r="J438">
            <v>0</v>
          </cell>
          <cell r="K438">
            <v>122</v>
          </cell>
          <cell r="P438">
            <v>241326.03023610171</v>
          </cell>
          <cell r="Q438">
            <v>222787.45397916372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170</v>
          </cell>
          <cell r="X438">
            <v>9814.4980864493791</v>
          </cell>
          <cell r="Z438">
            <v>0</v>
          </cell>
          <cell r="AD438">
            <v>122</v>
          </cell>
          <cell r="AE438">
            <v>232601.95206561309</v>
          </cell>
          <cell r="AF438">
            <v>1906.5733775869926</v>
          </cell>
        </row>
        <row r="439">
          <cell r="A439">
            <v>20091200006</v>
          </cell>
          <cell r="B439" t="str">
            <v>原料 万田酵素ﾌﾟﾗｽ温(PEA 混合品)</v>
          </cell>
          <cell r="C439" t="str">
            <v>製造部</v>
          </cell>
          <cell r="E439">
            <v>1000</v>
          </cell>
          <cell r="F439" t="str">
            <v>PEA</v>
          </cell>
          <cell r="G439">
            <v>1.3030504900585989</v>
          </cell>
          <cell r="H439">
            <v>0</v>
          </cell>
          <cell r="J439">
            <v>0</v>
          </cell>
          <cell r="K439">
            <v>2074</v>
          </cell>
          <cell r="P439">
            <v>2702526.716381534</v>
          </cell>
          <cell r="Q439">
            <v>2494919.6150297448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1160</v>
          </cell>
          <cell r="X439">
            <v>66969.516354595762</v>
          </cell>
          <cell r="Z439">
            <v>0</v>
          </cell>
          <cell r="AD439">
            <v>2074</v>
          </cell>
          <cell r="AE439">
            <v>2561889.1313843406</v>
          </cell>
          <cell r="AF439">
            <v>1235.2406612267794</v>
          </cell>
        </row>
        <row r="440">
          <cell r="A440">
            <v>20100200005</v>
          </cell>
          <cell r="B440" t="str">
            <v>原料 万田HI酵素BH</v>
          </cell>
          <cell r="C440" t="str">
            <v>製造部</v>
          </cell>
          <cell r="E440">
            <v>1000</v>
          </cell>
          <cell r="F440" t="str">
            <v>BH</v>
          </cell>
          <cell r="G440">
            <v>0</v>
          </cell>
          <cell r="H440">
            <v>0</v>
          </cell>
          <cell r="J440">
            <v>0</v>
          </cell>
          <cell r="K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Z440">
            <v>0</v>
          </cell>
          <cell r="AD440">
            <v>0</v>
          </cell>
          <cell r="AE440">
            <v>0</v>
          </cell>
          <cell r="AF440">
            <v>0</v>
          </cell>
        </row>
        <row r="441">
          <cell r="A441">
            <v>20110400011</v>
          </cell>
          <cell r="B441" t="str">
            <v>MKﾐｸｽﾁｬｰ(ﾍﾟｰｽﾄ)(kg)</v>
          </cell>
          <cell r="C441" t="str">
            <v>製造部</v>
          </cell>
          <cell r="E441">
            <v>1000</v>
          </cell>
          <cell r="F441" t="str">
            <v>P</v>
          </cell>
          <cell r="G441">
            <v>1.2657092176984073</v>
          </cell>
          <cell r="H441">
            <v>0</v>
          </cell>
          <cell r="J441">
            <v>0</v>
          </cell>
          <cell r="K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Z441">
            <v>0</v>
          </cell>
          <cell r="AD441">
            <v>0</v>
          </cell>
          <cell r="AE441">
            <v>0</v>
          </cell>
          <cell r="AF441">
            <v>0</v>
          </cell>
        </row>
        <row r="442">
          <cell r="A442">
            <v>20110400012</v>
          </cell>
          <cell r="B442" t="str">
            <v>MKﾐｸｽﾁｬｰ(ﾘｷｯﾄﾞ)(kg)</v>
          </cell>
          <cell r="C442" t="str">
            <v>製造部</v>
          </cell>
          <cell r="E442">
            <v>1000</v>
          </cell>
          <cell r="F442" t="str">
            <v>LPA</v>
          </cell>
          <cell r="G442">
            <v>1.7519335539692478</v>
          </cell>
          <cell r="H442">
            <v>0</v>
          </cell>
          <cell r="J442">
            <v>0</v>
          </cell>
          <cell r="K442">
            <v>930</v>
          </cell>
          <cell r="P442">
            <v>1629298.2051914004</v>
          </cell>
          <cell r="Q442">
            <v>1504136.1205514548</v>
          </cell>
          <cell r="R442">
            <v>143.43321975732059</v>
          </cell>
          <cell r="S442">
            <v>133392.89437430815</v>
          </cell>
          <cell r="T442">
            <v>105458.33068431118</v>
          </cell>
          <cell r="U442">
            <v>0</v>
          </cell>
          <cell r="V442">
            <v>0</v>
          </cell>
          <cell r="W442">
            <v>643.15089514066494</v>
          </cell>
          <cell r="X442">
            <v>37130.607233272123</v>
          </cell>
          <cell r="Z442">
            <v>0</v>
          </cell>
          <cell r="AD442">
            <v>930</v>
          </cell>
          <cell r="AE442">
            <v>1646725.0584690382</v>
          </cell>
          <cell r="AF442">
            <v>1770.6721058806863</v>
          </cell>
        </row>
        <row r="443">
          <cell r="A443">
            <v>20110800692</v>
          </cell>
          <cell r="B443" t="str">
            <v>原料 万田酵素</v>
          </cell>
          <cell r="C443" t="str">
            <v>製造部</v>
          </cell>
          <cell r="E443">
            <v>1000</v>
          </cell>
          <cell r="F443" t="str">
            <v>P</v>
          </cell>
          <cell r="G443">
            <v>1.2657092176984073</v>
          </cell>
          <cell r="H443">
            <v>0</v>
          </cell>
          <cell r="J443">
            <v>0</v>
          </cell>
          <cell r="K443">
            <v>14945</v>
          </cell>
          <cell r="P443">
            <v>18916024.258502696</v>
          </cell>
          <cell r="Q443">
            <v>17462902.281353123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4291.9199178644767</v>
          </cell>
          <cell r="X443">
            <v>247782.58718279345</v>
          </cell>
          <cell r="Z443">
            <v>0</v>
          </cell>
          <cell r="AD443">
            <v>14945</v>
          </cell>
          <cell r="AE443">
            <v>17710684.868535917</v>
          </cell>
          <cell r="AF443">
            <v>1185.057535532681</v>
          </cell>
        </row>
        <row r="444">
          <cell r="A444">
            <v>20111001044</v>
          </cell>
          <cell r="B444" t="str">
            <v>畜産用植物性発酵物(A飼料) バルク</v>
          </cell>
          <cell r="C444" t="str">
            <v>製造部</v>
          </cell>
          <cell r="E444">
            <v>1000</v>
          </cell>
          <cell r="F444" t="str">
            <v>T</v>
          </cell>
          <cell r="G444">
            <v>1.580070235330544</v>
          </cell>
          <cell r="H444">
            <v>0</v>
          </cell>
          <cell r="J444">
            <v>0</v>
          </cell>
          <cell r="K444">
            <v>3072</v>
          </cell>
          <cell r="P444">
            <v>4853975.7629354307</v>
          </cell>
          <cell r="Q444">
            <v>4481095.1427119533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1810</v>
          </cell>
          <cell r="X444">
            <v>104495.53844984339</v>
          </cell>
          <cell r="Z444">
            <v>0</v>
          </cell>
          <cell r="AD444">
            <v>3072</v>
          </cell>
          <cell r="AE444">
            <v>4585590.6811617967</v>
          </cell>
          <cell r="AF444">
            <v>1492.7052998573556</v>
          </cell>
        </row>
        <row r="445">
          <cell r="A445">
            <v>20180200004</v>
          </cell>
          <cell r="B445" t="str">
            <v>原料 万田酵素 PXA (混合品)</v>
          </cell>
          <cell r="C445" t="str">
            <v>製造部</v>
          </cell>
          <cell r="E445">
            <v>1000</v>
          </cell>
          <cell r="F445" t="str">
            <v>PXA</v>
          </cell>
          <cell r="G445">
            <v>2.0879516745443318</v>
          </cell>
          <cell r="H445">
            <v>0</v>
          </cell>
          <cell r="J445">
            <v>0</v>
          </cell>
          <cell r="K445">
            <v>1044</v>
          </cell>
          <cell r="P445">
            <v>2179821.5482242825</v>
          </cell>
          <cell r="Q445">
            <v>2012368.4642832896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780</v>
          </cell>
          <cell r="X445">
            <v>45031.226514297152</v>
          </cell>
          <cell r="Z445">
            <v>0</v>
          </cell>
          <cell r="AD445">
            <v>1044</v>
          </cell>
          <cell r="AE445">
            <v>2057399.6907975867</v>
          </cell>
          <cell r="AF445">
            <v>1970.6893590015197</v>
          </cell>
        </row>
        <row r="446">
          <cell r="A446">
            <v>20180500057</v>
          </cell>
          <cell r="B446" t="str">
            <v>原料 万田酵素 MULBERRY MPA(混合</v>
          </cell>
          <cell r="C446" t="str">
            <v>製造部</v>
          </cell>
          <cell r="E446">
            <v>1000</v>
          </cell>
          <cell r="F446" t="str">
            <v>MPA</v>
          </cell>
          <cell r="G446">
            <v>1.2952547947611213</v>
          </cell>
          <cell r="H446">
            <v>0</v>
          </cell>
          <cell r="J446">
            <v>0</v>
          </cell>
          <cell r="K446">
            <v>522</v>
          </cell>
          <cell r="P446">
            <v>676123.00286530529</v>
          </cell>
          <cell r="Q446">
            <v>624183.48421733617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340</v>
          </cell>
          <cell r="X446">
            <v>19628.996172898758</v>
          </cell>
          <cell r="Z446">
            <v>0</v>
          </cell>
          <cell r="AD446">
            <v>522</v>
          </cell>
          <cell r="AE446">
            <v>643812.48039023497</v>
          </cell>
          <cell r="AF446">
            <v>1233.3572421268868</v>
          </cell>
        </row>
        <row r="447">
          <cell r="A447">
            <v>20191100098</v>
          </cell>
          <cell r="B447" t="str">
            <v>MKﾐｸｽﾁｬｰ(ﾍﾟｰｽﾄ) 20kg</v>
          </cell>
          <cell r="C447" t="str">
            <v>製造部</v>
          </cell>
          <cell r="E447">
            <v>20000</v>
          </cell>
          <cell r="F447" t="str">
            <v>P</v>
          </cell>
          <cell r="G447">
            <v>1.2657092176984073</v>
          </cell>
          <cell r="H447">
            <v>0</v>
          </cell>
          <cell r="J447">
            <v>0</v>
          </cell>
          <cell r="K447">
            <v>105</v>
          </cell>
          <cell r="P447">
            <v>2657989.3571666554</v>
          </cell>
          <cell r="Q447">
            <v>2453803.5992533667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603.08008213552364</v>
          </cell>
          <cell r="X447">
            <v>34817.225365263716</v>
          </cell>
          <cell r="Z447">
            <v>0</v>
          </cell>
          <cell r="AD447">
            <v>105</v>
          </cell>
          <cell r="AE447">
            <v>2488620.8246186306</v>
          </cell>
          <cell r="AF447">
            <v>23701.150710653623</v>
          </cell>
        </row>
        <row r="448">
          <cell r="A448">
            <v>20201200034</v>
          </cell>
          <cell r="B448" t="str">
            <v>原料 万田酵素 X</v>
          </cell>
          <cell r="C448" t="str">
            <v>製造部</v>
          </cell>
          <cell r="E448">
            <v>1000</v>
          </cell>
          <cell r="F448" t="str">
            <v>X</v>
          </cell>
          <cell r="G448">
            <v>1.5731245205740305</v>
          </cell>
          <cell r="H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Z448">
            <v>0</v>
          </cell>
          <cell r="AD448">
            <v>0</v>
          </cell>
          <cell r="AE448">
            <v>0</v>
          </cell>
          <cell r="AF448">
            <v>0</v>
          </cell>
        </row>
        <row r="449">
          <cell r="A449">
            <v>20210300049</v>
          </cell>
          <cell r="B449" t="str">
            <v>MKﾐｸｽﾁｬｰ(ﾌﾞﾛｯｸﾀｲﾌﾟ)(kg)</v>
          </cell>
          <cell r="C449" t="str">
            <v>製造部</v>
          </cell>
          <cell r="E449">
            <v>1000</v>
          </cell>
          <cell r="F449" t="str">
            <v>LPZ</v>
          </cell>
          <cell r="G449">
            <v>0.76025529744318365</v>
          </cell>
          <cell r="H449">
            <v>0</v>
          </cell>
          <cell r="J449">
            <v>0</v>
          </cell>
          <cell r="K449">
            <v>50</v>
          </cell>
          <cell r="P449">
            <v>38012.764872159183</v>
          </cell>
          <cell r="Q449">
            <v>35092.638354393443</v>
          </cell>
          <cell r="R449">
            <v>9.2098805573988063</v>
          </cell>
          <cell r="S449">
            <v>460.49402786994034</v>
          </cell>
          <cell r="T449">
            <v>364.05935786195772</v>
          </cell>
          <cell r="U449">
            <v>0</v>
          </cell>
          <cell r="V449">
            <v>0</v>
          </cell>
          <cell r="W449">
            <v>180</v>
          </cell>
          <cell r="X449">
            <v>10391.821503299343</v>
          </cell>
          <cell r="Z449">
            <v>0</v>
          </cell>
          <cell r="AD449">
            <v>50</v>
          </cell>
          <cell r="AE449">
            <v>45848.519215554741</v>
          </cell>
          <cell r="AF449">
            <v>916.97038431109479</v>
          </cell>
        </row>
        <row r="450">
          <cell r="A450">
            <v>20230700046</v>
          </cell>
          <cell r="B450" t="str">
            <v>原料 万田酵素発酵しょうがGPB混合</v>
          </cell>
          <cell r="C450" t="str">
            <v>製造部</v>
          </cell>
          <cell r="E450">
            <v>1000</v>
          </cell>
          <cell r="F450" t="str">
            <v>GPB</v>
          </cell>
          <cell r="G450">
            <v>0</v>
          </cell>
          <cell r="H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Z450">
            <v>0</v>
          </cell>
          <cell r="AD450">
            <v>0</v>
          </cell>
          <cell r="AE450">
            <v>0</v>
          </cell>
          <cell r="AF450">
            <v>0</v>
          </cell>
        </row>
        <row r="451">
          <cell r="A451">
            <v>20231100020</v>
          </cell>
          <cell r="B451" t="str">
            <v>原料 ひと粒のちから BHA(混合品)</v>
          </cell>
          <cell r="C451" t="str">
            <v>製造部</v>
          </cell>
          <cell r="E451">
            <v>1000</v>
          </cell>
          <cell r="F451" t="str">
            <v>BHA</v>
          </cell>
          <cell r="G451">
            <v>4.9804165987160882</v>
          </cell>
          <cell r="H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Z451">
            <v>0</v>
          </cell>
          <cell r="AD451">
            <v>0</v>
          </cell>
          <cell r="AE451">
            <v>0</v>
          </cell>
          <cell r="AF451">
            <v>0</v>
          </cell>
        </row>
        <row r="452">
          <cell r="A452">
            <v>20240100001</v>
          </cell>
          <cell r="B452" t="str">
            <v>原料 万田酵素発酵しょうがGPA混合</v>
          </cell>
          <cell r="C452" t="str">
            <v>製造部</v>
          </cell>
          <cell r="E452">
            <v>1000</v>
          </cell>
          <cell r="F452" t="str">
            <v>GPA</v>
          </cell>
          <cell r="G452">
            <v>3.1321260212047015</v>
          </cell>
          <cell r="H452">
            <v>0</v>
          </cell>
          <cell r="J452">
            <v>0</v>
          </cell>
          <cell r="K452">
            <v>522</v>
          </cell>
          <cell r="P452">
            <v>1634969.7830688541</v>
          </cell>
          <cell r="Q452">
            <v>1509372.0099170832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660</v>
          </cell>
          <cell r="X452">
            <v>38103.345512097592</v>
          </cell>
          <cell r="Z452">
            <v>0</v>
          </cell>
          <cell r="AD452">
            <v>522</v>
          </cell>
          <cell r="AE452">
            <v>1547475.3554291809</v>
          </cell>
          <cell r="AF452">
            <v>2964.5121751516876</v>
          </cell>
        </row>
        <row r="453">
          <cell r="A453">
            <v>20240200017</v>
          </cell>
          <cell r="B453" t="str">
            <v>植物発酵ｴｷｽ 万田酵素 20kg</v>
          </cell>
          <cell r="C453" t="str">
            <v>製造部</v>
          </cell>
          <cell r="E453">
            <v>20000</v>
          </cell>
          <cell r="F453" t="str">
            <v>P</v>
          </cell>
          <cell r="G453">
            <v>1.2657092176984073</v>
          </cell>
          <cell r="H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Z453">
            <v>0</v>
          </cell>
          <cell r="AD453">
            <v>0</v>
          </cell>
          <cell r="AE453">
            <v>0</v>
          </cell>
          <cell r="AF453">
            <v>0</v>
          </cell>
        </row>
        <row r="454">
          <cell r="A454">
            <v>20220300014</v>
          </cell>
          <cell r="B454" t="str">
            <v>MANDA HARVEST ｻﾝﾊﾞﾙｸ</v>
          </cell>
          <cell r="C454" t="str">
            <v>製造部</v>
          </cell>
          <cell r="E454">
            <v>1000</v>
          </cell>
          <cell r="F454" t="str">
            <v>X</v>
          </cell>
          <cell r="G454">
            <v>1.5731245205740305</v>
          </cell>
          <cell r="K454">
            <v>6000</v>
          </cell>
          <cell r="P454">
            <v>9438747.1234441828</v>
          </cell>
          <cell r="Q454">
            <v>8713666.0654798541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1110</v>
          </cell>
          <cell r="X454">
            <v>64082.899270345944</v>
          </cell>
          <cell r="Z454">
            <v>0</v>
          </cell>
          <cell r="AD454">
            <v>6000</v>
          </cell>
          <cell r="AE454">
            <v>8777748.9647502005</v>
          </cell>
          <cell r="AF454">
            <v>1462.9581607917</v>
          </cell>
        </row>
        <row r="463">
          <cell r="H463">
            <v>0</v>
          </cell>
          <cell r="J463">
            <v>0</v>
          </cell>
        </row>
        <row r="464">
          <cell r="AD464">
            <v>0</v>
          </cell>
        </row>
        <row r="465">
          <cell r="A465">
            <v>20020400014</v>
          </cell>
          <cell r="B465" t="str">
            <v>ﾋﾟｸﾞﾓｰﾝ(A飼料) 5kg</v>
          </cell>
          <cell r="C465" t="str">
            <v>外注</v>
          </cell>
          <cell r="E465" t="str">
            <v>外注</v>
          </cell>
          <cell r="F465" t="str">
            <v>外注</v>
          </cell>
          <cell r="G465" t="str">
            <v>-</v>
          </cell>
          <cell r="H465">
            <v>0</v>
          </cell>
          <cell r="J465">
            <v>0</v>
          </cell>
          <cell r="K465">
            <v>246</v>
          </cell>
          <cell r="L465" t="str">
            <v>-</v>
          </cell>
          <cell r="M465" t="str">
            <v>-</v>
          </cell>
          <cell r="R465">
            <v>0</v>
          </cell>
          <cell r="S465" t="str">
            <v>-</v>
          </cell>
          <cell r="T465" t="str">
            <v>-</v>
          </cell>
          <cell r="U465">
            <v>0</v>
          </cell>
          <cell r="V465" t="str">
            <v>-</v>
          </cell>
          <cell r="X465">
            <v>0</v>
          </cell>
          <cell r="Y465" t="str">
            <v>-</v>
          </cell>
          <cell r="Z465" t="str">
            <v>-</v>
          </cell>
          <cell r="AA465">
            <v>722996.3172787053</v>
          </cell>
          <cell r="AD465">
            <v>246</v>
          </cell>
          <cell r="AE465">
            <v>722996.3172787053</v>
          </cell>
          <cell r="AF465">
            <v>2939.0094198321353</v>
          </cell>
        </row>
        <row r="466">
          <cell r="A466">
            <v>20041100001</v>
          </cell>
          <cell r="B466" t="str">
            <v>万田香熟酢 720ml</v>
          </cell>
          <cell r="C466" t="str">
            <v>外注</v>
          </cell>
          <cell r="E466" t="str">
            <v>外注</v>
          </cell>
          <cell r="F466" t="str">
            <v>外注</v>
          </cell>
          <cell r="G466" t="str">
            <v>-</v>
          </cell>
          <cell r="H466">
            <v>0</v>
          </cell>
          <cell r="J466">
            <v>0</v>
          </cell>
          <cell r="K466">
            <v>0</v>
          </cell>
          <cell r="L466" t="str">
            <v>-</v>
          </cell>
          <cell r="M466" t="str">
            <v>-</v>
          </cell>
          <cell r="R466">
            <v>0</v>
          </cell>
          <cell r="S466" t="str">
            <v>-</v>
          </cell>
          <cell r="T466" t="str">
            <v>-</v>
          </cell>
          <cell r="U466">
            <v>0</v>
          </cell>
          <cell r="V466" t="str">
            <v>-</v>
          </cell>
          <cell r="X466">
            <v>0</v>
          </cell>
          <cell r="Y466" t="str">
            <v>-</v>
          </cell>
          <cell r="Z466" t="str">
            <v>-</v>
          </cell>
          <cell r="AA466">
            <v>0</v>
          </cell>
          <cell r="AD466">
            <v>0</v>
          </cell>
          <cell r="AE466">
            <v>0</v>
          </cell>
          <cell r="AF466">
            <v>0</v>
          </cell>
        </row>
        <row r="467">
          <cell r="A467">
            <v>20041100007</v>
          </cell>
          <cell r="B467" t="str">
            <v>ﾊﾞﾙｸﾞｯﾄﾞ(A飼料) 5kg</v>
          </cell>
          <cell r="C467" t="str">
            <v>外注</v>
          </cell>
          <cell r="E467" t="str">
            <v>外注</v>
          </cell>
          <cell r="F467" t="str">
            <v>外注</v>
          </cell>
          <cell r="G467" t="str">
            <v>-</v>
          </cell>
          <cell r="H467">
            <v>0</v>
          </cell>
          <cell r="J467">
            <v>0</v>
          </cell>
          <cell r="K467">
            <v>600</v>
          </cell>
          <cell r="L467" t="str">
            <v>-</v>
          </cell>
          <cell r="M467" t="str">
            <v>-</v>
          </cell>
          <cell r="R467">
            <v>0</v>
          </cell>
          <cell r="S467" t="str">
            <v>-</v>
          </cell>
          <cell r="T467" t="str">
            <v>-</v>
          </cell>
          <cell r="U467">
            <v>0</v>
          </cell>
          <cell r="V467" t="str">
            <v>-</v>
          </cell>
          <cell r="X467">
            <v>0</v>
          </cell>
          <cell r="Y467" t="str">
            <v>-</v>
          </cell>
          <cell r="Z467" t="str">
            <v>-</v>
          </cell>
          <cell r="AA467">
            <v>4296817.3556405362</v>
          </cell>
          <cell r="AD467">
            <v>600</v>
          </cell>
          <cell r="AE467">
            <v>4296817.3556405362</v>
          </cell>
          <cell r="AF467">
            <v>7161.3622594008939</v>
          </cell>
        </row>
        <row r="468">
          <cell r="A468">
            <v>20060700007</v>
          </cell>
          <cell r="B468" t="str">
            <v>ひと粒のちから 55g(550mg×100粒)</v>
          </cell>
          <cell r="C468" t="str">
            <v>外注</v>
          </cell>
          <cell r="E468" t="str">
            <v>外注</v>
          </cell>
          <cell r="F468" t="str">
            <v>外注</v>
          </cell>
          <cell r="G468" t="str">
            <v>-</v>
          </cell>
          <cell r="H468">
            <v>0</v>
          </cell>
          <cell r="J468">
            <v>0</v>
          </cell>
          <cell r="K468">
            <v>0</v>
          </cell>
          <cell r="L468" t="str">
            <v>-</v>
          </cell>
          <cell r="M468" t="str">
            <v>-</v>
          </cell>
          <cell r="R468">
            <v>0</v>
          </cell>
          <cell r="S468" t="str">
            <v>-</v>
          </cell>
          <cell r="T468" t="str">
            <v>-</v>
          </cell>
          <cell r="U468">
            <v>0</v>
          </cell>
          <cell r="V468" t="str">
            <v>-</v>
          </cell>
          <cell r="X468">
            <v>0</v>
          </cell>
          <cell r="Y468" t="str">
            <v>-</v>
          </cell>
          <cell r="Z468" t="str">
            <v>-</v>
          </cell>
          <cell r="AA468">
            <v>0</v>
          </cell>
          <cell r="AD468">
            <v>0</v>
          </cell>
          <cell r="AE468">
            <v>0</v>
          </cell>
          <cell r="AF468">
            <v>0</v>
          </cell>
        </row>
        <row r="469">
          <cell r="A469">
            <v>20060800004</v>
          </cell>
          <cell r="B469" t="str">
            <v>ｽｷﾝｸﾘｰﾑ肌元気EX 80g</v>
          </cell>
          <cell r="C469" t="str">
            <v>外注</v>
          </cell>
          <cell r="E469" t="str">
            <v>外注</v>
          </cell>
          <cell r="F469" t="str">
            <v>外注</v>
          </cell>
          <cell r="G469" t="str">
            <v>-</v>
          </cell>
          <cell r="H469">
            <v>0</v>
          </cell>
          <cell r="J469">
            <v>0</v>
          </cell>
          <cell r="K469">
            <v>0</v>
          </cell>
          <cell r="L469" t="str">
            <v>-</v>
          </cell>
          <cell r="M469" t="str">
            <v>-</v>
          </cell>
          <cell r="R469">
            <v>0</v>
          </cell>
          <cell r="S469" t="str">
            <v>-</v>
          </cell>
          <cell r="T469" t="str">
            <v>-</v>
          </cell>
          <cell r="U469">
            <v>0</v>
          </cell>
          <cell r="V469" t="str">
            <v>-</v>
          </cell>
          <cell r="X469">
            <v>0</v>
          </cell>
          <cell r="Y469" t="str">
            <v>-</v>
          </cell>
          <cell r="Z469" t="str">
            <v>-</v>
          </cell>
          <cell r="AA469">
            <v>0</v>
          </cell>
          <cell r="AD469">
            <v>0</v>
          </cell>
          <cell r="AE469">
            <v>0</v>
          </cell>
          <cell r="AF469">
            <v>0</v>
          </cell>
        </row>
        <row r="470">
          <cell r="A470">
            <v>20061200011</v>
          </cell>
          <cell r="B470" t="str">
            <v>万田酵素21 煌粒100g(DM)</v>
          </cell>
          <cell r="C470" t="str">
            <v>外注</v>
          </cell>
          <cell r="E470" t="str">
            <v>外注</v>
          </cell>
          <cell r="F470" t="str">
            <v>外注</v>
          </cell>
          <cell r="G470" t="str">
            <v>-</v>
          </cell>
          <cell r="H470">
            <v>0</v>
          </cell>
          <cell r="J470">
            <v>0</v>
          </cell>
          <cell r="K470">
            <v>0</v>
          </cell>
          <cell r="L470" t="str">
            <v>-</v>
          </cell>
          <cell r="M470" t="str">
            <v>-</v>
          </cell>
          <cell r="R470">
            <v>0</v>
          </cell>
          <cell r="S470" t="str">
            <v>-</v>
          </cell>
          <cell r="T470" t="str">
            <v>-</v>
          </cell>
          <cell r="U470">
            <v>0</v>
          </cell>
          <cell r="V470" t="str">
            <v>-</v>
          </cell>
          <cell r="X470">
            <v>0</v>
          </cell>
          <cell r="Y470" t="str">
            <v>-</v>
          </cell>
          <cell r="Z470" t="str">
            <v>-</v>
          </cell>
          <cell r="AA470">
            <v>0</v>
          </cell>
          <cell r="AD470">
            <v>0</v>
          </cell>
          <cell r="AE470">
            <v>0</v>
          </cell>
          <cell r="AF470">
            <v>0</v>
          </cell>
        </row>
        <row r="471">
          <cell r="A471">
            <v>20061200018</v>
          </cell>
          <cell r="B471" t="str">
            <v>万田ｱﾐﾉｱﾙﾌｧ 500ml</v>
          </cell>
          <cell r="C471" t="str">
            <v>外注</v>
          </cell>
          <cell r="E471" t="str">
            <v>外注</v>
          </cell>
          <cell r="F471" t="str">
            <v>外注</v>
          </cell>
          <cell r="G471" t="str">
            <v>-</v>
          </cell>
          <cell r="H471">
            <v>0</v>
          </cell>
          <cell r="J471">
            <v>0</v>
          </cell>
          <cell r="K471">
            <v>11040</v>
          </cell>
          <cell r="L471" t="str">
            <v>-</v>
          </cell>
          <cell r="M471" t="str">
            <v>-</v>
          </cell>
          <cell r="R471">
            <v>0</v>
          </cell>
          <cell r="S471" t="str">
            <v>-</v>
          </cell>
          <cell r="T471" t="str">
            <v>-</v>
          </cell>
          <cell r="U471">
            <v>0</v>
          </cell>
          <cell r="V471" t="str">
            <v>-</v>
          </cell>
          <cell r="X471">
            <v>0</v>
          </cell>
          <cell r="Y471" t="str">
            <v>-</v>
          </cell>
          <cell r="Z471" t="str">
            <v>-</v>
          </cell>
          <cell r="AA471">
            <v>5239677.7446880667</v>
          </cell>
          <cell r="AD471">
            <v>11040</v>
          </cell>
          <cell r="AE471">
            <v>5239677.7446880667</v>
          </cell>
          <cell r="AF471">
            <v>474.60849136667269</v>
          </cell>
        </row>
        <row r="472">
          <cell r="A472">
            <v>20061200019</v>
          </cell>
          <cell r="B472" t="str">
            <v>万田ｱﾐﾉｱﾙﾌｧ 10kg</v>
          </cell>
          <cell r="C472" t="str">
            <v>外注</v>
          </cell>
          <cell r="E472" t="str">
            <v>外注</v>
          </cell>
          <cell r="F472" t="str">
            <v>外注</v>
          </cell>
          <cell r="G472" t="str">
            <v>-</v>
          </cell>
          <cell r="H472">
            <v>0</v>
          </cell>
          <cell r="J472">
            <v>0</v>
          </cell>
          <cell r="K472">
            <v>100</v>
          </cell>
          <cell r="L472" t="str">
            <v>-</v>
          </cell>
          <cell r="M472" t="str">
            <v>-</v>
          </cell>
          <cell r="R472">
            <v>0</v>
          </cell>
          <cell r="S472" t="str">
            <v>-</v>
          </cell>
          <cell r="T472" t="str">
            <v>-</v>
          </cell>
          <cell r="U472">
            <v>0</v>
          </cell>
          <cell r="V472" t="str">
            <v>-</v>
          </cell>
          <cell r="X472">
            <v>0</v>
          </cell>
          <cell r="Y472" t="str">
            <v>-</v>
          </cell>
          <cell r="Z472" t="str">
            <v>-</v>
          </cell>
          <cell r="AA472">
            <v>312072.9862514229</v>
          </cell>
          <cell r="AD472">
            <v>100</v>
          </cell>
          <cell r="AE472">
            <v>312072.9862514229</v>
          </cell>
          <cell r="AF472">
            <v>3120.7298625142289</v>
          </cell>
        </row>
        <row r="473">
          <cell r="A473">
            <v>20061200026</v>
          </cell>
          <cell r="B473" t="str">
            <v>万田ｱﾐﾉｱﾙﾌｧ 1ﾘｯﾄﾙ</v>
          </cell>
          <cell r="C473" t="str">
            <v>外注</v>
          </cell>
          <cell r="E473" t="str">
            <v>外注</v>
          </cell>
          <cell r="F473" t="str">
            <v>外注</v>
          </cell>
          <cell r="G473" t="str">
            <v>-</v>
          </cell>
          <cell r="H473">
            <v>0</v>
          </cell>
          <cell r="J473">
            <v>0</v>
          </cell>
          <cell r="K473">
            <v>6480</v>
          </cell>
          <cell r="L473" t="str">
            <v>-</v>
          </cell>
          <cell r="M473" t="str">
            <v>-</v>
          </cell>
          <cell r="R473">
            <v>0</v>
          </cell>
          <cell r="S473" t="str">
            <v>-</v>
          </cell>
          <cell r="T473" t="str">
            <v>-</v>
          </cell>
          <cell r="U473">
            <v>0</v>
          </cell>
          <cell r="V473" t="str">
            <v>-</v>
          </cell>
          <cell r="X473">
            <v>0</v>
          </cell>
          <cell r="Y473" t="str">
            <v>-</v>
          </cell>
          <cell r="Z473" t="str">
            <v>-</v>
          </cell>
          <cell r="AA473">
            <v>4155920.1233071317</v>
          </cell>
          <cell r="AD473">
            <v>6480</v>
          </cell>
          <cell r="AE473">
            <v>4155920.1233071322</v>
          </cell>
          <cell r="AF473">
            <v>641.34569804122407</v>
          </cell>
        </row>
        <row r="474">
          <cell r="A474">
            <v>20070200006</v>
          </cell>
          <cell r="B474" t="str">
            <v>ﾄﾞﾘﾝｸ 発酵の力 50ml</v>
          </cell>
          <cell r="C474" t="str">
            <v>外注</v>
          </cell>
          <cell r="E474" t="str">
            <v>外注</v>
          </cell>
          <cell r="F474" t="str">
            <v>外注</v>
          </cell>
          <cell r="G474" t="str">
            <v>-</v>
          </cell>
          <cell r="H474">
            <v>0</v>
          </cell>
          <cell r="J474">
            <v>0</v>
          </cell>
          <cell r="K474">
            <v>0</v>
          </cell>
          <cell r="L474" t="str">
            <v>-</v>
          </cell>
          <cell r="M474" t="str">
            <v>-</v>
          </cell>
          <cell r="R474">
            <v>0</v>
          </cell>
          <cell r="S474" t="str">
            <v>-</v>
          </cell>
          <cell r="T474" t="str">
            <v>-</v>
          </cell>
          <cell r="U474">
            <v>0</v>
          </cell>
          <cell r="V474" t="str">
            <v>-</v>
          </cell>
          <cell r="X474">
            <v>0</v>
          </cell>
          <cell r="Y474" t="str">
            <v>-</v>
          </cell>
          <cell r="Z474" t="str">
            <v>-</v>
          </cell>
          <cell r="AA474">
            <v>0</v>
          </cell>
          <cell r="AD474">
            <v>0</v>
          </cell>
          <cell r="AE474">
            <v>0</v>
          </cell>
          <cell r="AF474">
            <v>0</v>
          </cell>
        </row>
        <row r="475">
          <cell r="A475">
            <v>20070900002</v>
          </cell>
          <cell r="B475" t="str">
            <v>万田酵素 粒100g</v>
          </cell>
          <cell r="C475" t="str">
            <v>外注</v>
          </cell>
          <cell r="E475" t="str">
            <v>外注</v>
          </cell>
          <cell r="F475" t="str">
            <v>外注</v>
          </cell>
          <cell r="G475" t="str">
            <v>-</v>
          </cell>
          <cell r="H475">
            <v>0</v>
          </cell>
          <cell r="J475">
            <v>0</v>
          </cell>
          <cell r="K475">
            <v>0</v>
          </cell>
          <cell r="L475" t="str">
            <v>-</v>
          </cell>
          <cell r="M475" t="str">
            <v>-</v>
          </cell>
          <cell r="R475">
            <v>0</v>
          </cell>
          <cell r="S475" t="str">
            <v>-</v>
          </cell>
          <cell r="T475" t="str">
            <v>-</v>
          </cell>
          <cell r="U475">
            <v>0</v>
          </cell>
          <cell r="V475" t="str">
            <v>-</v>
          </cell>
          <cell r="X475">
            <v>0</v>
          </cell>
          <cell r="Y475" t="str">
            <v>-</v>
          </cell>
          <cell r="Z475" t="str">
            <v>-</v>
          </cell>
          <cell r="AA475">
            <v>0</v>
          </cell>
          <cell r="AD475">
            <v>0</v>
          </cell>
          <cell r="AE475">
            <v>0</v>
          </cell>
          <cell r="AF475">
            <v>0</v>
          </cell>
        </row>
        <row r="476">
          <cell r="A476">
            <v>20071100019</v>
          </cell>
          <cell r="B476" t="str">
            <v>超熟 粒90g</v>
          </cell>
          <cell r="C476" t="str">
            <v>外注</v>
          </cell>
          <cell r="E476" t="str">
            <v>外注</v>
          </cell>
          <cell r="F476" t="str">
            <v>外注</v>
          </cell>
          <cell r="G476" t="str">
            <v>-</v>
          </cell>
          <cell r="H476">
            <v>0</v>
          </cell>
          <cell r="J476">
            <v>0</v>
          </cell>
          <cell r="K476">
            <v>0</v>
          </cell>
          <cell r="L476" t="str">
            <v>-</v>
          </cell>
          <cell r="M476" t="str">
            <v>-</v>
          </cell>
          <cell r="R476">
            <v>0</v>
          </cell>
          <cell r="S476" t="str">
            <v>-</v>
          </cell>
          <cell r="T476" t="str">
            <v>-</v>
          </cell>
          <cell r="U476">
            <v>0</v>
          </cell>
          <cell r="V476" t="str">
            <v>-</v>
          </cell>
          <cell r="X476">
            <v>0</v>
          </cell>
          <cell r="Y476" t="str">
            <v>-</v>
          </cell>
          <cell r="Z476" t="str">
            <v>-</v>
          </cell>
          <cell r="AA476">
            <v>0</v>
          </cell>
          <cell r="AD476">
            <v>0</v>
          </cell>
          <cell r="AE476">
            <v>0</v>
          </cell>
          <cell r="AF476">
            <v>0</v>
          </cell>
        </row>
        <row r="477">
          <cell r="A477">
            <v>20071100020</v>
          </cell>
          <cell r="B477" t="str">
            <v>超熟 粒300g</v>
          </cell>
          <cell r="C477" t="str">
            <v>外注</v>
          </cell>
          <cell r="E477" t="str">
            <v>外注</v>
          </cell>
          <cell r="F477" t="str">
            <v>外注</v>
          </cell>
          <cell r="G477" t="str">
            <v>-</v>
          </cell>
          <cell r="H477">
            <v>0</v>
          </cell>
          <cell r="J477">
            <v>0</v>
          </cell>
          <cell r="K477">
            <v>0</v>
          </cell>
          <cell r="L477" t="str">
            <v>-</v>
          </cell>
          <cell r="M477" t="str">
            <v>-</v>
          </cell>
          <cell r="R477">
            <v>0</v>
          </cell>
          <cell r="S477" t="str">
            <v>-</v>
          </cell>
          <cell r="T477" t="str">
            <v>-</v>
          </cell>
          <cell r="U477">
            <v>0</v>
          </cell>
          <cell r="V477" t="str">
            <v>-</v>
          </cell>
          <cell r="X477">
            <v>0</v>
          </cell>
          <cell r="Y477" t="str">
            <v>-</v>
          </cell>
          <cell r="Z477" t="str">
            <v>-</v>
          </cell>
          <cell r="AA477">
            <v>0</v>
          </cell>
          <cell r="AD477">
            <v>0</v>
          </cell>
          <cell r="AE477">
            <v>0</v>
          </cell>
          <cell r="AF477">
            <v>0</v>
          </cell>
        </row>
        <row r="478">
          <cell r="A478">
            <v>20071100021</v>
          </cell>
          <cell r="B478" t="str">
            <v>超熟 粒90g(ｽﾀﾝﾃﾞｨﾝｸﾞ)</v>
          </cell>
          <cell r="C478" t="str">
            <v>外注</v>
          </cell>
          <cell r="E478" t="str">
            <v>外注</v>
          </cell>
          <cell r="F478" t="str">
            <v>外注</v>
          </cell>
          <cell r="G478" t="str">
            <v>-</v>
          </cell>
          <cell r="H478">
            <v>0</v>
          </cell>
          <cell r="J478">
            <v>0</v>
          </cell>
          <cell r="K478">
            <v>0</v>
          </cell>
          <cell r="L478" t="str">
            <v>-</v>
          </cell>
          <cell r="M478" t="str">
            <v>-</v>
          </cell>
          <cell r="R478">
            <v>0</v>
          </cell>
          <cell r="S478" t="str">
            <v>-</v>
          </cell>
          <cell r="T478" t="str">
            <v>-</v>
          </cell>
          <cell r="U478">
            <v>0</v>
          </cell>
          <cell r="V478" t="str">
            <v>-</v>
          </cell>
          <cell r="X478">
            <v>0</v>
          </cell>
          <cell r="Y478" t="str">
            <v>-</v>
          </cell>
          <cell r="Z478" t="str">
            <v>-</v>
          </cell>
          <cell r="AA478">
            <v>0</v>
          </cell>
          <cell r="AD478">
            <v>0</v>
          </cell>
          <cell r="AE478">
            <v>0</v>
          </cell>
          <cell r="AF478">
            <v>0</v>
          </cell>
        </row>
        <row r="479">
          <cell r="A479">
            <v>20071200007</v>
          </cell>
          <cell r="B479" t="str">
            <v>試供品 肌元気分包 3g</v>
          </cell>
          <cell r="C479" t="str">
            <v>外注</v>
          </cell>
          <cell r="E479" t="str">
            <v>外注</v>
          </cell>
          <cell r="F479" t="str">
            <v>外注</v>
          </cell>
          <cell r="G479" t="str">
            <v>-</v>
          </cell>
          <cell r="H479">
            <v>0</v>
          </cell>
          <cell r="J479">
            <v>0</v>
          </cell>
          <cell r="K479">
            <v>0</v>
          </cell>
          <cell r="L479" t="str">
            <v>-</v>
          </cell>
          <cell r="M479" t="str">
            <v>-</v>
          </cell>
          <cell r="R479">
            <v>0</v>
          </cell>
          <cell r="S479" t="str">
            <v>-</v>
          </cell>
          <cell r="T479" t="str">
            <v>-</v>
          </cell>
          <cell r="U479">
            <v>0</v>
          </cell>
          <cell r="V479" t="str">
            <v>-</v>
          </cell>
          <cell r="X479">
            <v>0</v>
          </cell>
          <cell r="Y479" t="str">
            <v>-</v>
          </cell>
          <cell r="Z479" t="str">
            <v>-</v>
          </cell>
          <cell r="AA479">
            <v>0</v>
          </cell>
          <cell r="AD479">
            <v>0</v>
          </cell>
          <cell r="AE479">
            <v>0</v>
          </cell>
          <cell r="AF479">
            <v>0</v>
          </cell>
        </row>
        <row r="480">
          <cell r="A480">
            <v>20080300016</v>
          </cell>
          <cell r="B480" t="str">
            <v>万田酵素 粒80g</v>
          </cell>
          <cell r="C480" t="str">
            <v>外注</v>
          </cell>
          <cell r="E480" t="str">
            <v>外注</v>
          </cell>
          <cell r="F480" t="str">
            <v>外注</v>
          </cell>
          <cell r="G480" t="str">
            <v>-</v>
          </cell>
          <cell r="H480">
            <v>0</v>
          </cell>
          <cell r="J480">
            <v>0</v>
          </cell>
          <cell r="K480">
            <v>0</v>
          </cell>
          <cell r="L480" t="str">
            <v>-</v>
          </cell>
          <cell r="M480" t="str">
            <v>-</v>
          </cell>
          <cell r="R480">
            <v>0</v>
          </cell>
          <cell r="S480" t="str">
            <v>-</v>
          </cell>
          <cell r="T480" t="str">
            <v>-</v>
          </cell>
          <cell r="U480">
            <v>0</v>
          </cell>
          <cell r="V480" t="str">
            <v>-</v>
          </cell>
          <cell r="X480">
            <v>0</v>
          </cell>
          <cell r="Y480" t="str">
            <v>-</v>
          </cell>
          <cell r="Z480" t="str">
            <v>-</v>
          </cell>
          <cell r="AA480">
            <v>0</v>
          </cell>
          <cell r="AD480">
            <v>0</v>
          </cell>
          <cell r="AE480">
            <v>0</v>
          </cell>
          <cell r="AF480">
            <v>0</v>
          </cell>
        </row>
        <row r="481">
          <cell r="A481">
            <v>20090200006</v>
          </cell>
          <cell r="B481" t="str">
            <v>試供品 肌元気EX分包 1g</v>
          </cell>
          <cell r="C481" t="str">
            <v>外注</v>
          </cell>
          <cell r="E481" t="str">
            <v>外注</v>
          </cell>
          <cell r="F481" t="str">
            <v>外注</v>
          </cell>
          <cell r="G481" t="str">
            <v>-</v>
          </cell>
          <cell r="H481">
            <v>0</v>
          </cell>
          <cell r="J481">
            <v>0</v>
          </cell>
          <cell r="K481">
            <v>0</v>
          </cell>
          <cell r="L481" t="str">
            <v>-</v>
          </cell>
          <cell r="M481" t="str">
            <v>-</v>
          </cell>
          <cell r="R481">
            <v>0</v>
          </cell>
          <cell r="S481" t="str">
            <v>-</v>
          </cell>
          <cell r="T481" t="str">
            <v>-</v>
          </cell>
          <cell r="U481">
            <v>0</v>
          </cell>
          <cell r="V481" t="str">
            <v>-</v>
          </cell>
          <cell r="X481">
            <v>0</v>
          </cell>
          <cell r="Y481" t="str">
            <v>-</v>
          </cell>
          <cell r="Z481" t="str">
            <v>-</v>
          </cell>
          <cell r="AA481">
            <v>0</v>
          </cell>
          <cell r="AD481">
            <v>0</v>
          </cell>
          <cell r="AE481">
            <v>0</v>
          </cell>
          <cell r="AF481">
            <v>0</v>
          </cell>
        </row>
        <row r="482">
          <cell r="A482">
            <v>20090500001</v>
          </cell>
          <cell r="B482" t="str">
            <v>万田酵素ﾄﾞﾘﾝｸ 50ml</v>
          </cell>
          <cell r="C482" t="str">
            <v>外注</v>
          </cell>
          <cell r="E482" t="str">
            <v>外注</v>
          </cell>
          <cell r="F482" t="str">
            <v>外注</v>
          </cell>
          <cell r="G482" t="str">
            <v>-</v>
          </cell>
          <cell r="H482">
            <v>0</v>
          </cell>
          <cell r="J482">
            <v>0</v>
          </cell>
          <cell r="K482">
            <v>0</v>
          </cell>
          <cell r="L482" t="str">
            <v>-</v>
          </cell>
          <cell r="M482" t="str">
            <v>-</v>
          </cell>
          <cell r="R482">
            <v>0</v>
          </cell>
          <cell r="S482" t="str">
            <v>-</v>
          </cell>
          <cell r="T482" t="str">
            <v>-</v>
          </cell>
          <cell r="U482">
            <v>0</v>
          </cell>
          <cell r="V482" t="str">
            <v>-</v>
          </cell>
          <cell r="X482">
            <v>0</v>
          </cell>
          <cell r="Y482" t="str">
            <v>-</v>
          </cell>
          <cell r="Z482" t="str">
            <v>-</v>
          </cell>
          <cell r="AA482">
            <v>0</v>
          </cell>
          <cell r="AD482">
            <v>0</v>
          </cell>
          <cell r="AE482">
            <v>0</v>
          </cell>
          <cell r="AF482">
            <v>0</v>
          </cell>
        </row>
        <row r="483">
          <cell r="A483">
            <v>20090600010</v>
          </cell>
          <cell r="B483" t="str">
            <v>MANDA KOSO 粒のちから 51g</v>
          </cell>
          <cell r="C483" t="str">
            <v>外注</v>
          </cell>
          <cell r="E483" t="str">
            <v>外注</v>
          </cell>
          <cell r="F483" t="str">
            <v>外注</v>
          </cell>
          <cell r="G483" t="str">
            <v>-</v>
          </cell>
          <cell r="H483">
            <v>0</v>
          </cell>
          <cell r="J483">
            <v>0</v>
          </cell>
          <cell r="K483">
            <v>0</v>
          </cell>
          <cell r="L483" t="str">
            <v>-</v>
          </cell>
          <cell r="M483" t="str">
            <v>-</v>
          </cell>
          <cell r="R483">
            <v>0</v>
          </cell>
          <cell r="S483" t="str">
            <v>-</v>
          </cell>
          <cell r="T483" t="str">
            <v>-</v>
          </cell>
          <cell r="U483">
            <v>0</v>
          </cell>
          <cell r="V483" t="str">
            <v>-</v>
          </cell>
          <cell r="X483">
            <v>0</v>
          </cell>
          <cell r="Y483" t="str">
            <v>-</v>
          </cell>
          <cell r="Z483" t="str">
            <v>-</v>
          </cell>
          <cell r="AA483">
            <v>0</v>
          </cell>
          <cell r="AD483">
            <v>0</v>
          </cell>
          <cell r="AE483">
            <v>0</v>
          </cell>
          <cell r="AF483">
            <v>0</v>
          </cell>
        </row>
        <row r="484">
          <cell r="A484">
            <v>20090600011</v>
          </cell>
          <cell r="B484" t="str">
            <v>MANDA KOSO 粒のちから 27g</v>
          </cell>
          <cell r="C484" t="str">
            <v>外注</v>
          </cell>
          <cell r="E484" t="str">
            <v>外注</v>
          </cell>
          <cell r="F484" t="str">
            <v>外注</v>
          </cell>
          <cell r="G484" t="str">
            <v>-</v>
          </cell>
          <cell r="H484">
            <v>0</v>
          </cell>
          <cell r="J484">
            <v>0</v>
          </cell>
          <cell r="K484">
            <v>0</v>
          </cell>
          <cell r="L484" t="str">
            <v>-</v>
          </cell>
          <cell r="M484" t="str">
            <v>-</v>
          </cell>
          <cell r="R484">
            <v>0</v>
          </cell>
          <cell r="S484" t="str">
            <v>-</v>
          </cell>
          <cell r="T484" t="str">
            <v>-</v>
          </cell>
          <cell r="U484">
            <v>0</v>
          </cell>
          <cell r="V484" t="str">
            <v>-</v>
          </cell>
          <cell r="X484">
            <v>0</v>
          </cell>
          <cell r="Y484" t="str">
            <v>-</v>
          </cell>
          <cell r="Z484" t="str">
            <v>-</v>
          </cell>
          <cell r="AA484">
            <v>0</v>
          </cell>
          <cell r="AD484">
            <v>0</v>
          </cell>
          <cell r="AE484">
            <v>0</v>
          </cell>
          <cell r="AF484">
            <v>0</v>
          </cell>
        </row>
        <row r="485">
          <cell r="A485">
            <v>20090700005</v>
          </cell>
          <cell r="B485" t="str">
            <v>試供品 MANDA KOSO 粒のちから</v>
          </cell>
          <cell r="C485" t="str">
            <v>外注</v>
          </cell>
          <cell r="E485" t="str">
            <v>外注</v>
          </cell>
          <cell r="F485" t="str">
            <v>外注</v>
          </cell>
          <cell r="G485" t="str">
            <v>-</v>
          </cell>
          <cell r="H485">
            <v>0</v>
          </cell>
          <cell r="J485">
            <v>0</v>
          </cell>
          <cell r="K485">
            <v>0</v>
          </cell>
          <cell r="L485" t="str">
            <v>-</v>
          </cell>
          <cell r="M485" t="str">
            <v>-</v>
          </cell>
          <cell r="R485">
            <v>0</v>
          </cell>
          <cell r="S485" t="str">
            <v>-</v>
          </cell>
          <cell r="T485" t="str">
            <v>-</v>
          </cell>
          <cell r="U485">
            <v>0</v>
          </cell>
          <cell r="V485" t="str">
            <v>-</v>
          </cell>
          <cell r="X485">
            <v>0</v>
          </cell>
          <cell r="Y485" t="str">
            <v>-</v>
          </cell>
          <cell r="Z485" t="str">
            <v>-</v>
          </cell>
          <cell r="AA485">
            <v>0</v>
          </cell>
          <cell r="AD485">
            <v>0</v>
          </cell>
          <cell r="AE485">
            <v>0</v>
          </cell>
          <cell r="AF485">
            <v>0</v>
          </cell>
        </row>
        <row r="486">
          <cell r="A486">
            <v>20090700007</v>
          </cell>
          <cell r="B486" t="str">
            <v>万田酵素ﾄﾞﾘﾝｸ ｺﾗｰｹﾞﾝﾌﾟﾗｽ 50ml</v>
          </cell>
          <cell r="C486" t="str">
            <v>外注</v>
          </cell>
          <cell r="E486" t="str">
            <v>外注</v>
          </cell>
          <cell r="F486" t="str">
            <v>外注</v>
          </cell>
          <cell r="G486" t="str">
            <v>-</v>
          </cell>
          <cell r="H486">
            <v>0</v>
          </cell>
          <cell r="J486">
            <v>0</v>
          </cell>
          <cell r="K486">
            <v>0</v>
          </cell>
          <cell r="L486" t="str">
            <v>-</v>
          </cell>
          <cell r="M486" t="str">
            <v>-</v>
          </cell>
          <cell r="R486">
            <v>0</v>
          </cell>
          <cell r="S486" t="str">
            <v>-</v>
          </cell>
          <cell r="T486" t="str">
            <v>-</v>
          </cell>
          <cell r="U486">
            <v>0</v>
          </cell>
          <cell r="V486" t="str">
            <v>-</v>
          </cell>
          <cell r="X486">
            <v>0</v>
          </cell>
          <cell r="Y486" t="str">
            <v>-</v>
          </cell>
          <cell r="Z486" t="str">
            <v>-</v>
          </cell>
          <cell r="AA486">
            <v>0</v>
          </cell>
          <cell r="AD486">
            <v>0</v>
          </cell>
          <cell r="AE486">
            <v>0</v>
          </cell>
          <cell r="AF486">
            <v>0</v>
          </cell>
        </row>
        <row r="487">
          <cell r="A487">
            <v>20090900001</v>
          </cell>
          <cell r="B487" t="str">
            <v>万田発酵のおいしい青汁 3g</v>
          </cell>
          <cell r="C487" t="str">
            <v>外注</v>
          </cell>
          <cell r="E487" t="str">
            <v>外注</v>
          </cell>
          <cell r="F487" t="str">
            <v>外注</v>
          </cell>
          <cell r="G487" t="str">
            <v>-</v>
          </cell>
          <cell r="H487">
            <v>0</v>
          </cell>
          <cell r="J487">
            <v>0</v>
          </cell>
          <cell r="K487">
            <v>0</v>
          </cell>
          <cell r="L487" t="str">
            <v>-</v>
          </cell>
          <cell r="M487" t="str">
            <v>-</v>
          </cell>
          <cell r="R487">
            <v>0</v>
          </cell>
          <cell r="S487" t="str">
            <v>-</v>
          </cell>
          <cell r="T487" t="str">
            <v>-</v>
          </cell>
          <cell r="U487">
            <v>0</v>
          </cell>
          <cell r="V487" t="str">
            <v>-</v>
          </cell>
          <cell r="X487">
            <v>0</v>
          </cell>
          <cell r="Y487" t="str">
            <v>-</v>
          </cell>
          <cell r="Z487" t="str">
            <v>-</v>
          </cell>
          <cell r="AA487">
            <v>0</v>
          </cell>
          <cell r="AD487">
            <v>0</v>
          </cell>
          <cell r="AE487">
            <v>0</v>
          </cell>
          <cell r="AF487">
            <v>0</v>
          </cell>
        </row>
        <row r="488">
          <cell r="A488">
            <v>20090900006</v>
          </cell>
          <cell r="B488" t="str">
            <v>MKﾐｸｽﾁｬｰ(ﾊﾟｳﾀﾞｰ) 1kg</v>
          </cell>
          <cell r="C488" t="str">
            <v>外注</v>
          </cell>
          <cell r="E488" t="str">
            <v>外注</v>
          </cell>
          <cell r="F488" t="str">
            <v>外注</v>
          </cell>
          <cell r="G488" t="str">
            <v>-</v>
          </cell>
          <cell r="H488">
            <v>0</v>
          </cell>
          <cell r="J488">
            <v>0</v>
          </cell>
          <cell r="K488">
            <v>0</v>
          </cell>
          <cell r="L488" t="str">
            <v>-</v>
          </cell>
          <cell r="M488" t="str">
            <v>-</v>
          </cell>
          <cell r="R488">
            <v>0</v>
          </cell>
          <cell r="S488" t="str">
            <v>-</v>
          </cell>
          <cell r="T488" t="str">
            <v>-</v>
          </cell>
          <cell r="U488">
            <v>0</v>
          </cell>
          <cell r="V488" t="str">
            <v>-</v>
          </cell>
          <cell r="X488">
            <v>0</v>
          </cell>
          <cell r="Y488" t="str">
            <v>-</v>
          </cell>
          <cell r="Z488" t="str">
            <v>-</v>
          </cell>
          <cell r="AA488">
            <v>0</v>
          </cell>
          <cell r="AD488">
            <v>0</v>
          </cell>
          <cell r="AE488">
            <v>0</v>
          </cell>
          <cell r="AF488">
            <v>0</v>
          </cell>
        </row>
        <row r="489">
          <cell r="A489">
            <v>20091100016</v>
          </cell>
          <cell r="B489" t="str">
            <v>万田酵素ﾌﾟﾚﾐｱﾑ粒 105g(300粒)</v>
          </cell>
          <cell r="C489" t="str">
            <v>外注</v>
          </cell>
          <cell r="E489" t="str">
            <v>外注</v>
          </cell>
          <cell r="F489" t="str">
            <v>外注</v>
          </cell>
          <cell r="G489" t="str">
            <v>-</v>
          </cell>
          <cell r="H489">
            <v>0</v>
          </cell>
          <cell r="J489">
            <v>0</v>
          </cell>
          <cell r="K489">
            <v>1062</v>
          </cell>
          <cell r="L489" t="str">
            <v>-</v>
          </cell>
          <cell r="M489" t="str">
            <v>-</v>
          </cell>
          <cell r="R489">
            <v>0</v>
          </cell>
          <cell r="S489" t="str">
            <v>-</v>
          </cell>
          <cell r="T489" t="str">
            <v>-</v>
          </cell>
          <cell r="U489">
            <v>0</v>
          </cell>
          <cell r="V489" t="str">
            <v>-</v>
          </cell>
          <cell r="X489">
            <v>0</v>
          </cell>
          <cell r="Y489" t="str">
            <v>-</v>
          </cell>
          <cell r="Z489" t="str">
            <v>-</v>
          </cell>
          <cell r="AA489">
            <v>1123405.189315662</v>
          </cell>
          <cell r="AD489">
            <v>1062</v>
          </cell>
          <cell r="AE489">
            <v>1123405.189315662</v>
          </cell>
          <cell r="AF489">
            <v>1057.8203289224689</v>
          </cell>
        </row>
        <row r="490">
          <cell r="A490">
            <v>20091100025</v>
          </cell>
          <cell r="B490" t="str">
            <v>ﾄﾞﾘﾝｸ 発酵の力 50ml</v>
          </cell>
          <cell r="C490" t="str">
            <v>外注</v>
          </cell>
          <cell r="E490" t="str">
            <v>外注</v>
          </cell>
          <cell r="F490" t="str">
            <v>外注</v>
          </cell>
          <cell r="G490" t="str">
            <v>-</v>
          </cell>
          <cell r="H490">
            <v>0</v>
          </cell>
          <cell r="J490">
            <v>0</v>
          </cell>
          <cell r="K490">
            <v>0</v>
          </cell>
          <cell r="L490" t="str">
            <v>-</v>
          </cell>
          <cell r="M490" t="str">
            <v>-</v>
          </cell>
          <cell r="R490">
            <v>0</v>
          </cell>
          <cell r="S490" t="str">
            <v>-</v>
          </cell>
          <cell r="T490" t="str">
            <v>-</v>
          </cell>
          <cell r="U490">
            <v>0</v>
          </cell>
          <cell r="V490" t="str">
            <v>-</v>
          </cell>
          <cell r="X490">
            <v>0</v>
          </cell>
          <cell r="Y490" t="str">
            <v>-</v>
          </cell>
          <cell r="Z490" t="str">
            <v>-</v>
          </cell>
          <cell r="AA490">
            <v>0</v>
          </cell>
          <cell r="AD490">
            <v>0</v>
          </cell>
          <cell r="AE490">
            <v>0</v>
          </cell>
          <cell r="AF490">
            <v>0</v>
          </cell>
        </row>
        <row r="491">
          <cell r="A491">
            <v>20091100026</v>
          </cell>
          <cell r="B491" t="str">
            <v>黒熟酢 720ml</v>
          </cell>
          <cell r="C491" t="str">
            <v>外注</v>
          </cell>
          <cell r="E491" t="str">
            <v>外注</v>
          </cell>
          <cell r="F491" t="str">
            <v>外注</v>
          </cell>
          <cell r="G491" t="str">
            <v>-</v>
          </cell>
          <cell r="H491">
            <v>0</v>
          </cell>
          <cell r="J491">
            <v>0</v>
          </cell>
          <cell r="K491">
            <v>0</v>
          </cell>
          <cell r="L491" t="str">
            <v>-</v>
          </cell>
          <cell r="M491" t="str">
            <v>-</v>
          </cell>
          <cell r="R491">
            <v>0</v>
          </cell>
          <cell r="S491" t="str">
            <v>-</v>
          </cell>
          <cell r="T491" t="str">
            <v>-</v>
          </cell>
          <cell r="U491">
            <v>0</v>
          </cell>
          <cell r="V491" t="str">
            <v>-</v>
          </cell>
          <cell r="X491">
            <v>0</v>
          </cell>
          <cell r="Y491" t="str">
            <v>-</v>
          </cell>
          <cell r="Z491" t="str">
            <v>-</v>
          </cell>
          <cell r="AA491">
            <v>0</v>
          </cell>
          <cell r="AD491">
            <v>0</v>
          </cell>
          <cell r="AE491">
            <v>0</v>
          </cell>
          <cell r="AF491">
            <v>0</v>
          </cell>
        </row>
        <row r="492">
          <cell r="A492">
            <v>20100100001</v>
          </cell>
          <cell r="B492" t="str">
            <v>万田酵素ﾌﾟﾗｽ温 粒45g</v>
          </cell>
          <cell r="C492" t="str">
            <v>外注</v>
          </cell>
          <cell r="E492" t="str">
            <v>外注</v>
          </cell>
          <cell r="F492" t="str">
            <v>外注</v>
          </cell>
          <cell r="G492" t="str">
            <v>-</v>
          </cell>
          <cell r="H492">
            <v>0</v>
          </cell>
          <cell r="J492">
            <v>0</v>
          </cell>
          <cell r="K492">
            <v>0</v>
          </cell>
          <cell r="L492" t="str">
            <v>-</v>
          </cell>
          <cell r="M492" t="str">
            <v>-</v>
          </cell>
          <cell r="R492">
            <v>0</v>
          </cell>
          <cell r="S492" t="str">
            <v>-</v>
          </cell>
          <cell r="T492" t="str">
            <v>-</v>
          </cell>
          <cell r="U492">
            <v>0</v>
          </cell>
          <cell r="V492" t="str">
            <v>-</v>
          </cell>
          <cell r="X492">
            <v>0</v>
          </cell>
          <cell r="Y492" t="str">
            <v>-</v>
          </cell>
          <cell r="Z492" t="str">
            <v>-</v>
          </cell>
          <cell r="AA492">
            <v>0</v>
          </cell>
          <cell r="AD492">
            <v>0</v>
          </cell>
          <cell r="AE492">
            <v>0</v>
          </cell>
          <cell r="AF492">
            <v>0</v>
          </cell>
        </row>
        <row r="493">
          <cell r="A493">
            <v>20100100002</v>
          </cell>
          <cell r="B493" t="str">
            <v>万田酵素ﾌﾟﾗｽ温 粒分包</v>
          </cell>
          <cell r="C493" t="str">
            <v>外注</v>
          </cell>
          <cell r="E493" t="str">
            <v>外注</v>
          </cell>
          <cell r="F493" t="str">
            <v>外注</v>
          </cell>
          <cell r="G493" t="str">
            <v>-</v>
          </cell>
          <cell r="H493">
            <v>0</v>
          </cell>
          <cell r="J493">
            <v>0</v>
          </cell>
          <cell r="K493">
            <v>0</v>
          </cell>
          <cell r="L493" t="str">
            <v>-</v>
          </cell>
          <cell r="M493" t="str">
            <v>-</v>
          </cell>
          <cell r="R493">
            <v>0</v>
          </cell>
          <cell r="S493" t="str">
            <v>-</v>
          </cell>
          <cell r="T493" t="str">
            <v>-</v>
          </cell>
          <cell r="U493">
            <v>0</v>
          </cell>
          <cell r="V493" t="str">
            <v>-</v>
          </cell>
          <cell r="X493">
            <v>0</v>
          </cell>
          <cell r="Y493" t="str">
            <v>-</v>
          </cell>
          <cell r="Z493" t="str">
            <v>-</v>
          </cell>
          <cell r="AA493">
            <v>0</v>
          </cell>
          <cell r="AD493">
            <v>0</v>
          </cell>
          <cell r="AE493">
            <v>0</v>
          </cell>
          <cell r="AF493">
            <v>0</v>
          </cell>
        </row>
        <row r="494">
          <cell r="A494">
            <v>20100100007</v>
          </cell>
          <cell r="B494" t="str">
            <v>万田酵素 粒分包(3粒)</v>
          </cell>
          <cell r="C494" t="str">
            <v>外注</v>
          </cell>
          <cell r="E494" t="str">
            <v>外注</v>
          </cell>
          <cell r="F494" t="str">
            <v>外注</v>
          </cell>
          <cell r="G494" t="str">
            <v>-</v>
          </cell>
          <cell r="H494">
            <v>0</v>
          </cell>
          <cell r="J494">
            <v>0</v>
          </cell>
          <cell r="K494">
            <v>0</v>
          </cell>
          <cell r="L494" t="str">
            <v>-</v>
          </cell>
          <cell r="M494" t="str">
            <v>-</v>
          </cell>
          <cell r="R494">
            <v>0</v>
          </cell>
          <cell r="S494" t="str">
            <v>-</v>
          </cell>
          <cell r="T494" t="str">
            <v>-</v>
          </cell>
          <cell r="U494">
            <v>0</v>
          </cell>
          <cell r="V494" t="str">
            <v>-</v>
          </cell>
          <cell r="X494">
            <v>0</v>
          </cell>
          <cell r="Y494" t="str">
            <v>-</v>
          </cell>
          <cell r="Z494" t="str">
            <v>-</v>
          </cell>
          <cell r="AA494">
            <v>0</v>
          </cell>
          <cell r="AD494">
            <v>0</v>
          </cell>
          <cell r="AE494">
            <v>0</v>
          </cell>
          <cell r="AF494">
            <v>0</v>
          </cell>
        </row>
        <row r="495">
          <cell r="A495">
            <v>20100100008</v>
          </cell>
          <cell r="B495" t="str">
            <v>万田酵素 粒 3粒×30包</v>
          </cell>
          <cell r="C495" t="str">
            <v>外注</v>
          </cell>
          <cell r="E495" t="str">
            <v>外注</v>
          </cell>
          <cell r="F495" t="str">
            <v>外注</v>
          </cell>
          <cell r="G495" t="str">
            <v>-</v>
          </cell>
          <cell r="H495">
            <v>0</v>
          </cell>
          <cell r="J495">
            <v>0</v>
          </cell>
          <cell r="K495">
            <v>0</v>
          </cell>
          <cell r="L495" t="str">
            <v>-</v>
          </cell>
          <cell r="M495" t="str">
            <v>-</v>
          </cell>
          <cell r="R495">
            <v>0</v>
          </cell>
          <cell r="S495" t="str">
            <v>-</v>
          </cell>
          <cell r="T495" t="str">
            <v>-</v>
          </cell>
          <cell r="U495">
            <v>0</v>
          </cell>
          <cell r="V495" t="str">
            <v>-</v>
          </cell>
          <cell r="X495">
            <v>0</v>
          </cell>
          <cell r="Y495" t="str">
            <v>-</v>
          </cell>
          <cell r="Z495" t="str">
            <v>-</v>
          </cell>
          <cell r="AA495">
            <v>0</v>
          </cell>
          <cell r="AD495">
            <v>0</v>
          </cell>
          <cell r="AE495">
            <v>0</v>
          </cell>
          <cell r="AF495">
            <v>0</v>
          </cell>
        </row>
        <row r="496">
          <cell r="A496">
            <v>20100300002</v>
          </cell>
          <cell r="B496" t="str">
            <v>万田ｱﾐﾉｱﾙﾌｧ 100ml</v>
          </cell>
          <cell r="C496" t="str">
            <v>外注</v>
          </cell>
          <cell r="E496" t="str">
            <v>外注</v>
          </cell>
          <cell r="F496" t="str">
            <v>外注</v>
          </cell>
          <cell r="G496" t="str">
            <v>-</v>
          </cell>
          <cell r="H496">
            <v>0</v>
          </cell>
          <cell r="J496">
            <v>0</v>
          </cell>
          <cell r="K496">
            <v>4000</v>
          </cell>
          <cell r="L496" t="str">
            <v>-</v>
          </cell>
          <cell r="M496" t="str">
            <v>-</v>
          </cell>
          <cell r="R496">
            <v>0</v>
          </cell>
          <cell r="S496" t="str">
            <v>-</v>
          </cell>
          <cell r="T496" t="str">
            <v>-</v>
          </cell>
          <cell r="U496">
            <v>0</v>
          </cell>
          <cell r="V496" t="str">
            <v>-</v>
          </cell>
          <cell r="X496">
            <v>0</v>
          </cell>
          <cell r="Y496" t="str">
            <v>-</v>
          </cell>
          <cell r="Z496" t="str">
            <v>-</v>
          </cell>
          <cell r="AA496">
            <v>792936.49939642253</v>
          </cell>
          <cell r="AD496">
            <v>4000</v>
          </cell>
          <cell r="AE496">
            <v>792936.49939642253</v>
          </cell>
          <cell r="AF496">
            <v>198.23412484910563</v>
          </cell>
        </row>
        <row r="497">
          <cell r="A497">
            <v>20100400023</v>
          </cell>
          <cell r="B497" t="str">
            <v>万田発酵のおいしい青汁(3g×30包)</v>
          </cell>
          <cell r="C497" t="str">
            <v>外注</v>
          </cell>
          <cell r="E497" t="str">
            <v>外注</v>
          </cell>
          <cell r="F497" t="str">
            <v>外注</v>
          </cell>
          <cell r="G497" t="str">
            <v>-</v>
          </cell>
          <cell r="H497">
            <v>0</v>
          </cell>
          <cell r="J497">
            <v>0</v>
          </cell>
          <cell r="K497">
            <v>0</v>
          </cell>
          <cell r="L497" t="str">
            <v>-</v>
          </cell>
          <cell r="M497" t="str">
            <v>-</v>
          </cell>
          <cell r="R497">
            <v>0</v>
          </cell>
          <cell r="S497" t="str">
            <v>-</v>
          </cell>
          <cell r="T497" t="str">
            <v>-</v>
          </cell>
          <cell r="U497">
            <v>0</v>
          </cell>
          <cell r="V497" t="str">
            <v>-</v>
          </cell>
          <cell r="X497">
            <v>0</v>
          </cell>
          <cell r="Y497" t="str">
            <v>-</v>
          </cell>
          <cell r="Z497" t="str">
            <v>-</v>
          </cell>
          <cell r="AA497">
            <v>0</v>
          </cell>
          <cell r="AD497">
            <v>0</v>
          </cell>
          <cell r="AE497">
            <v>0</v>
          </cell>
          <cell r="AF497">
            <v>0</v>
          </cell>
        </row>
        <row r="498">
          <cell r="A498">
            <v>20100400024</v>
          </cell>
          <cell r="B498" t="str">
            <v>化粧石けん 肌ごころ(80g×3)</v>
          </cell>
          <cell r="C498" t="str">
            <v>外注</v>
          </cell>
          <cell r="E498" t="str">
            <v>外注</v>
          </cell>
          <cell r="F498" t="str">
            <v>外注</v>
          </cell>
          <cell r="G498" t="str">
            <v>-</v>
          </cell>
          <cell r="H498">
            <v>0</v>
          </cell>
          <cell r="J498">
            <v>0</v>
          </cell>
          <cell r="K498">
            <v>0</v>
          </cell>
          <cell r="L498" t="str">
            <v>-</v>
          </cell>
          <cell r="M498" t="str">
            <v>-</v>
          </cell>
          <cell r="R498">
            <v>0</v>
          </cell>
          <cell r="S498" t="str">
            <v>-</v>
          </cell>
          <cell r="T498" t="str">
            <v>-</v>
          </cell>
          <cell r="U498">
            <v>0</v>
          </cell>
          <cell r="V498" t="str">
            <v>-</v>
          </cell>
          <cell r="X498">
            <v>0</v>
          </cell>
          <cell r="Y498" t="str">
            <v>-</v>
          </cell>
          <cell r="Z498" t="str">
            <v>-</v>
          </cell>
          <cell r="AA498">
            <v>0</v>
          </cell>
          <cell r="AD498">
            <v>0</v>
          </cell>
          <cell r="AE498">
            <v>0</v>
          </cell>
          <cell r="AF498">
            <v>0</v>
          </cell>
        </row>
        <row r="499">
          <cell r="A499">
            <v>20100400026</v>
          </cell>
          <cell r="B499" t="str">
            <v>ｽｷﾝｸﾘｰﾑ肌元気 80g(ﾁｭｰﾌﾞﾀｲﾌﾟ)</v>
          </cell>
          <cell r="C499" t="str">
            <v>外注</v>
          </cell>
          <cell r="E499" t="str">
            <v>外注</v>
          </cell>
          <cell r="F499" t="str">
            <v>外注</v>
          </cell>
          <cell r="G499" t="str">
            <v>-</v>
          </cell>
          <cell r="H499">
            <v>0</v>
          </cell>
          <cell r="J499">
            <v>0</v>
          </cell>
          <cell r="K499">
            <v>0</v>
          </cell>
          <cell r="L499" t="str">
            <v>-</v>
          </cell>
          <cell r="M499" t="str">
            <v>-</v>
          </cell>
          <cell r="R499">
            <v>0</v>
          </cell>
          <cell r="S499" t="str">
            <v>-</v>
          </cell>
          <cell r="T499" t="str">
            <v>-</v>
          </cell>
          <cell r="U499">
            <v>0</v>
          </cell>
          <cell r="V499" t="str">
            <v>-</v>
          </cell>
          <cell r="X499">
            <v>0</v>
          </cell>
          <cell r="Y499" t="str">
            <v>-</v>
          </cell>
          <cell r="Z499" t="str">
            <v>-</v>
          </cell>
          <cell r="AA499">
            <v>0</v>
          </cell>
          <cell r="AD499">
            <v>0</v>
          </cell>
          <cell r="AE499">
            <v>0</v>
          </cell>
          <cell r="AF499">
            <v>0</v>
          </cell>
        </row>
        <row r="500">
          <cell r="A500">
            <v>20100400027</v>
          </cell>
          <cell r="B500" t="str">
            <v>ひと粒のちから 分包(550mg×3粒)</v>
          </cell>
          <cell r="C500" t="str">
            <v>外注</v>
          </cell>
          <cell r="E500" t="str">
            <v>外注</v>
          </cell>
          <cell r="F500" t="str">
            <v>外注</v>
          </cell>
          <cell r="G500" t="str">
            <v>-</v>
          </cell>
          <cell r="H500">
            <v>0</v>
          </cell>
          <cell r="J500">
            <v>0</v>
          </cell>
          <cell r="K500">
            <v>0</v>
          </cell>
          <cell r="L500" t="str">
            <v>-</v>
          </cell>
          <cell r="M500" t="str">
            <v>-</v>
          </cell>
          <cell r="R500">
            <v>0</v>
          </cell>
          <cell r="S500" t="str">
            <v>-</v>
          </cell>
          <cell r="T500" t="str">
            <v>-</v>
          </cell>
          <cell r="U500">
            <v>0</v>
          </cell>
          <cell r="V500" t="str">
            <v>-</v>
          </cell>
          <cell r="X500">
            <v>0</v>
          </cell>
          <cell r="Y500" t="str">
            <v>-</v>
          </cell>
          <cell r="Z500" t="str">
            <v>-</v>
          </cell>
          <cell r="AA500">
            <v>0</v>
          </cell>
          <cell r="AD500">
            <v>0</v>
          </cell>
          <cell r="AE500">
            <v>0</v>
          </cell>
          <cell r="AF500">
            <v>0</v>
          </cell>
        </row>
        <row r="501">
          <cell r="A501">
            <v>20100700005</v>
          </cell>
          <cell r="B501" t="str">
            <v>万田ｱﾐﾉｱﾙﾌｧ 16g(4g×4)</v>
          </cell>
          <cell r="C501" t="str">
            <v>外注</v>
          </cell>
          <cell r="E501" t="str">
            <v>外注</v>
          </cell>
          <cell r="F501" t="str">
            <v>外注</v>
          </cell>
          <cell r="G501" t="str">
            <v>-</v>
          </cell>
          <cell r="H501">
            <v>0</v>
          </cell>
          <cell r="J501">
            <v>0</v>
          </cell>
          <cell r="K501">
            <v>0</v>
          </cell>
          <cell r="L501" t="str">
            <v>-</v>
          </cell>
          <cell r="M501" t="str">
            <v>-</v>
          </cell>
          <cell r="R501">
            <v>0</v>
          </cell>
          <cell r="S501" t="str">
            <v>-</v>
          </cell>
          <cell r="T501" t="str">
            <v>-</v>
          </cell>
          <cell r="U501">
            <v>0</v>
          </cell>
          <cell r="V501" t="str">
            <v>-</v>
          </cell>
          <cell r="X501">
            <v>0</v>
          </cell>
          <cell r="Y501" t="str">
            <v>-</v>
          </cell>
          <cell r="Z501" t="str">
            <v>-</v>
          </cell>
          <cell r="AA501">
            <v>0</v>
          </cell>
          <cell r="AD501">
            <v>0</v>
          </cell>
          <cell r="AE501">
            <v>0</v>
          </cell>
          <cell r="AF501">
            <v>0</v>
          </cell>
        </row>
        <row r="502">
          <cell r="A502">
            <v>20100900003</v>
          </cell>
          <cell r="B502" t="str">
            <v>MKﾐｸｽﾁｬｰ(ﾊﾟｳﾀﾞｰﾀｲﾌﾟ30) 1kg</v>
          </cell>
          <cell r="C502" t="str">
            <v>外注</v>
          </cell>
          <cell r="E502" t="str">
            <v>外注</v>
          </cell>
          <cell r="F502" t="str">
            <v>外注</v>
          </cell>
          <cell r="G502" t="str">
            <v>-</v>
          </cell>
          <cell r="H502">
            <v>0</v>
          </cell>
          <cell r="J502">
            <v>0</v>
          </cell>
          <cell r="K502">
            <v>1126</v>
          </cell>
          <cell r="L502" t="str">
            <v>-</v>
          </cell>
          <cell r="M502" t="str">
            <v>-</v>
          </cell>
          <cell r="R502">
            <v>0</v>
          </cell>
          <cell r="S502" t="str">
            <v>-</v>
          </cell>
          <cell r="T502" t="str">
            <v>-</v>
          </cell>
          <cell r="U502">
            <v>0</v>
          </cell>
          <cell r="V502" t="str">
            <v>-</v>
          </cell>
          <cell r="X502">
            <v>0</v>
          </cell>
          <cell r="Y502" t="str">
            <v>-</v>
          </cell>
          <cell r="Z502" t="str">
            <v>-</v>
          </cell>
          <cell r="AA502">
            <v>3849104.2198983012</v>
          </cell>
          <cell r="AD502">
            <v>1126</v>
          </cell>
          <cell r="AE502">
            <v>3849104.2198983007</v>
          </cell>
          <cell r="AF502">
            <v>3418.3874066592371</v>
          </cell>
        </row>
        <row r="503">
          <cell r="A503">
            <v>20110100004</v>
          </cell>
          <cell r="B503" t="str">
            <v>試供品 万田ｱﾐﾉｱﾙﾌｧ 4g(FD無)</v>
          </cell>
          <cell r="C503" t="str">
            <v>外注</v>
          </cell>
          <cell r="E503" t="str">
            <v>外注</v>
          </cell>
          <cell r="F503" t="str">
            <v>外注</v>
          </cell>
          <cell r="G503" t="str">
            <v>-</v>
          </cell>
          <cell r="H503">
            <v>0</v>
          </cell>
          <cell r="J503">
            <v>0</v>
          </cell>
          <cell r="K503">
            <v>0</v>
          </cell>
          <cell r="L503" t="str">
            <v>-</v>
          </cell>
          <cell r="M503" t="str">
            <v>-</v>
          </cell>
          <cell r="R503">
            <v>0</v>
          </cell>
          <cell r="S503" t="str">
            <v>-</v>
          </cell>
          <cell r="T503" t="str">
            <v>-</v>
          </cell>
          <cell r="U503">
            <v>0</v>
          </cell>
          <cell r="V503" t="str">
            <v>-</v>
          </cell>
          <cell r="X503">
            <v>0</v>
          </cell>
          <cell r="Y503" t="str">
            <v>-</v>
          </cell>
          <cell r="Z503" t="str">
            <v>-</v>
          </cell>
          <cell r="AA503">
            <v>0</v>
          </cell>
          <cell r="AD503">
            <v>0</v>
          </cell>
          <cell r="AE503">
            <v>0</v>
          </cell>
          <cell r="AF503">
            <v>0</v>
          </cell>
        </row>
        <row r="504">
          <cell r="A504">
            <v>20110100010</v>
          </cell>
          <cell r="B504" t="str">
            <v>万田ｱﾐﾉｱﾙﾌｧﾌﾟﾗｽ 100ml</v>
          </cell>
          <cell r="C504" t="str">
            <v>外注</v>
          </cell>
          <cell r="E504" t="str">
            <v>外注</v>
          </cell>
          <cell r="F504" t="str">
            <v>外注</v>
          </cell>
          <cell r="G504" t="str">
            <v>-</v>
          </cell>
          <cell r="H504">
            <v>0</v>
          </cell>
          <cell r="J504">
            <v>0</v>
          </cell>
          <cell r="K504">
            <v>2000</v>
          </cell>
          <cell r="L504" t="str">
            <v>-</v>
          </cell>
          <cell r="M504" t="str">
            <v>-</v>
          </cell>
          <cell r="R504">
            <v>0</v>
          </cell>
          <cell r="S504" t="str">
            <v>-</v>
          </cell>
          <cell r="T504" t="str">
            <v>-</v>
          </cell>
          <cell r="U504">
            <v>0</v>
          </cell>
          <cell r="V504" t="str">
            <v>-</v>
          </cell>
          <cell r="X504">
            <v>0</v>
          </cell>
          <cell r="Y504" t="str">
            <v>-</v>
          </cell>
          <cell r="Z504" t="str">
            <v>-</v>
          </cell>
          <cell r="AA504">
            <v>381892.21110636526</v>
          </cell>
          <cell r="AD504">
            <v>2000</v>
          </cell>
          <cell r="AE504">
            <v>381892.21110636526</v>
          </cell>
          <cell r="AF504">
            <v>190.94610555318263</v>
          </cell>
        </row>
        <row r="505">
          <cell r="A505">
            <v>20110100011</v>
          </cell>
          <cell r="B505" t="str">
            <v>万田ｱﾐﾉｱﾙﾌｧﾌﾟﾗｽ 500ml</v>
          </cell>
          <cell r="C505" t="str">
            <v>外注</v>
          </cell>
          <cell r="E505" t="str">
            <v>外注</v>
          </cell>
          <cell r="F505" t="str">
            <v>外注</v>
          </cell>
          <cell r="G505" t="str">
            <v>-</v>
          </cell>
          <cell r="H505">
            <v>0</v>
          </cell>
          <cell r="J505">
            <v>0</v>
          </cell>
          <cell r="K505">
            <v>22704</v>
          </cell>
          <cell r="L505" t="str">
            <v>-</v>
          </cell>
          <cell r="M505" t="str">
            <v>-</v>
          </cell>
          <cell r="R505">
            <v>0</v>
          </cell>
          <cell r="S505" t="str">
            <v>-</v>
          </cell>
          <cell r="T505" t="str">
            <v>-</v>
          </cell>
          <cell r="U505">
            <v>0</v>
          </cell>
          <cell r="V505" t="str">
            <v>-</v>
          </cell>
          <cell r="X505">
            <v>0</v>
          </cell>
          <cell r="Y505" t="str">
            <v>-</v>
          </cell>
          <cell r="Z505" t="str">
            <v>-</v>
          </cell>
          <cell r="AA505">
            <v>10809718.488852603</v>
          </cell>
          <cell r="AD505">
            <v>22704</v>
          </cell>
          <cell r="AE505">
            <v>10809718.488852603</v>
          </cell>
          <cell r="AF505">
            <v>476.11515542867352</v>
          </cell>
        </row>
        <row r="506">
          <cell r="A506">
            <v>20110100012</v>
          </cell>
          <cell r="B506" t="str">
            <v>万田ｱﾐﾉｱﾙﾌｧﾌﾟﾗｽ 1ﾘｯﾄﾙ</v>
          </cell>
          <cell r="C506" t="str">
            <v>外注</v>
          </cell>
          <cell r="E506" t="str">
            <v>外注</v>
          </cell>
          <cell r="F506" t="str">
            <v>外注</v>
          </cell>
          <cell r="G506" t="str">
            <v>-</v>
          </cell>
          <cell r="H506">
            <v>0</v>
          </cell>
          <cell r="J506">
            <v>0</v>
          </cell>
          <cell r="K506">
            <v>55296</v>
          </cell>
          <cell r="L506" t="str">
            <v>-</v>
          </cell>
          <cell r="M506" t="str">
            <v>-</v>
          </cell>
          <cell r="R506">
            <v>0</v>
          </cell>
          <cell r="S506" t="str">
            <v>-</v>
          </cell>
          <cell r="T506" t="str">
            <v>-</v>
          </cell>
          <cell r="U506">
            <v>0</v>
          </cell>
          <cell r="V506" t="str">
            <v>-</v>
          </cell>
          <cell r="X506">
            <v>0</v>
          </cell>
          <cell r="Y506" t="str">
            <v>-</v>
          </cell>
          <cell r="Z506" t="str">
            <v>-</v>
          </cell>
          <cell r="AA506">
            <v>36001182.805537336</v>
          </cell>
          <cell r="AD506">
            <v>55296</v>
          </cell>
          <cell r="AE506">
            <v>36001182.805537336</v>
          </cell>
          <cell r="AF506">
            <v>651.06305710245476</v>
          </cell>
        </row>
        <row r="507">
          <cell r="A507">
            <v>20110200011</v>
          </cell>
          <cell r="B507" t="str">
            <v>万田酵素飴 自然の恵み</v>
          </cell>
          <cell r="C507" t="str">
            <v>外注</v>
          </cell>
          <cell r="E507" t="str">
            <v>外注</v>
          </cell>
          <cell r="F507" t="str">
            <v>外注</v>
          </cell>
          <cell r="G507" t="str">
            <v>-</v>
          </cell>
          <cell r="H507">
            <v>0</v>
          </cell>
          <cell r="J507">
            <v>0</v>
          </cell>
          <cell r="K507">
            <v>0</v>
          </cell>
          <cell r="L507" t="str">
            <v>-</v>
          </cell>
          <cell r="M507" t="str">
            <v>-</v>
          </cell>
          <cell r="R507">
            <v>0</v>
          </cell>
          <cell r="S507" t="str">
            <v>-</v>
          </cell>
          <cell r="T507" t="str">
            <v>-</v>
          </cell>
          <cell r="U507">
            <v>0</v>
          </cell>
          <cell r="V507" t="str">
            <v>-</v>
          </cell>
          <cell r="X507">
            <v>0</v>
          </cell>
          <cell r="Y507" t="str">
            <v>-</v>
          </cell>
          <cell r="Z507" t="str">
            <v>-</v>
          </cell>
          <cell r="AA507">
            <v>0</v>
          </cell>
          <cell r="AD507">
            <v>0</v>
          </cell>
          <cell r="AE507">
            <v>0</v>
          </cell>
          <cell r="AF507">
            <v>0</v>
          </cell>
        </row>
        <row r="508">
          <cell r="A508">
            <v>20110200012</v>
          </cell>
          <cell r="B508" t="str">
            <v>万田発酵のﾍﾟｯﾄ酵素 15g</v>
          </cell>
          <cell r="C508" t="str">
            <v>外注</v>
          </cell>
          <cell r="E508" t="str">
            <v>外注</v>
          </cell>
          <cell r="F508" t="str">
            <v>外注</v>
          </cell>
          <cell r="G508" t="str">
            <v>-</v>
          </cell>
          <cell r="H508">
            <v>0</v>
          </cell>
          <cell r="J508">
            <v>0</v>
          </cell>
          <cell r="K508">
            <v>0</v>
          </cell>
          <cell r="L508" t="str">
            <v>-</v>
          </cell>
          <cell r="M508" t="str">
            <v>-</v>
          </cell>
          <cell r="R508">
            <v>0</v>
          </cell>
          <cell r="S508" t="str">
            <v>-</v>
          </cell>
          <cell r="T508" t="str">
            <v>-</v>
          </cell>
          <cell r="U508">
            <v>0</v>
          </cell>
          <cell r="V508" t="str">
            <v>-</v>
          </cell>
          <cell r="X508">
            <v>0</v>
          </cell>
          <cell r="Y508" t="str">
            <v>-</v>
          </cell>
          <cell r="Z508" t="str">
            <v>-</v>
          </cell>
          <cell r="AA508">
            <v>0</v>
          </cell>
          <cell r="AD508">
            <v>0</v>
          </cell>
          <cell r="AE508">
            <v>0</v>
          </cell>
          <cell r="AF508">
            <v>0</v>
          </cell>
        </row>
        <row r="509">
          <cell r="A509">
            <v>20110600011</v>
          </cell>
          <cell r="B509" t="str">
            <v>万田酵素入り甘酒 190g(缶入り)</v>
          </cell>
          <cell r="C509" t="str">
            <v>外注</v>
          </cell>
          <cell r="E509" t="str">
            <v>外注</v>
          </cell>
          <cell r="F509" t="str">
            <v>外注</v>
          </cell>
          <cell r="G509" t="str">
            <v>-</v>
          </cell>
          <cell r="H509">
            <v>0</v>
          </cell>
          <cell r="J509">
            <v>0</v>
          </cell>
          <cell r="K509">
            <v>0</v>
          </cell>
          <cell r="L509" t="str">
            <v>-</v>
          </cell>
          <cell r="M509" t="str">
            <v>-</v>
          </cell>
          <cell r="R509">
            <v>0</v>
          </cell>
          <cell r="S509" t="str">
            <v>-</v>
          </cell>
          <cell r="T509" t="str">
            <v>-</v>
          </cell>
          <cell r="U509">
            <v>0</v>
          </cell>
          <cell r="V509" t="str">
            <v>-</v>
          </cell>
          <cell r="X509">
            <v>0</v>
          </cell>
          <cell r="Y509" t="str">
            <v>-</v>
          </cell>
          <cell r="Z509" t="str">
            <v>-</v>
          </cell>
          <cell r="AA509">
            <v>0</v>
          </cell>
          <cell r="AD509">
            <v>0</v>
          </cell>
          <cell r="AE509">
            <v>0</v>
          </cell>
          <cell r="AF509">
            <v>0</v>
          </cell>
        </row>
        <row r="510">
          <cell r="A510">
            <v>20110800285</v>
          </cell>
          <cell r="B510" t="str">
            <v>万田酵素 粒450g</v>
          </cell>
          <cell r="C510" t="str">
            <v>外注</v>
          </cell>
          <cell r="E510" t="str">
            <v>外注</v>
          </cell>
          <cell r="F510" t="str">
            <v>外注</v>
          </cell>
          <cell r="G510" t="str">
            <v>-</v>
          </cell>
          <cell r="H510">
            <v>0</v>
          </cell>
          <cell r="J510">
            <v>0</v>
          </cell>
          <cell r="K510">
            <v>0</v>
          </cell>
          <cell r="L510" t="str">
            <v>-</v>
          </cell>
          <cell r="M510" t="str">
            <v>-</v>
          </cell>
          <cell r="R510">
            <v>0</v>
          </cell>
          <cell r="S510" t="str">
            <v>-</v>
          </cell>
          <cell r="T510" t="str">
            <v>-</v>
          </cell>
          <cell r="U510">
            <v>0</v>
          </cell>
          <cell r="V510" t="str">
            <v>-</v>
          </cell>
          <cell r="X510">
            <v>0</v>
          </cell>
          <cell r="Y510" t="str">
            <v>-</v>
          </cell>
          <cell r="Z510" t="str">
            <v>-</v>
          </cell>
          <cell r="AA510">
            <v>0</v>
          </cell>
          <cell r="AD510">
            <v>0</v>
          </cell>
          <cell r="AE510">
            <v>0</v>
          </cell>
          <cell r="AF510">
            <v>0</v>
          </cell>
        </row>
        <row r="511">
          <cell r="A511">
            <v>20110800694</v>
          </cell>
          <cell r="B511" t="str">
            <v>万田酵素 抽出液（kg）</v>
          </cell>
          <cell r="C511" t="str">
            <v>外注</v>
          </cell>
          <cell r="E511" t="str">
            <v>外注</v>
          </cell>
          <cell r="F511" t="str">
            <v>外注</v>
          </cell>
          <cell r="G511" t="str">
            <v>-</v>
          </cell>
          <cell r="H511">
            <v>0</v>
          </cell>
          <cell r="J511">
            <v>0</v>
          </cell>
          <cell r="K511">
            <v>503</v>
          </cell>
          <cell r="L511" t="str">
            <v>-</v>
          </cell>
          <cell r="M511" t="str">
            <v>-</v>
          </cell>
          <cell r="R511">
            <v>0</v>
          </cell>
          <cell r="S511" t="str">
            <v>-</v>
          </cell>
          <cell r="T511" t="str">
            <v>-</v>
          </cell>
          <cell r="U511">
            <v>0</v>
          </cell>
          <cell r="V511" t="str">
            <v>-</v>
          </cell>
          <cell r="X511">
            <v>0</v>
          </cell>
          <cell r="Y511" t="str">
            <v>-</v>
          </cell>
          <cell r="Z511" t="str">
            <v>-</v>
          </cell>
          <cell r="AA511">
            <v>2410573.0142130721</v>
          </cell>
          <cell r="AD511">
            <v>503</v>
          </cell>
          <cell r="AE511">
            <v>2410573.0142130721</v>
          </cell>
          <cell r="AF511">
            <v>4792.391678356008</v>
          </cell>
        </row>
        <row r="512">
          <cell r="A512">
            <v>20110800757</v>
          </cell>
          <cell r="B512" t="str">
            <v>小袋試供品 万田酵素 粒(7粒)</v>
          </cell>
          <cell r="C512" t="str">
            <v>外注</v>
          </cell>
          <cell r="E512" t="str">
            <v>外注</v>
          </cell>
          <cell r="F512" t="str">
            <v>外注</v>
          </cell>
          <cell r="G512" t="str">
            <v>-</v>
          </cell>
          <cell r="H512">
            <v>0</v>
          </cell>
          <cell r="J512">
            <v>0</v>
          </cell>
          <cell r="K512">
            <v>0</v>
          </cell>
          <cell r="L512" t="str">
            <v>-</v>
          </cell>
          <cell r="M512" t="str">
            <v>-</v>
          </cell>
          <cell r="R512">
            <v>0</v>
          </cell>
          <cell r="S512" t="str">
            <v>-</v>
          </cell>
          <cell r="T512" t="str">
            <v>-</v>
          </cell>
          <cell r="U512">
            <v>0</v>
          </cell>
          <cell r="V512" t="str">
            <v>-</v>
          </cell>
          <cell r="X512">
            <v>0</v>
          </cell>
          <cell r="Y512" t="str">
            <v>-</v>
          </cell>
          <cell r="Z512" t="str">
            <v>-</v>
          </cell>
          <cell r="AA512">
            <v>0</v>
          </cell>
          <cell r="AD512">
            <v>0</v>
          </cell>
          <cell r="AE512">
            <v>0</v>
          </cell>
          <cell r="AF512">
            <v>0</v>
          </cell>
        </row>
        <row r="513">
          <cell r="A513">
            <v>20110900054</v>
          </cell>
          <cell r="B513" t="str">
            <v>ﾌﾟﾚﾐｱﾑ粒 5粒</v>
          </cell>
          <cell r="C513" t="str">
            <v>外注</v>
          </cell>
          <cell r="E513" t="str">
            <v>外注</v>
          </cell>
          <cell r="F513" t="str">
            <v>外注</v>
          </cell>
          <cell r="G513" t="str">
            <v>-</v>
          </cell>
          <cell r="H513">
            <v>0</v>
          </cell>
          <cell r="J513">
            <v>0</v>
          </cell>
          <cell r="K513">
            <v>0</v>
          </cell>
          <cell r="L513" t="str">
            <v>-</v>
          </cell>
          <cell r="M513" t="str">
            <v>-</v>
          </cell>
          <cell r="R513">
            <v>0</v>
          </cell>
          <cell r="S513" t="str">
            <v>-</v>
          </cell>
          <cell r="T513" t="str">
            <v>-</v>
          </cell>
          <cell r="U513">
            <v>0</v>
          </cell>
          <cell r="V513" t="str">
            <v>-</v>
          </cell>
          <cell r="X513">
            <v>0</v>
          </cell>
          <cell r="Y513" t="str">
            <v>-</v>
          </cell>
          <cell r="Z513" t="str">
            <v>-</v>
          </cell>
          <cell r="AA513">
            <v>0</v>
          </cell>
          <cell r="AD513">
            <v>0</v>
          </cell>
          <cell r="AE513">
            <v>0</v>
          </cell>
          <cell r="AF513">
            <v>0</v>
          </cell>
        </row>
        <row r="514">
          <cell r="A514">
            <v>20111000034</v>
          </cell>
          <cell r="B514" t="str">
            <v>プロキュア 60g</v>
          </cell>
          <cell r="C514" t="str">
            <v>外注</v>
          </cell>
          <cell r="E514" t="str">
            <v>外注</v>
          </cell>
          <cell r="F514" t="str">
            <v>外注</v>
          </cell>
          <cell r="G514" t="str">
            <v>-</v>
          </cell>
          <cell r="H514">
            <v>0</v>
          </cell>
          <cell r="J514">
            <v>0</v>
          </cell>
          <cell r="K514">
            <v>11700</v>
          </cell>
          <cell r="L514" t="str">
            <v>-</v>
          </cell>
          <cell r="M514" t="str">
            <v>-</v>
          </cell>
          <cell r="R514">
            <v>0</v>
          </cell>
          <cell r="S514" t="str">
            <v>-</v>
          </cell>
          <cell r="T514" t="str">
            <v>-</v>
          </cell>
          <cell r="U514">
            <v>0</v>
          </cell>
          <cell r="V514" t="str">
            <v>-</v>
          </cell>
          <cell r="X514">
            <v>0</v>
          </cell>
          <cell r="Y514" t="str">
            <v>-</v>
          </cell>
          <cell r="Z514" t="str">
            <v>-</v>
          </cell>
          <cell r="AA514">
            <v>10128360.826090598</v>
          </cell>
          <cell r="AD514">
            <v>11700</v>
          </cell>
          <cell r="AE514">
            <v>10128360.826090598</v>
          </cell>
          <cell r="AF514">
            <v>865.67186547782887</v>
          </cell>
        </row>
        <row r="515">
          <cell r="A515">
            <v>20111000035</v>
          </cell>
          <cell r="B515" t="str">
            <v>プロキュア 15g</v>
          </cell>
          <cell r="C515" t="str">
            <v>外注</v>
          </cell>
          <cell r="E515" t="str">
            <v>外注</v>
          </cell>
          <cell r="F515" t="str">
            <v>外注</v>
          </cell>
          <cell r="G515" t="str">
            <v>-</v>
          </cell>
          <cell r="H515">
            <v>0</v>
          </cell>
          <cell r="J515">
            <v>0</v>
          </cell>
          <cell r="K515">
            <v>4500</v>
          </cell>
          <cell r="L515" t="str">
            <v>-</v>
          </cell>
          <cell r="M515" t="str">
            <v>-</v>
          </cell>
          <cell r="R515">
            <v>0</v>
          </cell>
          <cell r="S515" t="str">
            <v>-</v>
          </cell>
          <cell r="T515" t="str">
            <v>-</v>
          </cell>
          <cell r="U515">
            <v>0</v>
          </cell>
          <cell r="V515" t="str">
            <v>-</v>
          </cell>
          <cell r="X515">
            <v>0</v>
          </cell>
          <cell r="Y515" t="str">
            <v>-</v>
          </cell>
          <cell r="Z515" t="str">
            <v>-</v>
          </cell>
          <cell r="AA515">
            <v>1490879.3238784831</v>
          </cell>
          <cell r="AD515">
            <v>4500</v>
          </cell>
          <cell r="AE515">
            <v>1490879.3238784831</v>
          </cell>
          <cell r="AF515">
            <v>331.30651641744072</v>
          </cell>
        </row>
        <row r="516">
          <cell r="A516">
            <v>20111001001</v>
          </cell>
          <cell r="B516" t="str">
            <v>ｴﾑｷｭｱﾌﾟﾗｽ 洗顔 100g</v>
          </cell>
          <cell r="C516" t="str">
            <v>外注</v>
          </cell>
          <cell r="E516" t="str">
            <v>外注</v>
          </cell>
          <cell r="F516" t="str">
            <v>外注</v>
          </cell>
          <cell r="G516" t="str">
            <v>-</v>
          </cell>
          <cell r="H516">
            <v>0</v>
          </cell>
          <cell r="J516">
            <v>0</v>
          </cell>
          <cell r="K516">
            <v>0</v>
          </cell>
          <cell r="L516" t="str">
            <v>-</v>
          </cell>
          <cell r="M516" t="str">
            <v>-</v>
          </cell>
          <cell r="R516">
            <v>0</v>
          </cell>
          <cell r="S516" t="str">
            <v>-</v>
          </cell>
          <cell r="T516" t="str">
            <v>-</v>
          </cell>
          <cell r="U516">
            <v>0</v>
          </cell>
          <cell r="V516" t="str">
            <v>-</v>
          </cell>
          <cell r="X516">
            <v>0</v>
          </cell>
          <cell r="Y516" t="str">
            <v>-</v>
          </cell>
          <cell r="Z516" t="str">
            <v>-</v>
          </cell>
          <cell r="AA516">
            <v>0</v>
          </cell>
          <cell r="AD516">
            <v>0</v>
          </cell>
          <cell r="AE516">
            <v>0</v>
          </cell>
          <cell r="AF516">
            <v>0</v>
          </cell>
        </row>
        <row r="517">
          <cell r="A517">
            <v>20111001002</v>
          </cell>
          <cell r="B517" t="str">
            <v>ｴﾑｷｭｱﾌﾟﾗｽ 化粧水 100ml</v>
          </cell>
          <cell r="C517" t="str">
            <v>外注</v>
          </cell>
          <cell r="E517" t="str">
            <v>外注</v>
          </cell>
          <cell r="F517" t="str">
            <v>外注</v>
          </cell>
          <cell r="G517" t="str">
            <v>-</v>
          </cell>
          <cell r="H517">
            <v>0</v>
          </cell>
          <cell r="J517">
            <v>0</v>
          </cell>
          <cell r="K517">
            <v>0</v>
          </cell>
          <cell r="L517" t="str">
            <v>-</v>
          </cell>
          <cell r="M517" t="str">
            <v>-</v>
          </cell>
          <cell r="R517">
            <v>0</v>
          </cell>
          <cell r="S517" t="str">
            <v>-</v>
          </cell>
          <cell r="T517" t="str">
            <v>-</v>
          </cell>
          <cell r="U517">
            <v>0</v>
          </cell>
          <cell r="V517" t="str">
            <v>-</v>
          </cell>
          <cell r="X517">
            <v>0</v>
          </cell>
          <cell r="Y517" t="str">
            <v>-</v>
          </cell>
          <cell r="Z517" t="str">
            <v>-</v>
          </cell>
          <cell r="AA517">
            <v>0</v>
          </cell>
          <cell r="AD517">
            <v>0</v>
          </cell>
          <cell r="AE517">
            <v>0</v>
          </cell>
          <cell r="AF517">
            <v>0</v>
          </cell>
        </row>
        <row r="518">
          <cell r="A518">
            <v>20111001004</v>
          </cell>
          <cell r="B518" t="str">
            <v>ｴﾑｷｭｱﾌﾟﾗｽ 乳液 80ml</v>
          </cell>
          <cell r="C518" t="str">
            <v>外注</v>
          </cell>
          <cell r="E518" t="str">
            <v>外注</v>
          </cell>
          <cell r="F518" t="str">
            <v>外注</v>
          </cell>
          <cell r="G518" t="str">
            <v>-</v>
          </cell>
          <cell r="H518">
            <v>0</v>
          </cell>
          <cell r="J518">
            <v>0</v>
          </cell>
          <cell r="K518">
            <v>0</v>
          </cell>
          <cell r="L518" t="str">
            <v>-</v>
          </cell>
          <cell r="M518" t="str">
            <v>-</v>
          </cell>
          <cell r="R518">
            <v>0</v>
          </cell>
          <cell r="S518" t="str">
            <v>-</v>
          </cell>
          <cell r="T518" t="str">
            <v>-</v>
          </cell>
          <cell r="U518">
            <v>0</v>
          </cell>
          <cell r="V518" t="str">
            <v>-</v>
          </cell>
          <cell r="X518">
            <v>0</v>
          </cell>
          <cell r="Y518" t="str">
            <v>-</v>
          </cell>
          <cell r="Z518" t="str">
            <v>-</v>
          </cell>
          <cell r="AA518">
            <v>0</v>
          </cell>
          <cell r="AD518">
            <v>0</v>
          </cell>
          <cell r="AE518">
            <v>0</v>
          </cell>
          <cell r="AF518">
            <v>0</v>
          </cell>
        </row>
        <row r="519">
          <cell r="A519">
            <v>20111001005</v>
          </cell>
          <cell r="B519" t="str">
            <v>ｴﾑｷｭｱﾌﾟﾗｽ 美容液 30g</v>
          </cell>
          <cell r="C519" t="str">
            <v>外注</v>
          </cell>
          <cell r="E519" t="str">
            <v>外注</v>
          </cell>
          <cell r="F519" t="str">
            <v>外注</v>
          </cell>
          <cell r="G519" t="str">
            <v>-</v>
          </cell>
          <cell r="H519">
            <v>0</v>
          </cell>
          <cell r="J519">
            <v>0</v>
          </cell>
          <cell r="K519">
            <v>0</v>
          </cell>
          <cell r="L519" t="str">
            <v>-</v>
          </cell>
          <cell r="M519" t="str">
            <v>-</v>
          </cell>
          <cell r="R519">
            <v>0</v>
          </cell>
          <cell r="S519" t="str">
            <v>-</v>
          </cell>
          <cell r="T519" t="str">
            <v>-</v>
          </cell>
          <cell r="U519">
            <v>0</v>
          </cell>
          <cell r="V519" t="str">
            <v>-</v>
          </cell>
          <cell r="X519">
            <v>0</v>
          </cell>
          <cell r="Y519" t="str">
            <v>-</v>
          </cell>
          <cell r="Z519" t="str">
            <v>-</v>
          </cell>
          <cell r="AA519">
            <v>0</v>
          </cell>
          <cell r="AD519">
            <v>0</v>
          </cell>
          <cell r="AE519">
            <v>0</v>
          </cell>
          <cell r="AF519">
            <v>0</v>
          </cell>
        </row>
        <row r="520">
          <cell r="A520">
            <v>20111001006</v>
          </cell>
          <cell r="B520" t="str">
            <v>ｴﾑｷｭｱﾌﾟﾗｽ ｸﾘｰﾑ 50g</v>
          </cell>
          <cell r="C520" t="str">
            <v>外注</v>
          </cell>
          <cell r="E520" t="str">
            <v>外注</v>
          </cell>
          <cell r="F520" t="str">
            <v>外注</v>
          </cell>
          <cell r="G520" t="str">
            <v>-</v>
          </cell>
          <cell r="H520">
            <v>0</v>
          </cell>
          <cell r="J520">
            <v>0</v>
          </cell>
          <cell r="K520">
            <v>0</v>
          </cell>
          <cell r="L520" t="str">
            <v>-</v>
          </cell>
          <cell r="M520" t="str">
            <v>-</v>
          </cell>
          <cell r="R520">
            <v>0</v>
          </cell>
          <cell r="S520" t="str">
            <v>-</v>
          </cell>
          <cell r="T520" t="str">
            <v>-</v>
          </cell>
          <cell r="U520">
            <v>0</v>
          </cell>
          <cell r="V520" t="str">
            <v>-</v>
          </cell>
          <cell r="X520">
            <v>0</v>
          </cell>
          <cell r="Y520" t="str">
            <v>-</v>
          </cell>
          <cell r="Z520" t="str">
            <v>-</v>
          </cell>
          <cell r="AA520">
            <v>0</v>
          </cell>
          <cell r="AD520">
            <v>0</v>
          </cell>
          <cell r="AE520">
            <v>0</v>
          </cell>
          <cell r="AF520">
            <v>0</v>
          </cell>
        </row>
        <row r="521">
          <cell r="A521">
            <v>20111001049</v>
          </cell>
          <cell r="B521" t="str">
            <v>畜産用植物性発酵物ﾊﾟｳﾀﾞｰ(A飼料)</v>
          </cell>
          <cell r="C521" t="str">
            <v>外注</v>
          </cell>
          <cell r="E521" t="str">
            <v>外注</v>
          </cell>
          <cell r="F521" t="str">
            <v>外注</v>
          </cell>
          <cell r="G521" t="str">
            <v>-</v>
          </cell>
          <cell r="H521">
            <v>0</v>
          </cell>
          <cell r="J521">
            <v>0</v>
          </cell>
          <cell r="K521">
            <v>0</v>
          </cell>
          <cell r="L521" t="str">
            <v>-</v>
          </cell>
          <cell r="M521" t="str">
            <v>-</v>
          </cell>
          <cell r="R521">
            <v>0</v>
          </cell>
          <cell r="S521" t="str">
            <v>-</v>
          </cell>
          <cell r="T521" t="str">
            <v>-</v>
          </cell>
          <cell r="U521">
            <v>0</v>
          </cell>
          <cell r="V521" t="str">
            <v>-</v>
          </cell>
          <cell r="X521">
            <v>0</v>
          </cell>
          <cell r="Y521" t="str">
            <v>-</v>
          </cell>
          <cell r="Z521" t="str">
            <v>-</v>
          </cell>
          <cell r="AA521" t="str">
            <v/>
          </cell>
          <cell r="AD521">
            <v>0</v>
          </cell>
          <cell r="AE521">
            <v>0</v>
          </cell>
          <cell r="AF521">
            <v>0</v>
          </cell>
        </row>
        <row r="522">
          <cell r="A522">
            <v>20111100008</v>
          </cell>
          <cell r="B522" t="str">
            <v>ｴﾑｷｭｱﾌﾟﾗｽ ﾄﾗｲｱﾙｾｯﾄ</v>
          </cell>
          <cell r="C522" t="str">
            <v>外注</v>
          </cell>
          <cell r="E522" t="str">
            <v>外注</v>
          </cell>
          <cell r="F522" t="str">
            <v>外注</v>
          </cell>
          <cell r="G522" t="str">
            <v>-</v>
          </cell>
          <cell r="H522">
            <v>0</v>
          </cell>
          <cell r="J522">
            <v>0</v>
          </cell>
          <cell r="K522">
            <v>0</v>
          </cell>
          <cell r="L522" t="str">
            <v>-</v>
          </cell>
          <cell r="M522" t="str">
            <v>-</v>
          </cell>
          <cell r="R522">
            <v>0</v>
          </cell>
          <cell r="S522" t="str">
            <v>-</v>
          </cell>
          <cell r="T522" t="str">
            <v>-</v>
          </cell>
          <cell r="U522">
            <v>0</v>
          </cell>
          <cell r="V522" t="str">
            <v>-</v>
          </cell>
          <cell r="X522">
            <v>0</v>
          </cell>
          <cell r="Y522" t="str">
            <v>-</v>
          </cell>
          <cell r="Z522" t="str">
            <v>-</v>
          </cell>
          <cell r="AA522">
            <v>0</v>
          </cell>
          <cell r="AD522">
            <v>0</v>
          </cell>
          <cell r="AE522">
            <v>0</v>
          </cell>
          <cell r="AF522">
            <v>0</v>
          </cell>
        </row>
        <row r="523">
          <cell r="A523">
            <v>20111100010</v>
          </cell>
          <cell r="B523" t="str">
            <v>ｴﾑｷｭｱﾌﾟﾗｽ ﾋﾞｭｰﾃｨｰｾﾞﾘｰ 10g×30包</v>
          </cell>
          <cell r="C523" t="str">
            <v>外注</v>
          </cell>
          <cell r="E523" t="str">
            <v>外注</v>
          </cell>
          <cell r="F523" t="str">
            <v>外注</v>
          </cell>
          <cell r="G523" t="str">
            <v>-</v>
          </cell>
          <cell r="H523">
            <v>0</v>
          </cell>
          <cell r="J523">
            <v>0</v>
          </cell>
          <cell r="K523">
            <v>0</v>
          </cell>
          <cell r="L523" t="str">
            <v>-</v>
          </cell>
          <cell r="M523" t="str">
            <v>-</v>
          </cell>
          <cell r="R523">
            <v>0</v>
          </cell>
          <cell r="S523" t="str">
            <v>-</v>
          </cell>
          <cell r="T523" t="str">
            <v>-</v>
          </cell>
          <cell r="U523">
            <v>0</v>
          </cell>
          <cell r="V523" t="str">
            <v>-</v>
          </cell>
          <cell r="X523">
            <v>0</v>
          </cell>
          <cell r="Y523" t="str">
            <v>-</v>
          </cell>
          <cell r="Z523" t="str">
            <v>-</v>
          </cell>
          <cell r="AA523">
            <v>0</v>
          </cell>
          <cell r="AD523">
            <v>0</v>
          </cell>
          <cell r="AE523">
            <v>0</v>
          </cell>
          <cell r="AF523">
            <v>0</v>
          </cell>
        </row>
        <row r="524">
          <cell r="A524">
            <v>20120200026</v>
          </cell>
          <cell r="B524" t="str">
            <v>ｴﾑｷｭｱﾌﾟﾗｽ UVｶｯﾄ 30ml</v>
          </cell>
          <cell r="C524" t="str">
            <v>外注</v>
          </cell>
          <cell r="E524" t="str">
            <v>外注</v>
          </cell>
          <cell r="F524" t="str">
            <v>外注</v>
          </cell>
          <cell r="G524" t="str">
            <v>-</v>
          </cell>
          <cell r="H524">
            <v>0</v>
          </cell>
          <cell r="J524">
            <v>0</v>
          </cell>
          <cell r="K524">
            <v>0</v>
          </cell>
          <cell r="L524" t="str">
            <v>-</v>
          </cell>
          <cell r="M524" t="str">
            <v>-</v>
          </cell>
          <cell r="R524">
            <v>0</v>
          </cell>
          <cell r="S524" t="str">
            <v>-</v>
          </cell>
          <cell r="T524" t="str">
            <v>-</v>
          </cell>
          <cell r="U524">
            <v>0</v>
          </cell>
          <cell r="V524" t="str">
            <v>-</v>
          </cell>
          <cell r="X524">
            <v>0</v>
          </cell>
          <cell r="Y524" t="str">
            <v>-</v>
          </cell>
          <cell r="Z524" t="str">
            <v>-</v>
          </cell>
          <cell r="AA524">
            <v>0</v>
          </cell>
          <cell r="AD524">
            <v>0</v>
          </cell>
          <cell r="AE524">
            <v>0</v>
          </cell>
          <cell r="AF524">
            <v>0</v>
          </cell>
        </row>
        <row r="525">
          <cell r="A525">
            <v>20120200027</v>
          </cell>
          <cell r="B525" t="str">
            <v>ｴﾑｷｭｱﾌﾟﾗｽ 洗顔 2g</v>
          </cell>
          <cell r="C525" t="str">
            <v>外注</v>
          </cell>
          <cell r="E525" t="str">
            <v>外注</v>
          </cell>
          <cell r="F525" t="str">
            <v>外注</v>
          </cell>
          <cell r="G525" t="str">
            <v>-</v>
          </cell>
          <cell r="H525">
            <v>0</v>
          </cell>
          <cell r="J525">
            <v>0</v>
          </cell>
          <cell r="K525">
            <v>0</v>
          </cell>
          <cell r="L525" t="str">
            <v>-</v>
          </cell>
          <cell r="M525" t="str">
            <v>-</v>
          </cell>
          <cell r="R525">
            <v>0</v>
          </cell>
          <cell r="S525" t="str">
            <v>-</v>
          </cell>
          <cell r="T525" t="str">
            <v>-</v>
          </cell>
          <cell r="U525">
            <v>0</v>
          </cell>
          <cell r="V525" t="str">
            <v>-</v>
          </cell>
          <cell r="X525">
            <v>0</v>
          </cell>
          <cell r="Y525" t="str">
            <v>-</v>
          </cell>
          <cell r="Z525" t="str">
            <v>-</v>
          </cell>
          <cell r="AA525">
            <v>0</v>
          </cell>
          <cell r="AD525">
            <v>0</v>
          </cell>
          <cell r="AE525">
            <v>0</v>
          </cell>
          <cell r="AF525">
            <v>0</v>
          </cell>
        </row>
        <row r="526">
          <cell r="A526">
            <v>20120200028</v>
          </cell>
          <cell r="B526" t="str">
            <v>ｴﾑｷｭｱﾌﾟﾗｽ 化粧水 2ml</v>
          </cell>
          <cell r="C526" t="str">
            <v>外注</v>
          </cell>
          <cell r="E526" t="str">
            <v>外注</v>
          </cell>
          <cell r="F526" t="str">
            <v>外注</v>
          </cell>
          <cell r="G526" t="str">
            <v>-</v>
          </cell>
          <cell r="H526">
            <v>0</v>
          </cell>
          <cell r="J526">
            <v>0</v>
          </cell>
          <cell r="K526">
            <v>0</v>
          </cell>
          <cell r="L526" t="str">
            <v>-</v>
          </cell>
          <cell r="M526" t="str">
            <v>-</v>
          </cell>
          <cell r="R526">
            <v>0</v>
          </cell>
          <cell r="S526" t="str">
            <v>-</v>
          </cell>
          <cell r="T526" t="str">
            <v>-</v>
          </cell>
          <cell r="U526">
            <v>0</v>
          </cell>
          <cell r="V526" t="str">
            <v>-</v>
          </cell>
          <cell r="X526">
            <v>0</v>
          </cell>
          <cell r="Y526" t="str">
            <v>-</v>
          </cell>
          <cell r="Z526" t="str">
            <v>-</v>
          </cell>
          <cell r="AA526">
            <v>0</v>
          </cell>
          <cell r="AD526">
            <v>0</v>
          </cell>
          <cell r="AE526">
            <v>0</v>
          </cell>
          <cell r="AF526">
            <v>0</v>
          </cell>
        </row>
        <row r="527">
          <cell r="A527">
            <v>20120200029</v>
          </cell>
          <cell r="B527" t="str">
            <v>ｴﾑｷｭｱﾌﾟﾗｽ 乳液 2ml</v>
          </cell>
          <cell r="C527" t="str">
            <v>外注</v>
          </cell>
          <cell r="E527" t="str">
            <v>外注</v>
          </cell>
          <cell r="F527" t="str">
            <v>外注</v>
          </cell>
          <cell r="G527" t="str">
            <v>-</v>
          </cell>
          <cell r="H527">
            <v>0</v>
          </cell>
          <cell r="J527">
            <v>0</v>
          </cell>
          <cell r="K527">
            <v>0</v>
          </cell>
          <cell r="L527" t="str">
            <v>-</v>
          </cell>
          <cell r="M527" t="str">
            <v>-</v>
          </cell>
          <cell r="R527">
            <v>0</v>
          </cell>
          <cell r="S527" t="str">
            <v>-</v>
          </cell>
          <cell r="T527" t="str">
            <v>-</v>
          </cell>
          <cell r="U527">
            <v>0</v>
          </cell>
          <cell r="V527" t="str">
            <v>-</v>
          </cell>
          <cell r="X527">
            <v>0</v>
          </cell>
          <cell r="Y527" t="str">
            <v>-</v>
          </cell>
          <cell r="Z527" t="str">
            <v>-</v>
          </cell>
          <cell r="AA527">
            <v>0</v>
          </cell>
          <cell r="AD527">
            <v>0</v>
          </cell>
          <cell r="AE527">
            <v>0</v>
          </cell>
          <cell r="AF527">
            <v>0</v>
          </cell>
        </row>
        <row r="528">
          <cell r="A528">
            <v>20120200031</v>
          </cell>
          <cell r="B528" t="str">
            <v>ｴﾑｷｭｱﾌﾟﾗｽ ｸﾘｰﾑ 2.5g</v>
          </cell>
          <cell r="C528" t="str">
            <v>外注</v>
          </cell>
          <cell r="E528" t="str">
            <v>外注</v>
          </cell>
          <cell r="F528" t="str">
            <v>外注</v>
          </cell>
          <cell r="G528" t="str">
            <v>-</v>
          </cell>
          <cell r="H528">
            <v>0</v>
          </cell>
          <cell r="J528">
            <v>0</v>
          </cell>
          <cell r="K528">
            <v>0</v>
          </cell>
          <cell r="L528" t="str">
            <v>-</v>
          </cell>
          <cell r="M528" t="str">
            <v>-</v>
          </cell>
          <cell r="R528">
            <v>0</v>
          </cell>
          <cell r="S528" t="str">
            <v>-</v>
          </cell>
          <cell r="T528" t="str">
            <v>-</v>
          </cell>
          <cell r="U528">
            <v>0</v>
          </cell>
          <cell r="V528" t="str">
            <v>-</v>
          </cell>
          <cell r="X528">
            <v>0</v>
          </cell>
          <cell r="Y528" t="str">
            <v>-</v>
          </cell>
          <cell r="Z528" t="str">
            <v>-</v>
          </cell>
          <cell r="AA528">
            <v>0</v>
          </cell>
          <cell r="AD528">
            <v>0</v>
          </cell>
          <cell r="AE528">
            <v>0</v>
          </cell>
          <cell r="AF528">
            <v>0</v>
          </cell>
        </row>
        <row r="529">
          <cell r="A529">
            <v>20120200032</v>
          </cell>
          <cell r="B529" t="str">
            <v>ｴﾑｷｭｱﾌﾟﾗｽ UVｶｯﾄ 2ml</v>
          </cell>
          <cell r="C529" t="str">
            <v>外注</v>
          </cell>
          <cell r="E529" t="str">
            <v>外注</v>
          </cell>
          <cell r="F529" t="str">
            <v>外注</v>
          </cell>
          <cell r="G529" t="str">
            <v>-</v>
          </cell>
          <cell r="H529">
            <v>0</v>
          </cell>
          <cell r="J529">
            <v>0</v>
          </cell>
          <cell r="K529">
            <v>0</v>
          </cell>
          <cell r="L529" t="str">
            <v>-</v>
          </cell>
          <cell r="M529" t="str">
            <v>-</v>
          </cell>
          <cell r="R529">
            <v>0</v>
          </cell>
          <cell r="S529" t="str">
            <v>-</v>
          </cell>
          <cell r="T529" t="str">
            <v>-</v>
          </cell>
          <cell r="U529">
            <v>0</v>
          </cell>
          <cell r="V529" t="str">
            <v>-</v>
          </cell>
          <cell r="X529">
            <v>0</v>
          </cell>
          <cell r="Y529" t="str">
            <v>-</v>
          </cell>
          <cell r="Z529" t="str">
            <v>-</v>
          </cell>
          <cell r="AA529">
            <v>0</v>
          </cell>
          <cell r="AD529">
            <v>0</v>
          </cell>
          <cell r="AE529">
            <v>0</v>
          </cell>
          <cell r="AF529">
            <v>0</v>
          </cell>
        </row>
        <row r="530">
          <cell r="A530">
            <v>20120200033</v>
          </cell>
          <cell r="B530" t="str">
            <v>万田農場の健康野菜カレー 200g</v>
          </cell>
          <cell r="C530" t="str">
            <v>外注</v>
          </cell>
          <cell r="E530" t="str">
            <v>外注</v>
          </cell>
          <cell r="F530" t="str">
            <v>外注</v>
          </cell>
          <cell r="G530" t="str">
            <v>-</v>
          </cell>
          <cell r="H530">
            <v>0</v>
          </cell>
          <cell r="J530">
            <v>0</v>
          </cell>
          <cell r="K530">
            <v>0</v>
          </cell>
          <cell r="L530" t="str">
            <v>-</v>
          </cell>
          <cell r="M530" t="str">
            <v>-</v>
          </cell>
          <cell r="R530">
            <v>0</v>
          </cell>
          <cell r="S530" t="str">
            <v>-</v>
          </cell>
          <cell r="T530" t="str">
            <v>-</v>
          </cell>
          <cell r="U530">
            <v>0</v>
          </cell>
          <cell r="V530" t="str">
            <v>-</v>
          </cell>
          <cell r="X530">
            <v>0</v>
          </cell>
          <cell r="Y530" t="str">
            <v>-</v>
          </cell>
          <cell r="Z530" t="str">
            <v>-</v>
          </cell>
          <cell r="AA530">
            <v>0</v>
          </cell>
          <cell r="AD530">
            <v>0</v>
          </cell>
          <cell r="AE530">
            <v>0</v>
          </cell>
          <cell r="AF530">
            <v>0</v>
          </cell>
        </row>
        <row r="531">
          <cell r="A531">
            <v>20120200043</v>
          </cell>
          <cell r="B531" t="str">
            <v>ｴﾑｷｭｱﾌﾟﾗｽﾋﾞｭｰﾃｨｰｾﾞﾘｰ 5本</v>
          </cell>
          <cell r="C531" t="str">
            <v>外注</v>
          </cell>
          <cell r="E531" t="str">
            <v>外注</v>
          </cell>
          <cell r="F531" t="str">
            <v>外注</v>
          </cell>
          <cell r="G531" t="str">
            <v>-</v>
          </cell>
          <cell r="H531">
            <v>0</v>
          </cell>
          <cell r="J531">
            <v>0</v>
          </cell>
          <cell r="K531">
            <v>0</v>
          </cell>
          <cell r="L531" t="str">
            <v>-</v>
          </cell>
          <cell r="M531" t="str">
            <v>-</v>
          </cell>
          <cell r="R531">
            <v>0</v>
          </cell>
          <cell r="S531" t="str">
            <v>-</v>
          </cell>
          <cell r="T531" t="str">
            <v>-</v>
          </cell>
          <cell r="U531">
            <v>0</v>
          </cell>
          <cell r="V531" t="str">
            <v>-</v>
          </cell>
          <cell r="X531">
            <v>0</v>
          </cell>
          <cell r="Y531" t="str">
            <v>-</v>
          </cell>
          <cell r="Z531" t="str">
            <v>-</v>
          </cell>
          <cell r="AA531">
            <v>0</v>
          </cell>
          <cell r="AD531">
            <v>0</v>
          </cell>
          <cell r="AE531">
            <v>0</v>
          </cell>
          <cell r="AF531">
            <v>0</v>
          </cell>
        </row>
        <row r="532">
          <cell r="A532">
            <v>20120200085</v>
          </cell>
          <cell r="B532" t="str">
            <v>ｴﾑｷｭｱﾌﾟﾗｽ 美容液 1.5g</v>
          </cell>
          <cell r="C532" t="str">
            <v>外注</v>
          </cell>
          <cell r="E532" t="str">
            <v>外注</v>
          </cell>
          <cell r="F532" t="str">
            <v>外注</v>
          </cell>
          <cell r="G532" t="str">
            <v>-</v>
          </cell>
          <cell r="H532">
            <v>0</v>
          </cell>
          <cell r="J532">
            <v>0</v>
          </cell>
          <cell r="K532">
            <v>0</v>
          </cell>
          <cell r="L532" t="str">
            <v>-</v>
          </cell>
          <cell r="M532" t="str">
            <v>-</v>
          </cell>
          <cell r="R532">
            <v>0</v>
          </cell>
          <cell r="S532" t="str">
            <v>-</v>
          </cell>
          <cell r="T532" t="str">
            <v>-</v>
          </cell>
          <cell r="U532">
            <v>0</v>
          </cell>
          <cell r="V532" t="str">
            <v>-</v>
          </cell>
          <cell r="X532">
            <v>0</v>
          </cell>
          <cell r="Y532" t="str">
            <v>-</v>
          </cell>
          <cell r="Z532" t="str">
            <v>-</v>
          </cell>
          <cell r="AA532">
            <v>0</v>
          </cell>
          <cell r="AD532">
            <v>0</v>
          </cell>
          <cell r="AE532">
            <v>0</v>
          </cell>
          <cell r="AF532">
            <v>0</v>
          </cell>
        </row>
        <row r="533">
          <cell r="A533">
            <v>20120400006</v>
          </cell>
          <cell r="B533" t="str">
            <v>ｴﾑｷｭｱﾌﾟﾗｽ ｻﾝﾌﾟﾙｾｯﾄ＋UV</v>
          </cell>
          <cell r="C533" t="str">
            <v>外注</v>
          </cell>
          <cell r="E533" t="str">
            <v>外注</v>
          </cell>
          <cell r="F533" t="str">
            <v>外注</v>
          </cell>
          <cell r="G533" t="str">
            <v>-</v>
          </cell>
          <cell r="H533">
            <v>0</v>
          </cell>
          <cell r="J533">
            <v>0</v>
          </cell>
          <cell r="K533">
            <v>0</v>
          </cell>
          <cell r="L533" t="str">
            <v>-</v>
          </cell>
          <cell r="M533" t="str">
            <v>-</v>
          </cell>
          <cell r="R533">
            <v>0</v>
          </cell>
          <cell r="S533" t="str">
            <v>-</v>
          </cell>
          <cell r="T533" t="str">
            <v>-</v>
          </cell>
          <cell r="U533">
            <v>0</v>
          </cell>
          <cell r="V533" t="str">
            <v>-</v>
          </cell>
          <cell r="X533">
            <v>0</v>
          </cell>
          <cell r="Y533" t="str">
            <v>-</v>
          </cell>
          <cell r="Z533" t="str">
            <v>-</v>
          </cell>
          <cell r="AA533">
            <v>0</v>
          </cell>
          <cell r="AD533">
            <v>0</v>
          </cell>
          <cell r="AE533">
            <v>0</v>
          </cell>
          <cell r="AF533">
            <v>0</v>
          </cell>
        </row>
        <row r="534">
          <cell r="A534">
            <v>20120600006</v>
          </cell>
          <cell r="B534" t="str">
            <v>ｴﾑｷｭｱﾌﾟﾗｽ ｸﾚﾝｼﾞﾝｸﾞ 100g</v>
          </cell>
          <cell r="C534" t="str">
            <v>外注</v>
          </cell>
          <cell r="E534" t="str">
            <v>外注</v>
          </cell>
          <cell r="F534" t="str">
            <v>外注</v>
          </cell>
          <cell r="G534" t="str">
            <v>-</v>
          </cell>
          <cell r="H534">
            <v>0</v>
          </cell>
          <cell r="J534">
            <v>0</v>
          </cell>
          <cell r="K534">
            <v>0</v>
          </cell>
          <cell r="L534" t="str">
            <v>-</v>
          </cell>
          <cell r="M534" t="str">
            <v>-</v>
          </cell>
          <cell r="R534">
            <v>0</v>
          </cell>
          <cell r="S534" t="str">
            <v>-</v>
          </cell>
          <cell r="T534" t="str">
            <v>-</v>
          </cell>
          <cell r="U534">
            <v>0</v>
          </cell>
          <cell r="V534" t="str">
            <v>-</v>
          </cell>
          <cell r="X534">
            <v>0</v>
          </cell>
          <cell r="Y534" t="str">
            <v>-</v>
          </cell>
          <cell r="Z534" t="str">
            <v>-</v>
          </cell>
          <cell r="AA534">
            <v>0</v>
          </cell>
          <cell r="AD534">
            <v>0</v>
          </cell>
          <cell r="AE534">
            <v>0</v>
          </cell>
          <cell r="AF534">
            <v>0</v>
          </cell>
        </row>
        <row r="535">
          <cell r="A535">
            <v>20120600007</v>
          </cell>
          <cell r="B535" t="str">
            <v>ｴﾑｷｭｱﾌﾟﾗｽ ｸﾚﾝｼﾞﾝｸﾞ 4g</v>
          </cell>
          <cell r="C535" t="str">
            <v>外注</v>
          </cell>
          <cell r="E535" t="str">
            <v>外注</v>
          </cell>
          <cell r="F535" t="str">
            <v>外注</v>
          </cell>
          <cell r="G535" t="str">
            <v>-</v>
          </cell>
          <cell r="H535">
            <v>0</v>
          </cell>
          <cell r="J535">
            <v>0</v>
          </cell>
          <cell r="K535">
            <v>0</v>
          </cell>
          <cell r="L535" t="str">
            <v>-</v>
          </cell>
          <cell r="M535" t="str">
            <v>-</v>
          </cell>
          <cell r="R535">
            <v>0</v>
          </cell>
          <cell r="S535" t="str">
            <v>-</v>
          </cell>
          <cell r="T535" t="str">
            <v>-</v>
          </cell>
          <cell r="U535">
            <v>0</v>
          </cell>
          <cell r="V535" t="str">
            <v>-</v>
          </cell>
          <cell r="X535">
            <v>0</v>
          </cell>
          <cell r="Y535" t="str">
            <v>-</v>
          </cell>
          <cell r="Z535" t="str">
            <v>-</v>
          </cell>
          <cell r="AA535">
            <v>0</v>
          </cell>
          <cell r="AD535">
            <v>0</v>
          </cell>
          <cell r="AE535">
            <v>0</v>
          </cell>
          <cell r="AF535">
            <v>0</v>
          </cell>
        </row>
        <row r="536">
          <cell r="A536">
            <v>20120600028</v>
          </cell>
          <cell r="B536" t="str">
            <v>万田のゆずはちみつ 1000ml</v>
          </cell>
          <cell r="C536" t="str">
            <v>外注</v>
          </cell>
          <cell r="E536" t="str">
            <v>外注</v>
          </cell>
          <cell r="F536" t="str">
            <v>外注</v>
          </cell>
          <cell r="G536" t="str">
            <v>-</v>
          </cell>
          <cell r="H536">
            <v>0</v>
          </cell>
          <cell r="J536">
            <v>0</v>
          </cell>
          <cell r="K536">
            <v>0</v>
          </cell>
          <cell r="L536" t="str">
            <v>-</v>
          </cell>
          <cell r="M536" t="str">
            <v>-</v>
          </cell>
          <cell r="R536">
            <v>0</v>
          </cell>
          <cell r="S536" t="str">
            <v>-</v>
          </cell>
          <cell r="T536" t="str">
            <v>-</v>
          </cell>
          <cell r="U536">
            <v>0</v>
          </cell>
          <cell r="V536" t="str">
            <v>-</v>
          </cell>
          <cell r="X536">
            <v>0</v>
          </cell>
          <cell r="Y536" t="str">
            <v>-</v>
          </cell>
          <cell r="Z536" t="str">
            <v>-</v>
          </cell>
          <cell r="AA536">
            <v>0</v>
          </cell>
          <cell r="AD536">
            <v>0</v>
          </cell>
          <cell r="AE536">
            <v>0</v>
          </cell>
          <cell r="AF536">
            <v>0</v>
          </cell>
        </row>
        <row r="537">
          <cell r="A537">
            <v>20120700043</v>
          </cell>
          <cell r="B537" t="str">
            <v>万田のひじきふりかけセット</v>
          </cell>
          <cell r="C537" t="str">
            <v>外注</v>
          </cell>
          <cell r="E537" t="str">
            <v>外注</v>
          </cell>
          <cell r="F537" t="str">
            <v>外注</v>
          </cell>
          <cell r="G537" t="str">
            <v>-</v>
          </cell>
          <cell r="H537">
            <v>0</v>
          </cell>
          <cell r="J537">
            <v>0</v>
          </cell>
          <cell r="K537">
            <v>0</v>
          </cell>
          <cell r="L537" t="str">
            <v>-</v>
          </cell>
          <cell r="M537" t="str">
            <v>-</v>
          </cell>
          <cell r="R537">
            <v>0</v>
          </cell>
          <cell r="S537" t="str">
            <v>-</v>
          </cell>
          <cell r="T537" t="str">
            <v>-</v>
          </cell>
          <cell r="U537">
            <v>0</v>
          </cell>
          <cell r="V537" t="str">
            <v>-</v>
          </cell>
          <cell r="X537">
            <v>0</v>
          </cell>
          <cell r="Y537" t="str">
            <v>-</v>
          </cell>
          <cell r="Z537" t="str">
            <v>-</v>
          </cell>
          <cell r="AA537">
            <v>0</v>
          </cell>
          <cell r="AD537">
            <v>0</v>
          </cell>
          <cell r="AE537">
            <v>0</v>
          </cell>
          <cell r="AF537">
            <v>0</v>
          </cell>
        </row>
        <row r="538">
          <cell r="A538">
            <v>20120700053</v>
          </cell>
          <cell r="B538" t="str">
            <v>万田の梅酒 720ml</v>
          </cell>
          <cell r="C538" t="str">
            <v>外注</v>
          </cell>
          <cell r="E538" t="str">
            <v>外注</v>
          </cell>
          <cell r="F538" t="str">
            <v>外注</v>
          </cell>
          <cell r="G538" t="str">
            <v>-</v>
          </cell>
          <cell r="H538">
            <v>0</v>
          </cell>
          <cell r="J538">
            <v>0</v>
          </cell>
          <cell r="K538">
            <v>0</v>
          </cell>
          <cell r="L538" t="str">
            <v>-</v>
          </cell>
          <cell r="M538" t="str">
            <v>-</v>
          </cell>
          <cell r="R538">
            <v>0</v>
          </cell>
          <cell r="S538" t="str">
            <v>-</v>
          </cell>
          <cell r="T538" t="str">
            <v>-</v>
          </cell>
          <cell r="U538">
            <v>0</v>
          </cell>
          <cell r="V538" t="str">
            <v>-</v>
          </cell>
          <cell r="X538">
            <v>0</v>
          </cell>
          <cell r="Y538" t="str">
            <v>-</v>
          </cell>
          <cell r="Z538" t="str">
            <v>-</v>
          </cell>
          <cell r="AA538">
            <v>0</v>
          </cell>
          <cell r="AD538">
            <v>0</v>
          </cell>
          <cell r="AE538">
            <v>0</v>
          </cell>
          <cell r="AF538">
            <v>0</v>
          </cell>
        </row>
        <row r="539">
          <cell r="A539">
            <v>20120900027</v>
          </cell>
          <cell r="B539" t="str">
            <v>万田のゆずはちみつ(PET) 350ml</v>
          </cell>
          <cell r="C539" t="str">
            <v>外注</v>
          </cell>
          <cell r="E539" t="str">
            <v>外注</v>
          </cell>
          <cell r="F539" t="str">
            <v>外注</v>
          </cell>
          <cell r="G539" t="str">
            <v>-</v>
          </cell>
          <cell r="H539">
            <v>0</v>
          </cell>
          <cell r="J539">
            <v>0</v>
          </cell>
          <cell r="K539">
            <v>0</v>
          </cell>
          <cell r="L539" t="str">
            <v>-</v>
          </cell>
          <cell r="M539" t="str">
            <v>-</v>
          </cell>
          <cell r="R539">
            <v>0</v>
          </cell>
          <cell r="S539" t="str">
            <v>-</v>
          </cell>
          <cell r="T539" t="str">
            <v>-</v>
          </cell>
          <cell r="U539">
            <v>0</v>
          </cell>
          <cell r="V539" t="str">
            <v>-</v>
          </cell>
          <cell r="X539">
            <v>0</v>
          </cell>
          <cell r="Y539" t="str">
            <v>-</v>
          </cell>
          <cell r="Z539" t="str">
            <v>-</v>
          </cell>
          <cell r="AA539">
            <v>0</v>
          </cell>
          <cell r="AD539">
            <v>0</v>
          </cell>
          <cell r="AE539">
            <v>0</v>
          </cell>
          <cell r="AF539">
            <v>0</v>
          </cell>
        </row>
        <row r="540">
          <cell r="A540">
            <v>20120900048</v>
          </cell>
          <cell r="B540" t="str">
            <v>ｴﾑｷｭｱﾌﾟﾗｽ ｼｬﾝﾌﾟｰ300ml</v>
          </cell>
          <cell r="C540" t="str">
            <v>外注</v>
          </cell>
          <cell r="E540" t="str">
            <v>外注</v>
          </cell>
          <cell r="F540" t="str">
            <v>外注</v>
          </cell>
          <cell r="G540" t="str">
            <v>-</v>
          </cell>
          <cell r="H540">
            <v>0</v>
          </cell>
          <cell r="J540">
            <v>0</v>
          </cell>
          <cell r="K540">
            <v>0</v>
          </cell>
          <cell r="L540" t="str">
            <v>-</v>
          </cell>
          <cell r="M540" t="str">
            <v>-</v>
          </cell>
          <cell r="R540">
            <v>0</v>
          </cell>
          <cell r="S540" t="str">
            <v>-</v>
          </cell>
          <cell r="T540" t="str">
            <v>-</v>
          </cell>
          <cell r="U540">
            <v>0</v>
          </cell>
          <cell r="V540" t="str">
            <v>-</v>
          </cell>
          <cell r="X540">
            <v>0</v>
          </cell>
          <cell r="Y540" t="str">
            <v>-</v>
          </cell>
          <cell r="Z540" t="str">
            <v>-</v>
          </cell>
          <cell r="AA540">
            <v>0</v>
          </cell>
          <cell r="AD540">
            <v>0</v>
          </cell>
          <cell r="AE540">
            <v>0</v>
          </cell>
          <cell r="AF540">
            <v>0</v>
          </cell>
        </row>
        <row r="541">
          <cell r="A541">
            <v>20120900049</v>
          </cell>
          <cell r="B541" t="str">
            <v>ｴﾑｷｭｱﾌﾟﾗｽ ﾄﾘｰﾄﾒﾝﾄ240g</v>
          </cell>
          <cell r="C541" t="str">
            <v>外注</v>
          </cell>
          <cell r="E541" t="str">
            <v>外注</v>
          </cell>
          <cell r="F541" t="str">
            <v>外注</v>
          </cell>
          <cell r="G541" t="str">
            <v>-</v>
          </cell>
          <cell r="H541">
            <v>0</v>
          </cell>
          <cell r="J541">
            <v>0</v>
          </cell>
          <cell r="K541">
            <v>0</v>
          </cell>
          <cell r="L541" t="str">
            <v>-</v>
          </cell>
          <cell r="M541" t="str">
            <v>-</v>
          </cell>
          <cell r="R541">
            <v>0</v>
          </cell>
          <cell r="S541" t="str">
            <v>-</v>
          </cell>
          <cell r="T541" t="str">
            <v>-</v>
          </cell>
          <cell r="U541">
            <v>0</v>
          </cell>
          <cell r="V541" t="str">
            <v>-</v>
          </cell>
          <cell r="X541">
            <v>0</v>
          </cell>
          <cell r="Y541" t="str">
            <v>-</v>
          </cell>
          <cell r="Z541" t="str">
            <v>-</v>
          </cell>
          <cell r="AA541">
            <v>0</v>
          </cell>
          <cell r="AD541">
            <v>0</v>
          </cell>
          <cell r="AE541">
            <v>0</v>
          </cell>
          <cell r="AF541">
            <v>0</v>
          </cell>
        </row>
        <row r="542">
          <cell r="A542">
            <v>20120900050</v>
          </cell>
          <cell r="B542" t="str">
            <v>ｴﾑｷｭｱﾌﾟﾗｽ ﾍｱｴｯｾﾝｽ90ml</v>
          </cell>
          <cell r="C542" t="str">
            <v>外注</v>
          </cell>
          <cell r="E542" t="str">
            <v>外注</v>
          </cell>
          <cell r="F542" t="str">
            <v>外注</v>
          </cell>
          <cell r="G542" t="str">
            <v>-</v>
          </cell>
          <cell r="H542">
            <v>0</v>
          </cell>
          <cell r="J542">
            <v>0</v>
          </cell>
          <cell r="K542">
            <v>0</v>
          </cell>
          <cell r="L542" t="str">
            <v>-</v>
          </cell>
          <cell r="M542" t="str">
            <v>-</v>
          </cell>
          <cell r="R542">
            <v>0</v>
          </cell>
          <cell r="S542" t="str">
            <v>-</v>
          </cell>
          <cell r="T542" t="str">
            <v>-</v>
          </cell>
          <cell r="U542">
            <v>0</v>
          </cell>
          <cell r="V542" t="str">
            <v>-</v>
          </cell>
          <cell r="X542">
            <v>0</v>
          </cell>
          <cell r="Y542" t="str">
            <v>-</v>
          </cell>
          <cell r="Z542" t="str">
            <v>-</v>
          </cell>
          <cell r="AA542">
            <v>0</v>
          </cell>
          <cell r="AD542">
            <v>0</v>
          </cell>
          <cell r="AE542">
            <v>0</v>
          </cell>
          <cell r="AF542">
            <v>0</v>
          </cell>
        </row>
        <row r="543">
          <cell r="A543">
            <v>20120900051</v>
          </cell>
          <cell r="B543" t="str">
            <v>ｴﾑｷｭｱ ｼｬﾝﾌﾟｰ10ml&amp;ﾄﾘｰﾄﾒﾝﾄ10g</v>
          </cell>
          <cell r="C543" t="str">
            <v>外注</v>
          </cell>
          <cell r="E543" t="str">
            <v>外注</v>
          </cell>
          <cell r="F543" t="str">
            <v>外注</v>
          </cell>
          <cell r="G543" t="str">
            <v>-</v>
          </cell>
          <cell r="H543">
            <v>0</v>
          </cell>
          <cell r="J543">
            <v>0</v>
          </cell>
          <cell r="K543">
            <v>0</v>
          </cell>
          <cell r="L543" t="str">
            <v>-</v>
          </cell>
          <cell r="M543" t="str">
            <v>-</v>
          </cell>
          <cell r="R543">
            <v>0</v>
          </cell>
          <cell r="S543" t="str">
            <v>-</v>
          </cell>
          <cell r="T543" t="str">
            <v>-</v>
          </cell>
          <cell r="U543">
            <v>0</v>
          </cell>
          <cell r="V543" t="str">
            <v>-</v>
          </cell>
          <cell r="X543">
            <v>0</v>
          </cell>
          <cell r="Y543" t="str">
            <v>-</v>
          </cell>
          <cell r="Z543" t="str">
            <v>-</v>
          </cell>
          <cell r="AA543">
            <v>0</v>
          </cell>
          <cell r="AD543">
            <v>0</v>
          </cell>
          <cell r="AE543">
            <v>0</v>
          </cell>
          <cell r="AF543">
            <v>0</v>
          </cell>
        </row>
        <row r="544">
          <cell r="A544">
            <v>20120900052</v>
          </cell>
          <cell r="B544" t="str">
            <v>ｴﾑｷｭｱﾌﾟﾗｽ ﾍｱｴｯｾﾝｽ5ml</v>
          </cell>
          <cell r="C544" t="str">
            <v>外注</v>
          </cell>
          <cell r="E544" t="str">
            <v>外注</v>
          </cell>
          <cell r="F544" t="str">
            <v>外注</v>
          </cell>
          <cell r="G544" t="str">
            <v>-</v>
          </cell>
          <cell r="H544">
            <v>0</v>
          </cell>
          <cell r="J544">
            <v>0</v>
          </cell>
          <cell r="K544">
            <v>0</v>
          </cell>
          <cell r="L544" t="str">
            <v>-</v>
          </cell>
          <cell r="M544" t="str">
            <v>-</v>
          </cell>
          <cell r="R544">
            <v>0</v>
          </cell>
          <cell r="S544" t="str">
            <v>-</v>
          </cell>
          <cell r="T544" t="str">
            <v>-</v>
          </cell>
          <cell r="U544">
            <v>0</v>
          </cell>
          <cell r="V544" t="str">
            <v>-</v>
          </cell>
          <cell r="X544">
            <v>0</v>
          </cell>
          <cell r="Y544" t="str">
            <v>-</v>
          </cell>
          <cell r="Z544" t="str">
            <v>-</v>
          </cell>
          <cell r="AA544">
            <v>0</v>
          </cell>
          <cell r="AD544">
            <v>0</v>
          </cell>
          <cell r="AE544">
            <v>0</v>
          </cell>
          <cell r="AF544">
            <v>0</v>
          </cell>
        </row>
        <row r="545">
          <cell r="A545">
            <v>20121000007</v>
          </cell>
          <cell r="B545" t="str">
            <v>万田発酵のペット酵素(顆粒）60ｇ</v>
          </cell>
          <cell r="C545" t="str">
            <v>外注</v>
          </cell>
          <cell r="E545" t="str">
            <v>外注</v>
          </cell>
          <cell r="F545" t="str">
            <v>外注</v>
          </cell>
          <cell r="G545" t="str">
            <v>-</v>
          </cell>
          <cell r="H545">
            <v>0</v>
          </cell>
          <cell r="J545">
            <v>0</v>
          </cell>
          <cell r="K545">
            <v>0</v>
          </cell>
          <cell r="L545" t="str">
            <v>-</v>
          </cell>
          <cell r="M545" t="str">
            <v>-</v>
          </cell>
          <cell r="R545">
            <v>0</v>
          </cell>
          <cell r="S545" t="str">
            <v>-</v>
          </cell>
          <cell r="T545" t="str">
            <v>-</v>
          </cell>
          <cell r="U545">
            <v>0</v>
          </cell>
          <cell r="V545" t="str">
            <v>-</v>
          </cell>
          <cell r="X545">
            <v>0</v>
          </cell>
          <cell r="Y545" t="str">
            <v>-</v>
          </cell>
          <cell r="Z545" t="str">
            <v>-</v>
          </cell>
          <cell r="AA545">
            <v>0</v>
          </cell>
          <cell r="AD545">
            <v>0</v>
          </cell>
          <cell r="AE545">
            <v>0</v>
          </cell>
          <cell r="AF545">
            <v>0</v>
          </cell>
        </row>
        <row r="546">
          <cell r="A546">
            <v>20121000026</v>
          </cell>
          <cell r="B546" t="str">
            <v>植物発酵ｴｷｽ含有飲料 ﾐｽﾊﾟﾘKOSOα</v>
          </cell>
          <cell r="C546" t="str">
            <v>外注</v>
          </cell>
          <cell r="E546" t="str">
            <v>外注</v>
          </cell>
          <cell r="F546" t="str">
            <v>外注</v>
          </cell>
          <cell r="G546" t="str">
            <v>-</v>
          </cell>
          <cell r="H546">
            <v>0</v>
          </cell>
          <cell r="J546">
            <v>0</v>
          </cell>
          <cell r="K546">
            <v>0</v>
          </cell>
          <cell r="L546" t="str">
            <v>-</v>
          </cell>
          <cell r="M546" t="str">
            <v>-</v>
          </cell>
          <cell r="R546">
            <v>0</v>
          </cell>
          <cell r="S546" t="str">
            <v>-</v>
          </cell>
          <cell r="T546" t="str">
            <v>-</v>
          </cell>
          <cell r="U546">
            <v>0</v>
          </cell>
          <cell r="V546" t="str">
            <v>-</v>
          </cell>
          <cell r="X546">
            <v>0</v>
          </cell>
          <cell r="Y546" t="str">
            <v>-</v>
          </cell>
          <cell r="Z546" t="str">
            <v>-</v>
          </cell>
          <cell r="AA546">
            <v>0</v>
          </cell>
          <cell r="AD546">
            <v>0</v>
          </cell>
          <cell r="AE546">
            <v>0</v>
          </cell>
          <cell r="AF546">
            <v>0</v>
          </cell>
        </row>
        <row r="547">
          <cell r="A547">
            <v>20121000060</v>
          </cell>
          <cell r="B547" t="str">
            <v>黒豚ウィンナー 140g×3</v>
          </cell>
          <cell r="C547" t="str">
            <v>外注</v>
          </cell>
          <cell r="E547" t="str">
            <v>外注</v>
          </cell>
          <cell r="F547" t="str">
            <v>外注</v>
          </cell>
          <cell r="G547" t="str">
            <v>-</v>
          </cell>
          <cell r="H547">
            <v>0</v>
          </cell>
          <cell r="J547">
            <v>0</v>
          </cell>
          <cell r="K547">
            <v>0</v>
          </cell>
          <cell r="L547" t="str">
            <v>-</v>
          </cell>
          <cell r="M547" t="str">
            <v>-</v>
          </cell>
          <cell r="R547">
            <v>0</v>
          </cell>
          <cell r="S547" t="str">
            <v>-</v>
          </cell>
          <cell r="T547" t="str">
            <v>-</v>
          </cell>
          <cell r="U547">
            <v>0</v>
          </cell>
          <cell r="V547" t="str">
            <v>-</v>
          </cell>
          <cell r="X547">
            <v>0</v>
          </cell>
          <cell r="Y547" t="str">
            <v>-</v>
          </cell>
          <cell r="Z547" t="str">
            <v>-</v>
          </cell>
          <cell r="AA547">
            <v>0</v>
          </cell>
          <cell r="AD547">
            <v>0</v>
          </cell>
          <cell r="AE547">
            <v>0</v>
          </cell>
          <cell r="AF547">
            <v>0</v>
          </cell>
        </row>
        <row r="548">
          <cell r="A548">
            <v>20121200005</v>
          </cell>
          <cell r="B548" t="str">
            <v>リケン野菜と果実の熟成酵素</v>
          </cell>
          <cell r="C548" t="str">
            <v>外注</v>
          </cell>
          <cell r="E548" t="str">
            <v>外注</v>
          </cell>
          <cell r="F548" t="str">
            <v>外注</v>
          </cell>
          <cell r="G548" t="str">
            <v>-</v>
          </cell>
          <cell r="H548">
            <v>0</v>
          </cell>
          <cell r="J548">
            <v>0</v>
          </cell>
          <cell r="K548">
            <v>0</v>
          </cell>
          <cell r="L548" t="str">
            <v>-</v>
          </cell>
          <cell r="M548" t="str">
            <v>-</v>
          </cell>
          <cell r="R548">
            <v>0</v>
          </cell>
          <cell r="S548" t="str">
            <v>-</v>
          </cell>
          <cell r="T548" t="str">
            <v>-</v>
          </cell>
          <cell r="U548">
            <v>0</v>
          </cell>
          <cell r="V548" t="str">
            <v>-</v>
          </cell>
          <cell r="X548">
            <v>0</v>
          </cell>
          <cell r="Y548" t="str">
            <v>-</v>
          </cell>
          <cell r="Z548" t="str">
            <v>-</v>
          </cell>
          <cell r="AA548">
            <v>0</v>
          </cell>
          <cell r="AD548">
            <v>0</v>
          </cell>
          <cell r="AE548">
            <v>0</v>
          </cell>
          <cell r="AF548">
            <v>0</v>
          </cell>
        </row>
        <row r="549">
          <cell r="A549">
            <v>20130100033</v>
          </cell>
          <cell r="B549" t="str">
            <v>植物用 みのるくん(R) 100ml</v>
          </cell>
          <cell r="C549" t="str">
            <v>外注</v>
          </cell>
          <cell r="E549" t="str">
            <v>外注</v>
          </cell>
          <cell r="F549" t="str">
            <v>外注</v>
          </cell>
          <cell r="G549" t="str">
            <v>-</v>
          </cell>
          <cell r="H549">
            <v>0</v>
          </cell>
          <cell r="J549">
            <v>0</v>
          </cell>
          <cell r="K549">
            <v>0</v>
          </cell>
          <cell r="L549" t="str">
            <v>-</v>
          </cell>
          <cell r="M549" t="str">
            <v>-</v>
          </cell>
          <cell r="R549">
            <v>0</v>
          </cell>
          <cell r="S549" t="str">
            <v>-</v>
          </cell>
          <cell r="T549" t="str">
            <v>-</v>
          </cell>
          <cell r="U549">
            <v>0</v>
          </cell>
          <cell r="V549" t="str">
            <v>-</v>
          </cell>
          <cell r="X549">
            <v>0</v>
          </cell>
          <cell r="Y549" t="str">
            <v>-</v>
          </cell>
          <cell r="Z549" t="str">
            <v>-</v>
          </cell>
          <cell r="AA549">
            <v>0</v>
          </cell>
          <cell r="AD549">
            <v>0</v>
          </cell>
          <cell r="AE549">
            <v>0</v>
          </cell>
          <cell r="AF549">
            <v>0</v>
          </cell>
        </row>
        <row r="550">
          <cell r="A550">
            <v>20130100034</v>
          </cell>
          <cell r="B550" t="str">
            <v>植物用 みのるくん(R) 1リットル</v>
          </cell>
          <cell r="C550" t="str">
            <v>外注</v>
          </cell>
          <cell r="E550" t="str">
            <v>外注</v>
          </cell>
          <cell r="F550" t="str">
            <v>外注</v>
          </cell>
          <cell r="G550" t="str">
            <v>-</v>
          </cell>
          <cell r="H550">
            <v>0</v>
          </cell>
          <cell r="J550">
            <v>0</v>
          </cell>
          <cell r="K550">
            <v>0</v>
          </cell>
          <cell r="L550" t="str">
            <v>-</v>
          </cell>
          <cell r="M550" t="str">
            <v>-</v>
          </cell>
          <cell r="R550">
            <v>0</v>
          </cell>
          <cell r="S550" t="str">
            <v>-</v>
          </cell>
          <cell r="T550" t="str">
            <v>-</v>
          </cell>
          <cell r="U550">
            <v>0</v>
          </cell>
          <cell r="V550" t="str">
            <v>-</v>
          </cell>
          <cell r="X550">
            <v>0</v>
          </cell>
          <cell r="Y550" t="str">
            <v>-</v>
          </cell>
          <cell r="Z550" t="str">
            <v>-</v>
          </cell>
          <cell r="AA550">
            <v>0</v>
          </cell>
          <cell r="AD550">
            <v>0</v>
          </cell>
          <cell r="AE550">
            <v>0</v>
          </cell>
          <cell r="AF550">
            <v>0</v>
          </cell>
        </row>
        <row r="551">
          <cell r="A551">
            <v>20130200027</v>
          </cell>
          <cell r="B551" t="str">
            <v>万田酵素ﾋﾞｭｰﾃｨｰﾌﾟﾗｽ 720ml</v>
          </cell>
          <cell r="C551" t="str">
            <v>外注</v>
          </cell>
          <cell r="E551" t="str">
            <v>外注</v>
          </cell>
          <cell r="F551" t="str">
            <v>外注</v>
          </cell>
          <cell r="G551" t="str">
            <v>-</v>
          </cell>
          <cell r="H551">
            <v>0</v>
          </cell>
          <cell r="J551">
            <v>0</v>
          </cell>
          <cell r="K551">
            <v>0</v>
          </cell>
          <cell r="L551" t="str">
            <v>-</v>
          </cell>
          <cell r="M551" t="str">
            <v>-</v>
          </cell>
          <cell r="R551">
            <v>0</v>
          </cell>
          <cell r="S551" t="str">
            <v>-</v>
          </cell>
          <cell r="T551" t="str">
            <v>-</v>
          </cell>
          <cell r="U551">
            <v>0</v>
          </cell>
          <cell r="V551" t="str">
            <v>-</v>
          </cell>
          <cell r="X551">
            <v>0</v>
          </cell>
          <cell r="Y551" t="str">
            <v>-</v>
          </cell>
          <cell r="Z551" t="str">
            <v>-</v>
          </cell>
          <cell r="AA551">
            <v>0</v>
          </cell>
          <cell r="AD551">
            <v>0</v>
          </cell>
          <cell r="AE551">
            <v>0</v>
          </cell>
          <cell r="AF551">
            <v>0</v>
          </cell>
        </row>
        <row r="552">
          <cell r="A552">
            <v>20130200035</v>
          </cell>
          <cell r="B552" t="str">
            <v>無添加ｼﾘｰｽﾞ ﾎﾟﾃﾄﾎﾟﾀｰｼﾞｭ 200g</v>
          </cell>
          <cell r="C552" t="str">
            <v>外注</v>
          </cell>
          <cell r="E552" t="str">
            <v>外注</v>
          </cell>
          <cell r="F552" t="str">
            <v>外注</v>
          </cell>
          <cell r="G552" t="str">
            <v>-</v>
          </cell>
          <cell r="H552">
            <v>0</v>
          </cell>
          <cell r="J552">
            <v>0</v>
          </cell>
          <cell r="K552">
            <v>0</v>
          </cell>
          <cell r="L552" t="str">
            <v>-</v>
          </cell>
          <cell r="M552" t="str">
            <v>-</v>
          </cell>
          <cell r="R552">
            <v>0</v>
          </cell>
          <cell r="S552" t="str">
            <v>-</v>
          </cell>
          <cell r="T552" t="str">
            <v>-</v>
          </cell>
          <cell r="U552">
            <v>0</v>
          </cell>
          <cell r="V552" t="str">
            <v>-</v>
          </cell>
          <cell r="X552">
            <v>0</v>
          </cell>
          <cell r="Y552" t="str">
            <v>-</v>
          </cell>
          <cell r="Z552" t="str">
            <v>-</v>
          </cell>
          <cell r="AA552">
            <v>0</v>
          </cell>
          <cell r="AD552">
            <v>0</v>
          </cell>
          <cell r="AE552">
            <v>0</v>
          </cell>
          <cell r="AF552">
            <v>0</v>
          </cell>
        </row>
        <row r="553">
          <cell r="A553">
            <v>20130200036</v>
          </cell>
          <cell r="B553" t="str">
            <v>無添加ｼﾘｰｽﾞ ﾐﾈｽﾄﾛｰﾈ 200g</v>
          </cell>
          <cell r="C553" t="str">
            <v>外注</v>
          </cell>
          <cell r="E553" t="str">
            <v>外注</v>
          </cell>
          <cell r="F553" t="str">
            <v>外注</v>
          </cell>
          <cell r="G553" t="str">
            <v>-</v>
          </cell>
          <cell r="H553">
            <v>0</v>
          </cell>
          <cell r="J553">
            <v>0</v>
          </cell>
          <cell r="K553">
            <v>0</v>
          </cell>
          <cell r="L553" t="str">
            <v>-</v>
          </cell>
          <cell r="M553" t="str">
            <v>-</v>
          </cell>
          <cell r="R553">
            <v>0</v>
          </cell>
          <cell r="S553" t="str">
            <v>-</v>
          </cell>
          <cell r="T553" t="str">
            <v>-</v>
          </cell>
          <cell r="U553">
            <v>0</v>
          </cell>
          <cell r="V553" t="str">
            <v>-</v>
          </cell>
          <cell r="X553">
            <v>0</v>
          </cell>
          <cell r="Y553" t="str">
            <v>-</v>
          </cell>
          <cell r="Z553" t="str">
            <v>-</v>
          </cell>
          <cell r="AA553">
            <v>0</v>
          </cell>
          <cell r="AD553">
            <v>0</v>
          </cell>
          <cell r="AE553">
            <v>0</v>
          </cell>
          <cell r="AF553">
            <v>0</v>
          </cell>
        </row>
        <row r="554">
          <cell r="A554">
            <v>20130200037</v>
          </cell>
          <cell r="B554" t="str">
            <v>無添加ｼﾘｰｽﾞ ｵﾆｵﾝｺﾝｿﾒ 200g</v>
          </cell>
          <cell r="C554" t="str">
            <v>外注</v>
          </cell>
          <cell r="E554" t="str">
            <v>外注</v>
          </cell>
          <cell r="F554" t="str">
            <v>外注</v>
          </cell>
          <cell r="G554" t="str">
            <v>-</v>
          </cell>
          <cell r="H554">
            <v>0</v>
          </cell>
          <cell r="J554">
            <v>0</v>
          </cell>
          <cell r="K554">
            <v>0</v>
          </cell>
          <cell r="L554" t="str">
            <v>-</v>
          </cell>
          <cell r="M554" t="str">
            <v>-</v>
          </cell>
          <cell r="R554">
            <v>0</v>
          </cell>
          <cell r="S554" t="str">
            <v>-</v>
          </cell>
          <cell r="T554" t="str">
            <v>-</v>
          </cell>
          <cell r="U554">
            <v>0</v>
          </cell>
          <cell r="V554" t="str">
            <v>-</v>
          </cell>
          <cell r="X554">
            <v>0</v>
          </cell>
          <cell r="Y554" t="str">
            <v>-</v>
          </cell>
          <cell r="Z554" t="str">
            <v>-</v>
          </cell>
          <cell r="AA554">
            <v>0</v>
          </cell>
          <cell r="AD554">
            <v>0</v>
          </cell>
          <cell r="AE554">
            <v>0</v>
          </cell>
          <cell r="AF554">
            <v>0</v>
          </cell>
        </row>
        <row r="555">
          <cell r="A555">
            <v>20130300016</v>
          </cell>
          <cell r="B555" t="str">
            <v>万田酵素ﾋﾞｭｰﾃｨｰﾌﾟﾗｽﾌﾟﾚﾐｱﾑ 720ml</v>
          </cell>
          <cell r="C555" t="str">
            <v>外注</v>
          </cell>
          <cell r="E555" t="str">
            <v>外注</v>
          </cell>
          <cell r="F555" t="str">
            <v>外注</v>
          </cell>
          <cell r="G555" t="str">
            <v>-</v>
          </cell>
          <cell r="H555">
            <v>0</v>
          </cell>
          <cell r="J555">
            <v>0</v>
          </cell>
          <cell r="K555">
            <v>0</v>
          </cell>
          <cell r="L555" t="str">
            <v>-</v>
          </cell>
          <cell r="M555" t="str">
            <v>-</v>
          </cell>
          <cell r="R555">
            <v>0</v>
          </cell>
          <cell r="S555" t="str">
            <v>-</v>
          </cell>
          <cell r="T555" t="str">
            <v>-</v>
          </cell>
          <cell r="U555">
            <v>0</v>
          </cell>
          <cell r="V555" t="str">
            <v>-</v>
          </cell>
          <cell r="X555">
            <v>0</v>
          </cell>
          <cell r="Y555" t="str">
            <v>-</v>
          </cell>
          <cell r="Z555" t="str">
            <v>-</v>
          </cell>
          <cell r="AA555">
            <v>0</v>
          </cell>
          <cell r="AD555">
            <v>0</v>
          </cell>
          <cell r="AE555">
            <v>0</v>
          </cell>
          <cell r="AF555">
            <v>0</v>
          </cell>
        </row>
        <row r="556">
          <cell r="A556">
            <v>20130400010</v>
          </cell>
          <cell r="B556" t="str">
            <v>試供品 万田アミノアルファ 1ml</v>
          </cell>
          <cell r="C556" t="str">
            <v>外注</v>
          </cell>
          <cell r="E556" t="str">
            <v>外注</v>
          </cell>
          <cell r="F556" t="str">
            <v>外注</v>
          </cell>
          <cell r="G556" t="str">
            <v>-</v>
          </cell>
          <cell r="H556">
            <v>0</v>
          </cell>
          <cell r="J556">
            <v>0</v>
          </cell>
          <cell r="K556">
            <v>6500</v>
          </cell>
          <cell r="L556" t="str">
            <v>-</v>
          </cell>
          <cell r="M556" t="str">
            <v>-</v>
          </cell>
          <cell r="R556">
            <v>0</v>
          </cell>
          <cell r="S556" t="str">
            <v>-</v>
          </cell>
          <cell r="T556" t="str">
            <v>-</v>
          </cell>
          <cell r="U556">
            <v>0</v>
          </cell>
          <cell r="V556" t="str">
            <v>-</v>
          </cell>
          <cell r="X556">
            <v>0</v>
          </cell>
          <cell r="Y556" t="str">
            <v>-</v>
          </cell>
          <cell r="Z556" t="str">
            <v>-</v>
          </cell>
          <cell r="AA556">
            <v>210083.48607076338</v>
          </cell>
          <cell r="AD556">
            <v>6500</v>
          </cell>
          <cell r="AE556">
            <v>210083.48607076338</v>
          </cell>
          <cell r="AF556">
            <v>32.320536318578981</v>
          </cell>
        </row>
        <row r="557">
          <cell r="A557">
            <v>20130400012</v>
          </cell>
          <cell r="B557" t="str">
            <v>ｴﾑｷｭｱ 薬用美白美容ｴｯｾﾝｽ 30ml</v>
          </cell>
          <cell r="C557" t="str">
            <v>外注</v>
          </cell>
          <cell r="E557" t="str">
            <v>外注</v>
          </cell>
          <cell r="F557" t="str">
            <v>外注</v>
          </cell>
          <cell r="G557" t="str">
            <v>-</v>
          </cell>
          <cell r="H557">
            <v>0</v>
          </cell>
          <cell r="J557">
            <v>0</v>
          </cell>
          <cell r="K557">
            <v>0</v>
          </cell>
          <cell r="L557" t="str">
            <v>-</v>
          </cell>
          <cell r="M557" t="str">
            <v>-</v>
          </cell>
          <cell r="R557">
            <v>0</v>
          </cell>
          <cell r="S557" t="str">
            <v>-</v>
          </cell>
          <cell r="T557" t="str">
            <v>-</v>
          </cell>
          <cell r="U557">
            <v>0</v>
          </cell>
          <cell r="V557" t="str">
            <v>-</v>
          </cell>
          <cell r="X557">
            <v>0</v>
          </cell>
          <cell r="Y557" t="str">
            <v>-</v>
          </cell>
          <cell r="Z557" t="str">
            <v>-</v>
          </cell>
          <cell r="AA557">
            <v>0</v>
          </cell>
          <cell r="AD557">
            <v>0</v>
          </cell>
          <cell r="AE557">
            <v>0</v>
          </cell>
          <cell r="AF557">
            <v>0</v>
          </cell>
        </row>
        <row r="558">
          <cell r="A558">
            <v>20130400013</v>
          </cell>
          <cell r="B558" t="str">
            <v>ｴﾑｷｭｱ 薬用美白美容ｴｯｾﾝｽ 0.7ml</v>
          </cell>
          <cell r="C558" t="str">
            <v>外注</v>
          </cell>
          <cell r="E558" t="str">
            <v>外注</v>
          </cell>
          <cell r="F558" t="str">
            <v>外注</v>
          </cell>
          <cell r="G558" t="str">
            <v>-</v>
          </cell>
          <cell r="H558">
            <v>0</v>
          </cell>
          <cell r="J558">
            <v>0</v>
          </cell>
          <cell r="K558">
            <v>0</v>
          </cell>
          <cell r="L558" t="str">
            <v>-</v>
          </cell>
          <cell r="M558" t="str">
            <v>-</v>
          </cell>
          <cell r="R558">
            <v>0</v>
          </cell>
          <cell r="S558" t="str">
            <v>-</v>
          </cell>
          <cell r="T558" t="str">
            <v>-</v>
          </cell>
          <cell r="U558">
            <v>0</v>
          </cell>
          <cell r="V558" t="str">
            <v>-</v>
          </cell>
          <cell r="X558">
            <v>0</v>
          </cell>
          <cell r="Y558" t="str">
            <v>-</v>
          </cell>
          <cell r="Z558" t="str">
            <v>-</v>
          </cell>
          <cell r="AA558">
            <v>0</v>
          </cell>
          <cell r="AD558">
            <v>0</v>
          </cell>
          <cell r="AE558">
            <v>0</v>
          </cell>
          <cell r="AF558">
            <v>0</v>
          </cell>
        </row>
        <row r="559">
          <cell r="A559">
            <v>20131000008</v>
          </cell>
          <cell r="B559" t="str">
            <v>万田のどら焼き(10個入り)</v>
          </cell>
          <cell r="C559" t="str">
            <v>外注</v>
          </cell>
          <cell r="E559" t="str">
            <v>外注</v>
          </cell>
          <cell r="F559" t="str">
            <v>外注</v>
          </cell>
          <cell r="G559" t="str">
            <v>-</v>
          </cell>
          <cell r="H559">
            <v>0</v>
          </cell>
          <cell r="J559">
            <v>0</v>
          </cell>
          <cell r="K559">
            <v>27</v>
          </cell>
          <cell r="L559" t="str">
            <v>-</v>
          </cell>
          <cell r="M559" t="str">
            <v>-</v>
          </cell>
          <cell r="R559">
            <v>0</v>
          </cell>
          <cell r="S559" t="str">
            <v>-</v>
          </cell>
          <cell r="T559" t="str">
            <v>-</v>
          </cell>
          <cell r="U559">
            <v>0</v>
          </cell>
          <cell r="V559" t="str">
            <v>-</v>
          </cell>
          <cell r="X559">
            <v>0</v>
          </cell>
          <cell r="Y559" t="str">
            <v>-</v>
          </cell>
          <cell r="Z559" t="str">
            <v>-</v>
          </cell>
          <cell r="AA559">
            <v>43069.155601025421</v>
          </cell>
          <cell r="AD559">
            <v>27</v>
          </cell>
          <cell r="AE559">
            <v>43069.155601025421</v>
          </cell>
          <cell r="AF559">
            <v>1595.1539111490897</v>
          </cell>
        </row>
        <row r="560">
          <cell r="A560">
            <v>20131000014</v>
          </cell>
          <cell r="B560" t="str">
            <v>味噌 各1種ｾｯﾄ</v>
          </cell>
          <cell r="C560" t="str">
            <v>外注</v>
          </cell>
          <cell r="E560" t="str">
            <v>外注</v>
          </cell>
          <cell r="F560" t="str">
            <v>外注</v>
          </cell>
          <cell r="G560" t="str">
            <v>-</v>
          </cell>
          <cell r="H560">
            <v>0</v>
          </cell>
          <cell r="J560">
            <v>0</v>
          </cell>
          <cell r="K560">
            <v>0</v>
          </cell>
          <cell r="L560" t="str">
            <v>-</v>
          </cell>
          <cell r="M560" t="str">
            <v>-</v>
          </cell>
          <cell r="R560">
            <v>0</v>
          </cell>
          <cell r="S560" t="str">
            <v>-</v>
          </cell>
          <cell r="T560" t="str">
            <v>-</v>
          </cell>
          <cell r="U560">
            <v>0</v>
          </cell>
          <cell r="V560" t="str">
            <v>-</v>
          </cell>
          <cell r="X560">
            <v>0</v>
          </cell>
          <cell r="Y560" t="str">
            <v>-</v>
          </cell>
          <cell r="Z560" t="str">
            <v>-</v>
          </cell>
          <cell r="AA560">
            <v>0</v>
          </cell>
          <cell r="AD560">
            <v>0</v>
          </cell>
          <cell r="AE560">
            <v>0</v>
          </cell>
          <cell r="AF560">
            <v>0</v>
          </cell>
        </row>
        <row r="561">
          <cell r="A561">
            <v>20131000015</v>
          </cell>
          <cell r="B561" t="str">
            <v>ひじきふりかけ各1種ｾｯﾄ</v>
          </cell>
          <cell r="C561" t="str">
            <v>外注</v>
          </cell>
          <cell r="E561" t="str">
            <v>外注</v>
          </cell>
          <cell r="F561" t="str">
            <v>外注</v>
          </cell>
          <cell r="G561" t="str">
            <v>-</v>
          </cell>
          <cell r="H561">
            <v>0</v>
          </cell>
          <cell r="J561">
            <v>0</v>
          </cell>
          <cell r="K561">
            <v>0</v>
          </cell>
          <cell r="L561" t="str">
            <v>-</v>
          </cell>
          <cell r="M561" t="str">
            <v>-</v>
          </cell>
          <cell r="R561">
            <v>0</v>
          </cell>
          <cell r="S561" t="str">
            <v>-</v>
          </cell>
          <cell r="T561" t="str">
            <v>-</v>
          </cell>
          <cell r="U561">
            <v>0</v>
          </cell>
          <cell r="V561" t="str">
            <v>-</v>
          </cell>
          <cell r="X561">
            <v>0</v>
          </cell>
          <cell r="Y561" t="str">
            <v>-</v>
          </cell>
          <cell r="Z561" t="str">
            <v>-</v>
          </cell>
          <cell r="AA561">
            <v>0</v>
          </cell>
          <cell r="AD561">
            <v>0</v>
          </cell>
          <cell r="AE561">
            <v>0</v>
          </cell>
          <cell r="AF561">
            <v>0</v>
          </cell>
        </row>
        <row r="562">
          <cell r="A562">
            <v>20131000038</v>
          </cell>
          <cell r="B562" t="str">
            <v>ｱﾐﾉｱﾙﾌｧ（韓国向） 500ml</v>
          </cell>
          <cell r="C562" t="str">
            <v>外注</v>
          </cell>
          <cell r="E562" t="str">
            <v>外注</v>
          </cell>
          <cell r="F562" t="str">
            <v>外注</v>
          </cell>
          <cell r="G562" t="str">
            <v>-</v>
          </cell>
          <cell r="H562">
            <v>0</v>
          </cell>
          <cell r="J562">
            <v>0</v>
          </cell>
          <cell r="K562">
            <v>11520</v>
          </cell>
          <cell r="L562" t="str">
            <v>-</v>
          </cell>
          <cell r="M562" t="str">
            <v>-</v>
          </cell>
          <cell r="R562">
            <v>0</v>
          </cell>
          <cell r="S562" t="str">
            <v>-</v>
          </cell>
          <cell r="T562" t="str">
            <v>-</v>
          </cell>
          <cell r="U562">
            <v>0</v>
          </cell>
          <cell r="V562" t="str">
            <v>-</v>
          </cell>
          <cell r="X562">
            <v>0</v>
          </cell>
          <cell r="Y562" t="str">
            <v>-</v>
          </cell>
          <cell r="Z562" t="str">
            <v>-</v>
          </cell>
          <cell r="AA562">
            <v>5528633.1337328209</v>
          </cell>
          <cell r="AD562">
            <v>11520</v>
          </cell>
          <cell r="AE562">
            <v>5528633.1337328209</v>
          </cell>
          <cell r="AF562">
            <v>479.91607063652958</v>
          </cell>
        </row>
        <row r="563">
          <cell r="A563">
            <v>20131100025</v>
          </cell>
          <cell r="B563" t="str">
            <v>植物用万田酵素ｽﾄﾚｰﾄﾀｲﾌﾟ 900ml</v>
          </cell>
          <cell r="C563" t="str">
            <v>外注</v>
          </cell>
          <cell r="E563" t="str">
            <v>外注</v>
          </cell>
          <cell r="F563" t="str">
            <v>外注</v>
          </cell>
          <cell r="G563" t="str">
            <v>-</v>
          </cell>
          <cell r="H563">
            <v>0</v>
          </cell>
          <cell r="J563">
            <v>0</v>
          </cell>
          <cell r="K563">
            <v>60960</v>
          </cell>
          <cell r="L563" t="str">
            <v>-</v>
          </cell>
          <cell r="M563" t="str">
            <v>-</v>
          </cell>
          <cell r="R563">
            <v>0</v>
          </cell>
          <cell r="S563" t="str">
            <v>-</v>
          </cell>
          <cell r="T563" t="str">
            <v>-</v>
          </cell>
          <cell r="U563">
            <v>0</v>
          </cell>
          <cell r="V563" t="str">
            <v>-</v>
          </cell>
          <cell r="X563">
            <v>0</v>
          </cell>
          <cell r="Y563" t="str">
            <v>-</v>
          </cell>
          <cell r="Z563" t="str">
            <v>-</v>
          </cell>
          <cell r="AA563">
            <v>11420451.774200203</v>
          </cell>
          <cell r="AD563">
            <v>60960</v>
          </cell>
          <cell r="AE563">
            <v>11420451.774200203</v>
          </cell>
          <cell r="AF563">
            <v>187.34336899934715</v>
          </cell>
        </row>
        <row r="564">
          <cell r="A564">
            <v>20131100036</v>
          </cell>
          <cell r="B564" t="str">
            <v>万田のどら焼き(ﾊﾞﾗ)</v>
          </cell>
          <cell r="C564" t="str">
            <v>外注</v>
          </cell>
          <cell r="E564" t="str">
            <v>外注</v>
          </cell>
          <cell r="F564" t="str">
            <v>外注</v>
          </cell>
          <cell r="G564" t="str">
            <v>-</v>
          </cell>
          <cell r="H564">
            <v>0</v>
          </cell>
          <cell r="J564">
            <v>0</v>
          </cell>
          <cell r="K564">
            <v>7481</v>
          </cell>
          <cell r="L564" t="str">
            <v>-</v>
          </cell>
          <cell r="M564" t="str">
            <v>-</v>
          </cell>
          <cell r="R564">
            <v>0</v>
          </cell>
          <cell r="S564" t="str">
            <v>-</v>
          </cell>
          <cell r="T564" t="str">
            <v>-</v>
          </cell>
          <cell r="U564">
            <v>0</v>
          </cell>
          <cell r="V564" t="str">
            <v>-</v>
          </cell>
          <cell r="X564">
            <v>0</v>
          </cell>
          <cell r="Y564" t="str">
            <v>-</v>
          </cell>
          <cell r="Z564" t="str">
            <v>-</v>
          </cell>
          <cell r="AA564">
            <v>1184814.8443989747</v>
          </cell>
          <cell r="AD564">
            <v>7481</v>
          </cell>
          <cell r="AE564">
            <v>1184814.8443989747</v>
          </cell>
          <cell r="AF564">
            <v>158.37653313714407</v>
          </cell>
        </row>
        <row r="565">
          <cell r="A565">
            <v>20131200001</v>
          </cell>
          <cell r="B565" t="str">
            <v>ﾄﾞﾘﾝｸ ｶﾗﾀﾞに万田酵素 100ml</v>
          </cell>
          <cell r="C565" t="str">
            <v>外注</v>
          </cell>
          <cell r="E565" t="str">
            <v>外注</v>
          </cell>
          <cell r="F565" t="str">
            <v>外注</v>
          </cell>
          <cell r="G565" t="str">
            <v>-</v>
          </cell>
          <cell r="H565">
            <v>0</v>
          </cell>
          <cell r="J565">
            <v>0</v>
          </cell>
          <cell r="K565">
            <v>0</v>
          </cell>
          <cell r="L565" t="str">
            <v>-</v>
          </cell>
          <cell r="M565" t="str">
            <v>-</v>
          </cell>
          <cell r="R565">
            <v>0</v>
          </cell>
          <cell r="S565" t="str">
            <v>-</v>
          </cell>
          <cell r="T565" t="str">
            <v>-</v>
          </cell>
          <cell r="U565">
            <v>0</v>
          </cell>
          <cell r="V565" t="str">
            <v>-</v>
          </cell>
          <cell r="X565">
            <v>0</v>
          </cell>
          <cell r="Y565" t="str">
            <v>-</v>
          </cell>
          <cell r="Z565" t="str">
            <v>-</v>
          </cell>
          <cell r="AA565">
            <v>0</v>
          </cell>
          <cell r="AD565">
            <v>0</v>
          </cell>
          <cell r="AE565">
            <v>0</v>
          </cell>
          <cell r="AF565">
            <v>0</v>
          </cell>
        </row>
        <row r="566">
          <cell r="A566">
            <v>20140100068</v>
          </cell>
          <cell r="B566" t="str">
            <v>ｱﾐﾉｱﾙﾌｧ (韓国向) 1ﾘｯﾄﾙ</v>
          </cell>
          <cell r="C566" t="str">
            <v>外注</v>
          </cell>
          <cell r="E566" t="str">
            <v>外注</v>
          </cell>
          <cell r="F566" t="str">
            <v>外注</v>
          </cell>
          <cell r="G566" t="str">
            <v>-</v>
          </cell>
          <cell r="H566">
            <v>0</v>
          </cell>
          <cell r="J566">
            <v>0</v>
          </cell>
          <cell r="K566">
            <v>4800</v>
          </cell>
          <cell r="L566" t="str">
            <v>-</v>
          </cell>
          <cell r="M566" t="str">
            <v>-</v>
          </cell>
          <cell r="R566">
            <v>0</v>
          </cell>
          <cell r="S566" t="str">
            <v>-</v>
          </cell>
          <cell r="T566" t="str">
            <v>-</v>
          </cell>
          <cell r="U566">
            <v>0</v>
          </cell>
          <cell r="V566" t="str">
            <v>-</v>
          </cell>
          <cell r="X566">
            <v>0</v>
          </cell>
          <cell r="Y566" t="str">
            <v>-</v>
          </cell>
          <cell r="Z566" t="str">
            <v>-</v>
          </cell>
          <cell r="AA566">
            <v>3122187.4663734133</v>
          </cell>
          <cell r="AD566">
            <v>4800</v>
          </cell>
          <cell r="AE566">
            <v>3122187.4663734133</v>
          </cell>
          <cell r="AF566">
            <v>650.45572216112782</v>
          </cell>
        </row>
        <row r="567">
          <cell r="A567">
            <v>20140400030</v>
          </cell>
          <cell r="B567" t="str">
            <v>梅干し しそ風味</v>
          </cell>
          <cell r="C567" t="str">
            <v>外注</v>
          </cell>
          <cell r="E567" t="str">
            <v>外注</v>
          </cell>
          <cell r="F567" t="str">
            <v>外注</v>
          </cell>
          <cell r="G567" t="str">
            <v>-</v>
          </cell>
          <cell r="H567">
            <v>0</v>
          </cell>
          <cell r="J567">
            <v>0</v>
          </cell>
          <cell r="K567">
            <v>0</v>
          </cell>
          <cell r="L567" t="str">
            <v>-</v>
          </cell>
          <cell r="M567" t="str">
            <v>-</v>
          </cell>
          <cell r="R567">
            <v>0</v>
          </cell>
          <cell r="S567" t="str">
            <v>-</v>
          </cell>
          <cell r="T567" t="str">
            <v>-</v>
          </cell>
          <cell r="U567">
            <v>0</v>
          </cell>
          <cell r="V567" t="str">
            <v>-</v>
          </cell>
          <cell r="X567">
            <v>0</v>
          </cell>
          <cell r="Y567" t="str">
            <v>-</v>
          </cell>
          <cell r="Z567" t="str">
            <v>-</v>
          </cell>
          <cell r="AA567">
            <v>0</v>
          </cell>
          <cell r="AD567">
            <v>0</v>
          </cell>
          <cell r="AE567">
            <v>0</v>
          </cell>
          <cell r="AF567">
            <v>0</v>
          </cell>
        </row>
        <row r="568">
          <cell r="A568">
            <v>20140700032</v>
          </cell>
          <cell r="B568" t="str">
            <v>ﾍﾟｯﾄ用万田酵素ﾌｪﾙﾐｯｸ 30g</v>
          </cell>
          <cell r="C568" t="str">
            <v>外注</v>
          </cell>
          <cell r="E568" t="str">
            <v>外注</v>
          </cell>
          <cell r="F568" t="str">
            <v>外注</v>
          </cell>
          <cell r="G568" t="str">
            <v>-</v>
          </cell>
          <cell r="H568">
            <v>0</v>
          </cell>
          <cell r="J568">
            <v>0</v>
          </cell>
          <cell r="K568">
            <v>5250</v>
          </cell>
          <cell r="L568" t="str">
            <v>-</v>
          </cell>
          <cell r="M568" t="str">
            <v>-</v>
          </cell>
          <cell r="R568">
            <v>0</v>
          </cell>
          <cell r="S568" t="str">
            <v>-</v>
          </cell>
          <cell r="T568" t="str">
            <v>-</v>
          </cell>
          <cell r="U568">
            <v>0</v>
          </cell>
          <cell r="V568" t="str">
            <v>-</v>
          </cell>
          <cell r="X568">
            <v>0</v>
          </cell>
          <cell r="Y568" t="str">
            <v>-</v>
          </cell>
          <cell r="Z568" t="str">
            <v>-</v>
          </cell>
          <cell r="AA568">
            <v>3731206.0498141609</v>
          </cell>
          <cell r="AD568">
            <v>5250</v>
          </cell>
          <cell r="AE568">
            <v>3731206.0498141609</v>
          </cell>
          <cell r="AF568">
            <v>710.70591425031637</v>
          </cell>
        </row>
        <row r="569">
          <cell r="A569">
            <v>20140900033</v>
          </cell>
          <cell r="B569" t="str">
            <v>ﾍﾟｯﾄ用万田酵素ﾌｪﾙﾐｯｸ 15g</v>
          </cell>
          <cell r="C569" t="str">
            <v>外注</v>
          </cell>
          <cell r="E569" t="str">
            <v>外注</v>
          </cell>
          <cell r="F569" t="str">
            <v>外注</v>
          </cell>
          <cell r="G569" t="str">
            <v>-</v>
          </cell>
          <cell r="H569">
            <v>0</v>
          </cell>
          <cell r="J569">
            <v>0</v>
          </cell>
          <cell r="K569">
            <v>2100</v>
          </cell>
          <cell r="L569" t="str">
            <v>-</v>
          </cell>
          <cell r="M569" t="str">
            <v>-</v>
          </cell>
          <cell r="R569">
            <v>0</v>
          </cell>
          <cell r="S569" t="str">
            <v>-</v>
          </cell>
          <cell r="T569" t="str">
            <v>-</v>
          </cell>
          <cell r="U569">
            <v>0</v>
          </cell>
          <cell r="V569" t="str">
            <v>-</v>
          </cell>
          <cell r="X569">
            <v>0</v>
          </cell>
          <cell r="Y569" t="str">
            <v>-</v>
          </cell>
          <cell r="Z569" t="str">
            <v>-</v>
          </cell>
          <cell r="AA569">
            <v>1178275.5946781561</v>
          </cell>
          <cell r="AD569">
            <v>2100</v>
          </cell>
          <cell r="AE569">
            <v>1178275.5946781561</v>
          </cell>
          <cell r="AF569">
            <v>561.08361651340761</v>
          </cell>
        </row>
        <row r="570">
          <cell r="A570">
            <v>20140900035</v>
          </cell>
          <cell r="B570" t="str">
            <v>ﾍﾟｯﾄ用万田酵素ﾌｪﾙﾐｯｸ2.5g試供品</v>
          </cell>
          <cell r="C570" t="str">
            <v>外注</v>
          </cell>
          <cell r="E570" t="str">
            <v>外注</v>
          </cell>
          <cell r="F570" t="str">
            <v>外注</v>
          </cell>
          <cell r="G570" t="str">
            <v>-</v>
          </cell>
          <cell r="H570">
            <v>0</v>
          </cell>
          <cell r="J570">
            <v>0</v>
          </cell>
          <cell r="K570">
            <v>500</v>
          </cell>
          <cell r="L570" t="str">
            <v>-</v>
          </cell>
          <cell r="M570" t="str">
            <v>-</v>
          </cell>
          <cell r="R570">
            <v>0</v>
          </cell>
          <cell r="S570" t="str">
            <v>-</v>
          </cell>
          <cell r="T570" t="str">
            <v>-</v>
          </cell>
          <cell r="U570">
            <v>0</v>
          </cell>
          <cell r="V570" t="str">
            <v>-</v>
          </cell>
          <cell r="X570">
            <v>0</v>
          </cell>
          <cell r="Y570" t="str">
            <v>-</v>
          </cell>
          <cell r="Z570" t="str">
            <v>-</v>
          </cell>
          <cell r="AA570">
            <v>149622.29773690872</v>
          </cell>
          <cell r="AD570">
            <v>500</v>
          </cell>
          <cell r="AE570">
            <v>149622.29773690872</v>
          </cell>
          <cell r="AF570">
            <v>299.24459547381741</v>
          </cell>
        </row>
        <row r="571">
          <cell r="A571">
            <v>20141000035</v>
          </cell>
          <cell r="B571" t="str">
            <v>植物発酵ｴｷｽ含有ｾﾞﾘｰ ﾐｽﾊﾟﾘKOSOα</v>
          </cell>
          <cell r="C571" t="str">
            <v>外注</v>
          </cell>
          <cell r="E571" t="str">
            <v>外注</v>
          </cell>
          <cell r="F571" t="str">
            <v>外注</v>
          </cell>
          <cell r="G571" t="str">
            <v>-</v>
          </cell>
          <cell r="H571">
            <v>0</v>
          </cell>
          <cell r="J571">
            <v>0</v>
          </cell>
          <cell r="K571">
            <v>0</v>
          </cell>
          <cell r="L571" t="str">
            <v>-</v>
          </cell>
          <cell r="M571" t="str">
            <v>-</v>
          </cell>
          <cell r="R571">
            <v>0</v>
          </cell>
          <cell r="S571" t="str">
            <v>-</v>
          </cell>
          <cell r="T571" t="str">
            <v>-</v>
          </cell>
          <cell r="U571">
            <v>0</v>
          </cell>
          <cell r="V571" t="str">
            <v>-</v>
          </cell>
          <cell r="X571">
            <v>0</v>
          </cell>
          <cell r="Y571" t="str">
            <v>-</v>
          </cell>
          <cell r="Z571" t="str">
            <v>-</v>
          </cell>
          <cell r="AA571">
            <v>0</v>
          </cell>
          <cell r="AD571">
            <v>0</v>
          </cell>
          <cell r="AE571">
            <v>0</v>
          </cell>
          <cell r="AF571">
            <v>0</v>
          </cell>
        </row>
        <row r="572">
          <cell r="A572">
            <v>20141200001</v>
          </cell>
          <cell r="B572" t="str">
            <v>植物用万田酵素ｽﾄﾚｰﾄﾀｲﾌﾟ ｼｬﾜｰ式</v>
          </cell>
          <cell r="C572" t="str">
            <v>外注</v>
          </cell>
          <cell r="E572" t="str">
            <v>外注</v>
          </cell>
          <cell r="F572" t="str">
            <v>外注</v>
          </cell>
          <cell r="G572" t="str">
            <v>-</v>
          </cell>
          <cell r="H572">
            <v>0</v>
          </cell>
          <cell r="J572">
            <v>0</v>
          </cell>
          <cell r="K572">
            <v>8592</v>
          </cell>
          <cell r="L572" t="str">
            <v>-</v>
          </cell>
          <cell r="M572" t="str">
            <v>-</v>
          </cell>
          <cell r="R572">
            <v>0</v>
          </cell>
          <cell r="S572" t="str">
            <v>-</v>
          </cell>
          <cell r="T572" t="str">
            <v>-</v>
          </cell>
          <cell r="U572">
            <v>0</v>
          </cell>
          <cell r="V572" t="str">
            <v>-</v>
          </cell>
          <cell r="X572">
            <v>0</v>
          </cell>
          <cell r="Y572" t="str">
            <v>-</v>
          </cell>
          <cell r="Z572" t="str">
            <v>-</v>
          </cell>
          <cell r="AA572">
            <v>2083607.9708948727</v>
          </cell>
          <cell r="AD572">
            <v>8592</v>
          </cell>
          <cell r="AE572">
            <v>2083607.9708948727</v>
          </cell>
          <cell r="AF572">
            <v>242.50558320471052</v>
          </cell>
        </row>
        <row r="573">
          <cell r="A573">
            <v>20141200002</v>
          </cell>
          <cell r="B573" t="str">
            <v>ｴﾑｷｭｱﾌﾟﾗｽ　ｻﾝﾌﾟﾙｾｯﾄ+UV(CO)</v>
          </cell>
          <cell r="C573" t="str">
            <v>外注</v>
          </cell>
          <cell r="E573" t="str">
            <v>外注</v>
          </cell>
          <cell r="F573" t="str">
            <v>外注</v>
          </cell>
          <cell r="G573" t="str">
            <v>-</v>
          </cell>
          <cell r="H573">
            <v>0</v>
          </cell>
          <cell r="J573">
            <v>0</v>
          </cell>
          <cell r="K573">
            <v>0</v>
          </cell>
          <cell r="L573" t="str">
            <v>-</v>
          </cell>
          <cell r="M573" t="str">
            <v>-</v>
          </cell>
          <cell r="R573">
            <v>0</v>
          </cell>
          <cell r="S573" t="str">
            <v>-</v>
          </cell>
          <cell r="T573" t="str">
            <v>-</v>
          </cell>
          <cell r="U573">
            <v>0</v>
          </cell>
          <cell r="V573" t="str">
            <v>-</v>
          </cell>
          <cell r="X573">
            <v>0</v>
          </cell>
          <cell r="Y573" t="str">
            <v>-</v>
          </cell>
          <cell r="Z573" t="str">
            <v>-</v>
          </cell>
          <cell r="AA573">
            <v>0</v>
          </cell>
          <cell r="AD573">
            <v>0</v>
          </cell>
          <cell r="AE573">
            <v>0</v>
          </cell>
          <cell r="AF573">
            <v>0</v>
          </cell>
        </row>
        <row r="574">
          <cell r="A574">
            <v>20151200006</v>
          </cell>
          <cell r="B574" t="str">
            <v>ﾋﾞｭｰﾃｨｰﾌﾟﾗｽｾﾞﾘｰ 10g×60本</v>
          </cell>
          <cell r="C574" t="str">
            <v>外注</v>
          </cell>
          <cell r="E574" t="str">
            <v>外注</v>
          </cell>
          <cell r="F574" t="str">
            <v>外注</v>
          </cell>
          <cell r="G574" t="str">
            <v>-</v>
          </cell>
          <cell r="H574">
            <v>0</v>
          </cell>
          <cell r="J574">
            <v>0</v>
          </cell>
          <cell r="K574">
            <v>0</v>
          </cell>
          <cell r="L574" t="str">
            <v>-</v>
          </cell>
          <cell r="M574" t="str">
            <v>-</v>
          </cell>
          <cell r="R574">
            <v>0</v>
          </cell>
          <cell r="S574" t="str">
            <v>-</v>
          </cell>
          <cell r="T574" t="str">
            <v>-</v>
          </cell>
          <cell r="U574">
            <v>0</v>
          </cell>
          <cell r="V574" t="str">
            <v>-</v>
          </cell>
          <cell r="X574">
            <v>0</v>
          </cell>
          <cell r="Y574" t="str">
            <v>-</v>
          </cell>
          <cell r="Z574" t="str">
            <v>-</v>
          </cell>
          <cell r="AA574">
            <v>0</v>
          </cell>
          <cell r="AD574">
            <v>0</v>
          </cell>
          <cell r="AE574">
            <v>0</v>
          </cell>
          <cell r="AF574">
            <v>0</v>
          </cell>
        </row>
        <row r="575">
          <cell r="A575">
            <v>20151200010</v>
          </cell>
          <cell r="B575" t="str">
            <v>万田酵素　粒(3粒）</v>
          </cell>
          <cell r="C575" t="str">
            <v>外注</v>
          </cell>
          <cell r="E575" t="str">
            <v>外注</v>
          </cell>
          <cell r="F575" t="str">
            <v>外注</v>
          </cell>
          <cell r="G575" t="str">
            <v>-</v>
          </cell>
          <cell r="H575">
            <v>0</v>
          </cell>
          <cell r="J575">
            <v>0</v>
          </cell>
          <cell r="K575">
            <v>0</v>
          </cell>
          <cell r="L575" t="str">
            <v>-</v>
          </cell>
          <cell r="M575" t="str">
            <v>-</v>
          </cell>
          <cell r="R575">
            <v>0</v>
          </cell>
          <cell r="S575" t="str">
            <v>-</v>
          </cell>
          <cell r="T575" t="str">
            <v>-</v>
          </cell>
          <cell r="U575">
            <v>0</v>
          </cell>
          <cell r="V575" t="str">
            <v>-</v>
          </cell>
          <cell r="X575">
            <v>0</v>
          </cell>
          <cell r="Y575" t="str">
            <v>-</v>
          </cell>
          <cell r="Z575" t="str">
            <v>-</v>
          </cell>
          <cell r="AA575">
            <v>0</v>
          </cell>
          <cell r="AD575">
            <v>0</v>
          </cell>
          <cell r="AE575">
            <v>0</v>
          </cell>
          <cell r="AF575">
            <v>0</v>
          </cell>
        </row>
        <row r="576">
          <cell r="A576">
            <v>20161100023</v>
          </cell>
          <cell r="B576" t="str">
            <v>植物用万田酵素ｽﾄﾚｰﾄﾀｲﾌﾟ詰替 900ml</v>
          </cell>
          <cell r="C576" t="str">
            <v>外注</v>
          </cell>
          <cell r="E576" t="str">
            <v>外注</v>
          </cell>
          <cell r="F576" t="str">
            <v>外注</v>
          </cell>
          <cell r="G576" t="str">
            <v>-</v>
          </cell>
          <cell r="H576">
            <v>0</v>
          </cell>
          <cell r="J576">
            <v>0</v>
          </cell>
          <cell r="K576">
            <v>0</v>
          </cell>
          <cell r="L576" t="str">
            <v>-</v>
          </cell>
          <cell r="M576" t="str">
            <v>-</v>
          </cell>
          <cell r="R576">
            <v>0</v>
          </cell>
          <cell r="S576" t="str">
            <v>-</v>
          </cell>
          <cell r="T576" t="str">
            <v>-</v>
          </cell>
          <cell r="U576">
            <v>0</v>
          </cell>
          <cell r="V576" t="str">
            <v>-</v>
          </cell>
          <cell r="X576">
            <v>0</v>
          </cell>
          <cell r="Y576" t="str">
            <v>-</v>
          </cell>
          <cell r="Z576" t="str">
            <v>-</v>
          </cell>
          <cell r="AA576">
            <v>0</v>
          </cell>
          <cell r="AD576">
            <v>0</v>
          </cell>
          <cell r="AE576">
            <v>0</v>
          </cell>
          <cell r="AF576">
            <v>0</v>
          </cell>
        </row>
        <row r="577">
          <cell r="A577">
            <v>20170300006</v>
          </cell>
          <cell r="B577" t="str">
            <v>保湿泡洗顔(180ml)</v>
          </cell>
          <cell r="C577" t="str">
            <v>外注</v>
          </cell>
          <cell r="E577" t="str">
            <v>外注</v>
          </cell>
          <cell r="F577" t="str">
            <v>外注</v>
          </cell>
          <cell r="G577" t="str">
            <v>-</v>
          </cell>
          <cell r="H577">
            <v>0</v>
          </cell>
          <cell r="J577">
            <v>0</v>
          </cell>
          <cell r="K577">
            <v>9972</v>
          </cell>
          <cell r="L577" t="str">
            <v>-</v>
          </cell>
          <cell r="M577" t="str">
            <v>-</v>
          </cell>
          <cell r="R577">
            <v>0</v>
          </cell>
          <cell r="S577" t="str">
            <v>-</v>
          </cell>
          <cell r="T577" t="str">
            <v>-</v>
          </cell>
          <cell r="U577">
            <v>0</v>
          </cell>
          <cell r="V577" t="str">
            <v>-</v>
          </cell>
          <cell r="X577">
            <v>0</v>
          </cell>
          <cell r="Y577" t="str">
            <v>-</v>
          </cell>
          <cell r="Z577" t="str">
            <v>-</v>
          </cell>
          <cell r="AA577">
            <v>4756792.7052212507</v>
          </cell>
          <cell r="AD577">
            <v>9972</v>
          </cell>
          <cell r="AE577">
            <v>4756792.7052212507</v>
          </cell>
          <cell r="AF577">
            <v>477.01491227649927</v>
          </cell>
        </row>
        <row r="578">
          <cell r="A578">
            <v>20170300007</v>
          </cell>
          <cell r="B578" t="str">
            <v>保湿ﾊﾝﾄﾞｸﾘｰﾑ(30g)</v>
          </cell>
          <cell r="C578" t="str">
            <v>外注</v>
          </cell>
          <cell r="E578" t="str">
            <v>外注</v>
          </cell>
          <cell r="F578" t="str">
            <v>外注</v>
          </cell>
          <cell r="G578" t="str">
            <v>-</v>
          </cell>
          <cell r="H578">
            <v>0</v>
          </cell>
          <cell r="J578">
            <v>0</v>
          </cell>
          <cell r="K578">
            <v>10032</v>
          </cell>
          <cell r="L578" t="str">
            <v>-</v>
          </cell>
          <cell r="M578" t="str">
            <v>-</v>
          </cell>
          <cell r="R578">
            <v>0</v>
          </cell>
          <cell r="S578" t="str">
            <v>-</v>
          </cell>
          <cell r="T578" t="str">
            <v>-</v>
          </cell>
          <cell r="U578">
            <v>0</v>
          </cell>
          <cell r="V578" t="str">
            <v>-</v>
          </cell>
          <cell r="X578">
            <v>0</v>
          </cell>
          <cell r="Y578" t="str">
            <v>-</v>
          </cell>
          <cell r="Z578" t="str">
            <v>-</v>
          </cell>
          <cell r="AA578">
            <v>4458205.8324393556</v>
          </cell>
          <cell r="AD578">
            <v>10032</v>
          </cell>
          <cell r="AE578">
            <v>4458205.8324393556</v>
          </cell>
          <cell r="AF578">
            <v>444.39850801827708</v>
          </cell>
        </row>
        <row r="579">
          <cell r="A579">
            <v>20170300008</v>
          </cell>
          <cell r="B579" t="str">
            <v>ﾋﾞｭｰﾃｨｰｾﾞﾘｰ 10g×15本</v>
          </cell>
          <cell r="C579" t="str">
            <v>外注</v>
          </cell>
          <cell r="E579" t="str">
            <v>外注</v>
          </cell>
          <cell r="F579" t="str">
            <v>外注</v>
          </cell>
          <cell r="G579" t="str">
            <v>-</v>
          </cell>
          <cell r="H579">
            <v>0</v>
          </cell>
          <cell r="J579">
            <v>0</v>
          </cell>
          <cell r="K579">
            <v>14089</v>
          </cell>
          <cell r="L579" t="str">
            <v>-</v>
          </cell>
          <cell r="M579" t="str">
            <v>-</v>
          </cell>
          <cell r="R579">
            <v>0</v>
          </cell>
          <cell r="S579" t="str">
            <v>-</v>
          </cell>
          <cell r="T579" t="str">
            <v>-</v>
          </cell>
          <cell r="U579">
            <v>0</v>
          </cell>
          <cell r="V579" t="str">
            <v>-</v>
          </cell>
          <cell r="X579">
            <v>0</v>
          </cell>
          <cell r="Y579" t="str">
            <v>-</v>
          </cell>
          <cell r="Z579" t="str">
            <v>-</v>
          </cell>
          <cell r="AA579">
            <v>7207759.2528852774</v>
          </cell>
          <cell r="AD579">
            <v>14089</v>
          </cell>
          <cell r="AE579">
            <v>7207759.2528852774</v>
          </cell>
          <cell r="AF579">
            <v>511.5877104752131</v>
          </cell>
        </row>
        <row r="580">
          <cell r="A580">
            <v>20170300009</v>
          </cell>
          <cell r="B580" t="str">
            <v>おいしい青汁 3g×15袋</v>
          </cell>
          <cell r="C580" t="str">
            <v>外注</v>
          </cell>
          <cell r="E580" t="str">
            <v>外注</v>
          </cell>
          <cell r="F580" t="str">
            <v>外注</v>
          </cell>
          <cell r="G580" t="str">
            <v>-</v>
          </cell>
          <cell r="H580">
            <v>0</v>
          </cell>
          <cell r="J580">
            <v>0</v>
          </cell>
          <cell r="K580">
            <v>0</v>
          </cell>
          <cell r="L580" t="str">
            <v>-</v>
          </cell>
          <cell r="M580" t="str">
            <v>-</v>
          </cell>
          <cell r="R580">
            <v>0</v>
          </cell>
          <cell r="S580" t="str">
            <v>-</v>
          </cell>
          <cell r="T580" t="str">
            <v>-</v>
          </cell>
          <cell r="U580">
            <v>0</v>
          </cell>
          <cell r="V580" t="str">
            <v>-</v>
          </cell>
          <cell r="X580">
            <v>0</v>
          </cell>
          <cell r="Y580" t="str">
            <v>-</v>
          </cell>
          <cell r="Z580" t="str">
            <v>-</v>
          </cell>
          <cell r="AA580">
            <v>0</v>
          </cell>
          <cell r="AD580">
            <v>0</v>
          </cell>
          <cell r="AE580">
            <v>0</v>
          </cell>
          <cell r="AF580">
            <v>0</v>
          </cell>
        </row>
        <row r="581">
          <cell r="A581">
            <v>20170300010</v>
          </cell>
          <cell r="B581" t="str">
            <v>黒熟酢(300ml)</v>
          </cell>
          <cell r="C581" t="str">
            <v>外注</v>
          </cell>
          <cell r="E581" t="str">
            <v>外注</v>
          </cell>
          <cell r="F581" t="str">
            <v>外注</v>
          </cell>
          <cell r="G581" t="str">
            <v>-</v>
          </cell>
          <cell r="H581">
            <v>0</v>
          </cell>
          <cell r="J581">
            <v>0</v>
          </cell>
          <cell r="K581">
            <v>30464</v>
          </cell>
          <cell r="L581" t="str">
            <v>-</v>
          </cell>
          <cell r="M581" t="str">
            <v>-</v>
          </cell>
          <cell r="R581">
            <v>0</v>
          </cell>
          <cell r="S581" t="str">
            <v>-</v>
          </cell>
          <cell r="T581" t="str">
            <v>-</v>
          </cell>
          <cell r="U581">
            <v>0</v>
          </cell>
          <cell r="V581" t="str">
            <v>-</v>
          </cell>
          <cell r="X581">
            <v>0</v>
          </cell>
          <cell r="Y581" t="str">
            <v>-</v>
          </cell>
          <cell r="Z581" t="str">
            <v>-</v>
          </cell>
          <cell r="AA581">
            <v>14714042.011693807</v>
          </cell>
          <cell r="AD581">
            <v>30464</v>
          </cell>
          <cell r="AE581">
            <v>14714042.011693807</v>
          </cell>
          <cell r="AF581">
            <v>482.99770258973894</v>
          </cell>
        </row>
        <row r="582">
          <cell r="A582">
            <v>20170300011</v>
          </cell>
          <cell r="B582" t="str">
            <v>万田酵素ﾄﾞﾘﾝｸﾀｲﾌﾟ 50ml</v>
          </cell>
          <cell r="C582" t="str">
            <v>外注</v>
          </cell>
          <cell r="E582" t="str">
            <v>外注</v>
          </cell>
          <cell r="F582" t="str">
            <v>外注</v>
          </cell>
          <cell r="G582" t="str">
            <v>-</v>
          </cell>
          <cell r="H582">
            <v>0</v>
          </cell>
          <cell r="J582">
            <v>0</v>
          </cell>
          <cell r="K582">
            <v>0</v>
          </cell>
          <cell r="L582" t="str">
            <v>-</v>
          </cell>
          <cell r="M582" t="str">
            <v>-</v>
          </cell>
          <cell r="R582">
            <v>0</v>
          </cell>
          <cell r="S582" t="str">
            <v>-</v>
          </cell>
          <cell r="T582" t="str">
            <v>-</v>
          </cell>
          <cell r="U582">
            <v>0</v>
          </cell>
          <cell r="V582" t="str">
            <v>-</v>
          </cell>
          <cell r="X582">
            <v>0</v>
          </cell>
          <cell r="Y582" t="str">
            <v>-</v>
          </cell>
          <cell r="Z582" t="str">
            <v>-</v>
          </cell>
          <cell r="AA582">
            <v>0</v>
          </cell>
          <cell r="AD582">
            <v>0</v>
          </cell>
          <cell r="AE582">
            <v>0</v>
          </cell>
          <cell r="AF582">
            <v>0</v>
          </cell>
        </row>
        <row r="583">
          <cell r="A583">
            <v>20170400002</v>
          </cell>
          <cell r="B583" t="str">
            <v>試供品 万田酵素 GINGER 粒</v>
          </cell>
          <cell r="C583" t="str">
            <v>外注</v>
          </cell>
          <cell r="E583" t="str">
            <v>外注</v>
          </cell>
          <cell r="F583" t="str">
            <v>外注</v>
          </cell>
          <cell r="G583" t="str">
            <v>-</v>
          </cell>
          <cell r="H583">
            <v>0</v>
          </cell>
          <cell r="J583">
            <v>0</v>
          </cell>
          <cell r="K583">
            <v>0</v>
          </cell>
          <cell r="L583" t="str">
            <v>-</v>
          </cell>
          <cell r="M583" t="str">
            <v>-</v>
          </cell>
          <cell r="R583">
            <v>0</v>
          </cell>
          <cell r="S583" t="str">
            <v>-</v>
          </cell>
          <cell r="T583" t="str">
            <v>-</v>
          </cell>
          <cell r="U583">
            <v>0</v>
          </cell>
          <cell r="V583" t="str">
            <v>-</v>
          </cell>
          <cell r="X583">
            <v>0</v>
          </cell>
          <cell r="Y583" t="str">
            <v>-</v>
          </cell>
          <cell r="Z583" t="str">
            <v>-</v>
          </cell>
          <cell r="AA583">
            <v>0</v>
          </cell>
          <cell r="AD583">
            <v>0</v>
          </cell>
          <cell r="AE583">
            <v>0</v>
          </cell>
          <cell r="AF583">
            <v>0</v>
          </cell>
        </row>
        <row r="584">
          <cell r="A584">
            <v>20170400003</v>
          </cell>
          <cell r="B584" t="str">
            <v>万田酵素 GINGER 粒45g</v>
          </cell>
          <cell r="C584" t="str">
            <v>外注</v>
          </cell>
          <cell r="E584" t="str">
            <v>外注</v>
          </cell>
          <cell r="F584" t="str">
            <v>外注</v>
          </cell>
          <cell r="G584" t="str">
            <v>-</v>
          </cell>
          <cell r="H584">
            <v>0</v>
          </cell>
          <cell r="J584">
            <v>0</v>
          </cell>
          <cell r="K584">
            <v>0</v>
          </cell>
          <cell r="L584" t="str">
            <v>-</v>
          </cell>
          <cell r="M584" t="str">
            <v>-</v>
          </cell>
          <cell r="R584">
            <v>0</v>
          </cell>
          <cell r="S584" t="str">
            <v>-</v>
          </cell>
          <cell r="T584" t="str">
            <v>-</v>
          </cell>
          <cell r="U584">
            <v>0</v>
          </cell>
          <cell r="V584" t="str">
            <v>-</v>
          </cell>
          <cell r="X584">
            <v>0</v>
          </cell>
          <cell r="Y584" t="str">
            <v>-</v>
          </cell>
          <cell r="Z584" t="str">
            <v>-</v>
          </cell>
          <cell r="AA584">
            <v>0</v>
          </cell>
          <cell r="AD584">
            <v>0</v>
          </cell>
          <cell r="AE584">
            <v>0</v>
          </cell>
          <cell r="AF584">
            <v>0</v>
          </cell>
        </row>
        <row r="585">
          <cell r="A585">
            <v>20170400035</v>
          </cell>
          <cell r="B585" t="str">
            <v>万田酵素ﾌﾟﾚﾐｱﾑ粒 21g</v>
          </cell>
          <cell r="C585" t="str">
            <v>外注</v>
          </cell>
          <cell r="E585" t="str">
            <v>外注</v>
          </cell>
          <cell r="F585" t="str">
            <v>外注</v>
          </cell>
          <cell r="G585" t="str">
            <v>-</v>
          </cell>
          <cell r="H585">
            <v>0</v>
          </cell>
          <cell r="J585">
            <v>0</v>
          </cell>
          <cell r="K585">
            <v>1515</v>
          </cell>
          <cell r="L585" t="str">
            <v>-</v>
          </cell>
          <cell r="M585" t="str">
            <v>-</v>
          </cell>
          <cell r="R585">
            <v>0</v>
          </cell>
          <cell r="S585" t="str">
            <v>-</v>
          </cell>
          <cell r="T585" t="str">
            <v>-</v>
          </cell>
          <cell r="U585">
            <v>0</v>
          </cell>
          <cell r="V585" t="str">
            <v>-</v>
          </cell>
          <cell r="X585">
            <v>0</v>
          </cell>
          <cell r="Y585" t="str">
            <v>-</v>
          </cell>
          <cell r="Z585" t="str">
            <v>-</v>
          </cell>
          <cell r="AA585">
            <v>413504.51213273441</v>
          </cell>
          <cell r="AD585">
            <v>1515</v>
          </cell>
          <cell r="AE585">
            <v>413504.51213273441</v>
          </cell>
          <cell r="AF585">
            <v>272.94027203480817</v>
          </cell>
        </row>
        <row r="586">
          <cell r="A586">
            <v>20170500008</v>
          </cell>
          <cell r="B586" t="str">
            <v>保湿泡洗顔詰め替え用(160ml)</v>
          </cell>
          <cell r="C586" t="str">
            <v>外注</v>
          </cell>
          <cell r="E586" t="str">
            <v>外注</v>
          </cell>
          <cell r="F586" t="str">
            <v>外注</v>
          </cell>
          <cell r="G586" t="str">
            <v>-</v>
          </cell>
          <cell r="H586">
            <v>0</v>
          </cell>
          <cell r="J586">
            <v>0</v>
          </cell>
          <cell r="K586">
            <v>16032</v>
          </cell>
          <cell r="L586" t="str">
            <v>-</v>
          </cell>
          <cell r="M586" t="str">
            <v>-</v>
          </cell>
          <cell r="R586">
            <v>0</v>
          </cell>
          <cell r="S586" t="str">
            <v>-</v>
          </cell>
          <cell r="T586" t="str">
            <v>-</v>
          </cell>
          <cell r="U586">
            <v>0</v>
          </cell>
          <cell r="V586" t="str">
            <v>-</v>
          </cell>
          <cell r="X586">
            <v>0</v>
          </cell>
          <cell r="Y586" t="str">
            <v>-</v>
          </cell>
          <cell r="Z586" t="str">
            <v>-</v>
          </cell>
          <cell r="AA586">
            <v>3333526.9808073384</v>
          </cell>
          <cell r="AD586">
            <v>16032</v>
          </cell>
          <cell r="AE586">
            <v>3333526.9808073384</v>
          </cell>
          <cell r="AF586">
            <v>207.92957714616631</v>
          </cell>
        </row>
        <row r="587">
          <cell r="A587">
            <v>20170600027</v>
          </cell>
          <cell r="B587" t="str">
            <v>保湿ﾊﾝﾄﾞｸﾘｰﾑｻﾝﾌﾟﾙﾊﾟｳﾁ(1g)</v>
          </cell>
          <cell r="C587" t="str">
            <v>外注</v>
          </cell>
          <cell r="E587" t="str">
            <v>外注</v>
          </cell>
          <cell r="F587" t="str">
            <v>外注</v>
          </cell>
          <cell r="G587" t="str">
            <v>-</v>
          </cell>
          <cell r="H587">
            <v>0</v>
          </cell>
          <cell r="J587">
            <v>0</v>
          </cell>
          <cell r="K587">
            <v>0</v>
          </cell>
          <cell r="L587" t="str">
            <v>-</v>
          </cell>
          <cell r="M587" t="str">
            <v>-</v>
          </cell>
          <cell r="R587">
            <v>0</v>
          </cell>
          <cell r="S587" t="str">
            <v>-</v>
          </cell>
          <cell r="T587" t="str">
            <v>-</v>
          </cell>
          <cell r="U587">
            <v>0</v>
          </cell>
          <cell r="V587" t="str">
            <v>-</v>
          </cell>
          <cell r="X587">
            <v>0</v>
          </cell>
          <cell r="Y587" t="str">
            <v>-</v>
          </cell>
          <cell r="Z587" t="str">
            <v>-</v>
          </cell>
          <cell r="AA587">
            <v>0</v>
          </cell>
          <cell r="AD587">
            <v>0</v>
          </cell>
          <cell r="AE587">
            <v>0</v>
          </cell>
          <cell r="AF587">
            <v>0</v>
          </cell>
        </row>
        <row r="588">
          <cell r="A588">
            <v>20170600045</v>
          </cell>
          <cell r="B588" t="str">
            <v>おいしい青汁(30袋)</v>
          </cell>
          <cell r="C588" t="str">
            <v>外注</v>
          </cell>
          <cell r="E588" t="str">
            <v>外注</v>
          </cell>
          <cell r="F588" t="str">
            <v>外注</v>
          </cell>
          <cell r="G588" t="str">
            <v>-</v>
          </cell>
          <cell r="H588">
            <v>0</v>
          </cell>
          <cell r="J588">
            <v>0</v>
          </cell>
          <cell r="K588">
            <v>0</v>
          </cell>
          <cell r="L588" t="str">
            <v>-</v>
          </cell>
          <cell r="M588" t="str">
            <v>-</v>
          </cell>
          <cell r="R588">
            <v>0</v>
          </cell>
          <cell r="S588" t="str">
            <v>-</v>
          </cell>
          <cell r="T588" t="str">
            <v>-</v>
          </cell>
          <cell r="U588">
            <v>0</v>
          </cell>
          <cell r="V588" t="str">
            <v>-</v>
          </cell>
          <cell r="X588">
            <v>0</v>
          </cell>
          <cell r="Y588" t="str">
            <v>-</v>
          </cell>
          <cell r="Z588" t="str">
            <v>-</v>
          </cell>
          <cell r="AA588">
            <v>0</v>
          </cell>
          <cell r="AD588">
            <v>0</v>
          </cell>
          <cell r="AE588">
            <v>0</v>
          </cell>
          <cell r="AF588">
            <v>0</v>
          </cell>
        </row>
        <row r="589">
          <cell r="A589">
            <v>20170800022</v>
          </cell>
          <cell r="B589" t="str">
            <v>保湿ﾊﾝﾄﾞｸﾘｰﾑｻﾝﾌﾟﾙﾊﾟｳﾁ(1g)単包</v>
          </cell>
          <cell r="C589" t="str">
            <v>外注</v>
          </cell>
          <cell r="E589" t="str">
            <v>外注</v>
          </cell>
          <cell r="F589" t="str">
            <v>外注</v>
          </cell>
          <cell r="G589" t="str">
            <v>-</v>
          </cell>
          <cell r="H589">
            <v>0</v>
          </cell>
          <cell r="J589">
            <v>0</v>
          </cell>
          <cell r="K589">
            <v>0</v>
          </cell>
          <cell r="L589" t="str">
            <v>-</v>
          </cell>
          <cell r="M589" t="str">
            <v>-</v>
          </cell>
          <cell r="R589">
            <v>0</v>
          </cell>
          <cell r="S589" t="str">
            <v>-</v>
          </cell>
          <cell r="T589" t="str">
            <v>-</v>
          </cell>
          <cell r="U589">
            <v>0</v>
          </cell>
          <cell r="V589" t="str">
            <v>-</v>
          </cell>
          <cell r="X589">
            <v>0</v>
          </cell>
          <cell r="Y589" t="str">
            <v>-</v>
          </cell>
          <cell r="Z589" t="str">
            <v>-</v>
          </cell>
          <cell r="AA589">
            <v>0</v>
          </cell>
          <cell r="AD589">
            <v>0</v>
          </cell>
          <cell r="AE589">
            <v>0</v>
          </cell>
          <cell r="AF589">
            <v>0</v>
          </cell>
        </row>
        <row r="590">
          <cell r="A590">
            <v>20170800023</v>
          </cell>
          <cell r="B590" t="str">
            <v>おいしい青汁 3g</v>
          </cell>
          <cell r="C590" t="str">
            <v>外注</v>
          </cell>
          <cell r="E590" t="str">
            <v>外注</v>
          </cell>
          <cell r="F590" t="str">
            <v>外注</v>
          </cell>
          <cell r="G590" t="str">
            <v>-</v>
          </cell>
          <cell r="H590">
            <v>0</v>
          </cell>
          <cell r="J590">
            <v>0</v>
          </cell>
          <cell r="K590">
            <v>0</v>
          </cell>
          <cell r="L590" t="str">
            <v>-</v>
          </cell>
          <cell r="M590" t="str">
            <v>-</v>
          </cell>
          <cell r="R590">
            <v>0</v>
          </cell>
          <cell r="S590" t="str">
            <v>-</v>
          </cell>
          <cell r="T590" t="str">
            <v>-</v>
          </cell>
          <cell r="U590">
            <v>0</v>
          </cell>
          <cell r="V590" t="str">
            <v>-</v>
          </cell>
          <cell r="X590">
            <v>0</v>
          </cell>
          <cell r="Y590" t="str">
            <v>-</v>
          </cell>
          <cell r="Z590" t="str">
            <v>-</v>
          </cell>
          <cell r="AA590">
            <v>0</v>
          </cell>
          <cell r="AD590">
            <v>0</v>
          </cell>
          <cell r="AE590">
            <v>0</v>
          </cell>
          <cell r="AF590">
            <v>0</v>
          </cell>
        </row>
        <row r="591">
          <cell r="A591">
            <v>20171000049</v>
          </cell>
          <cell r="B591" t="str">
            <v>ﾋﾞｭｰﾃｨｰﾌﾟﾗｽｾﾞﾘｰ 10g×30本</v>
          </cell>
          <cell r="C591" t="str">
            <v>外注</v>
          </cell>
          <cell r="E591" t="str">
            <v>外注</v>
          </cell>
          <cell r="F591" t="str">
            <v>外注</v>
          </cell>
          <cell r="G591" t="str">
            <v>-</v>
          </cell>
          <cell r="H591">
            <v>0</v>
          </cell>
          <cell r="J591">
            <v>0</v>
          </cell>
          <cell r="K591">
            <v>0</v>
          </cell>
          <cell r="L591" t="str">
            <v>-</v>
          </cell>
          <cell r="M591" t="str">
            <v>-</v>
          </cell>
          <cell r="R591">
            <v>0</v>
          </cell>
          <cell r="S591" t="str">
            <v>-</v>
          </cell>
          <cell r="T591" t="str">
            <v>-</v>
          </cell>
          <cell r="U591">
            <v>0</v>
          </cell>
          <cell r="V591" t="str">
            <v>-</v>
          </cell>
          <cell r="X591">
            <v>0</v>
          </cell>
          <cell r="Y591" t="str">
            <v>-</v>
          </cell>
          <cell r="Z591" t="str">
            <v>-</v>
          </cell>
          <cell r="AA591">
            <v>0</v>
          </cell>
          <cell r="AD591">
            <v>0</v>
          </cell>
          <cell r="AE591">
            <v>0</v>
          </cell>
          <cell r="AF591">
            <v>0</v>
          </cell>
        </row>
        <row r="592">
          <cell r="A592">
            <v>20171200074</v>
          </cell>
          <cell r="B592" t="str">
            <v>万田酵素入り甘酒 190g(缶入り)</v>
          </cell>
          <cell r="C592" t="str">
            <v>外注</v>
          </cell>
          <cell r="E592" t="str">
            <v>外注</v>
          </cell>
          <cell r="F592" t="str">
            <v>外注</v>
          </cell>
          <cell r="G592" t="str">
            <v>-</v>
          </cell>
          <cell r="H592">
            <v>0</v>
          </cell>
          <cell r="J592">
            <v>0</v>
          </cell>
          <cell r="K592">
            <v>0</v>
          </cell>
          <cell r="L592" t="str">
            <v>-</v>
          </cell>
          <cell r="M592" t="str">
            <v>-</v>
          </cell>
          <cell r="R592">
            <v>0</v>
          </cell>
          <cell r="S592" t="str">
            <v>-</v>
          </cell>
          <cell r="T592" t="str">
            <v>-</v>
          </cell>
          <cell r="U592">
            <v>0</v>
          </cell>
          <cell r="V592" t="str">
            <v>-</v>
          </cell>
          <cell r="X592">
            <v>0</v>
          </cell>
          <cell r="Y592" t="str">
            <v>-</v>
          </cell>
          <cell r="Z592" t="str">
            <v>-</v>
          </cell>
          <cell r="AA592" t="str">
            <v/>
          </cell>
          <cell r="AD592">
            <v>0</v>
          </cell>
          <cell r="AE592">
            <v>0</v>
          </cell>
          <cell r="AF592">
            <v>0</v>
          </cell>
        </row>
        <row r="593">
          <cell r="A593">
            <v>20180100007</v>
          </cell>
          <cell r="B593" t="str">
            <v>万田酵素MULBERRY 粒 44.1g</v>
          </cell>
          <cell r="C593" t="str">
            <v>外注</v>
          </cell>
          <cell r="E593" t="str">
            <v>外注</v>
          </cell>
          <cell r="F593" t="str">
            <v>外注</v>
          </cell>
          <cell r="G593" t="str">
            <v>-</v>
          </cell>
          <cell r="H593">
            <v>0</v>
          </cell>
          <cell r="J593">
            <v>0</v>
          </cell>
          <cell r="K593">
            <v>0</v>
          </cell>
          <cell r="L593" t="str">
            <v>-</v>
          </cell>
          <cell r="M593" t="str">
            <v>-</v>
          </cell>
          <cell r="R593">
            <v>0</v>
          </cell>
          <cell r="S593" t="str">
            <v>-</v>
          </cell>
          <cell r="T593" t="str">
            <v>-</v>
          </cell>
          <cell r="U593">
            <v>0</v>
          </cell>
          <cell r="V593" t="str">
            <v>-</v>
          </cell>
          <cell r="X593">
            <v>0</v>
          </cell>
          <cell r="Y593" t="str">
            <v>-</v>
          </cell>
          <cell r="Z593" t="str">
            <v>-</v>
          </cell>
          <cell r="AA593">
            <v>0</v>
          </cell>
          <cell r="AD593">
            <v>0</v>
          </cell>
          <cell r="AE593">
            <v>0</v>
          </cell>
          <cell r="AF593">
            <v>0</v>
          </cell>
        </row>
        <row r="594">
          <cell r="A594">
            <v>20180100008</v>
          </cell>
          <cell r="B594" t="str">
            <v>万田酵素STANDARD 粒 44.1g</v>
          </cell>
          <cell r="C594" t="str">
            <v>外注</v>
          </cell>
          <cell r="E594" t="str">
            <v>外注</v>
          </cell>
          <cell r="F594" t="str">
            <v>外注</v>
          </cell>
          <cell r="G594" t="str">
            <v>-</v>
          </cell>
          <cell r="H594">
            <v>0</v>
          </cell>
          <cell r="J594">
            <v>0</v>
          </cell>
          <cell r="K594">
            <v>0</v>
          </cell>
          <cell r="L594" t="str">
            <v>-</v>
          </cell>
          <cell r="M594" t="str">
            <v>-</v>
          </cell>
          <cell r="R594">
            <v>0</v>
          </cell>
          <cell r="S594" t="str">
            <v>-</v>
          </cell>
          <cell r="T594" t="str">
            <v>-</v>
          </cell>
          <cell r="U594">
            <v>0</v>
          </cell>
          <cell r="V594" t="str">
            <v>-</v>
          </cell>
          <cell r="X594">
            <v>0</v>
          </cell>
          <cell r="Y594" t="str">
            <v>-</v>
          </cell>
          <cell r="Z594" t="str">
            <v>-</v>
          </cell>
          <cell r="AA594">
            <v>0</v>
          </cell>
          <cell r="AD594">
            <v>0</v>
          </cell>
          <cell r="AE594">
            <v>0</v>
          </cell>
          <cell r="AF594">
            <v>0</v>
          </cell>
        </row>
        <row r="595">
          <cell r="A595">
            <v>20180100009</v>
          </cell>
          <cell r="B595" t="str">
            <v>万田酵素GINGER 粒  44.1g</v>
          </cell>
          <cell r="C595" t="str">
            <v>外注</v>
          </cell>
          <cell r="E595" t="str">
            <v>外注</v>
          </cell>
          <cell r="F595" t="str">
            <v>外注</v>
          </cell>
          <cell r="G595" t="str">
            <v>-</v>
          </cell>
          <cell r="H595">
            <v>0</v>
          </cell>
          <cell r="J595">
            <v>0</v>
          </cell>
          <cell r="K595">
            <v>0</v>
          </cell>
          <cell r="L595" t="str">
            <v>-</v>
          </cell>
          <cell r="M595" t="str">
            <v>-</v>
          </cell>
          <cell r="R595">
            <v>0</v>
          </cell>
          <cell r="S595" t="str">
            <v>-</v>
          </cell>
          <cell r="T595" t="str">
            <v>-</v>
          </cell>
          <cell r="U595">
            <v>0</v>
          </cell>
          <cell r="V595" t="str">
            <v>-</v>
          </cell>
          <cell r="X595">
            <v>0</v>
          </cell>
          <cell r="Y595" t="str">
            <v>-</v>
          </cell>
          <cell r="Z595" t="str">
            <v>-</v>
          </cell>
          <cell r="AA595">
            <v>0</v>
          </cell>
          <cell r="AD595">
            <v>0</v>
          </cell>
          <cell r="AE595">
            <v>0</v>
          </cell>
          <cell r="AF595">
            <v>0</v>
          </cell>
        </row>
        <row r="596">
          <cell r="A596">
            <v>20180200006</v>
          </cell>
          <cell r="B596" t="str">
            <v>試供品 万田酵素 MULBERRY 粒</v>
          </cell>
          <cell r="C596" t="str">
            <v>外注</v>
          </cell>
          <cell r="E596" t="str">
            <v>外注</v>
          </cell>
          <cell r="F596" t="str">
            <v>外注</v>
          </cell>
          <cell r="G596" t="str">
            <v>-</v>
          </cell>
          <cell r="H596">
            <v>0</v>
          </cell>
          <cell r="J596">
            <v>0</v>
          </cell>
          <cell r="K596">
            <v>0</v>
          </cell>
          <cell r="L596" t="str">
            <v>-</v>
          </cell>
          <cell r="M596" t="str">
            <v>-</v>
          </cell>
          <cell r="R596">
            <v>0</v>
          </cell>
          <cell r="S596" t="str">
            <v>-</v>
          </cell>
          <cell r="T596" t="str">
            <v>-</v>
          </cell>
          <cell r="U596">
            <v>0</v>
          </cell>
          <cell r="V596" t="str">
            <v>-</v>
          </cell>
          <cell r="X596">
            <v>0</v>
          </cell>
          <cell r="Y596" t="str">
            <v>-</v>
          </cell>
          <cell r="Z596" t="str">
            <v>-</v>
          </cell>
          <cell r="AA596">
            <v>0</v>
          </cell>
          <cell r="AD596">
            <v>0</v>
          </cell>
          <cell r="AE596">
            <v>0</v>
          </cell>
          <cell r="AF596">
            <v>0</v>
          </cell>
        </row>
        <row r="597">
          <cell r="A597">
            <v>20180200007</v>
          </cell>
          <cell r="B597" t="str">
            <v>試供品 万田酵素 STANDARD 粒</v>
          </cell>
          <cell r="C597" t="str">
            <v>外注</v>
          </cell>
          <cell r="E597" t="str">
            <v>外注</v>
          </cell>
          <cell r="F597" t="str">
            <v>外注</v>
          </cell>
          <cell r="G597" t="str">
            <v>-</v>
          </cell>
          <cell r="H597">
            <v>0</v>
          </cell>
          <cell r="J597">
            <v>0</v>
          </cell>
          <cell r="K597">
            <v>0</v>
          </cell>
          <cell r="L597" t="str">
            <v>-</v>
          </cell>
          <cell r="M597" t="str">
            <v>-</v>
          </cell>
          <cell r="R597">
            <v>0</v>
          </cell>
          <cell r="S597" t="str">
            <v>-</v>
          </cell>
          <cell r="T597" t="str">
            <v>-</v>
          </cell>
          <cell r="U597">
            <v>0</v>
          </cell>
          <cell r="V597" t="str">
            <v>-</v>
          </cell>
          <cell r="X597">
            <v>0</v>
          </cell>
          <cell r="Y597" t="str">
            <v>-</v>
          </cell>
          <cell r="Z597" t="str">
            <v>-</v>
          </cell>
          <cell r="AA597">
            <v>0</v>
          </cell>
          <cell r="AD597">
            <v>0</v>
          </cell>
          <cell r="AE597">
            <v>0</v>
          </cell>
          <cell r="AF597">
            <v>0</v>
          </cell>
        </row>
        <row r="598">
          <cell r="A598">
            <v>20180200045</v>
          </cell>
          <cell r="B598" t="str">
            <v>肌ごころ 84g×2個</v>
          </cell>
          <cell r="C598" t="str">
            <v>外注</v>
          </cell>
          <cell r="E598" t="str">
            <v>外注</v>
          </cell>
          <cell r="F598" t="str">
            <v>外注</v>
          </cell>
          <cell r="G598" t="str">
            <v>-</v>
          </cell>
          <cell r="H598">
            <v>0</v>
          </cell>
          <cell r="J598">
            <v>0</v>
          </cell>
          <cell r="K598">
            <v>12540</v>
          </cell>
          <cell r="L598" t="str">
            <v>-</v>
          </cell>
          <cell r="M598" t="str">
            <v>-</v>
          </cell>
          <cell r="R598">
            <v>0</v>
          </cell>
          <cell r="S598" t="str">
            <v>-</v>
          </cell>
          <cell r="T598" t="str">
            <v>-</v>
          </cell>
          <cell r="U598">
            <v>0</v>
          </cell>
          <cell r="V598" t="str">
            <v>-</v>
          </cell>
          <cell r="X598">
            <v>0</v>
          </cell>
          <cell r="Y598" t="str">
            <v>-</v>
          </cell>
          <cell r="Z598" t="str">
            <v>-</v>
          </cell>
          <cell r="AA598">
            <v>4378614.854496967</v>
          </cell>
          <cell r="AD598">
            <v>12540</v>
          </cell>
          <cell r="AE598">
            <v>4378614.854496967</v>
          </cell>
          <cell r="AF598">
            <v>349.17183847663216</v>
          </cell>
        </row>
        <row r="599">
          <cell r="A599">
            <v>20180200064</v>
          </cell>
          <cell r="B599" t="str">
            <v>ﾍﾞﾘｰｴｲﾄﾞ Berry Ade 65ml</v>
          </cell>
          <cell r="C599" t="str">
            <v>外注</v>
          </cell>
          <cell r="E599" t="str">
            <v>外注</v>
          </cell>
          <cell r="F599" t="str">
            <v>外注</v>
          </cell>
          <cell r="G599" t="str">
            <v>-</v>
          </cell>
          <cell r="H599">
            <v>0</v>
          </cell>
          <cell r="J599">
            <v>0</v>
          </cell>
          <cell r="K599">
            <v>0</v>
          </cell>
          <cell r="L599" t="str">
            <v>-</v>
          </cell>
          <cell r="M599" t="str">
            <v>-</v>
          </cell>
          <cell r="R599">
            <v>0</v>
          </cell>
          <cell r="S599" t="str">
            <v>-</v>
          </cell>
          <cell r="T599" t="str">
            <v>-</v>
          </cell>
          <cell r="U599">
            <v>0</v>
          </cell>
          <cell r="V599" t="str">
            <v>-</v>
          </cell>
          <cell r="X599">
            <v>0</v>
          </cell>
          <cell r="Y599" t="str">
            <v>-</v>
          </cell>
          <cell r="Z599" t="str">
            <v>-</v>
          </cell>
          <cell r="AA599">
            <v>0</v>
          </cell>
          <cell r="AD599">
            <v>0</v>
          </cell>
          <cell r="AE599">
            <v>0</v>
          </cell>
          <cell r="AF599">
            <v>0</v>
          </cell>
        </row>
        <row r="600">
          <cell r="A600">
            <v>20180200096</v>
          </cell>
          <cell r="B600" t="str">
            <v>保湿泡ﾎﾞﾃﾞｨｳｫｯｼｭ 480ml</v>
          </cell>
          <cell r="C600" t="str">
            <v>外注</v>
          </cell>
          <cell r="E600" t="str">
            <v>外注</v>
          </cell>
          <cell r="F600" t="str">
            <v>外注</v>
          </cell>
          <cell r="G600" t="str">
            <v>-</v>
          </cell>
          <cell r="H600">
            <v>0</v>
          </cell>
          <cell r="J600">
            <v>0</v>
          </cell>
          <cell r="K600">
            <v>5000</v>
          </cell>
          <cell r="L600" t="str">
            <v>-</v>
          </cell>
          <cell r="M600" t="str">
            <v>-</v>
          </cell>
          <cell r="R600">
            <v>0</v>
          </cell>
          <cell r="S600" t="str">
            <v>-</v>
          </cell>
          <cell r="T600" t="str">
            <v>-</v>
          </cell>
          <cell r="U600">
            <v>0</v>
          </cell>
          <cell r="V600" t="str">
            <v>-</v>
          </cell>
          <cell r="X600">
            <v>0</v>
          </cell>
          <cell r="Y600" t="str">
            <v>-</v>
          </cell>
          <cell r="Z600" t="str">
            <v>-</v>
          </cell>
          <cell r="AA600">
            <v>3696741.6137026851</v>
          </cell>
          <cell r="AD600">
            <v>5000</v>
          </cell>
          <cell r="AE600">
            <v>3696741.6137026851</v>
          </cell>
          <cell r="AF600">
            <v>739.34832274053701</v>
          </cell>
        </row>
        <row r="601">
          <cell r="A601">
            <v>20180300016</v>
          </cell>
          <cell r="B601" t="str">
            <v>ｴﾑﾌｫﾙﾃ ﾍﾞｰｽｾﾗﾑ 30ml</v>
          </cell>
          <cell r="C601" t="str">
            <v>外注</v>
          </cell>
          <cell r="E601" t="str">
            <v>外注</v>
          </cell>
          <cell r="F601" t="str">
            <v>外注</v>
          </cell>
          <cell r="G601" t="str">
            <v>-</v>
          </cell>
          <cell r="H601">
            <v>0</v>
          </cell>
          <cell r="J601">
            <v>0</v>
          </cell>
          <cell r="K601">
            <v>3027</v>
          </cell>
          <cell r="L601" t="str">
            <v>-</v>
          </cell>
          <cell r="M601" t="str">
            <v>-</v>
          </cell>
          <cell r="R601">
            <v>0</v>
          </cell>
          <cell r="S601" t="str">
            <v>-</v>
          </cell>
          <cell r="T601" t="str">
            <v>-</v>
          </cell>
          <cell r="U601">
            <v>0</v>
          </cell>
          <cell r="V601" t="str">
            <v>-</v>
          </cell>
          <cell r="X601">
            <v>0</v>
          </cell>
          <cell r="Y601" t="str">
            <v>-</v>
          </cell>
          <cell r="Z601" t="str">
            <v>-</v>
          </cell>
          <cell r="AA601">
            <v>2290266.3961820411</v>
          </cell>
          <cell r="AD601">
            <v>3027</v>
          </cell>
          <cell r="AE601">
            <v>2290266.3961820411</v>
          </cell>
          <cell r="AF601">
            <v>756.61261849423227</v>
          </cell>
        </row>
        <row r="602">
          <cell r="A602">
            <v>20180300017</v>
          </cell>
          <cell r="B602" t="str">
            <v>ｴﾑﾌｫﾙﾃ ﾓｲｽﾁｬｰﾛｰｼｮﾝ 120ml</v>
          </cell>
          <cell r="C602" t="str">
            <v>外注</v>
          </cell>
          <cell r="E602" t="str">
            <v>外注</v>
          </cell>
          <cell r="F602" t="str">
            <v>外注</v>
          </cell>
          <cell r="G602" t="str">
            <v>-</v>
          </cell>
          <cell r="H602">
            <v>0</v>
          </cell>
          <cell r="J602">
            <v>0</v>
          </cell>
          <cell r="K602">
            <v>0</v>
          </cell>
          <cell r="L602" t="str">
            <v>-</v>
          </cell>
          <cell r="M602" t="str">
            <v>-</v>
          </cell>
          <cell r="R602">
            <v>0</v>
          </cell>
          <cell r="S602" t="str">
            <v>-</v>
          </cell>
          <cell r="T602" t="str">
            <v>-</v>
          </cell>
          <cell r="U602">
            <v>0</v>
          </cell>
          <cell r="V602" t="str">
            <v>-</v>
          </cell>
          <cell r="X602">
            <v>0</v>
          </cell>
          <cell r="Y602" t="str">
            <v>-</v>
          </cell>
          <cell r="Z602" t="str">
            <v>-</v>
          </cell>
          <cell r="AA602">
            <v>0</v>
          </cell>
          <cell r="AD602">
            <v>0</v>
          </cell>
          <cell r="AE602">
            <v>0</v>
          </cell>
          <cell r="AF602">
            <v>0</v>
          </cell>
        </row>
        <row r="603">
          <cell r="A603">
            <v>20180300018</v>
          </cell>
          <cell r="B603" t="str">
            <v>ｴﾑﾌｫﾙﾃ ｴｯｾﾝｽｴﾏﾙｼﾞｮﾝ 60ml</v>
          </cell>
          <cell r="C603" t="str">
            <v>外注</v>
          </cell>
          <cell r="E603" t="str">
            <v>外注</v>
          </cell>
          <cell r="F603" t="str">
            <v>外注</v>
          </cell>
          <cell r="G603" t="str">
            <v>-</v>
          </cell>
          <cell r="H603">
            <v>0</v>
          </cell>
          <cell r="J603">
            <v>0</v>
          </cell>
          <cell r="K603">
            <v>0</v>
          </cell>
          <cell r="L603" t="str">
            <v>-</v>
          </cell>
          <cell r="M603" t="str">
            <v>-</v>
          </cell>
          <cell r="R603">
            <v>0</v>
          </cell>
          <cell r="S603" t="str">
            <v>-</v>
          </cell>
          <cell r="T603" t="str">
            <v>-</v>
          </cell>
          <cell r="U603">
            <v>0</v>
          </cell>
          <cell r="V603" t="str">
            <v>-</v>
          </cell>
          <cell r="X603">
            <v>0</v>
          </cell>
          <cell r="Y603" t="str">
            <v>-</v>
          </cell>
          <cell r="Z603" t="str">
            <v>-</v>
          </cell>
          <cell r="AA603">
            <v>0</v>
          </cell>
          <cell r="AD603">
            <v>0</v>
          </cell>
          <cell r="AE603">
            <v>0</v>
          </cell>
          <cell r="AF603">
            <v>0</v>
          </cell>
        </row>
        <row r="604">
          <cell r="A604">
            <v>20180300019</v>
          </cell>
          <cell r="B604" t="str">
            <v>ｴﾑﾌｫﾙﾃ ﾘｯﾁﾓｲｽﾄｸﾘｰﾑ 30g</v>
          </cell>
          <cell r="C604" t="str">
            <v>外注</v>
          </cell>
          <cell r="E604" t="str">
            <v>外注</v>
          </cell>
          <cell r="F604" t="str">
            <v>外注</v>
          </cell>
          <cell r="G604" t="str">
            <v>-</v>
          </cell>
          <cell r="H604">
            <v>0</v>
          </cell>
          <cell r="J604">
            <v>0</v>
          </cell>
          <cell r="K604">
            <v>0</v>
          </cell>
          <cell r="L604" t="str">
            <v>-</v>
          </cell>
          <cell r="M604" t="str">
            <v>-</v>
          </cell>
          <cell r="R604">
            <v>0</v>
          </cell>
          <cell r="S604" t="str">
            <v>-</v>
          </cell>
          <cell r="T604" t="str">
            <v>-</v>
          </cell>
          <cell r="U604">
            <v>0</v>
          </cell>
          <cell r="V604" t="str">
            <v>-</v>
          </cell>
          <cell r="X604">
            <v>0</v>
          </cell>
          <cell r="Y604" t="str">
            <v>-</v>
          </cell>
          <cell r="Z604" t="str">
            <v>-</v>
          </cell>
          <cell r="AA604">
            <v>0</v>
          </cell>
          <cell r="AD604">
            <v>0</v>
          </cell>
          <cell r="AE604">
            <v>0</v>
          </cell>
          <cell r="AF604">
            <v>0</v>
          </cell>
        </row>
        <row r="605">
          <cell r="A605">
            <v>20180300020</v>
          </cell>
          <cell r="B605" t="str">
            <v>ｴﾑﾌｫﾙﾃ ｳｪﾙｶﾑｷｯﾄ</v>
          </cell>
          <cell r="C605" t="str">
            <v>外注</v>
          </cell>
          <cell r="E605" t="str">
            <v>外注</v>
          </cell>
          <cell r="F605" t="str">
            <v>外注</v>
          </cell>
          <cell r="G605" t="str">
            <v>-</v>
          </cell>
          <cell r="H605">
            <v>0</v>
          </cell>
          <cell r="J605">
            <v>0</v>
          </cell>
          <cell r="K605">
            <v>3006</v>
          </cell>
          <cell r="L605" t="str">
            <v>-</v>
          </cell>
          <cell r="M605" t="str">
            <v>-</v>
          </cell>
          <cell r="R605">
            <v>0</v>
          </cell>
          <cell r="S605" t="str">
            <v>-</v>
          </cell>
          <cell r="T605" t="str">
            <v>-</v>
          </cell>
          <cell r="U605">
            <v>0</v>
          </cell>
          <cell r="V605" t="str">
            <v>-</v>
          </cell>
          <cell r="X605">
            <v>0</v>
          </cell>
          <cell r="Y605" t="str">
            <v>-</v>
          </cell>
          <cell r="Z605" t="str">
            <v>-</v>
          </cell>
          <cell r="AA605">
            <v>3250262.9257838503</v>
          </cell>
          <cell r="AD605">
            <v>3006</v>
          </cell>
          <cell r="AE605">
            <v>3250262.9257838498</v>
          </cell>
          <cell r="AF605">
            <v>1081.2584583445941</v>
          </cell>
        </row>
        <row r="606">
          <cell r="A606">
            <v>20180500118</v>
          </cell>
          <cell r="B606" t="str">
            <v>SO-SHISO-AI(そ-しそ-あい) 65ml</v>
          </cell>
          <cell r="C606" t="str">
            <v>外注</v>
          </cell>
          <cell r="E606" t="str">
            <v>外注</v>
          </cell>
          <cell r="F606" t="str">
            <v>外注</v>
          </cell>
          <cell r="G606" t="str">
            <v>-</v>
          </cell>
          <cell r="H606">
            <v>0</v>
          </cell>
          <cell r="J606">
            <v>0</v>
          </cell>
          <cell r="K606">
            <v>0</v>
          </cell>
          <cell r="L606" t="str">
            <v>-</v>
          </cell>
          <cell r="M606" t="str">
            <v>-</v>
          </cell>
          <cell r="R606">
            <v>0</v>
          </cell>
          <cell r="S606" t="str">
            <v>-</v>
          </cell>
          <cell r="T606" t="str">
            <v>-</v>
          </cell>
          <cell r="U606">
            <v>0</v>
          </cell>
          <cell r="V606" t="str">
            <v>-</v>
          </cell>
          <cell r="X606">
            <v>0</v>
          </cell>
          <cell r="Y606" t="str">
            <v>-</v>
          </cell>
          <cell r="Z606" t="str">
            <v>-</v>
          </cell>
          <cell r="AA606">
            <v>0</v>
          </cell>
          <cell r="AD606">
            <v>0</v>
          </cell>
          <cell r="AE606">
            <v>0</v>
          </cell>
          <cell r="AF606">
            <v>0</v>
          </cell>
        </row>
        <row r="607">
          <cell r="A607">
            <v>20180500120</v>
          </cell>
          <cell r="B607" t="str">
            <v>保湿泡ﾎﾞﾃﾞｨｳｫｯｼｭ 詰め替え 450ml</v>
          </cell>
          <cell r="C607" t="str">
            <v>外注</v>
          </cell>
          <cell r="E607" t="str">
            <v>外注</v>
          </cell>
          <cell r="F607" t="str">
            <v>外注</v>
          </cell>
          <cell r="G607" t="str">
            <v>-</v>
          </cell>
          <cell r="H607">
            <v>0</v>
          </cell>
          <cell r="J607">
            <v>0</v>
          </cell>
          <cell r="K607">
            <v>14812</v>
          </cell>
          <cell r="L607" t="str">
            <v>-</v>
          </cell>
          <cell r="M607" t="str">
            <v>-</v>
          </cell>
          <cell r="R607">
            <v>0</v>
          </cell>
          <cell r="S607" t="str">
            <v>-</v>
          </cell>
          <cell r="T607" t="str">
            <v>-</v>
          </cell>
          <cell r="U607">
            <v>0</v>
          </cell>
          <cell r="V607" t="str">
            <v>-</v>
          </cell>
          <cell r="X607">
            <v>0</v>
          </cell>
          <cell r="Y607" t="str">
            <v>-</v>
          </cell>
          <cell r="Z607" t="str">
            <v>-</v>
          </cell>
          <cell r="AA607">
            <v>8059863.6357877767</v>
          </cell>
          <cell r="AD607">
            <v>14812</v>
          </cell>
          <cell r="AE607">
            <v>8059863.6357877767</v>
          </cell>
          <cell r="AF607">
            <v>544.14418281040889</v>
          </cell>
        </row>
        <row r="608">
          <cell r="A608">
            <v>20180600015</v>
          </cell>
          <cell r="B608" t="str">
            <v>試供品 ｴﾑﾌｫﾙﾃ ﾍﾞｰｽｾﾗﾑ 1.5ml</v>
          </cell>
          <cell r="C608" t="str">
            <v>外注</v>
          </cell>
          <cell r="E608" t="str">
            <v>外注</v>
          </cell>
          <cell r="F608" t="str">
            <v>外注</v>
          </cell>
          <cell r="G608" t="str">
            <v>-</v>
          </cell>
          <cell r="H608">
            <v>0</v>
          </cell>
          <cell r="J608">
            <v>0</v>
          </cell>
          <cell r="K608">
            <v>20003</v>
          </cell>
          <cell r="L608" t="str">
            <v>-</v>
          </cell>
          <cell r="M608" t="str">
            <v>-</v>
          </cell>
          <cell r="R608">
            <v>0</v>
          </cell>
          <cell r="S608" t="str">
            <v>-</v>
          </cell>
          <cell r="T608" t="str">
            <v>-</v>
          </cell>
          <cell r="U608">
            <v>0</v>
          </cell>
          <cell r="V608" t="str">
            <v>-</v>
          </cell>
          <cell r="X608">
            <v>0</v>
          </cell>
          <cell r="Y608" t="str">
            <v>-</v>
          </cell>
          <cell r="Z608" t="str">
            <v>-</v>
          </cell>
          <cell r="AA608">
            <v>465127.16004875093</v>
          </cell>
          <cell r="AD608">
            <v>20003</v>
          </cell>
          <cell r="AE608">
            <v>465127.16004875093</v>
          </cell>
          <cell r="AF608">
            <v>23.252870071926758</v>
          </cell>
        </row>
        <row r="609">
          <cell r="A609">
            <v>20180600016</v>
          </cell>
          <cell r="B609" t="str">
            <v>試供品 ｴﾑﾌｫﾙﾃ ﾓｲｽﾁｬｰﾛｰｼｮﾝ 2ml</v>
          </cell>
          <cell r="C609" t="str">
            <v>外注</v>
          </cell>
          <cell r="E609" t="str">
            <v>外注</v>
          </cell>
          <cell r="F609" t="str">
            <v>外注</v>
          </cell>
          <cell r="G609" t="str">
            <v>-</v>
          </cell>
          <cell r="H609">
            <v>0</v>
          </cell>
          <cell r="J609">
            <v>0</v>
          </cell>
          <cell r="K609">
            <v>20003</v>
          </cell>
          <cell r="L609" t="str">
            <v>-</v>
          </cell>
          <cell r="M609" t="str">
            <v>-</v>
          </cell>
          <cell r="R609">
            <v>0</v>
          </cell>
          <cell r="S609" t="str">
            <v>-</v>
          </cell>
          <cell r="T609" t="str">
            <v>-</v>
          </cell>
          <cell r="U609">
            <v>0</v>
          </cell>
          <cell r="V609" t="str">
            <v>-</v>
          </cell>
          <cell r="X609">
            <v>0</v>
          </cell>
          <cell r="Y609" t="str">
            <v>-</v>
          </cell>
          <cell r="Z609" t="str">
            <v>-</v>
          </cell>
          <cell r="AA609">
            <v>375679.62927014503</v>
          </cell>
          <cell r="AD609">
            <v>20003</v>
          </cell>
          <cell r="AE609">
            <v>375679.62927014509</v>
          </cell>
          <cell r="AF609">
            <v>18.781164288863923</v>
          </cell>
        </row>
        <row r="610">
          <cell r="A610">
            <v>20180600017</v>
          </cell>
          <cell r="B610" t="str">
            <v>試供品 ｴﾑﾌｫﾙﾃ ｴｯｾﾝｽｴﾏﾙｼﾞｮﾝ 1.5ml</v>
          </cell>
          <cell r="C610" t="str">
            <v>外注</v>
          </cell>
          <cell r="E610" t="str">
            <v>外注</v>
          </cell>
          <cell r="F610" t="str">
            <v>外注</v>
          </cell>
          <cell r="G610" t="str">
            <v>-</v>
          </cell>
          <cell r="H610">
            <v>0</v>
          </cell>
          <cell r="J610">
            <v>0</v>
          </cell>
          <cell r="K610">
            <v>20003</v>
          </cell>
          <cell r="L610" t="str">
            <v>-</v>
          </cell>
          <cell r="M610" t="str">
            <v>-</v>
          </cell>
          <cell r="R610">
            <v>0</v>
          </cell>
          <cell r="S610" t="str">
            <v>-</v>
          </cell>
          <cell r="T610" t="str">
            <v>-</v>
          </cell>
          <cell r="U610">
            <v>0</v>
          </cell>
          <cell r="V610" t="str">
            <v>-</v>
          </cell>
          <cell r="X610">
            <v>0</v>
          </cell>
          <cell r="Y610" t="str">
            <v>-</v>
          </cell>
          <cell r="Z610" t="str">
            <v>-</v>
          </cell>
          <cell r="AA610">
            <v>375679.62927014503</v>
          </cell>
          <cell r="AD610">
            <v>20003</v>
          </cell>
          <cell r="AE610">
            <v>375679.62927014509</v>
          </cell>
          <cell r="AF610">
            <v>18.781164288863923</v>
          </cell>
        </row>
        <row r="611">
          <cell r="A611">
            <v>20180600018</v>
          </cell>
          <cell r="B611" t="str">
            <v>試供品 ｴﾑﾌｫﾙﾃ ﾘｯﾁﾓｲｽﾄｸﾘｰﾑ 1g</v>
          </cell>
          <cell r="C611" t="str">
            <v>外注</v>
          </cell>
          <cell r="E611" t="str">
            <v>外注</v>
          </cell>
          <cell r="F611" t="str">
            <v>外注</v>
          </cell>
          <cell r="G611" t="str">
            <v>-</v>
          </cell>
          <cell r="H611">
            <v>0</v>
          </cell>
          <cell r="J611">
            <v>0</v>
          </cell>
          <cell r="K611">
            <v>20003</v>
          </cell>
          <cell r="L611" t="str">
            <v>-</v>
          </cell>
          <cell r="M611" t="str">
            <v>-</v>
          </cell>
          <cell r="R611">
            <v>0</v>
          </cell>
          <cell r="S611" t="str">
            <v>-</v>
          </cell>
          <cell r="T611" t="str">
            <v>-</v>
          </cell>
          <cell r="U611">
            <v>0</v>
          </cell>
          <cell r="V611" t="str">
            <v>-</v>
          </cell>
          <cell r="X611">
            <v>0</v>
          </cell>
          <cell r="Y611" t="str">
            <v>-</v>
          </cell>
          <cell r="Z611" t="str">
            <v>-</v>
          </cell>
          <cell r="AA611">
            <v>411458.64158158738</v>
          </cell>
          <cell r="AD611">
            <v>20003</v>
          </cell>
          <cell r="AE611">
            <v>411458.64158158738</v>
          </cell>
          <cell r="AF611">
            <v>20.569846602089054</v>
          </cell>
        </row>
        <row r="612">
          <cell r="A612">
            <v>20180800007</v>
          </cell>
          <cell r="B612" t="str">
            <v>ｴﾑﾌｫﾙﾃ ｻﾝﾌﾟﾙｾｯﾄ</v>
          </cell>
          <cell r="C612" t="str">
            <v>外注</v>
          </cell>
          <cell r="E612" t="str">
            <v>外注</v>
          </cell>
          <cell r="F612" t="str">
            <v>外注</v>
          </cell>
          <cell r="G612" t="str">
            <v>-</v>
          </cell>
          <cell r="H612">
            <v>0</v>
          </cell>
          <cell r="J612">
            <v>0</v>
          </cell>
          <cell r="K612">
            <v>0</v>
          </cell>
          <cell r="L612" t="str">
            <v>-</v>
          </cell>
          <cell r="M612" t="str">
            <v>-</v>
          </cell>
          <cell r="R612">
            <v>0</v>
          </cell>
          <cell r="S612" t="str">
            <v>-</v>
          </cell>
          <cell r="T612" t="str">
            <v>-</v>
          </cell>
          <cell r="U612">
            <v>0</v>
          </cell>
          <cell r="V612" t="str">
            <v>-</v>
          </cell>
          <cell r="X612">
            <v>0</v>
          </cell>
          <cell r="Y612" t="str">
            <v>-</v>
          </cell>
          <cell r="Z612" t="str">
            <v>-</v>
          </cell>
          <cell r="AA612">
            <v>0</v>
          </cell>
          <cell r="AD612">
            <v>0</v>
          </cell>
          <cell r="AE612">
            <v>0</v>
          </cell>
          <cell r="AF612">
            <v>0</v>
          </cell>
        </row>
        <row r="613">
          <cell r="A613">
            <v>20180800060</v>
          </cell>
          <cell r="B613" t="str">
            <v>ﾋﾞｭｰﾃｨｰﾌﾟﾗｽｾﾞﾘｰ 10g×30本×3箱</v>
          </cell>
          <cell r="C613" t="str">
            <v>外注</v>
          </cell>
          <cell r="E613" t="str">
            <v>外注</v>
          </cell>
          <cell r="F613" t="str">
            <v>外注</v>
          </cell>
          <cell r="G613" t="str">
            <v>-</v>
          </cell>
          <cell r="H613">
            <v>0</v>
          </cell>
          <cell r="J613">
            <v>0</v>
          </cell>
          <cell r="K613">
            <v>0</v>
          </cell>
          <cell r="L613" t="str">
            <v>-</v>
          </cell>
          <cell r="M613" t="str">
            <v>-</v>
          </cell>
          <cell r="R613">
            <v>0</v>
          </cell>
          <cell r="S613" t="str">
            <v>-</v>
          </cell>
          <cell r="T613" t="str">
            <v>-</v>
          </cell>
          <cell r="U613">
            <v>0</v>
          </cell>
          <cell r="V613" t="str">
            <v>-</v>
          </cell>
          <cell r="X613">
            <v>0</v>
          </cell>
          <cell r="Y613" t="str">
            <v>-</v>
          </cell>
          <cell r="Z613" t="str">
            <v>-</v>
          </cell>
          <cell r="AA613">
            <v>0</v>
          </cell>
          <cell r="AD613">
            <v>0</v>
          </cell>
          <cell r="AE613">
            <v>0</v>
          </cell>
          <cell r="AF613">
            <v>0</v>
          </cell>
        </row>
        <row r="614">
          <cell r="A614">
            <v>20181100039</v>
          </cell>
          <cell r="B614" t="str">
            <v>植物用万田酵素ｽﾄﾚｰﾄﾀｲﾌﾟ 1L</v>
          </cell>
          <cell r="C614" t="str">
            <v>外注</v>
          </cell>
          <cell r="E614" t="str">
            <v>外注</v>
          </cell>
          <cell r="F614" t="str">
            <v>外注</v>
          </cell>
          <cell r="G614" t="str">
            <v>-</v>
          </cell>
          <cell r="H614">
            <v>0</v>
          </cell>
          <cell r="J614">
            <v>0</v>
          </cell>
          <cell r="K614">
            <v>0</v>
          </cell>
          <cell r="L614" t="str">
            <v>-</v>
          </cell>
          <cell r="M614" t="str">
            <v>-</v>
          </cell>
          <cell r="R614">
            <v>0</v>
          </cell>
          <cell r="S614" t="str">
            <v>-</v>
          </cell>
          <cell r="T614" t="str">
            <v>-</v>
          </cell>
          <cell r="U614">
            <v>0</v>
          </cell>
          <cell r="V614" t="str">
            <v>-</v>
          </cell>
          <cell r="X614">
            <v>0</v>
          </cell>
          <cell r="Y614" t="str">
            <v>-</v>
          </cell>
          <cell r="Z614" t="str">
            <v>-</v>
          </cell>
          <cell r="AA614">
            <v>0</v>
          </cell>
          <cell r="AD614">
            <v>0</v>
          </cell>
          <cell r="AE614">
            <v>0</v>
          </cell>
          <cell r="AF614">
            <v>0</v>
          </cell>
        </row>
        <row r="615">
          <cell r="A615">
            <v>20181100041</v>
          </cell>
          <cell r="B615" t="str">
            <v>万田酵素STANDARD 7粒×4包 (外注分)</v>
          </cell>
          <cell r="C615" t="str">
            <v>外注</v>
          </cell>
          <cell r="E615" t="str">
            <v>外注</v>
          </cell>
          <cell r="F615" t="str">
            <v>特殊</v>
          </cell>
          <cell r="G615">
            <v>0</v>
          </cell>
          <cell r="H615">
            <v>0</v>
          </cell>
          <cell r="J615">
            <v>0</v>
          </cell>
          <cell r="K615">
            <v>0</v>
          </cell>
          <cell r="L615" t="str">
            <v>-</v>
          </cell>
          <cell r="M615" t="str">
            <v>-</v>
          </cell>
          <cell r="R615">
            <v>0</v>
          </cell>
          <cell r="S615" t="str">
            <v>-</v>
          </cell>
          <cell r="T615" t="str">
            <v>-</v>
          </cell>
          <cell r="U615">
            <v>0</v>
          </cell>
          <cell r="V615" t="str">
            <v>-</v>
          </cell>
          <cell r="X615">
            <v>0</v>
          </cell>
          <cell r="Y615" t="str">
            <v>-</v>
          </cell>
          <cell r="Z615" t="str">
            <v>-</v>
          </cell>
          <cell r="AA615">
            <v>0</v>
          </cell>
          <cell r="AD615">
            <v>0</v>
          </cell>
          <cell r="AE615">
            <v>0</v>
          </cell>
          <cell r="AF615">
            <v>0</v>
          </cell>
        </row>
        <row r="616">
          <cell r="A616">
            <v>20181100080</v>
          </cell>
          <cell r="B616" t="str">
            <v>MKﾐｸｽﾁｬｰ(ﾊﾟｳﾀﾞｰﾀｲﾌﾟ30) 10kg　小城製薬㈱製</v>
          </cell>
          <cell r="C616" t="str">
            <v>外注</v>
          </cell>
          <cell r="E616" t="str">
            <v>外注</v>
          </cell>
          <cell r="F616" t="str">
            <v>外注</v>
          </cell>
          <cell r="G616" t="str">
            <v>-</v>
          </cell>
          <cell r="H616">
            <v>0</v>
          </cell>
          <cell r="J616">
            <v>0</v>
          </cell>
          <cell r="K616">
            <v>0</v>
          </cell>
          <cell r="L616" t="str">
            <v>-</v>
          </cell>
          <cell r="M616" t="str">
            <v>-</v>
          </cell>
          <cell r="R616">
            <v>0</v>
          </cell>
          <cell r="S616" t="str">
            <v>-</v>
          </cell>
          <cell r="T616" t="str">
            <v>-</v>
          </cell>
          <cell r="U616">
            <v>0</v>
          </cell>
          <cell r="V616" t="str">
            <v>-</v>
          </cell>
          <cell r="X616">
            <v>0</v>
          </cell>
          <cell r="Y616" t="str">
            <v>-</v>
          </cell>
          <cell r="Z616" t="str">
            <v>-</v>
          </cell>
          <cell r="AA616">
            <v>0</v>
          </cell>
          <cell r="AD616">
            <v>0</v>
          </cell>
          <cell r="AE616">
            <v>0</v>
          </cell>
          <cell r="AF616">
            <v>0</v>
          </cell>
        </row>
        <row r="617">
          <cell r="A617">
            <v>20190400027</v>
          </cell>
          <cell r="B617" t="str">
            <v>ﾋﾞｭｰﾃｨｰﾌﾟﾗｽｾﾞﾘｰﾓｱ 10g×30本</v>
          </cell>
          <cell r="C617" t="str">
            <v>外注</v>
          </cell>
          <cell r="E617" t="str">
            <v>外注</v>
          </cell>
          <cell r="F617" t="str">
            <v>外注</v>
          </cell>
          <cell r="G617" t="str">
            <v>-</v>
          </cell>
          <cell r="H617">
            <v>0</v>
          </cell>
          <cell r="J617">
            <v>0</v>
          </cell>
          <cell r="K617">
            <v>4101</v>
          </cell>
          <cell r="L617" t="str">
            <v>-</v>
          </cell>
          <cell r="M617" t="str">
            <v>-</v>
          </cell>
          <cell r="R617">
            <v>0</v>
          </cell>
          <cell r="S617" t="str">
            <v>-</v>
          </cell>
          <cell r="T617" t="str">
            <v>-</v>
          </cell>
          <cell r="U617">
            <v>0</v>
          </cell>
          <cell r="V617" t="str">
            <v>-</v>
          </cell>
          <cell r="X617">
            <v>0</v>
          </cell>
          <cell r="Y617" t="str">
            <v>-</v>
          </cell>
          <cell r="Z617" t="str">
            <v>-</v>
          </cell>
          <cell r="AA617">
            <v>5313150.207942429</v>
          </cell>
          <cell r="AD617">
            <v>4101</v>
          </cell>
          <cell r="AE617">
            <v>5313150.207942429</v>
          </cell>
          <cell r="AF617">
            <v>1295.5743008881807</v>
          </cell>
        </row>
        <row r="618">
          <cell r="A618">
            <v>20190400033</v>
          </cell>
          <cell r="B618" t="str">
            <v>ﾋﾞｭｰﾃｨｰﾌﾟﾗｽｾﾞﾘｰﾓｱ 10g×30本×3箱</v>
          </cell>
          <cell r="C618" t="str">
            <v>外注</v>
          </cell>
          <cell r="E618" t="str">
            <v>外注</v>
          </cell>
          <cell r="F618" t="str">
            <v>外注</v>
          </cell>
          <cell r="G618" t="str">
            <v>-</v>
          </cell>
          <cell r="H618">
            <v>0</v>
          </cell>
          <cell r="J618">
            <v>0</v>
          </cell>
          <cell r="K618">
            <v>0</v>
          </cell>
          <cell r="L618" t="str">
            <v>-</v>
          </cell>
          <cell r="M618" t="str">
            <v>-</v>
          </cell>
          <cell r="R618">
            <v>0</v>
          </cell>
          <cell r="S618" t="str">
            <v>-</v>
          </cell>
          <cell r="T618" t="str">
            <v>-</v>
          </cell>
          <cell r="U618">
            <v>0</v>
          </cell>
          <cell r="V618" t="str">
            <v>-</v>
          </cell>
          <cell r="X618">
            <v>0</v>
          </cell>
          <cell r="Y618" t="str">
            <v>-</v>
          </cell>
          <cell r="Z618" t="str">
            <v>-</v>
          </cell>
          <cell r="AA618">
            <v>0</v>
          </cell>
          <cell r="AD618">
            <v>0</v>
          </cell>
          <cell r="AE618">
            <v>0</v>
          </cell>
          <cell r="AF618">
            <v>0</v>
          </cell>
        </row>
        <row r="619">
          <cell r="A619">
            <v>20190700062</v>
          </cell>
          <cell r="B619" t="str">
            <v>発酵甘酒</v>
          </cell>
          <cell r="C619" t="str">
            <v>外注</v>
          </cell>
          <cell r="E619" t="str">
            <v>外注</v>
          </cell>
          <cell r="F619" t="str">
            <v>外注</v>
          </cell>
          <cell r="G619" t="str">
            <v>-</v>
          </cell>
          <cell r="H619">
            <v>0</v>
          </cell>
          <cell r="J619">
            <v>0</v>
          </cell>
          <cell r="K619">
            <v>0</v>
          </cell>
          <cell r="L619" t="str">
            <v>-</v>
          </cell>
          <cell r="M619" t="str">
            <v>-</v>
          </cell>
          <cell r="R619">
            <v>0</v>
          </cell>
          <cell r="S619" t="str">
            <v>-</v>
          </cell>
          <cell r="T619" t="str">
            <v>-</v>
          </cell>
          <cell r="U619">
            <v>0</v>
          </cell>
          <cell r="V619" t="str">
            <v>-</v>
          </cell>
          <cell r="X619">
            <v>0</v>
          </cell>
          <cell r="Y619" t="str">
            <v>-</v>
          </cell>
          <cell r="Z619" t="str">
            <v>-</v>
          </cell>
          <cell r="AA619" t="str">
            <v/>
          </cell>
          <cell r="AD619">
            <v>0</v>
          </cell>
          <cell r="AE619">
            <v>0</v>
          </cell>
          <cell r="AF619">
            <v>0</v>
          </cell>
        </row>
        <row r="620">
          <cell r="A620">
            <v>20191000008</v>
          </cell>
          <cell r="B620" t="str">
            <v>ﾋﾞｭｰﾃｨｰｾﾞﾘｰ ﾊﾛｰｷﾃｨver10g×15本</v>
          </cell>
          <cell r="C620" t="str">
            <v>外注</v>
          </cell>
          <cell r="E620" t="str">
            <v>外注</v>
          </cell>
          <cell r="F620" t="str">
            <v>外注</v>
          </cell>
          <cell r="G620" t="str">
            <v>-</v>
          </cell>
          <cell r="H620">
            <v>0</v>
          </cell>
          <cell r="J620">
            <v>0</v>
          </cell>
          <cell r="K620">
            <v>0</v>
          </cell>
          <cell r="L620" t="str">
            <v>-</v>
          </cell>
          <cell r="M620" t="str">
            <v>-</v>
          </cell>
          <cell r="R620">
            <v>0</v>
          </cell>
          <cell r="S620" t="str">
            <v>-</v>
          </cell>
          <cell r="T620" t="str">
            <v>-</v>
          </cell>
          <cell r="U620">
            <v>0</v>
          </cell>
          <cell r="V620" t="str">
            <v>-</v>
          </cell>
          <cell r="X620">
            <v>0</v>
          </cell>
          <cell r="Y620" t="str">
            <v>-</v>
          </cell>
          <cell r="Z620" t="str">
            <v>-</v>
          </cell>
          <cell r="AA620">
            <v>0</v>
          </cell>
          <cell r="AD620">
            <v>0</v>
          </cell>
          <cell r="AE620">
            <v>0</v>
          </cell>
          <cell r="AF620">
            <v>0</v>
          </cell>
        </row>
        <row r="621">
          <cell r="A621">
            <v>20191000009</v>
          </cell>
          <cell r="B621" t="str">
            <v>保湿ﾊﾝﾄﾞｸﾘｰﾑ ﾊﾛｰｷﾃｨver30g</v>
          </cell>
          <cell r="C621" t="str">
            <v>外注</v>
          </cell>
          <cell r="E621" t="str">
            <v>外注</v>
          </cell>
          <cell r="F621" t="str">
            <v>外注</v>
          </cell>
          <cell r="G621" t="str">
            <v>-</v>
          </cell>
          <cell r="H621">
            <v>0</v>
          </cell>
          <cell r="J621">
            <v>0</v>
          </cell>
          <cell r="K621">
            <v>0</v>
          </cell>
          <cell r="L621" t="str">
            <v>-</v>
          </cell>
          <cell r="M621" t="str">
            <v>-</v>
          </cell>
          <cell r="R621">
            <v>0</v>
          </cell>
          <cell r="S621" t="str">
            <v>-</v>
          </cell>
          <cell r="T621" t="str">
            <v>-</v>
          </cell>
          <cell r="U621">
            <v>0</v>
          </cell>
          <cell r="V621" t="str">
            <v>-</v>
          </cell>
          <cell r="X621">
            <v>0</v>
          </cell>
          <cell r="Y621" t="str">
            <v>-</v>
          </cell>
          <cell r="Z621" t="str">
            <v>-</v>
          </cell>
          <cell r="AA621">
            <v>0</v>
          </cell>
          <cell r="AD621">
            <v>0</v>
          </cell>
          <cell r="AE621">
            <v>0</v>
          </cell>
          <cell r="AF621">
            <v>0</v>
          </cell>
        </row>
        <row r="622">
          <cell r="A622">
            <v>20191200080</v>
          </cell>
          <cell r="B622" t="str">
            <v>MANDA WELLNESS SUPERDRINK 15×3g</v>
          </cell>
          <cell r="C622" t="str">
            <v>外注</v>
          </cell>
          <cell r="E622" t="str">
            <v>外注</v>
          </cell>
          <cell r="F622" t="str">
            <v>外注</v>
          </cell>
          <cell r="G622" t="str">
            <v>-</v>
          </cell>
          <cell r="H622">
            <v>0</v>
          </cell>
          <cell r="J622">
            <v>0</v>
          </cell>
          <cell r="K622">
            <v>0</v>
          </cell>
          <cell r="L622" t="str">
            <v>-</v>
          </cell>
          <cell r="M622" t="str">
            <v>-</v>
          </cell>
          <cell r="R622">
            <v>0</v>
          </cell>
          <cell r="S622" t="str">
            <v>-</v>
          </cell>
          <cell r="T622" t="str">
            <v>-</v>
          </cell>
          <cell r="U622">
            <v>0</v>
          </cell>
          <cell r="V622" t="str">
            <v>-</v>
          </cell>
          <cell r="X622">
            <v>0</v>
          </cell>
          <cell r="Y622" t="str">
            <v>-</v>
          </cell>
          <cell r="Z622" t="str">
            <v>-</v>
          </cell>
          <cell r="AA622">
            <v>0</v>
          </cell>
          <cell r="AD622">
            <v>0</v>
          </cell>
          <cell r="AE622">
            <v>0</v>
          </cell>
          <cell r="AF622">
            <v>0</v>
          </cell>
        </row>
        <row r="623">
          <cell r="A623">
            <v>20191200088</v>
          </cell>
          <cell r="B623" t="str">
            <v>おいしい青汁 3g×30本</v>
          </cell>
          <cell r="C623" t="str">
            <v>外注</v>
          </cell>
          <cell r="E623" t="str">
            <v>外注</v>
          </cell>
          <cell r="F623" t="str">
            <v>外注</v>
          </cell>
          <cell r="G623" t="str">
            <v>-</v>
          </cell>
          <cell r="H623">
            <v>0</v>
          </cell>
          <cell r="J623">
            <v>0</v>
          </cell>
          <cell r="K623">
            <v>0</v>
          </cell>
          <cell r="L623" t="str">
            <v>-</v>
          </cell>
          <cell r="M623" t="str">
            <v>-</v>
          </cell>
          <cell r="R623">
            <v>0</v>
          </cell>
          <cell r="S623" t="str">
            <v>-</v>
          </cell>
          <cell r="T623" t="str">
            <v>-</v>
          </cell>
          <cell r="U623">
            <v>0</v>
          </cell>
          <cell r="V623" t="str">
            <v>-</v>
          </cell>
          <cell r="X623">
            <v>0</v>
          </cell>
          <cell r="Y623" t="str">
            <v>-</v>
          </cell>
          <cell r="Z623" t="str">
            <v>-</v>
          </cell>
          <cell r="AA623">
            <v>0</v>
          </cell>
          <cell r="AD623">
            <v>0</v>
          </cell>
          <cell r="AE623">
            <v>0</v>
          </cell>
          <cell r="AF623">
            <v>0</v>
          </cell>
        </row>
        <row r="624">
          <cell r="A624">
            <v>20191200090</v>
          </cell>
          <cell r="B624" t="str">
            <v>SUPERDRINK SACHET 3g ﾊﾞﾙｸ</v>
          </cell>
          <cell r="C624" t="str">
            <v>外注</v>
          </cell>
          <cell r="E624" t="str">
            <v>外注</v>
          </cell>
          <cell r="F624" t="str">
            <v>外注</v>
          </cell>
          <cell r="G624" t="str">
            <v>-</v>
          </cell>
          <cell r="H624">
            <v>0</v>
          </cell>
          <cell r="J624">
            <v>0</v>
          </cell>
          <cell r="K624">
            <v>0</v>
          </cell>
          <cell r="L624" t="str">
            <v>-</v>
          </cell>
          <cell r="M624" t="str">
            <v>-</v>
          </cell>
          <cell r="R624">
            <v>0</v>
          </cell>
          <cell r="S624" t="str">
            <v>-</v>
          </cell>
          <cell r="T624" t="str">
            <v>-</v>
          </cell>
          <cell r="U624">
            <v>0</v>
          </cell>
          <cell r="V624" t="str">
            <v>-</v>
          </cell>
          <cell r="X624">
            <v>0</v>
          </cell>
          <cell r="Y624" t="str">
            <v>-</v>
          </cell>
          <cell r="Z624" t="str">
            <v>-</v>
          </cell>
          <cell r="AA624">
            <v>0</v>
          </cell>
          <cell r="AD624">
            <v>0</v>
          </cell>
          <cell r="AE624">
            <v>0</v>
          </cell>
          <cell r="AF624">
            <v>0</v>
          </cell>
        </row>
        <row r="625">
          <cell r="A625">
            <v>20200200002</v>
          </cell>
          <cell r="B625" t="str">
            <v xml:space="preserve">万田酵素 超熟 粒 分包 45.5g </v>
          </cell>
          <cell r="C625" t="str">
            <v>外注</v>
          </cell>
          <cell r="E625" t="str">
            <v>外注</v>
          </cell>
          <cell r="F625" t="str">
            <v>外注</v>
          </cell>
          <cell r="G625" t="str">
            <v>-</v>
          </cell>
          <cell r="H625">
            <v>0</v>
          </cell>
          <cell r="J625">
            <v>0</v>
          </cell>
          <cell r="K625">
            <v>3894</v>
          </cell>
          <cell r="L625" t="str">
            <v>-</v>
          </cell>
          <cell r="M625" t="str">
            <v>-</v>
          </cell>
          <cell r="R625">
            <v>0</v>
          </cell>
          <cell r="S625" t="str">
            <v>-</v>
          </cell>
          <cell r="T625" t="str">
            <v>-</v>
          </cell>
          <cell r="U625">
            <v>0</v>
          </cell>
          <cell r="V625" t="str">
            <v>-</v>
          </cell>
          <cell r="X625">
            <v>0</v>
          </cell>
          <cell r="Y625" t="str">
            <v>-</v>
          </cell>
          <cell r="Z625" t="str">
            <v>-</v>
          </cell>
          <cell r="AA625">
            <v>2550124.8017685344</v>
          </cell>
          <cell r="AD625">
            <v>3894</v>
          </cell>
          <cell r="AE625">
            <v>2550124.8017685344</v>
          </cell>
          <cell r="AF625">
            <v>654.88567071611055</v>
          </cell>
        </row>
        <row r="626">
          <cell r="A626">
            <v>20200200004</v>
          </cell>
          <cell r="B626" t="str">
            <v>万田酵素 超熟 粒 分包 7.3g</v>
          </cell>
          <cell r="C626" t="str">
            <v>外注</v>
          </cell>
          <cell r="E626" t="str">
            <v>外注</v>
          </cell>
          <cell r="F626" t="str">
            <v>外注</v>
          </cell>
          <cell r="G626" t="str">
            <v>-</v>
          </cell>
          <cell r="H626">
            <v>0</v>
          </cell>
          <cell r="J626">
            <v>0</v>
          </cell>
          <cell r="K626">
            <v>506</v>
          </cell>
          <cell r="L626" t="str">
            <v>-</v>
          </cell>
          <cell r="M626" t="str">
            <v>-</v>
          </cell>
          <cell r="R626">
            <v>0</v>
          </cell>
          <cell r="S626" t="str">
            <v>-</v>
          </cell>
          <cell r="T626" t="str">
            <v>-</v>
          </cell>
          <cell r="U626">
            <v>0</v>
          </cell>
          <cell r="V626" t="str">
            <v>-</v>
          </cell>
          <cell r="X626">
            <v>0</v>
          </cell>
          <cell r="Y626" t="str">
            <v>-</v>
          </cell>
          <cell r="Z626" t="str">
            <v>-</v>
          </cell>
          <cell r="AA626">
            <v>104475.31366240149</v>
          </cell>
          <cell r="AD626">
            <v>506</v>
          </cell>
          <cell r="AE626">
            <v>104475.31366240149</v>
          </cell>
          <cell r="AF626">
            <v>206.47295190197923</v>
          </cell>
        </row>
        <row r="627">
          <cell r="A627">
            <v>20200200022</v>
          </cell>
          <cell r="B627" t="str">
            <v>FD 根菜みそ汁</v>
          </cell>
          <cell r="C627" t="str">
            <v>外注</v>
          </cell>
          <cell r="E627" t="str">
            <v>外注</v>
          </cell>
          <cell r="F627" t="str">
            <v>外注</v>
          </cell>
          <cell r="G627" t="str">
            <v>-</v>
          </cell>
          <cell r="H627">
            <v>0</v>
          </cell>
          <cell r="J627">
            <v>0</v>
          </cell>
          <cell r="K627">
            <v>0</v>
          </cell>
          <cell r="L627" t="str">
            <v>-</v>
          </cell>
          <cell r="M627" t="str">
            <v>-</v>
          </cell>
          <cell r="R627">
            <v>0</v>
          </cell>
          <cell r="S627" t="str">
            <v>-</v>
          </cell>
          <cell r="T627" t="str">
            <v>-</v>
          </cell>
          <cell r="U627">
            <v>0</v>
          </cell>
          <cell r="V627" t="str">
            <v>-</v>
          </cell>
          <cell r="X627">
            <v>0</v>
          </cell>
          <cell r="Y627" t="str">
            <v>-</v>
          </cell>
          <cell r="Z627" t="str">
            <v>-</v>
          </cell>
          <cell r="AA627">
            <v>0</v>
          </cell>
          <cell r="AD627">
            <v>0</v>
          </cell>
          <cell r="AE627">
            <v>0</v>
          </cell>
          <cell r="AF627">
            <v>0</v>
          </cell>
        </row>
        <row r="628">
          <cell r="A628">
            <v>20200200023</v>
          </cell>
          <cell r="B628" t="str">
            <v>FD きのこみそ汁</v>
          </cell>
          <cell r="C628" t="str">
            <v>外注</v>
          </cell>
          <cell r="E628" t="str">
            <v>外注</v>
          </cell>
          <cell r="F628" t="str">
            <v>外注</v>
          </cell>
          <cell r="G628" t="str">
            <v>-</v>
          </cell>
          <cell r="H628">
            <v>0</v>
          </cell>
          <cell r="J628">
            <v>0</v>
          </cell>
          <cell r="K628">
            <v>0</v>
          </cell>
          <cell r="L628" t="str">
            <v>-</v>
          </cell>
          <cell r="M628" t="str">
            <v>-</v>
          </cell>
          <cell r="R628">
            <v>0</v>
          </cell>
          <cell r="S628" t="str">
            <v>-</v>
          </cell>
          <cell r="T628" t="str">
            <v>-</v>
          </cell>
          <cell r="U628">
            <v>0</v>
          </cell>
          <cell r="V628" t="str">
            <v>-</v>
          </cell>
          <cell r="X628">
            <v>0</v>
          </cell>
          <cell r="Y628" t="str">
            <v>-</v>
          </cell>
          <cell r="Z628" t="str">
            <v>-</v>
          </cell>
          <cell r="AA628">
            <v>0</v>
          </cell>
          <cell r="AD628">
            <v>0</v>
          </cell>
          <cell r="AE628">
            <v>0</v>
          </cell>
          <cell r="AF628">
            <v>0</v>
          </cell>
        </row>
        <row r="629">
          <cell r="A629">
            <v>20200200024</v>
          </cell>
          <cell r="B629" t="str">
            <v>FD 青野菜みそ汁</v>
          </cell>
          <cell r="C629" t="str">
            <v>外注</v>
          </cell>
          <cell r="E629" t="str">
            <v>外注</v>
          </cell>
          <cell r="F629" t="str">
            <v>外注</v>
          </cell>
          <cell r="G629" t="str">
            <v>-</v>
          </cell>
          <cell r="H629">
            <v>0</v>
          </cell>
          <cell r="J629">
            <v>0</v>
          </cell>
          <cell r="K629">
            <v>0</v>
          </cell>
          <cell r="L629" t="str">
            <v>-</v>
          </cell>
          <cell r="M629" t="str">
            <v>-</v>
          </cell>
          <cell r="R629">
            <v>0</v>
          </cell>
          <cell r="S629" t="str">
            <v>-</v>
          </cell>
          <cell r="T629" t="str">
            <v>-</v>
          </cell>
          <cell r="U629">
            <v>0</v>
          </cell>
          <cell r="V629" t="str">
            <v>-</v>
          </cell>
          <cell r="X629">
            <v>0</v>
          </cell>
          <cell r="Y629" t="str">
            <v>-</v>
          </cell>
          <cell r="Z629" t="str">
            <v>-</v>
          </cell>
          <cell r="AA629">
            <v>0</v>
          </cell>
          <cell r="AD629">
            <v>0</v>
          </cell>
          <cell r="AE629">
            <v>0</v>
          </cell>
          <cell r="AF629">
            <v>0</v>
          </cell>
        </row>
        <row r="630">
          <cell r="A630">
            <v>20200300013</v>
          </cell>
          <cell r="B630" t="str">
            <v>万田酵素STANDARD 粒 7粒×20包</v>
          </cell>
          <cell r="C630" t="str">
            <v>外注</v>
          </cell>
          <cell r="E630" t="str">
            <v>外注</v>
          </cell>
          <cell r="F630" t="str">
            <v>外注</v>
          </cell>
          <cell r="G630" t="str">
            <v>-</v>
          </cell>
          <cell r="H630">
            <v>0</v>
          </cell>
          <cell r="J630">
            <v>0</v>
          </cell>
          <cell r="K630">
            <v>0</v>
          </cell>
          <cell r="L630" t="str">
            <v>-</v>
          </cell>
          <cell r="M630" t="str">
            <v>-</v>
          </cell>
          <cell r="R630">
            <v>0</v>
          </cell>
          <cell r="S630" t="str">
            <v>-</v>
          </cell>
          <cell r="T630" t="str">
            <v>-</v>
          </cell>
          <cell r="U630">
            <v>0</v>
          </cell>
          <cell r="V630" t="str">
            <v>-</v>
          </cell>
          <cell r="X630">
            <v>0</v>
          </cell>
          <cell r="Y630" t="str">
            <v>-</v>
          </cell>
          <cell r="Z630" t="str">
            <v>-</v>
          </cell>
          <cell r="AA630">
            <v>0</v>
          </cell>
          <cell r="AD630">
            <v>0</v>
          </cell>
          <cell r="AE630">
            <v>0</v>
          </cell>
          <cell r="AF630">
            <v>0</v>
          </cell>
        </row>
        <row r="631">
          <cell r="A631">
            <v>20200300015</v>
          </cell>
          <cell r="B631" t="str">
            <v>万田酵素GINGER 粒 7粒×20包</v>
          </cell>
          <cell r="C631" t="str">
            <v>外注</v>
          </cell>
          <cell r="E631" t="str">
            <v>外注</v>
          </cell>
          <cell r="F631" t="str">
            <v>外注</v>
          </cell>
          <cell r="G631" t="str">
            <v>-</v>
          </cell>
          <cell r="H631">
            <v>0</v>
          </cell>
          <cell r="J631">
            <v>0</v>
          </cell>
          <cell r="K631">
            <v>0</v>
          </cell>
          <cell r="L631" t="str">
            <v>-</v>
          </cell>
          <cell r="M631" t="str">
            <v>-</v>
          </cell>
          <cell r="R631">
            <v>0</v>
          </cell>
          <cell r="S631" t="str">
            <v>-</v>
          </cell>
          <cell r="T631" t="str">
            <v>-</v>
          </cell>
          <cell r="U631">
            <v>0</v>
          </cell>
          <cell r="V631" t="str">
            <v>-</v>
          </cell>
          <cell r="X631">
            <v>0</v>
          </cell>
          <cell r="Y631" t="str">
            <v>-</v>
          </cell>
          <cell r="Z631" t="str">
            <v>-</v>
          </cell>
          <cell r="AA631">
            <v>0</v>
          </cell>
          <cell r="AD631">
            <v>0</v>
          </cell>
          <cell r="AE631">
            <v>0</v>
          </cell>
          <cell r="AF631">
            <v>0</v>
          </cell>
        </row>
        <row r="632">
          <cell r="A632">
            <v>20200300016</v>
          </cell>
          <cell r="B632" t="str">
            <v>万田酵素GINGER 7粒×4包</v>
          </cell>
          <cell r="C632" t="str">
            <v>外注</v>
          </cell>
          <cell r="E632" t="str">
            <v>外注</v>
          </cell>
          <cell r="F632" t="str">
            <v>外注</v>
          </cell>
          <cell r="G632" t="str">
            <v>-</v>
          </cell>
          <cell r="H632">
            <v>0</v>
          </cell>
          <cell r="J632">
            <v>0</v>
          </cell>
          <cell r="K632">
            <v>0</v>
          </cell>
          <cell r="L632" t="str">
            <v>-</v>
          </cell>
          <cell r="M632" t="str">
            <v>-</v>
          </cell>
          <cell r="R632">
            <v>0</v>
          </cell>
          <cell r="S632" t="str">
            <v>-</v>
          </cell>
          <cell r="T632" t="str">
            <v>-</v>
          </cell>
          <cell r="U632">
            <v>0</v>
          </cell>
          <cell r="V632" t="str">
            <v>-</v>
          </cell>
          <cell r="X632">
            <v>0</v>
          </cell>
          <cell r="Y632" t="str">
            <v>-</v>
          </cell>
          <cell r="Z632" t="str">
            <v>-</v>
          </cell>
          <cell r="AA632">
            <v>0</v>
          </cell>
          <cell r="AD632">
            <v>0</v>
          </cell>
          <cell r="AE632">
            <v>0</v>
          </cell>
          <cell r="AF632">
            <v>0</v>
          </cell>
        </row>
        <row r="633">
          <cell r="A633">
            <v>20200300097</v>
          </cell>
          <cell r="B633" t="str">
            <v>おいしい青汁 3g×30本(CO)</v>
          </cell>
          <cell r="C633" t="str">
            <v>外注</v>
          </cell>
          <cell r="E633" t="str">
            <v>外注</v>
          </cell>
          <cell r="F633" t="str">
            <v>外注</v>
          </cell>
          <cell r="G633" t="str">
            <v>-</v>
          </cell>
          <cell r="H633">
            <v>0</v>
          </cell>
          <cell r="J633">
            <v>0</v>
          </cell>
          <cell r="K633">
            <v>0</v>
          </cell>
          <cell r="L633" t="str">
            <v>-</v>
          </cell>
          <cell r="M633" t="str">
            <v>-</v>
          </cell>
          <cell r="R633">
            <v>0</v>
          </cell>
          <cell r="S633" t="str">
            <v>-</v>
          </cell>
          <cell r="T633" t="str">
            <v>-</v>
          </cell>
          <cell r="U633">
            <v>0</v>
          </cell>
          <cell r="V633" t="str">
            <v>-</v>
          </cell>
          <cell r="X633">
            <v>0</v>
          </cell>
          <cell r="Y633" t="str">
            <v>-</v>
          </cell>
          <cell r="Z633" t="str">
            <v>-</v>
          </cell>
          <cell r="AA633">
            <v>0</v>
          </cell>
          <cell r="AD633">
            <v>0</v>
          </cell>
          <cell r="AE633">
            <v>0</v>
          </cell>
          <cell r="AF633">
            <v>0</v>
          </cell>
        </row>
        <row r="634">
          <cell r="A634">
            <v>20200400002</v>
          </cell>
          <cell r="B634" t="str">
            <v>霧島黒豚ｶﾚｰ</v>
          </cell>
          <cell r="C634" t="str">
            <v>外注</v>
          </cell>
          <cell r="E634" t="str">
            <v>外注</v>
          </cell>
          <cell r="F634" t="str">
            <v>外注</v>
          </cell>
          <cell r="G634" t="str">
            <v>-</v>
          </cell>
          <cell r="H634">
            <v>0</v>
          </cell>
          <cell r="J634">
            <v>0</v>
          </cell>
          <cell r="K634">
            <v>61193</v>
          </cell>
          <cell r="L634" t="str">
            <v>-</v>
          </cell>
          <cell r="M634" t="str">
            <v>-</v>
          </cell>
          <cell r="R634">
            <v>0</v>
          </cell>
          <cell r="S634" t="str">
            <v>-</v>
          </cell>
          <cell r="T634" t="str">
            <v>-</v>
          </cell>
          <cell r="U634">
            <v>0</v>
          </cell>
          <cell r="V634" t="str">
            <v>-</v>
          </cell>
          <cell r="X634">
            <v>0</v>
          </cell>
          <cell r="Y634" t="str">
            <v>-</v>
          </cell>
          <cell r="Z634" t="str">
            <v>-</v>
          </cell>
          <cell r="AA634">
            <v>14847151.205685228</v>
          </cell>
          <cell r="AD634">
            <v>61193</v>
          </cell>
          <cell r="AE634">
            <v>14847151.205685228</v>
          </cell>
          <cell r="AF634">
            <v>242.62826149535451</v>
          </cell>
        </row>
        <row r="635">
          <cell r="A635">
            <v>20200600069</v>
          </cell>
          <cell r="B635" t="str">
            <v>MANDA BUTTER CAKE</v>
          </cell>
          <cell r="C635" t="str">
            <v>外注</v>
          </cell>
          <cell r="E635" t="str">
            <v>外注</v>
          </cell>
          <cell r="F635" t="str">
            <v>外注</v>
          </cell>
          <cell r="G635" t="str">
            <v>-</v>
          </cell>
          <cell r="H635">
            <v>0</v>
          </cell>
          <cell r="J635">
            <v>0</v>
          </cell>
          <cell r="K635">
            <v>2583</v>
          </cell>
          <cell r="L635" t="str">
            <v>-</v>
          </cell>
          <cell r="M635" t="str">
            <v>-</v>
          </cell>
          <cell r="R635">
            <v>0</v>
          </cell>
          <cell r="S635" t="str">
            <v>-</v>
          </cell>
          <cell r="T635" t="str">
            <v>-</v>
          </cell>
          <cell r="U635">
            <v>0</v>
          </cell>
          <cell r="V635" t="str">
            <v>-</v>
          </cell>
          <cell r="X635">
            <v>0</v>
          </cell>
          <cell r="Y635" t="str">
            <v>-</v>
          </cell>
          <cell r="Z635" t="str">
            <v>-</v>
          </cell>
          <cell r="AA635">
            <v>336770.41268205934</v>
          </cell>
          <cell r="AD635">
            <v>2583</v>
          </cell>
          <cell r="AE635">
            <v>336770.41268205934</v>
          </cell>
          <cell r="AF635">
            <v>130.37956356254716</v>
          </cell>
        </row>
        <row r="636">
          <cell r="A636">
            <v>20201200040</v>
          </cell>
          <cell r="B636" t="str">
            <v>MANDA WELLNESS SUPERDRINK 7×3g</v>
          </cell>
          <cell r="C636" t="str">
            <v>外注</v>
          </cell>
          <cell r="E636" t="str">
            <v>外注</v>
          </cell>
          <cell r="F636" t="str">
            <v>外注</v>
          </cell>
          <cell r="H636">
            <v>0</v>
          </cell>
          <cell r="J636">
            <v>0</v>
          </cell>
          <cell r="K636">
            <v>0</v>
          </cell>
          <cell r="L636" t="str">
            <v>-</v>
          </cell>
          <cell r="M636" t="str">
            <v>-</v>
          </cell>
          <cell r="R636">
            <v>0</v>
          </cell>
          <cell r="S636" t="str">
            <v>-</v>
          </cell>
          <cell r="T636" t="str">
            <v>-</v>
          </cell>
          <cell r="U636">
            <v>0</v>
          </cell>
          <cell r="V636" t="str">
            <v>-</v>
          </cell>
          <cell r="X636">
            <v>0</v>
          </cell>
          <cell r="Y636" t="str">
            <v>-</v>
          </cell>
          <cell r="Z636" t="str">
            <v>-</v>
          </cell>
          <cell r="AA636">
            <v>0</v>
          </cell>
          <cell r="AD636">
            <v>0</v>
          </cell>
          <cell r="AE636">
            <v>0</v>
          </cell>
          <cell r="AF636">
            <v>0</v>
          </cell>
        </row>
        <row r="637">
          <cell r="A637">
            <v>20201200051</v>
          </cell>
          <cell r="B637" t="str">
            <v>植物用万田酵素 粒状ﾀｲﾌﾟ 300g</v>
          </cell>
          <cell r="C637" t="str">
            <v>外注</v>
          </cell>
          <cell r="E637" t="str">
            <v>外注</v>
          </cell>
          <cell r="F637" t="str">
            <v>外注</v>
          </cell>
          <cell r="G637" t="str">
            <v>-</v>
          </cell>
          <cell r="H637">
            <v>0</v>
          </cell>
          <cell r="J637">
            <v>0</v>
          </cell>
          <cell r="K637">
            <v>0</v>
          </cell>
          <cell r="L637" t="str">
            <v>-</v>
          </cell>
          <cell r="M637" t="str">
            <v>-</v>
          </cell>
          <cell r="R637">
            <v>0</v>
          </cell>
          <cell r="S637" t="str">
            <v>-</v>
          </cell>
          <cell r="T637" t="str">
            <v>-</v>
          </cell>
          <cell r="U637">
            <v>0</v>
          </cell>
          <cell r="V637" t="str">
            <v>-</v>
          </cell>
          <cell r="X637">
            <v>0</v>
          </cell>
          <cell r="Y637" t="str">
            <v>-</v>
          </cell>
          <cell r="Z637" t="str">
            <v>-</v>
          </cell>
          <cell r="AA637">
            <v>0</v>
          </cell>
          <cell r="AD637">
            <v>0</v>
          </cell>
          <cell r="AE637">
            <v>0</v>
          </cell>
          <cell r="AF637">
            <v>0</v>
          </cell>
        </row>
        <row r="638">
          <cell r="A638">
            <v>20210200051</v>
          </cell>
          <cell r="B638" t="str">
            <v>万田酵素くろあめ</v>
          </cell>
          <cell r="C638" t="str">
            <v>外注</v>
          </cell>
          <cell r="E638" t="str">
            <v>外注</v>
          </cell>
          <cell r="F638" t="str">
            <v>外注</v>
          </cell>
          <cell r="G638" t="str">
            <v>-</v>
          </cell>
          <cell r="H638">
            <v>0</v>
          </cell>
          <cell r="J638">
            <v>0</v>
          </cell>
          <cell r="K638">
            <v>29572</v>
          </cell>
          <cell r="L638" t="str">
            <v>-</v>
          </cell>
          <cell r="M638" t="str">
            <v>-</v>
          </cell>
          <cell r="R638">
            <v>0</v>
          </cell>
          <cell r="S638" t="str">
            <v>-</v>
          </cell>
          <cell r="T638" t="str">
            <v>-</v>
          </cell>
          <cell r="U638">
            <v>0</v>
          </cell>
          <cell r="V638" t="str">
            <v>-</v>
          </cell>
          <cell r="X638">
            <v>0</v>
          </cell>
          <cell r="Y638" t="str">
            <v>-</v>
          </cell>
          <cell r="Z638" t="str">
            <v>-</v>
          </cell>
          <cell r="AA638">
            <v>4894956.1756369844</v>
          </cell>
          <cell r="AD638">
            <v>29572</v>
          </cell>
          <cell r="AE638">
            <v>4894956.1756369844</v>
          </cell>
          <cell r="AF638">
            <v>165.52672039892414</v>
          </cell>
        </row>
        <row r="639">
          <cell r="A639">
            <v>20210400015</v>
          </cell>
          <cell r="B639" t="str">
            <v>HAKKOｱｲｽ 100ml</v>
          </cell>
          <cell r="C639" t="str">
            <v>外注</v>
          </cell>
          <cell r="E639" t="str">
            <v>外注</v>
          </cell>
          <cell r="F639" t="str">
            <v>外注</v>
          </cell>
          <cell r="G639">
            <v>0</v>
          </cell>
          <cell r="H639">
            <v>0</v>
          </cell>
          <cell r="J639">
            <v>0</v>
          </cell>
          <cell r="K639">
            <v>0</v>
          </cell>
          <cell r="L639" t="str">
            <v>-</v>
          </cell>
          <cell r="M639" t="str">
            <v>-</v>
          </cell>
          <cell r="R639">
            <v>0</v>
          </cell>
          <cell r="S639" t="str">
            <v>-</v>
          </cell>
          <cell r="T639" t="str">
            <v>-</v>
          </cell>
          <cell r="U639">
            <v>0</v>
          </cell>
          <cell r="V639" t="str">
            <v>-</v>
          </cell>
          <cell r="X639">
            <v>0</v>
          </cell>
          <cell r="Y639" t="str">
            <v>-</v>
          </cell>
          <cell r="Z639" t="str">
            <v>-</v>
          </cell>
          <cell r="AA639">
            <v>0</v>
          </cell>
          <cell r="AD639">
            <v>0</v>
          </cell>
          <cell r="AE639">
            <v>0</v>
          </cell>
          <cell r="AF639">
            <v>0</v>
          </cell>
        </row>
        <row r="640">
          <cell r="A640">
            <v>20210700017</v>
          </cell>
          <cell r="B640" t="str">
            <v>万田発酵発酵彩美ｼﾞﾝｼﾞｬｰﾌﾟﾗｽ65ml</v>
          </cell>
          <cell r="C640" t="str">
            <v>外注</v>
          </cell>
          <cell r="E640" t="str">
            <v>外注</v>
          </cell>
          <cell r="F640" t="str">
            <v>外注</v>
          </cell>
          <cell r="G640">
            <v>0</v>
          </cell>
          <cell r="H640">
            <v>0</v>
          </cell>
          <cell r="J640">
            <v>0</v>
          </cell>
          <cell r="K640">
            <v>0</v>
          </cell>
          <cell r="L640" t="str">
            <v>-</v>
          </cell>
          <cell r="M640" t="str">
            <v>-</v>
          </cell>
          <cell r="R640">
            <v>0</v>
          </cell>
          <cell r="S640" t="str">
            <v>-</v>
          </cell>
          <cell r="T640" t="str">
            <v>-</v>
          </cell>
          <cell r="U640">
            <v>0</v>
          </cell>
          <cell r="V640" t="str">
            <v>-</v>
          </cell>
          <cell r="X640">
            <v>0</v>
          </cell>
          <cell r="Y640" t="str">
            <v>-</v>
          </cell>
          <cell r="Z640" t="str">
            <v>-</v>
          </cell>
          <cell r="AA640">
            <v>0</v>
          </cell>
          <cell r="AD640">
            <v>0</v>
          </cell>
          <cell r="AE640">
            <v>0</v>
          </cell>
          <cell r="AF640">
            <v>0</v>
          </cell>
        </row>
        <row r="641">
          <cell r="A641">
            <v>20211000062</v>
          </cell>
          <cell r="B641" t="str">
            <v>植物用万田酵素粒状ﾀｲﾌﾟ</v>
          </cell>
          <cell r="C641" t="str">
            <v>外注</v>
          </cell>
          <cell r="E641" t="str">
            <v>外注</v>
          </cell>
          <cell r="F641" t="str">
            <v>外注</v>
          </cell>
          <cell r="G641">
            <v>0</v>
          </cell>
          <cell r="H641">
            <v>0</v>
          </cell>
          <cell r="J641">
            <v>0</v>
          </cell>
          <cell r="K641">
            <v>0</v>
          </cell>
          <cell r="L641" t="str">
            <v>-</v>
          </cell>
          <cell r="M641" t="str">
            <v>-</v>
          </cell>
          <cell r="R641">
            <v>0</v>
          </cell>
          <cell r="S641" t="str">
            <v>-</v>
          </cell>
          <cell r="T641" t="str">
            <v>-</v>
          </cell>
          <cell r="U641">
            <v>0</v>
          </cell>
          <cell r="V641" t="str">
            <v>-</v>
          </cell>
          <cell r="X641">
            <v>0</v>
          </cell>
          <cell r="Y641" t="str">
            <v>-</v>
          </cell>
          <cell r="Z641" t="str">
            <v>-</v>
          </cell>
          <cell r="AA641" t="str">
            <v/>
          </cell>
          <cell r="AD641">
            <v>0</v>
          </cell>
          <cell r="AE641">
            <v>0</v>
          </cell>
          <cell r="AF641">
            <v>0</v>
          </cell>
        </row>
        <row r="642">
          <cell r="A642">
            <v>20220100037</v>
          </cell>
          <cell r="B642" t="str">
            <v>ｴﾑﾌｫﾙﾃﾘﾝｸﾙﾌﾞﾗｲﾄｴｯｾﾝｽ20g</v>
          </cell>
          <cell r="C642" t="str">
            <v>外注</v>
          </cell>
          <cell r="E642" t="str">
            <v>外注</v>
          </cell>
          <cell r="F642" t="str">
            <v>外注</v>
          </cell>
          <cell r="G642">
            <v>0</v>
          </cell>
          <cell r="H642">
            <v>0</v>
          </cell>
          <cell r="J642">
            <v>0</v>
          </cell>
          <cell r="K642">
            <v>30000</v>
          </cell>
          <cell r="L642" t="str">
            <v>-</v>
          </cell>
          <cell r="M642" t="str">
            <v>-</v>
          </cell>
          <cell r="R642">
            <v>0</v>
          </cell>
          <cell r="S642" t="str">
            <v>-</v>
          </cell>
          <cell r="T642" t="str">
            <v>-</v>
          </cell>
          <cell r="U642">
            <v>0</v>
          </cell>
          <cell r="V642" t="str">
            <v>-</v>
          </cell>
          <cell r="X642">
            <v>0</v>
          </cell>
          <cell r="Y642" t="str">
            <v>-</v>
          </cell>
          <cell r="Z642" t="str">
            <v>-</v>
          </cell>
          <cell r="AA642">
            <v>15717029.801930809</v>
          </cell>
          <cell r="AD642">
            <v>30000</v>
          </cell>
          <cell r="AE642">
            <v>15717029.801930811</v>
          </cell>
          <cell r="AF642">
            <v>523.9009933976937</v>
          </cell>
        </row>
        <row r="643">
          <cell r="A643">
            <v>20220100041</v>
          </cell>
          <cell r="B643" t="str">
            <v>ｴﾑﾌｫﾙﾃﾘﾝｸﾙﾌﾞﾗｲﾄｴｯｾﾝｽ1g</v>
          </cell>
          <cell r="C643" t="str">
            <v>外注</v>
          </cell>
          <cell r="E643" t="str">
            <v>外注</v>
          </cell>
          <cell r="F643" t="str">
            <v>外注</v>
          </cell>
          <cell r="G643">
            <v>0</v>
          </cell>
          <cell r="H643">
            <v>0</v>
          </cell>
          <cell r="J643">
            <v>0</v>
          </cell>
          <cell r="K643">
            <v>24000</v>
          </cell>
          <cell r="L643" t="str">
            <v>-</v>
          </cell>
          <cell r="M643" t="str">
            <v>-</v>
          </cell>
          <cell r="R643">
            <v>0</v>
          </cell>
          <cell r="S643" t="str">
            <v>-</v>
          </cell>
          <cell r="T643" t="str">
            <v>-</v>
          </cell>
          <cell r="U643">
            <v>0</v>
          </cell>
          <cell r="V643" t="str">
            <v>-</v>
          </cell>
          <cell r="X643">
            <v>0</v>
          </cell>
          <cell r="Y643" t="str">
            <v>-</v>
          </cell>
          <cell r="Z643" t="str">
            <v>-</v>
          </cell>
          <cell r="AA643">
            <v>2071957.0805035634</v>
          </cell>
          <cell r="AD643">
            <v>24000</v>
          </cell>
          <cell r="AE643">
            <v>2071957.0805035634</v>
          </cell>
          <cell r="AF643">
            <v>86.331545020981807</v>
          </cell>
        </row>
        <row r="644">
          <cell r="A644">
            <v>20220200004</v>
          </cell>
          <cell r="B644" t="str">
            <v>試供品 万田酵素 MULBERRY 2.5g(T)</v>
          </cell>
          <cell r="C644" t="str">
            <v>外注</v>
          </cell>
          <cell r="E644" t="str">
            <v>外注</v>
          </cell>
          <cell r="F644" t="str">
            <v>外注</v>
          </cell>
          <cell r="G644">
            <v>0</v>
          </cell>
          <cell r="H644">
            <v>0</v>
          </cell>
          <cell r="J644">
            <v>0</v>
          </cell>
          <cell r="K644">
            <v>137758</v>
          </cell>
          <cell r="L644" t="str">
            <v>-</v>
          </cell>
          <cell r="M644" t="str">
            <v>-</v>
          </cell>
          <cell r="R644">
            <v>0</v>
          </cell>
          <cell r="S644" t="str">
            <v>-</v>
          </cell>
          <cell r="T644" t="str">
            <v>-</v>
          </cell>
          <cell r="U644">
            <v>0</v>
          </cell>
          <cell r="V644" t="str">
            <v>-</v>
          </cell>
          <cell r="X644">
            <v>0</v>
          </cell>
          <cell r="Y644" t="str">
            <v>-</v>
          </cell>
          <cell r="Z644" t="str">
            <v>-</v>
          </cell>
          <cell r="AA644">
            <v>2344833.6599532152</v>
          </cell>
          <cell r="AD644">
            <v>137758</v>
          </cell>
          <cell r="AE644">
            <v>2344833.6599532156</v>
          </cell>
          <cell r="AF644">
            <v>17.0213973776711</v>
          </cell>
        </row>
        <row r="645">
          <cell r="A645">
            <v>20220200005</v>
          </cell>
          <cell r="B645" t="str">
            <v>試供品 万田酵素 GINGER 2.5g(T)</v>
          </cell>
          <cell r="C645" t="str">
            <v>外注</v>
          </cell>
          <cell r="E645" t="str">
            <v>外注</v>
          </cell>
          <cell r="F645" t="str">
            <v>外注</v>
          </cell>
          <cell r="G645">
            <v>0</v>
          </cell>
          <cell r="H645">
            <v>0</v>
          </cell>
          <cell r="J645">
            <v>0</v>
          </cell>
          <cell r="K645">
            <v>91865</v>
          </cell>
          <cell r="L645" t="str">
            <v>-</v>
          </cell>
          <cell r="M645" t="str">
            <v>-</v>
          </cell>
          <cell r="R645">
            <v>0</v>
          </cell>
          <cell r="S645" t="str">
            <v>-</v>
          </cell>
          <cell r="T645" t="str">
            <v>-</v>
          </cell>
          <cell r="U645">
            <v>0</v>
          </cell>
          <cell r="V645" t="str">
            <v>-</v>
          </cell>
          <cell r="X645">
            <v>0</v>
          </cell>
          <cell r="Y645" t="str">
            <v>-</v>
          </cell>
          <cell r="Z645" t="str">
            <v>-</v>
          </cell>
          <cell r="AA645">
            <v>1563674.878179187</v>
          </cell>
          <cell r="AD645">
            <v>91865</v>
          </cell>
          <cell r="AE645">
            <v>1563674.8781791867</v>
          </cell>
          <cell r="AF645">
            <v>17.02144318488202</v>
          </cell>
        </row>
        <row r="646">
          <cell r="A646">
            <v>20220200006</v>
          </cell>
          <cell r="B646" t="str">
            <v>試供品 万田酵素 STANDARD 2.5g(T)</v>
          </cell>
          <cell r="C646" t="str">
            <v>外注</v>
          </cell>
          <cell r="E646" t="str">
            <v>外注</v>
          </cell>
          <cell r="F646" t="str">
            <v>外注</v>
          </cell>
          <cell r="G646">
            <v>0</v>
          </cell>
          <cell r="H646">
            <v>0</v>
          </cell>
          <cell r="J646">
            <v>0</v>
          </cell>
          <cell r="K646">
            <v>0</v>
          </cell>
          <cell r="L646" t="str">
            <v>-</v>
          </cell>
          <cell r="M646" t="str">
            <v>-</v>
          </cell>
          <cell r="R646">
            <v>0</v>
          </cell>
          <cell r="S646" t="str">
            <v>-</v>
          </cell>
          <cell r="T646" t="str">
            <v>-</v>
          </cell>
          <cell r="U646">
            <v>0</v>
          </cell>
          <cell r="V646" t="str">
            <v>-</v>
          </cell>
          <cell r="X646">
            <v>0</v>
          </cell>
          <cell r="Y646" t="str">
            <v>-</v>
          </cell>
          <cell r="Z646" t="str">
            <v>-</v>
          </cell>
          <cell r="AA646">
            <v>0</v>
          </cell>
          <cell r="AD646">
            <v>0</v>
          </cell>
          <cell r="AE646">
            <v>0</v>
          </cell>
          <cell r="AF646">
            <v>0</v>
          </cell>
        </row>
        <row r="647">
          <cell r="A647">
            <v>20220200007</v>
          </cell>
          <cell r="B647" t="str">
            <v>試供品 万田酵素 5g(販売店向け)(T</v>
          </cell>
          <cell r="C647" t="str">
            <v>外注</v>
          </cell>
          <cell r="E647" t="str">
            <v>外注</v>
          </cell>
          <cell r="F647" t="str">
            <v>外注</v>
          </cell>
          <cell r="G647">
            <v>0</v>
          </cell>
          <cell r="H647">
            <v>0</v>
          </cell>
          <cell r="J647">
            <v>0</v>
          </cell>
          <cell r="K647">
            <v>11982</v>
          </cell>
          <cell r="L647" t="str">
            <v>-</v>
          </cell>
          <cell r="M647" t="str">
            <v>-</v>
          </cell>
          <cell r="R647">
            <v>0</v>
          </cell>
          <cell r="S647" t="str">
            <v>-</v>
          </cell>
          <cell r="T647" t="str">
            <v>-</v>
          </cell>
          <cell r="U647">
            <v>0</v>
          </cell>
          <cell r="V647" t="str">
            <v>-</v>
          </cell>
          <cell r="X647">
            <v>0</v>
          </cell>
          <cell r="Y647" t="str">
            <v>-</v>
          </cell>
          <cell r="Z647" t="str">
            <v>-</v>
          </cell>
          <cell r="AA647">
            <v>203950.83015728998</v>
          </cell>
          <cell r="AD647">
            <v>11982</v>
          </cell>
          <cell r="AE647">
            <v>203950.83015729001</v>
          </cell>
          <cell r="AF647">
            <v>17.021434665105158</v>
          </cell>
        </row>
        <row r="648">
          <cell r="A648">
            <v>20220500015</v>
          </cell>
          <cell r="B648" t="str">
            <v>万田酵素ﾄﾞﾘﾝｸﾀｲﾌﾟ 50ml(10本入仕様用)　</v>
          </cell>
          <cell r="C648" t="str">
            <v>外注</v>
          </cell>
          <cell r="E648" t="str">
            <v>外注</v>
          </cell>
          <cell r="F648" t="str">
            <v>外注</v>
          </cell>
          <cell r="G648">
            <v>0</v>
          </cell>
          <cell r="H648">
            <v>0</v>
          </cell>
          <cell r="J648">
            <v>0</v>
          </cell>
          <cell r="K648">
            <v>5847900</v>
          </cell>
          <cell r="L648" t="str">
            <v>-</v>
          </cell>
          <cell r="M648" t="str">
            <v>-</v>
          </cell>
          <cell r="R648">
            <v>0</v>
          </cell>
          <cell r="S648" t="str">
            <v>-</v>
          </cell>
          <cell r="T648" t="str">
            <v>-</v>
          </cell>
          <cell r="U648">
            <v>0</v>
          </cell>
          <cell r="V648" t="str">
            <v>-</v>
          </cell>
          <cell r="X648">
            <v>0</v>
          </cell>
          <cell r="Y648" t="str">
            <v>-</v>
          </cell>
          <cell r="Z648" t="str">
            <v>-</v>
          </cell>
          <cell r="AA648">
            <v>295486560.80625308</v>
          </cell>
          <cell r="AD648">
            <v>5847900</v>
          </cell>
          <cell r="AE648">
            <v>295486560.80625308</v>
          </cell>
          <cell r="AF648">
            <v>50.528661708690827</v>
          </cell>
        </row>
        <row r="649">
          <cell r="A649">
            <v>20220500001</v>
          </cell>
          <cell r="B649" t="str">
            <v>お風呂の万田酵素 健酵入浴液300mL</v>
          </cell>
          <cell r="C649" t="str">
            <v>外注</v>
          </cell>
          <cell r="E649" t="str">
            <v>外注</v>
          </cell>
          <cell r="F649" t="str">
            <v>外注</v>
          </cell>
          <cell r="G649">
            <v>0</v>
          </cell>
          <cell r="H649">
            <v>0</v>
          </cell>
          <cell r="J649">
            <v>0</v>
          </cell>
          <cell r="K649">
            <v>2874</v>
          </cell>
          <cell r="L649" t="str">
            <v>-</v>
          </cell>
          <cell r="M649" t="str">
            <v>-</v>
          </cell>
          <cell r="R649">
            <v>0</v>
          </cell>
          <cell r="S649" t="str">
            <v>-</v>
          </cell>
          <cell r="T649" t="str">
            <v>-</v>
          </cell>
          <cell r="U649">
            <v>0</v>
          </cell>
          <cell r="V649" t="str">
            <v>-</v>
          </cell>
          <cell r="X649">
            <v>0</v>
          </cell>
          <cell r="Y649" t="str">
            <v>-</v>
          </cell>
          <cell r="Z649" t="str">
            <v>-</v>
          </cell>
          <cell r="AA649">
            <v>2854474.7254647231</v>
          </cell>
          <cell r="AD649">
            <v>2874</v>
          </cell>
          <cell r="AE649">
            <v>2854474.7254647231</v>
          </cell>
          <cell r="AF649">
            <v>993.20623711368239</v>
          </cell>
        </row>
        <row r="650">
          <cell r="A650">
            <v>20220600065</v>
          </cell>
          <cell r="B650" t="str">
            <v>お風呂の万田酵素 健酵入浴液 30mL</v>
          </cell>
          <cell r="C650" t="str">
            <v>外注</v>
          </cell>
          <cell r="E650" t="str">
            <v>外注</v>
          </cell>
          <cell r="F650" t="str">
            <v>外注</v>
          </cell>
          <cell r="G650">
            <v>0</v>
          </cell>
          <cell r="H650">
            <v>0</v>
          </cell>
          <cell r="J650">
            <v>0</v>
          </cell>
          <cell r="K650">
            <v>1000</v>
          </cell>
          <cell r="L650" t="str">
            <v>-</v>
          </cell>
          <cell r="M650" t="str">
            <v>-</v>
          </cell>
          <cell r="R650">
            <v>0</v>
          </cell>
          <cell r="S650" t="str">
            <v>-</v>
          </cell>
          <cell r="T650" t="str">
            <v>-</v>
          </cell>
          <cell r="U650">
            <v>0</v>
          </cell>
          <cell r="V650" t="str">
            <v>-</v>
          </cell>
          <cell r="X650">
            <v>0</v>
          </cell>
          <cell r="Y650" t="str">
            <v>-</v>
          </cell>
          <cell r="Z650" t="str">
            <v>-</v>
          </cell>
          <cell r="AA650">
            <v>105528.16269332875</v>
          </cell>
          <cell r="AD650">
            <v>1000</v>
          </cell>
          <cell r="AE650">
            <v>105528.16269332875</v>
          </cell>
          <cell r="AF650">
            <v>105.52816269332875</v>
          </cell>
        </row>
        <row r="651">
          <cell r="A651">
            <v>20220700082</v>
          </cell>
          <cell r="B651" t="str">
            <v>お風呂の万田酵素 300mL(製造委託)</v>
          </cell>
          <cell r="C651" t="str">
            <v>外注</v>
          </cell>
          <cell r="E651" t="str">
            <v>外注</v>
          </cell>
          <cell r="F651" t="str">
            <v>外注</v>
          </cell>
          <cell r="G651">
            <v>0</v>
          </cell>
          <cell r="H651">
            <v>0</v>
          </cell>
          <cell r="J651">
            <v>0</v>
          </cell>
          <cell r="K651">
            <v>0</v>
          </cell>
          <cell r="L651" t="str">
            <v>-</v>
          </cell>
          <cell r="M651" t="str">
            <v>-</v>
          </cell>
          <cell r="R651">
            <v>0</v>
          </cell>
          <cell r="S651" t="str">
            <v>-</v>
          </cell>
          <cell r="T651" t="str">
            <v>-</v>
          </cell>
          <cell r="U651">
            <v>0</v>
          </cell>
          <cell r="V651" t="str">
            <v>-</v>
          </cell>
          <cell r="X651">
            <v>0</v>
          </cell>
          <cell r="Y651" t="str">
            <v>-</v>
          </cell>
          <cell r="Z651" t="str">
            <v>-</v>
          </cell>
          <cell r="AA651">
            <v>0</v>
          </cell>
          <cell r="AD651">
            <v>0</v>
          </cell>
          <cell r="AE651">
            <v>0</v>
          </cell>
          <cell r="AF651">
            <v>0</v>
          </cell>
        </row>
        <row r="652">
          <cell r="A652">
            <v>20220700083</v>
          </cell>
          <cell r="B652" t="str">
            <v>お風呂の万田酵素 30mL(製造委託)</v>
          </cell>
          <cell r="C652" t="str">
            <v>外注</v>
          </cell>
          <cell r="E652" t="str">
            <v>外注</v>
          </cell>
          <cell r="F652" t="str">
            <v>外注</v>
          </cell>
          <cell r="G652">
            <v>0</v>
          </cell>
          <cell r="H652">
            <v>0</v>
          </cell>
          <cell r="J652">
            <v>0</v>
          </cell>
          <cell r="K652">
            <v>0</v>
          </cell>
          <cell r="L652" t="str">
            <v>-</v>
          </cell>
          <cell r="M652" t="str">
            <v>-</v>
          </cell>
          <cell r="R652">
            <v>0</v>
          </cell>
          <cell r="S652" t="str">
            <v>-</v>
          </cell>
          <cell r="T652" t="str">
            <v>-</v>
          </cell>
          <cell r="U652">
            <v>0</v>
          </cell>
          <cell r="V652" t="str">
            <v>-</v>
          </cell>
          <cell r="X652">
            <v>0</v>
          </cell>
          <cell r="Y652" t="str">
            <v>-</v>
          </cell>
          <cell r="Z652" t="str">
            <v>-</v>
          </cell>
          <cell r="AA652">
            <v>0</v>
          </cell>
          <cell r="AD652">
            <v>0</v>
          </cell>
          <cell r="AE652">
            <v>0</v>
          </cell>
          <cell r="AF652">
            <v>0</v>
          </cell>
        </row>
        <row r="653">
          <cell r="A653">
            <v>20231000064</v>
          </cell>
          <cell r="B653" t="str">
            <v>ひと粒のちから 55g</v>
          </cell>
          <cell r="C653" t="str">
            <v>外注</v>
          </cell>
          <cell r="E653" t="str">
            <v>外注</v>
          </cell>
          <cell r="F653" t="str">
            <v>外注</v>
          </cell>
          <cell r="H653">
            <v>0</v>
          </cell>
          <cell r="J653">
            <v>0</v>
          </cell>
          <cell r="K653">
            <v>9963</v>
          </cell>
          <cell r="L653" t="str">
            <v>-</v>
          </cell>
          <cell r="M653" t="str">
            <v>-</v>
          </cell>
          <cell r="R653">
            <v>0</v>
          </cell>
          <cell r="S653" t="str">
            <v>-</v>
          </cell>
          <cell r="T653" t="str">
            <v>-</v>
          </cell>
          <cell r="U653">
            <v>0</v>
          </cell>
          <cell r="V653" t="str">
            <v>-</v>
          </cell>
          <cell r="X653">
            <v>0</v>
          </cell>
          <cell r="Y653" t="str">
            <v>-</v>
          </cell>
          <cell r="Z653" t="str">
            <v>-</v>
          </cell>
          <cell r="AA653">
            <v>8172001.4485182408</v>
          </cell>
          <cell r="AD653">
            <v>9963</v>
          </cell>
          <cell r="AE653">
            <v>8172001.4485182408</v>
          </cell>
          <cell r="AF653">
            <v>820.23501440512302</v>
          </cell>
        </row>
        <row r="654">
          <cell r="A654">
            <v>20230300006</v>
          </cell>
          <cell r="B654" t="str">
            <v>万田酵素から生まれたりんご酢とﾌﾞﾙｰﾍﾞﾘｰ</v>
          </cell>
          <cell r="C654" t="str">
            <v>外注</v>
          </cell>
          <cell r="E654" t="str">
            <v>外注</v>
          </cell>
          <cell r="F654" t="str">
            <v>外注</v>
          </cell>
          <cell r="G654" t="str">
            <v>-</v>
          </cell>
          <cell r="H654">
            <v>0</v>
          </cell>
          <cell r="J654">
            <v>0</v>
          </cell>
          <cell r="K654">
            <v>562060</v>
          </cell>
          <cell r="L654" t="str">
            <v>-</v>
          </cell>
          <cell r="M654" t="str">
            <v>-</v>
          </cell>
          <cell r="R654">
            <v>0</v>
          </cell>
          <cell r="S654" t="str">
            <v>-</v>
          </cell>
          <cell r="T654" t="str">
            <v>-</v>
          </cell>
          <cell r="U654">
            <v>0</v>
          </cell>
          <cell r="V654" t="str">
            <v>-</v>
          </cell>
          <cell r="X654">
            <v>0</v>
          </cell>
          <cell r="Y654" t="str">
            <v>-</v>
          </cell>
          <cell r="Z654" t="str">
            <v>-</v>
          </cell>
          <cell r="AA654">
            <v>37824086.149990112</v>
          </cell>
          <cell r="AD654">
            <v>562060</v>
          </cell>
          <cell r="AE654">
            <v>37824086.149990112</v>
          </cell>
          <cell r="AF654">
            <v>67.29545982633546</v>
          </cell>
        </row>
        <row r="655">
          <cell r="A655">
            <v>20220500006</v>
          </cell>
          <cell r="B655" t="str">
            <v>試供品 植物用万田酵素 粒状ﾀｲﾌﾟ7g</v>
          </cell>
          <cell r="C655" t="str">
            <v>外注</v>
          </cell>
          <cell r="E655" t="str">
            <v>外注</v>
          </cell>
          <cell r="F655" t="str">
            <v>外注</v>
          </cell>
          <cell r="H655">
            <v>0</v>
          </cell>
          <cell r="J655">
            <v>0</v>
          </cell>
          <cell r="K655">
            <v>0</v>
          </cell>
          <cell r="L655" t="str">
            <v>-</v>
          </cell>
          <cell r="M655" t="str">
            <v>-</v>
          </cell>
          <cell r="R655">
            <v>0</v>
          </cell>
          <cell r="S655" t="str">
            <v>-</v>
          </cell>
          <cell r="T655" t="str">
            <v>-</v>
          </cell>
          <cell r="U655">
            <v>0</v>
          </cell>
          <cell r="V655" t="str">
            <v>-</v>
          </cell>
          <cell r="X655">
            <v>0</v>
          </cell>
          <cell r="Y655" t="str">
            <v>-</v>
          </cell>
          <cell r="Z655" t="str">
            <v>-</v>
          </cell>
          <cell r="AA655" t="str">
            <v/>
          </cell>
          <cell r="AD655">
            <v>0</v>
          </cell>
          <cell r="AE655">
            <v>0</v>
          </cell>
          <cell r="AF655">
            <v>0</v>
          </cell>
        </row>
        <row r="656">
          <cell r="A656">
            <v>20240100003</v>
          </cell>
          <cell r="B656" t="str">
            <v>水畜産用万田酵素ﾊﾟｳﾀﾞｰ</v>
          </cell>
          <cell r="C656" t="str">
            <v>外注</v>
          </cell>
          <cell r="E656" t="str">
            <v>外注</v>
          </cell>
          <cell r="F656" t="str">
            <v>外注</v>
          </cell>
          <cell r="G656" t="str">
            <v>-</v>
          </cell>
          <cell r="H656">
            <v>0</v>
          </cell>
          <cell r="J656">
            <v>0</v>
          </cell>
          <cell r="K656">
            <v>21600</v>
          </cell>
          <cell r="L656" t="str">
            <v>-</v>
          </cell>
          <cell r="M656" t="str">
            <v>-</v>
          </cell>
          <cell r="R656">
            <v>0</v>
          </cell>
          <cell r="S656" t="str">
            <v>-</v>
          </cell>
          <cell r="T656" t="str">
            <v>-</v>
          </cell>
          <cell r="U656">
            <v>0</v>
          </cell>
          <cell r="V656" t="str">
            <v>-</v>
          </cell>
          <cell r="X656">
            <v>0</v>
          </cell>
          <cell r="Y656" t="str">
            <v>-</v>
          </cell>
          <cell r="Z656" t="str">
            <v>-</v>
          </cell>
          <cell r="AA656">
            <v>4730400</v>
          </cell>
          <cell r="AD656">
            <v>21600</v>
          </cell>
          <cell r="AE656">
            <v>4730400</v>
          </cell>
          <cell r="AF656">
            <v>219</v>
          </cell>
        </row>
        <row r="657">
          <cell r="A657">
            <v>20230900056</v>
          </cell>
          <cell r="B657" t="str">
            <v>万田酵素が入った米麹甘酒</v>
          </cell>
          <cell r="C657" t="str">
            <v>外注</v>
          </cell>
          <cell r="E657" t="str">
            <v>外注</v>
          </cell>
          <cell r="F657" t="str">
            <v>外注</v>
          </cell>
          <cell r="H657">
            <v>0</v>
          </cell>
          <cell r="J657">
            <v>0</v>
          </cell>
          <cell r="K657">
            <v>364428</v>
          </cell>
          <cell r="L657" t="str">
            <v>-</v>
          </cell>
          <cell r="M657" t="str">
            <v>-</v>
          </cell>
          <cell r="R657">
            <v>0</v>
          </cell>
          <cell r="S657" t="str">
            <v>-</v>
          </cell>
          <cell r="T657" t="str">
            <v>-</v>
          </cell>
          <cell r="U657">
            <v>0</v>
          </cell>
          <cell r="V657" t="str">
            <v>-</v>
          </cell>
          <cell r="X657">
            <v>0</v>
          </cell>
          <cell r="Y657" t="str">
            <v>-</v>
          </cell>
          <cell r="Z657" t="str">
            <v>-</v>
          </cell>
          <cell r="AA657">
            <v>28048916.642341536</v>
          </cell>
          <cell r="AD657">
            <v>364428</v>
          </cell>
          <cell r="AE657">
            <v>28048916.642341536</v>
          </cell>
          <cell r="AF657">
            <v>76.966963686493727</v>
          </cell>
        </row>
        <row r="658">
          <cell r="A658">
            <v>20230900057</v>
          </cell>
          <cell r="B658" t="str">
            <v>万田酵素 ｶｰﾌﾊﾞﾗﾝｽ</v>
          </cell>
          <cell r="C658" t="str">
            <v>外注</v>
          </cell>
          <cell r="E658" t="str">
            <v>外注</v>
          </cell>
          <cell r="F658" t="str">
            <v>外注</v>
          </cell>
          <cell r="G658" t="str">
            <v>-</v>
          </cell>
          <cell r="H658">
            <v>0</v>
          </cell>
          <cell r="J658">
            <v>0</v>
          </cell>
          <cell r="K658">
            <v>2160</v>
          </cell>
          <cell r="L658" t="str">
            <v>-</v>
          </cell>
          <cell r="M658" t="str">
            <v>-</v>
          </cell>
          <cell r="R658">
            <v>0</v>
          </cell>
          <cell r="S658" t="str">
            <v>-</v>
          </cell>
          <cell r="T658" t="str">
            <v>-</v>
          </cell>
          <cell r="U658">
            <v>0</v>
          </cell>
          <cell r="V658" t="str">
            <v>-</v>
          </cell>
          <cell r="X658">
            <v>0</v>
          </cell>
          <cell r="Y658" t="str">
            <v>-</v>
          </cell>
          <cell r="Z658" t="str">
            <v>-</v>
          </cell>
          <cell r="AA658">
            <v>1512679.9533594344</v>
          </cell>
          <cell r="AD658">
            <v>2160</v>
          </cell>
          <cell r="AE658">
            <v>1512679.9533594344</v>
          </cell>
          <cell r="AF658">
            <v>700.31479322196037</v>
          </cell>
        </row>
        <row r="659">
          <cell r="A659">
            <v>20220200011</v>
          </cell>
          <cell r="B659" t="str">
            <v xml:space="preserve">試供品 ｽｰﾊﾟｰ氣Ⅰ 5g(T) </v>
          </cell>
          <cell r="C659" t="str">
            <v>外注</v>
          </cell>
          <cell r="E659" t="str">
            <v>外注</v>
          </cell>
          <cell r="F659" t="str">
            <v>外注</v>
          </cell>
          <cell r="H659">
            <v>0</v>
          </cell>
          <cell r="J659">
            <v>0</v>
          </cell>
          <cell r="K659">
            <v>0</v>
          </cell>
          <cell r="AA659">
            <v>0</v>
          </cell>
          <cell r="AD659">
            <v>0</v>
          </cell>
          <cell r="AE659">
            <v>0</v>
          </cell>
          <cell r="AF659">
            <v>0</v>
          </cell>
        </row>
        <row r="660">
          <cell r="A660">
            <v>20231100077</v>
          </cell>
          <cell r="B660" t="str">
            <v>試供品 ﾌﾟﾗｽ温発酵しょうが 2.5g(T</v>
          </cell>
          <cell r="C660" t="str">
            <v>外注</v>
          </cell>
          <cell r="E660" t="str">
            <v>外注</v>
          </cell>
          <cell r="F660" t="str">
            <v>外注</v>
          </cell>
          <cell r="H660">
            <v>0</v>
          </cell>
          <cell r="J660">
            <v>0</v>
          </cell>
          <cell r="K660">
            <v>311562</v>
          </cell>
          <cell r="AA660">
            <v>5303232.2278642785</v>
          </cell>
          <cell r="AD660">
            <v>311562</v>
          </cell>
          <cell r="AE660">
            <v>5303232.2278642785</v>
          </cell>
          <cell r="AF660">
            <v>17.021434667463549</v>
          </cell>
        </row>
        <row r="661">
          <cell r="A661">
            <v>20240800027</v>
          </cell>
          <cell r="B661" t="str">
            <v>万田発酵ｵｰﾙｲﾝﾜﾝｼﾞｪﾙ 50g</v>
          </cell>
          <cell r="C661" t="str">
            <v>外注</v>
          </cell>
          <cell r="E661" t="str">
            <v>外注</v>
          </cell>
          <cell r="F661" t="str">
            <v>外注</v>
          </cell>
          <cell r="H661">
            <v>0</v>
          </cell>
          <cell r="J661">
            <v>0</v>
          </cell>
          <cell r="K661">
            <v>19620</v>
          </cell>
          <cell r="AA661">
            <v>23957523.567265317</v>
          </cell>
          <cell r="AD661">
            <v>19620</v>
          </cell>
          <cell r="AE661">
            <v>23957523.567265317</v>
          </cell>
          <cell r="AF661">
            <v>1221.0766344171925</v>
          </cell>
        </row>
        <row r="662">
          <cell r="A662">
            <v>20250400008</v>
          </cell>
          <cell r="B662" t="str">
            <v>万田発酵のすやすやﾗｲﾌ 15.4g</v>
          </cell>
          <cell r="C662" t="str">
            <v>外注</v>
          </cell>
          <cell r="E662" t="str">
            <v>外注</v>
          </cell>
          <cell r="F662" t="str">
            <v>外注</v>
          </cell>
          <cell r="H662">
            <v>0</v>
          </cell>
          <cell r="J662">
            <v>0</v>
          </cell>
          <cell r="K662">
            <v>4746</v>
          </cell>
          <cell r="AA662">
            <v>3546046.3604244618</v>
          </cell>
          <cell r="AD662">
            <v>4746</v>
          </cell>
          <cell r="AE662">
            <v>3546046.3604244618</v>
          </cell>
          <cell r="AF662">
            <v>747.16526768319886</v>
          </cell>
        </row>
        <row r="663">
          <cell r="A663">
            <v>20250400007</v>
          </cell>
          <cell r="B663" t="str">
            <v>万田発酵のうるうるﾗｲﾌ 12.9g</v>
          </cell>
          <cell r="C663" t="str">
            <v>外注</v>
          </cell>
          <cell r="E663" t="str">
            <v>外注</v>
          </cell>
          <cell r="F663" t="str">
            <v>外注</v>
          </cell>
          <cell r="H663">
            <v>0</v>
          </cell>
          <cell r="J663">
            <v>0</v>
          </cell>
          <cell r="K663">
            <v>3849</v>
          </cell>
          <cell r="AA663">
            <v>2315191.6580497208</v>
          </cell>
          <cell r="AD663">
            <v>3849</v>
          </cell>
          <cell r="AE663">
            <v>2315191.6580497208</v>
          </cell>
          <cell r="AF663">
            <v>601.50471760190203</v>
          </cell>
        </row>
        <row r="664">
          <cell r="A664">
            <v>20250400006</v>
          </cell>
          <cell r="B664" t="str">
            <v>万田発酵のくっきりﾗｲﾌ 10.2g</v>
          </cell>
          <cell r="C664" t="str">
            <v>外注</v>
          </cell>
          <cell r="E664" t="str">
            <v>外注</v>
          </cell>
          <cell r="F664" t="str">
            <v>外注</v>
          </cell>
          <cell r="H664">
            <v>0</v>
          </cell>
          <cell r="J664">
            <v>0</v>
          </cell>
          <cell r="K664">
            <v>4922</v>
          </cell>
          <cell r="AA664">
            <v>1882615.4535075699</v>
          </cell>
          <cell r="AD664">
            <v>4922</v>
          </cell>
          <cell r="AE664">
            <v>1882615.4535075699</v>
          </cell>
          <cell r="AF664">
            <v>382.48993366671471</v>
          </cell>
        </row>
        <row r="665">
          <cell r="A665">
            <v>20250400009</v>
          </cell>
          <cell r="B665" t="str">
            <v>万田発酵のつるんとﾗｲﾌ 7.5g</v>
          </cell>
          <cell r="C665" t="str">
            <v>外注</v>
          </cell>
          <cell r="E665" t="str">
            <v>外注</v>
          </cell>
          <cell r="F665" t="str">
            <v>外注</v>
          </cell>
          <cell r="H665">
            <v>0</v>
          </cell>
          <cell r="J665">
            <v>0</v>
          </cell>
          <cell r="K665">
            <v>7948</v>
          </cell>
          <cell r="AA665">
            <v>2623587.5280182473</v>
          </cell>
          <cell r="AD665">
            <v>7948</v>
          </cell>
          <cell r="AE665">
            <v>2623587.5280182473</v>
          </cell>
          <cell r="AF665">
            <v>330.09405234250721</v>
          </cell>
        </row>
        <row r="666">
          <cell r="A666">
            <v>20230600096</v>
          </cell>
          <cell r="B666" t="str">
            <v>万田酵素50ml瓶ﾄﾞﾘﾝｸ(無印)</v>
          </cell>
          <cell r="C666" t="str">
            <v>外注</v>
          </cell>
          <cell r="E666" t="str">
            <v>外注</v>
          </cell>
          <cell r="F666" t="str">
            <v>外注</v>
          </cell>
          <cell r="H666">
            <v>0</v>
          </cell>
          <cell r="J666">
            <v>0</v>
          </cell>
          <cell r="K666">
            <v>5510</v>
          </cell>
          <cell r="AA666">
            <v>1016963.44027278</v>
          </cell>
          <cell r="AD666">
            <v>5510</v>
          </cell>
          <cell r="AE666">
            <v>1016963.44027278</v>
          </cell>
          <cell r="AF666">
            <v>184.56686756311797</v>
          </cell>
        </row>
        <row r="667">
          <cell r="A667">
            <v>20240800028</v>
          </cell>
          <cell r="B667" t="str">
            <v xml:space="preserve">万田酵素ﾄﾞﾘﾝｸ ﾌﾟﾗｽ 710ml    </v>
          </cell>
          <cell r="C667" t="str">
            <v>外注</v>
          </cell>
          <cell r="E667" t="str">
            <v>外注</v>
          </cell>
          <cell r="F667" t="str">
            <v>外注</v>
          </cell>
          <cell r="H667">
            <v>0</v>
          </cell>
          <cell r="J667">
            <v>0</v>
          </cell>
          <cell r="K667">
            <v>50622</v>
          </cell>
          <cell r="AA667">
            <v>48664589.761656113</v>
          </cell>
          <cell r="AD667">
            <v>50622</v>
          </cell>
          <cell r="AE667">
            <v>48664589.761656113</v>
          </cell>
          <cell r="AF667">
            <v>961.33281501434385</v>
          </cell>
        </row>
        <row r="668">
          <cell r="A668" t="str">
            <v>(有償)20220500015</v>
          </cell>
          <cell r="B668" t="str">
            <v>万田酵素ﾄﾞﾘﾝｸ 50ml(有償支給分)</v>
          </cell>
          <cell r="C668" t="str">
            <v>外注</v>
          </cell>
          <cell r="E668" t="str">
            <v>外注</v>
          </cell>
          <cell r="F668" t="str">
            <v>外注</v>
          </cell>
          <cell r="H668">
            <v>0</v>
          </cell>
          <cell r="J668">
            <v>0</v>
          </cell>
          <cell r="K668">
            <v>633300</v>
          </cell>
          <cell r="AA668">
            <v>46410695.958066329</v>
          </cell>
          <cell r="AD668">
            <v>633300</v>
          </cell>
          <cell r="AE668">
            <v>46410695.958066337</v>
          </cell>
          <cell r="AF668">
            <v>73.283903297120375</v>
          </cell>
        </row>
        <row r="669">
          <cell r="A669" t="str">
            <v>(有償)20240800028</v>
          </cell>
          <cell r="B669" t="str">
            <v>万田酵素ﾄﾞﾘﾝｸ ﾌﾟﾗｽ 710ml(有償支給分)</v>
          </cell>
          <cell r="C669" t="str">
            <v>外注</v>
          </cell>
          <cell r="E669" t="str">
            <v>外注</v>
          </cell>
          <cell r="F669" t="str">
            <v>外注</v>
          </cell>
          <cell r="H669">
            <v>0</v>
          </cell>
          <cell r="J669">
            <v>0</v>
          </cell>
          <cell r="K669">
            <v>13166</v>
          </cell>
          <cell r="AA669">
            <v>40395299.124573931</v>
          </cell>
          <cell r="AD669">
            <v>13166</v>
          </cell>
          <cell r="AE669">
            <v>40395299.124573931</v>
          </cell>
          <cell r="AF669">
            <v>3068.1527513727733</v>
          </cell>
        </row>
        <row r="670">
          <cell r="A670">
            <v>20240500048</v>
          </cell>
          <cell r="B670" t="str">
            <v>Mforteﾓｲｽﾄｾﾗﾑﾏｽｸ27ｍL 10枚入り</v>
          </cell>
          <cell r="C670" t="str">
            <v>外注</v>
          </cell>
          <cell r="E670" t="str">
            <v>外注</v>
          </cell>
          <cell r="F670" t="str">
            <v>外注</v>
          </cell>
          <cell r="H670">
            <v>0</v>
          </cell>
          <cell r="J670">
            <v>0</v>
          </cell>
          <cell r="K670">
            <v>491</v>
          </cell>
          <cell r="AA670">
            <v>1843807.8335671201</v>
          </cell>
          <cell r="AD670">
            <v>491</v>
          </cell>
          <cell r="AE670">
            <v>1843807.8335671201</v>
          </cell>
          <cell r="AF670">
            <v>3755.2094370002446</v>
          </cell>
        </row>
        <row r="671">
          <cell r="A671">
            <v>20241000051</v>
          </cell>
          <cell r="B671" t="str">
            <v>愛犬おもいの 万田酵素 口腔ｹｱ 50g</v>
          </cell>
          <cell r="C671" t="str">
            <v>外注</v>
          </cell>
          <cell r="E671" t="str">
            <v>外注</v>
          </cell>
          <cell r="F671" t="str">
            <v>外注</v>
          </cell>
          <cell r="H671">
            <v>0</v>
          </cell>
          <cell r="J671">
            <v>0</v>
          </cell>
          <cell r="K671">
            <v>1200</v>
          </cell>
          <cell r="AA671">
            <v>456000</v>
          </cell>
          <cell r="AD671">
            <v>1200</v>
          </cell>
          <cell r="AE671">
            <v>456000</v>
          </cell>
          <cell r="AF671">
            <v>380</v>
          </cell>
        </row>
        <row r="672">
          <cell r="A672">
            <v>20241000052</v>
          </cell>
          <cell r="B672" t="str">
            <v>愛猫おもいの 万田酵素 口腔ｹｱ 50g</v>
          </cell>
          <cell r="C672" t="str">
            <v>外注</v>
          </cell>
          <cell r="E672" t="str">
            <v>外注</v>
          </cell>
          <cell r="F672" t="str">
            <v>外注</v>
          </cell>
          <cell r="H672">
            <v>0</v>
          </cell>
          <cell r="J672">
            <v>0</v>
          </cell>
          <cell r="K672">
            <v>1200</v>
          </cell>
          <cell r="AA672">
            <v>456000</v>
          </cell>
          <cell r="AD672">
            <v>1200</v>
          </cell>
          <cell r="AE672">
            <v>456000</v>
          </cell>
          <cell r="AF672">
            <v>380</v>
          </cell>
        </row>
        <row r="673">
          <cell r="A673">
            <v>20241000053</v>
          </cell>
          <cell r="B673" t="str">
            <v>愛犬おもいの 万田酵素 関節ｹｱ 50g</v>
          </cell>
          <cell r="C673" t="str">
            <v>外注</v>
          </cell>
          <cell r="E673" t="str">
            <v>外注</v>
          </cell>
          <cell r="F673" t="str">
            <v>外注</v>
          </cell>
          <cell r="H673">
            <v>0</v>
          </cell>
          <cell r="J673">
            <v>0</v>
          </cell>
          <cell r="K673">
            <v>1200</v>
          </cell>
          <cell r="AA673">
            <v>456000</v>
          </cell>
          <cell r="AD673">
            <v>1200</v>
          </cell>
          <cell r="AE673">
            <v>456000</v>
          </cell>
          <cell r="AF673">
            <v>380</v>
          </cell>
        </row>
        <row r="674">
          <cell r="A674">
            <v>20241000054</v>
          </cell>
          <cell r="B674" t="str">
            <v>愛猫おもいの 万田酵素 関節ｹｱ 50g</v>
          </cell>
          <cell r="C674" t="str">
            <v>外注</v>
          </cell>
          <cell r="E674" t="str">
            <v>外注</v>
          </cell>
          <cell r="F674" t="str">
            <v>外注</v>
          </cell>
          <cell r="H674">
            <v>0</v>
          </cell>
          <cell r="J674">
            <v>0</v>
          </cell>
          <cell r="K674">
            <v>1200</v>
          </cell>
          <cell r="AA674">
            <v>456000</v>
          </cell>
          <cell r="AD674">
            <v>1200</v>
          </cell>
          <cell r="AE674">
            <v>456000</v>
          </cell>
          <cell r="AF674">
            <v>380</v>
          </cell>
        </row>
        <row r="675">
          <cell r="A675">
            <v>20250300003</v>
          </cell>
          <cell r="B675" t="str">
            <v>試供品 愛犬おもいの万田酵素 口腔</v>
          </cell>
          <cell r="C675" t="str">
            <v>外注</v>
          </cell>
          <cell r="E675" t="str">
            <v>外注</v>
          </cell>
          <cell r="F675" t="str">
            <v>外注</v>
          </cell>
          <cell r="H675">
            <v>0</v>
          </cell>
          <cell r="J675">
            <v>0</v>
          </cell>
          <cell r="K675">
            <v>5009</v>
          </cell>
          <cell r="AA675">
            <v>175315</v>
          </cell>
          <cell r="AD675">
            <v>5009</v>
          </cell>
          <cell r="AE675">
            <v>175315</v>
          </cell>
          <cell r="AF675">
            <v>35</v>
          </cell>
        </row>
        <row r="676">
          <cell r="A676">
            <v>20250300004</v>
          </cell>
          <cell r="B676" t="str">
            <v>試供品 愛猫おもいの万田酵素 口腔</v>
          </cell>
          <cell r="C676" t="str">
            <v>外注</v>
          </cell>
          <cell r="E676" t="str">
            <v>外注</v>
          </cell>
          <cell r="F676" t="str">
            <v>外注</v>
          </cell>
          <cell r="H676">
            <v>0</v>
          </cell>
          <cell r="J676">
            <v>0</v>
          </cell>
          <cell r="K676">
            <v>5009</v>
          </cell>
          <cell r="AA676">
            <v>175315</v>
          </cell>
          <cell r="AD676">
            <v>5009</v>
          </cell>
          <cell r="AE676">
            <v>175315</v>
          </cell>
          <cell r="AF676">
            <v>35</v>
          </cell>
        </row>
        <row r="677">
          <cell r="A677">
            <v>20250300005</v>
          </cell>
          <cell r="B677" t="str">
            <v>試供品 愛犬おもいの万田酵素 関節</v>
          </cell>
          <cell r="C677" t="str">
            <v>外注</v>
          </cell>
          <cell r="E677" t="str">
            <v>外注</v>
          </cell>
          <cell r="F677" t="str">
            <v>外注</v>
          </cell>
          <cell r="H677">
            <v>0</v>
          </cell>
          <cell r="J677">
            <v>0</v>
          </cell>
          <cell r="K677">
            <v>5007</v>
          </cell>
          <cell r="AA677">
            <v>175245</v>
          </cell>
          <cell r="AD677">
            <v>5007</v>
          </cell>
          <cell r="AE677">
            <v>175245</v>
          </cell>
          <cell r="AF677">
            <v>35</v>
          </cell>
        </row>
        <row r="678">
          <cell r="A678">
            <v>20250300006</v>
          </cell>
          <cell r="B678" t="str">
            <v>試供品 愛猫おもいの万田酵素 関節</v>
          </cell>
          <cell r="C678" t="str">
            <v>外注</v>
          </cell>
          <cell r="E678" t="str">
            <v>外注</v>
          </cell>
          <cell r="F678" t="str">
            <v>外注</v>
          </cell>
          <cell r="H678">
            <v>0</v>
          </cell>
          <cell r="J678">
            <v>0</v>
          </cell>
          <cell r="K678">
            <v>5008</v>
          </cell>
          <cell r="AA678">
            <v>175280</v>
          </cell>
          <cell r="AD678">
            <v>5008</v>
          </cell>
          <cell r="AE678">
            <v>175280</v>
          </cell>
          <cell r="AF678">
            <v>35</v>
          </cell>
        </row>
        <row r="679">
          <cell r="A679">
            <v>20240700084</v>
          </cell>
          <cell r="B679" t="str">
            <v>MKﾐｸｽﾁｬｰ(ﾊﾟｳﾀﾞｰ30)1kg</v>
          </cell>
          <cell r="C679" t="str">
            <v>外注</v>
          </cell>
          <cell r="E679" t="str">
            <v>外注</v>
          </cell>
          <cell r="F679" t="str">
            <v>外注</v>
          </cell>
          <cell r="H679">
            <v>0</v>
          </cell>
          <cell r="J679">
            <v>0</v>
          </cell>
          <cell r="K679">
            <v>520</v>
          </cell>
          <cell r="AA679">
            <v>1430485.0601050381</v>
          </cell>
          <cell r="AD679">
            <v>520</v>
          </cell>
          <cell r="AE679">
            <v>1430485.0601050381</v>
          </cell>
          <cell r="AF679">
            <v>2750.932807894304</v>
          </cell>
        </row>
        <row r="680">
          <cell r="A680">
            <v>20240700083</v>
          </cell>
          <cell r="B680" t="str">
            <v xml:space="preserve">MKﾐｸｽﾁｬｰ(ﾊﾟｳﾀﾞｰ)1kg       </v>
          </cell>
          <cell r="C680" t="str">
            <v>外注</v>
          </cell>
          <cell r="E680" t="str">
            <v>外注</v>
          </cell>
          <cell r="F680" t="str">
            <v>外注</v>
          </cell>
          <cell r="H680">
            <v>0</v>
          </cell>
          <cell r="J680">
            <v>0</v>
          </cell>
          <cell r="K680">
            <v>124</v>
          </cell>
          <cell r="AA680">
            <v>541080.02538721066</v>
          </cell>
          <cell r="AD680">
            <v>124</v>
          </cell>
          <cell r="AE680">
            <v>541080.02538721066</v>
          </cell>
          <cell r="AF680">
            <v>4363.5485918323438</v>
          </cell>
        </row>
        <row r="681">
          <cell r="A681">
            <v>20241000056</v>
          </cell>
          <cell r="B681" t="str">
            <v>【②】ｴﾑﾌｫﾙﾃ ﾘﾝｸﾙﾌﾞﾗｲﾄｴｯｾﾝｽ 20g</v>
          </cell>
          <cell r="C681" t="str">
            <v>外注</v>
          </cell>
          <cell r="E681" t="str">
            <v>外注</v>
          </cell>
          <cell r="F681" t="str">
            <v>外注</v>
          </cell>
          <cell r="H681">
            <v>0</v>
          </cell>
          <cell r="J681">
            <v>0</v>
          </cell>
          <cell r="K681">
            <v>3000</v>
          </cell>
          <cell r="AA681">
            <v>2271936.409111788</v>
          </cell>
          <cell r="AD681">
            <v>3000</v>
          </cell>
          <cell r="AE681">
            <v>2271936.409111788</v>
          </cell>
          <cell r="AF681">
            <v>757.31213637059602</v>
          </cell>
        </row>
        <row r="682">
          <cell r="C682" t="str">
            <v>外注</v>
          </cell>
          <cell r="E682" t="str">
            <v>外注</v>
          </cell>
          <cell r="F682" t="str">
            <v>外注</v>
          </cell>
          <cell r="H682">
            <v>0</v>
          </cell>
          <cell r="J682">
            <v>0</v>
          </cell>
          <cell r="K682">
            <v>0</v>
          </cell>
          <cell r="AA682">
            <v>0</v>
          </cell>
          <cell r="AD682">
            <v>0</v>
          </cell>
          <cell r="AE682">
            <v>0</v>
          </cell>
          <cell r="AF682">
            <v>0</v>
          </cell>
        </row>
        <row r="683">
          <cell r="C683" t="str">
            <v>外注</v>
          </cell>
          <cell r="E683" t="str">
            <v>外注</v>
          </cell>
          <cell r="F683" t="str">
            <v>外注</v>
          </cell>
          <cell r="H683">
            <v>0</v>
          </cell>
          <cell r="J683">
            <v>0</v>
          </cell>
          <cell r="K683">
            <v>0</v>
          </cell>
          <cell r="AA683">
            <v>0</v>
          </cell>
          <cell r="AD683">
            <v>0</v>
          </cell>
          <cell r="AE683">
            <v>0</v>
          </cell>
          <cell r="AF683">
            <v>0</v>
          </cell>
        </row>
        <row r="684">
          <cell r="C684" t="str">
            <v>外注</v>
          </cell>
          <cell r="E684" t="str">
            <v>外注</v>
          </cell>
          <cell r="F684" t="str">
            <v>外注</v>
          </cell>
          <cell r="H684">
            <v>0</v>
          </cell>
          <cell r="J684">
            <v>0</v>
          </cell>
          <cell r="K684">
            <v>0</v>
          </cell>
          <cell r="AA684">
            <v>0</v>
          </cell>
          <cell r="AD684">
            <v>0</v>
          </cell>
          <cell r="AE684">
            <v>0</v>
          </cell>
          <cell r="AF684">
            <v>0</v>
          </cell>
        </row>
        <row r="685">
          <cell r="C685" t="str">
            <v>外注</v>
          </cell>
          <cell r="E685" t="str">
            <v>外注</v>
          </cell>
          <cell r="F685" t="str">
            <v>外注</v>
          </cell>
          <cell r="H685">
            <v>0</v>
          </cell>
          <cell r="J685">
            <v>0</v>
          </cell>
          <cell r="K685">
            <v>0</v>
          </cell>
          <cell r="AA685">
            <v>0</v>
          </cell>
          <cell r="AD685">
            <v>0</v>
          </cell>
          <cell r="AE685">
            <v>0</v>
          </cell>
          <cell r="AF685">
            <v>0</v>
          </cell>
        </row>
        <row r="686">
          <cell r="C686" t="str">
            <v>外注</v>
          </cell>
          <cell r="E686" t="str">
            <v>外注</v>
          </cell>
          <cell r="F686" t="str">
            <v>外注</v>
          </cell>
          <cell r="H686">
            <v>0</v>
          </cell>
          <cell r="J686">
            <v>0</v>
          </cell>
          <cell r="K686">
            <v>0</v>
          </cell>
          <cell r="AA686">
            <v>0</v>
          </cell>
          <cell r="AD686">
            <v>0</v>
          </cell>
          <cell r="AE686">
            <v>0</v>
          </cell>
          <cell r="AF686">
            <v>0</v>
          </cell>
        </row>
        <row r="687">
          <cell r="C687" t="str">
            <v>外注</v>
          </cell>
          <cell r="E687" t="str">
            <v>外注</v>
          </cell>
          <cell r="F687" t="str">
            <v>外注</v>
          </cell>
          <cell r="H687">
            <v>0</v>
          </cell>
          <cell r="J687">
            <v>0</v>
          </cell>
          <cell r="K687">
            <v>0</v>
          </cell>
          <cell r="AA687">
            <v>0</v>
          </cell>
          <cell r="AD687">
            <v>0</v>
          </cell>
          <cell r="AE687">
            <v>0</v>
          </cell>
          <cell r="AF687">
            <v>0</v>
          </cell>
        </row>
        <row r="688">
          <cell r="C688" t="str">
            <v>外注</v>
          </cell>
          <cell r="E688" t="str">
            <v>外注</v>
          </cell>
          <cell r="F688" t="str">
            <v>外注</v>
          </cell>
          <cell r="H688">
            <v>0</v>
          </cell>
          <cell r="J688">
            <v>0</v>
          </cell>
          <cell r="K688">
            <v>0</v>
          </cell>
          <cell r="AA688">
            <v>0</v>
          </cell>
          <cell r="AD688">
            <v>0</v>
          </cell>
          <cell r="AE688">
            <v>0</v>
          </cell>
          <cell r="AF688">
            <v>0</v>
          </cell>
        </row>
        <row r="689">
          <cell r="C689" t="str">
            <v>外注</v>
          </cell>
          <cell r="E689" t="str">
            <v>外注</v>
          </cell>
          <cell r="F689" t="str">
            <v>外注</v>
          </cell>
          <cell r="H689">
            <v>0</v>
          </cell>
          <cell r="J689">
            <v>0</v>
          </cell>
          <cell r="K689">
            <v>0</v>
          </cell>
          <cell r="AA689">
            <v>0</v>
          </cell>
          <cell r="AD689">
            <v>0</v>
          </cell>
          <cell r="AE689">
            <v>0</v>
          </cell>
          <cell r="AF689">
            <v>0</v>
          </cell>
        </row>
        <row r="691">
          <cell r="AD691">
            <v>0</v>
          </cell>
        </row>
        <row r="692">
          <cell r="A692">
            <v>20110801276</v>
          </cell>
          <cell r="B692" t="str">
            <v>超熟粒(ﾉﾍﾞﾘﾃｨｰ) 3粒</v>
          </cell>
          <cell r="C692" t="str">
            <v>特殊</v>
          </cell>
          <cell r="AD692">
            <v>0</v>
          </cell>
        </row>
        <row r="693">
          <cell r="A693">
            <v>20180200005</v>
          </cell>
          <cell r="B693" t="str">
            <v>試供品 ﾄﾞﾘﾝｸﾀｲﾌﾟ (18ml)</v>
          </cell>
          <cell r="C693" t="str">
            <v>特殊</v>
          </cell>
          <cell r="AD693">
            <v>0</v>
          </cell>
        </row>
        <row r="694">
          <cell r="A694">
            <v>20151200005</v>
          </cell>
          <cell r="B694" t="str">
            <v>万田酵素 粒 3粒×7包 (生協用)</v>
          </cell>
          <cell r="C694" t="str">
            <v>特殊</v>
          </cell>
          <cell r="AD694">
            <v>0</v>
          </cell>
        </row>
        <row r="695">
          <cell r="A695">
            <v>20180500100</v>
          </cell>
          <cell r="B695" t="str">
            <v>試供品 万田酵素 ﾄﾞﾘﾝｸﾀｲﾌﾟ 18ml×2包</v>
          </cell>
          <cell r="C695" t="str">
            <v>特殊</v>
          </cell>
          <cell r="AD695">
            <v>0</v>
          </cell>
        </row>
        <row r="696">
          <cell r="A696">
            <v>20180500119</v>
          </cell>
          <cell r="B696" t="str">
            <v>万田酵素 STANDARD 粒 7粒×20包</v>
          </cell>
          <cell r="C696" t="str">
            <v>特殊</v>
          </cell>
          <cell r="AD696">
            <v>0</v>
          </cell>
        </row>
        <row r="697">
          <cell r="A697">
            <v>20180700072</v>
          </cell>
          <cell r="B697" t="str">
            <v>万田酵素 GINGER 分包77.5g ﾀﾞﾐｰ</v>
          </cell>
          <cell r="C697" t="str">
            <v>特殊</v>
          </cell>
          <cell r="AD697">
            <v>0</v>
          </cell>
        </row>
        <row r="698">
          <cell r="A698">
            <v>20180700073</v>
          </cell>
          <cell r="B698" t="str">
            <v>万田酵素 STANDARD 分包77.5g　ﾀﾞﾐｰ</v>
          </cell>
          <cell r="C698" t="str">
            <v>特殊</v>
          </cell>
          <cell r="AD698">
            <v>0</v>
          </cell>
        </row>
        <row r="699">
          <cell r="A699">
            <v>20180700074</v>
          </cell>
          <cell r="B699" t="str">
            <v>万田酵素 MULBERRY 分包77.5g ﾀﾞﾐｰ</v>
          </cell>
          <cell r="C699" t="str">
            <v>特殊</v>
          </cell>
          <cell r="AD699">
            <v>0</v>
          </cell>
        </row>
        <row r="700">
          <cell r="A700">
            <v>20181100041</v>
          </cell>
          <cell r="B700" t="str">
            <v>万田酵素STANDARD 7粒×4包(自社製造分)</v>
          </cell>
          <cell r="C700" t="str">
            <v>特殊</v>
          </cell>
          <cell r="AD700">
            <v>0</v>
          </cell>
        </row>
        <row r="701">
          <cell r="A701">
            <v>20181100043</v>
          </cell>
          <cell r="B701" t="str">
            <v>万田酵素 GINGER 7粒×4包</v>
          </cell>
          <cell r="C701" t="str">
            <v>特殊</v>
          </cell>
          <cell r="AD701">
            <v>0</v>
          </cell>
        </row>
        <row r="702">
          <cell r="A702">
            <v>20190100015</v>
          </cell>
          <cell r="B702" t="str">
            <v>万田酵素 GINGER粒7粒×20包</v>
          </cell>
          <cell r="C702" t="str">
            <v>特殊</v>
          </cell>
          <cell r="AD702">
            <v>0</v>
          </cell>
        </row>
        <row r="704">
          <cell r="AD704">
            <v>0</v>
          </cell>
        </row>
        <row r="705">
          <cell r="A705">
            <v>20201000025</v>
          </cell>
          <cell r="B705" t="str">
            <v>MANDA BUTTER CAKE 2個入り</v>
          </cell>
          <cell r="C705" t="str">
            <v>CX</v>
          </cell>
          <cell r="AD705">
            <v>0</v>
          </cell>
        </row>
        <row r="706">
          <cell r="A706">
            <v>20201000026</v>
          </cell>
          <cell r="B706" t="str">
            <v>MANDA BUTTER CAKE 11個入り</v>
          </cell>
          <cell r="C706" t="str">
            <v>CX</v>
          </cell>
          <cell r="AD706">
            <v>0</v>
          </cell>
        </row>
        <row r="707">
          <cell r="H707">
            <v>0</v>
          </cell>
          <cell r="J707">
            <v>0</v>
          </cell>
          <cell r="X707">
            <v>0</v>
          </cell>
          <cell r="AD707">
            <v>0</v>
          </cell>
        </row>
        <row r="708">
          <cell r="H708">
            <v>0</v>
          </cell>
          <cell r="J708">
            <v>0</v>
          </cell>
          <cell r="X708">
            <v>0</v>
          </cell>
          <cell r="AD708">
            <v>0</v>
          </cell>
        </row>
        <row r="709">
          <cell r="H709">
            <v>0</v>
          </cell>
          <cell r="J709">
            <v>0</v>
          </cell>
          <cell r="X709">
            <v>0</v>
          </cell>
          <cell r="AD709">
            <v>0</v>
          </cell>
        </row>
        <row r="710">
          <cell r="H710">
            <v>0</v>
          </cell>
          <cell r="J710">
            <v>0</v>
          </cell>
          <cell r="X710">
            <v>0</v>
          </cell>
          <cell r="AD710">
            <v>0</v>
          </cell>
        </row>
        <row r="711">
          <cell r="H711">
            <v>0</v>
          </cell>
          <cell r="J711">
            <v>0</v>
          </cell>
          <cell r="X711">
            <v>0</v>
          </cell>
          <cell r="AD711">
            <v>0</v>
          </cell>
        </row>
        <row r="712">
          <cell r="H712">
            <v>0</v>
          </cell>
          <cell r="J712">
            <v>0</v>
          </cell>
          <cell r="X712">
            <v>0</v>
          </cell>
          <cell r="AD712">
            <v>0</v>
          </cell>
        </row>
        <row r="713">
          <cell r="H713">
            <v>0</v>
          </cell>
          <cell r="J713">
            <v>0</v>
          </cell>
          <cell r="X713">
            <v>0</v>
          </cell>
          <cell r="AD713">
            <v>0</v>
          </cell>
        </row>
        <row r="714">
          <cell r="H714">
            <v>0</v>
          </cell>
          <cell r="J714">
            <v>0</v>
          </cell>
          <cell r="X714">
            <v>0</v>
          </cell>
          <cell r="AD714">
            <v>0</v>
          </cell>
        </row>
        <row r="715">
          <cell r="H715">
            <v>0</v>
          </cell>
          <cell r="J715">
            <v>0</v>
          </cell>
          <cell r="X715">
            <v>0</v>
          </cell>
          <cell r="AD715">
            <v>0</v>
          </cell>
        </row>
        <row r="716">
          <cell r="H716">
            <v>0</v>
          </cell>
          <cell r="J716">
            <v>0</v>
          </cell>
          <cell r="X716">
            <v>0</v>
          </cell>
          <cell r="AD716">
            <v>0</v>
          </cell>
        </row>
        <row r="717">
          <cell r="H717">
            <v>0</v>
          </cell>
          <cell r="J717">
            <v>0</v>
          </cell>
          <cell r="X717">
            <v>0</v>
          </cell>
          <cell r="AD717">
            <v>0</v>
          </cell>
        </row>
        <row r="718">
          <cell r="H718">
            <v>0</v>
          </cell>
          <cell r="J718">
            <v>0</v>
          </cell>
          <cell r="X718">
            <v>0</v>
          </cell>
          <cell r="AD718">
            <v>0</v>
          </cell>
        </row>
        <row r="719">
          <cell r="H719">
            <v>0</v>
          </cell>
          <cell r="J719">
            <v>0</v>
          </cell>
          <cell r="X719">
            <v>0</v>
          </cell>
          <cell r="AD719">
            <v>0</v>
          </cell>
        </row>
        <row r="720">
          <cell r="H720">
            <v>0</v>
          </cell>
          <cell r="J720">
            <v>0</v>
          </cell>
          <cell r="X720">
            <v>0</v>
          </cell>
          <cell r="AD720">
            <v>0</v>
          </cell>
        </row>
        <row r="721">
          <cell r="H721">
            <v>0</v>
          </cell>
          <cell r="J721">
            <v>0</v>
          </cell>
          <cell r="X721">
            <v>0</v>
          </cell>
          <cell r="AD721">
            <v>0</v>
          </cell>
        </row>
        <row r="722">
          <cell r="H722">
            <v>0</v>
          </cell>
          <cell r="J722">
            <v>0</v>
          </cell>
          <cell r="X722">
            <v>0</v>
          </cell>
          <cell r="AD722">
            <v>0</v>
          </cell>
        </row>
        <row r="723">
          <cell r="H723">
            <v>0</v>
          </cell>
          <cell r="J723">
            <v>0</v>
          </cell>
          <cell r="X723">
            <v>0</v>
          </cell>
          <cell r="AD723">
            <v>0</v>
          </cell>
        </row>
        <row r="724">
          <cell r="H724">
            <v>0</v>
          </cell>
          <cell r="J724">
            <v>0</v>
          </cell>
          <cell r="X724">
            <v>0</v>
          </cell>
          <cell r="AD724">
            <v>0</v>
          </cell>
        </row>
        <row r="725">
          <cell r="H725">
            <v>0</v>
          </cell>
          <cell r="J725">
            <v>0</v>
          </cell>
          <cell r="X725">
            <v>0</v>
          </cell>
          <cell r="AD725">
            <v>0</v>
          </cell>
        </row>
        <row r="726">
          <cell r="H726">
            <v>0</v>
          </cell>
          <cell r="J726">
            <v>0</v>
          </cell>
          <cell r="X726">
            <v>0</v>
          </cell>
          <cell r="AD726">
            <v>0</v>
          </cell>
        </row>
        <row r="727">
          <cell r="H727">
            <v>0</v>
          </cell>
          <cell r="J727">
            <v>0</v>
          </cell>
          <cell r="X727">
            <v>0</v>
          </cell>
          <cell r="AD727">
            <v>0</v>
          </cell>
        </row>
        <row r="728">
          <cell r="H728">
            <v>0</v>
          </cell>
          <cell r="J728">
            <v>0</v>
          </cell>
          <cell r="X728">
            <v>0</v>
          </cell>
          <cell r="AD728">
            <v>0</v>
          </cell>
        </row>
        <row r="729">
          <cell r="H729">
            <v>0</v>
          </cell>
          <cell r="J729">
            <v>0</v>
          </cell>
          <cell r="X729">
            <v>0</v>
          </cell>
          <cell r="AD729">
            <v>0</v>
          </cell>
        </row>
        <row r="730">
          <cell r="H730">
            <v>0</v>
          </cell>
          <cell r="J730">
            <v>0</v>
          </cell>
          <cell r="X730">
            <v>0</v>
          </cell>
          <cell r="AD730">
            <v>0</v>
          </cell>
        </row>
        <row r="731">
          <cell r="H731">
            <v>0</v>
          </cell>
          <cell r="J731">
            <v>0</v>
          </cell>
          <cell r="X731">
            <v>0</v>
          </cell>
          <cell r="AD731">
            <v>0</v>
          </cell>
        </row>
        <row r="732">
          <cell r="H732">
            <v>0</v>
          </cell>
          <cell r="J732">
            <v>0</v>
          </cell>
          <cell r="X732">
            <v>0</v>
          </cell>
          <cell r="AD732">
            <v>0</v>
          </cell>
        </row>
        <row r="733">
          <cell r="H733">
            <v>0</v>
          </cell>
          <cell r="J733">
            <v>0</v>
          </cell>
          <cell r="X733">
            <v>0</v>
          </cell>
          <cell r="AD733">
            <v>0</v>
          </cell>
        </row>
        <row r="734">
          <cell r="H734">
            <v>0</v>
          </cell>
          <cell r="J734">
            <v>0</v>
          </cell>
          <cell r="X734">
            <v>0</v>
          </cell>
          <cell r="AD734">
            <v>0</v>
          </cell>
        </row>
        <row r="735">
          <cell r="H735">
            <v>0</v>
          </cell>
          <cell r="J735">
            <v>0</v>
          </cell>
          <cell r="X735">
            <v>0</v>
          </cell>
          <cell r="AD735">
            <v>0</v>
          </cell>
        </row>
        <row r="736">
          <cell r="H736">
            <v>0</v>
          </cell>
          <cell r="J736">
            <v>0</v>
          </cell>
          <cell r="X736">
            <v>0</v>
          </cell>
          <cell r="AD736">
            <v>0</v>
          </cell>
        </row>
        <row r="737">
          <cell r="H737">
            <v>0</v>
          </cell>
          <cell r="J737">
            <v>0</v>
          </cell>
          <cell r="X737">
            <v>0</v>
          </cell>
          <cell r="AD737">
            <v>0</v>
          </cell>
        </row>
        <row r="738">
          <cell r="H738">
            <v>0</v>
          </cell>
          <cell r="J738">
            <v>0</v>
          </cell>
          <cell r="X738">
            <v>0</v>
          </cell>
          <cell r="AD738">
            <v>0</v>
          </cell>
        </row>
        <row r="739">
          <cell r="H739">
            <v>0</v>
          </cell>
          <cell r="J739">
            <v>0</v>
          </cell>
          <cell r="X739">
            <v>0</v>
          </cell>
          <cell r="AD739">
            <v>0</v>
          </cell>
        </row>
        <row r="740">
          <cell r="H740">
            <v>0</v>
          </cell>
          <cell r="J740">
            <v>0</v>
          </cell>
          <cell r="X740">
            <v>0</v>
          </cell>
          <cell r="AD740">
            <v>0</v>
          </cell>
        </row>
        <row r="741">
          <cell r="H741">
            <v>0</v>
          </cell>
          <cell r="J741">
            <v>0</v>
          </cell>
          <cell r="X741">
            <v>0</v>
          </cell>
          <cell r="AD741">
            <v>0</v>
          </cell>
        </row>
        <row r="742">
          <cell r="H742">
            <v>0</v>
          </cell>
          <cell r="J742">
            <v>0</v>
          </cell>
          <cell r="X742">
            <v>0</v>
          </cell>
          <cell r="AD742">
            <v>0</v>
          </cell>
        </row>
        <row r="743">
          <cell r="H743">
            <v>0</v>
          </cell>
          <cell r="J743">
            <v>0</v>
          </cell>
          <cell r="X743">
            <v>0</v>
          </cell>
          <cell r="AD743">
            <v>0</v>
          </cell>
        </row>
        <row r="744">
          <cell r="H744">
            <v>0</v>
          </cell>
          <cell r="J744">
            <v>0</v>
          </cell>
          <cell r="X744">
            <v>0</v>
          </cell>
          <cell r="AD744">
            <v>0</v>
          </cell>
        </row>
        <row r="745">
          <cell r="H745">
            <v>0</v>
          </cell>
          <cell r="J745">
            <v>0</v>
          </cell>
          <cell r="X745">
            <v>0</v>
          </cell>
          <cell r="AD745">
            <v>0</v>
          </cell>
        </row>
        <row r="746">
          <cell r="H746">
            <v>0</v>
          </cell>
          <cell r="J746">
            <v>0</v>
          </cell>
          <cell r="X746">
            <v>0</v>
          </cell>
        </row>
        <row r="747">
          <cell r="H747">
            <v>1978183</v>
          </cell>
          <cell r="I747" t="str">
            <v>-</v>
          </cell>
          <cell r="J747">
            <v>25302294.684380904</v>
          </cell>
          <cell r="K747">
            <v>17418587</v>
          </cell>
          <cell r="L747">
            <v>141631676.80177289</v>
          </cell>
          <cell r="M747">
            <v>151186967.84730491</v>
          </cell>
          <cell r="N747">
            <v>0</v>
          </cell>
          <cell r="O747">
            <v>119179746.51193285</v>
          </cell>
          <cell r="P747">
            <v>101495262.60287628</v>
          </cell>
          <cell r="Q747">
            <v>93698434.12299566</v>
          </cell>
          <cell r="R747" t="str">
            <v>-</v>
          </cell>
          <cell r="S747">
            <v>120594519.59053169</v>
          </cell>
          <cell r="T747">
            <v>95340136.259487286</v>
          </cell>
          <cell r="U747">
            <v>1058325</v>
          </cell>
          <cell r="V747">
            <v>121751366</v>
          </cell>
          <cell r="W747">
            <v>34655</v>
          </cell>
          <cell r="X747">
            <v>2000714.3010935485</v>
          </cell>
          <cell r="Y747">
            <v>176955683</v>
          </cell>
          <cell r="Z747">
            <v>75416929</v>
          </cell>
          <cell r="AA747">
            <v>901145692.83678484</v>
          </cell>
          <cell r="AB747">
            <v>6595575</v>
          </cell>
          <cell r="AC747">
            <v>-119179746.51193285</v>
          </cell>
          <cell r="AD747">
            <v>11417569</v>
          </cell>
          <cell r="AE747">
            <v>1440540240.3676662</v>
          </cell>
          <cell r="AF747" t="str">
            <v>-</v>
          </cell>
        </row>
        <row r="748">
          <cell r="G748" t="str">
            <v>前期末の合計ベタ打ち</v>
          </cell>
          <cell r="H748">
            <v>1978183</v>
          </cell>
          <cell r="I748" t="str">
            <v>-</v>
          </cell>
          <cell r="J748">
            <v>25302294.684380904</v>
          </cell>
          <cell r="T748" t="str">
            <v>25/6/19更新↑</v>
          </cell>
          <cell r="U748">
            <v>1058325</v>
          </cell>
          <cell r="W748">
            <v>7745</v>
          </cell>
          <cell r="Z748" t="str">
            <v>2025/6/19更新済</v>
          </cell>
          <cell r="AA748">
            <v>901145692.83678484</v>
          </cell>
        </row>
        <row r="749">
          <cell r="G749" t="str">
            <v>差異</v>
          </cell>
          <cell r="H749" t="str">
            <v>ok</v>
          </cell>
          <cell r="J749" t="str">
            <v>ok</v>
          </cell>
          <cell r="T749" t="str">
            <v>製品課労務費チェックⅠ</v>
          </cell>
          <cell r="U749" t="str">
            <v>ok</v>
          </cell>
          <cell r="W749">
            <v>26910</v>
          </cell>
          <cell r="Z749" t="str">
            <v>外注加工費チェック</v>
          </cell>
          <cell r="AA749" t="str">
            <v>ok</v>
          </cell>
        </row>
        <row r="750">
          <cell r="AC750" t="str">
            <v>自社製造</v>
          </cell>
          <cell r="AD750">
            <v>2631096</v>
          </cell>
        </row>
        <row r="751">
          <cell r="J751" t="str">
            <v>自社製造</v>
          </cell>
          <cell r="K751">
            <v>2631096</v>
          </cell>
          <cell r="U751" t="str">
            <v>製品課労務費</v>
          </cell>
          <cell r="AC751" t="str">
            <v>自社製造(半製品)</v>
          </cell>
          <cell r="AD751">
            <v>0</v>
          </cell>
        </row>
        <row r="752">
          <cell r="J752" t="str">
            <v>自社製造(半製品)</v>
          </cell>
          <cell r="K752">
            <v>455700</v>
          </cell>
          <cell r="U752" t="str">
            <v>製品課(製造経費)</v>
          </cell>
          <cell r="V752">
            <v>121751366</v>
          </cell>
          <cell r="W752" t="str">
            <v>⇐25/6/19更新</v>
          </cell>
          <cell r="AC752" t="str">
            <v>製造部</v>
          </cell>
          <cell r="AD752">
            <v>63233</v>
          </cell>
        </row>
        <row r="753">
          <cell r="J753" t="str">
            <v>製造部</v>
          </cell>
          <cell r="K753">
            <v>63233</v>
          </cell>
          <cell r="T753">
            <v>95340136.259487286</v>
          </cell>
          <cell r="V753">
            <v>121751366</v>
          </cell>
          <cell r="Z753">
            <v>75416929</v>
          </cell>
          <cell r="AC753" t="str">
            <v>外注</v>
          </cell>
          <cell r="AD753">
            <v>8723240</v>
          </cell>
        </row>
        <row r="754">
          <cell r="J754" t="str">
            <v>外注</v>
          </cell>
          <cell r="K754">
            <v>14724258</v>
          </cell>
          <cell r="S754" t="str">
            <v>製品課資材費チェック</v>
          </cell>
          <cell r="T754" t="str">
            <v>ok</v>
          </cell>
          <cell r="Y754" t="str">
            <v>製品課経費チェック</v>
          </cell>
          <cell r="Z754" t="str">
            <v>ok</v>
          </cell>
          <cell r="AC754" t="str">
            <v>自社製造+製造部+外注</v>
          </cell>
          <cell r="AD754">
            <v>11417569</v>
          </cell>
        </row>
        <row r="755">
          <cell r="J755" t="str">
            <v>自社製造+半製品+外注</v>
          </cell>
          <cell r="K755">
            <v>17874287</v>
          </cell>
          <cell r="V755">
            <v>121751365.99999999</v>
          </cell>
          <cell r="AD755" t="str">
            <v>↑半製品以外が製品シートへ</v>
          </cell>
        </row>
        <row r="756">
          <cell r="J756" t="str">
            <v>数量チェック</v>
          </cell>
          <cell r="K756">
            <v>-455700</v>
          </cell>
          <cell r="U756" t="str">
            <v>製品課労務費チェックⅡ</v>
          </cell>
          <cell r="V756">
            <v>-1.4901161193847656E-8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J2" t="str">
            <v>↓商品コードの振替時に使用している</v>
          </cell>
        </row>
        <row r="3">
          <cell r="B3" t="str">
            <v>商品ｺｰﾄﾞ</v>
          </cell>
          <cell r="C3" t="str">
            <v>商品名</v>
          </cell>
          <cell r="D3" t="str">
            <v>期首商品棚卸高</v>
          </cell>
          <cell r="G3" t="str">
            <v>当期商品製造･仕入原価</v>
          </cell>
          <cell r="J3" t="str">
            <v>振替</v>
          </cell>
        </row>
        <row r="4">
          <cell r="D4" t="str">
            <v>数量</v>
          </cell>
          <cell r="E4" t="str">
            <v>単価</v>
          </cell>
          <cell r="F4" t="str">
            <v>原価</v>
          </cell>
          <cell r="G4" t="str">
            <v>数量</v>
          </cell>
          <cell r="H4" t="str">
            <v>単価</v>
          </cell>
          <cell r="I4" t="str">
            <v>原価</v>
          </cell>
          <cell r="J4" t="str">
            <v>数量</v>
          </cell>
          <cell r="K4" t="str">
            <v>単価</v>
          </cell>
        </row>
        <row r="5">
          <cell r="B5">
            <v>20031100004</v>
          </cell>
          <cell r="C5" t="str">
            <v>万田酵素 60g(生協用)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B6">
            <v>20121200048</v>
          </cell>
          <cell r="C6" t="str">
            <v>万田酵素 分包 50g（生協用）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B7">
            <v>20061100015</v>
          </cell>
          <cell r="C7" t="str">
            <v>万田酵素 145g(医薬卸向け)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B8">
            <v>20061200012</v>
          </cell>
          <cell r="C8" t="str">
            <v>万田酵素 145g(販売店向け)</v>
          </cell>
          <cell r="D8">
            <v>1553</v>
          </cell>
          <cell r="E8">
            <v>637.66006113331377</v>
          </cell>
          <cell r="F8">
            <v>990286.07494003628</v>
          </cell>
          <cell r="G8">
            <v>4950</v>
          </cell>
          <cell r="H8">
            <v>708.23976356987384</v>
          </cell>
          <cell r="I8">
            <v>3505786.8296708753</v>
          </cell>
        </row>
        <row r="9">
          <cell r="B9">
            <v>20070300033</v>
          </cell>
          <cell r="C9" t="str">
            <v>万田酵素 分包150g(販売店向け)</v>
          </cell>
          <cell r="D9">
            <v>5960</v>
          </cell>
          <cell r="E9">
            <v>488.6375887570473</v>
          </cell>
          <cell r="F9">
            <v>2912280.0289920019</v>
          </cell>
          <cell r="G9">
            <v>13800</v>
          </cell>
          <cell r="H9">
            <v>593.49514142303667</v>
          </cell>
          <cell r="I9">
            <v>8190232.951637906</v>
          </cell>
        </row>
        <row r="10">
          <cell r="B10">
            <v>20090300004</v>
          </cell>
          <cell r="C10" t="str">
            <v>万田酵素 分包50g</v>
          </cell>
          <cell r="D10">
            <v>373</v>
          </cell>
          <cell r="E10">
            <v>505.91831802344927</v>
          </cell>
          <cell r="F10">
            <v>188707.53262274657</v>
          </cell>
          <cell r="G10">
            <v>750</v>
          </cell>
          <cell r="H10">
            <v>616.05514970794832</v>
          </cell>
          <cell r="I10">
            <v>462041.36228096124</v>
          </cell>
        </row>
        <row r="11">
          <cell r="B11">
            <v>20090100014</v>
          </cell>
          <cell r="C11" t="str">
            <v>万田酵素 300g(販売店限定品)</v>
          </cell>
          <cell r="D11">
            <v>192</v>
          </cell>
          <cell r="E11">
            <v>2111.5742497829597</v>
          </cell>
          <cell r="F11">
            <v>405422.25595832826</v>
          </cell>
          <cell r="G11">
            <v>414</v>
          </cell>
          <cell r="H11">
            <v>2104.3810535233738</v>
          </cell>
          <cell r="I11">
            <v>871213.7561586767</v>
          </cell>
        </row>
        <row r="12">
          <cell r="B12">
            <v>20060200007</v>
          </cell>
          <cell r="C12" t="str">
            <v>万田酵素 金印145g</v>
          </cell>
          <cell r="D12">
            <v>672</v>
          </cell>
          <cell r="E12">
            <v>1398.5669704981226</v>
          </cell>
          <cell r="F12">
            <v>939837.00417473842</v>
          </cell>
          <cell r="G12">
            <v>180</v>
          </cell>
          <cell r="H12">
            <v>1402.7511381762763</v>
          </cell>
          <cell r="I12">
            <v>252495.20487172974</v>
          </cell>
        </row>
        <row r="13">
          <cell r="B13">
            <v>20071100028</v>
          </cell>
          <cell r="C13" t="str">
            <v>万田酵素 金印 分包150g</v>
          </cell>
          <cell r="D13">
            <v>843</v>
          </cell>
          <cell r="E13">
            <v>795.32353596158191</v>
          </cell>
          <cell r="F13">
            <v>670457.74081561354</v>
          </cell>
          <cell r="G13">
            <v>900</v>
          </cell>
          <cell r="H13">
            <v>812.53554206673596</v>
          </cell>
          <cell r="I13">
            <v>731281.98786006239</v>
          </cell>
        </row>
        <row r="14">
          <cell r="B14">
            <v>20110800629</v>
          </cell>
          <cell r="C14" t="str">
            <v>万田HI酵素 145g</v>
          </cell>
          <cell r="D14">
            <v>566</v>
          </cell>
          <cell r="E14">
            <v>726.3390407093209</v>
          </cell>
          <cell r="F14">
            <v>411107.89704147563</v>
          </cell>
          <cell r="G14">
            <v>1470</v>
          </cell>
          <cell r="H14">
            <v>855.58604082188913</v>
          </cell>
          <cell r="I14">
            <v>1257711.480008177</v>
          </cell>
        </row>
        <row r="15">
          <cell r="B15">
            <v>20051200005</v>
          </cell>
          <cell r="C15" t="str">
            <v>万田HI酵素 分包150g</v>
          </cell>
          <cell r="D15">
            <v>1215</v>
          </cell>
          <cell r="E15">
            <v>682.16946938385081</v>
          </cell>
          <cell r="F15">
            <v>828835.90530137869</v>
          </cell>
          <cell r="G15">
            <v>960</v>
          </cell>
          <cell r="H15">
            <v>942.1591531152319</v>
          </cell>
          <cell r="I15">
            <v>904472.78699062264</v>
          </cell>
        </row>
        <row r="16">
          <cell r="B16">
            <v>20110800858</v>
          </cell>
          <cell r="C16" t="str">
            <v>※会員制万田酵素 特選145g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20110800285</v>
          </cell>
          <cell r="C17" t="str">
            <v>万田酵素 粒450g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20080300016</v>
          </cell>
          <cell r="C18" t="str">
            <v>万田酵素 粒80g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B19">
            <v>20070900002</v>
          </cell>
          <cell r="C19" t="str">
            <v>万田酵素 粒100g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20121200007</v>
          </cell>
          <cell r="C20" t="str">
            <v>新撰酵素タブレット 240粒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20100100008</v>
          </cell>
          <cell r="C21" t="str">
            <v>万田酵素 粒 3粒×30包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20100100007</v>
          </cell>
          <cell r="C22" t="str">
            <v>万田酵素 粒分包(3粒)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20060600005</v>
          </cell>
          <cell r="C23" t="str">
            <v>万田酵素 幹事くん(分包ﾀｲﾌﾟ)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20061200006</v>
          </cell>
          <cell r="C24" t="str">
            <v>ｽｰﾊﾟｰ万田酵素 145g(赤箱)</v>
          </cell>
          <cell r="D24">
            <v>223</v>
          </cell>
          <cell r="E24">
            <v>1111.8365675859829</v>
          </cell>
          <cell r="F24">
            <v>247939.55457167421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20061200020</v>
          </cell>
          <cell r="C25" t="str">
            <v>ｽｰﾊﾟｰ万田酵素 Big480g(赤箱)</v>
          </cell>
          <cell r="D25">
            <v>53</v>
          </cell>
          <cell r="E25">
            <v>2426.9273984300785</v>
          </cell>
          <cell r="F25">
            <v>128627.15211679415</v>
          </cell>
          <cell r="G25">
            <v>0</v>
          </cell>
          <cell r="H25">
            <v>0</v>
          </cell>
          <cell r="I25">
            <v>0</v>
          </cell>
        </row>
        <row r="26">
          <cell r="B26">
            <v>20080800001</v>
          </cell>
          <cell r="C26" t="str">
            <v>ｽｰﾊﾟｰ万田酵素 35g(2.5g×14包)</v>
          </cell>
          <cell r="D26">
            <v>631</v>
          </cell>
          <cell r="E26">
            <v>346.69211755344054</v>
          </cell>
          <cell r="F26">
            <v>218762.72617622098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20110800272</v>
          </cell>
          <cell r="C27" t="str">
            <v>ｽｰﾊﾟｰ万田酵素 氣Ⅰ</v>
          </cell>
          <cell r="D27">
            <v>73</v>
          </cell>
          <cell r="E27">
            <v>3530.6393614711701</v>
          </cell>
          <cell r="F27">
            <v>257736.67338739542</v>
          </cell>
          <cell r="G27">
            <v>96</v>
          </cell>
          <cell r="H27">
            <v>3480.7131406356189</v>
          </cell>
          <cell r="I27">
            <v>334148.46150101942</v>
          </cell>
        </row>
        <row r="28">
          <cell r="B28">
            <v>20110800273</v>
          </cell>
          <cell r="C28" t="str">
            <v>ｽｰﾊﾟｰ万田酵素 氣Ⅰ(2本ｾｯﾄ)</v>
          </cell>
          <cell r="D28">
            <v>29</v>
          </cell>
          <cell r="E28">
            <v>8279.8975326704149</v>
          </cell>
          <cell r="F28">
            <v>240117.02844744202</v>
          </cell>
          <cell r="G28">
            <v>0</v>
          </cell>
          <cell r="H28">
            <v>0</v>
          </cell>
          <cell r="I28">
            <v>0</v>
          </cell>
        </row>
        <row r="29">
          <cell r="B29">
            <v>20081200016</v>
          </cell>
          <cell r="C29" t="str">
            <v>ｽｰﾊﾟｰ氣Ⅰ 分包600g(150g×4箱)</v>
          </cell>
          <cell r="D29">
            <v>287</v>
          </cell>
          <cell r="E29">
            <v>3930.4738364365398</v>
          </cell>
          <cell r="F29">
            <v>1128045.991057287</v>
          </cell>
          <cell r="G29">
            <v>460</v>
          </cell>
          <cell r="H29">
            <v>3599.4367176772212</v>
          </cell>
          <cell r="I29">
            <v>1655740.8901315217</v>
          </cell>
        </row>
        <row r="30">
          <cell r="B30">
            <v>20080800002</v>
          </cell>
          <cell r="C30" t="str">
            <v>ｽｰﾊﾟｰ万田酵素氣Ⅰ 35g</v>
          </cell>
          <cell r="D30">
            <v>1572</v>
          </cell>
          <cell r="E30">
            <v>277.89683066897703</v>
          </cell>
          <cell r="F30">
            <v>436853.81781163189</v>
          </cell>
          <cell r="G30">
            <v>3000</v>
          </cell>
          <cell r="H30">
            <v>287.08677661991902</v>
          </cell>
          <cell r="I30">
            <v>861260.3298597571</v>
          </cell>
        </row>
        <row r="31">
          <cell r="B31">
            <v>20110800307</v>
          </cell>
          <cell r="C31" t="str">
            <v>万田発酵素 秘伝極意(100g)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B32">
            <v>20110800417</v>
          </cell>
          <cell r="C32" t="str">
            <v>※万田酵素 爽(ﾍﾟｰｽﾄ) 70g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20080300015</v>
          </cell>
          <cell r="C33" t="str">
            <v>万田酵素 爽(粒) 77g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20090600005</v>
          </cell>
          <cell r="C34" t="str">
            <v>MANDA KOSO 145g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20090600006</v>
          </cell>
          <cell r="C35" t="str">
            <v>MANDA KOSO 70g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B36">
            <v>20090600008</v>
          </cell>
          <cell r="C36" t="str">
            <v>MANDA KOSO 分包70g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B37">
            <v>20090600009</v>
          </cell>
          <cell r="C37" t="str">
            <v>MANDA KOSO 分包35g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20090600010</v>
          </cell>
          <cell r="C38" t="str">
            <v>MANDA KOSO 粒のちから 51g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20090600011</v>
          </cell>
          <cell r="C39" t="str">
            <v>MANDA KOSO 粒のちから 27g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20020200083</v>
          </cell>
          <cell r="C40" t="str">
            <v>万田酵素FX 70g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20091200010</v>
          </cell>
          <cell r="C41" t="str">
            <v>MANDA CARE PLUS 75g(梅)</v>
          </cell>
          <cell r="D41">
            <v>1227</v>
          </cell>
          <cell r="E41">
            <v>461.50413190350991</v>
          </cell>
          <cell r="F41">
            <v>566265.56984560669</v>
          </cell>
          <cell r="G41">
            <v>1380</v>
          </cell>
          <cell r="H41">
            <v>431.38683992347279</v>
          </cell>
          <cell r="I41">
            <v>595313.83909439249</v>
          </cell>
        </row>
        <row r="42">
          <cell r="B42">
            <v>20091200011</v>
          </cell>
          <cell r="C42" t="str">
            <v>MANDA CARE PLUS 5g(梅)</v>
          </cell>
          <cell r="D42">
            <v>3300</v>
          </cell>
          <cell r="E42">
            <v>73.198431616746461</v>
          </cell>
          <cell r="F42">
            <v>241554.82433526331</v>
          </cell>
          <cell r="G42">
            <v>180</v>
          </cell>
          <cell r="H42">
            <v>153.29763989647705</v>
          </cell>
          <cell r="I42">
            <v>27593.575181365868</v>
          </cell>
        </row>
        <row r="43">
          <cell r="B43">
            <v>20091200012</v>
          </cell>
          <cell r="C43" t="str">
            <v>MANDA CARE PLUS 75g(ﾊﾟﾊﾟｲﾔ･ｺｺｱ)</v>
          </cell>
          <cell r="D43">
            <v>183</v>
          </cell>
          <cell r="E43">
            <v>568.26555023368121</v>
          </cell>
          <cell r="F43">
            <v>103992.59569276366</v>
          </cell>
          <cell r="G43">
            <v>1800</v>
          </cell>
          <cell r="H43">
            <v>507.67965257594011</v>
          </cell>
          <cell r="I43">
            <v>913823.37463669223</v>
          </cell>
        </row>
        <row r="44">
          <cell r="B44">
            <v>20091200013</v>
          </cell>
          <cell r="C44" t="str">
            <v>MANDA CARE PLUS 5g(ﾊﾟﾊﾟｲﾔ･ｺｺｱ)</v>
          </cell>
          <cell r="D44">
            <v>0</v>
          </cell>
          <cell r="E44">
            <v>0</v>
          </cell>
          <cell r="F44">
            <v>0</v>
          </cell>
          <cell r="G44">
            <v>2250</v>
          </cell>
          <cell r="H44">
            <v>79.881388962761704</v>
          </cell>
          <cell r="I44">
            <v>179733.12516621384</v>
          </cell>
        </row>
        <row r="45">
          <cell r="B45">
            <v>20091000002</v>
          </cell>
          <cell r="C45" t="str">
            <v>万田酵素ｴｸｾﾚﾝﾄ 145g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20100700004</v>
          </cell>
          <cell r="C46" t="str">
            <v>万田酵素ｴｸｾﾚﾝﾄ 分包600g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B47">
            <v>20091100023</v>
          </cell>
          <cell r="C47" t="str">
            <v>万田酵素ｴｸｾﾚﾝﾄ 分包30g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</row>
        <row r="48">
          <cell r="B48">
            <v>20131200046</v>
          </cell>
          <cell r="C48" t="str">
            <v>万田酵素ｴｸｾﾚﾝﾄ 分包150g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B49">
            <v>20091100016</v>
          </cell>
          <cell r="C49" t="str">
            <v>万田酵素ﾌﾟﾚﾐｱﾑ粒 105g(300粒)</v>
          </cell>
          <cell r="D49">
            <v>719</v>
          </cell>
          <cell r="E49">
            <v>1176.7850028514245</v>
          </cell>
          <cell r="F49">
            <v>846108.4170501742</v>
          </cell>
          <cell r="G49">
            <v>1062</v>
          </cell>
          <cell r="H49">
            <v>1057.8203289224689</v>
          </cell>
          <cell r="I49">
            <v>1123405.189315662</v>
          </cell>
        </row>
        <row r="50">
          <cell r="B50">
            <v>20091100024</v>
          </cell>
          <cell r="C50" t="str">
            <v>万田酵素ﾌﾟﾚﾐｱﾑ粒 21g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20110900054</v>
          </cell>
          <cell r="C51" t="str">
            <v>ﾌﾟﾚﾐｱﾑ粒 5粒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B52">
            <v>20130700019</v>
          </cell>
          <cell r="C52" t="str">
            <v>万田酵素ｴｸｾﾚﾝﾄ 分包450g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B53">
            <v>20050700010</v>
          </cell>
          <cell r="C53" t="str">
            <v>万田酵素 j 145g</v>
          </cell>
          <cell r="D53">
            <v>126</v>
          </cell>
          <cell r="E53">
            <v>2085.9810805765414</v>
          </cell>
          <cell r="F53">
            <v>262833.61615264422</v>
          </cell>
          <cell r="G53">
            <v>0</v>
          </cell>
          <cell r="H53">
            <v>0</v>
          </cell>
          <cell r="I53">
            <v>0</v>
          </cell>
        </row>
        <row r="54">
          <cell r="B54">
            <v>20050700013</v>
          </cell>
          <cell r="C54" t="str">
            <v>万田酵素 ｊ 分包150g</v>
          </cell>
          <cell r="D54">
            <v>284</v>
          </cell>
          <cell r="E54">
            <v>1069.1172015649188</v>
          </cell>
          <cell r="F54">
            <v>303629.28524443693</v>
          </cell>
          <cell r="G54">
            <v>150</v>
          </cell>
          <cell r="H54">
            <v>983.73808536597835</v>
          </cell>
          <cell r="I54">
            <v>147560.71280489676</v>
          </cell>
        </row>
        <row r="55">
          <cell r="B55">
            <v>20060700007</v>
          </cell>
          <cell r="C55" t="str">
            <v>ひと粒のちから 55g(550mg×100粒)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6">
          <cell r="B56">
            <v>20100400027</v>
          </cell>
          <cell r="C56" t="str">
            <v>ひと粒のちから 分包(550mg×3粒)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</row>
        <row r="57">
          <cell r="B57">
            <v>20061200010</v>
          </cell>
          <cell r="C57" t="str">
            <v>万田酵素21 145g(DM)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B58">
            <v>20061200021</v>
          </cell>
          <cell r="C58" t="str">
            <v>万田酵素21 分包150g(DM)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B59">
            <v>20061200011</v>
          </cell>
          <cell r="C59" t="str">
            <v>万田酵素21 煌粒100g(DM)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B60">
            <v>20140300011</v>
          </cell>
          <cell r="C60" t="str">
            <v>万田酵素ﾌﾟﾗｽ温　分包77.5g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20140300012</v>
          </cell>
          <cell r="C61" t="str">
            <v>万田酵素ﾌﾟﾗｽ温 分包77.5g （CO)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B62">
            <v>20090300005</v>
          </cell>
          <cell r="C62" t="str">
            <v>万田酵素ﾌﾟﾗｽ温 分包75g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B63">
            <v>20120300029</v>
          </cell>
          <cell r="C63" t="str">
            <v>万田酵素ﾌﾟﾗｽ温 75g(ﾋﾞﾝﾀｲﾌﾟ)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</row>
        <row r="64">
          <cell r="B64">
            <v>20120300069</v>
          </cell>
          <cell r="C64" t="str">
            <v>万田酵素 ﾌﾟﾗｽ温 分包75g (CO)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B65">
            <v>20090300006</v>
          </cell>
          <cell r="C65" t="str">
            <v>万田酵素ﾌﾟﾗｽ温 お試し品(20g)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20100100001</v>
          </cell>
          <cell r="C66" t="str">
            <v>万田酵素ﾌﾟﾗｽ温 粒45g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B67">
            <v>20100100002</v>
          </cell>
          <cell r="C67" t="str">
            <v>万田酵素ﾌﾟﾗｽ温 粒分包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B68">
            <v>20130100004</v>
          </cell>
          <cell r="C68" t="str">
            <v>万田酵素プラス温　75gﾋﾞﾝﾀｲﾌﾟ(CO)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20051000011</v>
          </cell>
          <cell r="C69" t="str">
            <v>MANDA L5000 450g(海外向け)</v>
          </cell>
          <cell r="D69">
            <v>0</v>
          </cell>
          <cell r="E69">
            <v>0</v>
          </cell>
          <cell r="F69">
            <v>0</v>
          </cell>
          <cell r="G69">
            <v>593</v>
          </cell>
          <cell r="H69">
            <v>2609.6828157337741</v>
          </cell>
          <cell r="I69">
            <v>1547541.909730128</v>
          </cell>
        </row>
        <row r="70">
          <cell r="B70">
            <v>20120700044</v>
          </cell>
          <cell r="C70" t="str">
            <v>MANDA KOSO 70g （海外用）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B71">
            <v>20110800287</v>
          </cell>
          <cell r="C71" t="str">
            <v>業務用酵素 万田酵素 1kg</v>
          </cell>
          <cell r="D71">
            <v>10</v>
          </cell>
          <cell r="E71">
            <v>2253.8467745828657</v>
          </cell>
          <cell r="F71">
            <v>22538.467745828657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20050300004</v>
          </cell>
          <cell r="C72" t="str">
            <v>低分子化万田酵素 1kg</v>
          </cell>
          <cell r="D72">
            <v>526</v>
          </cell>
          <cell r="E72">
            <v>1473.2134903010767</v>
          </cell>
          <cell r="F72">
            <v>774910.29589836637</v>
          </cell>
          <cell r="G72">
            <v>18620</v>
          </cell>
          <cell r="H72">
            <v>1770.6721058806861</v>
          </cell>
          <cell r="I72">
            <v>32969914.611498374</v>
          </cell>
        </row>
        <row r="73">
          <cell r="B73">
            <v>20110400011</v>
          </cell>
          <cell r="C73" t="str">
            <v>MKﾐｸｽﾁｬｰ(ﾍﾟｰｽﾄ)(kg)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B74">
            <v>20110400012</v>
          </cell>
          <cell r="C74" t="str">
            <v>MKﾐｸｽﾁｬｰ(ﾘｷｯﾄﾞ)(kg)</v>
          </cell>
          <cell r="D74">
            <v>16</v>
          </cell>
          <cell r="E74">
            <v>1466.8851602394172</v>
          </cell>
          <cell r="F74">
            <v>23470.162563830676</v>
          </cell>
          <cell r="G74">
            <v>930</v>
          </cell>
          <cell r="H74">
            <v>1770.6721058806863</v>
          </cell>
          <cell r="I74">
            <v>1646725.0584690382</v>
          </cell>
        </row>
        <row r="75">
          <cell r="B75">
            <v>20090900006</v>
          </cell>
          <cell r="C75" t="str">
            <v>MKﾐｸｽﾁｬｰ(ﾊﾟｳﾀﾞｰ) 1kg</v>
          </cell>
          <cell r="D75">
            <v>195</v>
          </cell>
          <cell r="E75">
            <v>3501.5491927275802</v>
          </cell>
          <cell r="F75">
            <v>682802.09258187818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20100900003</v>
          </cell>
          <cell r="C76" t="str">
            <v>MKﾐｸｽﾁｬｰ(ﾊﾟｳﾀﾞｰﾀｲﾌﾟ30) 1kg</v>
          </cell>
          <cell r="D76">
            <v>412</v>
          </cell>
          <cell r="E76">
            <v>2949.0261273875522</v>
          </cell>
          <cell r="F76">
            <v>1214998.7644836714</v>
          </cell>
          <cell r="G76">
            <v>1126</v>
          </cell>
          <cell r="H76">
            <v>3418.3874066592371</v>
          </cell>
          <cell r="I76">
            <v>3849104.2198983007</v>
          </cell>
        </row>
        <row r="77">
          <cell r="B77">
            <v>20120900059</v>
          </cell>
          <cell r="C77" t="str">
            <v>万田酵素限定蔵出し 分包150g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20091100018</v>
          </cell>
          <cell r="C78" t="str">
            <v>調和ｺﾞｰﾙﾄﾞ SP１ 180g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20091100019</v>
          </cell>
          <cell r="C79" t="str">
            <v>調和ｺﾞｰﾙﾄﾞ SP１ 分包50g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20131200008</v>
          </cell>
          <cell r="C80" t="str">
            <v>ｴｺｺﾞｰﾙﾄﾞEX　155g(エコ関西)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20131200009</v>
          </cell>
          <cell r="C81" t="str">
            <v>ｴｺｺﾞｰﾙﾄﾞEX　180g(ｴｺ関西)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B82">
            <v>20111000258</v>
          </cell>
          <cell r="C82" t="str">
            <v>新･ﾅﾁｭﾗﾙT酵素 145g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B83">
            <v>20080400006</v>
          </cell>
          <cell r="C83" t="str">
            <v>賜天酵素ｺﾞｰﾙﾄﾞ 155g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B84">
            <v>20110800313</v>
          </cell>
          <cell r="C84" t="str">
            <v>ﾊﾞｲｵG 125g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B85">
            <v>20070200008</v>
          </cell>
          <cell r="C85" t="str">
            <v>ﾊﾞｲｵ･ｱﾙﾌｧ 125g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B86">
            <v>20080700007</v>
          </cell>
          <cell r="C86" t="str">
            <v>ﾊﾞｲｵ･EX 125g</v>
          </cell>
          <cell r="D86">
            <v>288</v>
          </cell>
          <cell r="E86">
            <v>1009.6849101542862</v>
          </cell>
          <cell r="F86">
            <v>290789.25412443443</v>
          </cell>
          <cell r="G86">
            <v>1200</v>
          </cell>
          <cell r="H86">
            <v>1059.2106856823425</v>
          </cell>
          <cell r="I86">
            <v>1271052.8228188111</v>
          </cell>
        </row>
        <row r="87">
          <cell r="B87">
            <v>20031200006</v>
          </cell>
          <cell r="C87" t="str">
            <v>ﾛｲﾔﾙﾊﾞｲｵ 145g(青箱)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B88">
            <v>20121200008</v>
          </cell>
          <cell r="C88" t="str">
            <v>ライフ酵素 125g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B89">
            <v>20070700006</v>
          </cell>
          <cell r="C89" t="str">
            <v>GAﾊﾞｲｵ 145g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B90">
            <v>20100300007</v>
          </cell>
          <cell r="C90" t="str">
            <v>ﾊﾞｲｵﾌﾟﾛ 5000 分包150g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B91">
            <v>20130400020</v>
          </cell>
          <cell r="C91" t="str">
            <v>3年3ヵ月以上発酵熟成酵素 70g</v>
          </cell>
          <cell r="D91">
            <v>2200</v>
          </cell>
          <cell r="E91">
            <v>547.77267932836446</v>
          </cell>
          <cell r="F91">
            <v>1205099.8945224017</v>
          </cell>
          <cell r="G91">
            <v>0</v>
          </cell>
          <cell r="H91">
            <v>0</v>
          </cell>
          <cell r="I91">
            <v>0</v>
          </cell>
        </row>
        <row r="92">
          <cell r="B92">
            <v>20120900077</v>
          </cell>
          <cell r="C92" t="str">
            <v>想愛酵素　145g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B93">
            <v>20120900079</v>
          </cell>
          <cell r="C93" t="str">
            <v>想愛酵素　480g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B94">
            <v>20120900078</v>
          </cell>
          <cell r="C94" t="str">
            <v>想愛酵素HI　120g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B95">
            <v>20120900080</v>
          </cell>
          <cell r="C95" t="str">
            <v>想愛酵素HI　480g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B96">
            <v>20011000013</v>
          </cell>
          <cell r="C96" t="str">
            <v>万田想愛酵素HI 5g×14(ｽﾃｨｯｸﾀｲﾌﾟ)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B97">
            <v>20130600002</v>
          </cell>
          <cell r="C97" t="str">
            <v>天祐酵素HI　120g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B98">
            <v>20110800295</v>
          </cell>
          <cell r="C98" t="str">
            <v>万田酵素 MJ</v>
          </cell>
          <cell r="D98">
            <v>348</v>
          </cell>
          <cell r="E98">
            <v>1131.4641453212346</v>
          </cell>
          <cell r="F98">
            <v>393749.52257178962</v>
          </cell>
          <cell r="G98">
            <v>468</v>
          </cell>
          <cell r="H98">
            <v>1255.0449746513718</v>
          </cell>
          <cell r="I98">
            <v>587361.04813684197</v>
          </cell>
        </row>
        <row r="99">
          <cell r="B99">
            <v>20071100005</v>
          </cell>
          <cell r="C99" t="str">
            <v>超熟 100g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B100">
            <v>20071100017</v>
          </cell>
          <cell r="C100" t="str">
            <v>超熟 350g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B101">
            <v>20071100018</v>
          </cell>
          <cell r="C101" t="str">
            <v>超熟 携帯ﾊﾟｯｸ(1.67g×60包)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B102">
            <v>20130100023</v>
          </cell>
          <cell r="C102" t="str">
            <v>超熟ペースト　スターターセット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B103">
            <v>20071100019</v>
          </cell>
          <cell r="C103" t="str">
            <v>超熟 粒90g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B104">
            <v>20071100020</v>
          </cell>
          <cell r="C104" t="str">
            <v>超熟 粒300g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B105">
            <v>20071100021</v>
          </cell>
          <cell r="C105" t="str">
            <v>超熟 粒90g(ｽﾀﾝﾃﾞｨﾝｸﾞ)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B106">
            <v>20130100022</v>
          </cell>
          <cell r="C106" t="str">
            <v>超熟粒　スターターセット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B107">
            <v>20010800004</v>
          </cell>
          <cell r="C107" t="str">
            <v>MANDA L5000(ﾀﾅｶ向け) 450g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B108">
            <v>20110700002</v>
          </cell>
          <cell r="C108" t="str">
            <v>万田HI酵素 輪(RIN) 120g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B109">
            <v>20111200050</v>
          </cell>
          <cell r="C109" t="str">
            <v>EH酵素 180g(2g×90)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B110">
            <v>20110300009</v>
          </cell>
          <cell r="C110" t="str">
            <v>EH酵素 540g(2g×270)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B111">
            <v>20110300023</v>
          </cell>
          <cell r="C111" t="str">
            <v>EH酵素 6g(2g 3連包)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B112">
            <v>20051200013</v>
          </cell>
          <cell r="C112" t="str">
            <v>MKF-Ⅰ 分包150g(AAAAA)</v>
          </cell>
          <cell r="D112">
            <v>55</v>
          </cell>
          <cell r="E112">
            <v>878.84210443968732</v>
          </cell>
          <cell r="F112">
            <v>48336.315744182801</v>
          </cell>
          <cell r="G112">
            <v>814</v>
          </cell>
          <cell r="H112">
            <v>1205.8229798736361</v>
          </cell>
          <cell r="I112">
            <v>981539.90561713977</v>
          </cell>
        </row>
        <row r="113">
          <cell r="B113">
            <v>20071100007</v>
          </cell>
          <cell r="C113" t="str">
            <v>MKF-Ⅰ携帯ﾊﾟｯｸ 50g(5A)</v>
          </cell>
          <cell r="D113">
            <v>88</v>
          </cell>
          <cell r="E113">
            <v>418.93675387303853</v>
          </cell>
          <cell r="F113">
            <v>36866.434340827393</v>
          </cell>
          <cell r="G113">
            <v>671</v>
          </cell>
          <cell r="H113">
            <v>504.67394311424715</v>
          </cell>
          <cell r="I113">
            <v>338636.21582965984</v>
          </cell>
        </row>
        <row r="114">
          <cell r="B114">
            <v>20060100007</v>
          </cell>
          <cell r="C114" t="str">
            <v>新･MKF-Ⅱ 30g</v>
          </cell>
          <cell r="D114">
            <v>0</v>
          </cell>
          <cell r="E114">
            <v>0</v>
          </cell>
          <cell r="F114">
            <v>0</v>
          </cell>
          <cell r="G114">
            <v>132</v>
          </cell>
          <cell r="H114">
            <v>732.61392479428241</v>
          </cell>
          <cell r="I114">
            <v>96705.038072845273</v>
          </cell>
        </row>
        <row r="115">
          <cell r="B115">
            <v>20090100015</v>
          </cell>
          <cell r="C115" t="str">
            <v>MKF-Ⅱ5A ﾘｷｯﾄﾞ 30g</v>
          </cell>
          <cell r="D115">
            <v>38</v>
          </cell>
          <cell r="E115">
            <v>668.68758696630243</v>
          </cell>
          <cell r="F115">
            <v>25410.128304719492</v>
          </cell>
          <cell r="G115">
            <v>814</v>
          </cell>
          <cell r="H115">
            <v>677.63280367947641</v>
          </cell>
          <cell r="I115">
            <v>551593.10219509376</v>
          </cell>
        </row>
        <row r="116">
          <cell r="B116">
            <v>20060300009</v>
          </cell>
          <cell r="C116" t="str">
            <v>眞魂万田酵素 120g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B117">
            <v>20070800006</v>
          </cell>
          <cell r="C117" t="str">
            <v>特選EX ﾌﾟﾗｽ 145g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B118">
            <v>20070800010</v>
          </cell>
          <cell r="C118" t="str">
            <v>特選EX ﾌﾟﾗｽ 分包70g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B119">
            <v>20091200015</v>
          </cell>
          <cell r="C119" t="str">
            <v>ﾅﾁｭﾗﾙ酵素ﾌﾞﾙｰﾍﾞﾘｰﾌﾟﾗｽ 分包150g</v>
          </cell>
          <cell r="D119">
            <v>0</v>
          </cell>
          <cell r="E119">
            <v>0</v>
          </cell>
          <cell r="F119">
            <v>0</v>
          </cell>
          <cell r="G119">
            <v>3000</v>
          </cell>
          <cell r="H119">
            <v>3852.0868611474875</v>
          </cell>
          <cell r="I119">
            <v>11556260.583442463</v>
          </cell>
        </row>
        <row r="120">
          <cell r="B120">
            <v>20111100057</v>
          </cell>
          <cell r="C120" t="str">
            <v>ﾉﾆ酵素ｵﾘｼﾞﾅﾙ 300g ﾌｧﾐﾘｰﾀｲﾌﾟ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B121">
            <v>20120900082</v>
          </cell>
          <cell r="C121" t="str">
            <v>NONI酵素　分包60g</v>
          </cell>
          <cell r="D121">
            <v>0</v>
          </cell>
          <cell r="E121">
            <v>0</v>
          </cell>
          <cell r="F121">
            <v>0</v>
          </cell>
          <cell r="G121">
            <v>23000</v>
          </cell>
          <cell r="H121">
            <v>366.35867422405209</v>
          </cell>
          <cell r="I121">
            <v>8426249.5071531981</v>
          </cell>
        </row>
        <row r="122">
          <cell r="B122">
            <v>20130100001</v>
          </cell>
          <cell r="C122" t="str">
            <v>NONI酵素　300g　ファミリーサイズ</v>
          </cell>
          <cell r="D122">
            <v>0</v>
          </cell>
          <cell r="E122">
            <v>0</v>
          </cell>
          <cell r="F122">
            <v>0</v>
          </cell>
          <cell r="G122">
            <v>1800</v>
          </cell>
          <cell r="H122">
            <v>1778.835015409792</v>
          </cell>
          <cell r="I122">
            <v>3201903.0277376259</v>
          </cell>
        </row>
        <row r="123">
          <cell r="B123">
            <v>20140400047</v>
          </cell>
          <cell r="C123" t="str">
            <v>万田酵素Vitalize 分包25g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B124">
            <v>20111000032</v>
          </cell>
          <cell r="C124" t="str">
            <v>延寿酵素OLIGO PLUS＋ 145g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B125">
            <v>20110800311</v>
          </cell>
          <cell r="C125" t="str">
            <v>MANDA HI KOHSO</v>
          </cell>
          <cell r="D125">
            <v>0</v>
          </cell>
          <cell r="E125">
            <v>0</v>
          </cell>
          <cell r="F125">
            <v>0</v>
          </cell>
          <cell r="G125">
            <v>192</v>
          </cell>
          <cell r="H125">
            <v>1540.7358120772731</v>
          </cell>
          <cell r="I125">
            <v>295821.27591883641</v>
          </cell>
        </row>
        <row r="126">
          <cell r="B126">
            <v>20110800312</v>
          </cell>
          <cell r="C126" t="str">
            <v>MANDA KOHSO GOLD</v>
          </cell>
          <cell r="D126">
            <v>0</v>
          </cell>
          <cell r="E126">
            <v>0</v>
          </cell>
          <cell r="F126">
            <v>0</v>
          </cell>
          <cell r="G126">
            <v>144</v>
          </cell>
          <cell r="H126">
            <v>2478.4617974634575</v>
          </cell>
          <cell r="I126">
            <v>356898.49883473787</v>
          </cell>
        </row>
        <row r="127">
          <cell r="B127">
            <v>20120300038</v>
          </cell>
          <cell r="C127" t="str">
            <v>Man-Koso LIFE 450g</v>
          </cell>
          <cell r="D127">
            <v>0</v>
          </cell>
          <cell r="E127">
            <v>0</v>
          </cell>
          <cell r="F127">
            <v>0</v>
          </cell>
          <cell r="G127">
            <v>28</v>
          </cell>
          <cell r="H127">
            <v>3057.7779293732065</v>
          </cell>
          <cell r="I127">
            <v>85617.782022449785</v>
          </cell>
        </row>
        <row r="128">
          <cell r="B128">
            <v>20140100011</v>
          </cell>
          <cell r="C128" t="str">
            <v>Man-Koso GOLD 145g</v>
          </cell>
          <cell r="D128">
            <v>0</v>
          </cell>
          <cell r="E128">
            <v>0</v>
          </cell>
          <cell r="F128">
            <v>0</v>
          </cell>
          <cell r="G128">
            <v>166</v>
          </cell>
          <cell r="H128">
            <v>2670.2895797859505</v>
          </cell>
          <cell r="I128">
            <v>443268.07024446782</v>
          </cell>
        </row>
        <row r="129">
          <cell r="B129">
            <v>20110300007</v>
          </cell>
          <cell r="C129" t="str">
            <v>Man-Koso PREMIUM 145g</v>
          </cell>
          <cell r="D129">
            <v>1162</v>
          </cell>
          <cell r="E129">
            <v>843.86767173712701</v>
          </cell>
          <cell r="F129">
            <v>980574.23455854156</v>
          </cell>
          <cell r="G129">
            <v>4454</v>
          </cell>
          <cell r="H129">
            <v>1001.3742801454227</v>
          </cell>
          <cell r="I129">
            <v>4460121.043767713</v>
          </cell>
        </row>
        <row r="130">
          <cell r="B130">
            <v>20110300008</v>
          </cell>
          <cell r="C130" t="str">
            <v>Man-Koso CARAT 145g</v>
          </cell>
          <cell r="D130">
            <v>0</v>
          </cell>
          <cell r="E130">
            <v>0</v>
          </cell>
          <cell r="F130">
            <v>0</v>
          </cell>
          <cell r="G130">
            <v>163</v>
          </cell>
          <cell r="H130">
            <v>2353.0447900527079</v>
          </cell>
          <cell r="I130">
            <v>383546.30077859137</v>
          </cell>
        </row>
        <row r="131">
          <cell r="B131">
            <v>20110800918</v>
          </cell>
          <cell r="C131" t="str">
            <v>Man-Koso PREMIUM 分包150g</v>
          </cell>
          <cell r="D131">
            <v>165</v>
          </cell>
          <cell r="E131">
            <v>920.26041097193195</v>
          </cell>
          <cell r="F131">
            <v>151842.96781036878</v>
          </cell>
          <cell r="G131">
            <v>1523</v>
          </cell>
          <cell r="H131">
            <v>1680.9774373978273</v>
          </cell>
          <cell r="I131">
            <v>2560128.6371568912</v>
          </cell>
        </row>
        <row r="132">
          <cell r="B132">
            <v>20060100012</v>
          </cell>
          <cell r="C132" t="str">
            <v>DR-XENIJI分包ﾊﾞﾙｸ(3g×300)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B133">
            <v>20061000010</v>
          </cell>
          <cell r="C133" t="str">
            <v>DR-XENIJI 145g(Jar-Bottle)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B134">
            <v>20120700047</v>
          </cell>
          <cell r="C134" t="str">
            <v>万田酵素 分包 150g （中国用）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B135">
            <v>20120700049</v>
          </cell>
          <cell r="C135" t="str">
            <v>万田HI酵素 分包 150g （中国用）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B136">
            <v>20120700050</v>
          </cell>
          <cell r="C136" t="str">
            <v>万田酵素金印 145g （中国用）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B137">
            <v>20120700051</v>
          </cell>
          <cell r="C137" t="str">
            <v>万田酵素金印 分包150g（中国用）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B138">
            <v>20030100026</v>
          </cell>
          <cell r="C138" t="str">
            <v>※万田31号 1ﾘｯﾄﾙ×2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B139">
            <v>20081200013</v>
          </cell>
          <cell r="C139" t="str">
            <v>万田31号 100ml</v>
          </cell>
          <cell r="D139">
            <v>616</v>
          </cell>
          <cell r="E139">
            <v>630.6010295302309</v>
          </cell>
          <cell r="F139">
            <v>388450.23419062223</v>
          </cell>
          <cell r="G139">
            <v>864</v>
          </cell>
          <cell r="H139">
            <v>705.77310889584237</v>
          </cell>
          <cell r="I139">
            <v>609787.96608600777</v>
          </cell>
        </row>
        <row r="140">
          <cell r="B140">
            <v>20081200014</v>
          </cell>
          <cell r="C140" t="str">
            <v>万田31号 500ml</v>
          </cell>
          <cell r="D140">
            <v>439</v>
          </cell>
          <cell r="E140">
            <v>1389.5471458615257</v>
          </cell>
          <cell r="F140">
            <v>610011.19703320973</v>
          </cell>
          <cell r="G140">
            <v>240</v>
          </cell>
          <cell r="H140">
            <v>2063.1607750714888</v>
          </cell>
          <cell r="I140">
            <v>495158.5860171573</v>
          </cell>
        </row>
        <row r="141">
          <cell r="B141">
            <v>20081200019</v>
          </cell>
          <cell r="C141" t="str">
            <v>万田31号 1ﾘｯﾄﾙ</v>
          </cell>
          <cell r="D141">
            <v>455</v>
          </cell>
          <cell r="E141">
            <v>2412.7037608404894</v>
          </cell>
          <cell r="F141">
            <v>1097780.2111824227</v>
          </cell>
          <cell r="G141">
            <v>1470</v>
          </cell>
          <cell r="H141">
            <v>3503.7605674895149</v>
          </cell>
          <cell r="I141">
            <v>5150528.0342095867</v>
          </cell>
        </row>
        <row r="142">
          <cell r="B142">
            <v>20140100068</v>
          </cell>
          <cell r="C142" t="str">
            <v>ｱﾐﾉｱﾙﾌｧ (韓国向) 1ﾘｯﾄﾙ</v>
          </cell>
          <cell r="D142">
            <v>0</v>
          </cell>
          <cell r="E142">
            <v>0</v>
          </cell>
          <cell r="F142">
            <v>0</v>
          </cell>
          <cell r="G142">
            <v>4800</v>
          </cell>
          <cell r="H142">
            <v>650.45572216112782</v>
          </cell>
          <cell r="I142">
            <v>3122187.4663734133</v>
          </cell>
        </row>
        <row r="143">
          <cell r="B143">
            <v>20131000038</v>
          </cell>
          <cell r="C143" t="str">
            <v>ｱﾐﾉｱﾙﾌｧ（韓国向） 500ml</v>
          </cell>
          <cell r="D143">
            <v>0</v>
          </cell>
          <cell r="E143">
            <v>0</v>
          </cell>
          <cell r="F143">
            <v>0</v>
          </cell>
          <cell r="G143">
            <v>11520</v>
          </cell>
          <cell r="H143">
            <v>479.91607063652958</v>
          </cell>
          <cell r="I143">
            <v>5528633.1337328209</v>
          </cell>
        </row>
        <row r="144">
          <cell r="B144">
            <v>20110100010</v>
          </cell>
          <cell r="C144" t="str">
            <v>万田ｱﾐﾉｱﾙﾌｧﾌﾟﾗｽ 100ml</v>
          </cell>
          <cell r="D144">
            <v>2378</v>
          </cell>
          <cell r="E144">
            <v>181.20120825390066</v>
          </cell>
          <cell r="F144">
            <v>430896.47322777577</v>
          </cell>
          <cell r="G144">
            <v>2000</v>
          </cell>
          <cell r="H144">
            <v>190.94610555318263</v>
          </cell>
          <cell r="I144">
            <v>381892.21110636526</v>
          </cell>
        </row>
        <row r="145">
          <cell r="B145">
            <v>20110100011</v>
          </cell>
          <cell r="C145" t="str">
            <v>万田ｱﾐﾉｱﾙﾌｧﾌﾟﾗｽ 500ml</v>
          </cell>
          <cell r="D145">
            <v>1672</v>
          </cell>
          <cell r="E145">
            <v>441.03636712538855</v>
          </cell>
          <cell r="F145">
            <v>737412.80583364971</v>
          </cell>
          <cell r="G145">
            <v>22704</v>
          </cell>
          <cell r="H145">
            <v>476.11515542867352</v>
          </cell>
          <cell r="I145">
            <v>10809718.488852603</v>
          </cell>
        </row>
        <row r="146">
          <cell r="B146">
            <v>20110100012</v>
          </cell>
          <cell r="C146" t="str">
            <v>万田ｱﾐﾉｱﾙﾌｧﾌﾟﾗｽ 1ﾘｯﾄﾙ</v>
          </cell>
          <cell r="D146">
            <v>14506</v>
          </cell>
          <cell r="E146">
            <v>602.46964559893149</v>
          </cell>
          <cell r="F146">
            <v>8739424.679058101</v>
          </cell>
          <cell r="G146">
            <v>55296</v>
          </cell>
          <cell r="H146">
            <v>651.06305710245476</v>
          </cell>
          <cell r="I146">
            <v>36001182.805537336</v>
          </cell>
        </row>
        <row r="147">
          <cell r="B147">
            <v>20061200018</v>
          </cell>
          <cell r="C147" t="str">
            <v>万田ｱﾐﾉｱﾙﾌｧ 500ml</v>
          </cell>
          <cell r="D147">
            <v>4581</v>
          </cell>
          <cell r="E147">
            <v>436.98382481467644</v>
          </cell>
          <cell r="F147">
            <v>2001822.9014760328</v>
          </cell>
          <cell r="G147">
            <v>11040</v>
          </cell>
          <cell r="H147">
            <v>474.60849136667269</v>
          </cell>
          <cell r="I147">
            <v>5239677.7446880667</v>
          </cell>
        </row>
        <row r="148">
          <cell r="B148">
            <v>20061200026</v>
          </cell>
          <cell r="C148" t="str">
            <v>万田ｱﾐﾉｱﾙﾌｧ 1ﾘｯﾄﾙ</v>
          </cell>
          <cell r="D148">
            <v>3089</v>
          </cell>
          <cell r="E148">
            <v>584.20682831739737</v>
          </cell>
          <cell r="F148">
            <v>1804614.8926724405</v>
          </cell>
          <cell r="G148">
            <v>6480</v>
          </cell>
          <cell r="H148">
            <v>641.34569804122407</v>
          </cell>
          <cell r="I148">
            <v>4155920.1233071322</v>
          </cell>
        </row>
        <row r="149">
          <cell r="B149">
            <v>20061200019</v>
          </cell>
          <cell r="C149" t="str">
            <v>万田ｱﾐﾉｱﾙﾌｧ 10kg</v>
          </cell>
          <cell r="D149">
            <v>67</v>
          </cell>
          <cell r="E149">
            <v>2825.27400340034</v>
          </cell>
          <cell r="F149">
            <v>189293.35822782278</v>
          </cell>
          <cell r="G149">
            <v>100</v>
          </cell>
          <cell r="H149">
            <v>3120.7298625142289</v>
          </cell>
          <cell r="I149">
            <v>312072.9862514229</v>
          </cell>
        </row>
        <row r="150">
          <cell r="B150">
            <v>20080100006</v>
          </cell>
          <cell r="C150" t="str">
            <v>万田ｱﾐﾉｱﾙﾌｧ 100ml(DM)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B151">
            <v>20100300002</v>
          </cell>
          <cell r="C151" t="str">
            <v>万田ｱﾐﾉｱﾙﾌｧ 100ml</v>
          </cell>
          <cell r="D151">
            <v>7291</v>
          </cell>
          <cell r="E151">
            <v>180.37451255819337</v>
          </cell>
          <cell r="F151">
            <v>1315110.5710617879</v>
          </cell>
          <cell r="G151">
            <v>4000</v>
          </cell>
          <cell r="H151">
            <v>198.23412484910563</v>
          </cell>
          <cell r="I151">
            <v>792936.49939642253</v>
          </cell>
        </row>
        <row r="152">
          <cell r="B152">
            <v>20100700005</v>
          </cell>
          <cell r="C152" t="str">
            <v>万田ｱﾐﾉｱﾙﾌｧ 16g(4g×4)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B153">
            <v>20091000005</v>
          </cell>
          <cell r="C153" t="str">
            <v>M-78(ｴﾑなっぱ) 100ml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B154">
            <v>20091000006</v>
          </cell>
          <cell r="C154" t="str">
            <v>M-78(ｴﾑなっぱ) 1ﾘｯﾄﾙ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B155">
            <v>20110800653</v>
          </cell>
          <cell r="C155" t="str">
            <v>孝行息子 100ml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B156">
            <v>20130100033</v>
          </cell>
          <cell r="C156" t="str">
            <v>植物用 みのるくん(R) 100ml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B157">
            <v>20091200001</v>
          </cell>
          <cell r="C157" t="str">
            <v>植物用 みのるくん 100ml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B158">
            <v>20130100034</v>
          </cell>
          <cell r="C158" t="str">
            <v>植物用 みのるくん(R) 1リットル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B159">
            <v>20131100025</v>
          </cell>
          <cell r="C159" t="str">
            <v>植物用万田酵素ｽﾄﾚｰﾄﾀｲﾌﾟ 900ml</v>
          </cell>
          <cell r="D159">
            <v>17050</v>
          </cell>
          <cell r="E159">
            <v>184.6674608277207</v>
          </cell>
          <cell r="F159">
            <v>3148580.2071126378</v>
          </cell>
          <cell r="G159">
            <v>60960</v>
          </cell>
          <cell r="H159">
            <v>187.34336899934715</v>
          </cell>
          <cell r="I159">
            <v>11420451.774200203</v>
          </cell>
        </row>
        <row r="160">
          <cell r="B160">
            <v>20061000003</v>
          </cell>
          <cell r="C160" t="str">
            <v>海苔養殖用｢おやじの海｣(ﾖﾓｷﾞ)</v>
          </cell>
          <cell r="D160">
            <v>43</v>
          </cell>
          <cell r="E160">
            <v>4180.925776111395</v>
          </cell>
          <cell r="F160">
            <v>179779.80837278999</v>
          </cell>
          <cell r="G160">
            <v>0</v>
          </cell>
          <cell r="H160">
            <v>0</v>
          </cell>
          <cell r="I160">
            <v>0</v>
          </cell>
        </row>
        <row r="161">
          <cell r="B161">
            <v>20040500003</v>
          </cell>
          <cell r="C161" t="str">
            <v>ﾏﾝﾀﾞFｷｭｰﾌﾞ 5ﾘｯﾄﾙ</v>
          </cell>
          <cell r="D161">
            <v>6</v>
          </cell>
          <cell r="E161">
            <v>6267.0652229538855</v>
          </cell>
          <cell r="F161">
            <v>37602.391337723311</v>
          </cell>
          <cell r="G161">
            <v>0</v>
          </cell>
          <cell r="H161">
            <v>0</v>
          </cell>
          <cell r="I161">
            <v>0</v>
          </cell>
        </row>
        <row r="162">
          <cell r="B162">
            <v>20120800030</v>
          </cell>
          <cell r="C162" t="str">
            <v>マンダアニモ 650g</v>
          </cell>
          <cell r="D162">
            <v>102</v>
          </cell>
          <cell r="E162">
            <v>1176.3527491896264</v>
          </cell>
          <cell r="F162">
            <v>119987.9804173419</v>
          </cell>
          <cell r="G162">
            <v>5100</v>
          </cell>
          <cell r="H162">
            <v>1769.0510844813032</v>
          </cell>
          <cell r="I162">
            <v>9022160.5308546461</v>
          </cell>
        </row>
        <row r="163">
          <cell r="B163">
            <v>20110200012</v>
          </cell>
          <cell r="C163" t="str">
            <v>万田発酵のﾍﾟｯﾄ酵素 15g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B164">
            <v>20121000007</v>
          </cell>
          <cell r="C164" t="str">
            <v>万田発酵のペット酵素(顆粒）60ｇ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B165">
            <v>20140400025</v>
          </cell>
          <cell r="C165" t="str">
            <v>ﾍﾟｯﾄ用万田酵素ﾌｪﾙﾐｯｸ30gﾃｽﾄ販売用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B166">
            <v>20040400010</v>
          </cell>
          <cell r="C166" t="str">
            <v>きゃどっく 80g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B167">
            <v>20111001049</v>
          </cell>
          <cell r="C167" t="str">
            <v>畜産用植物性発酵物ﾊﾟｳﾀﾞｰ(A飼料)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B168">
            <v>20111001044</v>
          </cell>
          <cell r="C168" t="str">
            <v>畜産用植物性発酵物(A飼料) バルク</v>
          </cell>
          <cell r="D168">
            <v>0</v>
          </cell>
          <cell r="E168">
            <v>0</v>
          </cell>
          <cell r="F168">
            <v>0</v>
          </cell>
          <cell r="G168">
            <v>3072</v>
          </cell>
          <cell r="H168">
            <v>1492.7052998573556</v>
          </cell>
          <cell r="I168">
            <v>4585590.6811617967</v>
          </cell>
        </row>
        <row r="169">
          <cell r="B169">
            <v>20120500014</v>
          </cell>
          <cell r="C169" t="str">
            <v>植物性発酵物（A飼料）1ﾘｯﾄﾙ</v>
          </cell>
          <cell r="D169">
            <v>5</v>
          </cell>
          <cell r="E169">
            <v>2472.2998158635173</v>
          </cell>
          <cell r="F169">
            <v>12361.499079317586</v>
          </cell>
          <cell r="G169">
            <v>176</v>
          </cell>
          <cell r="H169">
            <v>3145.674329012973</v>
          </cell>
          <cell r="I169">
            <v>553638.68190628325</v>
          </cell>
        </row>
        <row r="170">
          <cell r="B170">
            <v>20121000026</v>
          </cell>
          <cell r="C170" t="str">
            <v>植物発酵ｴｷｽ含有飲料 ﾐｽﾊﾟﾘKOSOα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B171">
            <v>20020400014</v>
          </cell>
          <cell r="C171" t="str">
            <v>ﾋﾟｸﾞﾓｰﾝ(A飼料) 5kg</v>
          </cell>
          <cell r="D171">
            <v>79</v>
          </cell>
          <cell r="E171">
            <v>2465.8377130131594</v>
          </cell>
          <cell r="F171">
            <v>194801.17932803958</v>
          </cell>
          <cell r="G171">
            <v>246</v>
          </cell>
          <cell r="H171">
            <v>2939.0094198321353</v>
          </cell>
          <cell r="I171">
            <v>722996.3172787053</v>
          </cell>
        </row>
        <row r="172">
          <cell r="B172">
            <v>20041100007</v>
          </cell>
          <cell r="C172" t="str">
            <v>ﾊﾞﾙｸﾞｯﾄﾞ(A飼料) 5kg</v>
          </cell>
          <cell r="D172">
            <v>16</v>
          </cell>
          <cell r="E172">
            <v>5013.0399842757097</v>
          </cell>
          <cell r="F172">
            <v>80208.639748411355</v>
          </cell>
          <cell r="G172">
            <v>600</v>
          </cell>
          <cell r="H172">
            <v>7161.3622594008939</v>
          </cell>
          <cell r="I172">
            <v>4296817.3556405362</v>
          </cell>
        </row>
        <row r="173">
          <cell r="B173">
            <v>20070400004</v>
          </cell>
          <cell r="C173" t="str">
            <v>ﾊﾞﾙｸﾞｯﾄﾞ(A飼料) 20kg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B174">
            <v>20111000034</v>
          </cell>
          <cell r="C174" t="str">
            <v>プロキュア 60g</v>
          </cell>
          <cell r="D174">
            <v>0</v>
          </cell>
          <cell r="E174">
            <v>0</v>
          </cell>
          <cell r="F174">
            <v>0</v>
          </cell>
          <cell r="G174">
            <v>11700</v>
          </cell>
          <cell r="H174">
            <v>865.67186547782887</v>
          </cell>
          <cell r="I174">
            <v>10128360.826090598</v>
          </cell>
        </row>
        <row r="175">
          <cell r="B175">
            <v>20111000035</v>
          </cell>
          <cell r="C175" t="str">
            <v>プロキュア 15g</v>
          </cell>
          <cell r="D175">
            <v>0</v>
          </cell>
          <cell r="E175">
            <v>0</v>
          </cell>
          <cell r="F175">
            <v>0</v>
          </cell>
          <cell r="G175">
            <v>4500</v>
          </cell>
          <cell r="H175">
            <v>331.30651641744072</v>
          </cell>
          <cell r="I175">
            <v>1490879.3238784831</v>
          </cell>
        </row>
        <row r="176">
          <cell r="B176">
            <v>20100400026</v>
          </cell>
          <cell r="C176" t="str">
            <v>ｽｷﾝｸﾘｰﾑ肌元気 80g(ﾁｭｰﾌﾞﾀｲﾌﾟ)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B177">
            <v>20060800004</v>
          </cell>
          <cell r="C177" t="str">
            <v>ｽｷﾝｸﾘｰﾑ肌元気EX 80g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B178">
            <v>20100400024</v>
          </cell>
          <cell r="C178" t="str">
            <v>化粧石けん 肌ごころ(80g×3)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B179">
            <v>20110800735</v>
          </cell>
          <cell r="C179" t="str">
            <v>化粧石けん 肌ごころ(80g単品)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B180">
            <v>20100400025</v>
          </cell>
          <cell r="C180" t="str">
            <v>ﾏﾝﾀﾞ ｴﾀｰﾅﾙ 30ml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B181">
            <v>20111001001</v>
          </cell>
          <cell r="C181" t="str">
            <v>ｴﾑｷｭｱﾌﾟﾗｽ 洗顔 100g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B182">
            <v>20111001002</v>
          </cell>
          <cell r="C182" t="str">
            <v>ｴﾑｷｭｱﾌﾟﾗｽ 化粧水 100ml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B183">
            <v>20111001004</v>
          </cell>
          <cell r="C183" t="str">
            <v>ｴﾑｷｭｱﾌﾟﾗｽ 乳液 80ml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B184">
            <v>20111001005</v>
          </cell>
          <cell r="C184" t="str">
            <v>ｴﾑｷｭｱﾌﾟﾗｽ 美容液 30g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B185">
            <v>20111001006</v>
          </cell>
          <cell r="C185" t="str">
            <v>ｴﾑｷｭｱﾌﾟﾗｽ ｸﾘｰﾑ 50g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B186">
            <v>20111100008</v>
          </cell>
          <cell r="C186" t="str">
            <v>ｴﾑｷｭｱﾌﾟﾗｽ ﾄﾗｲｱﾙｾｯﾄ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B187">
            <v>20111100010</v>
          </cell>
          <cell r="C187" t="str">
            <v>ｴﾑｷｭｱﾌﾟﾗｽ ﾋﾞｭｰﾃｨｰｾﾞﾘｰ 10g×30包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B188">
            <v>20120200083</v>
          </cell>
          <cell r="C188" t="str">
            <v>ｴﾑｷｭｱﾌﾟﾗｽ ﾄﾗﾍﾞﾙｾｯﾄ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B189">
            <v>20120600006</v>
          </cell>
          <cell r="C189" t="str">
            <v>ｴﾑｷｭｱﾌﾟﾗｽ ｸﾚﾝｼﾞﾝｸﾞ 100g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B190">
            <v>20120600007</v>
          </cell>
          <cell r="C190" t="str">
            <v>ｴﾑｷｭｱﾌﾟﾗｽ ｸﾚﾝｼﾞﾝｸﾞ 4g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B191">
            <v>20120400007</v>
          </cell>
          <cell r="C191" t="str">
            <v>ｴﾑｷｭｱﾌﾟﾗｽ ｻﾝﾌﾟﾙｾｯﾄ (CO)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B192">
            <v>20120700034</v>
          </cell>
          <cell r="C192" t="str">
            <v>Mｷｭｱﾌﾟﾗｽ ﾋﾞｭｰﾃｨｰｾﾞﾘｰ　ﾋﾟｰﾁ&amp;ｻﾞｸﾛ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B193">
            <v>20120700039</v>
          </cell>
          <cell r="C193" t="str">
            <v>Mｷｭｱﾋﾞｭｰﾃｨｰｾﾞﾘｰﾋﾟｰﾁ＆ｻﾞｸﾛ各10g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B194">
            <v>20120800006</v>
          </cell>
          <cell r="C194" t="str">
            <v>ｴﾑｷｭｱﾌﾟﾗｽ ｸﾚﾝｼﾞﾝｸﾞ 4g ﾊﾟｳﾁ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B195">
            <v>20120900048</v>
          </cell>
          <cell r="C195" t="str">
            <v>ｴﾑｷｭｱﾌﾟﾗｽ ｼｬﾝﾌﾟｰ300ml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B196">
            <v>20120900049</v>
          </cell>
          <cell r="C196" t="str">
            <v>ｴﾑｷｭｱﾌﾟﾗｽ ﾄﾘｰﾄﾒﾝﾄ240g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B197">
            <v>20120900050</v>
          </cell>
          <cell r="C197" t="str">
            <v>ｴﾑｷｭｱﾌﾟﾗｽ ﾍｱｴｯｾﾝｽ90ml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B198">
            <v>20120900052</v>
          </cell>
          <cell r="C198" t="str">
            <v>ｴﾑｷｭｱﾌﾟﾗｽ ﾍｱｴｯｾﾝｽ5ml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B199">
            <v>20121000035</v>
          </cell>
          <cell r="C199" t="str">
            <v>エムキュアプラス　リップクリーム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B200">
            <v>20120900084</v>
          </cell>
          <cell r="C200" t="str">
            <v>ｴﾑｷｭｱﾌﾟﾗｽ ﾎﾞﾃﾞｨﾛｰｼｮﾝ 200ml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B201">
            <v>20121100023</v>
          </cell>
          <cell r="C201" t="str">
            <v>ｴﾑｷｭｱﾌﾟﾗｽﾍｱｹｱｻﾝﾌﾟﾙｾｯﾄ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B202">
            <v>20121100029</v>
          </cell>
          <cell r="C202" t="str">
            <v>エムキュアプラスリップエッセンス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B203">
            <v>20130400012</v>
          </cell>
          <cell r="C203" t="str">
            <v>ｴﾑｷｭｱ 薬用美白美容ｴｯｾﾝｽ 30ml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B204">
            <v>20130600023</v>
          </cell>
          <cell r="C204" t="str">
            <v>ｴﾑｷｭｱ 薬用美白美容ｴｯｾﾝｽ 0.7ml台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B205">
            <v>20081100022</v>
          </cell>
          <cell r="C205" t="str">
            <v>肌やすめ (15ml×4包)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B206">
            <v>20120200084</v>
          </cell>
          <cell r="C206" t="str">
            <v>ｴﾑｷｭｱﾌﾟﾗｽ ﾋﾞｭｰﾃｨｰｱｲｽｾﾞﾘｰ 20g×14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B207">
            <v>20120900051</v>
          </cell>
          <cell r="C207" t="str">
            <v>ｴﾑｷｭｱ ｼｬﾝﾌﾟｰ10ml&amp;ﾄﾘｰﾄﾒﾝﾄ10g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B208">
            <v>20110200011</v>
          </cell>
          <cell r="C208" t="str">
            <v>万田酵素飴 自然の恵み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B209">
            <v>20130400001</v>
          </cell>
          <cell r="C209" t="str">
            <v>万田チャージ（ゼリー） 30g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B210">
            <v>20110600011</v>
          </cell>
          <cell r="C210" t="str">
            <v>万田酵素入り甘酒 190g(缶入り)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B211">
            <v>20100400023</v>
          </cell>
          <cell r="C211" t="str">
            <v>万田発酵のおいしい青汁(3g×30包)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B212">
            <v>20090900001</v>
          </cell>
          <cell r="C212" t="str">
            <v>万田発酵のおいしい青汁 3g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B213">
            <v>20091100025</v>
          </cell>
          <cell r="C213" t="str">
            <v>ﾄﾞﾘﾝｸ 発酵の力 50ml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B214">
            <v>20090500001</v>
          </cell>
          <cell r="C214" t="str">
            <v>万田酵素ﾄﾞﾘﾝｸ 50ml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B215">
            <v>20090700007</v>
          </cell>
          <cell r="C215" t="str">
            <v>万田酵素ﾄﾞﾘﾝｸ ｺﾗｰｹﾞﾝﾌﾟﾗｽ 50ml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B216">
            <v>20131200001</v>
          </cell>
          <cell r="C216" t="str">
            <v>ﾄﾞﾘﾝｸ ｶﾗﾀﾞに万田酵素 100ml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B217">
            <v>20121200005</v>
          </cell>
          <cell r="C217" t="str">
            <v>リケン野菜と果実の熟成酵素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B218">
            <v>20130200027</v>
          </cell>
          <cell r="C218" t="str">
            <v>万田酵素ﾋﾞｭｰﾃｨｰﾌﾟﾗｽ 720ml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B219">
            <v>20130300016</v>
          </cell>
          <cell r="C219" t="str">
            <v>万田酵素ﾋﾞｭｰﾃｨｰﾌﾟﾗｽﾌﾟﾚﾐｱﾑ 720ml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B220">
            <v>20041100001</v>
          </cell>
          <cell r="C220" t="str">
            <v>万田香熟酢 720ml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B221">
            <v>20091100026</v>
          </cell>
          <cell r="C221" t="str">
            <v>黒熟酢 720ml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B222">
            <v>20130600003</v>
          </cell>
          <cell r="C222" t="str">
            <v>1000日以上の熟成酵素 720ml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B223">
            <v>20101100001</v>
          </cell>
          <cell r="C223" t="str">
            <v>進物ｾｯﾄ 1 ﾄﾞﾘﾝｸ発酵の力 20本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B224">
            <v>20101100002</v>
          </cell>
          <cell r="C224" t="str">
            <v>進物ｾｯﾄ 2 ﾄﾞﾘﾝｸ発酵の力 50本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B225">
            <v>20101100003</v>
          </cell>
          <cell r="C225" t="str">
            <v>進物ｾｯﾄ 3 ﾄﾞﾘﾝｸ ｺﾗｰｹﾞﾝﾌﾟﾗｽ 20本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B226">
            <v>20101100006</v>
          </cell>
          <cell r="C226" t="str">
            <v>進物ｾｯﾄ 4 ﾄﾞﾘﾝｸ ｺﾗｰｹﾞﾝﾌﾟﾗｽ 50本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B227">
            <v>20101100008</v>
          </cell>
          <cell r="C227" t="str">
            <v>進物ｾｯﾄ6 青汁 2箱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B228">
            <v>20110600075</v>
          </cell>
          <cell r="C228" t="str">
            <v>進物ｾｯﾄ 10 黒熟酢720ml 2本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B229">
            <v>20110600077</v>
          </cell>
          <cell r="C229" t="str">
            <v>進物ｾｯﾄ12 MANDA CARE PLUS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B230">
            <v>20111000904</v>
          </cell>
          <cell r="C230" t="str">
            <v>進物ｾｯﾄ13 万田酵素入り甘酒 24本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B231">
            <v>20120500017</v>
          </cell>
          <cell r="C231" t="str">
            <v>進物ｾｯﾄ15 化粧水+乳液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B232">
            <v>20121000027</v>
          </cell>
          <cell r="C232" t="str">
            <v>進物セット18　プラス温2袋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B233">
            <v>20110700007</v>
          </cell>
          <cell r="C233" t="str">
            <v>万田酵素 粒100g 3本ｾｯﾄ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B234">
            <v>20110800692</v>
          </cell>
          <cell r="C234" t="str">
            <v>原料 万田酵素</v>
          </cell>
          <cell r="D234">
            <v>0</v>
          </cell>
          <cell r="E234">
            <v>0</v>
          </cell>
          <cell r="F234">
            <v>0</v>
          </cell>
          <cell r="G234">
            <v>14945</v>
          </cell>
          <cell r="H234">
            <v>1185.057535532681</v>
          </cell>
          <cell r="I234">
            <v>17710684.868535917</v>
          </cell>
        </row>
        <row r="235">
          <cell r="B235">
            <v>20080700013</v>
          </cell>
          <cell r="C235" t="str">
            <v>原料 万田酵素(PQ 混合品)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B236">
            <v>20100200005</v>
          </cell>
          <cell r="C236" t="str">
            <v>原料 万田HI酵素BH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B237">
            <v>20081000015</v>
          </cell>
          <cell r="C237" t="str">
            <v>原料 万田HI酵素(BG 混合品)</v>
          </cell>
          <cell r="D237">
            <v>0</v>
          </cell>
          <cell r="E237">
            <v>0</v>
          </cell>
          <cell r="F237">
            <v>0</v>
          </cell>
          <cell r="G237">
            <v>136</v>
          </cell>
          <cell r="H237">
            <v>2443.5168181486883</v>
          </cell>
          <cell r="I237">
            <v>332318.28726822161</v>
          </cell>
        </row>
        <row r="238">
          <cell r="B238">
            <v>20090900007</v>
          </cell>
          <cell r="C238" t="str">
            <v>原料 万田酵素金印(OF 混合品)</v>
          </cell>
          <cell r="D238">
            <v>0</v>
          </cell>
          <cell r="E238">
            <v>0</v>
          </cell>
          <cell r="F238">
            <v>0</v>
          </cell>
          <cell r="G238">
            <v>122</v>
          </cell>
          <cell r="H238">
            <v>1906.5733775869926</v>
          </cell>
          <cell r="I238">
            <v>232601.95206561309</v>
          </cell>
        </row>
        <row r="239">
          <cell r="B239">
            <v>20091200006</v>
          </cell>
          <cell r="C239" t="str">
            <v>原料 万田酵素ﾌﾟﾗｽ温(PEA 混合品)</v>
          </cell>
          <cell r="D239">
            <v>0</v>
          </cell>
          <cell r="E239">
            <v>0</v>
          </cell>
          <cell r="F239">
            <v>0</v>
          </cell>
          <cell r="G239">
            <v>2074</v>
          </cell>
          <cell r="H239">
            <v>1235.2406612267794</v>
          </cell>
          <cell r="I239">
            <v>2561889.1313843406</v>
          </cell>
        </row>
        <row r="240">
          <cell r="B240">
            <v>20040100009</v>
          </cell>
          <cell r="C240" t="str">
            <v>原料 万田酵素(植物用）</v>
          </cell>
          <cell r="D240">
            <v>0</v>
          </cell>
          <cell r="E240">
            <v>0</v>
          </cell>
          <cell r="F240">
            <v>0</v>
          </cell>
          <cell r="G240">
            <v>14700</v>
          </cell>
          <cell r="H240">
            <v>1486.2494296599225</v>
          </cell>
          <cell r="I240">
            <v>21847866.616000861</v>
          </cell>
        </row>
        <row r="241">
          <cell r="B241">
            <v>20090700009</v>
          </cell>
          <cell r="C241" t="str">
            <v>犬猫向け植物発酵ｴｷｽ(ｱｰｽ技研)</v>
          </cell>
          <cell r="D241">
            <v>0</v>
          </cell>
          <cell r="E241">
            <v>0</v>
          </cell>
          <cell r="F241">
            <v>0</v>
          </cell>
          <cell r="G241">
            <v>391</v>
          </cell>
          <cell r="H241">
            <v>1196.6964381637313</v>
          </cell>
          <cell r="I241">
            <v>467908.30732201895</v>
          </cell>
        </row>
        <row r="242">
          <cell r="B242">
            <v>20110800694</v>
          </cell>
          <cell r="C242" t="str">
            <v>万田酵素 抽出液（kg）</v>
          </cell>
          <cell r="D242">
            <v>140</v>
          </cell>
          <cell r="E242">
            <v>4764.5720657207366</v>
          </cell>
          <cell r="F242">
            <v>667040.08920090308</v>
          </cell>
          <cell r="G242">
            <v>503</v>
          </cell>
          <cell r="H242">
            <v>4792.391678356008</v>
          </cell>
          <cell r="I242">
            <v>2410573.0142130721</v>
          </cell>
        </row>
        <row r="243">
          <cell r="B243">
            <v>20060900011</v>
          </cell>
          <cell r="C243" t="str">
            <v>天花蜂王精600(500mg×100粒)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B244">
            <v>20061100011</v>
          </cell>
          <cell r="C244" t="str">
            <v>天花蜂王精1000(500mg×100粒)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B245">
            <v>20070900005</v>
          </cell>
          <cell r="C245" t="str">
            <v>ﾆｭｰﾋﾟｵｰﾈ (2kg)</v>
          </cell>
          <cell r="D245">
            <v>0</v>
          </cell>
          <cell r="E245">
            <v>0</v>
          </cell>
          <cell r="F245">
            <v>0</v>
          </cell>
          <cell r="H245">
            <v>0</v>
          </cell>
        </row>
        <row r="246">
          <cell r="B246">
            <v>20120500037</v>
          </cell>
          <cell r="C246" t="str">
            <v>麺つゆ 有馬 250ml(HAP)</v>
          </cell>
          <cell r="D246">
            <v>0</v>
          </cell>
          <cell r="E246">
            <v>0</v>
          </cell>
          <cell r="F246">
            <v>0</v>
          </cell>
          <cell r="H246">
            <v>0</v>
          </cell>
        </row>
        <row r="247">
          <cell r="B247">
            <v>20120400045</v>
          </cell>
          <cell r="C247" t="str">
            <v>古代米めん 10束 紙箱入り</v>
          </cell>
          <cell r="D247">
            <v>0</v>
          </cell>
          <cell r="E247">
            <v>0</v>
          </cell>
          <cell r="F247">
            <v>0</v>
          </cell>
          <cell r="H247">
            <v>0</v>
          </cell>
        </row>
        <row r="248">
          <cell r="B248">
            <v>20110600078</v>
          </cell>
          <cell r="C248" t="str">
            <v>みかんジャム 160g (万汐)</v>
          </cell>
          <cell r="D248">
            <v>0</v>
          </cell>
          <cell r="E248">
            <v>0</v>
          </cell>
          <cell r="F248">
            <v>0</v>
          </cell>
          <cell r="H248">
            <v>0</v>
          </cell>
        </row>
        <row r="249">
          <cell r="B249">
            <v>20110600079</v>
          </cell>
          <cell r="C249" t="str">
            <v>八朔ﾏｰﾏﾚｰﾄﾞ 160g (万汐)</v>
          </cell>
          <cell r="D249">
            <v>0</v>
          </cell>
          <cell r="E249">
            <v>0</v>
          </cell>
          <cell r="F249">
            <v>0</v>
          </cell>
          <cell r="H249">
            <v>0</v>
          </cell>
        </row>
        <row r="250">
          <cell r="B250">
            <v>20110600080</v>
          </cell>
          <cell r="C250" t="str">
            <v>清見ジャム 160g (万汐)</v>
          </cell>
          <cell r="D250">
            <v>0</v>
          </cell>
          <cell r="E250">
            <v>0</v>
          </cell>
          <cell r="F250">
            <v>0</v>
          </cell>
          <cell r="H250">
            <v>0</v>
          </cell>
        </row>
        <row r="251">
          <cell r="B251">
            <v>20110600081</v>
          </cell>
          <cell r="C251" t="str">
            <v>梅ジャム 160g (万汐)</v>
          </cell>
          <cell r="D251">
            <v>0</v>
          </cell>
          <cell r="E251">
            <v>0</v>
          </cell>
          <cell r="F251">
            <v>0</v>
          </cell>
          <cell r="H251">
            <v>0</v>
          </cell>
        </row>
        <row r="252">
          <cell r="B252">
            <v>20110600082</v>
          </cell>
          <cell r="C252" t="str">
            <v>いちじくジャム 160g (万汐)</v>
          </cell>
          <cell r="D252">
            <v>0</v>
          </cell>
          <cell r="E252">
            <v>0</v>
          </cell>
          <cell r="F252">
            <v>0</v>
          </cell>
          <cell r="H252">
            <v>0</v>
          </cell>
        </row>
        <row r="253">
          <cell r="B253">
            <v>20110600083</v>
          </cell>
          <cell r="C253" t="str">
            <v>ｼﾞｬﾑｾｯﾄ(4種詰合せ)(IUHK)(万汐)</v>
          </cell>
          <cell r="D253">
            <v>0</v>
          </cell>
          <cell r="E253">
            <v>0</v>
          </cell>
          <cell r="F253">
            <v>0</v>
          </cell>
          <cell r="H253">
            <v>0</v>
          </cell>
        </row>
        <row r="254">
          <cell r="B254">
            <v>20120500047</v>
          </cell>
          <cell r="C254" t="str">
            <v>ポテトポタージュ 200g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B255">
            <v>20120500048</v>
          </cell>
          <cell r="C255" t="str">
            <v>ミネストローネ 200g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B256">
            <v>20120500049</v>
          </cell>
          <cell r="C256" t="str">
            <v>梅ゼリー 90g×9個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B257">
            <v>20120500050</v>
          </cell>
          <cell r="C257" t="str">
            <v>万田の梅ほのか 590g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B258">
            <v>20120600041</v>
          </cell>
          <cell r="C258" t="str">
            <v>ドルチェ ジェラート(カップ入り)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</row>
        <row r="259">
          <cell r="B259">
            <v>20130200035</v>
          </cell>
          <cell r="C259" t="str">
            <v>無添加ｼﾘｰｽﾞ ﾎﾟﾃﾄﾎﾟﾀｰｼﾞｭ 200g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B260">
            <v>20130200036</v>
          </cell>
          <cell r="C260" t="str">
            <v>無添加ｼﾘｰｽﾞ ﾐﾈｽﾄﾛｰﾈ 200g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B261">
            <v>20130200037</v>
          </cell>
          <cell r="C261" t="str">
            <v>無添加ｼﾘｰｽﾞ ｵﾆｵﾝｺﾝｿﾒ 200g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B262">
            <v>20110700010</v>
          </cell>
          <cell r="C262" t="str">
            <v>ﾌﾞﾙｰﾍﾞﾘｰｼﾞｬﾑ 155g 3本ｾｯﾄ(SIN)</v>
          </cell>
          <cell r="D262">
            <v>0</v>
          </cell>
          <cell r="E262">
            <v>0</v>
          </cell>
          <cell r="F262">
            <v>0</v>
          </cell>
          <cell r="H262">
            <v>0</v>
          </cell>
        </row>
        <row r="263">
          <cell r="B263">
            <v>20131000008</v>
          </cell>
          <cell r="C263" t="str">
            <v>万田のどら焼き(10個入り)</v>
          </cell>
          <cell r="D263">
            <v>0</v>
          </cell>
          <cell r="E263">
            <v>0</v>
          </cell>
          <cell r="F263">
            <v>0</v>
          </cell>
          <cell r="G263">
            <v>27</v>
          </cell>
          <cell r="H263">
            <v>1595.1539111490897</v>
          </cell>
          <cell r="I263">
            <v>43069.155601025421</v>
          </cell>
        </row>
        <row r="264">
          <cell r="B264">
            <v>20131100036</v>
          </cell>
          <cell r="C264" t="str">
            <v>万田のどら焼き(ﾊﾞﾗ)</v>
          </cell>
          <cell r="D264">
            <v>73</v>
          </cell>
          <cell r="E264">
            <v>142.03932904475076</v>
          </cell>
          <cell r="F264">
            <v>10368.871020266806</v>
          </cell>
          <cell r="G264">
            <v>7481</v>
          </cell>
          <cell r="H264">
            <v>158.37653313714407</v>
          </cell>
          <cell r="I264">
            <v>1184814.8443989747</v>
          </cell>
        </row>
        <row r="265">
          <cell r="B265">
            <v>20110600086</v>
          </cell>
          <cell r="C265" t="str">
            <v>熊山甘納豆 140g</v>
          </cell>
          <cell r="D265">
            <v>0</v>
          </cell>
          <cell r="E265">
            <v>0</v>
          </cell>
          <cell r="F265">
            <v>0</v>
          </cell>
          <cell r="H265">
            <v>0</v>
          </cell>
        </row>
        <row r="266">
          <cell r="B266">
            <v>20130200017</v>
          </cell>
          <cell r="C266" t="str">
            <v>卓上焼海苔(8切り56枚入り)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</row>
        <row r="267">
          <cell r="B267">
            <v>20111000020</v>
          </cell>
          <cell r="C267" t="str">
            <v>海のかおり 卓上焼海苔3本入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</row>
        <row r="268">
          <cell r="B268">
            <v>20120300077</v>
          </cell>
          <cell r="C268" t="str">
            <v>卓上焼海苔セット(家庭用) 3本入</v>
          </cell>
          <cell r="D268">
            <v>0</v>
          </cell>
          <cell r="E268">
            <v>0</v>
          </cell>
          <cell r="F268">
            <v>0</v>
          </cell>
          <cell r="H268">
            <v>0</v>
          </cell>
        </row>
        <row r="269">
          <cell r="B269">
            <v>20120700043</v>
          </cell>
          <cell r="C269" t="str">
            <v>万田のひじきふりかけセット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B270">
            <v>20120800026</v>
          </cell>
          <cell r="C270" t="str">
            <v>万田のひじきふりかけ しそ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B271">
            <v>20120800027</v>
          </cell>
          <cell r="C271" t="str">
            <v>万田のひじきふりかけ かつお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B272">
            <v>20120800028</v>
          </cell>
          <cell r="C272" t="str">
            <v>万田のひじきふりかけ 生姜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B273">
            <v>20110600064</v>
          </cell>
          <cell r="C273" t="str">
            <v>松きのこ 70g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</row>
        <row r="274">
          <cell r="B274">
            <v>20130700016</v>
          </cell>
          <cell r="C274" t="str">
            <v>松なめこ(木箱入り)300g</v>
          </cell>
          <cell r="D274">
            <v>0</v>
          </cell>
          <cell r="E274">
            <v>0</v>
          </cell>
          <cell r="F274">
            <v>0</v>
          </cell>
          <cell r="H274">
            <v>0</v>
          </cell>
        </row>
        <row r="275">
          <cell r="B275">
            <v>20130700017</v>
          </cell>
          <cell r="C275" t="str">
            <v>松きのこ(木箱入り)250g</v>
          </cell>
          <cell r="D275">
            <v>0</v>
          </cell>
          <cell r="E275">
            <v>0</v>
          </cell>
          <cell r="F275">
            <v>0</v>
          </cell>
          <cell r="H275">
            <v>0</v>
          </cell>
        </row>
        <row r="276">
          <cell r="B276">
            <v>20110600065</v>
          </cell>
          <cell r="C276" t="str">
            <v>たまご10個入り(全農広島鶏卵)</v>
          </cell>
          <cell r="D276">
            <v>0</v>
          </cell>
          <cell r="E276">
            <v>0</v>
          </cell>
          <cell r="F276">
            <v>0</v>
          </cell>
          <cell r="H276">
            <v>0</v>
          </cell>
        </row>
        <row r="277">
          <cell r="B277">
            <v>20130800015</v>
          </cell>
          <cell r="C277" t="str">
            <v>ぷちレモン 33g</v>
          </cell>
          <cell r="D277">
            <v>0</v>
          </cell>
          <cell r="E277">
            <v>0</v>
          </cell>
          <cell r="F277">
            <v>0</v>
          </cell>
          <cell r="H277">
            <v>0</v>
          </cell>
        </row>
        <row r="278">
          <cell r="B278">
            <v>20130800016</v>
          </cell>
          <cell r="C278" t="str">
            <v>そばかりんとう ﾚﾓﾝ 78g</v>
          </cell>
          <cell r="D278">
            <v>0</v>
          </cell>
          <cell r="E278">
            <v>0</v>
          </cell>
          <cell r="F278">
            <v>0</v>
          </cell>
          <cell r="H278">
            <v>0</v>
          </cell>
        </row>
        <row r="279">
          <cell r="B279">
            <v>20130800017</v>
          </cell>
          <cell r="C279" t="str">
            <v>そばかりんとう みかん 78g</v>
          </cell>
          <cell r="D279">
            <v>0</v>
          </cell>
          <cell r="E279">
            <v>0</v>
          </cell>
          <cell r="F279">
            <v>0</v>
          </cell>
          <cell r="H279">
            <v>0</v>
          </cell>
        </row>
        <row r="280">
          <cell r="B280">
            <v>20110600088</v>
          </cell>
          <cell r="C280" t="str">
            <v>すりおろし林檎ｼﾞｭｰｽ(ｻﾝふじ)</v>
          </cell>
          <cell r="D280">
            <v>0</v>
          </cell>
          <cell r="E280">
            <v>0</v>
          </cell>
          <cell r="F280">
            <v>0</v>
          </cell>
          <cell r="H280">
            <v>0</v>
          </cell>
        </row>
        <row r="281">
          <cell r="B281">
            <v>20110600036</v>
          </cell>
          <cell r="C281" t="str">
            <v>大長の味みかん (1000ml×6本)</v>
          </cell>
          <cell r="D281">
            <v>0</v>
          </cell>
          <cell r="E281">
            <v>0</v>
          </cell>
          <cell r="F281">
            <v>0</v>
          </cell>
          <cell r="H281">
            <v>0</v>
          </cell>
        </row>
        <row r="282">
          <cell r="B282">
            <v>20110600032</v>
          </cell>
          <cell r="C282" t="str">
            <v>昔々のとまと (無塩)</v>
          </cell>
          <cell r="D282">
            <v>0</v>
          </cell>
          <cell r="E282">
            <v>0</v>
          </cell>
          <cell r="F282">
            <v>0</v>
          </cell>
          <cell r="H282">
            <v>0</v>
          </cell>
        </row>
        <row r="283">
          <cell r="B283">
            <v>20110600033</v>
          </cell>
          <cell r="C283" t="str">
            <v>昔々のとまと (有塩)</v>
          </cell>
          <cell r="D283">
            <v>0</v>
          </cell>
          <cell r="E283">
            <v>0</v>
          </cell>
          <cell r="F283">
            <v>0</v>
          </cell>
          <cell r="H283">
            <v>0</v>
          </cell>
        </row>
        <row r="284">
          <cell r="B284">
            <v>20111100083</v>
          </cell>
          <cell r="C284" t="str">
            <v>ｽﾄﾚｰﾄｼﾞｭｰｽ 昔々のりんご</v>
          </cell>
          <cell r="D284">
            <v>0</v>
          </cell>
          <cell r="E284">
            <v>0</v>
          </cell>
          <cell r="F284">
            <v>0</v>
          </cell>
          <cell r="H284">
            <v>0</v>
          </cell>
        </row>
        <row r="285">
          <cell r="B285">
            <v>20111200024</v>
          </cell>
          <cell r="C285" t="str">
            <v>ｽﾄﾚｰﾄｼﾞｭｰｽ 昔々のみかん</v>
          </cell>
          <cell r="D285">
            <v>0</v>
          </cell>
          <cell r="E285">
            <v>0</v>
          </cell>
          <cell r="F285">
            <v>0</v>
          </cell>
          <cell r="H285">
            <v>0</v>
          </cell>
        </row>
        <row r="286">
          <cell r="B286">
            <v>20130900006</v>
          </cell>
          <cell r="C286" t="str">
            <v>Premium ﾐﾃﾞｨﾄﾏﾄｼﾞｭｰｽ</v>
          </cell>
          <cell r="D286">
            <v>0</v>
          </cell>
          <cell r="E286">
            <v>0</v>
          </cell>
          <cell r="F286">
            <v>0</v>
          </cell>
          <cell r="H286">
            <v>0</v>
          </cell>
        </row>
        <row r="287">
          <cell r="B287">
            <v>20111200045</v>
          </cell>
          <cell r="C287" t="str">
            <v>芋焼酎｢春の嵐｣720ml(WAK)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</row>
        <row r="288">
          <cell r="B288">
            <v>20120700053</v>
          </cell>
          <cell r="C288" t="str">
            <v>万田の梅酒 720ml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B289">
            <v>20110600002</v>
          </cell>
          <cell r="C289" t="str">
            <v>植物発酵ｴｷｽ入素麺 CSK-25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</row>
        <row r="290">
          <cell r="B290">
            <v>20110600087</v>
          </cell>
          <cell r="C290" t="str">
            <v>植物発酵ｴｷｽ入素麺 CSK-30W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</row>
        <row r="291">
          <cell r="B291">
            <v>20110600005</v>
          </cell>
          <cell r="C291" t="str">
            <v>植物発酵ｴｷｽ入素麺 CSK-10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</row>
        <row r="292">
          <cell r="B292">
            <v>20120200033</v>
          </cell>
          <cell r="C292" t="str">
            <v>万田農場の健康野菜カレー 200g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B293">
            <v>20111000525</v>
          </cell>
          <cell r="C293" t="str">
            <v>島根県産米こしひかり 3kg(ASA)</v>
          </cell>
          <cell r="D293">
            <v>0</v>
          </cell>
          <cell r="E293">
            <v>0</v>
          </cell>
          <cell r="F293">
            <v>0</v>
          </cell>
          <cell r="H293">
            <v>0</v>
          </cell>
        </row>
        <row r="294">
          <cell r="B294">
            <v>20121100001</v>
          </cell>
          <cell r="C294" t="str">
            <v>万田のお米 5㎏(広島県産)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</row>
        <row r="295">
          <cell r="B295">
            <v>20121100003</v>
          </cell>
          <cell r="C295" t="str">
            <v>万田のお米 2㎏(広島県産)</v>
          </cell>
          <cell r="D295">
            <v>32</v>
          </cell>
          <cell r="E295">
            <v>1003.9244364998934</v>
          </cell>
          <cell r="F295">
            <v>32125.58196799659</v>
          </cell>
          <cell r="G295">
            <v>148</v>
          </cell>
          <cell r="H295">
            <v>912.06885569953874</v>
          </cell>
          <cell r="I295">
            <v>134986.19064353174</v>
          </cell>
        </row>
        <row r="296">
          <cell r="B296">
            <v>20121100002</v>
          </cell>
          <cell r="C296" t="str">
            <v>万田のお米 1㎏(広島県産)</v>
          </cell>
          <cell r="D296">
            <v>0</v>
          </cell>
          <cell r="E296">
            <v>0</v>
          </cell>
          <cell r="F296">
            <v>0</v>
          </cell>
          <cell r="H296">
            <v>0</v>
          </cell>
        </row>
        <row r="297">
          <cell r="B297">
            <v>20130200053</v>
          </cell>
          <cell r="C297" t="str">
            <v>万田のお米(島根県仁多郡産) 5㎏</v>
          </cell>
          <cell r="D297">
            <v>0</v>
          </cell>
          <cell r="E297">
            <v>0</v>
          </cell>
          <cell r="F297">
            <v>0</v>
          </cell>
          <cell r="H297">
            <v>0</v>
          </cell>
        </row>
        <row r="298">
          <cell r="B298">
            <v>20130200054</v>
          </cell>
          <cell r="C298" t="str">
            <v>万田のお米(島根県仁多郡産) 2㎏</v>
          </cell>
          <cell r="D298">
            <v>0</v>
          </cell>
          <cell r="E298">
            <v>0</v>
          </cell>
          <cell r="F298">
            <v>0</v>
          </cell>
          <cell r="H298">
            <v>0</v>
          </cell>
        </row>
        <row r="299">
          <cell r="B299">
            <v>20130200055</v>
          </cell>
          <cell r="C299" t="str">
            <v>万田のお米(島根県仁多郡産) 1㎏</v>
          </cell>
          <cell r="D299">
            <v>0</v>
          </cell>
          <cell r="E299">
            <v>0</v>
          </cell>
          <cell r="F299">
            <v>0</v>
          </cell>
          <cell r="H299">
            <v>0</v>
          </cell>
        </row>
        <row r="300">
          <cell r="B300">
            <v>20110600015</v>
          </cell>
          <cell r="C300" t="str">
            <v>あじじまん(こしひかり) 1kg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</row>
        <row r="301">
          <cell r="B301">
            <v>20110600016</v>
          </cell>
          <cell r="C301" t="str">
            <v>あじじまん(こしひかり)玄米 1kg</v>
          </cell>
          <cell r="D301">
            <v>0</v>
          </cell>
          <cell r="E301">
            <v>0</v>
          </cell>
          <cell r="F301">
            <v>0</v>
          </cell>
          <cell r="H301">
            <v>0</v>
          </cell>
        </row>
        <row r="302">
          <cell r="B302">
            <v>20110600017</v>
          </cell>
          <cell r="C302" t="str">
            <v>あじじまん(こしひかり) 1.4kg</v>
          </cell>
          <cell r="D302">
            <v>0</v>
          </cell>
          <cell r="E302">
            <v>0</v>
          </cell>
          <cell r="F302">
            <v>0</v>
          </cell>
          <cell r="H302">
            <v>0</v>
          </cell>
        </row>
        <row r="303">
          <cell r="B303">
            <v>20110600022</v>
          </cell>
          <cell r="C303" t="str">
            <v>あじじまん(こしひかり)玄米 5kg</v>
          </cell>
          <cell r="D303">
            <v>0</v>
          </cell>
          <cell r="E303">
            <v>0</v>
          </cell>
          <cell r="F303">
            <v>0</v>
          </cell>
          <cell r="H303">
            <v>0</v>
          </cell>
        </row>
        <row r="304">
          <cell r="B304">
            <v>20110600023</v>
          </cell>
          <cell r="C304" t="str">
            <v>あじじまん(こしひかり) 10kg</v>
          </cell>
          <cell r="D304">
            <v>0</v>
          </cell>
          <cell r="E304">
            <v>0</v>
          </cell>
          <cell r="F304">
            <v>0</v>
          </cell>
          <cell r="H304">
            <v>0</v>
          </cell>
        </row>
        <row r="305">
          <cell r="B305">
            <v>20100200010</v>
          </cell>
          <cell r="C305" t="str">
            <v>あじじまん(こしひかり) 30kg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</row>
        <row r="306">
          <cell r="B306">
            <v>20110600029</v>
          </cell>
          <cell r="C306" t="str">
            <v>あじじまん(ｺｼﾋｶﾘ)玄米 30kg</v>
          </cell>
          <cell r="D306">
            <v>0</v>
          </cell>
          <cell r="E306">
            <v>0</v>
          </cell>
          <cell r="F306">
            <v>0</v>
          </cell>
          <cell r="H306">
            <v>0</v>
          </cell>
        </row>
        <row r="307">
          <cell r="B307">
            <v>20111200002</v>
          </cell>
          <cell r="C307" t="str">
            <v>万田のお米 5㎏(定期便）</v>
          </cell>
          <cell r="D307">
            <v>0</v>
          </cell>
          <cell r="E307">
            <v>0</v>
          </cell>
          <cell r="F307">
            <v>0</v>
          </cell>
          <cell r="H307">
            <v>0</v>
          </cell>
        </row>
        <row r="308">
          <cell r="B308">
            <v>20130500037</v>
          </cell>
          <cell r="C308" t="str">
            <v>あじじまん(こしひかり)玄米 20㎏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</row>
        <row r="309">
          <cell r="B309">
            <v>20111000027</v>
          </cell>
          <cell r="C309" t="str">
            <v>みかん 5㎏</v>
          </cell>
          <cell r="D309">
            <v>0</v>
          </cell>
          <cell r="E309">
            <v>0</v>
          </cell>
          <cell r="F309">
            <v>0</v>
          </cell>
          <cell r="H309">
            <v>0</v>
          </cell>
        </row>
        <row r="310">
          <cell r="B310">
            <v>20111200044</v>
          </cell>
          <cell r="C310" t="str">
            <v>ぽんかん 5㎏(JAH)</v>
          </cell>
          <cell r="D310">
            <v>0</v>
          </cell>
          <cell r="E310">
            <v>0</v>
          </cell>
          <cell r="F310">
            <v>0</v>
          </cell>
          <cell r="H310">
            <v>0</v>
          </cell>
        </row>
        <row r="311">
          <cell r="B311">
            <v>20120200062</v>
          </cell>
          <cell r="C311" t="str">
            <v>はるか 1.8㎏</v>
          </cell>
          <cell r="D311">
            <v>0</v>
          </cell>
          <cell r="E311">
            <v>0</v>
          </cell>
          <cell r="F311">
            <v>0</v>
          </cell>
          <cell r="H311">
            <v>0</v>
          </cell>
        </row>
        <row r="312">
          <cell r="B312">
            <v>20120200064</v>
          </cell>
          <cell r="C312" t="str">
            <v>はるか 5㎏</v>
          </cell>
          <cell r="D312">
            <v>0</v>
          </cell>
          <cell r="E312">
            <v>0</v>
          </cell>
          <cell r="F312">
            <v>0</v>
          </cell>
          <cell r="H312">
            <v>0</v>
          </cell>
        </row>
        <row r="313">
          <cell r="B313">
            <v>20121200022</v>
          </cell>
          <cell r="C313" t="str">
            <v>ぽんかん 1.8㎏(JAH)</v>
          </cell>
          <cell r="D313">
            <v>0</v>
          </cell>
          <cell r="E313">
            <v>0</v>
          </cell>
          <cell r="F313">
            <v>0</v>
          </cell>
          <cell r="H313">
            <v>0</v>
          </cell>
        </row>
        <row r="314">
          <cell r="B314">
            <v>20121200038</v>
          </cell>
          <cell r="C314" t="str">
            <v>ぽんかん 3㎏(JAH)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</row>
        <row r="315">
          <cell r="B315">
            <v>20130100009</v>
          </cell>
          <cell r="C315" t="str">
            <v>はるか 3㎏</v>
          </cell>
          <cell r="D315">
            <v>0</v>
          </cell>
          <cell r="E315">
            <v>0</v>
          </cell>
          <cell r="F315">
            <v>0</v>
          </cell>
          <cell r="H315">
            <v>0</v>
          </cell>
        </row>
        <row r="316">
          <cell r="B316">
            <v>20130100010</v>
          </cell>
          <cell r="C316" t="str">
            <v>いよかん 3㎏(OKAY)</v>
          </cell>
          <cell r="D316">
            <v>0</v>
          </cell>
          <cell r="E316">
            <v>0</v>
          </cell>
          <cell r="F316">
            <v>0</v>
          </cell>
          <cell r="H316">
            <v>0</v>
          </cell>
        </row>
        <row r="317">
          <cell r="B317">
            <v>20130200028</v>
          </cell>
          <cell r="C317" t="str">
            <v>不知火(ｼﾗﾇｲ) 3㎏</v>
          </cell>
          <cell r="D317">
            <v>0</v>
          </cell>
          <cell r="E317">
            <v>0</v>
          </cell>
          <cell r="F317">
            <v>0</v>
          </cell>
          <cell r="H317">
            <v>0</v>
          </cell>
        </row>
        <row r="318">
          <cell r="B318">
            <v>20130200029</v>
          </cell>
          <cell r="C318" t="str">
            <v>不知火(ｼﾗﾇｲ)5kg</v>
          </cell>
          <cell r="D318">
            <v>0</v>
          </cell>
          <cell r="E318">
            <v>0</v>
          </cell>
          <cell r="F318">
            <v>0</v>
          </cell>
          <cell r="H318">
            <v>0</v>
          </cell>
        </row>
        <row r="319">
          <cell r="B319">
            <v>20130200030</v>
          </cell>
          <cell r="C319" t="str">
            <v>不知火(ｼﾗﾇｲ)1.8kg</v>
          </cell>
          <cell r="D319">
            <v>0</v>
          </cell>
          <cell r="E319">
            <v>0</v>
          </cell>
          <cell r="F319">
            <v>0</v>
          </cell>
          <cell r="H319">
            <v>0</v>
          </cell>
        </row>
        <row r="320">
          <cell r="B320">
            <v>20130200031</v>
          </cell>
          <cell r="C320" t="str">
            <v>はっさく 3㎏</v>
          </cell>
          <cell r="D320">
            <v>0</v>
          </cell>
          <cell r="E320">
            <v>0</v>
          </cell>
          <cell r="F320">
            <v>0</v>
          </cell>
          <cell r="H320">
            <v>0</v>
          </cell>
        </row>
        <row r="321">
          <cell r="B321">
            <v>20130200032</v>
          </cell>
          <cell r="C321" t="str">
            <v>はっさく 5㎏</v>
          </cell>
          <cell r="D321">
            <v>0</v>
          </cell>
          <cell r="E321">
            <v>0</v>
          </cell>
          <cell r="F321">
            <v>0</v>
          </cell>
          <cell r="H321">
            <v>0</v>
          </cell>
        </row>
        <row r="322">
          <cell r="B322">
            <v>20130200033</v>
          </cell>
          <cell r="C322" t="str">
            <v>はっさく 1.8㎏</v>
          </cell>
          <cell r="D322">
            <v>0</v>
          </cell>
          <cell r="E322">
            <v>0</v>
          </cell>
          <cell r="F322">
            <v>0</v>
          </cell>
          <cell r="H322">
            <v>0</v>
          </cell>
        </row>
        <row r="323">
          <cell r="B323">
            <v>20130300013</v>
          </cell>
          <cell r="C323" t="str">
            <v>サラたまちゃん 5㎏(熊本県産)</v>
          </cell>
          <cell r="D323">
            <v>0</v>
          </cell>
          <cell r="E323">
            <v>0</v>
          </cell>
          <cell r="F323">
            <v>0</v>
          </cell>
          <cell r="H323">
            <v>0</v>
          </cell>
        </row>
        <row r="324">
          <cell r="B324">
            <v>20130300014</v>
          </cell>
          <cell r="C324" t="str">
            <v>せとみ 1㎏(山口県産)</v>
          </cell>
          <cell r="D324">
            <v>0</v>
          </cell>
          <cell r="E324">
            <v>0</v>
          </cell>
          <cell r="F324">
            <v>0</v>
          </cell>
          <cell r="H324">
            <v>0</v>
          </cell>
        </row>
        <row r="325">
          <cell r="B325">
            <v>20131200038</v>
          </cell>
          <cell r="C325" t="str">
            <v>ﾊｳｽﾃﾞｺﾎﾟﾝ(無加温)</v>
          </cell>
          <cell r="D325">
            <v>0</v>
          </cell>
          <cell r="E325">
            <v>0</v>
          </cell>
          <cell r="F325">
            <v>0</v>
          </cell>
          <cell r="H325">
            <v>0</v>
          </cell>
        </row>
        <row r="326">
          <cell r="B326">
            <v>20140100034</v>
          </cell>
          <cell r="C326" t="str">
            <v>せとか 2kg</v>
          </cell>
          <cell r="D326">
            <v>0</v>
          </cell>
          <cell r="E326">
            <v>0</v>
          </cell>
          <cell r="F326">
            <v>0</v>
          </cell>
          <cell r="H326">
            <v>0</v>
          </cell>
        </row>
        <row r="327">
          <cell r="B327">
            <v>20140100035</v>
          </cell>
          <cell r="C327" t="str">
            <v>柑橘詰合せ(ﾊﾙｶ･ﾊｯｻｸ）</v>
          </cell>
          <cell r="D327">
            <v>0</v>
          </cell>
          <cell r="E327">
            <v>0</v>
          </cell>
          <cell r="F327">
            <v>0</v>
          </cell>
          <cell r="H327">
            <v>0</v>
          </cell>
        </row>
        <row r="328">
          <cell r="B328">
            <v>20140300017</v>
          </cell>
          <cell r="C328" t="str">
            <v>せとか(広島県産)</v>
          </cell>
          <cell r="D328">
            <v>0</v>
          </cell>
          <cell r="E328">
            <v>0</v>
          </cell>
          <cell r="F328">
            <v>0</v>
          </cell>
          <cell r="H328">
            <v>0</v>
          </cell>
        </row>
        <row r="329">
          <cell r="B329">
            <v>20120600029</v>
          </cell>
          <cell r="C329" t="str">
            <v>山口すいか</v>
          </cell>
          <cell r="D329">
            <v>0</v>
          </cell>
          <cell r="E329">
            <v>0</v>
          </cell>
          <cell r="F329">
            <v>0</v>
          </cell>
          <cell r="H329">
            <v>0</v>
          </cell>
        </row>
        <row r="330">
          <cell r="B330">
            <v>20110600060</v>
          </cell>
          <cell r="C330" t="str">
            <v>北海道赤肉メロン(1玉入）</v>
          </cell>
          <cell r="D330">
            <v>0</v>
          </cell>
          <cell r="E330">
            <v>0</v>
          </cell>
          <cell r="F330">
            <v>0</v>
          </cell>
          <cell r="H330">
            <v>0</v>
          </cell>
        </row>
        <row r="331">
          <cell r="B331">
            <v>20120600028</v>
          </cell>
          <cell r="C331" t="str">
            <v>万田のゆずはちみつ 1000ml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B332">
            <v>20120900027</v>
          </cell>
          <cell r="C332" t="str">
            <v>万田のゆずはちみつ(PET) 350ml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B333">
            <v>20111000028</v>
          </cell>
          <cell r="C333" t="str">
            <v>赤キウイ｢瀬戸内のめぐみ｣(AND）</v>
          </cell>
          <cell r="D333">
            <v>0</v>
          </cell>
          <cell r="E333">
            <v>0</v>
          </cell>
          <cell r="F333">
            <v>0</v>
          </cell>
          <cell r="H333">
            <v>0</v>
          </cell>
        </row>
        <row r="334">
          <cell r="B334">
            <v>20121200032</v>
          </cell>
          <cell r="C334" t="str">
            <v>福袋(一畑百貨店)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B335">
            <v>20121200027</v>
          </cell>
          <cell r="C335" t="str">
            <v>福袋(髙島屋)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B336">
            <v>20111000042</v>
          </cell>
          <cell r="C336" t="str">
            <v>じゃがいも 1kg(ｾｯﾄ用)</v>
          </cell>
          <cell r="D336">
            <v>0</v>
          </cell>
          <cell r="E336">
            <v>0</v>
          </cell>
          <cell r="F336">
            <v>0</v>
          </cell>
          <cell r="H336">
            <v>0</v>
          </cell>
        </row>
        <row r="337">
          <cell r="B337">
            <v>20111000043</v>
          </cell>
          <cell r="C337" t="str">
            <v>万田じゃがいも 5kg(MAN)</v>
          </cell>
          <cell r="D337">
            <v>0</v>
          </cell>
          <cell r="E337">
            <v>0</v>
          </cell>
          <cell r="F337">
            <v>0</v>
          </cell>
          <cell r="H337">
            <v>0</v>
          </cell>
        </row>
        <row r="338">
          <cell r="B338">
            <v>20111100002</v>
          </cell>
          <cell r="C338" t="str">
            <v>因島産じゃがいも 5㎏</v>
          </cell>
          <cell r="D338">
            <v>0</v>
          </cell>
          <cell r="E338">
            <v>0</v>
          </cell>
          <cell r="F338">
            <v>0</v>
          </cell>
          <cell r="H338">
            <v>0</v>
          </cell>
        </row>
        <row r="339">
          <cell r="B339">
            <v>20111100089</v>
          </cell>
          <cell r="C339" t="str">
            <v>万田じゃがいも 500g(MAN)</v>
          </cell>
          <cell r="D339">
            <v>0</v>
          </cell>
          <cell r="E339">
            <v>0</v>
          </cell>
          <cell r="F339">
            <v>0</v>
          </cell>
          <cell r="H339">
            <v>0</v>
          </cell>
        </row>
        <row r="340">
          <cell r="B340">
            <v>20111200034</v>
          </cell>
          <cell r="C340" t="str">
            <v>因島産じゃがいも 2kg</v>
          </cell>
          <cell r="D340">
            <v>0</v>
          </cell>
          <cell r="E340">
            <v>0</v>
          </cell>
          <cell r="F340">
            <v>0</v>
          </cell>
          <cell r="H340">
            <v>0</v>
          </cell>
        </row>
        <row r="341">
          <cell r="B341">
            <v>20120100031</v>
          </cell>
          <cell r="C341" t="str">
            <v>万田じゃがいも 2㎏(MAN)</v>
          </cell>
          <cell r="D341">
            <v>0</v>
          </cell>
          <cell r="E341">
            <v>0</v>
          </cell>
          <cell r="F341">
            <v>0</v>
          </cell>
          <cell r="H341">
            <v>0</v>
          </cell>
        </row>
        <row r="342">
          <cell r="B342">
            <v>20120400047</v>
          </cell>
          <cell r="C342" t="str">
            <v>因島産玉ねぎ 5㎏</v>
          </cell>
          <cell r="D342">
            <v>0</v>
          </cell>
          <cell r="E342">
            <v>0</v>
          </cell>
          <cell r="F342">
            <v>0</v>
          </cell>
          <cell r="H342">
            <v>0</v>
          </cell>
        </row>
        <row r="343">
          <cell r="B343">
            <v>20120400048</v>
          </cell>
          <cell r="C343" t="str">
            <v>因島産玉ねぎ 2㎏</v>
          </cell>
          <cell r="D343">
            <v>0</v>
          </cell>
          <cell r="E343">
            <v>0</v>
          </cell>
          <cell r="F343">
            <v>0</v>
          </cell>
          <cell r="H343">
            <v>0</v>
          </cell>
        </row>
        <row r="344">
          <cell r="B344">
            <v>20121000062</v>
          </cell>
          <cell r="C344" t="str">
            <v>因島産じゃがいも 3㎏</v>
          </cell>
          <cell r="D344">
            <v>0</v>
          </cell>
          <cell r="E344">
            <v>0</v>
          </cell>
          <cell r="F344">
            <v>0</v>
          </cell>
          <cell r="H344">
            <v>0</v>
          </cell>
        </row>
        <row r="345">
          <cell r="B345">
            <v>20121100025</v>
          </cell>
          <cell r="C345" t="str">
            <v>北海道産玉ねぎ 3㎏</v>
          </cell>
          <cell r="D345">
            <v>0</v>
          </cell>
          <cell r="E345">
            <v>0</v>
          </cell>
          <cell r="F345">
            <v>0</v>
          </cell>
          <cell r="H345">
            <v>0</v>
          </cell>
        </row>
        <row r="346">
          <cell r="B346">
            <v>20130500038</v>
          </cell>
          <cell r="C346" t="str">
            <v>因島産玉ねぎ 3㎏</v>
          </cell>
          <cell r="D346">
            <v>0</v>
          </cell>
          <cell r="E346">
            <v>0</v>
          </cell>
          <cell r="F346">
            <v>0</v>
          </cell>
          <cell r="H346">
            <v>0</v>
          </cell>
        </row>
        <row r="347">
          <cell r="B347">
            <v>20130900017</v>
          </cell>
          <cell r="C347" t="str">
            <v>北海道産じゃがいも 3kg</v>
          </cell>
          <cell r="D347">
            <v>0</v>
          </cell>
          <cell r="E347">
            <v>0</v>
          </cell>
          <cell r="F347">
            <v>0</v>
          </cell>
          <cell r="H347">
            <v>0</v>
          </cell>
        </row>
        <row r="348">
          <cell r="B348">
            <v>20121200021</v>
          </cell>
          <cell r="C348" t="str">
            <v>ミディトマト 2㎏(鹿児島県産)</v>
          </cell>
          <cell r="D348">
            <v>0</v>
          </cell>
          <cell r="E348">
            <v>0</v>
          </cell>
          <cell r="F348">
            <v>0</v>
          </cell>
          <cell r="H348">
            <v>0</v>
          </cell>
        </row>
        <row r="349">
          <cell r="B349">
            <v>20111000044</v>
          </cell>
          <cell r="C349" t="str">
            <v>玉ねぎ 1kg(ｾｯﾄ用)</v>
          </cell>
          <cell r="D349">
            <v>0</v>
          </cell>
          <cell r="E349">
            <v>0</v>
          </cell>
          <cell r="F349">
            <v>0</v>
          </cell>
          <cell r="H349">
            <v>0</v>
          </cell>
        </row>
        <row r="350">
          <cell r="B350">
            <v>20121000028</v>
          </cell>
          <cell r="C350" t="str">
            <v>万田玉ねぎ 5㎏(MAN)</v>
          </cell>
          <cell r="D350">
            <v>0</v>
          </cell>
          <cell r="E350">
            <v>0</v>
          </cell>
          <cell r="F350">
            <v>0</v>
          </cell>
          <cell r="H350">
            <v>0</v>
          </cell>
        </row>
        <row r="351">
          <cell r="B351">
            <v>20140300018</v>
          </cell>
          <cell r="C351" t="str">
            <v>ﾊｳｽｸﾞﾘｰﾝｱｽﾊﾟﾗ</v>
          </cell>
          <cell r="D351">
            <v>0</v>
          </cell>
          <cell r="E351">
            <v>0</v>
          </cell>
          <cell r="F351">
            <v>0</v>
          </cell>
          <cell r="H351">
            <v>0</v>
          </cell>
        </row>
        <row r="352">
          <cell r="B352">
            <v>20140300019</v>
          </cell>
          <cell r="C352" t="str">
            <v>露地ｸﾞﾘｰﾝｱｽﾊﾟﾗ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</row>
        <row r="353">
          <cell r="B353">
            <v>20111000050</v>
          </cell>
          <cell r="C353" t="str">
            <v>広島県産自然薯(SEN)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</row>
        <row r="354">
          <cell r="B354">
            <v>20111000051</v>
          </cell>
          <cell r="C354" t="str">
            <v>なると金時 3kg(SIM)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</row>
        <row r="355">
          <cell r="B355">
            <v>20111100090</v>
          </cell>
          <cell r="C355" t="str">
            <v>安納芋 3㎏(THI)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</row>
        <row r="356">
          <cell r="B356">
            <v>20111200042</v>
          </cell>
          <cell r="C356" t="str">
            <v>万田のおもち 1㎏(MAE)</v>
          </cell>
          <cell r="D356">
            <v>0</v>
          </cell>
          <cell r="E356">
            <v>0</v>
          </cell>
          <cell r="F356">
            <v>0</v>
          </cell>
          <cell r="H356">
            <v>0</v>
          </cell>
        </row>
        <row r="357">
          <cell r="B357">
            <v>20120200001</v>
          </cell>
          <cell r="C357" t="str">
            <v>味噌セット（訳あり商品）750g×3</v>
          </cell>
          <cell r="D357">
            <v>0</v>
          </cell>
          <cell r="E357">
            <v>0</v>
          </cell>
          <cell r="F357">
            <v>0</v>
          </cell>
          <cell r="H357">
            <v>0</v>
          </cell>
        </row>
        <row r="358">
          <cell r="B358">
            <v>20111100070</v>
          </cell>
          <cell r="C358" t="str">
            <v>松きのこ・松なめこ ｲﾍﾞﾝﾄ用(SER)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</row>
        <row r="359">
          <cell r="B359">
            <v>20120900054</v>
          </cell>
          <cell r="C359" t="str">
            <v>生鮮品イベント売り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</row>
        <row r="360">
          <cell r="B360">
            <v>20121000020</v>
          </cell>
          <cell r="C360" t="str">
            <v>味噌セット 260g×4(ｽﾀﾝﾄﾞﾊﾟｯｸ)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B361">
            <v>20121100011</v>
          </cell>
          <cell r="C361" t="str">
            <v>生鮮品(袋)</v>
          </cell>
          <cell r="D361">
            <v>0</v>
          </cell>
          <cell r="E361">
            <v>0</v>
          </cell>
          <cell r="F361">
            <v>0</v>
          </cell>
          <cell r="I361">
            <v>0</v>
          </cell>
        </row>
        <row r="362">
          <cell r="B362">
            <v>20121100012</v>
          </cell>
          <cell r="C362" t="str">
            <v>生鮮品(㎏)</v>
          </cell>
          <cell r="D362">
            <v>0</v>
          </cell>
          <cell r="E362">
            <v>0</v>
          </cell>
          <cell r="F362">
            <v>0</v>
          </cell>
          <cell r="G362">
            <v>653</v>
          </cell>
          <cell r="I362">
            <v>0</v>
          </cell>
        </row>
        <row r="363">
          <cell r="B363">
            <v>20130100039</v>
          </cell>
          <cell r="C363" t="str">
            <v>合わせ味噌 260g(ｽﾀﾝﾄﾞﾊﾟｯｸ)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B364">
            <v>20130100040</v>
          </cell>
          <cell r="C364" t="str">
            <v>麹味噌 260g(ｽﾀﾝﾄﾞﾊﾟｯｸ)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B365">
            <v>20131100028</v>
          </cell>
          <cell r="C365" t="str">
            <v>安納芋(小ｻｲｽﾞ)</v>
          </cell>
          <cell r="D365">
            <v>0</v>
          </cell>
          <cell r="E365">
            <v>0</v>
          </cell>
          <cell r="F365">
            <v>0</v>
          </cell>
          <cell r="H365">
            <v>0</v>
          </cell>
        </row>
        <row r="366">
          <cell r="B366">
            <v>20130500021</v>
          </cell>
          <cell r="C366" t="str">
            <v>ハウスみかん(広島県産)</v>
          </cell>
          <cell r="D366">
            <v>0</v>
          </cell>
          <cell r="E366">
            <v>0</v>
          </cell>
          <cell r="F366">
            <v>0</v>
          </cell>
          <cell r="H366">
            <v>0</v>
          </cell>
        </row>
        <row r="367">
          <cell r="B367">
            <v>20130500022</v>
          </cell>
          <cell r="C367" t="str">
            <v>桃詰合せ(広島県産 黄金桃･ｱｶﾂｷ)</v>
          </cell>
          <cell r="D367">
            <v>0</v>
          </cell>
          <cell r="E367">
            <v>0</v>
          </cell>
          <cell r="F367">
            <v>0</v>
          </cell>
          <cell r="H367">
            <v>0</v>
          </cell>
        </row>
        <row r="368">
          <cell r="B368">
            <v>20130500023</v>
          </cell>
          <cell r="C368" t="str">
            <v>因島メロン</v>
          </cell>
          <cell r="D368">
            <v>0</v>
          </cell>
          <cell r="E368">
            <v>0</v>
          </cell>
          <cell r="F368">
            <v>0</v>
          </cell>
          <cell r="H368">
            <v>0</v>
          </cell>
        </row>
        <row r="369">
          <cell r="B369">
            <v>20131000003</v>
          </cell>
          <cell r="C369" t="str">
            <v>ﾊｳｽﾃﾞｺﾎﾟﾝ</v>
          </cell>
          <cell r="D369">
            <v>0</v>
          </cell>
          <cell r="E369">
            <v>0</v>
          </cell>
          <cell r="F369">
            <v>0</v>
          </cell>
          <cell r="H369">
            <v>0</v>
          </cell>
        </row>
        <row r="370">
          <cell r="B370">
            <v>20131000004</v>
          </cell>
          <cell r="C370" t="str">
            <v>瀬戸田産みかん</v>
          </cell>
          <cell r="D370">
            <v>0</v>
          </cell>
          <cell r="E370">
            <v>0</v>
          </cell>
          <cell r="F370">
            <v>0</v>
          </cell>
          <cell r="H370">
            <v>0</v>
          </cell>
        </row>
        <row r="371">
          <cell r="B371">
            <v>20131000021</v>
          </cell>
          <cell r="C371" t="str">
            <v>広島県産 みかん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</row>
        <row r="372">
          <cell r="B372">
            <v>20131000029</v>
          </cell>
          <cell r="C372" t="str">
            <v>紅はるか 3kg</v>
          </cell>
          <cell r="D372">
            <v>0</v>
          </cell>
          <cell r="E372">
            <v>0</v>
          </cell>
          <cell r="F372">
            <v>0</v>
          </cell>
          <cell r="H372">
            <v>0</v>
          </cell>
        </row>
        <row r="373">
          <cell r="B373">
            <v>20131200041</v>
          </cell>
          <cell r="C373" t="str">
            <v>瀬戸田産みかん(L･2L)</v>
          </cell>
          <cell r="D373">
            <v>0</v>
          </cell>
          <cell r="E373">
            <v>0</v>
          </cell>
          <cell r="F373">
            <v>0</v>
          </cell>
          <cell r="H373">
            <v>0</v>
          </cell>
        </row>
        <row r="374">
          <cell r="B374">
            <v>20140200077</v>
          </cell>
          <cell r="C374" t="str">
            <v>ﾃﾞｺﾎﾟﾝ(露地)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</row>
        <row r="375">
          <cell r="B375">
            <v>20120800021</v>
          </cell>
          <cell r="C375" t="str">
            <v>万田農場 じゃが玉セット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B376">
            <v>20110700009</v>
          </cell>
          <cell r="C376" t="str">
            <v>万田農場 じゃが玉お米セット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B377">
            <v>20121200009</v>
          </cell>
          <cell r="C377" t="str">
            <v>万田農場 じゃが玉セット(各1㎏)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B378">
            <v>20131000005</v>
          </cell>
          <cell r="C378" t="str">
            <v>ｻﾂﾏｲﾓｾｯﾄ</v>
          </cell>
          <cell r="D378">
            <v>0</v>
          </cell>
          <cell r="E378">
            <v>0</v>
          </cell>
          <cell r="F378">
            <v>0</v>
          </cell>
          <cell r="H378">
            <v>0</v>
          </cell>
        </row>
        <row r="379">
          <cell r="B379">
            <v>20131000014</v>
          </cell>
          <cell r="C379" t="str">
            <v>味噌 各1種ｾｯﾄ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</row>
        <row r="380">
          <cell r="B380">
            <v>20131000015</v>
          </cell>
          <cell r="C380" t="str">
            <v>ひじきふりかけ各1種ｾｯﾄ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</row>
        <row r="381">
          <cell r="B381">
            <v>20131000020</v>
          </cell>
          <cell r="C381" t="str">
            <v>じゃが玉ｾｯﾄ(北海道産)各5kg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</row>
        <row r="382">
          <cell r="B382">
            <v>20131100029</v>
          </cell>
          <cell r="C382" t="str">
            <v>野菜ｾｯﾄ(ｼﾞｬｶﾞｲﾓ･ﾀﾏﾈｷﾞﾅﾙﾄｷﾝﾄｷ)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</row>
        <row r="383">
          <cell r="B383">
            <v>20140400062</v>
          </cell>
          <cell r="C383" t="str">
            <v>じゃが玉ｾｯﾄ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B384">
            <v>20131100035</v>
          </cell>
          <cell r="C384" t="str">
            <v>ﾄﾞﾘﾝｸ2本ｾﾚｸﾄ(昔々のﾘﾝｺﾞ･ﾐｶﾝ)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</row>
        <row r="385">
          <cell r="B385">
            <v>20111200004</v>
          </cell>
          <cell r="C385" t="str">
            <v>豚肉ｽﾗｲｽ(しゃぶしゃぶ用)(IWA)</v>
          </cell>
          <cell r="D385">
            <v>0</v>
          </cell>
          <cell r="E385">
            <v>0</v>
          </cell>
          <cell r="F385">
            <v>0</v>
          </cell>
          <cell r="H385">
            <v>0</v>
          </cell>
        </row>
        <row r="386">
          <cell r="B386">
            <v>20121000061</v>
          </cell>
          <cell r="C386" t="str">
            <v>活車えび</v>
          </cell>
          <cell r="D386">
            <v>0</v>
          </cell>
          <cell r="E386">
            <v>0</v>
          </cell>
          <cell r="F386">
            <v>0</v>
          </cell>
          <cell r="H386">
            <v>0</v>
          </cell>
        </row>
        <row r="387">
          <cell r="B387">
            <v>20121000060</v>
          </cell>
          <cell r="C387" t="str">
            <v>黒豚ウィンナー 140g×3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B388">
            <v>20121000056</v>
          </cell>
          <cell r="C388" t="str">
            <v>四万十うなぎ 140g×3ﾊﾟｯｸ</v>
          </cell>
          <cell r="D388">
            <v>0</v>
          </cell>
          <cell r="E388">
            <v>0</v>
          </cell>
          <cell r="F388">
            <v>0</v>
          </cell>
          <cell r="H388">
            <v>0</v>
          </cell>
        </row>
        <row r="389">
          <cell r="B389">
            <v>20121200017</v>
          </cell>
          <cell r="C389" t="str">
            <v>万田ぶりフィーレ(半身)</v>
          </cell>
          <cell r="D389">
            <v>0</v>
          </cell>
          <cell r="E389">
            <v>0</v>
          </cell>
          <cell r="F389">
            <v>0</v>
          </cell>
          <cell r="H389">
            <v>0</v>
          </cell>
        </row>
        <row r="390">
          <cell r="B390">
            <v>20130500029</v>
          </cell>
          <cell r="C390" t="str">
            <v>四万十うなぎセット(蒲焼･白焼)</v>
          </cell>
          <cell r="D390">
            <v>0</v>
          </cell>
          <cell r="E390">
            <v>0</v>
          </cell>
          <cell r="F390">
            <v>0</v>
          </cell>
          <cell r="H390">
            <v>0</v>
          </cell>
        </row>
        <row r="391">
          <cell r="B391">
            <v>20130600030</v>
          </cell>
          <cell r="C391" t="str">
            <v>四万十うなぎ 白焼セット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</row>
        <row r="392">
          <cell r="B392">
            <v>20080100023</v>
          </cell>
          <cell r="C392" t="str">
            <v>試供品 万田酵素 5g(販売店向け)</v>
          </cell>
          <cell r="D392">
            <v>11702</v>
          </cell>
          <cell r="E392">
            <v>21.04111768261988</v>
          </cell>
          <cell r="F392">
            <v>246223.15912201785</v>
          </cell>
          <cell r="G392">
            <v>98000</v>
          </cell>
          <cell r="H392">
            <v>23.862614039791293</v>
          </cell>
          <cell r="I392">
            <v>2338536.1758995466</v>
          </cell>
        </row>
        <row r="393">
          <cell r="B393">
            <v>20071000014</v>
          </cell>
          <cell r="C393" t="str">
            <v>試供品 金印 5g</v>
          </cell>
          <cell r="D393">
            <v>5107</v>
          </cell>
          <cell r="E393">
            <v>28.557919083936312</v>
          </cell>
          <cell r="F393">
            <v>145845.29276166274</v>
          </cell>
          <cell r="G393">
            <v>900</v>
          </cell>
          <cell r="H393">
            <v>31.506312703725566</v>
          </cell>
          <cell r="I393">
            <v>28355.681433353009</v>
          </cell>
        </row>
        <row r="394">
          <cell r="B394">
            <v>20071000005</v>
          </cell>
          <cell r="C394" t="str">
            <v>試供品 HI酵素 5g</v>
          </cell>
          <cell r="D394">
            <v>25265</v>
          </cell>
          <cell r="E394">
            <v>25.922445409767654</v>
          </cell>
          <cell r="F394">
            <v>654930.58327777975</v>
          </cell>
          <cell r="G394">
            <v>19500</v>
          </cell>
          <cell r="H394">
            <v>27.589168513742823</v>
          </cell>
          <cell r="I394">
            <v>537988.78601798508</v>
          </cell>
        </row>
        <row r="395">
          <cell r="B395">
            <v>20071200005</v>
          </cell>
          <cell r="C395" t="str">
            <v>試供品 ｽｰﾊﾟｰ万田酵素(赤) 5g</v>
          </cell>
          <cell r="D395">
            <v>8609</v>
          </cell>
          <cell r="E395">
            <v>29.50152200745962</v>
          </cell>
          <cell r="F395">
            <v>253978.60296221985</v>
          </cell>
          <cell r="G395">
            <v>25100</v>
          </cell>
          <cell r="H395">
            <v>29.33777460023374</v>
          </cell>
          <cell r="I395">
            <v>736378.14246586687</v>
          </cell>
        </row>
        <row r="396">
          <cell r="B396">
            <v>20080700011</v>
          </cell>
          <cell r="C396" t="str">
            <v>試供品 ｽｰﾊﾟｰ氣Ⅰ 5g</v>
          </cell>
          <cell r="D396">
            <v>16838</v>
          </cell>
          <cell r="E396">
            <v>26.210183752801179</v>
          </cell>
          <cell r="F396">
            <v>441327.07402966626</v>
          </cell>
          <cell r="G396">
            <v>24300</v>
          </cell>
          <cell r="H396">
            <v>26.55849682175942</v>
          </cell>
          <cell r="I396">
            <v>645371.47276875388</v>
          </cell>
        </row>
        <row r="397">
          <cell r="B397">
            <v>20071100009</v>
          </cell>
          <cell r="C397" t="str">
            <v>試供品 万田酵素FX 5g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</row>
        <row r="398">
          <cell r="B398">
            <v>20071100011</v>
          </cell>
          <cell r="C398" t="str">
            <v>試供品 秘伝極意 5g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</row>
        <row r="399">
          <cell r="B399">
            <v>20090700004</v>
          </cell>
          <cell r="C399" t="str">
            <v>試供品 MANDA KOSO 5g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</row>
        <row r="400">
          <cell r="B400">
            <v>20111100024</v>
          </cell>
          <cell r="C400" t="str">
            <v>試供品 延寿酵素OLIGO PLUS＋ 5g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</row>
        <row r="401">
          <cell r="B401">
            <v>20080300003</v>
          </cell>
          <cell r="C401" t="str">
            <v>試供品 万田酵素 ｊ 5g</v>
          </cell>
          <cell r="D401">
            <v>1910</v>
          </cell>
          <cell r="E401">
            <v>54.745418416891646</v>
          </cell>
          <cell r="F401">
            <v>104563.74917626304</v>
          </cell>
          <cell r="G401">
            <v>3500</v>
          </cell>
          <cell r="H401">
            <v>61.441472238786133</v>
          </cell>
          <cell r="I401">
            <v>215045.15283575148</v>
          </cell>
        </row>
        <row r="402">
          <cell r="B402">
            <v>20130400021</v>
          </cell>
          <cell r="C402" t="str">
            <v>試供品3年3ヵ月以上発酵熟成酵素5g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</row>
        <row r="403">
          <cell r="B403">
            <v>20080700014</v>
          </cell>
          <cell r="C403" t="str">
            <v>試供品 万田酵素分包 35g</v>
          </cell>
          <cell r="D403">
            <v>220</v>
          </cell>
          <cell r="E403">
            <v>242.58713243213256</v>
          </cell>
          <cell r="F403">
            <v>53369.169135069162</v>
          </cell>
          <cell r="G403">
            <v>0</v>
          </cell>
          <cell r="H403">
            <v>0</v>
          </cell>
          <cell r="I403">
            <v>0</v>
          </cell>
        </row>
        <row r="404">
          <cell r="B404">
            <v>20070900014</v>
          </cell>
          <cell r="C404" t="str">
            <v>試供品 万田酵素21 5g(DM)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</row>
        <row r="405">
          <cell r="B405">
            <v>20090300008</v>
          </cell>
          <cell r="C405" t="str">
            <v>試供品 万田酵素ﾌﾟﾗｽ温 5g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</row>
        <row r="406">
          <cell r="B406">
            <v>20120800025</v>
          </cell>
          <cell r="C406" t="str">
            <v>万田酵素ﾌﾟﾗｽ温8包（20ｇ入り）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</row>
        <row r="407">
          <cell r="B407">
            <v>20120900053</v>
          </cell>
          <cell r="C407" t="str">
            <v>試供品　万田酵素プラス温(CO)2.5g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</row>
        <row r="408">
          <cell r="B408">
            <v>20131100031</v>
          </cell>
          <cell r="C408" t="str">
            <v>万田酵素ﾌﾟﾗｽ温分包 2.5g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</row>
        <row r="409">
          <cell r="B409">
            <v>20120900081</v>
          </cell>
          <cell r="C409" t="str">
            <v>試供品想愛酵素　5g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</row>
        <row r="410">
          <cell r="B410">
            <v>20121000055</v>
          </cell>
          <cell r="C410" t="str">
            <v>試供品 想愛酵素HI 5g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B411">
            <v>20110800757</v>
          </cell>
          <cell r="C411" t="str">
            <v>小袋試供品 万田酵素 粒(7粒)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</row>
        <row r="412">
          <cell r="B412">
            <v>20090700005</v>
          </cell>
          <cell r="C412" t="str">
            <v>試供品 MANDA KOSO 粒のちから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</row>
        <row r="413">
          <cell r="B413">
            <v>20071100024</v>
          </cell>
          <cell r="C413" t="str">
            <v>試供品 HI酵素 5g×6袋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B414">
            <v>20071100022</v>
          </cell>
          <cell r="C414" t="str">
            <v>超熟(ﾉﾍﾞﾘﾃｨｰ) 1.67g×8包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</row>
        <row r="415">
          <cell r="B415">
            <v>20071100023</v>
          </cell>
          <cell r="C415" t="str">
            <v>超熟粒(ﾉﾍﾞﾘﾃｨｰ) 3粒×4包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</row>
        <row r="416">
          <cell r="B416">
            <v>20110801276</v>
          </cell>
          <cell r="C416" t="str">
            <v>超熟粒(ﾉﾍﾞﾘﾃｨｰ) 3粒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B417">
            <v>20091200016</v>
          </cell>
          <cell r="C417" t="str">
            <v>試供品 ﾅﾁｭﾗﾙ酵素ﾌﾞﾙｰﾍﾞﾘｰﾌﾟﾗｽ 5g</v>
          </cell>
          <cell r="D417">
            <v>0</v>
          </cell>
          <cell r="E417">
            <v>0</v>
          </cell>
          <cell r="F417">
            <v>0</v>
          </cell>
          <cell r="G417">
            <v>3000</v>
          </cell>
          <cell r="H417">
            <v>1552.9860054218705</v>
          </cell>
          <cell r="I417">
            <v>4658958.0162656112</v>
          </cell>
        </row>
        <row r="418">
          <cell r="B418">
            <v>20080100003</v>
          </cell>
          <cell r="C418" t="str">
            <v>試供品 万田酵素 MJ(5g)</v>
          </cell>
          <cell r="D418">
            <v>680</v>
          </cell>
          <cell r="E418">
            <v>86.021522969159832</v>
          </cell>
          <cell r="F418">
            <v>58494.63561902869</v>
          </cell>
          <cell r="G418">
            <v>1300</v>
          </cell>
          <cell r="H418">
            <v>42.627703543525314</v>
          </cell>
          <cell r="I418">
            <v>55416.01460658291</v>
          </cell>
        </row>
        <row r="419">
          <cell r="B419">
            <v>20130900008</v>
          </cell>
          <cell r="C419" t="str">
            <v>試供品 ﾊﾞｲｵｱﾙﾌｧ分包 750g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</row>
        <row r="420">
          <cell r="B420">
            <v>20140200003</v>
          </cell>
          <cell r="C420" t="str">
            <v>試供品 ﾊﾞｲｵEX 分包750g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</row>
        <row r="421">
          <cell r="B421">
            <v>20130900007</v>
          </cell>
          <cell r="C421" t="str">
            <v>試供品 GAﾊﾞｲｵ分包 750g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</row>
        <row r="422">
          <cell r="B422">
            <v>20070200010</v>
          </cell>
          <cell r="C422" t="str">
            <v>楽飲み入り ﾊﾞｲｵ･ｱﾙﾌｧ 大(販売用)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</row>
        <row r="423">
          <cell r="B423">
            <v>20070500002</v>
          </cell>
          <cell r="C423" t="str">
            <v>21 5g(工場見学者試食用)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</row>
        <row r="424">
          <cell r="B424">
            <v>20060800006</v>
          </cell>
          <cell r="C424" t="str">
            <v>試供品 万田31号 1ml×6</v>
          </cell>
          <cell r="D424">
            <v>1788</v>
          </cell>
          <cell r="E424">
            <v>101.70067692912664</v>
          </cell>
          <cell r="F424">
            <v>181840.81034927844</v>
          </cell>
          <cell r="G424">
            <v>4500</v>
          </cell>
          <cell r="H424">
            <v>113.24383565989885</v>
          </cell>
          <cell r="I424">
            <v>509597.2604695448</v>
          </cell>
        </row>
        <row r="425">
          <cell r="B425">
            <v>20110300021</v>
          </cell>
          <cell r="C425" t="str">
            <v>非売品 万田31号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</row>
        <row r="426">
          <cell r="B426">
            <v>20110100004</v>
          </cell>
          <cell r="C426" t="str">
            <v>試供品 万田ｱﾐﾉｱﾙﾌｧ 4g(FD無)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B427">
            <v>20130400010</v>
          </cell>
          <cell r="C427" t="str">
            <v>試供品 万田アミノアルファ 1ml</v>
          </cell>
          <cell r="D427">
            <v>8746</v>
          </cell>
          <cell r="E427">
            <v>28.723013064972591</v>
          </cell>
          <cell r="F427">
            <v>251211.47226625029</v>
          </cell>
          <cell r="G427">
            <v>6500</v>
          </cell>
          <cell r="H427">
            <v>32.320536318578981</v>
          </cell>
          <cell r="I427">
            <v>210083.48607076338</v>
          </cell>
        </row>
        <row r="428">
          <cell r="B428">
            <v>20061100005</v>
          </cell>
          <cell r="C428" t="str">
            <v>ｴﾑﾘﾝｸﾞ(ｻﾝﾌﾟﾙ) 100ml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</row>
        <row r="429">
          <cell r="B429">
            <v>20110200013</v>
          </cell>
          <cell r="C429" t="str">
            <v>万田発酵のﾍﾟｯﾄ酵素 (ｻﾝﾌﾟﾙ) 2g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</row>
        <row r="430">
          <cell r="B430">
            <v>20140400032</v>
          </cell>
          <cell r="C430" t="str">
            <v>試供品 ﾍﾟｯﾄ用万田酵素ﾌｪﾙﾐｯｸ 5g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</row>
        <row r="431">
          <cell r="B431">
            <v>20071200007</v>
          </cell>
          <cell r="C431" t="str">
            <v>試供品 肌元気分包 3g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</row>
        <row r="432">
          <cell r="B432">
            <v>20090200006</v>
          </cell>
          <cell r="C432" t="str">
            <v>試供品 肌元気EX分包 1g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</row>
        <row r="433">
          <cell r="B433">
            <v>20120200043</v>
          </cell>
          <cell r="C433" t="str">
            <v>ｴﾑｷｭｱﾌﾟﾗｽﾋﾞｭｰﾃｨｰｾﾞﾘｰ 5本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</row>
        <row r="434">
          <cell r="B434">
            <v>20120200027</v>
          </cell>
          <cell r="C434" t="str">
            <v>ｴﾑｷｭｱﾌﾟﾗｽ 洗顔 2g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</row>
        <row r="435">
          <cell r="B435">
            <v>20120200028</v>
          </cell>
          <cell r="C435" t="str">
            <v>ｴﾑｷｭｱﾌﾟﾗｽ 化粧水 2ml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B436">
            <v>20120200029</v>
          </cell>
          <cell r="C436" t="str">
            <v>ｴﾑｷｭｱﾌﾟﾗｽ 乳液 2ml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</row>
        <row r="437">
          <cell r="B437">
            <v>20120200031</v>
          </cell>
          <cell r="C437" t="str">
            <v>ｴﾑｷｭｱﾌﾟﾗｽ ｸﾘｰﾑ 2.5g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</row>
        <row r="438">
          <cell r="B438">
            <v>20120200032</v>
          </cell>
          <cell r="C438" t="str">
            <v>ｴﾑｷｭｱﾌﾟﾗｽ UVｶｯﾄ 2ml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</row>
        <row r="439">
          <cell r="B439">
            <v>20120200026</v>
          </cell>
          <cell r="C439" t="str">
            <v>ｴﾑｷｭｱﾌﾟﾗｽ UVｶｯﾄ 30ml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</row>
        <row r="440">
          <cell r="B440">
            <v>20120200085</v>
          </cell>
          <cell r="C440" t="str">
            <v>ｴﾑｷｭｱﾌﾟﾗｽ 美容液 1.5g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</row>
        <row r="441">
          <cell r="B441">
            <v>20120400006</v>
          </cell>
          <cell r="C441" t="str">
            <v>ｴﾑｷｭｱﾌﾟﾗｽ ｻﾝﾌﾟﾙｾｯﾄ＋UV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</row>
        <row r="442">
          <cell r="B442">
            <v>20130700015</v>
          </cell>
          <cell r="C442" t="str">
            <v>ｴﾑｷｭｱUVｶｯﾄ 2ml（台紙付）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</row>
        <row r="443">
          <cell r="B443">
            <v>20130400013</v>
          </cell>
          <cell r="C443" t="str">
            <v>ｴﾑｷｭｱ 薬用美白美容ｴｯｾﾝｽ 0.7ml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B444">
            <v>20081100023</v>
          </cell>
          <cell r="C444" t="str">
            <v>肌やすめ 15ml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</row>
        <row r="445">
          <cell r="B445">
            <v>20120900029</v>
          </cell>
          <cell r="C445" t="str">
            <v>マリアンナとパルーシャ</v>
          </cell>
          <cell r="D445">
            <v>0</v>
          </cell>
          <cell r="E445">
            <v>0</v>
          </cell>
          <cell r="F445">
            <v>0</v>
          </cell>
          <cell r="H445">
            <v>0</v>
          </cell>
        </row>
        <row r="446">
          <cell r="B446">
            <v>20120900030</v>
          </cell>
          <cell r="C446" t="str">
            <v>&lt;私&gt;はなぜｶｳﾝｾﾘﾝｸﾞを受けたのか</v>
          </cell>
          <cell r="D446">
            <v>0</v>
          </cell>
          <cell r="E446">
            <v>0</v>
          </cell>
          <cell r="F446">
            <v>0</v>
          </cell>
          <cell r="H446">
            <v>0</v>
          </cell>
        </row>
        <row r="447">
          <cell r="B447">
            <v>20120900031</v>
          </cell>
          <cell r="C447" t="str">
            <v>らいふ</v>
          </cell>
          <cell r="D447">
            <v>0</v>
          </cell>
          <cell r="E447">
            <v>0</v>
          </cell>
          <cell r="F447">
            <v>0</v>
          </cell>
          <cell r="H447">
            <v>0</v>
          </cell>
        </row>
        <row r="448">
          <cell r="B448">
            <v>20120900032</v>
          </cell>
          <cell r="C448" t="str">
            <v>わたしたちを忘れないで</v>
          </cell>
          <cell r="D448">
            <v>0</v>
          </cell>
          <cell r="E448">
            <v>0</v>
          </cell>
          <cell r="F448">
            <v>0</v>
          </cell>
          <cell r="H448">
            <v>0</v>
          </cell>
        </row>
        <row r="449">
          <cell r="B449">
            <v>20120900034</v>
          </cell>
          <cell r="C449" t="str">
            <v>ヘルシークリップ</v>
          </cell>
          <cell r="D449">
            <v>0</v>
          </cell>
          <cell r="E449">
            <v>0</v>
          </cell>
          <cell r="F449">
            <v>0</v>
          </cell>
          <cell r="H449">
            <v>0</v>
          </cell>
        </row>
        <row r="450">
          <cell r="B450">
            <v>20130500019</v>
          </cell>
          <cell r="C450" t="str">
            <v>ぬいぐるみ だいちゃん</v>
          </cell>
          <cell r="D450">
            <v>290</v>
          </cell>
          <cell r="E450">
            <v>808</v>
          </cell>
          <cell r="F450">
            <v>234320</v>
          </cell>
          <cell r="H450">
            <v>0</v>
          </cell>
        </row>
        <row r="451">
          <cell r="B451">
            <v>20130500036</v>
          </cell>
          <cell r="C451" t="str">
            <v>ｸﾘｱﾌｧｲﾙ だいちゃん</v>
          </cell>
          <cell r="D451">
            <v>0</v>
          </cell>
          <cell r="E451">
            <v>0</v>
          </cell>
          <cell r="F451">
            <v>0</v>
          </cell>
          <cell r="H451">
            <v>0</v>
          </cell>
        </row>
        <row r="452">
          <cell r="B452">
            <v>20130700004</v>
          </cell>
          <cell r="C452" t="str">
            <v>ｽﾄﾗｯﾌﾟ だいちゃん（大）</v>
          </cell>
          <cell r="D452">
            <v>0</v>
          </cell>
          <cell r="E452">
            <v>0</v>
          </cell>
          <cell r="F452">
            <v>0</v>
          </cell>
          <cell r="H452">
            <v>0</v>
          </cell>
        </row>
        <row r="453">
          <cell r="B453">
            <v>20130700005</v>
          </cell>
          <cell r="C453" t="str">
            <v>ｽﾄﾗｯﾌﾟ だいちゃん（小）</v>
          </cell>
          <cell r="D453">
            <v>0</v>
          </cell>
          <cell r="E453">
            <v>0</v>
          </cell>
          <cell r="F453">
            <v>0</v>
          </cell>
          <cell r="H453">
            <v>0</v>
          </cell>
        </row>
        <row r="454">
          <cell r="B454">
            <v>20111000385</v>
          </cell>
          <cell r="C454" t="str">
            <v>ﾀｵﾙﾊﾝｶﾁ はっさく</v>
          </cell>
          <cell r="D454">
            <v>0</v>
          </cell>
          <cell r="E454">
            <v>0</v>
          </cell>
          <cell r="F454">
            <v>0</v>
          </cell>
          <cell r="H454">
            <v>0</v>
          </cell>
        </row>
        <row r="455">
          <cell r="B455">
            <v>20111000386</v>
          </cell>
          <cell r="C455" t="str">
            <v>ﾀｵﾙﾊﾝｶﾁ 因島大橋</v>
          </cell>
          <cell r="D455">
            <v>0</v>
          </cell>
          <cell r="E455">
            <v>0</v>
          </cell>
          <cell r="F455">
            <v>0</v>
          </cell>
          <cell r="H455">
            <v>0</v>
          </cell>
        </row>
        <row r="456">
          <cell r="B456">
            <v>20081000011</v>
          </cell>
          <cell r="C456" t="str">
            <v>万田酵素 特選145g(OP)</v>
          </cell>
          <cell r="D456">
            <v>0</v>
          </cell>
          <cell r="E456">
            <v>0</v>
          </cell>
          <cell r="F456">
            <v>0</v>
          </cell>
          <cell r="H456">
            <v>0</v>
          </cell>
        </row>
        <row r="457">
          <cell r="B457">
            <v>20110500002</v>
          </cell>
          <cell r="C457" t="str">
            <v>玉ねぎ 2㎏</v>
          </cell>
          <cell r="D457">
            <v>0</v>
          </cell>
          <cell r="E457">
            <v>0</v>
          </cell>
          <cell r="F457">
            <v>0</v>
          </cell>
          <cell r="H457">
            <v>0</v>
          </cell>
        </row>
        <row r="458">
          <cell r="B458">
            <v>20110600021</v>
          </cell>
          <cell r="C458" t="str">
            <v>あじじまん(こしひかり) 5kg</v>
          </cell>
          <cell r="D458">
            <v>0</v>
          </cell>
          <cell r="E458">
            <v>0</v>
          </cell>
          <cell r="F458">
            <v>0</v>
          </cell>
          <cell r="H458">
            <v>0</v>
          </cell>
        </row>
        <row r="459">
          <cell r="B459">
            <v>20101200010</v>
          </cell>
          <cell r="C459" t="str">
            <v>あじじまん(こしひかり)玄米 10kg</v>
          </cell>
          <cell r="D459">
            <v>0</v>
          </cell>
          <cell r="E459">
            <v>0</v>
          </cell>
          <cell r="F459">
            <v>0</v>
          </cell>
          <cell r="H459">
            <v>0</v>
          </cell>
        </row>
        <row r="460">
          <cell r="B460">
            <v>20090300007</v>
          </cell>
          <cell r="C460" t="str">
            <v>万田酵素ﾌﾟﾗｽ温 お試しｾｯﾄ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</row>
        <row r="461">
          <cell r="B461">
            <v>20120400046</v>
          </cell>
          <cell r="C461" t="str">
            <v>古代米めん 5束 紙箱入り</v>
          </cell>
          <cell r="D461">
            <v>0</v>
          </cell>
          <cell r="E461">
            <v>0</v>
          </cell>
          <cell r="F461">
            <v>0</v>
          </cell>
          <cell r="H461">
            <v>0</v>
          </cell>
        </row>
        <row r="462">
          <cell r="B462">
            <v>20120700056</v>
          </cell>
          <cell r="C462" t="str">
            <v>昔々のりんご1000ml×3本</v>
          </cell>
          <cell r="D462">
            <v>0</v>
          </cell>
          <cell r="E462">
            <v>0</v>
          </cell>
          <cell r="F462">
            <v>0</v>
          </cell>
          <cell r="H462">
            <v>0</v>
          </cell>
        </row>
        <row r="463">
          <cell r="B463">
            <v>20130500003</v>
          </cell>
          <cell r="C463" t="str">
            <v>万田酵素ﾄﾞﾘﾝｸ+ｺﾗｰｹﾞﾝﾌﾟﾗｽｾｯﾄ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</row>
        <row r="464">
          <cell r="B464">
            <v>20131200002</v>
          </cell>
          <cell r="C464" t="str">
            <v>ﾄﾞﾘﾝｸ ｶﾗﾀﾞに万田酵素 100ml×6本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B465">
            <v>20140400028</v>
          </cell>
          <cell r="C465" t="str">
            <v>馬刺し(赤身ﾛｰｽ･霜降りﾊﾞﾗ 各100g)</v>
          </cell>
          <cell r="D465">
            <v>0</v>
          </cell>
          <cell r="E465">
            <v>0</v>
          </cell>
          <cell r="F465">
            <v>0</v>
          </cell>
          <cell r="H465">
            <v>0</v>
          </cell>
        </row>
        <row r="466">
          <cell r="B466">
            <v>20140400030</v>
          </cell>
          <cell r="C466" t="str">
            <v>梅干し しそ風味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</row>
        <row r="467">
          <cell r="B467">
            <v>20140400043</v>
          </cell>
          <cell r="C467" t="str">
            <v>ｼﾞｪﾗｰﾄ詰合せ(4種X3ｶｯﾌﾟ）</v>
          </cell>
          <cell r="D467">
            <v>0</v>
          </cell>
          <cell r="E467">
            <v>0</v>
          </cell>
          <cell r="F467">
            <v>0</v>
          </cell>
          <cell r="H467">
            <v>0</v>
          </cell>
        </row>
        <row r="468">
          <cell r="B468">
            <v>20140400061</v>
          </cell>
          <cell r="C468" t="str">
            <v>ﾄﾞﾘﾝｸ3本ｾｯﾄ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B469">
            <v>20140500017</v>
          </cell>
          <cell r="C469" t="str">
            <v>ｱﾙｽﾀﾑ 肌元気 EX80g ｼﾞｬｰ　税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</row>
        <row r="470">
          <cell r="B470">
            <v>20140500018</v>
          </cell>
          <cell r="C470" t="str">
            <v>ｱﾙｽﾀﾑ 肌元気 EX80g ｷｬｯﾌﾟ　税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B471">
            <v>20140500019</v>
          </cell>
          <cell r="C471" t="str">
            <v>ｱﾙｽﾀﾑ 肌元気 EX80g ｼｰﾗｰ　税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</row>
        <row r="472">
          <cell r="B472">
            <v>20140500048</v>
          </cell>
          <cell r="C472" t="str">
            <v>万田のゆずはちみつ 1LX3本ｾｯﾄ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</row>
        <row r="473">
          <cell r="B473">
            <v>20140600054</v>
          </cell>
          <cell r="C473" t="str">
            <v>NONI酵素　分包32g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</row>
        <row r="474">
          <cell r="B474">
            <v>20140600062</v>
          </cell>
          <cell r="C474" t="str">
            <v>じゃがいもﾌﾟﾚｰﾝｺﾛｯｹ</v>
          </cell>
          <cell r="D474">
            <v>0</v>
          </cell>
          <cell r="E474">
            <v>0</v>
          </cell>
          <cell r="F474">
            <v>0</v>
          </cell>
          <cell r="H474">
            <v>0</v>
          </cell>
        </row>
        <row r="475">
          <cell r="B475">
            <v>20140700009</v>
          </cell>
          <cell r="C475" t="str">
            <v>大地の彩　分包75g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B476">
            <v>20140700032</v>
          </cell>
          <cell r="C476" t="str">
            <v>ﾍﾟｯﾄ用万田酵素ﾌｪﾙﾐｯｸ 30g</v>
          </cell>
          <cell r="D476">
            <v>1410</v>
          </cell>
          <cell r="E476">
            <v>628.97905910727695</v>
          </cell>
          <cell r="F476">
            <v>886860.47334126045</v>
          </cell>
          <cell r="G476">
            <v>5250</v>
          </cell>
          <cell r="H476">
            <v>710.70591425031637</v>
          </cell>
          <cell r="I476">
            <v>3731206.0498141609</v>
          </cell>
        </row>
        <row r="477">
          <cell r="B477">
            <v>20140900033</v>
          </cell>
          <cell r="C477" t="str">
            <v>ﾍﾟｯﾄ用万田酵素ﾌｪﾙﾐｯｸ 15g</v>
          </cell>
          <cell r="D477">
            <v>430</v>
          </cell>
          <cell r="E477">
            <v>493.78214215957115</v>
          </cell>
          <cell r="F477">
            <v>212326.32112861559</v>
          </cell>
          <cell r="G477">
            <v>2100</v>
          </cell>
          <cell r="H477">
            <v>561.08361651340761</v>
          </cell>
          <cell r="I477">
            <v>1178275.5946781561</v>
          </cell>
        </row>
        <row r="478">
          <cell r="B478">
            <v>20140900035</v>
          </cell>
          <cell r="C478" t="str">
            <v>ﾍﾟｯﾄ用万田酵素ﾌｪﾙﾐｯｸ2.5g試供品</v>
          </cell>
          <cell r="D478">
            <v>102</v>
          </cell>
          <cell r="E478">
            <v>226.96084131290502</v>
          </cell>
          <cell r="F478">
            <v>23150.005813916312</v>
          </cell>
          <cell r="G478">
            <v>500</v>
          </cell>
          <cell r="H478">
            <v>299.24459547381741</v>
          </cell>
          <cell r="I478">
            <v>149622.29773690872</v>
          </cell>
        </row>
        <row r="479">
          <cell r="B479">
            <v>20140900056</v>
          </cell>
          <cell r="C479" t="str">
            <v>黒豚ｳｨﾝﾅｰ(箱無し)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B480">
            <v>20141000024</v>
          </cell>
          <cell r="C480" t="str">
            <v>進物ｾｯﾄ33 万田酵素粒3粒×30包×2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</row>
        <row r="481">
          <cell r="B481">
            <v>20141000030</v>
          </cell>
          <cell r="C481" t="str">
            <v>りんご・みかん詰合せ</v>
          </cell>
          <cell r="D481">
            <v>0</v>
          </cell>
          <cell r="E481">
            <v>0</v>
          </cell>
          <cell r="F481">
            <v>0</v>
          </cell>
          <cell r="H481">
            <v>0</v>
          </cell>
        </row>
        <row r="482">
          <cell r="B482">
            <v>20141000031</v>
          </cell>
          <cell r="C482" t="str">
            <v>媛うらら</v>
          </cell>
          <cell r="D482">
            <v>0</v>
          </cell>
          <cell r="E482">
            <v>0</v>
          </cell>
          <cell r="F482">
            <v>0</v>
          </cell>
          <cell r="H482">
            <v>0</v>
          </cell>
        </row>
        <row r="483">
          <cell r="B483">
            <v>20141000035</v>
          </cell>
          <cell r="C483" t="str">
            <v>植物発酵ｴｷｽ含有ｾﾞﾘｰ ﾐｽﾊﾟﾘKOSOα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</row>
        <row r="484">
          <cell r="B484">
            <v>20141100012</v>
          </cell>
          <cell r="C484" t="str">
            <v>青森県産 りんご</v>
          </cell>
          <cell r="D484">
            <v>0</v>
          </cell>
          <cell r="E484">
            <v>0</v>
          </cell>
          <cell r="F484">
            <v>0</v>
          </cell>
          <cell r="H484">
            <v>0</v>
          </cell>
        </row>
        <row r="485">
          <cell r="B485">
            <v>20141100026</v>
          </cell>
          <cell r="C485" t="str">
            <v>柑橘ﾘﾚｰ便 12月</v>
          </cell>
          <cell r="D485">
            <v>0</v>
          </cell>
          <cell r="E485">
            <v>0</v>
          </cell>
          <cell r="F485">
            <v>0</v>
          </cell>
          <cell r="H485">
            <v>0</v>
          </cell>
        </row>
        <row r="486">
          <cell r="B486">
            <v>20141100027</v>
          </cell>
          <cell r="C486" t="str">
            <v>柑橘ﾘﾚｰ便 1月</v>
          </cell>
          <cell r="D486">
            <v>0</v>
          </cell>
          <cell r="E486">
            <v>0</v>
          </cell>
          <cell r="F486">
            <v>0</v>
          </cell>
          <cell r="H486">
            <v>0</v>
          </cell>
        </row>
        <row r="487">
          <cell r="B487">
            <v>20141100028</v>
          </cell>
          <cell r="C487" t="str">
            <v>柑橘ﾘﾚｰ便 2月</v>
          </cell>
          <cell r="D487">
            <v>0</v>
          </cell>
          <cell r="E487">
            <v>0</v>
          </cell>
          <cell r="F487">
            <v>0</v>
          </cell>
          <cell r="H487">
            <v>0</v>
          </cell>
        </row>
        <row r="488">
          <cell r="B488">
            <v>20141100029</v>
          </cell>
          <cell r="C488" t="str">
            <v>柑橘ﾘﾚｰ便 3月</v>
          </cell>
          <cell r="D488">
            <v>0</v>
          </cell>
          <cell r="E488">
            <v>0</v>
          </cell>
          <cell r="F488">
            <v>0</v>
          </cell>
          <cell r="H488">
            <v>0</v>
          </cell>
        </row>
        <row r="489">
          <cell r="B489">
            <v>20141200001</v>
          </cell>
          <cell r="C489" t="str">
            <v>植物用万田酵素ｽﾄﾚｰﾄﾀｲﾌﾟ ｼｬﾜｰ式</v>
          </cell>
          <cell r="D489">
            <v>4024</v>
          </cell>
          <cell r="E489">
            <v>226.03148609024097</v>
          </cell>
          <cell r="F489">
            <v>909550.70002712973</v>
          </cell>
          <cell r="G489">
            <v>8592</v>
          </cell>
          <cell r="H489">
            <v>242.50558320471052</v>
          </cell>
          <cell r="I489">
            <v>2083607.9708948727</v>
          </cell>
        </row>
        <row r="490">
          <cell r="B490">
            <v>20141200002</v>
          </cell>
          <cell r="C490" t="str">
            <v>ｴﾑｷｭｱﾌﾟﾗｽ　ｻﾝﾌﾟﾙｾｯﾄ+UV(CO)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</row>
        <row r="491">
          <cell r="B491">
            <v>20141200005</v>
          </cell>
          <cell r="C491" t="str">
            <v>ｴﾑｷｭｱﾌﾟﾗｽ ﾎﾟｰﾁ2014</v>
          </cell>
          <cell r="D491">
            <v>0</v>
          </cell>
          <cell r="E491">
            <v>0</v>
          </cell>
          <cell r="F491">
            <v>0</v>
          </cell>
          <cell r="H491">
            <v>0</v>
          </cell>
        </row>
        <row r="492">
          <cell r="B492">
            <v>20141200010</v>
          </cell>
          <cell r="C492" t="str">
            <v>はれひめ</v>
          </cell>
          <cell r="D492">
            <v>0</v>
          </cell>
          <cell r="E492">
            <v>0</v>
          </cell>
          <cell r="F492">
            <v>0</v>
          </cell>
          <cell r="H492">
            <v>0</v>
          </cell>
        </row>
        <row r="493">
          <cell r="B493">
            <v>20150100003</v>
          </cell>
          <cell r="C493" t="str">
            <v>ﾄﾞﾘﾝｸ3種ｾﾚｸﾄ(昔々のﾄﾏﾄ･ﾘﾝｺﾞ･ﾐｶﾝ)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B494">
            <v>20150100005</v>
          </cell>
          <cell r="C494" t="str">
            <v>いちご(ﾚｯﾄﾞﾊﾟｰﾙ)</v>
          </cell>
          <cell r="D494">
            <v>0</v>
          </cell>
          <cell r="E494">
            <v>0</v>
          </cell>
          <cell r="F494">
            <v>0</v>
          </cell>
          <cell r="H494">
            <v>0</v>
          </cell>
        </row>
        <row r="495">
          <cell r="B495">
            <v>20150100006</v>
          </cell>
          <cell r="C495" t="str">
            <v>甘平</v>
          </cell>
          <cell r="D495">
            <v>0</v>
          </cell>
          <cell r="E495">
            <v>0</v>
          </cell>
          <cell r="F495">
            <v>0</v>
          </cell>
          <cell r="H495">
            <v>0</v>
          </cell>
        </row>
        <row r="496">
          <cell r="B496">
            <v>20150100007</v>
          </cell>
          <cell r="C496" t="str">
            <v>因島産じゃがいも</v>
          </cell>
          <cell r="D496">
            <v>0</v>
          </cell>
          <cell r="E496">
            <v>0</v>
          </cell>
          <cell r="F496">
            <v>0</v>
          </cell>
          <cell r="H496">
            <v>0</v>
          </cell>
        </row>
        <row r="497">
          <cell r="B497">
            <v>20150100008</v>
          </cell>
          <cell r="C497" t="str">
            <v>せとか(5玉）</v>
          </cell>
          <cell r="D497">
            <v>0</v>
          </cell>
          <cell r="E497">
            <v>0</v>
          </cell>
          <cell r="F497">
            <v>0</v>
          </cell>
          <cell r="H497">
            <v>0</v>
          </cell>
        </row>
        <row r="498">
          <cell r="B498">
            <v>20150200022</v>
          </cell>
          <cell r="C498" t="str">
            <v>せとか(愛媛県産)</v>
          </cell>
          <cell r="D498">
            <v>0</v>
          </cell>
          <cell r="E498">
            <v>0</v>
          </cell>
          <cell r="F498">
            <v>0</v>
          </cell>
          <cell r="H498">
            <v>0</v>
          </cell>
        </row>
        <row r="499">
          <cell r="B499">
            <v>20150200046</v>
          </cell>
          <cell r="C499" t="str">
            <v>ﾌﾙｰﾂﾄﾏﾄ</v>
          </cell>
          <cell r="D499">
            <v>0</v>
          </cell>
          <cell r="E499">
            <v>0</v>
          </cell>
          <cell r="F499">
            <v>0</v>
          </cell>
          <cell r="H499">
            <v>0</v>
          </cell>
        </row>
        <row r="500">
          <cell r="B500">
            <v>20150200050</v>
          </cell>
          <cell r="C500" t="str">
            <v>じゃが玉ｾｯﾄﾐﾆ</v>
          </cell>
          <cell r="D500">
            <v>0</v>
          </cell>
          <cell r="E500">
            <v>0</v>
          </cell>
          <cell r="F500">
            <v>0</v>
          </cell>
          <cell r="H500">
            <v>0</v>
          </cell>
        </row>
        <row r="501">
          <cell r="B501">
            <v>20150200052</v>
          </cell>
          <cell r="C501" t="str">
            <v>ｴﾑｷｭｱﾌﾟﾗｽ ｻﾝﾌﾟﾙ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</row>
        <row r="502">
          <cell r="B502">
            <v>20150300008</v>
          </cell>
          <cell r="C502" t="str">
            <v>万田農場(お試し)おすすめｾﾚｸﾄA</v>
          </cell>
          <cell r="D502">
            <v>0</v>
          </cell>
          <cell r="E502">
            <v>0</v>
          </cell>
          <cell r="F502">
            <v>0</v>
          </cell>
          <cell r="H502">
            <v>0</v>
          </cell>
        </row>
        <row r="503">
          <cell r="B503">
            <v>20150300009</v>
          </cell>
          <cell r="C503" t="str">
            <v>万田農場(お試し)おすすめｾﾚｸﾄB</v>
          </cell>
          <cell r="D503">
            <v>0</v>
          </cell>
          <cell r="E503">
            <v>0</v>
          </cell>
          <cell r="F503">
            <v>0</v>
          </cell>
          <cell r="H503">
            <v>0</v>
          </cell>
        </row>
        <row r="504">
          <cell r="B504">
            <v>20150300013</v>
          </cell>
          <cell r="C504" t="str">
            <v>ﾍｱｹｱｻﾝﾌﾟﾙ 葉書付き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</row>
        <row r="505">
          <cell r="B505">
            <v>20150300039</v>
          </cell>
          <cell r="C505" t="str">
            <v>じゃがｻﾗ玉ｾｯﾄﾐﾆ（ﾌﾟﾗｽ温CP）</v>
          </cell>
          <cell r="D505">
            <v>0</v>
          </cell>
          <cell r="E505">
            <v>0</v>
          </cell>
          <cell r="F505">
            <v>0</v>
          </cell>
          <cell r="H505">
            <v>0</v>
          </cell>
        </row>
        <row r="506">
          <cell r="B506">
            <v>20150400002</v>
          </cell>
          <cell r="C506" t="str">
            <v>じゃが玉お米ｾｯﾄ(お試し)</v>
          </cell>
          <cell r="D506">
            <v>0</v>
          </cell>
          <cell r="E506">
            <v>0</v>
          </cell>
          <cell r="F506">
            <v>0</v>
          </cell>
          <cell r="H506">
            <v>0</v>
          </cell>
        </row>
        <row r="507">
          <cell r="B507">
            <v>20150400003</v>
          </cell>
          <cell r="C507" t="str">
            <v>なつみ</v>
          </cell>
          <cell r="D507">
            <v>0</v>
          </cell>
          <cell r="E507">
            <v>0</v>
          </cell>
          <cell r="F507">
            <v>0</v>
          </cell>
          <cell r="H507">
            <v>0</v>
          </cell>
        </row>
        <row r="508">
          <cell r="B508">
            <v>20150400004</v>
          </cell>
          <cell r="C508" t="str">
            <v>ｸﾞﾘｰﾝｱｽﾊﾟﾗ(ﾊｳｽ･露地)</v>
          </cell>
          <cell r="D508">
            <v>0</v>
          </cell>
          <cell r="E508">
            <v>0</v>
          </cell>
          <cell r="F508">
            <v>0</v>
          </cell>
          <cell r="H508">
            <v>0</v>
          </cell>
        </row>
        <row r="509">
          <cell r="B509">
            <v>20150400015</v>
          </cell>
          <cell r="C509" t="str">
            <v>銀行ｷｬﾝﾍﾟｰﾝ ﾍﾙｽｹｱｾｯﾄ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B510">
            <v>20150400016</v>
          </cell>
          <cell r="C510" t="str">
            <v>銀行ｷｬﾝﾍﾟｰﾝ ﾍｱｹｱﾎﾞﾃﾞｨｰｾｯﾄ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B511">
            <v>20150400017</v>
          </cell>
          <cell r="C511" t="str">
            <v>銀行ｷｬﾝﾍﾟｰﾝ ｽｷﾝｹｱｾｯﾄ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</row>
        <row r="512">
          <cell r="B512">
            <v>20150400018</v>
          </cell>
          <cell r="C512" t="str">
            <v>販売店向け 期末ｷｬﾝﾍﾟｰﾝ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</row>
        <row r="513">
          <cell r="B513">
            <v>20150400047</v>
          </cell>
          <cell r="C513" t="str">
            <v>島根のお米(2kg)</v>
          </cell>
          <cell r="D513">
            <v>0</v>
          </cell>
          <cell r="E513">
            <v>0</v>
          </cell>
          <cell r="F513">
            <v>0</v>
          </cell>
          <cell r="H513">
            <v>0</v>
          </cell>
        </row>
        <row r="514">
          <cell r="B514">
            <v>20150400065</v>
          </cell>
          <cell r="C514" t="str">
            <v>万田酵素 分包150gﾃｽﾄ商品(ﾄﾞｲﾂ)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B515">
            <v>20150400066</v>
          </cell>
          <cell r="C515" t="str">
            <v>万田酵素 分包150gﾃｽﾄ商品（中国）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B516">
            <v>20150400067</v>
          </cell>
          <cell r="C516" t="str">
            <v>万田酵素 分包150gﾃｽﾄ商品(台湾)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</row>
        <row r="517">
          <cell r="B517">
            <v>20150400068</v>
          </cell>
          <cell r="C517" t="str">
            <v>万田酵素 分包150gﾃｽﾄ商品(米国)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</row>
        <row r="518">
          <cell r="B518">
            <v>20150500007</v>
          </cell>
          <cell r="C518" t="str">
            <v>万田酵素 金印 特別仕様 145g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</row>
        <row r="519">
          <cell r="B519">
            <v>20140800034</v>
          </cell>
          <cell r="C519" t="str">
            <v>無償提供用 20世紀梨</v>
          </cell>
          <cell r="D519">
            <v>0</v>
          </cell>
          <cell r="E519">
            <v>0</v>
          </cell>
          <cell r="F519">
            <v>0</v>
          </cell>
          <cell r="H519">
            <v>0</v>
          </cell>
        </row>
        <row r="520">
          <cell r="B520">
            <v>20150500016</v>
          </cell>
          <cell r="C520" t="str">
            <v>じゃがいも3kg</v>
          </cell>
          <cell r="D520">
            <v>0</v>
          </cell>
          <cell r="E520">
            <v>0</v>
          </cell>
          <cell r="F520">
            <v>0</v>
          </cell>
          <cell r="H520">
            <v>0</v>
          </cell>
        </row>
        <row r="521">
          <cell r="B521">
            <v>20120500027</v>
          </cell>
          <cell r="C521" t="str">
            <v>万田酵素 粒 3粒×30包×3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</row>
        <row r="522">
          <cell r="B522">
            <v>20121000002</v>
          </cell>
          <cell r="C522" t="str">
            <v>万田酵素 145g （中国用）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B523">
            <v>20141200024</v>
          </cell>
          <cell r="C523" t="str">
            <v>ﾌﾞﾙｰﾍﾞﾘｰｼﾞｬﾑ 155g</v>
          </cell>
          <cell r="D523">
            <v>0</v>
          </cell>
          <cell r="E523">
            <v>0</v>
          </cell>
          <cell r="F523">
            <v>0</v>
          </cell>
          <cell r="H523">
            <v>0</v>
          </cell>
        </row>
        <row r="524">
          <cell r="B524">
            <v>20130500001</v>
          </cell>
          <cell r="C524" t="str">
            <v>肌ごころ+肌元気EX1g3個ｾｯﾄ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</row>
        <row r="525">
          <cell r="B525">
            <v>20150200021</v>
          </cell>
          <cell r="C525" t="str">
            <v>万田31号 100ml(ﾐｬﾝﾏｰ向け)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</row>
        <row r="526">
          <cell r="B526">
            <v>20130500014</v>
          </cell>
          <cell r="C526" t="str">
            <v>進物ｾｯﾄ25 ﾋﾞｭｰﾃｨｰｾﾞﾘｰ2箱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</row>
        <row r="527">
          <cell r="B527">
            <v>20130500016</v>
          </cell>
          <cell r="C527" t="str">
            <v>進物ｾｯﾄ27 ﾍｱｹｱ3点ｾｯﾄ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</row>
        <row r="528">
          <cell r="B528">
            <v>20150300002</v>
          </cell>
          <cell r="C528" t="str">
            <v>柑橘詰合せ(八朔･不知火)</v>
          </cell>
          <cell r="D528">
            <v>0</v>
          </cell>
          <cell r="E528">
            <v>0</v>
          </cell>
          <cell r="F528">
            <v>0</v>
          </cell>
          <cell r="H528">
            <v>0</v>
          </cell>
        </row>
        <row r="529">
          <cell r="B529">
            <v>20140500004</v>
          </cell>
          <cell r="C529" t="str">
            <v>霧島黒豚(ﾊﾞﾗ･ﾛｰｽ）</v>
          </cell>
          <cell r="D529">
            <v>0</v>
          </cell>
          <cell r="E529">
            <v>0</v>
          </cell>
          <cell r="F529">
            <v>0</v>
          </cell>
          <cell r="H529">
            <v>0</v>
          </cell>
        </row>
        <row r="530">
          <cell r="B530">
            <v>20141100016</v>
          </cell>
          <cell r="C530" t="str">
            <v>さつまいも2種ｾｯﾄ(各1kg)</v>
          </cell>
          <cell r="D530">
            <v>0</v>
          </cell>
          <cell r="E530">
            <v>0</v>
          </cell>
          <cell r="F530">
            <v>0</v>
          </cell>
          <cell r="H530">
            <v>0</v>
          </cell>
        </row>
        <row r="531">
          <cell r="B531">
            <v>20140900011</v>
          </cell>
          <cell r="C531" t="str">
            <v>試供品　万田酵素Vitalize　分包5g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</row>
        <row r="532">
          <cell r="B532">
            <v>20100300049</v>
          </cell>
          <cell r="C532" t="str">
            <v>万田酵素ﾌﾟﾗｽ温粒 お試しﾓﾆﾀｰｾｯﾄ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</row>
        <row r="533">
          <cell r="B533">
            <v>20141200019</v>
          </cell>
          <cell r="C533" t="str">
            <v>ﾍﾟｯﾄ用万田酵素ﾌｪﾙﾐｯｸ2.5gｾｯﾄ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</row>
        <row r="534">
          <cell r="B534">
            <v>20150200041</v>
          </cell>
          <cell r="C534" t="str">
            <v>試供品 万田酵素ﾌﾟﾗｽ温 2.5g 2包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</row>
        <row r="535">
          <cell r="B535">
            <v>20120100034</v>
          </cell>
          <cell r="C535" t="str">
            <v>万田圃場果物</v>
          </cell>
          <cell r="D535">
            <v>0</v>
          </cell>
          <cell r="E535">
            <v>0</v>
          </cell>
          <cell r="F535">
            <v>0</v>
          </cell>
          <cell r="H535">
            <v>0</v>
          </cell>
        </row>
        <row r="536">
          <cell r="B536">
            <v>20120100007</v>
          </cell>
          <cell r="C536" t="str">
            <v>ジャンボ大根(中)</v>
          </cell>
          <cell r="D536">
            <v>0</v>
          </cell>
          <cell r="E536">
            <v>0</v>
          </cell>
          <cell r="F536">
            <v>0</v>
          </cell>
          <cell r="H536">
            <v>0</v>
          </cell>
        </row>
        <row r="537">
          <cell r="B537">
            <v>20120100008</v>
          </cell>
          <cell r="C537" t="str">
            <v>ジャンボ大根(大)</v>
          </cell>
          <cell r="D537">
            <v>0</v>
          </cell>
          <cell r="E537">
            <v>0</v>
          </cell>
          <cell r="F537">
            <v>0</v>
          </cell>
          <cell r="H537">
            <v>0</v>
          </cell>
        </row>
        <row r="538">
          <cell r="B538">
            <v>20120100032</v>
          </cell>
          <cell r="C538" t="str">
            <v>万田圃場野菜(箱)</v>
          </cell>
          <cell r="D538">
            <v>0</v>
          </cell>
          <cell r="E538">
            <v>0</v>
          </cell>
          <cell r="F538">
            <v>0</v>
          </cell>
          <cell r="H538">
            <v>0</v>
          </cell>
        </row>
        <row r="539">
          <cell r="B539">
            <v>20120100033</v>
          </cell>
          <cell r="C539" t="str">
            <v>万田圃場野菜(袋)</v>
          </cell>
          <cell r="D539">
            <v>0</v>
          </cell>
          <cell r="E539">
            <v>0</v>
          </cell>
          <cell r="F539">
            <v>0</v>
          </cell>
          <cell r="H539">
            <v>0</v>
          </cell>
        </row>
        <row r="540">
          <cell r="B540">
            <v>20110800641</v>
          </cell>
          <cell r="C540" t="str">
            <v>※万田酵素21 145g(応募ｼｰﾙ付)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</row>
        <row r="541">
          <cell r="B541">
            <v>20111000460</v>
          </cell>
          <cell r="C541" t="str">
            <v>EH酵素 540g(2g×270)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</row>
        <row r="542">
          <cell r="B542">
            <v>20140100069</v>
          </cell>
          <cell r="C542" t="str">
            <v>Man Koso Gold　145g　半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</row>
        <row r="543">
          <cell r="B543">
            <v>20111000438</v>
          </cell>
          <cell r="C543" t="str">
            <v>MANDA CARE PLUS 5g(ﾊﾟﾊﾟｲﾔ･ｺｺｱ)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</row>
        <row r="544">
          <cell r="B544">
            <v>20111000436</v>
          </cell>
          <cell r="C544" t="str">
            <v>MANDA CARE PLUS 5g(梅)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</row>
        <row r="545">
          <cell r="B545">
            <v>20111000437</v>
          </cell>
          <cell r="C545" t="str">
            <v>MANDA CARE PLUS 75g(ﾊﾟﾊﾟｲﾔ･ｺｺｱ)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</row>
        <row r="546">
          <cell r="B546">
            <v>20111000435</v>
          </cell>
          <cell r="C546" t="str">
            <v>MANDA CARE PLUS 75g(梅)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B547">
            <v>20111000276</v>
          </cell>
          <cell r="C547" t="str">
            <v>MANDA KOSO 70g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</row>
        <row r="548">
          <cell r="B548">
            <v>20111000319</v>
          </cell>
          <cell r="C548" t="str">
            <v>MANDA KOSO 分包35g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</row>
        <row r="549">
          <cell r="B549">
            <v>20111000318</v>
          </cell>
          <cell r="C549" t="str">
            <v>MANDA KOSO 分包70g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</row>
        <row r="550">
          <cell r="B550">
            <v>20090800012</v>
          </cell>
          <cell r="C550" t="str">
            <v>MANDA KOSO 粒のちから 27g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</row>
        <row r="551">
          <cell r="B551">
            <v>20111000321</v>
          </cell>
          <cell r="C551" t="str">
            <v>MANDA KOSO 粒のちから 27g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</row>
        <row r="552">
          <cell r="B552">
            <v>20090800011</v>
          </cell>
          <cell r="C552" t="str">
            <v>MANDA KOSO 粒のちから 51g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</row>
        <row r="553">
          <cell r="B553">
            <v>20111000320</v>
          </cell>
          <cell r="C553" t="str">
            <v>MANDA KOSO 粒のちから 51g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B554">
            <v>20111000373</v>
          </cell>
          <cell r="C554" t="str">
            <v>MKﾐｸｽﾁｬｰ(ﾊﾟｳﾀﾞｰ) 1kg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</row>
        <row r="555">
          <cell r="B555">
            <v>20130400015</v>
          </cell>
          <cell r="C555" t="str">
            <v>OPP無地袋(0.03×160×200+20)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</row>
        <row r="556">
          <cell r="B556">
            <v>20110600028</v>
          </cell>
          <cell r="C556" t="str">
            <v>あじじまん(こしひかり) 30kg</v>
          </cell>
          <cell r="D556">
            <v>0</v>
          </cell>
          <cell r="E556">
            <v>0</v>
          </cell>
          <cell r="F556">
            <v>0</v>
          </cell>
          <cell r="H556">
            <v>0</v>
          </cell>
        </row>
        <row r="557">
          <cell r="B557">
            <v>20110600090</v>
          </cell>
          <cell r="C557" t="str">
            <v>あじじまん(こしひかり)玄米 10kg</v>
          </cell>
          <cell r="D557">
            <v>0</v>
          </cell>
          <cell r="E557">
            <v>0</v>
          </cell>
          <cell r="F557">
            <v>0</v>
          </cell>
          <cell r="H557">
            <v>0</v>
          </cell>
        </row>
        <row r="558">
          <cell r="B558">
            <v>20111000842</v>
          </cell>
          <cell r="C558" t="str">
            <v>いちじくジャム 160g (万汐)</v>
          </cell>
          <cell r="D558">
            <v>0</v>
          </cell>
          <cell r="E558">
            <v>0</v>
          </cell>
          <cell r="F558">
            <v>0</v>
          </cell>
          <cell r="H558">
            <v>0</v>
          </cell>
        </row>
        <row r="559">
          <cell r="B559">
            <v>20131200049</v>
          </cell>
          <cell r="C559" t="str">
            <v>ｴｺｺﾞｰﾙﾄﾞEX　155g　半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</row>
        <row r="560">
          <cell r="B560">
            <v>20130900018</v>
          </cell>
          <cell r="C560" t="str">
            <v>ｴｺｺﾞｰﾙﾄﾞEX 500g(ｴｺ関西)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</row>
        <row r="561">
          <cell r="B561">
            <v>20131200037</v>
          </cell>
          <cell r="C561" t="str">
            <v>ｴｺｺﾞｰﾙﾄﾞEX 500g(ｴｺ関西)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</row>
        <row r="562">
          <cell r="B562">
            <v>20131000039</v>
          </cell>
          <cell r="C562" t="str">
            <v>ｴｺｺﾞｰﾙﾄﾞEX 分包50ｇ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</row>
        <row r="563">
          <cell r="B563">
            <v>20131200050</v>
          </cell>
          <cell r="C563" t="str">
            <v>ｴｺｺﾞｰﾙﾄﾞEX180g　半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</row>
        <row r="564">
          <cell r="B564">
            <v>20130700002</v>
          </cell>
          <cell r="C564" t="str">
            <v>ｴﾑｷｭｱ 薬用美白美容ｴｯｾﾝｽ 30ml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</row>
        <row r="565">
          <cell r="B565">
            <v>20120300064</v>
          </cell>
          <cell r="C565" t="str">
            <v>ｴﾑｷｭｱﾌﾟﾗｽ UVｶｯﾄ 30ml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</row>
        <row r="566">
          <cell r="B566">
            <v>20120100017</v>
          </cell>
          <cell r="C566" t="str">
            <v>ｴﾑｷｭｱﾌﾟﾗｽ ｸﾘｰﾑ 50g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</row>
        <row r="567">
          <cell r="B567">
            <v>20120800001</v>
          </cell>
          <cell r="C567" t="str">
            <v>ｴﾑｷｭｱﾌﾟﾗｽ ｸﾚﾝｼﾞﾝｸﾞ 100g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</row>
        <row r="568">
          <cell r="B568">
            <v>20121200012</v>
          </cell>
          <cell r="C568" t="str">
            <v>ｴﾑｷｭｱﾌﾟﾗｽ ｼｬﾝﾌﾟｰ300ml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</row>
        <row r="569">
          <cell r="B569">
            <v>20120100018</v>
          </cell>
          <cell r="C569" t="str">
            <v>ｴﾑｷｭｱﾌﾟﾗｽ ﾄﾗｲｱﾙｾｯﾄ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</row>
        <row r="570">
          <cell r="B570">
            <v>20121200013</v>
          </cell>
          <cell r="C570" t="str">
            <v>ｴﾑｷｭｱﾌﾟﾗｽ ﾄﾘｰﾄﾒﾝﾄ240g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B571">
            <v>20120100019</v>
          </cell>
          <cell r="C571" t="str">
            <v>ｴﾑｷｭｱﾌﾟﾗｽ ﾋﾞｭｰﾃｨｰｾﾞﾘｰ 10g×30包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</row>
        <row r="572">
          <cell r="B572">
            <v>20121200014</v>
          </cell>
          <cell r="C572" t="str">
            <v>ｴﾑｷｭｱﾌﾟﾗｽ ﾍｱｴｯｾﾝｽ90ml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</row>
        <row r="573">
          <cell r="B573">
            <v>20121200015</v>
          </cell>
          <cell r="C573" t="str">
            <v>ｴﾑｷｭｱﾌﾟﾗｽ ﾎﾞﾃﾞｨﾛｰｼｮﾝ 200ml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</row>
        <row r="574">
          <cell r="B574">
            <v>20120100014</v>
          </cell>
          <cell r="C574" t="str">
            <v>ｴﾑｷｭｱﾌﾟﾗｽ 化粧水 100ml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</row>
        <row r="575">
          <cell r="B575">
            <v>20120100013</v>
          </cell>
          <cell r="C575" t="str">
            <v>ｴﾑｷｭｱﾌﾟﾗｽ 洗顔 100g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</row>
        <row r="576">
          <cell r="B576">
            <v>20120100015</v>
          </cell>
          <cell r="C576" t="str">
            <v>ｴﾑｷｭｱﾌﾟﾗｽ 乳液 80ml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B577">
            <v>20120100016</v>
          </cell>
          <cell r="C577" t="str">
            <v>ｴﾑｷｭｱﾌﾟﾗｽ 美容液 30g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</row>
        <row r="578">
          <cell r="B578">
            <v>20130300029</v>
          </cell>
          <cell r="C578" t="str">
            <v>エムキュアプラスリップエッセンス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</row>
        <row r="579">
          <cell r="B579">
            <v>20150200001</v>
          </cell>
          <cell r="C579" t="str">
            <v>ｴﾑｷｭｱﾐﾗｰ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</row>
        <row r="580">
          <cell r="B580">
            <v>20141000005</v>
          </cell>
          <cell r="C580" t="str">
            <v>ｶﾗﾀﾞに万田酵素（贈答）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</row>
        <row r="581">
          <cell r="B581">
            <v>20140400029</v>
          </cell>
          <cell r="C581" t="str">
            <v>さくらんぼ</v>
          </cell>
          <cell r="D581">
            <v>0</v>
          </cell>
          <cell r="E581">
            <v>0</v>
          </cell>
          <cell r="F581">
            <v>0</v>
          </cell>
          <cell r="H581">
            <v>0</v>
          </cell>
        </row>
        <row r="582">
          <cell r="B582">
            <v>20150900021</v>
          </cell>
          <cell r="C582" t="str">
            <v>じゃが玉ｾｯﾄ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</row>
        <row r="583">
          <cell r="B583">
            <v>20111000382</v>
          </cell>
          <cell r="C583" t="str">
            <v>ｽｰﾊﾟｰ万田酵素 145g(赤箱)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</row>
        <row r="584">
          <cell r="B584">
            <v>20111000332</v>
          </cell>
          <cell r="C584" t="str">
            <v>ｽｰﾊﾟｰ万田酵素 35g(2.5g×14包)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</row>
        <row r="585">
          <cell r="B585">
            <v>20111000289</v>
          </cell>
          <cell r="C585" t="str">
            <v>ｽｰﾊﾟｰ万田酵素 Big480g(赤箱)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</row>
        <row r="586">
          <cell r="B586">
            <v>20111000196</v>
          </cell>
          <cell r="C586" t="str">
            <v>ｽｰﾊﾟｰ万田酵素 氣Ⅰ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</row>
        <row r="587">
          <cell r="B587">
            <v>20111000185</v>
          </cell>
          <cell r="C587" t="str">
            <v>ｽｰﾊﾟｰ万田酵素 氣Ⅰ(2本ｾｯﾄ)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B588">
            <v>20111000333</v>
          </cell>
          <cell r="C588" t="str">
            <v>ｽｰﾊﾟｰ万田酵素氣Ⅰ 35g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B589">
            <v>20111000352</v>
          </cell>
          <cell r="C589" t="str">
            <v>ｽｰﾊﾟｰ氣Ⅰ 分包600g(150g×4箱)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</row>
        <row r="590">
          <cell r="B590">
            <v>20111000488</v>
          </cell>
          <cell r="C590" t="str">
            <v>ｽｷﾝｸﾘｰﾑ肌元気 80g(ﾁｭｰﾌﾞﾀｲﾌﾟ)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</row>
        <row r="591">
          <cell r="B591">
            <v>20111000476</v>
          </cell>
          <cell r="C591" t="str">
            <v>ｽｷﾝｸﾘｰﾑ肌元気EX 80g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</row>
        <row r="592">
          <cell r="B592">
            <v>20130700012</v>
          </cell>
          <cell r="C592" t="str">
            <v>ｽﾄﾗｯﾌﾟ だいちゃん（小）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</row>
        <row r="593">
          <cell r="B593">
            <v>20130700011</v>
          </cell>
          <cell r="C593" t="str">
            <v>ｽﾄﾗｯﾌﾟ だいちゃん（大）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</row>
        <row r="594">
          <cell r="B594">
            <v>20150200020</v>
          </cell>
          <cell r="C594" t="str">
            <v>せとか(広島県産)</v>
          </cell>
          <cell r="D594">
            <v>0</v>
          </cell>
          <cell r="E594">
            <v>0</v>
          </cell>
          <cell r="F594">
            <v>0</v>
          </cell>
          <cell r="H594">
            <v>0</v>
          </cell>
        </row>
        <row r="595">
          <cell r="B595">
            <v>20150400045</v>
          </cell>
          <cell r="C595" t="str">
            <v>とうもろこし(ｺﾞｰﾙﾄﾞﾗｯｼｭ)</v>
          </cell>
          <cell r="D595">
            <v>0</v>
          </cell>
          <cell r="E595">
            <v>0</v>
          </cell>
          <cell r="F595">
            <v>0</v>
          </cell>
          <cell r="H595">
            <v>0</v>
          </cell>
        </row>
        <row r="596">
          <cell r="B596">
            <v>20150400044</v>
          </cell>
          <cell r="C596" t="str">
            <v>とうもろこし(ﾋﾟｭｱﾎﾜｲﾄ)</v>
          </cell>
          <cell r="D596">
            <v>0</v>
          </cell>
          <cell r="E596">
            <v>0</v>
          </cell>
          <cell r="F596">
            <v>0</v>
          </cell>
          <cell r="H596">
            <v>0</v>
          </cell>
        </row>
        <row r="597">
          <cell r="B597">
            <v>20140700021</v>
          </cell>
          <cell r="C597" t="str">
            <v>ﾄﾞﾘﾝｸ ｶﾗﾀﾞに万田酵素 100ml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</row>
        <row r="598">
          <cell r="B598">
            <v>20111000353</v>
          </cell>
          <cell r="C598" t="str">
            <v>ﾄﾞﾘﾝｸ 発酵の力 50ml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</row>
        <row r="599">
          <cell r="B599">
            <v>20160100039</v>
          </cell>
          <cell r="C599" t="str">
            <v>ﾄﾞﾘﾝｸ3種ｾﾚｸﾄ(昔々のﾄﾏﾄ･ﾘﾝｺﾞ･ﾐｶﾝ)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</row>
        <row r="600">
          <cell r="B600">
            <v>20150400041</v>
          </cell>
          <cell r="C600" t="str">
            <v>ﾄﾛﾋﾟｶﾙ詰合せ</v>
          </cell>
          <cell r="D600">
            <v>0</v>
          </cell>
          <cell r="E600">
            <v>0</v>
          </cell>
          <cell r="F600">
            <v>0</v>
          </cell>
          <cell r="H600">
            <v>0</v>
          </cell>
        </row>
        <row r="601">
          <cell r="B601">
            <v>20110801223</v>
          </cell>
          <cell r="C601" t="str">
            <v>ﾅﾁｭﾗﾙ酵素 ﾌﾞﾙｰﾍﾞﾘｰﾌﾟﾗｽ 2.5g×3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</row>
        <row r="602">
          <cell r="B602">
            <v>20110801186</v>
          </cell>
          <cell r="C602" t="str">
            <v>ﾊﾞｲｵ･ｱﾙﾌｧ 125g　半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</row>
        <row r="603">
          <cell r="B603">
            <v>20140100091</v>
          </cell>
          <cell r="C603" t="str">
            <v>はっさく 2kg</v>
          </cell>
          <cell r="D603">
            <v>0</v>
          </cell>
          <cell r="E603">
            <v>0</v>
          </cell>
          <cell r="F603">
            <v>0</v>
          </cell>
          <cell r="H603">
            <v>0</v>
          </cell>
        </row>
        <row r="604">
          <cell r="B604">
            <v>20130300017</v>
          </cell>
          <cell r="C604" t="str">
            <v>はっさく 5㎏</v>
          </cell>
          <cell r="D604">
            <v>0</v>
          </cell>
          <cell r="E604">
            <v>0</v>
          </cell>
          <cell r="F604">
            <v>0</v>
          </cell>
          <cell r="H604">
            <v>0</v>
          </cell>
        </row>
        <row r="605">
          <cell r="B605">
            <v>20130400008</v>
          </cell>
          <cell r="C605" t="str">
            <v>はるか 5㎏(HIR)</v>
          </cell>
          <cell r="D605">
            <v>0</v>
          </cell>
          <cell r="E605">
            <v>0</v>
          </cell>
          <cell r="F605">
            <v>0</v>
          </cell>
          <cell r="H605">
            <v>0</v>
          </cell>
        </row>
        <row r="606">
          <cell r="B606">
            <v>20111200053</v>
          </cell>
          <cell r="C606" t="str">
            <v>はるみ 5㎏</v>
          </cell>
          <cell r="D606">
            <v>0</v>
          </cell>
          <cell r="E606">
            <v>0</v>
          </cell>
          <cell r="F606">
            <v>0</v>
          </cell>
          <cell r="H606">
            <v>0</v>
          </cell>
        </row>
        <row r="607">
          <cell r="B607">
            <v>20111000247</v>
          </cell>
          <cell r="C607" t="str">
            <v>ﾋﾟｸﾞﾓｰﾝ(A飼料) 5kg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</row>
        <row r="608">
          <cell r="B608">
            <v>20141000047</v>
          </cell>
          <cell r="C608" t="str">
            <v>ひじきふりかけ各1種ｾｯﾄ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</row>
        <row r="609">
          <cell r="B609">
            <v>20111000266</v>
          </cell>
          <cell r="C609" t="str">
            <v>ひと粒のちから 55g(550mg×100粒)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</row>
        <row r="610">
          <cell r="B610">
            <v>20151200006</v>
          </cell>
          <cell r="C610" t="str">
            <v>ﾋﾞｭｰﾃｨｰﾌﾟﾗｽｾﾞﾘｰ 10g×60本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B611">
            <v>20150300001</v>
          </cell>
          <cell r="C611" t="str">
            <v>ﾌｪﾙﾐｯｸ ﾉﾍﾞﾙﾃｨ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</row>
        <row r="612">
          <cell r="B612">
            <v>20121100016</v>
          </cell>
          <cell r="C612" t="str">
            <v>ﾌﾞﾙｰﾍﾞﾘｰｼﾞｬﾑ 155g 3本ｾｯﾄ(SIN)</v>
          </cell>
          <cell r="D612">
            <v>0</v>
          </cell>
          <cell r="E612">
            <v>0</v>
          </cell>
          <cell r="F612">
            <v>0</v>
          </cell>
          <cell r="H612">
            <v>0</v>
          </cell>
        </row>
        <row r="613">
          <cell r="B613">
            <v>20110801277</v>
          </cell>
          <cell r="C613" t="str">
            <v>ﾌﾞﾙｰﾍﾞﾘｰﾌﾟﾗｽ　2.5g×2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</row>
        <row r="614">
          <cell r="B614">
            <v>20150200047</v>
          </cell>
          <cell r="C614" t="str">
            <v>ﾍﾟｯﾄ用万田酵素ﾌｪﾙﾐｯｸ 30g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B615">
            <v>20150400040</v>
          </cell>
          <cell r="C615" t="str">
            <v>マンゴー</v>
          </cell>
          <cell r="D615">
            <v>0</v>
          </cell>
          <cell r="E615">
            <v>0</v>
          </cell>
          <cell r="F615">
            <v>0</v>
          </cell>
          <cell r="H615">
            <v>0</v>
          </cell>
        </row>
        <row r="616">
          <cell r="B616">
            <v>20111000201</v>
          </cell>
          <cell r="C616" t="str">
            <v>ﾏﾝﾀﾞFｷｭｰﾌﾞ 5ﾘｯﾄﾙ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B617">
            <v>20151000067</v>
          </cell>
          <cell r="C617" t="str">
            <v>みかん 約4.5k【広島県産】</v>
          </cell>
          <cell r="D617">
            <v>0</v>
          </cell>
          <cell r="E617">
            <v>0</v>
          </cell>
          <cell r="F617">
            <v>0</v>
          </cell>
          <cell r="H617">
            <v>0</v>
          </cell>
        </row>
        <row r="618">
          <cell r="B618">
            <v>20160200019</v>
          </cell>
          <cell r="C618" t="str">
            <v>ﾐｬﾝﾏｰ向け植物用 1ml×10包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B619">
            <v>20151000033</v>
          </cell>
          <cell r="C619" t="str">
            <v>ﾗｲﾌ酵素ﾌﾟﾗｽ 75g(2.5g×30包)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</row>
        <row r="620">
          <cell r="B620">
            <v>20120100041</v>
          </cell>
          <cell r="C620" t="str">
            <v>芋焼酎｢春の嵐｣720ml(WAK)</v>
          </cell>
          <cell r="D620">
            <v>0</v>
          </cell>
          <cell r="E620">
            <v>0</v>
          </cell>
          <cell r="F620">
            <v>0</v>
          </cell>
          <cell r="H620">
            <v>0</v>
          </cell>
        </row>
        <row r="621">
          <cell r="B621">
            <v>20111000487</v>
          </cell>
          <cell r="C621" t="str">
            <v>化粧石けん 肌ごころ(80g×3)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</row>
        <row r="622">
          <cell r="B622">
            <v>20111000209</v>
          </cell>
          <cell r="C622" t="str">
            <v>化粧石けん 肌ごころ(80g単品)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B623">
            <v>20111000288</v>
          </cell>
          <cell r="C623" t="str">
            <v>海苔養殖用｢おやじの海｣(ﾖﾓｷﾞ)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</row>
        <row r="624">
          <cell r="B624">
            <v>20141100005</v>
          </cell>
          <cell r="C624" t="str">
            <v>活車えび</v>
          </cell>
          <cell r="D624">
            <v>0</v>
          </cell>
          <cell r="E624">
            <v>0</v>
          </cell>
          <cell r="F624">
            <v>0</v>
          </cell>
          <cell r="H624">
            <v>0</v>
          </cell>
        </row>
        <row r="625">
          <cell r="B625">
            <v>20160200026</v>
          </cell>
          <cell r="C625" t="str">
            <v>柑橘詰合せｾｯﾄ(各1kg）</v>
          </cell>
          <cell r="D625">
            <v>0</v>
          </cell>
          <cell r="E625">
            <v>0</v>
          </cell>
          <cell r="F625">
            <v>0</v>
          </cell>
          <cell r="H625">
            <v>0</v>
          </cell>
        </row>
        <row r="626">
          <cell r="B626">
            <v>20110801170</v>
          </cell>
          <cell r="C626" t="str">
            <v>業務用酵素 万田酵素 1㎏　半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</row>
        <row r="627">
          <cell r="B627">
            <v>20121200034</v>
          </cell>
          <cell r="C627" t="str">
            <v>玉ねぎ 2㎏</v>
          </cell>
          <cell r="D627">
            <v>0</v>
          </cell>
          <cell r="E627">
            <v>0</v>
          </cell>
          <cell r="F627">
            <v>0</v>
          </cell>
          <cell r="H627">
            <v>0</v>
          </cell>
        </row>
        <row r="628">
          <cell r="B628">
            <v>20150500017</v>
          </cell>
          <cell r="C628" t="str">
            <v>玉ねぎ3kg</v>
          </cell>
          <cell r="D628">
            <v>0</v>
          </cell>
          <cell r="E628">
            <v>0</v>
          </cell>
          <cell r="F628">
            <v>0</v>
          </cell>
          <cell r="H628">
            <v>0</v>
          </cell>
        </row>
        <row r="629">
          <cell r="B629">
            <v>20160300011</v>
          </cell>
          <cell r="C629" t="str">
            <v>銀行ｷｬﾝﾍﾟｰﾝ Aﾄﾞﾘﾝｸｾｯﾄ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</row>
        <row r="630">
          <cell r="B630">
            <v>20160300012</v>
          </cell>
          <cell r="C630" t="str">
            <v>銀行ｷｬﾝﾍﾟｰﾝ B育てて健康ｾｯﾄ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</row>
        <row r="631">
          <cell r="B631">
            <v>20160300013</v>
          </cell>
          <cell r="C631" t="str">
            <v>銀行ｷｬﾝﾍﾟｰﾝ Cうるおいｾｯﾄ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</row>
        <row r="632">
          <cell r="B632">
            <v>20150400043</v>
          </cell>
          <cell r="C632" t="str">
            <v>熊本県産 黒毛和牛 焼肉ｾｯﾄ</v>
          </cell>
          <cell r="D632">
            <v>0</v>
          </cell>
          <cell r="E632">
            <v>0</v>
          </cell>
          <cell r="F632">
            <v>0</v>
          </cell>
          <cell r="H632">
            <v>0</v>
          </cell>
        </row>
        <row r="633">
          <cell r="B633">
            <v>20110801261</v>
          </cell>
          <cell r="C633" t="str">
            <v>孝行息子 100ml　半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</row>
        <row r="634">
          <cell r="B634">
            <v>20151000041</v>
          </cell>
          <cell r="C634" t="str">
            <v>広島県産 自然薯(じねんじょ)500g</v>
          </cell>
          <cell r="D634">
            <v>0</v>
          </cell>
          <cell r="E634">
            <v>0</v>
          </cell>
          <cell r="F634">
            <v>0</v>
          </cell>
          <cell r="H634">
            <v>0</v>
          </cell>
        </row>
        <row r="635">
          <cell r="B635">
            <v>20151000039</v>
          </cell>
          <cell r="C635" t="str">
            <v>広島県産あきろまん 5kg</v>
          </cell>
          <cell r="D635">
            <v>0</v>
          </cell>
          <cell r="E635">
            <v>0</v>
          </cell>
          <cell r="F635">
            <v>0</v>
          </cell>
          <cell r="H635">
            <v>0</v>
          </cell>
        </row>
        <row r="636">
          <cell r="B636">
            <v>20151000062</v>
          </cell>
          <cell r="C636" t="str">
            <v>広島県産こしひかり(岩戸黒瀧)20kg</v>
          </cell>
          <cell r="D636">
            <v>0</v>
          </cell>
          <cell r="E636">
            <v>0</v>
          </cell>
          <cell r="F636">
            <v>0</v>
          </cell>
          <cell r="H636">
            <v>0</v>
          </cell>
        </row>
        <row r="637">
          <cell r="B637">
            <v>20151100019</v>
          </cell>
          <cell r="C637" t="str">
            <v>広島県産こしひかり(岩戸黒瀧)5kg</v>
          </cell>
          <cell r="D637">
            <v>0</v>
          </cell>
          <cell r="E637">
            <v>0</v>
          </cell>
          <cell r="F637">
            <v>0</v>
          </cell>
          <cell r="H637">
            <v>0</v>
          </cell>
        </row>
        <row r="638">
          <cell r="B638">
            <v>20160100021</v>
          </cell>
          <cell r="C638" t="str">
            <v>紅はっさく</v>
          </cell>
          <cell r="D638">
            <v>0</v>
          </cell>
          <cell r="E638">
            <v>0</v>
          </cell>
          <cell r="F638">
            <v>0</v>
          </cell>
          <cell r="H638">
            <v>0</v>
          </cell>
        </row>
        <row r="639">
          <cell r="B639">
            <v>20160100022</v>
          </cell>
          <cell r="C639" t="str">
            <v>紅はっさく</v>
          </cell>
          <cell r="D639">
            <v>0</v>
          </cell>
          <cell r="E639">
            <v>0</v>
          </cell>
          <cell r="F639">
            <v>0</v>
          </cell>
          <cell r="H639">
            <v>0</v>
          </cell>
        </row>
        <row r="640">
          <cell r="B640">
            <v>20130200018</v>
          </cell>
          <cell r="C640" t="str">
            <v>合わせ味噌 260g(ｽﾀﾝﾄﾞﾊﾟｯｸ)</v>
          </cell>
          <cell r="D640">
            <v>0</v>
          </cell>
          <cell r="E640">
            <v>0</v>
          </cell>
          <cell r="F640">
            <v>0</v>
          </cell>
          <cell r="H640">
            <v>0</v>
          </cell>
        </row>
        <row r="641">
          <cell r="B641">
            <v>20130200019</v>
          </cell>
          <cell r="C641" t="str">
            <v>麹味噌 260g(ｽﾀﾝﾄﾞﾊﾟｯｸ)</v>
          </cell>
          <cell r="D641">
            <v>0</v>
          </cell>
          <cell r="E641">
            <v>0</v>
          </cell>
          <cell r="F641">
            <v>0</v>
          </cell>
          <cell r="H641">
            <v>0</v>
          </cell>
        </row>
        <row r="642">
          <cell r="B642">
            <v>20111000354</v>
          </cell>
          <cell r="C642" t="str">
            <v>黒熟酢 720ml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</row>
        <row r="643">
          <cell r="B643">
            <v>20111000323</v>
          </cell>
          <cell r="C643" t="str">
            <v>試供品 HI酵素 5g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</row>
        <row r="644">
          <cell r="B644">
            <v>20111000334</v>
          </cell>
          <cell r="C644" t="str">
            <v>試供品 MANDA KOSO 5g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</row>
        <row r="645">
          <cell r="B645">
            <v>20111000335</v>
          </cell>
          <cell r="C645" t="str">
            <v>試供品 MANDA KOSO 粒のちから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</row>
        <row r="646">
          <cell r="B646">
            <v>20120900083</v>
          </cell>
          <cell r="C646" t="str">
            <v>試供品　NONI酵素（2g×6）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</row>
        <row r="647">
          <cell r="B647">
            <v>20111000284</v>
          </cell>
          <cell r="C647" t="str">
            <v>試供品 ｽｰﾊﾟｰ万田酵素(赤) 5g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</row>
        <row r="648">
          <cell r="B648">
            <v>20111000378</v>
          </cell>
          <cell r="C648" t="str">
            <v>試供品 ｽｰﾊﾟｰ氣Ⅰ 5g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</row>
        <row r="649">
          <cell r="B649">
            <v>20111000301</v>
          </cell>
          <cell r="C649" t="str">
            <v>試供品 金印 5g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</row>
        <row r="650">
          <cell r="B650">
            <v>20150700007</v>
          </cell>
          <cell r="C650" t="str">
            <v>試供品 想愛酵素HI 5g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</row>
        <row r="651">
          <cell r="B651">
            <v>20111000331</v>
          </cell>
          <cell r="C651" t="str">
            <v>試供品 肌元気EX分包 1g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B652">
            <v>20111000285</v>
          </cell>
          <cell r="C652" t="str">
            <v>試供品 肌元気分包 3g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</row>
        <row r="653">
          <cell r="B653">
            <v>20111000477</v>
          </cell>
          <cell r="C653" t="str">
            <v>試供品 万田31号 1ml×6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</row>
        <row r="654">
          <cell r="B654">
            <v>20111000475</v>
          </cell>
          <cell r="C654" t="str">
            <v>試供品 万田酵素 5g(販売店向け)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</row>
        <row r="655">
          <cell r="B655">
            <v>20110700004</v>
          </cell>
          <cell r="C655" t="str">
            <v>試供品 万田酵素21 5g(DM)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</row>
        <row r="656">
          <cell r="B656">
            <v>20121100008</v>
          </cell>
          <cell r="C656" t="str">
            <v>試供品　万田酵素プラス温(CO)2.5g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</row>
        <row r="657">
          <cell r="B657">
            <v>20111000379</v>
          </cell>
          <cell r="C657" t="str">
            <v>試供品 万田酵素分包 35g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</row>
        <row r="658">
          <cell r="B658">
            <v>20150800037</v>
          </cell>
          <cell r="C658" t="str">
            <v>試供品想愛酵素　5g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</row>
        <row r="659">
          <cell r="B659">
            <v>20111000411</v>
          </cell>
          <cell r="C659" t="str">
            <v>賜天酵素ｺﾞｰﾙﾄﾞ 155g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</row>
        <row r="660">
          <cell r="B660">
            <v>20110801184</v>
          </cell>
          <cell r="C660" t="str">
            <v>賜天酵素ｺﾞｰﾙﾄﾞ155g　半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</row>
        <row r="661">
          <cell r="B661">
            <v>20150400039</v>
          </cell>
          <cell r="C661" t="str">
            <v>小玉すいか</v>
          </cell>
          <cell r="D661">
            <v>0</v>
          </cell>
          <cell r="E661">
            <v>0</v>
          </cell>
          <cell r="F661">
            <v>0</v>
          </cell>
          <cell r="H661">
            <v>0</v>
          </cell>
        </row>
        <row r="662">
          <cell r="B662">
            <v>20150700010</v>
          </cell>
          <cell r="C662" t="str">
            <v>小玉すいか</v>
          </cell>
          <cell r="D662">
            <v>0</v>
          </cell>
          <cell r="E662">
            <v>0</v>
          </cell>
          <cell r="F662">
            <v>0</v>
          </cell>
          <cell r="H662">
            <v>0</v>
          </cell>
        </row>
        <row r="663">
          <cell r="B663">
            <v>20111000217</v>
          </cell>
          <cell r="C663" t="str">
            <v>小袋試供品 万田酵素 粒(7粒)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</row>
        <row r="664">
          <cell r="B664">
            <v>20110600003</v>
          </cell>
          <cell r="C664" t="str">
            <v>植物発酵ｴｷｽ入素麺 CSK-50</v>
          </cell>
          <cell r="D664">
            <v>0</v>
          </cell>
          <cell r="E664">
            <v>0</v>
          </cell>
          <cell r="F664">
            <v>0</v>
          </cell>
          <cell r="H664">
            <v>0</v>
          </cell>
        </row>
        <row r="665">
          <cell r="B665">
            <v>20110600004</v>
          </cell>
          <cell r="C665" t="str">
            <v>植物発酵ｴｷｽ入素麺 CSK-50W</v>
          </cell>
          <cell r="D665">
            <v>0</v>
          </cell>
          <cell r="E665">
            <v>0</v>
          </cell>
          <cell r="F665">
            <v>0</v>
          </cell>
          <cell r="H665">
            <v>0</v>
          </cell>
        </row>
        <row r="666">
          <cell r="B666">
            <v>20150100017</v>
          </cell>
          <cell r="C666" t="str">
            <v>植物用万田酵素ｽﾄﾚｰﾄﾀｲﾌﾟ 900ml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</row>
        <row r="667">
          <cell r="B667">
            <v>20110801216</v>
          </cell>
          <cell r="C667" t="str">
            <v>新･MKF-Ⅱ 30g　半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</row>
        <row r="668">
          <cell r="B668">
            <v>20160200027</v>
          </cell>
          <cell r="C668" t="str">
            <v>新生活応援朝食ｾｯﾄ(和食)</v>
          </cell>
          <cell r="D668">
            <v>0</v>
          </cell>
          <cell r="E668">
            <v>0</v>
          </cell>
          <cell r="F668">
            <v>0</v>
          </cell>
          <cell r="H668">
            <v>0</v>
          </cell>
        </row>
        <row r="669">
          <cell r="B669">
            <v>20130500008</v>
          </cell>
          <cell r="C669" t="str">
            <v>進物ｾｯﾄ19 ひと粒の力2箱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</row>
        <row r="670">
          <cell r="B670">
            <v>20130500009</v>
          </cell>
          <cell r="C670" t="str">
            <v>進物ｾｯﾄ20 万田酵素ﾄﾞﾘﾝｸ20本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</row>
        <row r="671">
          <cell r="B671">
            <v>20130500010</v>
          </cell>
          <cell r="C671" t="str">
            <v>進物ｾｯﾄ21 万田酵素ﾄﾞﾘﾝｸ50本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</row>
        <row r="672">
          <cell r="B672">
            <v>20130500011</v>
          </cell>
          <cell r="C672" t="str">
            <v>進物ｾｯﾄ22 ﾄﾞﾘﾝｸ+ｺﾗｰｹﾞﾝ各10本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</row>
        <row r="673">
          <cell r="B673">
            <v>20130500013</v>
          </cell>
          <cell r="C673" t="str">
            <v>進物ｾｯﾄ24 保湿洗顔+ｸﾚﾝｼﾞﾝｸﾞ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</row>
        <row r="674">
          <cell r="B674">
            <v>20131000016</v>
          </cell>
          <cell r="C674" t="str">
            <v>進物ｾｯﾄ28 粒80ｇ×2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</row>
        <row r="675">
          <cell r="B675">
            <v>20131000018</v>
          </cell>
          <cell r="C675" t="str">
            <v>進物ｾｯﾄ30 ﾊﾟｰﾌｪｸﾄｾｯﾄ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</row>
        <row r="676">
          <cell r="B676">
            <v>20140400069</v>
          </cell>
          <cell r="C676" t="str">
            <v>進物ｾｯﾄ32 ﾎﾞﾃﾞｨｹｱｾｯﾄ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B677">
            <v>20141000025</v>
          </cell>
          <cell r="C677" t="str">
            <v>進物ｾｯﾄ34 香熟酢+黒熟酢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</row>
        <row r="678">
          <cell r="B678">
            <v>20141000026</v>
          </cell>
          <cell r="C678" t="str">
            <v>進物ｾｯﾄ35 ﾋﾞｭｰﾃｨｰﾌﾟﾗｽﾌﾟﾚﾐｱﾑ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</row>
        <row r="679">
          <cell r="B679">
            <v>20141000027</v>
          </cell>
          <cell r="C679" t="str">
            <v>進物ｾｯﾄ36 万田酵素Vitalize6袋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</row>
        <row r="680">
          <cell r="B680">
            <v>20141000028</v>
          </cell>
          <cell r="C680" t="str">
            <v>進物ｾｯﾄ37 ｶﾗﾀﾞに万田酵素30本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</row>
        <row r="681">
          <cell r="B681">
            <v>20150400034</v>
          </cell>
          <cell r="C681" t="str">
            <v>進物ｾｯﾄ40 お肌ｾｯﾄ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</row>
        <row r="682">
          <cell r="B682">
            <v>20150400036</v>
          </cell>
          <cell r="C682" t="str">
            <v>進物ｾｯﾄ42 ﾌﾟﾗｽ温粒(2袋)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</row>
        <row r="683">
          <cell r="B683">
            <v>20150400061</v>
          </cell>
          <cell r="C683" t="str">
            <v>進物ｾｯﾄ43 MANDAKOSO粒のちから2箱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B684">
            <v>20150400062</v>
          </cell>
          <cell r="C684" t="str">
            <v>進物ｾｯﾄ44 ｽﾎﾟｰﾂｾｯﾄ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</row>
        <row r="685">
          <cell r="B685">
            <v>20150400064</v>
          </cell>
          <cell r="C685" t="str">
            <v>進物ｾｯﾄ45 ﾄﾞﾘﾝｸ3種ｾｯﾄ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</row>
        <row r="686">
          <cell r="B686">
            <v>20151100001</v>
          </cell>
          <cell r="C686" t="str">
            <v>進物ｾｯﾄ46 肌元気EX(2個)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</row>
        <row r="687">
          <cell r="B687">
            <v>20151100002</v>
          </cell>
          <cell r="C687" t="str">
            <v>進物ｾｯﾄ47 (分包:21+HI+金印)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</row>
        <row r="688">
          <cell r="B688">
            <v>20151100003</v>
          </cell>
          <cell r="C688" t="str">
            <v>進物ｾｯﾄ48 (分包:21+HI)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</row>
        <row r="689">
          <cell r="B689">
            <v>20151100004</v>
          </cell>
          <cell r="C689" t="str">
            <v>進物ｾｯﾄ49 万田ｴﾀｰﾅﾙ(2本)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</row>
        <row r="690">
          <cell r="B690">
            <v>20151100005</v>
          </cell>
          <cell r="C690" t="str">
            <v>進物ｾｯﾄ50 ｱﾐﾉｱﾙﾌｧ500ml(2本)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</row>
        <row r="691">
          <cell r="B691">
            <v>20160400007</v>
          </cell>
          <cell r="C691" t="str">
            <v>進物ｾｯﾄ51 万田酵素入り甘酒(30本)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</row>
        <row r="692">
          <cell r="B692">
            <v>20160400009</v>
          </cell>
          <cell r="C692" t="str">
            <v>進物ｾｯﾄ52 ﾍｱｹｱ2点ｾｯﾄ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</row>
        <row r="693">
          <cell r="B693">
            <v>20160400010</v>
          </cell>
          <cell r="C693" t="str">
            <v>進物ｾｯﾄ53 肌元気ﾁｭｰﾌﾞ(2本)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</row>
        <row r="694">
          <cell r="B694">
            <v>20160400011</v>
          </cell>
          <cell r="C694" t="str">
            <v>進物ｾｯﾄ54 肌ごころ(80g×3) 3箱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</row>
        <row r="695">
          <cell r="B695">
            <v>20160400012</v>
          </cell>
          <cell r="C695" t="str">
            <v>進物ｾｯﾄ55 植物用ｽﾄﾚｰﾄﾀｲﾌﾟ 3本ｾｯﾄ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</row>
        <row r="696">
          <cell r="B696">
            <v>20160400013</v>
          </cell>
          <cell r="C696" t="str">
            <v>進物ｾｯﾄ56 ﾍﾟｯﾄ用ﾌｪﾙﾐｯｸ30g 2袋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</row>
        <row r="697">
          <cell r="B697">
            <v>20160400014</v>
          </cell>
          <cell r="C697" t="str">
            <v>進物ｾｯﾄ57 UVｶｯﾄ＋ｼﾞｪﾙ化粧水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</row>
        <row r="698">
          <cell r="B698">
            <v>20160400015</v>
          </cell>
          <cell r="C698" t="str">
            <v>進物ｾｯﾄ58 洗顔＋ｼﾞｪﾙ化粧水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</row>
        <row r="699">
          <cell r="B699">
            <v>20160400016</v>
          </cell>
          <cell r="C699" t="str">
            <v>進物ｾｯﾄ59 万田酵素ﾋﾞｭｰﾃｨｰﾌﾟﾗｽ2本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</row>
        <row r="700">
          <cell r="B700">
            <v>20160400017</v>
          </cell>
          <cell r="C700" t="str">
            <v>進物ｾｯﾄ60 万田酵素21分包150g 2箱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</row>
        <row r="701">
          <cell r="B701">
            <v>20150800049</v>
          </cell>
          <cell r="C701" t="str">
            <v>瀬戸ｼﾞｬｲｱﾝﾂ</v>
          </cell>
          <cell r="D701">
            <v>0</v>
          </cell>
          <cell r="E701">
            <v>0</v>
          </cell>
          <cell r="F701">
            <v>0</v>
          </cell>
          <cell r="H701">
            <v>0</v>
          </cell>
        </row>
        <row r="702">
          <cell r="B702">
            <v>20111000536</v>
          </cell>
          <cell r="C702" t="str">
            <v>清見ジャム 160g (万汐)</v>
          </cell>
          <cell r="D702">
            <v>0</v>
          </cell>
          <cell r="E702">
            <v>0</v>
          </cell>
          <cell r="F702">
            <v>0</v>
          </cell>
          <cell r="H702">
            <v>0</v>
          </cell>
        </row>
        <row r="703">
          <cell r="B703">
            <v>20111000698</v>
          </cell>
          <cell r="C703" t="str">
            <v>昔々のとまと (有塩)</v>
          </cell>
          <cell r="D703">
            <v>0</v>
          </cell>
          <cell r="E703">
            <v>0</v>
          </cell>
          <cell r="F703">
            <v>0</v>
          </cell>
          <cell r="H703">
            <v>0</v>
          </cell>
        </row>
        <row r="704">
          <cell r="B704">
            <v>20150900033</v>
          </cell>
          <cell r="C704" t="str">
            <v>昔々のとまと&amp;瀬戸の恵み清見ｼﾞｬﾑ</v>
          </cell>
          <cell r="D704">
            <v>0</v>
          </cell>
          <cell r="E704">
            <v>0</v>
          </cell>
          <cell r="F704">
            <v>0</v>
          </cell>
          <cell r="H704">
            <v>0</v>
          </cell>
        </row>
        <row r="705">
          <cell r="B705">
            <v>20150800038</v>
          </cell>
          <cell r="C705" t="str">
            <v>想愛酵素　145g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</row>
        <row r="706">
          <cell r="B706">
            <v>20150800040</v>
          </cell>
          <cell r="C706" t="str">
            <v>想愛酵素HI　120g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</row>
        <row r="707">
          <cell r="B707">
            <v>20150800041</v>
          </cell>
          <cell r="C707" t="str">
            <v>想愛酵素HI　480g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</row>
        <row r="708">
          <cell r="B708">
            <v>20130200020</v>
          </cell>
          <cell r="C708" t="str">
            <v>卓上焼海苔(8切り56枚入り)</v>
          </cell>
          <cell r="D708">
            <v>0</v>
          </cell>
          <cell r="E708">
            <v>0</v>
          </cell>
          <cell r="F708">
            <v>0</v>
          </cell>
          <cell r="H708">
            <v>0</v>
          </cell>
        </row>
        <row r="709">
          <cell r="B709">
            <v>20130200052</v>
          </cell>
          <cell r="C709" t="str">
            <v>卓上焼海苔セット(家庭用) 3本入</v>
          </cell>
          <cell r="D709">
            <v>0</v>
          </cell>
          <cell r="E709">
            <v>0</v>
          </cell>
          <cell r="F709">
            <v>0</v>
          </cell>
          <cell r="H709">
            <v>0</v>
          </cell>
        </row>
        <row r="710">
          <cell r="B710">
            <v>20111000256</v>
          </cell>
          <cell r="C710" t="str">
            <v>超熟 粒300g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</row>
        <row r="711">
          <cell r="B711">
            <v>20111000895</v>
          </cell>
          <cell r="C711" t="str">
            <v>島根県産米こしひかり 3kg(ASA)</v>
          </cell>
          <cell r="D711">
            <v>0</v>
          </cell>
          <cell r="E711">
            <v>0</v>
          </cell>
          <cell r="F711">
            <v>0</v>
          </cell>
          <cell r="H711">
            <v>0</v>
          </cell>
        </row>
        <row r="712">
          <cell r="B712">
            <v>20150200056</v>
          </cell>
          <cell r="C712" t="str">
            <v>二つ折りﾘｰﾌ 万田農場ﾌﾞﾗﾝﾄﾞﾉｰﾄ</v>
          </cell>
          <cell r="D712">
            <v>0</v>
          </cell>
          <cell r="E712">
            <v>0</v>
          </cell>
          <cell r="F712">
            <v>0</v>
          </cell>
          <cell r="H712">
            <v>0</v>
          </cell>
        </row>
        <row r="713">
          <cell r="B713">
            <v>20150700003</v>
          </cell>
          <cell r="C713" t="str">
            <v>二十世紀梨</v>
          </cell>
          <cell r="D713">
            <v>0</v>
          </cell>
          <cell r="E713">
            <v>0</v>
          </cell>
          <cell r="F713">
            <v>0</v>
          </cell>
          <cell r="H713">
            <v>0</v>
          </cell>
        </row>
        <row r="714">
          <cell r="B714">
            <v>20120700002</v>
          </cell>
          <cell r="C714" t="str">
            <v>梅ゼリー 90g×9個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</row>
        <row r="715">
          <cell r="B715">
            <v>20150600063</v>
          </cell>
          <cell r="C715" t="str">
            <v>梅ｾﾞﾘｰ(1個)</v>
          </cell>
          <cell r="D715">
            <v>0</v>
          </cell>
          <cell r="E715">
            <v>0</v>
          </cell>
          <cell r="F715">
            <v>0</v>
          </cell>
          <cell r="H715">
            <v>0</v>
          </cell>
        </row>
        <row r="716">
          <cell r="B716">
            <v>20150600064</v>
          </cell>
          <cell r="C716" t="str">
            <v>梅ｾﾞﾘｰ(3個入り)</v>
          </cell>
          <cell r="D716">
            <v>0</v>
          </cell>
          <cell r="E716">
            <v>0</v>
          </cell>
          <cell r="F716">
            <v>0</v>
          </cell>
          <cell r="H716">
            <v>0</v>
          </cell>
        </row>
        <row r="717">
          <cell r="B717">
            <v>20111000535</v>
          </cell>
          <cell r="C717" t="str">
            <v>八朔ﾏｰﾏﾚｰﾄﾞ 160g (万汐)</v>
          </cell>
          <cell r="D717">
            <v>0</v>
          </cell>
          <cell r="E717">
            <v>0</v>
          </cell>
          <cell r="F717">
            <v>0</v>
          </cell>
          <cell r="H717">
            <v>0</v>
          </cell>
        </row>
        <row r="718">
          <cell r="B718">
            <v>20150900022</v>
          </cell>
          <cell r="C718" t="str">
            <v>美肌うるおいｾｯﾄ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</row>
        <row r="719">
          <cell r="B719">
            <v>20150300041</v>
          </cell>
          <cell r="C719" t="str">
            <v>不知火(ｼﾗﾇｲ)5kg</v>
          </cell>
          <cell r="D719">
            <v>0</v>
          </cell>
          <cell r="E719">
            <v>0</v>
          </cell>
          <cell r="F719">
            <v>0</v>
          </cell>
          <cell r="H719">
            <v>0</v>
          </cell>
        </row>
        <row r="720">
          <cell r="B720">
            <v>20121200026</v>
          </cell>
          <cell r="C720" t="str">
            <v>福袋(一畑百貨店)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</row>
        <row r="721">
          <cell r="B721">
            <v>20110600061</v>
          </cell>
          <cell r="C721" t="str">
            <v>北海道赤肉メロン(2玉入）</v>
          </cell>
          <cell r="D721">
            <v>0</v>
          </cell>
          <cell r="E721">
            <v>0</v>
          </cell>
          <cell r="F721">
            <v>0</v>
          </cell>
          <cell r="H721">
            <v>0</v>
          </cell>
        </row>
        <row r="722">
          <cell r="B722">
            <v>20111000349</v>
          </cell>
          <cell r="C722" t="str">
            <v>万田31号 100ml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</row>
        <row r="723">
          <cell r="B723">
            <v>20111000327</v>
          </cell>
          <cell r="C723" t="str">
            <v>万田31号 1ﾘｯﾄﾙ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</row>
        <row r="724">
          <cell r="B724">
            <v>20111000350</v>
          </cell>
          <cell r="C724" t="str">
            <v>万田31号 500ml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</row>
        <row r="725">
          <cell r="B725">
            <v>20150200048</v>
          </cell>
          <cell r="C725" t="str">
            <v>万田31号100ml(ﾐｬﾝﾏｰ向け）半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</row>
        <row r="726">
          <cell r="B726">
            <v>20111000202</v>
          </cell>
          <cell r="C726" t="str">
            <v>万田HI酵素 145g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</row>
        <row r="727">
          <cell r="B727">
            <v>20111000309</v>
          </cell>
          <cell r="C727" t="str">
            <v>万田HI酵素 分包150g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</row>
        <row r="728">
          <cell r="B728">
            <v>20111000898</v>
          </cell>
          <cell r="C728" t="str">
            <v>万田ｱﾐﾉｱﾙﾌｧ 100ml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</row>
        <row r="729">
          <cell r="B729">
            <v>20111000297</v>
          </cell>
          <cell r="C729" t="str">
            <v>万田ｱﾐﾉｱﾙﾌｧ 10kg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</row>
        <row r="730">
          <cell r="B730">
            <v>20111000244</v>
          </cell>
          <cell r="C730" t="str">
            <v>万田ｱﾐﾉｱﾙﾌｧ 16g(4g×4)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</row>
        <row r="731">
          <cell r="B731">
            <v>20111000310</v>
          </cell>
          <cell r="C731" t="str">
            <v>万田ｱﾐﾉｱﾙﾌｧ 1ﾘｯﾄﾙ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</row>
        <row r="732">
          <cell r="B732">
            <v>20111000296</v>
          </cell>
          <cell r="C732" t="str">
            <v>万田ｱﾐﾉｱﾙﾌｧ 500ml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</row>
        <row r="733">
          <cell r="B733">
            <v>20110900125</v>
          </cell>
          <cell r="C733" t="str">
            <v>万田ｱﾐﾉｱﾙﾌｧ ﾌﾟﾗｽ　100ml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</row>
        <row r="734">
          <cell r="B734">
            <v>20111000443</v>
          </cell>
          <cell r="C734" t="str">
            <v>万田ｱﾐﾉｱﾙﾌｧﾌﾟﾗｽ 100ml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</row>
        <row r="735">
          <cell r="B735">
            <v>20111000445</v>
          </cell>
          <cell r="C735" t="str">
            <v>万田ｱﾐﾉｱﾙﾌｧﾌﾟﾗｽ 1ﾘｯﾄﾙ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</row>
        <row r="736">
          <cell r="B736">
            <v>20111000444</v>
          </cell>
          <cell r="C736" t="str">
            <v>万田ｱﾐﾉｱﾙﾌｧﾌﾟﾗｽ 500ml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</row>
        <row r="737">
          <cell r="B737">
            <v>20111000879</v>
          </cell>
          <cell r="C737" t="str">
            <v>万田じゃがいも 5kg(MAN)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</row>
        <row r="738">
          <cell r="B738">
            <v>20121100007</v>
          </cell>
          <cell r="C738" t="str">
            <v>万田のおもち 1㎏(MAE)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</row>
        <row r="739">
          <cell r="B739">
            <v>20131100042</v>
          </cell>
          <cell r="C739" t="str">
            <v>万田のどら焼き(10個入り)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</row>
        <row r="740">
          <cell r="B740">
            <v>20131100043</v>
          </cell>
          <cell r="C740" t="str">
            <v>万田のどら焼き(ﾊﾞﾗ)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B741">
            <v>20121000052</v>
          </cell>
          <cell r="C741" t="str">
            <v>万田のひじきふりかけセット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</row>
        <row r="742">
          <cell r="B742">
            <v>20150400042</v>
          </cell>
          <cell r="C742" t="str">
            <v>万田のﾋﾗﾏｻﾌｨｰﾚ(半身)</v>
          </cell>
          <cell r="D742">
            <v>0</v>
          </cell>
          <cell r="E742">
            <v>0</v>
          </cell>
          <cell r="F742">
            <v>0</v>
          </cell>
          <cell r="H742">
            <v>0</v>
          </cell>
        </row>
        <row r="743">
          <cell r="B743">
            <v>20120700041</v>
          </cell>
          <cell r="C743" t="str">
            <v>万田のゆずはちみつ 1000ml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</row>
        <row r="744">
          <cell r="B744">
            <v>20121200016</v>
          </cell>
          <cell r="C744" t="str">
            <v>万田のゆずはちみつ(PET) 350ml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</row>
        <row r="745">
          <cell r="B745">
            <v>20120800002</v>
          </cell>
          <cell r="C745" t="str">
            <v>万田の梅酒 720ml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</row>
        <row r="746">
          <cell r="B746">
            <v>20130400009</v>
          </cell>
          <cell r="C746" t="str">
            <v>万田玉ねぎ 5㎏(MAN)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</row>
        <row r="747">
          <cell r="B747">
            <v>20111000282</v>
          </cell>
          <cell r="C747" t="str">
            <v>万田酵素 145g(販売店向け)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</row>
        <row r="748">
          <cell r="B748">
            <v>20110700005</v>
          </cell>
          <cell r="C748" t="str">
            <v>万田酵素 145g(販売店向け) 3本ｾｯﾄ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</row>
        <row r="749">
          <cell r="B749">
            <v>20111000368</v>
          </cell>
          <cell r="C749" t="str">
            <v>万田酵素 300g(販売店限定品)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</row>
        <row r="750">
          <cell r="B750">
            <v>20111000179</v>
          </cell>
          <cell r="C750" t="str">
            <v>万田酵素 60g(生協用)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</row>
        <row r="751">
          <cell r="B751">
            <v>20111000245</v>
          </cell>
          <cell r="C751" t="str">
            <v>万田酵素 ｊ 分包150g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</row>
        <row r="752">
          <cell r="B752">
            <v>20111000175</v>
          </cell>
          <cell r="C752" t="str">
            <v>万田酵素 MJ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</row>
        <row r="753">
          <cell r="B753">
            <v>20111000481</v>
          </cell>
          <cell r="C753" t="str">
            <v>万田酵素 金印 分包150g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</row>
        <row r="754">
          <cell r="B754">
            <v>20111000500</v>
          </cell>
          <cell r="C754" t="str">
            <v>万田酵素 金印145g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</row>
        <row r="755">
          <cell r="B755">
            <v>20121000003</v>
          </cell>
          <cell r="C755" t="str">
            <v>万田酵素 分包 150g （中国用）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</row>
        <row r="756">
          <cell r="B756">
            <v>20130800024</v>
          </cell>
          <cell r="C756" t="str">
            <v>万田酵素 分包 50g（生協用）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</row>
        <row r="757">
          <cell r="B757">
            <v>20111000283</v>
          </cell>
          <cell r="C757" t="str">
            <v>万田酵素 分包150g(販売店向け)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</row>
        <row r="758">
          <cell r="B758">
            <v>20151200007</v>
          </cell>
          <cell r="C758" t="str">
            <v>万田酵素 分包2.5g×5包 (生協用)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B759">
            <v>20111000372</v>
          </cell>
          <cell r="C759" t="str">
            <v>万田酵素 分包50g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</row>
        <row r="760">
          <cell r="B760">
            <v>20111000417</v>
          </cell>
          <cell r="C760" t="str">
            <v>万田酵素 粒 3粒×30包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</row>
        <row r="761">
          <cell r="B761">
            <v>20151200005</v>
          </cell>
          <cell r="C761" t="str">
            <v>万田酵素 粒 3粒×7包 (生協用)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</row>
        <row r="762">
          <cell r="B762">
            <v>20151200010</v>
          </cell>
          <cell r="C762" t="str">
            <v>万田酵素　粒(3粒）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</row>
        <row r="763">
          <cell r="B763">
            <v>20111000313</v>
          </cell>
          <cell r="C763" t="str">
            <v>万田酵素 粒100g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</row>
        <row r="764">
          <cell r="B764">
            <v>20111000171</v>
          </cell>
          <cell r="C764" t="str">
            <v>万田酵素 粒450g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B765">
            <v>20111000498</v>
          </cell>
          <cell r="C765" t="str">
            <v>万田酵素 粒80g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</row>
        <row r="766">
          <cell r="B766">
            <v>20111000280</v>
          </cell>
          <cell r="C766" t="str">
            <v>万田酵素21 145g(DM)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</row>
        <row r="767">
          <cell r="B767">
            <v>20111000300</v>
          </cell>
          <cell r="C767" t="str">
            <v>万田酵素21 分包150g(DM)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</row>
        <row r="768">
          <cell r="B768">
            <v>20111000281</v>
          </cell>
          <cell r="C768" t="str">
            <v>万田酵素21 煌粒100g(DM)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</row>
        <row r="769">
          <cell r="B769">
            <v>20140800003</v>
          </cell>
          <cell r="C769" t="str">
            <v>万田酵素Vitalize 分包25g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</row>
        <row r="770">
          <cell r="B770">
            <v>20111000374</v>
          </cell>
          <cell r="C770" t="str">
            <v>万田酵素ｴｸｾﾚﾝﾄ 145g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</row>
        <row r="771">
          <cell r="B771">
            <v>20111000389</v>
          </cell>
          <cell r="C771" t="str">
            <v>万田酵素ｴｸｾﾚﾝﾄ 分包30g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</row>
        <row r="772">
          <cell r="B772">
            <v>20131200044</v>
          </cell>
          <cell r="C772" t="str">
            <v>万田酵素ｴｸｾﾚﾝﾄ 分包450g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</row>
        <row r="773">
          <cell r="B773">
            <v>20111000408</v>
          </cell>
          <cell r="C773" t="str">
            <v>万田酵素ﾄﾞﾘﾝｸ 50ml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</row>
        <row r="774">
          <cell r="B774">
            <v>20111000395</v>
          </cell>
          <cell r="C774" t="str">
            <v>万田酵素ﾄﾞﾘﾝｸ ｺﾗｰｹﾞﾝﾌﾟﾗｽ 50ml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</row>
        <row r="775">
          <cell r="B775">
            <v>20150800033</v>
          </cell>
          <cell r="C775" t="str">
            <v>万田酵素ﾋﾞｭｰﾃｨｰﾌﾟﾗｽ 720ml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</row>
        <row r="776">
          <cell r="B776">
            <v>20130600042</v>
          </cell>
          <cell r="C776" t="str">
            <v>万田酵素ﾋﾞｭｰﾃｨｰﾌﾟﾗｽﾌﾟﾚﾐｱﾑ 720ml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</row>
        <row r="777">
          <cell r="B777">
            <v>20120300044</v>
          </cell>
          <cell r="C777" t="str">
            <v>万田酵素ﾌﾟﾗｽ温　75g　半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</row>
        <row r="778">
          <cell r="B778">
            <v>20140200007</v>
          </cell>
          <cell r="C778" t="str">
            <v>万田酵素プラス温　75gﾋﾞﾝﾀｲﾌﾟ(CO)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</row>
        <row r="779">
          <cell r="B779">
            <v>20160100040</v>
          </cell>
          <cell r="C779" t="str">
            <v>万田酵素ﾌﾟﾗｽ温 分包2.5g(ﾊﾞﾙｸ)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</row>
        <row r="780">
          <cell r="B780">
            <v>20160100030</v>
          </cell>
          <cell r="C780" t="str">
            <v>万田酵素ﾌﾟﾗｽ温 分包35g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</row>
        <row r="781">
          <cell r="B781">
            <v>20140600069</v>
          </cell>
          <cell r="C781" t="str">
            <v>万田酵素ﾌﾟﾗｽ温　分包77.5g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</row>
        <row r="782">
          <cell r="B782">
            <v>20140500059</v>
          </cell>
          <cell r="C782" t="str">
            <v>万田酵素ﾌﾟﾗｽ温 分包77.5g （CO)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</row>
        <row r="783">
          <cell r="B783">
            <v>20140800002</v>
          </cell>
          <cell r="C783" t="str">
            <v>万田酵素ﾌﾟﾗｽ温 分包77.5g （CO)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</row>
        <row r="784">
          <cell r="B784">
            <v>20160200001</v>
          </cell>
          <cell r="C784" t="str">
            <v>万田酵素ﾌﾟﾗｽ温 分包77.5g ﾃｽﾄ販売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</row>
        <row r="785">
          <cell r="B785">
            <v>20111000454</v>
          </cell>
          <cell r="C785" t="str">
            <v>万田酵素ﾌﾟﾗｽ温 粒45g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</row>
        <row r="786">
          <cell r="B786">
            <v>20111000338</v>
          </cell>
          <cell r="C786" t="str">
            <v>万田酵素ﾌﾟﾚﾐｱﾑ粒 105g(300粒)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</row>
        <row r="787">
          <cell r="B787">
            <v>20111000390</v>
          </cell>
          <cell r="C787" t="str">
            <v>万田酵素ﾌﾟﾚﾐｱﾑ粒 21g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</row>
        <row r="788">
          <cell r="B788">
            <v>20111000422</v>
          </cell>
          <cell r="C788" t="str">
            <v>万田酵素飴 自然の恵み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</row>
        <row r="789">
          <cell r="B789">
            <v>20111000371</v>
          </cell>
          <cell r="C789" t="str">
            <v>万田酵素入り甘酒 190g(缶入り)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</row>
        <row r="790">
          <cell r="B790">
            <v>20160100023</v>
          </cell>
          <cell r="C790" t="str">
            <v>万田酵素入り甘酒30本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</row>
        <row r="791">
          <cell r="B791">
            <v>20111000170</v>
          </cell>
          <cell r="C791" t="str">
            <v>万田香熟酢 720ml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</row>
        <row r="792">
          <cell r="B792">
            <v>20120200080</v>
          </cell>
          <cell r="C792" t="str">
            <v>万田農場の健康野菜カレー 200g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</row>
        <row r="793">
          <cell r="B793">
            <v>20151100023</v>
          </cell>
          <cell r="C793" t="str">
            <v>万田農場の年越しｾｯﾄ</v>
          </cell>
          <cell r="D793">
            <v>0</v>
          </cell>
          <cell r="E793">
            <v>0</v>
          </cell>
          <cell r="F793">
            <v>0</v>
          </cell>
          <cell r="H793">
            <v>0</v>
          </cell>
        </row>
        <row r="794">
          <cell r="B794">
            <v>20150700001</v>
          </cell>
          <cell r="C794" t="str">
            <v>万田農場の野菜ｾﾚｸﾄ</v>
          </cell>
          <cell r="D794">
            <v>0</v>
          </cell>
          <cell r="E794">
            <v>0</v>
          </cell>
          <cell r="F794">
            <v>0</v>
          </cell>
          <cell r="H794">
            <v>0</v>
          </cell>
        </row>
        <row r="795">
          <cell r="B795">
            <v>20150700002</v>
          </cell>
          <cell r="C795" t="str">
            <v>万田農場の野菜ｾﾚｸﾄ(お米付き)</v>
          </cell>
          <cell r="D795">
            <v>0</v>
          </cell>
          <cell r="E795">
            <v>0</v>
          </cell>
          <cell r="F795">
            <v>0</v>
          </cell>
          <cell r="H795">
            <v>0</v>
          </cell>
        </row>
        <row r="796">
          <cell r="B796">
            <v>20111000486</v>
          </cell>
          <cell r="C796" t="str">
            <v>万田発酵のおいしい青汁(3g×30包)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</row>
        <row r="797">
          <cell r="B797">
            <v>20111000423</v>
          </cell>
          <cell r="C797" t="str">
            <v>万田発酵のﾍﾟｯﾄ酵素 15g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</row>
        <row r="798">
          <cell r="B798">
            <v>20130600029</v>
          </cell>
          <cell r="C798" t="str">
            <v>万田発酵のペット酵素(顆粒）60ｇ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</row>
        <row r="799">
          <cell r="B799">
            <v>20110801152</v>
          </cell>
          <cell r="C799" t="str">
            <v>万田発酵素 秘伝極意 100g　半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</row>
        <row r="800">
          <cell r="B800">
            <v>20111000198</v>
          </cell>
          <cell r="C800" t="str">
            <v>万田発酵素 秘伝極意(100g)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</row>
        <row r="801">
          <cell r="B801">
            <v>20130100024</v>
          </cell>
          <cell r="C801" t="str">
            <v>味噌セット 260g×4(ｽﾀﾝﾄﾞﾊﾟｯｸ)</v>
          </cell>
          <cell r="D801">
            <v>0</v>
          </cell>
          <cell r="E801">
            <v>0</v>
          </cell>
          <cell r="F801">
            <v>0</v>
          </cell>
          <cell r="H801">
            <v>0</v>
          </cell>
        </row>
        <row r="802">
          <cell r="B802">
            <v>20130300028</v>
          </cell>
          <cell r="C802" t="str">
            <v>無添加ｼﾘｰｽﾞ ｵﾆｵﾝｺﾝｿﾒ 200g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</row>
        <row r="803">
          <cell r="B803">
            <v>20130300026</v>
          </cell>
          <cell r="C803" t="str">
            <v>無添加ｼﾘｰｽﾞ ﾎﾟﾃﾄﾎﾟﾀｰｼﾞｭ 200g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</row>
        <row r="804">
          <cell r="B804">
            <v>20130300027</v>
          </cell>
          <cell r="C804" t="str">
            <v>無添加ｼﾘｰｽﾞ ﾐﾈｽﾄﾛｰﾈ 200g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</row>
        <row r="805">
          <cell r="B805">
            <v>20151000040</v>
          </cell>
          <cell r="C805" t="str">
            <v>霧島黒豚 しゃぶしゃぶ用</v>
          </cell>
          <cell r="D805">
            <v>0</v>
          </cell>
          <cell r="E805">
            <v>0</v>
          </cell>
          <cell r="F805">
            <v>0</v>
          </cell>
          <cell r="H805">
            <v>0</v>
          </cell>
        </row>
        <row r="806">
          <cell r="B806">
            <v>20160100032</v>
          </cell>
          <cell r="C806" t="str">
            <v>恋の予感（広島県産）玄米</v>
          </cell>
          <cell r="D806">
            <v>0</v>
          </cell>
          <cell r="E806">
            <v>0</v>
          </cell>
          <cell r="F806">
            <v>0</v>
          </cell>
          <cell r="H806">
            <v>0</v>
          </cell>
        </row>
        <row r="807">
          <cell r="B807">
            <v>20111000308</v>
          </cell>
          <cell r="C807" t="str">
            <v>万田ｱﾐﾉｱﾙﾌｧ 100ml(DM)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B808">
            <v>20150400046</v>
          </cell>
          <cell r="C808" t="str">
            <v>万田酵素 300g(販売店限定品)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</row>
        <row r="809">
          <cell r="B809">
            <v>20120800013</v>
          </cell>
          <cell r="C809" t="str">
            <v>じゃがいも(㎏)</v>
          </cell>
          <cell r="D809">
            <v>0</v>
          </cell>
          <cell r="E809">
            <v>0</v>
          </cell>
          <cell r="F809">
            <v>0</v>
          </cell>
          <cell r="H809">
            <v>0</v>
          </cell>
        </row>
        <row r="810">
          <cell r="B810">
            <v>20111000221</v>
          </cell>
          <cell r="C810" t="str">
            <v>黒熟酢 720ml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</row>
        <row r="811">
          <cell r="B811">
            <v>20111000397</v>
          </cell>
          <cell r="C811" t="str">
            <v>万田酵素ﾌﾟﾗｽ温 分包75g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</row>
        <row r="812">
          <cell r="B812">
            <v>20111000533</v>
          </cell>
          <cell r="C812" t="str">
            <v>熊山甘納豆 140g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</row>
        <row r="813">
          <cell r="B813">
            <v>20130500027</v>
          </cell>
          <cell r="C813" t="str">
            <v>ぬいぐるみ だいちゃん</v>
          </cell>
          <cell r="D813">
            <v>0</v>
          </cell>
          <cell r="E813">
            <v>0</v>
          </cell>
          <cell r="F813">
            <v>0</v>
          </cell>
          <cell r="H813">
            <v>0</v>
          </cell>
        </row>
        <row r="814">
          <cell r="B814">
            <v>20061000007</v>
          </cell>
          <cell r="C814" t="str">
            <v>ひと粒のちからお試しｾｯﾄ 分包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</row>
        <row r="815">
          <cell r="B815">
            <v>20120500042</v>
          </cell>
          <cell r="C815" t="str">
            <v>古代米めん 5束 紙箱入り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</row>
        <row r="816">
          <cell r="B816">
            <v>20111000259</v>
          </cell>
          <cell r="C816" t="str">
            <v>特選EX ﾌﾟﾗｽ 分包70g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</row>
        <row r="817">
          <cell r="B817">
            <v>20111000312</v>
          </cell>
          <cell r="C817" t="str">
            <v>特選EX ﾌﾟﾗｽ 145g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</row>
        <row r="818">
          <cell r="B818">
            <v>20111000399</v>
          </cell>
          <cell r="C818" t="str">
            <v>試供品 万田酵素ﾌﾟﾗｽ温 5g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</row>
        <row r="819">
          <cell r="B819">
            <v>20111000542</v>
          </cell>
          <cell r="C819" t="str">
            <v>昔々のとまと (無塩)</v>
          </cell>
          <cell r="D819">
            <v>0</v>
          </cell>
          <cell r="E819">
            <v>0</v>
          </cell>
          <cell r="F819">
            <v>0</v>
          </cell>
          <cell r="H819">
            <v>0</v>
          </cell>
        </row>
        <row r="820">
          <cell r="B820">
            <v>20120300067</v>
          </cell>
          <cell r="C820" t="str">
            <v>ｽﾄﾚｰﾄｼﾞｭｰｽ 昔々のみかん</v>
          </cell>
          <cell r="D820">
            <v>0</v>
          </cell>
          <cell r="E820">
            <v>0</v>
          </cell>
          <cell r="F820">
            <v>0</v>
          </cell>
          <cell r="H820">
            <v>0</v>
          </cell>
        </row>
        <row r="821">
          <cell r="B821">
            <v>20120300078</v>
          </cell>
          <cell r="C821" t="str">
            <v>ｽﾄﾚｰﾄｼﾞｭｰｽ 昔々のりんご</v>
          </cell>
          <cell r="D821">
            <v>0</v>
          </cell>
          <cell r="E821">
            <v>0</v>
          </cell>
          <cell r="F821">
            <v>0</v>
          </cell>
          <cell r="H821">
            <v>0</v>
          </cell>
        </row>
        <row r="822">
          <cell r="B822">
            <v>20130900004</v>
          </cell>
          <cell r="C822" t="str">
            <v>そばかりんとう ﾚﾓﾝ 78g</v>
          </cell>
          <cell r="D822">
            <v>0</v>
          </cell>
          <cell r="E822">
            <v>0</v>
          </cell>
          <cell r="F822">
            <v>0</v>
          </cell>
          <cell r="H822">
            <v>0</v>
          </cell>
        </row>
        <row r="823">
          <cell r="B823">
            <v>20130900005</v>
          </cell>
          <cell r="C823" t="str">
            <v>そばかりんとう みかん 78g</v>
          </cell>
          <cell r="D823">
            <v>0</v>
          </cell>
          <cell r="E823">
            <v>0</v>
          </cell>
          <cell r="F823">
            <v>0</v>
          </cell>
          <cell r="H823">
            <v>0</v>
          </cell>
        </row>
        <row r="824">
          <cell r="B824">
            <v>20160300016</v>
          </cell>
          <cell r="C824" t="str">
            <v>万田酵素 分包2.5g×5包 (生協用)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B825">
            <v>20161000011</v>
          </cell>
          <cell r="C825" t="str">
            <v>進物ｾｯﾄ64 肌元気ﾁｭｰﾌﾞ(3本)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</row>
        <row r="826">
          <cell r="B826">
            <v>20170400010</v>
          </cell>
          <cell r="C826" t="str">
            <v>進物ｾｯﾄ67 ｴﾑｷｭｱﾌﾟﾗｽ UVｶｯﾄ 2本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</row>
        <row r="827">
          <cell r="B827">
            <v>20160500014</v>
          </cell>
          <cell r="C827" t="str">
            <v>万田31号(韓国向)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</row>
        <row r="828">
          <cell r="B828">
            <v>20160900040</v>
          </cell>
          <cell r="C828" t="str">
            <v>万田31号100ml(韓国向)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</row>
        <row r="829">
          <cell r="B829">
            <v>20160900041</v>
          </cell>
          <cell r="C829" t="str">
            <v>万田31号500ml(韓国向)</v>
          </cell>
          <cell r="D829">
            <v>0</v>
          </cell>
          <cell r="E829">
            <v>0</v>
          </cell>
          <cell r="F829">
            <v>0</v>
          </cell>
          <cell r="G829">
            <v>540</v>
          </cell>
          <cell r="H829">
            <v>3081.3311637831962</v>
          </cell>
          <cell r="I829">
            <v>1663918.8284429261</v>
          </cell>
        </row>
        <row r="830">
          <cell r="B830">
            <v>20160900042</v>
          </cell>
          <cell r="C830" t="str">
            <v>万田31号1ﾘｯﾄﾙ(韓国向)</v>
          </cell>
          <cell r="D830">
            <v>0</v>
          </cell>
          <cell r="E830">
            <v>0</v>
          </cell>
          <cell r="F830">
            <v>0</v>
          </cell>
          <cell r="G830">
            <v>900</v>
          </cell>
          <cell r="H830">
            <v>5212.9767675419371</v>
          </cell>
          <cell r="I830">
            <v>4691679.0907877432</v>
          </cell>
        </row>
        <row r="831">
          <cell r="B831">
            <v>20161100033</v>
          </cell>
          <cell r="C831" t="str">
            <v>秘蔵 万田酵素 145g</v>
          </cell>
          <cell r="D831">
            <v>71</v>
          </cell>
          <cell r="E831">
            <v>5059.9381953885886</v>
          </cell>
          <cell r="F831">
            <v>359255.6118725898</v>
          </cell>
          <cell r="G831">
            <v>0</v>
          </cell>
          <cell r="H831">
            <v>0</v>
          </cell>
          <cell r="I831">
            <v>0</v>
          </cell>
        </row>
        <row r="832">
          <cell r="B832">
            <v>20170300013</v>
          </cell>
          <cell r="C832" t="str">
            <v>四万十うなぎ(蒲焼き)1尾(110g)</v>
          </cell>
          <cell r="D832">
            <v>0</v>
          </cell>
          <cell r="E832">
            <v>0</v>
          </cell>
          <cell r="F832">
            <v>0</v>
          </cell>
          <cell r="H832">
            <v>0</v>
          </cell>
        </row>
        <row r="833">
          <cell r="B833">
            <v>20170300014</v>
          </cell>
          <cell r="C833" t="str">
            <v>万田のお米 2合X2</v>
          </cell>
          <cell r="D833">
            <v>0</v>
          </cell>
          <cell r="E833">
            <v>0</v>
          </cell>
          <cell r="F833">
            <v>0</v>
          </cell>
          <cell r="H833">
            <v>189.2</v>
          </cell>
          <cell r="I833">
            <v>0</v>
          </cell>
        </row>
        <row r="834">
          <cell r="B834">
            <v>20170400035</v>
          </cell>
          <cell r="C834" t="str">
            <v>万田酵素ﾌﾟﾚﾐｱﾑ粒 21g</v>
          </cell>
          <cell r="D834">
            <v>1159</v>
          </cell>
          <cell r="E834">
            <v>264.28420893418564</v>
          </cell>
          <cell r="F834">
            <v>306305.39815472119</v>
          </cell>
          <cell r="G834">
            <v>1515</v>
          </cell>
          <cell r="H834">
            <v>272.94027203480817</v>
          </cell>
          <cell r="I834">
            <v>413504.51213273441</v>
          </cell>
        </row>
        <row r="835">
          <cell r="B835">
            <v>20161100023</v>
          </cell>
          <cell r="C835" t="str">
            <v>植物用万田酵素ｽﾄﾚｰﾄﾀｲﾌﾟ詰替 900ml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</row>
        <row r="836">
          <cell r="B836">
            <v>20131200045</v>
          </cell>
          <cell r="C836" t="str">
            <v>万田酵素ｴｸｾﾚﾝﾄ 分包150g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</row>
        <row r="837">
          <cell r="B837">
            <v>20130500035</v>
          </cell>
          <cell r="C837" t="str">
            <v>ｸﾘｱﾌｧｲﾙ だいちゃん</v>
          </cell>
          <cell r="D837">
            <v>0</v>
          </cell>
          <cell r="E837">
            <v>0</v>
          </cell>
          <cell r="F837">
            <v>0</v>
          </cell>
          <cell r="H837">
            <v>0</v>
          </cell>
        </row>
        <row r="838">
          <cell r="B838">
            <v>20090800007</v>
          </cell>
          <cell r="C838" t="str">
            <v>MANDA KOSO 70g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</row>
        <row r="839">
          <cell r="B839">
            <v>20110600031</v>
          </cell>
          <cell r="C839" t="str">
            <v>ミネラルりんごジュース 1ﾘｯﾄﾙ</v>
          </cell>
          <cell r="D839">
            <v>0</v>
          </cell>
          <cell r="E839">
            <v>0</v>
          </cell>
          <cell r="F839">
            <v>0</v>
          </cell>
          <cell r="H839">
            <v>0</v>
          </cell>
        </row>
        <row r="840">
          <cell r="B840">
            <v>20170300006</v>
          </cell>
          <cell r="C840" t="str">
            <v>保湿泡洗顔(180ml)</v>
          </cell>
          <cell r="D840">
            <v>4911</v>
          </cell>
          <cell r="E840">
            <v>511.15262185414446</v>
          </cell>
          <cell r="F840">
            <v>2510270.5259257033</v>
          </cell>
          <cell r="G840">
            <v>9972</v>
          </cell>
          <cell r="H840">
            <v>477.01491227649927</v>
          </cell>
          <cell r="I840">
            <v>4756792.7052212507</v>
          </cell>
        </row>
        <row r="841">
          <cell r="B841">
            <v>20170300007</v>
          </cell>
          <cell r="C841" t="str">
            <v>保湿ﾊﾝﾄﾞｸﾘｰﾑ(30g)</v>
          </cell>
          <cell r="D841">
            <v>13396</v>
          </cell>
          <cell r="E841">
            <v>304.4266037553989</v>
          </cell>
          <cell r="F841">
            <v>4078098.7839073236</v>
          </cell>
          <cell r="G841">
            <v>10032</v>
          </cell>
          <cell r="H841">
            <v>444.39850801827708</v>
          </cell>
          <cell r="I841">
            <v>4458205.8324393556</v>
          </cell>
        </row>
        <row r="842">
          <cell r="B842">
            <v>20170300008</v>
          </cell>
          <cell r="C842" t="str">
            <v>ﾋﾞｭｰﾃｨｰｾﾞﾘｰ 10g×15本</v>
          </cell>
          <cell r="D842">
            <v>6463</v>
          </cell>
          <cell r="E842">
            <v>477.42757691865535</v>
          </cell>
          <cell r="F842">
            <v>3085614.4296252695</v>
          </cell>
          <cell r="G842">
            <v>14089</v>
          </cell>
          <cell r="H842">
            <v>511.5877104752131</v>
          </cell>
          <cell r="I842">
            <v>7207759.2528852774</v>
          </cell>
        </row>
        <row r="843">
          <cell r="B843">
            <v>20170300009</v>
          </cell>
          <cell r="C843" t="str">
            <v>おいしい青汁 3g×15袋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</row>
        <row r="844">
          <cell r="B844">
            <v>20170300010</v>
          </cell>
          <cell r="C844" t="str">
            <v>黒熟酢(300ml)</v>
          </cell>
          <cell r="D844">
            <v>5984</v>
          </cell>
          <cell r="E844">
            <v>493.37847625972688</v>
          </cell>
          <cell r="F844">
            <v>2952376.8019382055</v>
          </cell>
          <cell r="G844">
            <v>30464</v>
          </cell>
          <cell r="H844">
            <v>482.99770258973894</v>
          </cell>
          <cell r="I844">
            <v>14714042.011693807</v>
          </cell>
        </row>
        <row r="845">
          <cell r="B845">
            <v>20170300011</v>
          </cell>
          <cell r="C845" t="str">
            <v>万田酵素ﾄﾞﾘﾝｸﾀｲﾌﾟ 50ml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</row>
        <row r="846">
          <cell r="B846">
            <v>20170400001</v>
          </cell>
          <cell r="C846" t="str">
            <v>万田酵素 GINGER 瓶ﾀｲﾌﾟ75g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</row>
        <row r="847">
          <cell r="B847">
            <v>20170400002</v>
          </cell>
          <cell r="C847" t="str">
            <v>試供品 万田酵素 GINGER 粒</v>
          </cell>
          <cell r="D847">
            <v>21383</v>
          </cell>
          <cell r="E847">
            <v>4.1962093320021738</v>
          </cell>
          <cell r="F847">
            <v>89727.54414620249</v>
          </cell>
          <cell r="G847">
            <v>0</v>
          </cell>
          <cell r="H847">
            <v>0</v>
          </cell>
          <cell r="I847">
            <v>0</v>
          </cell>
          <cell r="J847">
            <v>28577</v>
          </cell>
          <cell r="K847">
            <v>25.547503984534846</v>
          </cell>
        </row>
        <row r="848">
          <cell r="B848">
            <v>20170400003</v>
          </cell>
          <cell r="C848" t="str">
            <v>万田酵素 GINGER 粒45g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B849">
            <v>20170400004</v>
          </cell>
          <cell r="C849" t="str">
            <v>試供品 万田酵素 GINGER 2.5g</v>
          </cell>
          <cell r="D849">
            <v>65813</v>
          </cell>
          <cell r="E849">
            <v>21.794409102300335</v>
          </cell>
          <cell r="F849">
            <v>1434355.446249692</v>
          </cell>
          <cell r="G849">
            <v>187200</v>
          </cell>
          <cell r="H849">
            <v>17.099021600428326</v>
          </cell>
          <cell r="I849">
            <v>3200936.8436001828</v>
          </cell>
          <cell r="J849">
            <v>91865</v>
          </cell>
          <cell r="K849">
            <v>17.02144318488202</v>
          </cell>
        </row>
        <row r="850">
          <cell r="B850">
            <v>20170400005</v>
          </cell>
          <cell r="C850" t="str">
            <v>万田酵素 GINGER 分包20g</v>
          </cell>
          <cell r="D850">
            <v>3015</v>
          </cell>
          <cell r="E850">
            <v>64.99270376545455</v>
          </cell>
          <cell r="F850">
            <v>195953.00185284548</v>
          </cell>
          <cell r="G850">
            <v>4000</v>
          </cell>
          <cell r="H850">
            <v>74.068153846541023</v>
          </cell>
          <cell r="I850">
            <v>296272.61538616411</v>
          </cell>
        </row>
        <row r="851">
          <cell r="B851">
            <v>20170400006</v>
          </cell>
          <cell r="C851" t="str">
            <v>万田酵素 GINGER 分包77.5g</v>
          </cell>
          <cell r="D851">
            <v>47515</v>
          </cell>
          <cell r="E851">
            <v>125.41479613285405</v>
          </cell>
          <cell r="F851">
            <v>5959084.0382525604</v>
          </cell>
          <cell r="G851">
            <v>420200</v>
          </cell>
          <cell r="H851">
            <v>178.76493061763102</v>
          </cell>
          <cell r="I851">
            <v>75117023.845528558</v>
          </cell>
        </row>
        <row r="852">
          <cell r="B852">
            <v>20170400007</v>
          </cell>
          <cell r="C852" t="str">
            <v>試供品 万田酵素 STANDARD 2.5g</v>
          </cell>
          <cell r="D852">
            <v>56381</v>
          </cell>
          <cell r="E852">
            <v>19.093043112117883</v>
          </cell>
          <cell r="F852">
            <v>1076484.8637043184</v>
          </cell>
          <cell r="G852">
            <v>58000</v>
          </cell>
          <cell r="H852">
            <v>17.838384292499377</v>
          </cell>
          <cell r="I852">
            <v>1034626.2889649639</v>
          </cell>
        </row>
        <row r="853">
          <cell r="B853">
            <v>20170400008</v>
          </cell>
          <cell r="C853" t="str">
            <v>万田酵素 STANDARD 分包20g</v>
          </cell>
          <cell r="D853">
            <v>789</v>
          </cell>
          <cell r="E853">
            <v>81.690747203487035</v>
          </cell>
          <cell r="F853">
            <v>64453.999543551268</v>
          </cell>
          <cell r="G853">
            <v>1000</v>
          </cell>
          <cell r="H853">
            <v>84.663778057119004</v>
          </cell>
          <cell r="I853">
            <v>84663.778057119009</v>
          </cell>
        </row>
        <row r="854">
          <cell r="B854">
            <v>20170400009</v>
          </cell>
          <cell r="C854" t="str">
            <v>万田酵素 STANDARD 分包77.5g</v>
          </cell>
          <cell r="D854">
            <v>19889</v>
          </cell>
          <cell r="E854">
            <v>155.89804126422354</v>
          </cell>
          <cell r="F854">
            <v>3100656.1427041418</v>
          </cell>
          <cell r="G854">
            <v>127600</v>
          </cell>
          <cell r="H854">
            <v>210.43750471724798</v>
          </cell>
          <cell r="I854">
            <v>26851825.601920843</v>
          </cell>
        </row>
        <row r="855">
          <cell r="B855">
            <v>20170400016</v>
          </cell>
          <cell r="C855" t="str">
            <v>万田酵素 STANDARD 分包35g</v>
          </cell>
          <cell r="D855">
            <v>416</v>
          </cell>
          <cell r="E855">
            <v>393.64550893789942</v>
          </cell>
          <cell r="F855">
            <v>163756.53171816617</v>
          </cell>
          <cell r="G855">
            <v>950</v>
          </cell>
          <cell r="H855">
            <v>369.29380144364529</v>
          </cell>
          <cell r="I855">
            <v>350829.11137146305</v>
          </cell>
        </row>
        <row r="856">
          <cell r="B856">
            <v>20170400017</v>
          </cell>
          <cell r="C856" t="str">
            <v>万田酵素 GINGER 分包35g</v>
          </cell>
          <cell r="D856">
            <v>691</v>
          </cell>
          <cell r="E856">
            <v>137.64600117126511</v>
          </cell>
          <cell r="F856">
            <v>95113.3868093442</v>
          </cell>
          <cell r="G856">
            <v>550</v>
          </cell>
          <cell r="H856">
            <v>182.7197605675311</v>
          </cell>
          <cell r="I856">
            <v>100495.86831214211</v>
          </cell>
        </row>
        <row r="857">
          <cell r="B857">
            <v>20170500001</v>
          </cell>
          <cell r="C857" t="str">
            <v>おいしいみかんｼﾞｭｰｽ</v>
          </cell>
          <cell r="D857">
            <v>0</v>
          </cell>
          <cell r="E857">
            <v>0</v>
          </cell>
          <cell r="F857">
            <v>0</v>
          </cell>
          <cell r="H857">
            <v>0</v>
          </cell>
        </row>
        <row r="858">
          <cell r="B858">
            <v>20170500002</v>
          </cell>
          <cell r="C858" t="str">
            <v>おいしいとまとｼﾞｭｰｽ</v>
          </cell>
          <cell r="D858">
            <v>0</v>
          </cell>
          <cell r="E858">
            <v>0</v>
          </cell>
          <cell r="F858">
            <v>0</v>
          </cell>
          <cell r="H858">
            <v>0</v>
          </cell>
        </row>
        <row r="859">
          <cell r="B859">
            <v>20170500008</v>
          </cell>
          <cell r="C859" t="str">
            <v>保湿泡洗顔詰め替え用(160ml)</v>
          </cell>
          <cell r="D859">
            <v>8177</v>
          </cell>
          <cell r="E859">
            <v>218.54857417558</v>
          </cell>
          <cell r="F859">
            <v>1787071.6910337177</v>
          </cell>
          <cell r="G859">
            <v>16032</v>
          </cell>
          <cell r="H859">
            <v>207.92957714616631</v>
          </cell>
          <cell r="I859">
            <v>3333526.9808073384</v>
          </cell>
        </row>
        <row r="860">
          <cell r="B860">
            <v>20170600027</v>
          </cell>
          <cell r="C860" t="str">
            <v>保湿ﾊﾝﾄﾞｸﾘｰﾑｻﾝﾌﾟﾙﾊﾟｳﾁ(1g)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</row>
        <row r="861">
          <cell r="B861">
            <v>20170600045</v>
          </cell>
          <cell r="C861" t="str">
            <v>おいしい青汁(30袋)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</row>
        <row r="862">
          <cell r="B862">
            <v>20170700034</v>
          </cell>
          <cell r="C862" t="str">
            <v>万田酵素 GINGER 分包77.5g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</row>
        <row r="863">
          <cell r="B863">
            <v>20170700035</v>
          </cell>
          <cell r="C863" t="str">
            <v>万田酵素 GINGER 粒45g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B864">
            <v>20170700037</v>
          </cell>
          <cell r="C864" t="str">
            <v>万田酵素 STANDARD 分包77.5g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</row>
        <row r="865">
          <cell r="B865">
            <v>20170700038</v>
          </cell>
          <cell r="C865" t="str">
            <v>ﾋﾞｭｰﾃｨｰｾﾞﾘｰ 10g×15本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</row>
        <row r="866">
          <cell r="B866">
            <v>20170700039</v>
          </cell>
          <cell r="C866" t="str">
            <v>黒熟酢(300ml)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B867">
            <v>20170700040</v>
          </cell>
          <cell r="C867" t="str">
            <v>おいしい青汁 3g×15袋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</row>
        <row r="868">
          <cell r="B868">
            <v>20170700041</v>
          </cell>
          <cell r="C868" t="str">
            <v>保湿ﾊﾝﾄﾞｸﾘｰﾑ(30g)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</row>
        <row r="869">
          <cell r="B869">
            <v>20170700042</v>
          </cell>
          <cell r="C869" t="str">
            <v>保湿泡洗顔(180ml)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B870">
            <v>20170800022</v>
          </cell>
          <cell r="C870" t="str">
            <v>保湿ﾊﾝﾄﾞｸﾘｰﾑｻﾝﾌﾟﾙﾊﾟｳﾁ(1g)単包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</row>
        <row r="871">
          <cell r="B871">
            <v>20170800023</v>
          </cell>
          <cell r="C871" t="str">
            <v>おいしい青汁 3g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B872">
            <v>20170800041</v>
          </cell>
          <cell r="C872" t="str">
            <v>ﾋﾞｭｰﾃｨｰﾌﾟﾗｽｾﾞﾘｰ 10g×60本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</row>
        <row r="873">
          <cell r="B873">
            <v>20170900001</v>
          </cell>
          <cell r="C873" t="str">
            <v>四万十うなぎ(蒲焼き)2尾</v>
          </cell>
          <cell r="D873">
            <v>767</v>
          </cell>
          <cell r="E873">
            <v>3239.9541275377464</v>
          </cell>
          <cell r="F873">
            <v>2485044.8158214516</v>
          </cell>
          <cell r="G873">
            <v>5771</v>
          </cell>
          <cell r="H873">
            <v>3415.2937099289552</v>
          </cell>
          <cell r="I873">
            <v>19709660</v>
          </cell>
        </row>
        <row r="874">
          <cell r="B874">
            <v>20170900010</v>
          </cell>
          <cell r="C874" t="str">
            <v>試供品 万田酵素 GINGER 2.5g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</row>
        <row r="875">
          <cell r="B875">
            <v>20170900011</v>
          </cell>
          <cell r="C875" t="str">
            <v>試供品 万田酵素 STANDARD 2.5g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</row>
        <row r="876">
          <cell r="B876">
            <v>20170900017</v>
          </cell>
          <cell r="C876" t="str">
            <v>おいしい青汁(30袋)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</row>
        <row r="877">
          <cell r="B877">
            <v>20170900025</v>
          </cell>
          <cell r="C877" t="str">
            <v>万田酵素 GINGER 分包35g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B878">
            <v>20170900027</v>
          </cell>
          <cell r="C878" t="str">
            <v>万田酵素 STANDARD 分包35g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</row>
        <row r="879">
          <cell r="B879">
            <v>20171000001</v>
          </cell>
          <cell r="C879" t="str">
            <v>万田酵素ﾄﾞﾘﾝｸﾀｲﾌﾟ 50ml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</row>
        <row r="880">
          <cell r="B880">
            <v>20171000008</v>
          </cell>
          <cell r="C880" t="str">
            <v>万田酵素STANDARDﾁｭｰﾌﾞﾀｲﾌﾟ26×3本</v>
          </cell>
          <cell r="D880">
            <v>199</v>
          </cell>
          <cell r="E880">
            <v>868.38549942558814</v>
          </cell>
          <cell r="F880">
            <v>172808.71438569203</v>
          </cell>
          <cell r="G880">
            <v>500</v>
          </cell>
          <cell r="H880">
            <v>810.41415374951964</v>
          </cell>
          <cell r="I880">
            <v>405207.0768747598</v>
          </cell>
        </row>
        <row r="881">
          <cell r="B881">
            <v>20171000009</v>
          </cell>
          <cell r="C881" t="str">
            <v>万田酵素GINGER ﾁｭｰﾌﾞﾀｲﾌﾟ26×3本</v>
          </cell>
          <cell r="D881">
            <v>261</v>
          </cell>
          <cell r="E881">
            <v>786.84828212869149</v>
          </cell>
          <cell r="F881">
            <v>205367.40163558847</v>
          </cell>
          <cell r="G881">
            <v>900</v>
          </cell>
          <cell r="H881">
            <v>773.45098859610255</v>
          </cell>
          <cell r="I881">
            <v>696105.8897364923</v>
          </cell>
        </row>
        <row r="882">
          <cell r="B882">
            <v>20171000049</v>
          </cell>
          <cell r="C882" t="str">
            <v>ﾋﾞｭｰﾃｨｰﾌﾟﾗｽｾﾞﾘｰ 10g×30本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B883">
            <v>20171200074</v>
          </cell>
          <cell r="C883" t="str">
            <v>甘酒 万田酵素配合(190g)</v>
          </cell>
          <cell r="D883">
            <v>1425</v>
          </cell>
          <cell r="E883">
            <v>52.161443123186615</v>
          </cell>
          <cell r="F883">
            <v>74330.056450540927</v>
          </cell>
          <cell r="G883">
            <v>0</v>
          </cell>
          <cell r="H883">
            <v>0</v>
          </cell>
          <cell r="I883">
            <v>0</v>
          </cell>
        </row>
        <row r="884">
          <cell r="B884">
            <v>20180100008</v>
          </cell>
          <cell r="C884" t="str">
            <v>万田酵素STANDARD 粒 44.1g</v>
          </cell>
          <cell r="D884">
            <v>3687</v>
          </cell>
          <cell r="E884">
            <v>694.16102888004684</v>
          </cell>
          <cell r="F884">
            <v>2559371.7134807329</v>
          </cell>
          <cell r="G884">
            <v>0</v>
          </cell>
          <cell r="H884">
            <v>0</v>
          </cell>
          <cell r="I884">
            <v>0</v>
          </cell>
          <cell r="J884">
            <v>30486.966666666667</v>
          </cell>
          <cell r="K884">
            <v>656.90398128956474</v>
          </cell>
        </row>
        <row r="885">
          <cell r="B885">
            <v>20180100009</v>
          </cell>
          <cell r="C885" t="str">
            <v>万田酵素GINGER 粒  44.1g</v>
          </cell>
          <cell r="D885">
            <v>7174</v>
          </cell>
          <cell r="E885">
            <v>561.39576588058333</v>
          </cell>
          <cell r="F885">
            <v>4027453.2244273047</v>
          </cell>
          <cell r="G885">
            <v>0</v>
          </cell>
          <cell r="H885">
            <v>0</v>
          </cell>
          <cell r="I885">
            <v>0</v>
          </cell>
          <cell r="J885">
            <v>59277.433333333334</v>
          </cell>
          <cell r="K885">
            <v>766.42511953604071</v>
          </cell>
        </row>
        <row r="886">
          <cell r="B886">
            <v>20180200007</v>
          </cell>
          <cell r="C886" t="str">
            <v>試供品 万田酵素 STANDARD 粒</v>
          </cell>
          <cell r="D886">
            <v>5745</v>
          </cell>
          <cell r="E886">
            <v>6.0740691551350556</v>
          </cell>
          <cell r="F886">
            <v>34895.527296250897</v>
          </cell>
          <cell r="G886">
            <v>0</v>
          </cell>
          <cell r="H886">
            <v>0</v>
          </cell>
          <cell r="I886">
            <v>0</v>
          </cell>
          <cell r="J886">
            <v>5191</v>
          </cell>
          <cell r="K886">
            <v>21.896799376318736</v>
          </cell>
        </row>
        <row r="887">
          <cell r="B887">
            <v>20180200045</v>
          </cell>
          <cell r="C887" t="str">
            <v>肌ごころ 84g×2個</v>
          </cell>
          <cell r="D887">
            <v>11405</v>
          </cell>
          <cell r="E887">
            <v>337.42483928835838</v>
          </cell>
          <cell r="F887">
            <v>3848330.2920837272</v>
          </cell>
          <cell r="G887">
            <v>12540</v>
          </cell>
          <cell r="H887">
            <v>349.17183847663216</v>
          </cell>
          <cell r="I887">
            <v>4378614.854496967</v>
          </cell>
        </row>
        <row r="888">
          <cell r="B888">
            <v>20180200064</v>
          </cell>
          <cell r="C888" t="str">
            <v>ﾍﾞﾘｰｴｲﾄﾞ Berry Ade 65ml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</row>
        <row r="889">
          <cell r="B889">
            <v>20180200096</v>
          </cell>
          <cell r="C889" t="str">
            <v>保湿泡ﾎﾞﾃﾞｨｳｫｯｼｭ 480ml</v>
          </cell>
          <cell r="D889">
            <v>653</v>
          </cell>
          <cell r="E889">
            <v>638.81175743959398</v>
          </cell>
          <cell r="F889">
            <v>417144.07760805485</v>
          </cell>
          <cell r="G889">
            <v>5000</v>
          </cell>
          <cell r="H889">
            <v>739.34832274053701</v>
          </cell>
          <cell r="I889">
            <v>3696741.6137026851</v>
          </cell>
        </row>
        <row r="890">
          <cell r="B890">
            <v>20180300002</v>
          </cell>
          <cell r="C890" t="str">
            <v>万田のごはん</v>
          </cell>
          <cell r="D890">
            <v>0</v>
          </cell>
          <cell r="E890">
            <v>0</v>
          </cell>
          <cell r="F890">
            <v>0</v>
          </cell>
          <cell r="H890">
            <v>0</v>
          </cell>
        </row>
        <row r="891">
          <cell r="B891">
            <v>20180300024</v>
          </cell>
          <cell r="C891" t="str">
            <v>試供品 万田酵素 GINGER 粒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</row>
        <row r="892">
          <cell r="B892">
            <v>20180300046</v>
          </cell>
          <cell r="C892" t="str">
            <v>万田発酵こだわりｾﾚｸﾄﾄﾞﾚｯｼﾝｸﾞ2種</v>
          </cell>
          <cell r="D892">
            <v>0</v>
          </cell>
          <cell r="E892">
            <v>0</v>
          </cell>
          <cell r="F892">
            <v>0</v>
          </cell>
          <cell r="H892">
            <v>0</v>
          </cell>
        </row>
        <row r="893">
          <cell r="B893">
            <v>20180300072</v>
          </cell>
          <cell r="C893" t="str">
            <v>万田酵素GINGER 粒  44.1g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</row>
        <row r="894">
          <cell r="B894">
            <v>20180300073</v>
          </cell>
          <cell r="C894" t="str">
            <v>万田酵素STANDARD 粒 44.1g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</row>
        <row r="895">
          <cell r="B895">
            <v>20180300074</v>
          </cell>
          <cell r="C895" t="str">
            <v>甘酒 万田酵素配合(190g)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</row>
        <row r="896">
          <cell r="B896">
            <v>20180500107</v>
          </cell>
          <cell r="C896" t="str">
            <v>万田酵素GINGER ﾁｭｰﾌﾞﾀｲﾌﾟ26×3本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</row>
        <row r="897">
          <cell r="B897">
            <v>20180500108</v>
          </cell>
          <cell r="C897" t="str">
            <v>万田酵素STANDARDﾁｭｰﾌﾞﾀｲﾌﾟ26×3本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</row>
        <row r="898">
          <cell r="B898">
            <v>20110600092</v>
          </cell>
          <cell r="C898" t="str">
            <v>あじじまん(こしひかり) 玄米 30kg</v>
          </cell>
          <cell r="D898">
            <v>0</v>
          </cell>
          <cell r="E898">
            <v>0</v>
          </cell>
          <cell r="F898">
            <v>0</v>
          </cell>
          <cell r="H898">
            <v>0</v>
          </cell>
        </row>
        <row r="899">
          <cell r="B899">
            <v>20110801124</v>
          </cell>
          <cell r="C899" t="str">
            <v>植物発酵ｴｷｽ入素麺 業務用</v>
          </cell>
          <cell r="D899">
            <v>0</v>
          </cell>
          <cell r="E899">
            <v>0</v>
          </cell>
          <cell r="F899">
            <v>0</v>
          </cell>
          <cell r="H899">
            <v>0</v>
          </cell>
        </row>
        <row r="900">
          <cell r="B900">
            <v>20120800024</v>
          </cell>
          <cell r="C900" t="str">
            <v>化粧品ﾄﾗｲｱﾙｾｯﾄ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</row>
        <row r="901">
          <cell r="B901">
            <v>20150300056</v>
          </cell>
          <cell r="C901" t="str">
            <v>ｴｺｺﾞｰﾙﾄﾞEX　180g(ｴｺ関西)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</row>
        <row r="902">
          <cell r="B902">
            <v>20160100024</v>
          </cell>
          <cell r="C902" t="str">
            <v>万田酵素入り甘酒30本 無償用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</row>
        <row r="903">
          <cell r="B903">
            <v>20170300015</v>
          </cell>
          <cell r="C903" t="str">
            <v>ﾋﾟｵｰﾈ 1房</v>
          </cell>
          <cell r="D903">
            <v>0</v>
          </cell>
          <cell r="E903">
            <v>0</v>
          </cell>
          <cell r="F903">
            <v>0</v>
          </cell>
          <cell r="H903">
            <v>0</v>
          </cell>
        </row>
        <row r="904">
          <cell r="B904">
            <v>20170300016</v>
          </cell>
          <cell r="C904" t="str">
            <v>瀬戸ｼﾞｬｲｱﾝﾂ 1房</v>
          </cell>
          <cell r="D904">
            <v>0</v>
          </cell>
          <cell r="E904">
            <v>0</v>
          </cell>
          <cell r="F904">
            <v>0</v>
          </cell>
          <cell r="H904">
            <v>0</v>
          </cell>
        </row>
        <row r="905">
          <cell r="B905">
            <v>20170700045</v>
          </cell>
          <cell r="C905" t="str">
            <v>試供品万田31号(韓国向)分包ﾊﾞﾙｸ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</row>
        <row r="906">
          <cell r="B906">
            <v>20170700048</v>
          </cell>
          <cell r="C906" t="str">
            <v>万田酵素 STANDARD お試しﾓﾆﾀｰｾｯﾄ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B907">
            <v>20170700049</v>
          </cell>
          <cell r="C907" t="str">
            <v>万田酵素 GINGER お試しﾓﾆﾀｰｾｯﾄ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B908">
            <v>20170700072</v>
          </cell>
          <cell r="C908" t="str">
            <v>万田酵素 GINGER 粒 お試しﾓﾆﾀｰｾｯﾄ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</row>
        <row r="909">
          <cell r="B909">
            <v>20170900046</v>
          </cell>
          <cell r="C909" t="str">
            <v>万田31号 100ml(ﾐｬﾝﾏｰ向け)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</row>
        <row r="910">
          <cell r="B910">
            <v>20170900049</v>
          </cell>
          <cell r="C910" t="str">
            <v>万田酵素 粒80g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</row>
        <row r="911">
          <cell r="B911">
            <v>20171000014</v>
          </cell>
          <cell r="C911" t="str">
            <v>進物ｾｯﾄ68　GINGER（ペースト）2袋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B912">
            <v>20171000038</v>
          </cell>
          <cell r="C912" t="str">
            <v>万田のお米 2合X1袋</v>
          </cell>
          <cell r="D912">
            <v>0</v>
          </cell>
          <cell r="E912">
            <v>0</v>
          </cell>
          <cell r="F912">
            <v>0</v>
          </cell>
        </row>
        <row r="913">
          <cell r="B913">
            <v>20171000047</v>
          </cell>
          <cell r="C913" t="str">
            <v>ｴﾑｷｭｱﾌﾟﾗｽ ｻﾝﾌﾟﾙｾｯﾄ＋UV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</row>
        <row r="914">
          <cell r="B914">
            <v>20171100006</v>
          </cell>
          <cell r="C914" t="str">
            <v>万田酵素ﾄﾞﾘﾝｸﾀｲﾌﾟ 18ml×2包(箱)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</row>
        <row r="915">
          <cell r="B915">
            <v>20180200028</v>
          </cell>
          <cell r="C915" t="str">
            <v>万田酵素STANDARD粒 お試しﾓﾆﾀｰｾｯﾄ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B916">
            <v>20180300020</v>
          </cell>
          <cell r="C916" t="str">
            <v>ｴﾑﾌｫﾙﾃ ｳｪﾙｶﾑｷｯﾄ</v>
          </cell>
          <cell r="D916">
            <v>1556</v>
          </cell>
          <cell r="E916">
            <v>1191.6335623883763</v>
          </cell>
          <cell r="F916">
            <v>1854181.8230763136</v>
          </cell>
          <cell r="G916">
            <v>3006</v>
          </cell>
          <cell r="H916">
            <v>1081.2584583445941</v>
          </cell>
          <cell r="I916">
            <v>3250262.9257838498</v>
          </cell>
        </row>
        <row r="917">
          <cell r="B917">
            <v>20180400006</v>
          </cell>
          <cell r="C917" t="str">
            <v>ﾋﾞｭｰﾃｨｰﾌﾟﾗｽｾﾞﾘｰ 10g×30本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B918">
            <v>20180200004</v>
          </cell>
          <cell r="C918" t="str">
            <v>原料 万田酵素 PXA (混合品)</v>
          </cell>
          <cell r="D918">
            <v>0</v>
          </cell>
          <cell r="E918">
            <v>0</v>
          </cell>
          <cell r="F918">
            <v>0</v>
          </cell>
          <cell r="G918">
            <v>1044</v>
          </cell>
          <cell r="H918">
            <v>1970.6893590015197</v>
          </cell>
          <cell r="I918">
            <v>2057399.6907975867</v>
          </cell>
        </row>
        <row r="919">
          <cell r="B919">
            <v>20170300031</v>
          </cell>
          <cell r="C919" t="str">
            <v>万田酵素ドリンクタイプ 50ml×15本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B920">
            <v>20171000028</v>
          </cell>
          <cell r="C920" t="str">
            <v>柑橘詰合せセット  11月</v>
          </cell>
          <cell r="D920">
            <v>0</v>
          </cell>
          <cell r="E920">
            <v>0</v>
          </cell>
          <cell r="F920">
            <v>0</v>
          </cell>
          <cell r="H920">
            <v>0</v>
          </cell>
        </row>
        <row r="921">
          <cell r="B921">
            <v>20171100010</v>
          </cell>
          <cell r="C921" t="str">
            <v>柑橘詰合せセット  12月</v>
          </cell>
          <cell r="D921">
            <v>0</v>
          </cell>
          <cell r="E921">
            <v>0</v>
          </cell>
          <cell r="F921">
            <v>0</v>
          </cell>
          <cell r="H921">
            <v>0</v>
          </cell>
        </row>
        <row r="922">
          <cell r="B922">
            <v>20171200043</v>
          </cell>
          <cell r="C922" t="str">
            <v>はるか 3kg</v>
          </cell>
          <cell r="D922">
            <v>0</v>
          </cell>
          <cell r="E922">
            <v>0</v>
          </cell>
          <cell r="F922">
            <v>0</v>
          </cell>
          <cell r="H922">
            <v>0</v>
          </cell>
        </row>
        <row r="923">
          <cell r="B923">
            <v>20171200048</v>
          </cell>
          <cell r="C923" t="str">
            <v>柑橘詰合せセット  2018年1月</v>
          </cell>
          <cell r="D923">
            <v>0</v>
          </cell>
          <cell r="E923">
            <v>0</v>
          </cell>
          <cell r="F923">
            <v>0</v>
          </cell>
          <cell r="H923">
            <v>0</v>
          </cell>
        </row>
        <row r="924">
          <cell r="B924">
            <v>20180100078</v>
          </cell>
          <cell r="C924" t="str">
            <v>柑橘詰合せセット  2018年2月</v>
          </cell>
          <cell r="D924">
            <v>0</v>
          </cell>
          <cell r="E924">
            <v>0</v>
          </cell>
          <cell r="F924">
            <v>0</v>
          </cell>
          <cell r="H924">
            <v>0</v>
          </cell>
        </row>
        <row r="925">
          <cell r="B925">
            <v>20180200063</v>
          </cell>
          <cell r="C925" t="str">
            <v>柑橘詰合せセット  2018年3月</v>
          </cell>
          <cell r="D925">
            <v>0</v>
          </cell>
          <cell r="E925">
            <v>0</v>
          </cell>
          <cell r="F925">
            <v>0</v>
          </cell>
          <cell r="H925">
            <v>0</v>
          </cell>
        </row>
        <row r="926">
          <cell r="B926">
            <v>20180300068</v>
          </cell>
          <cell r="C926" t="str">
            <v>じゃが玉人参セット</v>
          </cell>
          <cell r="D926">
            <v>0</v>
          </cell>
          <cell r="E926">
            <v>0</v>
          </cell>
          <cell r="F926">
            <v>0</v>
          </cell>
          <cell r="H926">
            <v>0</v>
          </cell>
        </row>
        <row r="927">
          <cell r="B927">
            <v>20171000005</v>
          </cell>
          <cell r="C927" t="str">
            <v>試供品 万田酵素 MULBERRY 2.5g</v>
          </cell>
          <cell r="D927">
            <v>59925</v>
          </cell>
          <cell r="E927">
            <v>22.067341256279928</v>
          </cell>
          <cell r="F927">
            <v>1322385.4247825746</v>
          </cell>
          <cell r="G927">
            <v>0</v>
          </cell>
          <cell r="H927">
            <v>0</v>
          </cell>
          <cell r="I927">
            <v>0</v>
          </cell>
          <cell r="J927">
            <v>137758</v>
          </cell>
          <cell r="K927">
            <v>17.0213973776711</v>
          </cell>
        </row>
        <row r="928">
          <cell r="B928">
            <v>20171000004</v>
          </cell>
          <cell r="C928" t="str">
            <v>万田酵素 MULBERRY 分包 77.5g</v>
          </cell>
          <cell r="D928">
            <v>40528</v>
          </cell>
          <cell r="E928">
            <v>128.71523597134123</v>
          </cell>
          <cell r="F928">
            <v>5216571.0834465176</v>
          </cell>
          <cell r="G928">
            <v>187600</v>
          </cell>
          <cell r="H928">
            <v>185.42431372513391</v>
          </cell>
          <cell r="I928">
            <v>34785601.254835121</v>
          </cell>
        </row>
        <row r="929">
          <cell r="B929">
            <v>20171000006</v>
          </cell>
          <cell r="C929" t="str">
            <v>万田酵素 MULBERRY 分包20g</v>
          </cell>
          <cell r="D929">
            <v>2188</v>
          </cell>
          <cell r="E929">
            <v>66.373437698137309</v>
          </cell>
          <cell r="F929">
            <v>145225.08168352442</v>
          </cell>
          <cell r="G929">
            <v>2000</v>
          </cell>
          <cell r="H929">
            <v>100.391147358959</v>
          </cell>
          <cell r="I929">
            <v>200782.294717918</v>
          </cell>
        </row>
        <row r="930">
          <cell r="B930">
            <v>20171000010</v>
          </cell>
          <cell r="C930" t="str">
            <v>万田酵素 MULBERRY ﾁｭｰﾌﾞﾀｲﾌﾟ 26×3本</v>
          </cell>
          <cell r="D930">
            <v>241</v>
          </cell>
          <cell r="E930">
            <v>719.20497436605103</v>
          </cell>
          <cell r="F930">
            <v>173328.3988222183</v>
          </cell>
          <cell r="G930">
            <v>850</v>
          </cell>
          <cell r="H930">
            <v>839.77700806398559</v>
          </cell>
          <cell r="I930">
            <v>713810.45685438777</v>
          </cell>
        </row>
        <row r="931">
          <cell r="B931">
            <v>20180500100</v>
          </cell>
          <cell r="C931" t="str">
            <v>試供品 万田酵素 ﾄﾞﾘﾝｸﾀｲﾌﾟ 18ml×2包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</row>
        <row r="932">
          <cell r="B932">
            <v>20180500119</v>
          </cell>
          <cell r="C932" t="str">
            <v>万田酵素 STANDARD 粒 7粒×20包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</row>
        <row r="933">
          <cell r="B933">
            <v>20180500084</v>
          </cell>
          <cell r="C933" t="str">
            <v>万田酵素 STANDARD 分包50g</v>
          </cell>
          <cell r="D933">
            <v>0</v>
          </cell>
          <cell r="E933">
            <v>0</v>
          </cell>
          <cell r="F933">
            <v>0</v>
          </cell>
          <cell r="G933">
            <v>23000</v>
          </cell>
          <cell r="H933">
            <v>160.50297387472557</v>
          </cell>
          <cell r="I933">
            <v>3691568.399118688</v>
          </cell>
        </row>
        <row r="934">
          <cell r="B934">
            <v>20180900062</v>
          </cell>
          <cell r="C934" t="str">
            <v>MULBERRY (工場見学者試食用)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</row>
        <row r="935">
          <cell r="B935">
            <v>20180900063</v>
          </cell>
          <cell r="C935" t="str">
            <v>STANDARD (工場見学者試食用)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</row>
        <row r="936">
          <cell r="B936">
            <v>20180900070</v>
          </cell>
          <cell r="C936" t="str">
            <v>万田酵素 GINGER ﾁｭｰﾌﾞﾀｲﾌﾟ 26×1本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B937">
            <v>20180900071</v>
          </cell>
          <cell r="C937" t="str">
            <v>万田酵素 STANDARD ﾁｭｰﾌﾞﾀｲﾌﾟ 26×1本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</row>
        <row r="938">
          <cell r="B938">
            <v>20181100044</v>
          </cell>
          <cell r="C938" t="str">
            <v>万田酵素 MULBERRY ﾁｭｰﾌﾞﾀｲﾌﾟ26×1本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</row>
        <row r="939">
          <cell r="B939">
            <v>20181100040</v>
          </cell>
          <cell r="C939" t="str">
            <v>万田酵素 STANDARD2.5g×4包</v>
          </cell>
          <cell r="D939">
            <v>499</v>
          </cell>
          <cell r="E939">
            <v>171.07654100112242</v>
          </cell>
          <cell r="F939">
            <v>85367.193959560085</v>
          </cell>
          <cell r="G939">
            <v>600</v>
          </cell>
          <cell r="H939">
            <v>214.7684885148058</v>
          </cell>
          <cell r="I939">
            <v>128861.09310888348</v>
          </cell>
        </row>
        <row r="940">
          <cell r="B940">
            <v>20181100042</v>
          </cell>
          <cell r="C940" t="str">
            <v>万田酵素 GINGER2.5g×4包</v>
          </cell>
          <cell r="D940">
            <v>599</v>
          </cell>
          <cell r="E940">
            <v>190.04022675450773</v>
          </cell>
          <cell r="F940">
            <v>113834.09582595013</v>
          </cell>
          <cell r="G940">
            <v>900</v>
          </cell>
          <cell r="H940">
            <v>186.18965615473513</v>
          </cell>
          <cell r="I940">
            <v>167570.69053926162</v>
          </cell>
        </row>
        <row r="941">
          <cell r="B941">
            <v>20181100043</v>
          </cell>
          <cell r="C941" t="str">
            <v>万田酵素 GINGER 7粒×4包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B942">
            <v>20181200016</v>
          </cell>
          <cell r="C942" t="str">
            <v>万田酵素STANDARD(ｸﾘｱｹｰｽ)26g×1本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</row>
        <row r="943">
          <cell r="B943">
            <v>20181200017</v>
          </cell>
          <cell r="C943" t="str">
            <v>万田酵素GINGER(ｸﾘｱｹｰｽ)26g×1本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B944">
            <v>20181200018</v>
          </cell>
          <cell r="C944" t="str">
            <v>万田酵素MULBERRY(ｸﾘｱｹｰｽ)26g×1本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</row>
        <row r="945">
          <cell r="B945">
            <v>20190100014</v>
          </cell>
          <cell r="C945" t="str">
            <v>万田酵素GINGER分包50ｇ</v>
          </cell>
          <cell r="D945">
            <v>543</v>
          </cell>
          <cell r="E945">
            <v>119.00596878789091</v>
          </cell>
          <cell r="F945">
            <v>64620.241051824763</v>
          </cell>
          <cell r="G945">
            <v>6000</v>
          </cell>
          <cell r="H945">
            <v>150.40467835364657</v>
          </cell>
          <cell r="I945">
            <v>902428.07012187946</v>
          </cell>
        </row>
        <row r="946">
          <cell r="B946">
            <v>20190100015</v>
          </cell>
          <cell r="C946" t="str">
            <v>万田酵素 GINGER粒7粒×20包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</row>
        <row r="947">
          <cell r="B947">
            <v>20190300002</v>
          </cell>
          <cell r="C947" t="str">
            <v>万田酵素ﾌﾟﾗｽ温分包77.5g(ﾐｬﾝﾏｰ向け)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</row>
        <row r="948">
          <cell r="B948">
            <v>20181100041</v>
          </cell>
          <cell r="C948" t="str">
            <v>万田酵素STANDARD 7粒×4包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</row>
        <row r="949">
          <cell r="B949">
            <v>20190300078</v>
          </cell>
          <cell r="C949" t="str">
            <v>万田酵素 扇 145g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</row>
        <row r="950">
          <cell r="B950">
            <v>20111000967</v>
          </cell>
          <cell r="C950" t="str">
            <v>延寿酵素 OLIGO PLUS 145g 半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</row>
        <row r="951">
          <cell r="B951">
            <v>20120900015</v>
          </cell>
          <cell r="C951" t="str">
            <v>マリアンナとパルーシャ</v>
          </cell>
          <cell r="D951">
            <v>0</v>
          </cell>
          <cell r="E951">
            <v>0</v>
          </cell>
          <cell r="F951">
            <v>0</v>
          </cell>
          <cell r="H951">
            <v>0</v>
          </cell>
        </row>
        <row r="952">
          <cell r="B952">
            <v>20120900016</v>
          </cell>
          <cell r="C952" t="str">
            <v>&lt;私&gt;はなぜｶｳﾝｾﾘﾝｸﾞを受けたのか</v>
          </cell>
          <cell r="D952">
            <v>0</v>
          </cell>
          <cell r="E952">
            <v>0</v>
          </cell>
          <cell r="F952">
            <v>0</v>
          </cell>
          <cell r="H952">
            <v>0</v>
          </cell>
        </row>
        <row r="953">
          <cell r="B953">
            <v>20120900017</v>
          </cell>
          <cell r="C953" t="str">
            <v>らいふ</v>
          </cell>
          <cell r="D953">
            <v>0</v>
          </cell>
          <cell r="E953">
            <v>0</v>
          </cell>
          <cell r="F953">
            <v>0</v>
          </cell>
          <cell r="H953">
            <v>0</v>
          </cell>
        </row>
        <row r="954">
          <cell r="B954">
            <v>20120900018</v>
          </cell>
          <cell r="C954" t="str">
            <v>わたしたちを忘れないで</v>
          </cell>
          <cell r="D954">
            <v>0</v>
          </cell>
          <cell r="E954">
            <v>0</v>
          </cell>
          <cell r="F954">
            <v>0</v>
          </cell>
          <cell r="H954">
            <v>0</v>
          </cell>
        </row>
        <row r="955">
          <cell r="B955">
            <v>20180100007</v>
          </cell>
          <cell r="C955" t="str">
            <v>万田酵素MULBERRY 粒 44.1g</v>
          </cell>
          <cell r="D955">
            <v>2783</v>
          </cell>
          <cell r="E955">
            <v>545.28224436383277</v>
          </cell>
          <cell r="F955">
            <v>1517520.4860645465</v>
          </cell>
          <cell r="G955">
            <v>0</v>
          </cell>
          <cell r="H955">
            <v>0</v>
          </cell>
          <cell r="I955">
            <v>0</v>
          </cell>
          <cell r="J955">
            <v>25505.766666666666</v>
          </cell>
          <cell r="K955">
            <v>383.78552076059259</v>
          </cell>
        </row>
        <row r="956">
          <cell r="B956">
            <v>20180200005</v>
          </cell>
          <cell r="C956" t="str">
            <v>試供品 ﾄﾞﾘﾝｸﾀｲﾌﾟ (18ml)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B957">
            <v>20180200006</v>
          </cell>
          <cell r="C957" t="str">
            <v>試供品 万田酵素 MULBERRY 粒</v>
          </cell>
          <cell r="D957">
            <v>8769</v>
          </cell>
          <cell r="E957">
            <v>7.359790047043397</v>
          </cell>
          <cell r="F957">
            <v>64537.998922523548</v>
          </cell>
          <cell r="G957">
            <v>0</v>
          </cell>
          <cell r="H957">
            <v>0</v>
          </cell>
          <cell r="I957">
            <v>0</v>
          </cell>
          <cell r="J957">
            <v>8827</v>
          </cell>
          <cell r="K957">
            <v>12.792850692019709</v>
          </cell>
        </row>
        <row r="958">
          <cell r="B958">
            <v>20180200044</v>
          </cell>
          <cell r="C958" t="str">
            <v>肌ごころ 84g 単品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</row>
        <row r="959">
          <cell r="B959">
            <v>20180300044</v>
          </cell>
          <cell r="C959" t="str">
            <v>おいしいたまねぎﾄﾞﾚｯｼﾝｸﾞ</v>
          </cell>
          <cell r="D959">
            <v>0</v>
          </cell>
          <cell r="E959">
            <v>0</v>
          </cell>
          <cell r="F959">
            <v>0</v>
          </cell>
          <cell r="H959">
            <v>0</v>
          </cell>
        </row>
        <row r="960">
          <cell r="B960">
            <v>20180300045</v>
          </cell>
          <cell r="C960" t="str">
            <v>おいしいごまﾄﾞﾚｯｼﾝｸﾞ</v>
          </cell>
          <cell r="D960">
            <v>0</v>
          </cell>
          <cell r="E960">
            <v>0</v>
          </cell>
          <cell r="F960">
            <v>0</v>
          </cell>
          <cell r="H960">
            <v>0</v>
          </cell>
        </row>
        <row r="961">
          <cell r="B961">
            <v>20180500083</v>
          </cell>
          <cell r="C961" t="str">
            <v>STANDARD粒 7粒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</row>
        <row r="962">
          <cell r="B962">
            <v>20180500118</v>
          </cell>
          <cell r="C962" t="str">
            <v>SO-SHISO-AI(そ-しそ-あい) 65ml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</row>
        <row r="963">
          <cell r="B963">
            <v>20180500120</v>
          </cell>
          <cell r="C963" t="str">
            <v>保湿泡ﾎﾞﾃﾞｨｳｫｯｼｭ 詰め替え 450ml</v>
          </cell>
          <cell r="D963">
            <v>1196</v>
          </cell>
          <cell r="E963">
            <v>484.51901589114436</v>
          </cell>
          <cell r="F963">
            <v>579484.74300580868</v>
          </cell>
          <cell r="G963">
            <v>14812</v>
          </cell>
          <cell r="H963">
            <v>544.14418281040889</v>
          </cell>
          <cell r="I963">
            <v>8059863.6357877767</v>
          </cell>
        </row>
        <row r="964">
          <cell r="B964">
            <v>20180600015</v>
          </cell>
          <cell r="C964" t="str">
            <v>試供品 ｴﾑﾌｫﾙﾃ ﾍﾞｰｽｾﾗﾑ 1.5ml</v>
          </cell>
          <cell r="D964">
            <v>2946</v>
          </cell>
          <cell r="E964">
            <v>32.15425696563063</v>
          </cell>
          <cell r="F964">
            <v>94726.441020747836</v>
          </cell>
          <cell r="G964">
            <v>20003</v>
          </cell>
          <cell r="H964">
            <v>23.252870071926758</v>
          </cell>
          <cell r="I964">
            <v>465127.16004875093</v>
          </cell>
          <cell r="J964">
            <v>-499</v>
          </cell>
          <cell r="K964">
            <v>23.252870071926758</v>
          </cell>
        </row>
        <row r="965">
          <cell r="B965">
            <v>20180600016</v>
          </cell>
          <cell r="C965" t="str">
            <v>試供品 ｴﾑﾌｫﾙﾃ ﾓｲｽﾁｬｰﾛｰｼｮﾝ 2ml</v>
          </cell>
          <cell r="D965">
            <v>2996</v>
          </cell>
          <cell r="E965">
            <v>27.331420429738898</v>
          </cell>
          <cell r="F965">
            <v>81884.93560749774</v>
          </cell>
          <cell r="G965">
            <v>20003</v>
          </cell>
          <cell r="H965">
            <v>18.781164288863923</v>
          </cell>
          <cell r="I965">
            <v>375679.62927014509</v>
          </cell>
          <cell r="J965">
            <v>-499</v>
          </cell>
          <cell r="K965">
            <v>18.781164288863923</v>
          </cell>
        </row>
        <row r="966">
          <cell r="B966">
            <v>20180600017</v>
          </cell>
          <cell r="C966" t="str">
            <v>試供品 ｴﾑﾌｫﾙﾃ ｴｯｾﾝｽｴﾏﾙｼﾞｮﾝ 1.5ml</v>
          </cell>
          <cell r="D966">
            <v>2946</v>
          </cell>
          <cell r="E966">
            <v>27.351789811726363</v>
          </cell>
          <cell r="F966">
            <v>80578.372785345869</v>
          </cell>
          <cell r="G966">
            <v>20003</v>
          </cell>
          <cell r="H966">
            <v>18.781164288863923</v>
          </cell>
          <cell r="I966">
            <v>375679.62927014509</v>
          </cell>
          <cell r="J966">
            <v>-499</v>
          </cell>
          <cell r="K966">
            <v>18.781164288863923</v>
          </cell>
        </row>
        <row r="967">
          <cell r="B967">
            <v>20180600018</v>
          </cell>
          <cell r="C967" t="str">
            <v>試供品 ｴﾑﾌｫﾙﾃ ﾘｯﾁﾓｲｽﾄｸﾘｰﾑ 1g</v>
          </cell>
          <cell r="D967">
            <v>3146</v>
          </cell>
          <cell r="E967">
            <v>29.280612768504824</v>
          </cell>
          <cell r="F967">
            <v>92116.807769716179</v>
          </cell>
          <cell r="G967">
            <v>20003</v>
          </cell>
          <cell r="H967">
            <v>20.569846602089054</v>
          </cell>
          <cell r="I967">
            <v>411458.64158158738</v>
          </cell>
          <cell r="J967">
            <v>-499</v>
          </cell>
          <cell r="K967">
            <v>20.569846602089054</v>
          </cell>
        </row>
        <row r="968">
          <cell r="B968">
            <v>20180700008</v>
          </cell>
          <cell r="C968" t="str">
            <v>MULBERRY 2.5g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</row>
        <row r="969">
          <cell r="B969">
            <v>20180700009</v>
          </cell>
          <cell r="C969" t="str">
            <v>新万田のおもち 1㎏(MAE)</v>
          </cell>
          <cell r="D969">
            <v>34</v>
          </cell>
          <cell r="E969">
            <v>745.05606060606056</v>
          </cell>
          <cell r="F969">
            <v>25331.906060606059</v>
          </cell>
          <cell r="G969">
            <v>3190</v>
          </cell>
          <cell r="H969">
            <v>686.48275862068965</v>
          </cell>
          <cell r="I969">
            <v>2189880</v>
          </cell>
        </row>
        <row r="970">
          <cell r="B970">
            <v>20180800007</v>
          </cell>
          <cell r="C970" t="str">
            <v>ｴﾑﾌｫﾙﾃ ｻﾝﾌﾟﾙｾｯﾄ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</row>
        <row r="971">
          <cell r="B971">
            <v>20181100007</v>
          </cell>
          <cell r="C971" t="str">
            <v>ﾄﾞﾛｯﾌﾟﾌｧｰﾑの美容ﾄﾏﾄ</v>
          </cell>
          <cell r="D971">
            <v>0</v>
          </cell>
          <cell r="E971">
            <v>0</v>
          </cell>
          <cell r="F971">
            <v>0</v>
          </cell>
          <cell r="H971">
            <v>0</v>
          </cell>
        </row>
        <row r="972">
          <cell r="B972">
            <v>20181100054</v>
          </cell>
          <cell r="C972" t="str">
            <v>GINGER粒 7粒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</row>
        <row r="973">
          <cell r="B973">
            <v>20181100080</v>
          </cell>
          <cell r="C973" t="str">
            <v>MKﾐｸｽﾁｬｰ(ﾊﾟｳﾀﾞｰﾀｲﾌﾟ30) 10kg　小城製薬㈱製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</row>
        <row r="974">
          <cell r="B974">
            <v>20180500057</v>
          </cell>
          <cell r="C974" t="str">
            <v>原料 万田酵素 MULBERRY MPA(混合</v>
          </cell>
          <cell r="D974">
            <v>0</v>
          </cell>
          <cell r="E974">
            <v>0</v>
          </cell>
          <cell r="F974">
            <v>0</v>
          </cell>
          <cell r="G974">
            <v>522</v>
          </cell>
          <cell r="H974">
            <v>1233.3572421268868</v>
          </cell>
          <cell r="I974">
            <v>643812.48039023497</v>
          </cell>
        </row>
        <row r="975">
          <cell r="B975">
            <v>20170300017</v>
          </cell>
          <cell r="C975" t="str">
            <v>ﾋﾟｵｰﾈと瀬戸ｼﾞｬｲｱﾝﾂ</v>
          </cell>
          <cell r="D975">
            <v>0</v>
          </cell>
          <cell r="E975">
            <v>0</v>
          </cell>
          <cell r="F975">
            <v>0</v>
          </cell>
          <cell r="H975">
            <v>0</v>
          </cell>
        </row>
        <row r="976">
          <cell r="B976">
            <v>20180300016</v>
          </cell>
          <cell r="C976" t="str">
            <v>ｴﾑﾌｫﾙﾃ ﾍﾞｰｽｾﾗﾑ 30ml</v>
          </cell>
          <cell r="D976">
            <v>5414</v>
          </cell>
          <cell r="E976">
            <v>803.34019163510197</v>
          </cell>
          <cell r="F976">
            <v>4349283.7975124419</v>
          </cell>
          <cell r="G976">
            <v>3027</v>
          </cell>
          <cell r="H976">
            <v>756.61261849423227</v>
          </cell>
          <cell r="I976">
            <v>2290266.3961820411</v>
          </cell>
        </row>
        <row r="977">
          <cell r="B977">
            <v>20180300017</v>
          </cell>
          <cell r="C977" t="str">
            <v>ｴﾑﾌｫﾙﾃ ﾓｲｽﾁｬｰﾛｰｼｮﾝ 120ml</v>
          </cell>
          <cell r="D977">
            <v>6131</v>
          </cell>
          <cell r="E977">
            <v>607.32552975032866</v>
          </cell>
          <cell r="F977">
            <v>3723512.8228992652</v>
          </cell>
          <cell r="G977">
            <v>0</v>
          </cell>
          <cell r="H977">
            <v>0</v>
          </cell>
          <cell r="I977">
            <v>0</v>
          </cell>
        </row>
        <row r="978">
          <cell r="B978">
            <v>20180300018</v>
          </cell>
          <cell r="C978" t="str">
            <v>ｴﾑﾌｫﾙﾃ ｴｯｾﾝｽｴﾏﾙｼﾞｮﾝ 60ml</v>
          </cell>
          <cell r="D978">
            <v>5566</v>
          </cell>
          <cell r="E978">
            <v>622.11693205187839</v>
          </cell>
          <cell r="F978">
            <v>3462702.8438007552</v>
          </cell>
          <cell r="G978">
            <v>0</v>
          </cell>
          <cell r="H978">
            <v>0</v>
          </cell>
          <cell r="I978">
            <v>0</v>
          </cell>
        </row>
        <row r="979">
          <cell r="B979">
            <v>20180300019</v>
          </cell>
          <cell r="C979" t="str">
            <v>ｴﾑﾌｫﾙﾃ ﾘｯﾁﾓｲｽﾄｸﾘｰﾑ 30g</v>
          </cell>
          <cell r="D979">
            <v>5873</v>
          </cell>
          <cell r="E979">
            <v>749.2926262796891</v>
          </cell>
          <cell r="F979">
            <v>4400595.5941406144</v>
          </cell>
          <cell r="G979">
            <v>0</v>
          </cell>
          <cell r="H979">
            <v>0</v>
          </cell>
          <cell r="I979">
            <v>0</v>
          </cell>
        </row>
        <row r="980">
          <cell r="B980">
            <v>20180400030</v>
          </cell>
          <cell r="C980" t="str">
            <v>霧島黒豚(2段）</v>
          </cell>
          <cell r="D980">
            <v>0</v>
          </cell>
          <cell r="E980">
            <v>0</v>
          </cell>
          <cell r="F980">
            <v>0</v>
          </cell>
          <cell r="H980">
            <v>0</v>
          </cell>
        </row>
        <row r="981">
          <cell r="B981">
            <v>20180400032</v>
          </cell>
          <cell r="C981" t="str">
            <v>おいしいﾌﾞﾙｰﾍﾞﾘｰｼﾞｬﾑ</v>
          </cell>
          <cell r="D981">
            <v>0</v>
          </cell>
          <cell r="E981">
            <v>0</v>
          </cell>
          <cell r="F981">
            <v>0</v>
          </cell>
          <cell r="H981">
            <v>0</v>
          </cell>
        </row>
        <row r="982">
          <cell r="B982">
            <v>20180500007</v>
          </cell>
          <cell r="C982" t="str">
            <v>小玉すいか</v>
          </cell>
          <cell r="D982">
            <v>0</v>
          </cell>
          <cell r="E982">
            <v>0</v>
          </cell>
          <cell r="F982">
            <v>0</v>
          </cell>
          <cell r="H982">
            <v>0</v>
          </cell>
        </row>
        <row r="983">
          <cell r="B983">
            <v>20180500008</v>
          </cell>
          <cell r="C983" t="str">
            <v>ﾏﾝｺﾞｰ</v>
          </cell>
          <cell r="D983">
            <v>0</v>
          </cell>
          <cell r="E983">
            <v>0</v>
          </cell>
          <cell r="F983">
            <v>0</v>
          </cell>
          <cell r="H983">
            <v>0</v>
          </cell>
        </row>
        <row r="984">
          <cell r="B984">
            <v>20180500019</v>
          </cell>
          <cell r="C984" t="str">
            <v>ｴﾑﾌｫﾙﾃ ｳｪﾙｶﾑｷｯﾄ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</row>
        <row r="985">
          <cell r="B985">
            <v>20180500072</v>
          </cell>
          <cell r="C985" t="str">
            <v>ｴﾑﾌｫﾙﾃ ｳｪﾙｶﾑｷｯﾄ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</row>
        <row r="986">
          <cell r="B986">
            <v>20180600099</v>
          </cell>
          <cell r="C986" t="str">
            <v>アールスメロン(1玉)</v>
          </cell>
          <cell r="D986">
            <v>0</v>
          </cell>
          <cell r="E986">
            <v>0</v>
          </cell>
          <cell r="F986">
            <v>0</v>
          </cell>
          <cell r="H986">
            <v>0</v>
          </cell>
        </row>
        <row r="987">
          <cell r="B987">
            <v>20180600100</v>
          </cell>
          <cell r="C987" t="str">
            <v>アールスメロン(2玉)</v>
          </cell>
          <cell r="D987">
            <v>0</v>
          </cell>
          <cell r="E987">
            <v>0</v>
          </cell>
          <cell r="F987">
            <v>0</v>
          </cell>
          <cell r="H987">
            <v>0</v>
          </cell>
        </row>
        <row r="988">
          <cell r="B988">
            <v>20180600101</v>
          </cell>
          <cell r="C988" t="str">
            <v>霧島黒豚与の重しゃぶしゃぶｾｯﾄ</v>
          </cell>
          <cell r="D988">
            <v>0</v>
          </cell>
          <cell r="E988">
            <v>0</v>
          </cell>
          <cell r="F988">
            <v>0</v>
          </cell>
          <cell r="H988">
            <v>0</v>
          </cell>
        </row>
        <row r="989">
          <cell r="B989">
            <v>20180600102</v>
          </cell>
          <cell r="C989" t="str">
            <v>熊野牛 ﾛｰｽｽﾃｰｷ 250g×1枚</v>
          </cell>
          <cell r="D989">
            <v>0</v>
          </cell>
          <cell r="E989">
            <v>0</v>
          </cell>
          <cell r="F989">
            <v>0</v>
          </cell>
          <cell r="H989">
            <v>0</v>
          </cell>
        </row>
        <row r="990">
          <cell r="B990">
            <v>20180700064</v>
          </cell>
          <cell r="C990" t="str">
            <v>梨</v>
          </cell>
          <cell r="D990">
            <v>0</v>
          </cell>
          <cell r="E990">
            <v>0</v>
          </cell>
          <cell r="F990">
            <v>0</v>
          </cell>
          <cell r="H990">
            <v>0</v>
          </cell>
        </row>
        <row r="991">
          <cell r="B991">
            <v>20180900078</v>
          </cell>
          <cell r="C991" t="str">
            <v>ﾎﾜｲﾄﾎﾞﾝﾚｽﾊﾑ</v>
          </cell>
          <cell r="D991">
            <v>0</v>
          </cell>
          <cell r="E991">
            <v>0</v>
          </cell>
          <cell r="F991">
            <v>0</v>
          </cell>
          <cell r="H991">
            <v>0</v>
          </cell>
        </row>
        <row r="992">
          <cell r="B992">
            <v>20181000010</v>
          </cell>
          <cell r="C992" t="str">
            <v>進物ｾｯﾄ103泡ﾎﾞﾃﾞｨｳｵｯｼｭ＋詰替2袋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</row>
        <row r="993">
          <cell r="B993">
            <v>20181200044</v>
          </cell>
          <cell r="C993" t="str">
            <v>焼き肉用 ﾊﾞﾗｴﾃｨｾｯﾄ 400g</v>
          </cell>
          <cell r="D993">
            <v>0</v>
          </cell>
          <cell r="E993">
            <v>0</v>
          </cell>
          <cell r="F993">
            <v>0</v>
          </cell>
          <cell r="H993">
            <v>0</v>
          </cell>
        </row>
        <row r="994">
          <cell r="B994">
            <v>20171200047</v>
          </cell>
          <cell r="C994" t="str">
            <v>紅はっさく 3kg</v>
          </cell>
          <cell r="D994">
            <v>0</v>
          </cell>
          <cell r="E994">
            <v>0</v>
          </cell>
          <cell r="F994">
            <v>0</v>
          </cell>
          <cell r="H994">
            <v>0</v>
          </cell>
        </row>
        <row r="995">
          <cell r="B995">
            <v>20180400031</v>
          </cell>
          <cell r="C995" t="str">
            <v>霧島黒豚 肩ﾛｰｽ/ﾓﾓ/ﾊﾞﾗ</v>
          </cell>
          <cell r="D995">
            <v>0</v>
          </cell>
          <cell r="E995">
            <v>0</v>
          </cell>
          <cell r="F995">
            <v>0</v>
          </cell>
          <cell r="H995">
            <v>0</v>
          </cell>
        </row>
        <row r="996">
          <cell r="B996">
            <v>20180500082</v>
          </cell>
          <cell r="C996" t="str">
            <v>アカバナ 300g</v>
          </cell>
          <cell r="D996">
            <v>0</v>
          </cell>
          <cell r="E996">
            <v>0</v>
          </cell>
          <cell r="F996">
            <v>0</v>
          </cell>
          <cell r="H996">
            <v>0</v>
          </cell>
        </row>
        <row r="997">
          <cell r="B997">
            <v>20180600001</v>
          </cell>
          <cell r="C997" t="str">
            <v>おいしいブルーベリージャム 180g×1個</v>
          </cell>
          <cell r="D997">
            <v>0</v>
          </cell>
          <cell r="E997">
            <v>0</v>
          </cell>
          <cell r="F997">
            <v>0</v>
          </cell>
          <cell r="H997">
            <v>0</v>
          </cell>
        </row>
        <row r="998">
          <cell r="B998">
            <v>20180800008</v>
          </cell>
          <cell r="C998" t="str">
            <v>ぶどう 2房</v>
          </cell>
          <cell r="D998">
            <v>0</v>
          </cell>
          <cell r="E998">
            <v>0</v>
          </cell>
          <cell r="F998">
            <v>0</v>
          </cell>
          <cell r="H998">
            <v>0</v>
          </cell>
        </row>
        <row r="999">
          <cell r="B999">
            <v>20181100006</v>
          </cell>
          <cell r="C999" t="str">
            <v>ﾄﾞﾛｯﾌﾟﾌｧｰﾑの美容ﾄﾏﾄｼﾞｭｰｽ 720ml×2本</v>
          </cell>
          <cell r="D999">
            <v>0</v>
          </cell>
          <cell r="E999">
            <v>0</v>
          </cell>
          <cell r="F999">
            <v>0</v>
          </cell>
          <cell r="H999">
            <v>0</v>
          </cell>
        </row>
        <row r="1000">
          <cell r="B1000">
            <v>20181100094</v>
          </cell>
          <cell r="C1000" t="str">
            <v>柑橘詰合せセット  1812A</v>
          </cell>
          <cell r="D1000">
            <v>0</v>
          </cell>
          <cell r="E1000">
            <v>0</v>
          </cell>
          <cell r="F1000">
            <v>0</v>
          </cell>
          <cell r="H1000">
            <v>0</v>
          </cell>
        </row>
        <row r="1001">
          <cell r="B1001">
            <v>20181200021</v>
          </cell>
          <cell r="C1001" t="str">
            <v>赤キウイ</v>
          </cell>
          <cell r="D1001">
            <v>0</v>
          </cell>
          <cell r="E1001">
            <v>0</v>
          </cell>
          <cell r="F1001">
            <v>0</v>
          </cell>
          <cell r="H1001">
            <v>0</v>
          </cell>
        </row>
        <row r="1002">
          <cell r="B1002">
            <v>20181200022</v>
          </cell>
          <cell r="C1002" t="str">
            <v>柑橘詰合せセット  1901A</v>
          </cell>
          <cell r="D1002">
            <v>0</v>
          </cell>
          <cell r="E1002">
            <v>0</v>
          </cell>
          <cell r="F1002">
            <v>0</v>
          </cell>
          <cell r="H1002">
            <v>0</v>
          </cell>
        </row>
        <row r="1003">
          <cell r="B1003">
            <v>20181200023</v>
          </cell>
          <cell r="C1003" t="str">
            <v>柑橘詰め合わせ  1901A</v>
          </cell>
          <cell r="D1003">
            <v>0</v>
          </cell>
          <cell r="E1003">
            <v>0</v>
          </cell>
          <cell r="F1003">
            <v>0</v>
          </cell>
          <cell r="H1003">
            <v>0</v>
          </cell>
        </row>
        <row r="1004">
          <cell r="B1004">
            <v>20181200041</v>
          </cell>
          <cell r="C1004" t="str">
            <v>青森県産 りんご(サンふじ)</v>
          </cell>
          <cell r="D1004">
            <v>0</v>
          </cell>
          <cell r="E1004">
            <v>0</v>
          </cell>
          <cell r="F1004">
            <v>0</v>
          </cell>
          <cell r="H1004">
            <v>0</v>
          </cell>
        </row>
        <row r="1005">
          <cell r="B1005">
            <v>20190100032</v>
          </cell>
          <cell r="C1005" t="str">
            <v>柑橘詰合せセット 3㎏  1902A</v>
          </cell>
          <cell r="D1005">
            <v>0</v>
          </cell>
          <cell r="E1005">
            <v>0</v>
          </cell>
          <cell r="F1005">
            <v>0</v>
          </cell>
          <cell r="H1005">
            <v>0</v>
          </cell>
        </row>
        <row r="1006">
          <cell r="B1006">
            <v>20190100033</v>
          </cell>
          <cell r="C1006" t="str">
            <v>柑橘詰合せセット 2㎏  1902A</v>
          </cell>
          <cell r="D1006">
            <v>0</v>
          </cell>
          <cell r="E1006">
            <v>0</v>
          </cell>
          <cell r="F1006">
            <v>0</v>
          </cell>
          <cell r="H1006">
            <v>0</v>
          </cell>
        </row>
        <row r="1007">
          <cell r="B1007">
            <v>20190100034</v>
          </cell>
          <cell r="C1007" t="str">
            <v>柑橘詰合せセット 3㎏  1903A</v>
          </cell>
          <cell r="D1007">
            <v>0</v>
          </cell>
          <cell r="E1007">
            <v>0</v>
          </cell>
          <cell r="F1007">
            <v>0</v>
          </cell>
          <cell r="H1007">
            <v>0</v>
          </cell>
        </row>
        <row r="1008">
          <cell r="B1008">
            <v>20190100035</v>
          </cell>
          <cell r="C1008" t="str">
            <v>柑橘詰合せセット 2㎏  1903A</v>
          </cell>
          <cell r="D1008">
            <v>0</v>
          </cell>
          <cell r="E1008">
            <v>0</v>
          </cell>
          <cell r="F1008">
            <v>0</v>
          </cell>
          <cell r="H1008">
            <v>0</v>
          </cell>
        </row>
        <row r="1009">
          <cell r="B1009">
            <v>20190200042</v>
          </cell>
          <cell r="C1009" t="str">
            <v>不知火 2kg (直送)</v>
          </cell>
          <cell r="D1009">
            <v>0</v>
          </cell>
          <cell r="E1009">
            <v>0</v>
          </cell>
          <cell r="F1009">
            <v>0</v>
          </cell>
          <cell r="H1009">
            <v>0</v>
          </cell>
        </row>
        <row r="1010">
          <cell r="B1010">
            <v>20190300079</v>
          </cell>
          <cell r="C1010" t="str">
            <v>せとみ 1㎏ （直送）</v>
          </cell>
          <cell r="D1010">
            <v>0</v>
          </cell>
          <cell r="E1010">
            <v>0</v>
          </cell>
          <cell r="F1010">
            <v>0</v>
          </cell>
          <cell r="H1010">
            <v>0</v>
          </cell>
        </row>
        <row r="1011">
          <cell r="B1011">
            <v>20180800060</v>
          </cell>
          <cell r="C1011" t="str">
            <v>ﾋﾞｭｰﾃｨｰﾌﾟﾗｽｾﾞﾘｰ 10g×30本×3箱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</row>
        <row r="1012">
          <cell r="B1012">
            <v>20181100039</v>
          </cell>
          <cell r="C1012" t="str">
            <v>植物用万田酵素ｽﾄﾚｰﾄﾀｲﾌﾟ 1L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B1013">
            <v>20111000204</v>
          </cell>
          <cell r="C1013" t="str">
            <v>ﾊﾞﾙｸﾞｯﾄﾞ(A飼料) 5kg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</v>
          </cell>
          <cell r="I1013">
            <v>0</v>
          </cell>
        </row>
        <row r="1014">
          <cell r="B1014">
            <v>20111000306</v>
          </cell>
          <cell r="C1014" t="str">
            <v>試供品 万田酵素 MJ(5g)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</v>
          </cell>
          <cell r="I1014">
            <v>0</v>
          </cell>
        </row>
        <row r="1015">
          <cell r="B1015">
            <v>20130600028</v>
          </cell>
          <cell r="C1015" t="str">
            <v>マンダアニモ 650g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0</v>
          </cell>
          <cell r="I1015">
            <v>0</v>
          </cell>
        </row>
        <row r="1016">
          <cell r="B1016">
            <v>20160900035</v>
          </cell>
          <cell r="C1016" t="str">
            <v>ﾍﾟｯﾄ用万田酵素ﾌｪﾙﾐｯｸ 15g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</row>
        <row r="1017">
          <cell r="B1017">
            <v>20161000010</v>
          </cell>
          <cell r="C1017" t="str">
            <v>進物ｾｯﾄ63 ｱﾐﾉｱﾙﾌｧﾌﾟﾗｽ 500ml 2本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</row>
        <row r="1018">
          <cell r="B1018">
            <v>20171000016</v>
          </cell>
          <cell r="C1018" t="str">
            <v>進物ｾｯﾄ70 STANDARD 2袋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0</v>
          </cell>
          <cell r="I1018">
            <v>0</v>
          </cell>
        </row>
        <row r="1019">
          <cell r="B1019">
            <v>20171000021</v>
          </cell>
          <cell r="C1019" t="str">
            <v>進物ｾｯﾄ75 青汁 2箱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</v>
          </cell>
          <cell r="I1019">
            <v>0</v>
          </cell>
        </row>
        <row r="1020">
          <cell r="B1020">
            <v>20171000022</v>
          </cell>
          <cell r="C1020" t="str">
            <v>進物ｾｯﾄ76 青汁 6箱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0</v>
          </cell>
          <cell r="I1020">
            <v>0</v>
          </cell>
        </row>
        <row r="1021">
          <cell r="B1021">
            <v>20171000024</v>
          </cell>
          <cell r="C1021" t="str">
            <v>進物ｾｯﾄ78 ﾋﾞｭｰﾃｨｰｾﾞﾘｰ3箱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</row>
        <row r="1022">
          <cell r="B1022">
            <v>20171000026</v>
          </cell>
          <cell r="C1022" t="str">
            <v>進物ｾｯﾄ80 泡洗顔1本＋詰替2袋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</row>
        <row r="1023">
          <cell r="B1023">
            <v>20180500011</v>
          </cell>
          <cell r="C1023" t="str">
            <v>進物84 甘酒 190g 30本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</row>
        <row r="1024">
          <cell r="B1024">
            <v>20180500012</v>
          </cell>
          <cell r="C1024" t="str">
            <v>進物85 万田酵素ﾄﾞﾘﾝｸﾀｲﾌﾟ15本 6箱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</row>
        <row r="1025">
          <cell r="B1025">
            <v>20180500018</v>
          </cell>
          <cell r="C1025" t="str">
            <v>進物88 肌ごころ(84g×2個入り)3箱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B1026">
            <v>20180500056</v>
          </cell>
          <cell r="C1026" t="str">
            <v>保湿泡ﾎﾞﾃﾞｨｳｫｯｼｭ 480ml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</row>
        <row r="1027">
          <cell r="B1027">
            <v>20180500058</v>
          </cell>
          <cell r="C1027" t="str">
            <v>肌ごころ 84g 単品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</row>
        <row r="1028">
          <cell r="B1028">
            <v>20180500062</v>
          </cell>
          <cell r="C1028" t="str">
            <v>肌ごころ 84g×2個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</row>
        <row r="1029">
          <cell r="B1029">
            <v>20180500063</v>
          </cell>
          <cell r="C1029" t="str">
            <v>万田のごはん</v>
          </cell>
          <cell r="D1029">
            <v>0</v>
          </cell>
          <cell r="E1029">
            <v>0</v>
          </cell>
          <cell r="F1029">
            <v>0</v>
          </cell>
          <cell r="H1029">
            <v>0</v>
          </cell>
        </row>
        <row r="1030">
          <cell r="B1030">
            <v>20180500101</v>
          </cell>
          <cell r="C1030" t="str">
            <v>おいしいごまﾄﾞﾚｯｼﾝｸﾞ</v>
          </cell>
          <cell r="D1030">
            <v>0</v>
          </cell>
          <cell r="E1030">
            <v>0</v>
          </cell>
          <cell r="F1030">
            <v>0</v>
          </cell>
          <cell r="H1030">
            <v>0</v>
          </cell>
        </row>
        <row r="1031">
          <cell r="B1031">
            <v>20180500102</v>
          </cell>
          <cell r="C1031" t="str">
            <v>おいしいたまねぎﾄﾞﾚｯｼﾝｸﾞ</v>
          </cell>
          <cell r="D1031">
            <v>0</v>
          </cell>
          <cell r="E1031">
            <v>0</v>
          </cell>
          <cell r="F1031">
            <v>0</v>
          </cell>
          <cell r="H1031">
            <v>0</v>
          </cell>
        </row>
        <row r="1032">
          <cell r="B1032">
            <v>20180500109</v>
          </cell>
          <cell r="C1032" t="str">
            <v>保湿泡洗顔詰め替え用(160ml)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</row>
        <row r="1033">
          <cell r="B1033">
            <v>20180500110</v>
          </cell>
          <cell r="C1033" t="str">
            <v>ｴﾑﾌｫﾙﾃ ﾘｯﾁﾓｲｽﾄｸﾘｰﾑ 30g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0</v>
          </cell>
        </row>
        <row r="1034">
          <cell r="B1034">
            <v>20180500111</v>
          </cell>
          <cell r="C1034" t="str">
            <v>ｴﾑﾌｫﾙﾃ ﾓｲｽﾁｬｰﾛｰｼｮﾝ 120ml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0</v>
          </cell>
        </row>
        <row r="1035">
          <cell r="B1035">
            <v>20180500112</v>
          </cell>
          <cell r="C1035" t="str">
            <v>ｴﾑﾌｫﾙﾃ ﾍﾞｰｽｾﾗﾑ 30ml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</row>
        <row r="1036">
          <cell r="B1036">
            <v>20180500113</v>
          </cell>
          <cell r="C1036" t="str">
            <v>ｴﾑﾌｫﾙﾃ ｴｯｾﾝｽｴﾏﾙｼﾞｮﾝ 60ml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</row>
        <row r="1037">
          <cell r="B1037">
            <v>20180600045</v>
          </cell>
          <cell r="C1037" t="str">
            <v>進物ｾｯﾄ95　黒熟酢(300ml)3本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</row>
        <row r="1038">
          <cell r="B1038">
            <v>20180600046</v>
          </cell>
          <cell r="C1038" t="str">
            <v>進物ｾｯﾄ96　ｴﾑﾌｫﾙﾃ ﾊﾟｰﾌｪｸﾄｾｯﾄ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</row>
        <row r="1039">
          <cell r="B1039">
            <v>20180700006</v>
          </cell>
          <cell r="C1039" t="str">
            <v>ｴﾑﾌｫﾙﾃ ｳｪﾙｶﾑｷｯﾄ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</row>
        <row r="1040">
          <cell r="B1040">
            <v>20180700032</v>
          </cell>
          <cell r="C1040" t="str">
            <v>万田酵素 MULBERRY 分包77.5g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</row>
        <row r="1041">
          <cell r="B1041">
            <v>20180700033</v>
          </cell>
          <cell r="C1041" t="str">
            <v>万田酵素MULBERRY 粒 44.1g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</row>
        <row r="1042">
          <cell r="B1042">
            <v>20180700034</v>
          </cell>
          <cell r="C1042" t="str">
            <v>万田酵素MULBERRYﾁｭｰﾌﾞﾀｲﾌﾟ26g×3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</row>
        <row r="1043">
          <cell r="B1043">
            <v>20180700068</v>
          </cell>
          <cell r="C1043" t="str">
            <v>万田酵素 MULBERRY お試しﾓﾆﾀｰｾｯﾄ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</row>
        <row r="1044">
          <cell r="B1044">
            <v>20180900001</v>
          </cell>
          <cell r="C1044" t="str">
            <v>保湿泡ﾎﾞﾃﾞｨｳｫｯｼｭ 詰め替え 450ml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</row>
        <row r="1045">
          <cell r="B1045">
            <v>20180900042</v>
          </cell>
          <cell r="C1045" t="str">
            <v>試供品 万田酵素 MULBERRY 2.5g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</row>
        <row r="1046">
          <cell r="B1046">
            <v>20180900045</v>
          </cell>
          <cell r="C1046" t="str">
            <v>保湿泡洗顔&amp;詰め替えｾｯﾄ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</row>
        <row r="1047">
          <cell r="B1047">
            <v>20180900075</v>
          </cell>
          <cell r="C1047" t="str">
            <v>万田酵素STANDARD 粒 7粒×20包</v>
          </cell>
          <cell r="D1047">
            <v>0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</row>
        <row r="1048">
          <cell r="B1048">
            <v>20181000004</v>
          </cell>
          <cell r="C1048" t="str">
            <v>新万田のおもち 1㎏(MAE)</v>
          </cell>
          <cell r="D1048">
            <v>0</v>
          </cell>
          <cell r="E1048">
            <v>0</v>
          </cell>
          <cell r="F1048">
            <v>0</v>
          </cell>
          <cell r="H1048">
            <v>0</v>
          </cell>
        </row>
        <row r="1049">
          <cell r="B1049">
            <v>20181000008</v>
          </cell>
          <cell r="C1049" t="str">
            <v>進物ｾｯﾄ101　万田酵素MULBERRY 2袋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</row>
        <row r="1050">
          <cell r="B1050">
            <v>20181000014</v>
          </cell>
          <cell r="C1050" t="str">
            <v>試供品 万田酵素 STANDARD 粒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</row>
        <row r="1051">
          <cell r="B1051">
            <v>20181000015</v>
          </cell>
          <cell r="C1051" t="str">
            <v>試供品 万田酵素 MULBERRY 粒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</row>
        <row r="1052">
          <cell r="B1052">
            <v>20181000016</v>
          </cell>
          <cell r="C1052" t="str">
            <v>試供品万田酵素GINGER粒210㎎×7粒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</row>
        <row r="1053">
          <cell r="B1053">
            <v>20181100045</v>
          </cell>
          <cell r="C1053" t="str">
            <v>万田酵素 MULBERRY 分包35g</v>
          </cell>
          <cell r="D1053">
            <v>3791</v>
          </cell>
          <cell r="E1053">
            <v>129.50675815041956</v>
          </cell>
          <cell r="F1053">
            <v>490960.12014824053</v>
          </cell>
          <cell r="G1053">
            <v>300</v>
          </cell>
          <cell r="H1053">
            <v>168.91826106027284</v>
          </cell>
          <cell r="I1053">
            <v>50675.478318081849</v>
          </cell>
        </row>
        <row r="1054">
          <cell r="B1054">
            <v>20181100060</v>
          </cell>
          <cell r="C1054" t="str">
            <v>SO-SHISO-AI(そ-しそ-あい) 65ml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0</v>
          </cell>
        </row>
        <row r="1055">
          <cell r="B1055">
            <v>20181200002</v>
          </cell>
          <cell r="C1055" t="str">
            <v>おいしいとまとｼﾞｭｰｽ</v>
          </cell>
          <cell r="D1055">
            <v>0</v>
          </cell>
          <cell r="E1055">
            <v>0</v>
          </cell>
          <cell r="F1055">
            <v>0</v>
          </cell>
          <cell r="H1055">
            <v>0</v>
          </cell>
        </row>
        <row r="1056">
          <cell r="B1056">
            <v>20190100020</v>
          </cell>
          <cell r="C1056" t="str">
            <v>万田酵素GINGER ﾁｭｰﾌﾞﾀｲﾌﾟ26g×1本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</row>
        <row r="1057">
          <cell r="B1057">
            <v>20190100021</v>
          </cell>
          <cell r="C1057" t="str">
            <v>万田酵素STANDARD ﾁｭｰﾌﾞﾀｲﾌﾟ26g×1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</row>
        <row r="1058">
          <cell r="B1058">
            <v>20190200029</v>
          </cell>
          <cell r="C1058" t="str">
            <v>万田酵素STANDARD 7粒×4包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</row>
        <row r="1059">
          <cell r="B1059">
            <v>20190200060</v>
          </cell>
          <cell r="C1059" t="str">
            <v>万田酵素 STANDARD 分包50g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</row>
        <row r="1060">
          <cell r="B1060">
            <v>20190200061</v>
          </cell>
          <cell r="C1060" t="str">
            <v>万田酵素STANDARD 2.5g×4包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</row>
        <row r="1061">
          <cell r="B1061">
            <v>20190300003</v>
          </cell>
          <cell r="C1061" t="str">
            <v>万田酵素MULBERRY ﾁｭｰﾌﾞﾀｲﾌﾟ26g×1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</row>
        <row r="1062">
          <cell r="B1062">
            <v>20190300007</v>
          </cell>
          <cell r="C1062" t="str">
            <v>万田酵素GINGER 7粒×4包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</row>
        <row r="1063">
          <cell r="B1063">
            <v>20190300058</v>
          </cell>
          <cell r="C1063" t="str">
            <v>JALUX_万田酵素ﾄﾞﾘﾝｸﾀｲﾌﾟ15本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</row>
        <row r="1064">
          <cell r="B1064">
            <v>20190400012</v>
          </cell>
          <cell r="C1064" t="str">
            <v>進物ｾｯﾄ104 万田酵素分包3種ｾｯﾄ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</row>
        <row r="1065">
          <cell r="B1065">
            <v>20190400013</v>
          </cell>
          <cell r="C1065" t="str">
            <v>進物ｾｯﾄ105 万田酵素粒3種ｾｯﾄ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</row>
        <row r="1066">
          <cell r="B1066">
            <v>20190400014</v>
          </cell>
          <cell r="C1066" t="str">
            <v>進物ｾｯﾄ106ｴﾑﾌｫﾙﾃ ﾊﾟｰﾌｪｸﾄｾｯﾄ ｷﾞﾌﾄ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</row>
        <row r="1067">
          <cell r="B1067">
            <v>20190400021</v>
          </cell>
          <cell r="C1067" t="str">
            <v>広島県産 自然薯(じねんじょ)800ｇ</v>
          </cell>
          <cell r="D1067">
            <v>0</v>
          </cell>
          <cell r="E1067">
            <v>0</v>
          </cell>
          <cell r="F1067">
            <v>0</v>
          </cell>
          <cell r="H1067">
            <v>0</v>
          </cell>
        </row>
        <row r="1068">
          <cell r="B1068">
            <v>20190400027</v>
          </cell>
          <cell r="C1068" t="str">
            <v>ﾋﾞｭｰﾃｨｰﾌﾟﾗｽｾﾞﾘｰﾓｱ 10g×30本</v>
          </cell>
          <cell r="D1068">
            <v>2324</v>
          </cell>
          <cell r="E1068">
            <v>1219.0542763225315</v>
          </cell>
          <cell r="F1068">
            <v>2833082.1381735629</v>
          </cell>
          <cell r="G1068">
            <v>4101</v>
          </cell>
          <cell r="H1068">
            <v>1295.5743008881807</v>
          </cell>
          <cell r="I1068">
            <v>5313150.207942429</v>
          </cell>
        </row>
        <row r="1069">
          <cell r="B1069">
            <v>20190400033</v>
          </cell>
          <cell r="C1069" t="str">
            <v>ﾋﾞｭｰﾃｨｰﾌﾟﾗｽｾﾞﾘｰﾓｱ 10g×30本×3箱</v>
          </cell>
          <cell r="D1069">
            <v>0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</row>
        <row r="1070">
          <cell r="B1070">
            <v>20190600002</v>
          </cell>
          <cell r="C1070" t="str">
            <v>しまなみわなげﾁｮｺﾚｰﾄ</v>
          </cell>
          <cell r="D1070">
            <v>0</v>
          </cell>
          <cell r="E1070">
            <v>0</v>
          </cell>
          <cell r="F1070">
            <v>0</v>
          </cell>
          <cell r="H1070">
            <v>0</v>
          </cell>
        </row>
        <row r="1071">
          <cell r="B1071">
            <v>20190600031</v>
          </cell>
          <cell r="C1071" t="str">
            <v>万田酵素STANDARD 分包50g（2個組)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</row>
        <row r="1072">
          <cell r="B1072">
            <v>20190600032</v>
          </cell>
          <cell r="C1072" t="str">
            <v>万田酵素STANDARD 粒20包（2個組）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</row>
        <row r="1073">
          <cell r="B1073">
            <v>20190600094</v>
          </cell>
          <cell r="C1073" t="str">
            <v>万田酵素GINGER 2.5g×4包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</row>
        <row r="1074">
          <cell r="B1074">
            <v>20190600095</v>
          </cell>
          <cell r="C1074" t="str">
            <v>万田酵素GINGER 分包50g</v>
          </cell>
          <cell r="D1074">
            <v>0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</row>
        <row r="1075">
          <cell r="B1075">
            <v>20190600096</v>
          </cell>
          <cell r="C1075" t="str">
            <v>万田酵素GINGER 粒7粒×20包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</row>
        <row r="1076">
          <cell r="B1076">
            <v>20190600097</v>
          </cell>
          <cell r="C1076" t="str">
            <v>万田酵素STANDARD 分包50g（2個組)</v>
          </cell>
          <cell r="D1076">
            <v>0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</row>
        <row r="1077">
          <cell r="B1077">
            <v>20190600098</v>
          </cell>
          <cell r="C1077" t="str">
            <v>万田酵素STANDARD 粒20包（2個組）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</row>
        <row r="1078">
          <cell r="B1078">
            <v>20190700062</v>
          </cell>
          <cell r="C1078" t="str">
            <v>発酵甘酒</v>
          </cell>
          <cell r="D1078">
            <v>3176</v>
          </cell>
          <cell r="E1078">
            <v>97.712966694910563</v>
          </cell>
          <cell r="F1078">
            <v>310336.38222303597</v>
          </cell>
          <cell r="G1078">
            <v>0</v>
          </cell>
          <cell r="H1078">
            <v>0</v>
          </cell>
          <cell r="I1078">
            <v>0</v>
          </cell>
        </row>
        <row r="1079">
          <cell r="B1079">
            <v>20190800046</v>
          </cell>
          <cell r="C1079" t="str">
            <v>万田酵素 GINGER 分包77.5gA</v>
          </cell>
          <cell r="D1079">
            <v>0</v>
          </cell>
          <cell r="E1079">
            <v>0</v>
          </cell>
          <cell r="F1079">
            <v>0</v>
          </cell>
          <cell r="H1079">
            <v>0</v>
          </cell>
        </row>
        <row r="1080">
          <cell r="B1080">
            <v>20190800050</v>
          </cell>
          <cell r="C1080" t="str">
            <v>万田酵素 STANDARD 分包77.5gA</v>
          </cell>
          <cell r="D1080">
            <v>0</v>
          </cell>
          <cell r="E1080">
            <v>0</v>
          </cell>
          <cell r="F1080">
            <v>0</v>
          </cell>
          <cell r="H1080">
            <v>0</v>
          </cell>
        </row>
        <row r="1081">
          <cell r="B1081">
            <v>20190800051</v>
          </cell>
          <cell r="C1081" t="str">
            <v>万田酵素 MULBERRY 分包77.5gA</v>
          </cell>
          <cell r="D1081">
            <v>0</v>
          </cell>
          <cell r="E1081">
            <v>0</v>
          </cell>
          <cell r="F1081">
            <v>0</v>
          </cell>
          <cell r="H1081">
            <v>0</v>
          </cell>
        </row>
        <row r="1082">
          <cell r="B1082">
            <v>20190800052</v>
          </cell>
          <cell r="C1082" t="str">
            <v>万田酵素GINGER 粒  44.1gA</v>
          </cell>
          <cell r="D1082">
            <v>0</v>
          </cell>
          <cell r="E1082">
            <v>0</v>
          </cell>
          <cell r="F1082">
            <v>0</v>
          </cell>
          <cell r="H1082">
            <v>0</v>
          </cell>
        </row>
        <row r="1083">
          <cell r="B1083">
            <v>20190800053</v>
          </cell>
          <cell r="C1083" t="str">
            <v>万田酵素STANDARD 粒 44.1gA</v>
          </cell>
          <cell r="D1083">
            <v>0</v>
          </cell>
          <cell r="E1083">
            <v>0</v>
          </cell>
          <cell r="F1083">
            <v>0</v>
          </cell>
          <cell r="H1083">
            <v>0</v>
          </cell>
        </row>
        <row r="1084">
          <cell r="B1084">
            <v>20190800054</v>
          </cell>
          <cell r="C1084" t="str">
            <v>万田酵素MULBERRY 粒 44.1gA</v>
          </cell>
          <cell r="D1084">
            <v>0</v>
          </cell>
          <cell r="E1084">
            <v>0</v>
          </cell>
          <cell r="F1084">
            <v>0</v>
          </cell>
          <cell r="H1084">
            <v>0</v>
          </cell>
        </row>
        <row r="1085">
          <cell r="B1085">
            <v>20190800055</v>
          </cell>
          <cell r="C1085" t="str">
            <v>万田ｱﾐﾉｱﾙﾌｧﾌﾟﾗｽ 1ﾘｯﾄﾙA</v>
          </cell>
          <cell r="D1085">
            <v>0</v>
          </cell>
          <cell r="E1085">
            <v>0</v>
          </cell>
          <cell r="F1085">
            <v>0</v>
          </cell>
          <cell r="H1085">
            <v>0</v>
          </cell>
        </row>
        <row r="1086">
          <cell r="B1086">
            <v>20190800065</v>
          </cell>
          <cell r="C1086" t="str">
            <v>ﾋﾞｭｰﾃｨｰﾌﾟﾗｽｾﾞﾘｰﾓｱ 10g×30本</v>
          </cell>
          <cell r="D1086">
            <v>0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</row>
        <row r="1087">
          <cell r="B1087">
            <v>20190800066</v>
          </cell>
          <cell r="C1087" t="str">
            <v>試供品万田酵素ﾄﾞﾘﾝｸﾀｲﾌﾟ18ml×2包</v>
          </cell>
          <cell r="D1087">
            <v>0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</row>
        <row r="1088">
          <cell r="B1088">
            <v>20190900006</v>
          </cell>
          <cell r="C1088" t="str">
            <v>甘酒 万田酵素配合(190g)A</v>
          </cell>
          <cell r="D1088">
            <v>0</v>
          </cell>
          <cell r="E1088">
            <v>0</v>
          </cell>
          <cell r="F1088">
            <v>0</v>
          </cell>
          <cell r="H1088">
            <v>0</v>
          </cell>
        </row>
        <row r="1089">
          <cell r="B1089">
            <v>20190900007</v>
          </cell>
          <cell r="C1089" t="str">
            <v>おいしい青汁(30袋)A</v>
          </cell>
          <cell r="D1089">
            <v>0</v>
          </cell>
          <cell r="E1089">
            <v>0</v>
          </cell>
          <cell r="F1089">
            <v>0</v>
          </cell>
          <cell r="H1089">
            <v>0</v>
          </cell>
        </row>
        <row r="1090">
          <cell r="B1090">
            <v>20190900047</v>
          </cell>
          <cell r="C1090" t="str">
            <v>ｴﾑﾌｫﾙﾃ ｳｪﾙｶﾑｷｯﾄA</v>
          </cell>
          <cell r="D1090">
            <v>0</v>
          </cell>
          <cell r="E1090">
            <v>0</v>
          </cell>
          <cell r="F1090">
            <v>0</v>
          </cell>
          <cell r="H1090">
            <v>0</v>
          </cell>
        </row>
        <row r="1091">
          <cell r="B1091">
            <v>20190900048</v>
          </cell>
          <cell r="C1091" t="str">
            <v>ｴﾑﾌｫﾙﾃ ｴｯｾﾝｽｴﾏﾙｼﾞｮﾝ 60mlA</v>
          </cell>
          <cell r="D1091">
            <v>0</v>
          </cell>
          <cell r="E1091">
            <v>0</v>
          </cell>
          <cell r="F1091">
            <v>0</v>
          </cell>
          <cell r="H1091">
            <v>0</v>
          </cell>
        </row>
        <row r="1092">
          <cell r="B1092">
            <v>20190900049</v>
          </cell>
          <cell r="C1092" t="str">
            <v>ｴﾑﾌｫﾙﾃ ﾍﾞｰｽｾﾗﾑ 30mlA</v>
          </cell>
          <cell r="D1092">
            <v>0</v>
          </cell>
          <cell r="E1092">
            <v>0</v>
          </cell>
          <cell r="F1092">
            <v>0</v>
          </cell>
          <cell r="H1092">
            <v>0</v>
          </cell>
        </row>
        <row r="1093">
          <cell r="B1093">
            <v>20190900050</v>
          </cell>
          <cell r="C1093" t="str">
            <v>ｴﾑﾌｫﾙﾃ ﾓｲｽﾁｬｰﾛｰｼｮﾝ 120mlA</v>
          </cell>
          <cell r="D1093">
            <v>0</v>
          </cell>
          <cell r="E1093">
            <v>0</v>
          </cell>
          <cell r="F1093">
            <v>0</v>
          </cell>
          <cell r="H1093">
            <v>0</v>
          </cell>
        </row>
        <row r="1094">
          <cell r="B1094">
            <v>20190900051</v>
          </cell>
          <cell r="C1094" t="str">
            <v>ｴﾑﾌｫﾙﾃ ﾘｯﾁﾓｲｽﾄｸﾘｰﾑ 30gA</v>
          </cell>
          <cell r="D1094">
            <v>0</v>
          </cell>
          <cell r="E1094">
            <v>0</v>
          </cell>
          <cell r="F1094">
            <v>0</v>
          </cell>
          <cell r="H1094">
            <v>0</v>
          </cell>
        </row>
        <row r="1095">
          <cell r="B1095">
            <v>20190900053</v>
          </cell>
          <cell r="C1095" t="str">
            <v>おいしい青汁 3g×15袋A</v>
          </cell>
          <cell r="D1095">
            <v>0</v>
          </cell>
          <cell r="E1095">
            <v>0</v>
          </cell>
          <cell r="F1095">
            <v>0</v>
          </cell>
          <cell r="H1095">
            <v>0</v>
          </cell>
        </row>
        <row r="1096">
          <cell r="B1096">
            <v>20190900054</v>
          </cell>
          <cell r="C1096" t="str">
            <v>植物用万田酵素ｽﾄﾚｰﾄﾀｲﾌﾟ 900mlA</v>
          </cell>
          <cell r="D1096">
            <v>0</v>
          </cell>
          <cell r="E1096">
            <v>0</v>
          </cell>
          <cell r="F1096">
            <v>0</v>
          </cell>
          <cell r="H1096">
            <v>0</v>
          </cell>
        </row>
        <row r="1097">
          <cell r="B1097">
            <v>20190900055</v>
          </cell>
          <cell r="C1097" t="str">
            <v>肌ごころ 84g×2個A</v>
          </cell>
          <cell r="D1097">
            <v>0</v>
          </cell>
          <cell r="E1097">
            <v>0</v>
          </cell>
          <cell r="F1097">
            <v>0</v>
          </cell>
          <cell r="H1097">
            <v>0</v>
          </cell>
        </row>
        <row r="1098">
          <cell r="B1098">
            <v>20190900056</v>
          </cell>
          <cell r="C1098" t="str">
            <v>保湿ﾊﾝﾄﾞｸﾘｰﾑ(30g)A</v>
          </cell>
          <cell r="D1098">
            <v>0</v>
          </cell>
          <cell r="E1098">
            <v>0</v>
          </cell>
          <cell r="F1098">
            <v>0</v>
          </cell>
          <cell r="H1098">
            <v>0</v>
          </cell>
        </row>
        <row r="1099">
          <cell r="B1099">
            <v>20190900057</v>
          </cell>
          <cell r="C1099" t="str">
            <v>保湿泡ﾎﾞﾃﾞｨｳｫｯｼｭ 480mlA</v>
          </cell>
          <cell r="D1099">
            <v>0</v>
          </cell>
          <cell r="E1099">
            <v>0</v>
          </cell>
          <cell r="F1099">
            <v>0</v>
          </cell>
          <cell r="H1099">
            <v>0</v>
          </cell>
        </row>
        <row r="1100">
          <cell r="B1100">
            <v>20190900058</v>
          </cell>
          <cell r="C1100" t="str">
            <v>保湿泡洗顔(180ml)A</v>
          </cell>
          <cell r="D1100">
            <v>0</v>
          </cell>
          <cell r="E1100">
            <v>0</v>
          </cell>
          <cell r="F1100">
            <v>0</v>
          </cell>
          <cell r="H1100">
            <v>0</v>
          </cell>
        </row>
        <row r="1101">
          <cell r="B1101">
            <v>20190900059</v>
          </cell>
          <cell r="C1101" t="str">
            <v>万田HI酵素 分包150gA</v>
          </cell>
          <cell r="D1101">
            <v>0</v>
          </cell>
          <cell r="E1101">
            <v>0</v>
          </cell>
          <cell r="F1101">
            <v>0</v>
          </cell>
          <cell r="H1101">
            <v>0</v>
          </cell>
        </row>
        <row r="1102">
          <cell r="B1102">
            <v>20190900060</v>
          </cell>
          <cell r="C1102" t="str">
            <v>万田ｱﾐﾉｱﾙﾌｧﾌﾟﾗｽ 500mlA</v>
          </cell>
          <cell r="D1102">
            <v>0</v>
          </cell>
          <cell r="E1102">
            <v>0</v>
          </cell>
          <cell r="F1102">
            <v>0</v>
          </cell>
          <cell r="H1102">
            <v>0</v>
          </cell>
        </row>
        <row r="1103">
          <cell r="B1103">
            <v>20190900061</v>
          </cell>
          <cell r="C1103" t="str">
            <v>万田のごはんA</v>
          </cell>
          <cell r="D1103">
            <v>0</v>
          </cell>
          <cell r="E1103">
            <v>0</v>
          </cell>
          <cell r="F1103">
            <v>0</v>
          </cell>
          <cell r="H1103">
            <v>0</v>
          </cell>
        </row>
        <row r="1104">
          <cell r="B1104">
            <v>20190900062</v>
          </cell>
          <cell r="C1104" t="str">
            <v>万田酵素ﾄﾞﾘﾝｸﾀｲﾌﾟ 50mlA</v>
          </cell>
          <cell r="D1104">
            <v>0</v>
          </cell>
          <cell r="E1104">
            <v>0</v>
          </cell>
          <cell r="F1104">
            <v>0</v>
          </cell>
          <cell r="H1104">
            <v>0</v>
          </cell>
        </row>
        <row r="1105">
          <cell r="B1105">
            <v>20190900073</v>
          </cell>
          <cell r="C1105" t="str">
            <v>SO-SHISO-AI(そ-しそ-あい) 65mlB</v>
          </cell>
          <cell r="D1105">
            <v>0</v>
          </cell>
          <cell r="E1105">
            <v>0</v>
          </cell>
          <cell r="F1105">
            <v>0</v>
          </cell>
          <cell r="H1105">
            <v>0</v>
          </cell>
        </row>
        <row r="1106">
          <cell r="B1106">
            <v>20190900074</v>
          </cell>
          <cell r="C1106" t="str">
            <v>ｴﾑﾌｫﾙﾃ ﾍﾞｰｽｾﾗﾑ 30mlB</v>
          </cell>
          <cell r="D1106">
            <v>0</v>
          </cell>
          <cell r="E1106">
            <v>0</v>
          </cell>
          <cell r="F1106">
            <v>0</v>
          </cell>
          <cell r="H1106">
            <v>0</v>
          </cell>
        </row>
        <row r="1107">
          <cell r="B1107">
            <v>20190900075</v>
          </cell>
          <cell r="C1107" t="str">
            <v>ｴﾑﾌｫﾙﾃ ﾓｲｽﾁｬｰﾛｰｼｮﾝ 120mlB</v>
          </cell>
          <cell r="D1107">
            <v>0</v>
          </cell>
          <cell r="E1107">
            <v>0</v>
          </cell>
          <cell r="F1107">
            <v>0</v>
          </cell>
          <cell r="H1107">
            <v>0</v>
          </cell>
        </row>
        <row r="1108">
          <cell r="B1108">
            <v>20190900076</v>
          </cell>
          <cell r="C1108" t="str">
            <v>ｴﾑﾌｫﾙﾃ ｴｯｾﾝｽｴﾏﾙｼﾞｮﾝ 60mlB</v>
          </cell>
          <cell r="D1108">
            <v>0</v>
          </cell>
          <cell r="E1108">
            <v>0</v>
          </cell>
          <cell r="F1108">
            <v>0</v>
          </cell>
          <cell r="H1108">
            <v>0</v>
          </cell>
        </row>
        <row r="1109">
          <cell r="B1109">
            <v>20190900077</v>
          </cell>
          <cell r="C1109" t="str">
            <v>ｴﾑﾌｫﾙﾃ ﾘｯﾁﾓｲｽﾄｸﾘｰﾑ 30gB</v>
          </cell>
          <cell r="D1109">
            <v>0</v>
          </cell>
          <cell r="E1109">
            <v>0</v>
          </cell>
          <cell r="F1109">
            <v>0</v>
          </cell>
          <cell r="H1109">
            <v>0</v>
          </cell>
        </row>
        <row r="1110">
          <cell r="B1110">
            <v>20190900078</v>
          </cell>
          <cell r="C1110" t="str">
            <v>おいしい青汁(30袋)B</v>
          </cell>
          <cell r="D1110">
            <v>0</v>
          </cell>
          <cell r="E1110">
            <v>0</v>
          </cell>
          <cell r="F1110">
            <v>0</v>
          </cell>
          <cell r="H1110">
            <v>0</v>
          </cell>
        </row>
        <row r="1111">
          <cell r="B1111">
            <v>20190900079</v>
          </cell>
          <cell r="C1111" t="str">
            <v>甘酒 万田酵素配合(190g)B</v>
          </cell>
          <cell r="D1111">
            <v>0</v>
          </cell>
          <cell r="E1111">
            <v>0</v>
          </cell>
          <cell r="F1111">
            <v>0</v>
          </cell>
          <cell r="H1111">
            <v>0</v>
          </cell>
        </row>
        <row r="1112">
          <cell r="B1112">
            <v>20190900080</v>
          </cell>
          <cell r="C1112" t="str">
            <v>保湿泡洗顔(180ml)B</v>
          </cell>
          <cell r="D1112">
            <v>0</v>
          </cell>
          <cell r="E1112">
            <v>0</v>
          </cell>
          <cell r="F1112">
            <v>0</v>
          </cell>
          <cell r="H1112">
            <v>0</v>
          </cell>
        </row>
        <row r="1113">
          <cell r="B1113">
            <v>20190900081</v>
          </cell>
          <cell r="C1113" t="str">
            <v>万田酵素ﾄﾞﾘﾝｸﾀｲﾌﾟ 50mlB</v>
          </cell>
          <cell r="D1113">
            <v>0</v>
          </cell>
          <cell r="E1113">
            <v>0</v>
          </cell>
          <cell r="F1113">
            <v>0</v>
          </cell>
          <cell r="H1113">
            <v>0</v>
          </cell>
        </row>
        <row r="1114">
          <cell r="B1114">
            <v>20190900082</v>
          </cell>
          <cell r="C1114" t="str">
            <v>万田酵素 GINGER 分包77.5gB</v>
          </cell>
          <cell r="D1114">
            <v>0</v>
          </cell>
          <cell r="E1114">
            <v>0</v>
          </cell>
          <cell r="F1114">
            <v>0</v>
          </cell>
          <cell r="H1114">
            <v>0</v>
          </cell>
        </row>
        <row r="1115">
          <cell r="B1115">
            <v>20190900083</v>
          </cell>
          <cell r="C1115" t="str">
            <v>万田酵素GINGER 粒  44.1gB</v>
          </cell>
          <cell r="D1115">
            <v>0</v>
          </cell>
          <cell r="E1115">
            <v>0</v>
          </cell>
          <cell r="F1115">
            <v>0</v>
          </cell>
          <cell r="H1115">
            <v>0</v>
          </cell>
        </row>
        <row r="1116">
          <cell r="B1116">
            <v>20190900084</v>
          </cell>
          <cell r="C1116" t="str">
            <v>万田酵素 STANDARD 分包77.5gB</v>
          </cell>
          <cell r="D1116">
            <v>0</v>
          </cell>
          <cell r="E1116">
            <v>0</v>
          </cell>
          <cell r="F1116">
            <v>0</v>
          </cell>
          <cell r="H1116">
            <v>0</v>
          </cell>
        </row>
        <row r="1117">
          <cell r="B1117">
            <v>20190900085</v>
          </cell>
          <cell r="C1117" t="str">
            <v>万田酵素STANDARD 粒 44.1gB</v>
          </cell>
          <cell r="D1117">
            <v>0</v>
          </cell>
          <cell r="E1117">
            <v>0</v>
          </cell>
          <cell r="F1117">
            <v>0</v>
          </cell>
          <cell r="H1117">
            <v>0</v>
          </cell>
        </row>
        <row r="1118">
          <cell r="B1118">
            <v>20190900086</v>
          </cell>
          <cell r="C1118" t="str">
            <v>万田酵素 MULBERRY 分包77.5gB</v>
          </cell>
          <cell r="D1118">
            <v>0</v>
          </cell>
          <cell r="E1118">
            <v>0</v>
          </cell>
          <cell r="F1118">
            <v>0</v>
          </cell>
          <cell r="H1118">
            <v>0</v>
          </cell>
        </row>
        <row r="1119">
          <cell r="B1119">
            <v>20190900087</v>
          </cell>
          <cell r="C1119" t="str">
            <v>万田酵素MULBERRY 粒 44.1gB</v>
          </cell>
          <cell r="D1119">
            <v>0</v>
          </cell>
          <cell r="E1119">
            <v>0</v>
          </cell>
          <cell r="F1119">
            <v>0</v>
          </cell>
          <cell r="H1119">
            <v>0</v>
          </cell>
        </row>
        <row r="1120">
          <cell r="B1120">
            <v>20190900088</v>
          </cell>
          <cell r="C1120" t="str">
            <v>万田酵素GINGER ﾁｭｰﾌﾞﾀｲﾌﾟ26×3本B</v>
          </cell>
          <cell r="D1120">
            <v>0</v>
          </cell>
          <cell r="E1120">
            <v>0</v>
          </cell>
          <cell r="F1120">
            <v>0</v>
          </cell>
          <cell r="H1120">
            <v>0</v>
          </cell>
        </row>
        <row r="1121">
          <cell r="B1121">
            <v>20190900089</v>
          </cell>
          <cell r="C1121" t="str">
            <v>万田酵素STANDARDﾁｭｰﾌﾞﾀｲﾌﾟ26×3B</v>
          </cell>
          <cell r="D1121">
            <v>0</v>
          </cell>
          <cell r="E1121">
            <v>0</v>
          </cell>
          <cell r="F1121">
            <v>0</v>
          </cell>
          <cell r="H1121">
            <v>0</v>
          </cell>
        </row>
        <row r="1122">
          <cell r="B1122">
            <v>20190900090</v>
          </cell>
          <cell r="C1122" t="str">
            <v>万田酵素MULBERRYﾁｭｰﾌﾞﾀｲﾌﾟ26g×3B</v>
          </cell>
          <cell r="D1122">
            <v>0</v>
          </cell>
          <cell r="E1122">
            <v>0</v>
          </cell>
          <cell r="F1122">
            <v>0</v>
          </cell>
          <cell r="H1122">
            <v>0</v>
          </cell>
        </row>
        <row r="1123">
          <cell r="B1123">
            <v>20190900091</v>
          </cell>
          <cell r="C1123" t="str">
            <v>ﾍﾟｯﾄ用万田酵素ﾌｪﾙﾐｯｸ 30gB</v>
          </cell>
          <cell r="D1123">
            <v>0</v>
          </cell>
          <cell r="E1123">
            <v>0</v>
          </cell>
          <cell r="F1123">
            <v>0</v>
          </cell>
          <cell r="H1123">
            <v>0</v>
          </cell>
        </row>
        <row r="1124">
          <cell r="B1124">
            <v>20190900092</v>
          </cell>
          <cell r="C1124" t="str">
            <v>万田酵素 金印145gB</v>
          </cell>
          <cell r="D1124">
            <v>0</v>
          </cell>
          <cell r="E1124">
            <v>0</v>
          </cell>
          <cell r="F1124">
            <v>0</v>
          </cell>
          <cell r="H1124">
            <v>0</v>
          </cell>
        </row>
        <row r="1125">
          <cell r="B1125">
            <v>20190900094</v>
          </cell>
          <cell r="C1125" t="str">
            <v>万田HI酵素 145gB</v>
          </cell>
          <cell r="D1125">
            <v>0</v>
          </cell>
          <cell r="E1125">
            <v>0</v>
          </cell>
          <cell r="F1125">
            <v>0</v>
          </cell>
          <cell r="H1125">
            <v>0</v>
          </cell>
        </row>
        <row r="1126">
          <cell r="B1126">
            <v>20190900095</v>
          </cell>
          <cell r="C1126" t="str">
            <v>万田HI酵素 分包150gB</v>
          </cell>
          <cell r="D1126">
            <v>0</v>
          </cell>
          <cell r="E1126">
            <v>0</v>
          </cell>
          <cell r="F1126">
            <v>0</v>
          </cell>
          <cell r="H1126">
            <v>0</v>
          </cell>
        </row>
        <row r="1127">
          <cell r="B1127">
            <v>20190900098</v>
          </cell>
          <cell r="C1127" t="str">
            <v>黒熟酢(300ml)B</v>
          </cell>
          <cell r="D1127">
            <v>0</v>
          </cell>
          <cell r="E1127">
            <v>0</v>
          </cell>
          <cell r="F1127">
            <v>0</v>
          </cell>
          <cell r="H1127">
            <v>0</v>
          </cell>
        </row>
        <row r="1128">
          <cell r="B1128">
            <v>20190900099</v>
          </cell>
          <cell r="C1128" t="str">
            <v>おいしい青汁 3g×15袋B</v>
          </cell>
          <cell r="D1128">
            <v>0</v>
          </cell>
          <cell r="E1128">
            <v>0</v>
          </cell>
          <cell r="F1128">
            <v>0</v>
          </cell>
          <cell r="H1128">
            <v>0</v>
          </cell>
        </row>
        <row r="1129">
          <cell r="B1129">
            <v>20190900103</v>
          </cell>
          <cell r="C1129" t="str">
            <v>万田ｱﾐﾉｱﾙﾌｧﾌﾟﾗｽ 100mlB</v>
          </cell>
          <cell r="D1129">
            <v>0</v>
          </cell>
          <cell r="E1129">
            <v>0</v>
          </cell>
          <cell r="F1129">
            <v>0</v>
          </cell>
          <cell r="H1129">
            <v>0</v>
          </cell>
        </row>
        <row r="1130">
          <cell r="B1130">
            <v>20190900104</v>
          </cell>
          <cell r="C1130" t="str">
            <v>万田ｱﾐﾉｱﾙﾌｧﾌﾟﾗｽ 500mlB</v>
          </cell>
          <cell r="D1130">
            <v>0</v>
          </cell>
          <cell r="E1130">
            <v>0</v>
          </cell>
          <cell r="F1130">
            <v>0</v>
          </cell>
          <cell r="H1130">
            <v>0</v>
          </cell>
        </row>
        <row r="1131">
          <cell r="B1131">
            <v>20190900105</v>
          </cell>
          <cell r="C1131" t="str">
            <v>万田ｱﾐﾉｱﾙﾌｧﾌﾟﾗｽ 1ﾘｯﾄﾙB</v>
          </cell>
          <cell r="D1131">
            <v>0</v>
          </cell>
          <cell r="E1131">
            <v>0</v>
          </cell>
          <cell r="F1131">
            <v>0</v>
          </cell>
          <cell r="H1131">
            <v>0</v>
          </cell>
        </row>
        <row r="1132">
          <cell r="B1132">
            <v>20190900106</v>
          </cell>
          <cell r="C1132" t="str">
            <v>植物用万田酵素ｽﾄﾚｰﾄﾀｲﾌﾟ 900mlB</v>
          </cell>
          <cell r="D1132">
            <v>0</v>
          </cell>
          <cell r="E1132">
            <v>0</v>
          </cell>
          <cell r="F1132">
            <v>0</v>
          </cell>
          <cell r="H1132">
            <v>0</v>
          </cell>
        </row>
        <row r="1133">
          <cell r="B1133">
            <v>20190900107</v>
          </cell>
          <cell r="C1133" t="str">
            <v>肌ごころ 84g×2個B</v>
          </cell>
          <cell r="D1133">
            <v>0</v>
          </cell>
          <cell r="E1133">
            <v>0</v>
          </cell>
          <cell r="F1133">
            <v>0</v>
          </cell>
          <cell r="H1133">
            <v>0</v>
          </cell>
        </row>
        <row r="1134">
          <cell r="B1134">
            <v>20190900108</v>
          </cell>
          <cell r="C1134" t="str">
            <v>保湿泡洗顔詰め替え用(160ml)B</v>
          </cell>
          <cell r="D1134">
            <v>0</v>
          </cell>
          <cell r="E1134">
            <v>0</v>
          </cell>
          <cell r="F1134">
            <v>0</v>
          </cell>
          <cell r="H1134">
            <v>0</v>
          </cell>
        </row>
        <row r="1135">
          <cell r="B1135">
            <v>20190900109</v>
          </cell>
          <cell r="C1135" t="str">
            <v>保湿ﾊﾝﾄﾞｸﾘｰﾑ(30g)B</v>
          </cell>
          <cell r="D1135">
            <v>0</v>
          </cell>
          <cell r="E1135">
            <v>0</v>
          </cell>
          <cell r="F1135">
            <v>0</v>
          </cell>
          <cell r="H1135">
            <v>0</v>
          </cell>
        </row>
        <row r="1136">
          <cell r="B1136">
            <v>20190900110</v>
          </cell>
          <cell r="C1136" t="str">
            <v>保湿泡ﾎﾞﾃﾞｨｳｫｯｼｭ 480mlB</v>
          </cell>
          <cell r="D1136">
            <v>0</v>
          </cell>
          <cell r="E1136">
            <v>0</v>
          </cell>
          <cell r="F1136">
            <v>0</v>
          </cell>
          <cell r="H1136">
            <v>0</v>
          </cell>
        </row>
        <row r="1137">
          <cell r="B1137">
            <v>20190900112</v>
          </cell>
          <cell r="C1137" t="str">
            <v>ﾋﾞｭｰﾃｨｰｾﾞﾘｰ 10g×15本B</v>
          </cell>
          <cell r="D1137">
            <v>0</v>
          </cell>
          <cell r="E1137">
            <v>0</v>
          </cell>
          <cell r="F1137">
            <v>0</v>
          </cell>
          <cell r="H1137">
            <v>0</v>
          </cell>
        </row>
        <row r="1138">
          <cell r="B1138">
            <v>20190900113</v>
          </cell>
          <cell r="C1138" t="str">
            <v>万田のごはんB</v>
          </cell>
          <cell r="D1138">
            <v>0</v>
          </cell>
          <cell r="E1138">
            <v>0</v>
          </cell>
          <cell r="F1138">
            <v>0</v>
          </cell>
          <cell r="H1138">
            <v>0</v>
          </cell>
        </row>
        <row r="1139">
          <cell r="B1139">
            <v>20190900114</v>
          </cell>
          <cell r="C1139" t="str">
            <v>新万田のおもち 1㎏(MAE)B</v>
          </cell>
          <cell r="D1139">
            <v>0</v>
          </cell>
          <cell r="E1139">
            <v>0</v>
          </cell>
          <cell r="F1139">
            <v>0</v>
          </cell>
          <cell r="H1139">
            <v>0</v>
          </cell>
        </row>
        <row r="1140">
          <cell r="B1140">
            <v>20190900115</v>
          </cell>
          <cell r="C1140" t="str">
            <v>おいしいたまねぎﾄﾞﾚｯｼﾝｸﾞB</v>
          </cell>
          <cell r="D1140">
            <v>0</v>
          </cell>
          <cell r="E1140">
            <v>0</v>
          </cell>
          <cell r="F1140">
            <v>0</v>
          </cell>
          <cell r="H1140">
            <v>0</v>
          </cell>
        </row>
        <row r="1141">
          <cell r="B1141">
            <v>20190900116</v>
          </cell>
          <cell r="C1141" t="str">
            <v>おいしいごまﾄﾞﾚｯｼﾝｸﾞB</v>
          </cell>
          <cell r="D1141">
            <v>0</v>
          </cell>
          <cell r="E1141">
            <v>0</v>
          </cell>
          <cell r="F1141">
            <v>0</v>
          </cell>
          <cell r="H1141">
            <v>0</v>
          </cell>
        </row>
        <row r="1142">
          <cell r="B1142">
            <v>20190900117</v>
          </cell>
          <cell r="C1142" t="str">
            <v>おいしいとまとｼﾞｭｰｽB</v>
          </cell>
          <cell r="D1142">
            <v>0</v>
          </cell>
          <cell r="E1142">
            <v>0</v>
          </cell>
          <cell r="F1142">
            <v>0</v>
          </cell>
          <cell r="H1142">
            <v>0</v>
          </cell>
        </row>
        <row r="1143">
          <cell r="B1143">
            <v>20190900118</v>
          </cell>
          <cell r="C1143" t="str">
            <v>万田酵素GINGER ﾁｭｰﾌﾞﾀｲﾌﾟ26×3本A</v>
          </cell>
          <cell r="D1143">
            <v>0</v>
          </cell>
          <cell r="E1143">
            <v>0</v>
          </cell>
          <cell r="F1143">
            <v>0</v>
          </cell>
          <cell r="H1143">
            <v>0</v>
          </cell>
        </row>
        <row r="1144">
          <cell r="B1144">
            <v>20190900121</v>
          </cell>
          <cell r="C1144" t="str">
            <v>万田酵素MULBERRYﾁｭｰﾌﾞﾀｲﾌﾟ26g×3A</v>
          </cell>
          <cell r="D1144">
            <v>0</v>
          </cell>
          <cell r="E1144">
            <v>0</v>
          </cell>
          <cell r="F1144">
            <v>0</v>
          </cell>
          <cell r="H1144">
            <v>0</v>
          </cell>
        </row>
        <row r="1145">
          <cell r="B1145">
            <v>20190900124</v>
          </cell>
          <cell r="C1145" t="str">
            <v>万田酵素 金印 分包150gA</v>
          </cell>
          <cell r="D1145">
            <v>0</v>
          </cell>
          <cell r="E1145">
            <v>0</v>
          </cell>
          <cell r="F1145">
            <v>0</v>
          </cell>
          <cell r="H1145">
            <v>0</v>
          </cell>
        </row>
        <row r="1146">
          <cell r="B1146">
            <v>20190900133</v>
          </cell>
          <cell r="C1146" t="str">
            <v>万田ｱﾐﾉｱﾙﾌｧﾌﾟﾗｽ 100mlA</v>
          </cell>
          <cell r="D1146">
            <v>0</v>
          </cell>
          <cell r="E1146">
            <v>0</v>
          </cell>
          <cell r="F1146">
            <v>0</v>
          </cell>
          <cell r="H1146">
            <v>0</v>
          </cell>
        </row>
        <row r="1147">
          <cell r="B1147">
            <v>20190900135</v>
          </cell>
          <cell r="C1147" t="str">
            <v>ﾋﾞｭｰﾃｨｰｾﾞﾘｰ 10g×15本A</v>
          </cell>
          <cell r="D1147">
            <v>0</v>
          </cell>
          <cell r="E1147">
            <v>0</v>
          </cell>
          <cell r="F1147">
            <v>0</v>
          </cell>
          <cell r="H1147">
            <v>0</v>
          </cell>
        </row>
        <row r="1148">
          <cell r="B1148">
            <v>20190900137</v>
          </cell>
          <cell r="C1148" t="str">
            <v>おいしいたまねぎﾄﾞﾚｯｼﾝｸﾞA</v>
          </cell>
          <cell r="D1148">
            <v>0</v>
          </cell>
          <cell r="E1148">
            <v>0</v>
          </cell>
          <cell r="F1148">
            <v>0</v>
          </cell>
          <cell r="H1148">
            <v>0</v>
          </cell>
        </row>
        <row r="1149">
          <cell r="B1149">
            <v>20190900138</v>
          </cell>
          <cell r="C1149" t="str">
            <v>おいしいごまﾄﾞﾚｯｼﾝｸA</v>
          </cell>
          <cell r="D1149">
            <v>0</v>
          </cell>
          <cell r="E1149">
            <v>0</v>
          </cell>
          <cell r="F1149">
            <v>0</v>
          </cell>
          <cell r="H1149">
            <v>0</v>
          </cell>
        </row>
        <row r="1150">
          <cell r="B1150">
            <v>20190900139</v>
          </cell>
          <cell r="C1150" t="str">
            <v>保湿泡ﾎﾞﾃﾞｨｳｫｯｼｭ 詰め替え 450mlA</v>
          </cell>
          <cell r="D1150">
            <v>0</v>
          </cell>
          <cell r="E1150">
            <v>0</v>
          </cell>
          <cell r="F1150">
            <v>0</v>
          </cell>
          <cell r="H1150">
            <v>0</v>
          </cell>
        </row>
        <row r="1151">
          <cell r="B1151">
            <v>20190900140</v>
          </cell>
          <cell r="C1151" t="str">
            <v>保湿泡洗顔詰め替え用(160ml)A</v>
          </cell>
          <cell r="D1151">
            <v>0</v>
          </cell>
          <cell r="E1151">
            <v>0</v>
          </cell>
          <cell r="F1151">
            <v>0</v>
          </cell>
          <cell r="H1151">
            <v>0</v>
          </cell>
        </row>
        <row r="1152">
          <cell r="B1152">
            <v>20190900149</v>
          </cell>
          <cell r="C1152" t="str">
            <v>発酵甘酒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B1153">
            <v>20190900156</v>
          </cell>
          <cell r="C1153" t="str">
            <v>万田酵素GINGER ﾁｭｰﾌﾞﾀｲﾌﾟ26g×1 A</v>
          </cell>
          <cell r="D1153">
            <v>0</v>
          </cell>
          <cell r="E1153">
            <v>0</v>
          </cell>
          <cell r="F1153">
            <v>0</v>
          </cell>
          <cell r="H1153">
            <v>0</v>
          </cell>
        </row>
        <row r="1154">
          <cell r="B1154">
            <v>20190900162</v>
          </cell>
          <cell r="C1154" t="str">
            <v>試供品 万田酵素 STANDARD 2.5gA</v>
          </cell>
          <cell r="D1154">
            <v>0</v>
          </cell>
          <cell r="E1154">
            <v>0</v>
          </cell>
          <cell r="F1154">
            <v>0</v>
          </cell>
          <cell r="H1154">
            <v>0</v>
          </cell>
        </row>
        <row r="1155">
          <cell r="B1155">
            <v>20190900179</v>
          </cell>
          <cell r="C1155" t="str">
            <v>MANDA KOSO 分包35gB</v>
          </cell>
          <cell r="D1155">
            <v>0</v>
          </cell>
          <cell r="E1155">
            <v>0</v>
          </cell>
          <cell r="F1155">
            <v>0</v>
          </cell>
          <cell r="H1155">
            <v>0</v>
          </cell>
        </row>
        <row r="1156">
          <cell r="B1156">
            <v>20191000008</v>
          </cell>
          <cell r="C1156" t="str">
            <v>ﾋﾞｭｰﾃｨｰｾﾞﾘｰ ﾊﾛｰｷﾃｨver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</row>
        <row r="1157">
          <cell r="B1157">
            <v>20191000009</v>
          </cell>
          <cell r="C1157" t="str">
            <v>保湿ﾊﾝﾄﾞｸﾘｰﾑ ﾊﾛｰｷﾃｨver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</v>
          </cell>
        </row>
        <row r="1158">
          <cell r="B1158">
            <v>20191000010</v>
          </cell>
          <cell r="C1158" t="str">
            <v>万田発酵のもちもち寝かせ玄米ごは</v>
          </cell>
          <cell r="D1158">
            <v>98049</v>
          </cell>
          <cell r="E1158">
            <v>158.05988548533873</v>
          </cell>
          <cell r="F1158">
            <v>15497613.711951977</v>
          </cell>
          <cell r="G1158">
            <v>157160</v>
          </cell>
          <cell r="H1158">
            <v>167.72944769661493</v>
          </cell>
          <cell r="I1158">
            <v>26360360</v>
          </cell>
        </row>
        <row r="1159">
          <cell r="B1159">
            <v>20191000020</v>
          </cell>
          <cell r="C1159" t="str">
            <v>万田酵素GINGER 分包50g（2個組)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</row>
        <row r="1160">
          <cell r="B1160">
            <v>20191000021</v>
          </cell>
          <cell r="C1160" t="str">
            <v>進物ｾｯﾄ108 発酵甘酒125ml 18本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B1161">
            <v>20191000022</v>
          </cell>
          <cell r="C1161" t="str">
            <v>進物ｾｯﾄ107 ｽｷﾝｹｱｵｰﾙｾｯﾄ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B1162">
            <v>20191000052</v>
          </cell>
          <cell r="C1162" t="str">
            <v>ﾋﾞｭｰﾃｨｰﾌﾟﾗｽｾﾞﾘｰﾓｱ 10g×30本A</v>
          </cell>
          <cell r="D1162">
            <v>0</v>
          </cell>
          <cell r="E1162">
            <v>0</v>
          </cell>
          <cell r="F1162">
            <v>0</v>
          </cell>
          <cell r="H1162">
            <v>0</v>
          </cell>
        </row>
        <row r="1163">
          <cell r="B1163">
            <v>20191000058</v>
          </cell>
          <cell r="C1163" t="str">
            <v>赤鶏さつま水炊きｾｯﾄ</v>
          </cell>
          <cell r="D1163">
            <v>0</v>
          </cell>
          <cell r="E1163">
            <v>0</v>
          </cell>
          <cell r="F1163">
            <v>0</v>
          </cell>
          <cell r="H1163">
            <v>0</v>
          </cell>
        </row>
        <row r="1164">
          <cell r="B1164">
            <v>20191000060</v>
          </cell>
          <cell r="C1164" t="str">
            <v>ｴﾑﾌｫﾙﾃ ｳｪﾙｶﾑｷｯﾄB</v>
          </cell>
          <cell r="D1164">
            <v>0</v>
          </cell>
          <cell r="E1164">
            <v>0</v>
          </cell>
          <cell r="F1164">
            <v>0</v>
          </cell>
          <cell r="H1164">
            <v>0</v>
          </cell>
        </row>
        <row r="1165">
          <cell r="B1165">
            <v>20191000117</v>
          </cell>
          <cell r="C1165" t="str">
            <v>ﾋﾞｭｰﾃｨｰﾌﾟﾗｽｾﾞﾘｰﾓｱ 10g×30本B</v>
          </cell>
          <cell r="D1165">
            <v>0</v>
          </cell>
          <cell r="E1165">
            <v>0</v>
          </cell>
          <cell r="F1165">
            <v>0</v>
          </cell>
          <cell r="H1165">
            <v>0</v>
          </cell>
        </row>
        <row r="1166">
          <cell r="B1166">
            <v>20191000145</v>
          </cell>
          <cell r="C1166" t="str">
            <v>ﾄﾞﾛｯﾌﾟﾌｧｰﾑの美容ﾄﾏﾄ（黄色)</v>
          </cell>
          <cell r="D1166">
            <v>0</v>
          </cell>
          <cell r="E1166">
            <v>0</v>
          </cell>
          <cell r="F1166">
            <v>0</v>
          </cell>
          <cell r="H1166">
            <v>0</v>
          </cell>
        </row>
        <row r="1167">
          <cell r="B1167">
            <v>20191100055</v>
          </cell>
          <cell r="C1167" t="str">
            <v>産品200円</v>
          </cell>
          <cell r="D1167">
            <v>0</v>
          </cell>
          <cell r="E1167">
            <v>0</v>
          </cell>
          <cell r="F1167">
            <v>0</v>
          </cell>
          <cell r="H1167">
            <v>0</v>
          </cell>
        </row>
        <row r="1168">
          <cell r="B1168">
            <v>20191100056</v>
          </cell>
          <cell r="C1168" t="str">
            <v>産品250円</v>
          </cell>
          <cell r="D1168">
            <v>0</v>
          </cell>
          <cell r="E1168">
            <v>0</v>
          </cell>
          <cell r="F1168">
            <v>0</v>
          </cell>
          <cell r="H1168">
            <v>0</v>
          </cell>
        </row>
        <row r="1169">
          <cell r="B1169">
            <v>20191100057</v>
          </cell>
          <cell r="C1169" t="str">
            <v>産品300円</v>
          </cell>
          <cell r="D1169">
            <v>0</v>
          </cell>
          <cell r="E1169">
            <v>0</v>
          </cell>
          <cell r="F1169">
            <v>0</v>
          </cell>
          <cell r="H1169">
            <v>0</v>
          </cell>
        </row>
        <row r="1170">
          <cell r="B1170">
            <v>20191100059</v>
          </cell>
          <cell r="C1170" t="str">
            <v>産品400円</v>
          </cell>
          <cell r="D1170">
            <v>0</v>
          </cell>
          <cell r="E1170">
            <v>0</v>
          </cell>
          <cell r="F1170">
            <v>0</v>
          </cell>
          <cell r="H1170">
            <v>0</v>
          </cell>
        </row>
        <row r="1171">
          <cell r="B1171">
            <v>20191100060</v>
          </cell>
          <cell r="C1171" t="str">
            <v>産品500円</v>
          </cell>
          <cell r="D1171">
            <v>0</v>
          </cell>
          <cell r="E1171">
            <v>0</v>
          </cell>
          <cell r="F1171">
            <v>0</v>
          </cell>
          <cell r="H1171">
            <v>0</v>
          </cell>
        </row>
        <row r="1172">
          <cell r="B1172">
            <v>20191100061</v>
          </cell>
          <cell r="C1172" t="str">
            <v>産品800円</v>
          </cell>
          <cell r="D1172">
            <v>0</v>
          </cell>
          <cell r="E1172">
            <v>0</v>
          </cell>
          <cell r="F1172">
            <v>0</v>
          </cell>
          <cell r="H1172">
            <v>0</v>
          </cell>
        </row>
        <row r="1173">
          <cell r="B1173">
            <v>20191100062</v>
          </cell>
          <cell r="C1173" t="str">
            <v>産品1000円</v>
          </cell>
          <cell r="D1173">
            <v>0</v>
          </cell>
          <cell r="E1173">
            <v>0</v>
          </cell>
          <cell r="F1173">
            <v>0</v>
          </cell>
          <cell r="H1173">
            <v>0</v>
          </cell>
        </row>
        <row r="1174">
          <cell r="B1174">
            <v>20191100092</v>
          </cell>
          <cell r="C1174" t="str">
            <v>広島れもん鍋のもと  180g</v>
          </cell>
          <cell r="D1174">
            <v>0</v>
          </cell>
          <cell r="E1174">
            <v>0</v>
          </cell>
          <cell r="F1174">
            <v>0</v>
          </cell>
          <cell r="H1174">
            <v>0</v>
          </cell>
        </row>
        <row r="1175">
          <cell r="B1175">
            <v>20191100093</v>
          </cell>
          <cell r="C1175" t="str">
            <v>瀬戸内レモンチーズディップ 80g</v>
          </cell>
          <cell r="D1175">
            <v>0</v>
          </cell>
          <cell r="E1175">
            <v>0</v>
          </cell>
          <cell r="F1175">
            <v>0</v>
          </cell>
          <cell r="H1175">
            <v>0</v>
          </cell>
        </row>
        <row r="1176">
          <cell r="B1176">
            <v>20191100094</v>
          </cell>
          <cell r="C1176" t="str">
            <v>瀬戸内潮風れもんらーめん</v>
          </cell>
          <cell r="D1176">
            <v>0</v>
          </cell>
          <cell r="E1176">
            <v>0</v>
          </cell>
          <cell r="F1176">
            <v>0</v>
          </cell>
          <cell r="H1176">
            <v>0</v>
          </cell>
        </row>
        <row r="1177">
          <cell r="B1177">
            <v>20191100095</v>
          </cell>
          <cell r="C1177" t="str">
            <v>HAIKARA HANDKERCHIEF</v>
          </cell>
          <cell r="D1177">
            <v>0</v>
          </cell>
          <cell r="E1177">
            <v>0</v>
          </cell>
          <cell r="F1177">
            <v>0</v>
          </cell>
          <cell r="H1177">
            <v>0</v>
          </cell>
        </row>
        <row r="1178">
          <cell r="B1178">
            <v>20191100096</v>
          </cell>
          <cell r="C1178" t="str">
            <v>HAIKARA HANDKERCHIEF</v>
          </cell>
          <cell r="D1178">
            <v>0</v>
          </cell>
          <cell r="E1178">
            <v>0</v>
          </cell>
          <cell r="F1178">
            <v>0</v>
          </cell>
          <cell r="H1178">
            <v>0</v>
          </cell>
        </row>
        <row r="1179">
          <cell r="B1179">
            <v>20191100098</v>
          </cell>
          <cell r="C1179" t="str">
            <v>MKﾐｸｽﾁｬｰ(ﾍﾟｰｽﾄ) 20kg</v>
          </cell>
          <cell r="D1179">
            <v>0</v>
          </cell>
          <cell r="E1179">
            <v>0</v>
          </cell>
          <cell r="F1179">
            <v>0</v>
          </cell>
          <cell r="G1179">
            <v>105</v>
          </cell>
          <cell r="H1179">
            <v>23701.150710653623</v>
          </cell>
          <cell r="I1179">
            <v>2488620.8246186306</v>
          </cell>
        </row>
        <row r="1180">
          <cell r="B1180">
            <v>20191100111</v>
          </cell>
          <cell r="C1180" t="str">
            <v>万田発酵のもちもち寝かせ玄米ごは</v>
          </cell>
          <cell r="D1180">
            <v>0</v>
          </cell>
          <cell r="E1180">
            <v>0</v>
          </cell>
          <cell r="F1180">
            <v>0</v>
          </cell>
          <cell r="H1180">
            <v>0</v>
          </cell>
        </row>
        <row r="1181">
          <cell r="B1181">
            <v>20191100113</v>
          </cell>
          <cell r="C1181" t="str">
            <v>肌ごころ 84g 単品B</v>
          </cell>
          <cell r="D1181">
            <v>0</v>
          </cell>
          <cell r="E1181">
            <v>0</v>
          </cell>
          <cell r="F1181">
            <v>0</v>
          </cell>
          <cell r="H1181">
            <v>0</v>
          </cell>
        </row>
        <row r="1182">
          <cell r="B1182">
            <v>20191200001</v>
          </cell>
          <cell r="C1182" t="str">
            <v>八年発酵 万田酵素 分包150g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</v>
          </cell>
        </row>
        <row r="1183">
          <cell r="B1183">
            <v>20191200078</v>
          </cell>
          <cell r="C1183" t="str">
            <v>MANDA WELLNESS SUPERFOOD 31×2.5</v>
          </cell>
          <cell r="D1183">
            <v>0</v>
          </cell>
          <cell r="E1183">
            <v>0</v>
          </cell>
          <cell r="F1183">
            <v>0</v>
          </cell>
          <cell r="G1183">
            <v>300</v>
          </cell>
          <cell r="H1183">
            <v>848.73747480289182</v>
          </cell>
          <cell r="I1183">
            <v>254621.24244086756</v>
          </cell>
        </row>
        <row r="1184">
          <cell r="B1184">
            <v>20191200080</v>
          </cell>
          <cell r="C1184" t="str">
            <v>MANDA WELLNESS SUPERDRINK 15×3g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</row>
        <row r="1185">
          <cell r="B1185">
            <v>20191200083</v>
          </cell>
          <cell r="C1185" t="str">
            <v>MANDA HARVEST 100ml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</row>
        <row r="1186">
          <cell r="B1186">
            <v>20191200084</v>
          </cell>
          <cell r="C1186" t="str">
            <v>MANDA HARVEST 1L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</row>
        <row r="1187">
          <cell r="B1187">
            <v>20191200088</v>
          </cell>
          <cell r="C1187" t="str">
            <v>おいしい青汁 3g×30本</v>
          </cell>
          <cell r="D1187">
            <v>6529</v>
          </cell>
          <cell r="E1187">
            <v>875.65947360080395</v>
          </cell>
          <cell r="F1187">
            <v>5717180.7031396488</v>
          </cell>
          <cell r="G1187">
            <v>0</v>
          </cell>
          <cell r="H1187">
            <v>0</v>
          </cell>
          <cell r="I1187">
            <v>0</v>
          </cell>
          <cell r="J1187">
            <v>61064</v>
          </cell>
          <cell r="K1187">
            <v>774.03487566812919</v>
          </cell>
        </row>
        <row r="1188">
          <cell r="B1188">
            <v>20191200089</v>
          </cell>
          <cell r="C1188" t="str">
            <v>SUPERFOOD SACHET 2.5g ﾊﾞﾙｸ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</v>
          </cell>
        </row>
        <row r="1189">
          <cell r="B1189">
            <v>20191200090</v>
          </cell>
          <cell r="C1189" t="str">
            <v>SUPERDRINK SACHET 3g ﾊﾞﾙｸ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</v>
          </cell>
        </row>
        <row r="1190">
          <cell r="B1190">
            <v>20191200091</v>
          </cell>
          <cell r="C1190" t="str">
            <v>HARVEST 1ml ﾊﾞﾙｸ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</v>
          </cell>
        </row>
        <row r="1191">
          <cell r="B1191">
            <v>20191200094</v>
          </cell>
          <cell r="C1191" t="str">
            <v>ﾋﾞｭｰﾃｨｰﾌﾟﾗｽｾﾞﾘｰﾓｱ 10g×30本×3箱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</row>
        <row r="1192">
          <cell r="B1192">
            <v>20191200106</v>
          </cell>
          <cell r="C1192" t="str">
            <v>万田酵素STANDARD(ｸﾘｱｹｰｽ)26g×1本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</row>
        <row r="1193">
          <cell r="B1193">
            <v>20191200107</v>
          </cell>
          <cell r="C1193" t="str">
            <v>万田酵素GINGER(ｸﾘｱｹｰｽ)26g×1本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</row>
        <row r="1194">
          <cell r="B1194">
            <v>20200100014</v>
          </cell>
          <cell r="C1194" t="str">
            <v>発酵甘酒B</v>
          </cell>
          <cell r="D1194">
            <v>0</v>
          </cell>
          <cell r="E1194">
            <v>0</v>
          </cell>
          <cell r="F1194">
            <v>0</v>
          </cell>
          <cell r="H1194">
            <v>0</v>
          </cell>
        </row>
        <row r="1195">
          <cell r="B1195">
            <v>20200100022</v>
          </cell>
          <cell r="C1195" t="str">
            <v>万田発酵のもちもち寝かせ玄米ごB</v>
          </cell>
          <cell r="D1195">
            <v>0</v>
          </cell>
          <cell r="E1195">
            <v>0</v>
          </cell>
          <cell r="F1195">
            <v>0</v>
          </cell>
          <cell r="H1195">
            <v>0</v>
          </cell>
        </row>
        <row r="1196">
          <cell r="B1196">
            <v>20200100025</v>
          </cell>
          <cell r="C1196" t="str">
            <v>ﾎﾜｲﾄﾎﾞﾝﾚｽﾊﾑ</v>
          </cell>
          <cell r="D1196">
            <v>0</v>
          </cell>
          <cell r="E1196">
            <v>0</v>
          </cell>
          <cell r="F1196">
            <v>0</v>
          </cell>
          <cell r="H1196">
            <v>0</v>
          </cell>
        </row>
        <row r="1197">
          <cell r="B1197">
            <v>20200200001</v>
          </cell>
          <cell r="C1197" t="str">
            <v>万田酵素 超熟 分包 77.5g</v>
          </cell>
          <cell r="D1197">
            <v>0</v>
          </cell>
          <cell r="E1197">
            <v>0</v>
          </cell>
          <cell r="F1197">
            <v>0</v>
          </cell>
          <cell r="G1197">
            <v>2000</v>
          </cell>
          <cell r="H1197">
            <v>398.59302883359902</v>
          </cell>
          <cell r="I1197">
            <v>797186.05766719801</v>
          </cell>
        </row>
        <row r="1198">
          <cell r="B1198">
            <v>20200200002</v>
          </cell>
          <cell r="C1198" t="str">
            <v>万田酵素 超熟 粒 分包 45.5g</v>
          </cell>
          <cell r="D1198">
            <v>0</v>
          </cell>
          <cell r="E1198">
            <v>0</v>
          </cell>
          <cell r="F1198">
            <v>0</v>
          </cell>
          <cell r="G1198">
            <v>3894</v>
          </cell>
          <cell r="H1198">
            <v>654.88567071611055</v>
          </cell>
          <cell r="I1198">
            <v>2550124.8017685344</v>
          </cell>
        </row>
        <row r="1199">
          <cell r="B1199">
            <v>20200200003</v>
          </cell>
          <cell r="C1199" t="str">
            <v>万田酵素 超熟 分包 2.5g×5包</v>
          </cell>
          <cell r="D1199">
            <v>0</v>
          </cell>
          <cell r="E1199">
            <v>0</v>
          </cell>
          <cell r="F1199">
            <v>0</v>
          </cell>
          <cell r="G1199">
            <v>300</v>
          </cell>
          <cell r="H1199">
            <v>364.72638226120932</v>
          </cell>
          <cell r="I1199">
            <v>109417.91467836279</v>
          </cell>
        </row>
        <row r="1200">
          <cell r="B1200">
            <v>20200200004</v>
          </cell>
          <cell r="C1200" t="str">
            <v>万田酵素 超熟 粒 分包 7.3g</v>
          </cell>
          <cell r="D1200">
            <v>0</v>
          </cell>
          <cell r="E1200">
            <v>0</v>
          </cell>
          <cell r="F1200">
            <v>0</v>
          </cell>
          <cell r="G1200">
            <v>506</v>
          </cell>
          <cell r="H1200">
            <v>206.47295190197923</v>
          </cell>
          <cell r="I1200">
            <v>104475.31366240149</v>
          </cell>
        </row>
        <row r="1201">
          <cell r="B1201">
            <v>20200200005</v>
          </cell>
          <cell r="C1201" t="str">
            <v>万田酵素 KARIN&amp;HONEY 分包 77.5g</v>
          </cell>
          <cell r="D1201">
            <v>0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</row>
        <row r="1202">
          <cell r="B1202">
            <v>20200200022</v>
          </cell>
          <cell r="C1202" t="str">
            <v>FD 根菜みそ汁</v>
          </cell>
          <cell r="D1202">
            <v>0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</row>
        <row r="1203">
          <cell r="B1203">
            <v>20200200023</v>
          </cell>
          <cell r="C1203" t="str">
            <v>FD きのこみそ汁</v>
          </cell>
          <cell r="D1203">
            <v>0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</row>
        <row r="1204">
          <cell r="B1204">
            <v>20200200024</v>
          </cell>
          <cell r="C1204" t="str">
            <v>FD 青野菜みそ汁</v>
          </cell>
          <cell r="D1204">
            <v>0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</v>
          </cell>
        </row>
        <row r="1205">
          <cell r="B1205">
            <v>20200200034</v>
          </cell>
          <cell r="C1205" t="str">
            <v>万田酵素 MULBERRY 分包 10g</v>
          </cell>
          <cell r="D1205">
            <v>2480</v>
          </cell>
          <cell r="E1205">
            <v>196.38658979728635</v>
          </cell>
          <cell r="F1205">
            <v>487038.74269727012</v>
          </cell>
          <cell r="G1205">
            <v>3945</v>
          </cell>
          <cell r="H1205">
            <v>241.82548862040306</v>
          </cell>
          <cell r="I1205">
            <v>954001.5526074901</v>
          </cell>
        </row>
        <row r="1206">
          <cell r="B1206">
            <v>20200200035</v>
          </cell>
          <cell r="C1206" t="str">
            <v>保湿ﾊﾝﾄﾞｸﾘｰﾑ ﾊﾛｰｷﾃｨver</v>
          </cell>
          <cell r="D1206">
            <v>0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</v>
          </cell>
        </row>
        <row r="1207">
          <cell r="B1207">
            <v>20200200036</v>
          </cell>
          <cell r="C1207" t="str">
            <v>ﾋﾞｭｰﾃｨｰｾﾞﾘｰ ﾊﾛｰｷﾃｨver</v>
          </cell>
          <cell r="D1207">
            <v>0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</v>
          </cell>
        </row>
        <row r="1208">
          <cell r="B1208">
            <v>20200200037</v>
          </cell>
          <cell r="C1208" t="str">
            <v>おいしい青汁 3g×30本</v>
          </cell>
          <cell r="D1208">
            <v>0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</row>
        <row r="1209">
          <cell r="B1209">
            <v>20200300013</v>
          </cell>
          <cell r="C1209" t="str">
            <v>万田酵素STANDARD 粒 7粒×20包</v>
          </cell>
          <cell r="D1209">
            <v>4</v>
          </cell>
          <cell r="E1209">
            <v>2.7673834189640081</v>
          </cell>
          <cell r="F1209">
            <v>11.069533675856032</v>
          </cell>
          <cell r="G1209">
            <v>0</v>
          </cell>
          <cell r="H1209">
            <v>0</v>
          </cell>
          <cell r="I1209">
            <v>0</v>
          </cell>
          <cell r="J1209">
            <v>15000</v>
          </cell>
          <cell r="K1209">
            <v>463.29141083314499</v>
          </cell>
        </row>
        <row r="1210">
          <cell r="B1210">
            <v>20200300015</v>
          </cell>
          <cell r="C1210" t="str">
            <v>万田酵素GINGER 粒 7粒×20包</v>
          </cell>
          <cell r="D1210">
            <v>0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</row>
        <row r="1211">
          <cell r="B1211">
            <v>20200300016</v>
          </cell>
          <cell r="C1211" t="str">
            <v>万田酵素GINGER 7粒×4包</v>
          </cell>
          <cell r="D1211">
            <v>0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</row>
        <row r="1212">
          <cell r="B1212">
            <v>20200300017</v>
          </cell>
          <cell r="C1212" t="str">
            <v>万田酵素GINGER＆KARIN分包77.5g</v>
          </cell>
          <cell r="D1212">
            <v>0</v>
          </cell>
          <cell r="E1212">
            <v>0</v>
          </cell>
          <cell r="F1212">
            <v>0</v>
          </cell>
          <cell r="G1212">
            <v>0</v>
          </cell>
          <cell r="H1212">
            <v>0</v>
          </cell>
          <cell r="I1212">
            <v>0</v>
          </cell>
        </row>
        <row r="1213">
          <cell r="B1213">
            <v>20200300018</v>
          </cell>
          <cell r="C1213" t="str">
            <v>赤鶏さつま西郷どん味噌漬けｾｯﾄ</v>
          </cell>
          <cell r="D1213">
            <v>0</v>
          </cell>
          <cell r="E1213">
            <v>0</v>
          </cell>
          <cell r="F1213">
            <v>0</v>
          </cell>
          <cell r="H1213">
            <v>0</v>
          </cell>
        </row>
        <row r="1214">
          <cell r="B1214">
            <v>20200300019</v>
          </cell>
          <cell r="C1214" t="str">
            <v>霧島黒豚･赤鶏さつまﾚﾝｼﾞｸﾞﾙﾒｾｯﾄ</v>
          </cell>
          <cell r="D1214">
            <v>0</v>
          </cell>
          <cell r="E1214">
            <v>0</v>
          </cell>
          <cell r="F1214">
            <v>0</v>
          </cell>
          <cell r="H1214">
            <v>0</v>
          </cell>
        </row>
        <row r="1215">
          <cell r="B1215">
            <v>20200300020</v>
          </cell>
          <cell r="C1215" t="str">
            <v>霧島黒豚･赤鶏さつまみぞれ鍋ｾｯﾄ</v>
          </cell>
          <cell r="D1215">
            <v>0</v>
          </cell>
          <cell r="E1215">
            <v>0</v>
          </cell>
          <cell r="F1215">
            <v>0</v>
          </cell>
          <cell r="H1215">
            <v>0</v>
          </cell>
        </row>
        <row r="1216">
          <cell r="B1216">
            <v>20200300022</v>
          </cell>
          <cell r="C1216" t="str">
            <v>霧島黒豚焼肉ﾊﾟｰﾃｨｰｾｯﾄ</v>
          </cell>
          <cell r="D1216">
            <v>0</v>
          </cell>
          <cell r="E1216">
            <v>0</v>
          </cell>
          <cell r="F1216">
            <v>0</v>
          </cell>
          <cell r="H1216">
            <v>0</v>
          </cell>
        </row>
        <row r="1217">
          <cell r="B1217">
            <v>20200300023</v>
          </cell>
          <cell r="C1217" t="str">
            <v>霧島黒豚厚切りﾛｰｽ味噌漬(6枚)</v>
          </cell>
          <cell r="D1217">
            <v>0</v>
          </cell>
          <cell r="E1217">
            <v>0</v>
          </cell>
          <cell r="F1217">
            <v>0</v>
          </cell>
          <cell r="H1217">
            <v>0</v>
          </cell>
        </row>
        <row r="1218">
          <cell r="B1218">
            <v>20200300024</v>
          </cell>
          <cell r="C1218" t="str">
            <v>黒豚生ﾊﾝﾊﾞｰｸﾞ</v>
          </cell>
          <cell r="D1218">
            <v>0</v>
          </cell>
          <cell r="E1218">
            <v>0</v>
          </cell>
          <cell r="F1218">
            <v>0</v>
          </cell>
          <cell r="H1218">
            <v>0</v>
          </cell>
        </row>
        <row r="1219">
          <cell r="B1219">
            <v>20200300043</v>
          </cell>
          <cell r="C1219" t="str">
            <v>FD 根菜みそ汁</v>
          </cell>
          <cell r="D1219">
            <v>0</v>
          </cell>
          <cell r="E1219">
            <v>0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</row>
        <row r="1220">
          <cell r="B1220">
            <v>20200300044</v>
          </cell>
          <cell r="C1220" t="str">
            <v>FD きのこみそ汁</v>
          </cell>
          <cell r="D1220">
            <v>0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</row>
        <row r="1221">
          <cell r="B1221">
            <v>20200300045</v>
          </cell>
          <cell r="C1221" t="str">
            <v>FD 青野菜みそ汁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0</v>
          </cell>
          <cell r="I1221">
            <v>0</v>
          </cell>
        </row>
        <row r="1222">
          <cell r="B1222">
            <v>20200300074</v>
          </cell>
          <cell r="C1222" t="str">
            <v>万田31号 50ml（韓国向）</v>
          </cell>
          <cell r="D1222">
            <v>0</v>
          </cell>
          <cell r="E1222">
            <v>0</v>
          </cell>
          <cell r="F1222">
            <v>0</v>
          </cell>
          <cell r="G1222">
            <v>1200</v>
          </cell>
          <cell r="H1222">
            <v>682.38777190987355</v>
          </cell>
          <cell r="I1222">
            <v>818865.32629184821</v>
          </cell>
        </row>
        <row r="1223">
          <cell r="B1223">
            <v>20200300087</v>
          </cell>
          <cell r="C1223" t="str">
            <v>MANDA HARVEST 10L</v>
          </cell>
          <cell r="D1223">
            <v>0</v>
          </cell>
          <cell r="E1223">
            <v>0</v>
          </cell>
          <cell r="F1223">
            <v>0</v>
          </cell>
          <cell r="G1223">
            <v>0</v>
          </cell>
          <cell r="H1223">
            <v>0</v>
          </cell>
          <cell r="I1223">
            <v>0</v>
          </cell>
        </row>
        <row r="1224">
          <cell r="B1224">
            <v>20200300097</v>
          </cell>
          <cell r="C1224" t="str">
            <v>おいしい青汁 3g×30本(CO)</v>
          </cell>
          <cell r="D1224">
            <v>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</row>
        <row r="1225">
          <cell r="B1225">
            <v>20200300112</v>
          </cell>
          <cell r="C1225" t="str">
            <v>見学用ｻﾝﾌﾟﾙ(MULBERRY 分包2.5g)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</v>
          </cell>
        </row>
        <row r="1226">
          <cell r="B1226">
            <v>20200300120</v>
          </cell>
          <cell r="C1226" t="str">
            <v>MANDA HARVEST 5ml×2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</row>
        <row r="1227">
          <cell r="B1227">
            <v>20200300124</v>
          </cell>
          <cell r="C1227" t="str">
            <v>FDみそ汁ｾｯﾄ(青野菜･根菜･きのこ)</v>
          </cell>
          <cell r="D1227">
            <v>0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</row>
        <row r="1228">
          <cell r="B1228">
            <v>20200400001</v>
          </cell>
          <cell r="C1228" t="str">
            <v>NONI酵素　分包60g</v>
          </cell>
          <cell r="D1228">
            <v>0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</row>
        <row r="1229">
          <cell r="B1229">
            <v>20200400010</v>
          </cell>
          <cell r="C1229" t="str">
            <v>GINGER＆KARIN分包77.5g 職域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</row>
        <row r="1230">
          <cell r="B1230">
            <v>20200400011</v>
          </cell>
          <cell r="C1230" t="str">
            <v>GINGER＆KARIN分包77.5g 2点_職域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</row>
        <row r="1231">
          <cell r="B1231">
            <v>20200400012</v>
          </cell>
          <cell r="C1231" t="str">
            <v>GINGER分包77.5g 2点_職域</v>
          </cell>
          <cell r="D1231">
            <v>0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</row>
        <row r="1232">
          <cell r="B1232">
            <v>20200400013</v>
          </cell>
          <cell r="C1232" t="str">
            <v>STANDARD分包77.5g 2点_職域</v>
          </cell>
          <cell r="D1232">
            <v>0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</row>
        <row r="1233">
          <cell r="B1233">
            <v>20200400014</v>
          </cell>
          <cell r="C1233" t="str">
            <v>MULBERRY分包77.5g 2点_職域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</row>
        <row r="1234">
          <cell r="B1234">
            <v>20200400015</v>
          </cell>
          <cell r="C1234" t="str">
            <v>ﾊﾝﾄﾞｸﾘｰﾑ ﾊﾛｰｷﾃｨver2点_職域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</row>
        <row r="1235">
          <cell r="B1235">
            <v>20200400016</v>
          </cell>
          <cell r="C1235" t="str">
            <v>ﾋﾞｭｰﾃｨｰﾌﾟﾗｽｾﾞﾘｰﾓｱ 30本×3_職域</v>
          </cell>
          <cell r="D1235">
            <v>0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</row>
        <row r="1236">
          <cell r="B1236">
            <v>20200400017</v>
          </cell>
          <cell r="C1236" t="str">
            <v>発酵甘酒 18本_職域</v>
          </cell>
          <cell r="D1236">
            <v>0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</row>
        <row r="1237">
          <cell r="B1237">
            <v>20200400018</v>
          </cell>
          <cell r="C1237" t="str">
            <v>おいしい青汁_2点_職域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</row>
        <row r="1238">
          <cell r="B1238">
            <v>20200400019</v>
          </cell>
          <cell r="C1238" t="str">
            <v>もちもち玄米ごはん 24ﾊﾟｯｸ_職域</v>
          </cell>
          <cell r="D1238">
            <v>0</v>
          </cell>
          <cell r="E1238">
            <v>0</v>
          </cell>
          <cell r="F1238">
            <v>0</v>
          </cell>
          <cell r="H1238">
            <v>0</v>
          </cell>
        </row>
        <row r="1239">
          <cell r="B1239">
            <v>20200400021</v>
          </cell>
          <cell r="C1239" t="str">
            <v>産品150円</v>
          </cell>
          <cell r="D1239">
            <v>0</v>
          </cell>
          <cell r="E1239">
            <v>0</v>
          </cell>
          <cell r="F1239">
            <v>0</v>
          </cell>
          <cell r="H1239">
            <v>0</v>
          </cell>
        </row>
        <row r="1240">
          <cell r="B1240">
            <v>20200400030</v>
          </cell>
          <cell r="C1240" t="str">
            <v>霧島黒豚　焼肉セット</v>
          </cell>
          <cell r="D1240">
            <v>0</v>
          </cell>
          <cell r="E1240">
            <v>0</v>
          </cell>
          <cell r="F1240">
            <v>0</v>
          </cell>
          <cell r="H1240">
            <v>0</v>
          </cell>
        </row>
        <row r="1241">
          <cell r="B1241">
            <v>20200400031</v>
          </cell>
          <cell r="C1241" t="str">
            <v>進物ｾｯﾄ113 ﾍﾞｰｽｾﾗﾑ1本+ｳｪﾙｶﾑ1箱</v>
          </cell>
          <cell r="D1241">
            <v>0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</row>
        <row r="1242">
          <cell r="B1242">
            <v>20200400032</v>
          </cell>
          <cell r="C1242" t="str">
            <v>進物ｾｯﾄ114 ﾛｰｼｮﾝ1本+ｳｪﾙｶﾑ1箱</v>
          </cell>
          <cell r="D1242">
            <v>0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</row>
        <row r="1243">
          <cell r="B1243">
            <v>20200400033</v>
          </cell>
          <cell r="C1243" t="str">
            <v>霧島黒豚　肉三昧セット</v>
          </cell>
          <cell r="D1243">
            <v>0</v>
          </cell>
          <cell r="E1243">
            <v>0</v>
          </cell>
          <cell r="F1243">
            <v>0</v>
          </cell>
          <cell r="H1243">
            <v>0</v>
          </cell>
        </row>
        <row r="1244">
          <cell r="B1244">
            <v>20200400034</v>
          </cell>
          <cell r="C1244" t="str">
            <v>進物ｾｯﾄ115 ｴﾏﾙｼﾞｮﾝ1本+ｳｪﾙｶﾑ1箱</v>
          </cell>
          <cell r="D1244">
            <v>0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0</v>
          </cell>
        </row>
        <row r="1245">
          <cell r="B1245">
            <v>20200400035</v>
          </cell>
          <cell r="C1245" t="str">
            <v>進物ｾｯﾄ116 ﾓｲｽﾄｸﾘｰﾑ1個+ｳｪﾙｶﾑ1箱</v>
          </cell>
          <cell r="D1245">
            <v>0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0</v>
          </cell>
        </row>
        <row r="1246">
          <cell r="B1246">
            <v>20200400036</v>
          </cell>
          <cell r="C1246" t="str">
            <v>車海老(冷凍)</v>
          </cell>
          <cell r="D1246">
            <v>0</v>
          </cell>
          <cell r="E1246">
            <v>0</v>
          </cell>
          <cell r="F1246">
            <v>0</v>
          </cell>
          <cell r="H1246">
            <v>0</v>
          </cell>
        </row>
        <row r="1247">
          <cell r="B1247">
            <v>20200400038</v>
          </cell>
          <cell r="C1247" t="str">
            <v>進物ｾｯﾄ117 万田酵素 分包 50g 3箱</v>
          </cell>
          <cell r="D1247">
            <v>0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</row>
        <row r="1248">
          <cell r="B1248">
            <v>20200400040</v>
          </cell>
          <cell r="C1248" t="str">
            <v>進物ｾｯﾄ119 青汁 6箱</v>
          </cell>
          <cell r="D1248">
            <v>0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0</v>
          </cell>
        </row>
        <row r="1249">
          <cell r="B1249">
            <v>20200400047</v>
          </cell>
          <cell r="C1249" t="str">
            <v>FDみそ汁3種×3袋ｾｯﾄ(9食入)</v>
          </cell>
          <cell r="D1249">
            <v>0</v>
          </cell>
          <cell r="E1249">
            <v>0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</row>
        <row r="1250">
          <cell r="B1250">
            <v>20200500037</v>
          </cell>
          <cell r="C1250" t="str">
            <v>黒豚生ハンバーグ900g</v>
          </cell>
          <cell r="D1250">
            <v>0</v>
          </cell>
          <cell r="E1250">
            <v>0</v>
          </cell>
          <cell r="F1250">
            <v>0</v>
          </cell>
          <cell r="H1250">
            <v>0</v>
          </cell>
        </row>
        <row r="1251">
          <cell r="B1251">
            <v>20200500060</v>
          </cell>
          <cell r="C1251" t="str">
            <v>万田酵素GINGER 分包50g（3個組)</v>
          </cell>
          <cell r="D1251">
            <v>0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0</v>
          </cell>
        </row>
        <row r="1252">
          <cell r="B1252">
            <v>20200500061</v>
          </cell>
          <cell r="C1252" t="str">
            <v>万田酵素GINGER 粒20包（3個組)</v>
          </cell>
          <cell r="D1252">
            <v>0</v>
          </cell>
          <cell r="E1252">
            <v>0</v>
          </cell>
          <cell r="F1252">
            <v>0</v>
          </cell>
          <cell r="G1252">
            <v>0</v>
          </cell>
          <cell r="H1252">
            <v>0</v>
          </cell>
          <cell r="I1252">
            <v>0</v>
          </cell>
        </row>
        <row r="1253">
          <cell r="B1253">
            <v>20200900090</v>
          </cell>
          <cell r="C1253" t="str">
            <v>霧島黒豚ｶﾚｰA</v>
          </cell>
          <cell r="D1253">
            <v>0</v>
          </cell>
          <cell r="E1253">
            <v>0</v>
          </cell>
          <cell r="F1253">
            <v>0</v>
          </cell>
          <cell r="H1253">
            <v>0</v>
          </cell>
        </row>
        <row r="1254">
          <cell r="B1254">
            <v>20201000024</v>
          </cell>
          <cell r="C1254" t="str">
            <v>霧島黒豚ｶﾚｰB</v>
          </cell>
          <cell r="D1254">
            <v>0</v>
          </cell>
          <cell r="E1254">
            <v>0</v>
          </cell>
          <cell r="F1254">
            <v>0</v>
          </cell>
          <cell r="H1254">
            <v>0</v>
          </cell>
        </row>
        <row r="1255">
          <cell r="B1255">
            <v>20210200051</v>
          </cell>
          <cell r="C1255" t="str">
            <v>万田酵素くろあめ 100g</v>
          </cell>
          <cell r="D1255">
            <v>3294</v>
          </cell>
          <cell r="E1255">
            <v>181.3575818073015</v>
          </cell>
          <cell r="F1255">
            <v>597391.87447325117</v>
          </cell>
          <cell r="G1255">
            <v>29572</v>
          </cell>
          <cell r="H1255">
            <v>165.52672039892414</v>
          </cell>
          <cell r="I1255">
            <v>4894956.1756369844</v>
          </cell>
        </row>
        <row r="1256">
          <cell r="B1256">
            <v>20070200006</v>
          </cell>
          <cell r="C1256" t="str">
            <v>ﾄﾞﾘﾝｸ 発酵の力 50ml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</row>
        <row r="1257">
          <cell r="B1257">
            <v>20190900128</v>
          </cell>
          <cell r="C1257" t="str">
            <v>黒熟酢(300ml)A</v>
          </cell>
          <cell r="D1257">
            <v>0</v>
          </cell>
          <cell r="E1257">
            <v>0</v>
          </cell>
          <cell r="F1257">
            <v>0</v>
          </cell>
          <cell r="H1257">
            <v>0</v>
          </cell>
        </row>
        <row r="1258">
          <cell r="B1258">
            <v>20200100013</v>
          </cell>
          <cell r="C1258" t="str">
            <v>おいしい青汁 3g×30本A</v>
          </cell>
          <cell r="D1258">
            <v>0</v>
          </cell>
          <cell r="E1258">
            <v>0</v>
          </cell>
          <cell r="F1258">
            <v>0</v>
          </cell>
          <cell r="H1258">
            <v>0</v>
          </cell>
        </row>
        <row r="1259">
          <cell r="B1259">
            <v>20200200010</v>
          </cell>
          <cell r="C1259" t="str">
            <v>ｽｰﾊﾟｰ万田酵素氣Ⅰ 35g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</row>
        <row r="1260">
          <cell r="B1260">
            <v>20200300001</v>
          </cell>
          <cell r="C1260" t="str">
            <v>発酵甘酒A</v>
          </cell>
          <cell r="D1260">
            <v>0</v>
          </cell>
          <cell r="E1260">
            <v>0</v>
          </cell>
          <cell r="F1260">
            <v>0</v>
          </cell>
          <cell r="H1260">
            <v>0</v>
          </cell>
        </row>
        <row r="1261">
          <cell r="B1261">
            <v>20200300123</v>
          </cell>
          <cell r="C1261" t="str">
            <v>おいしい青汁 3g×30本B</v>
          </cell>
          <cell r="D1261">
            <v>0</v>
          </cell>
          <cell r="E1261">
            <v>0</v>
          </cell>
          <cell r="F1261">
            <v>0</v>
          </cell>
          <cell r="H1261">
            <v>0</v>
          </cell>
        </row>
        <row r="1262">
          <cell r="B1262">
            <v>20200600022</v>
          </cell>
          <cell r="C1262" t="str">
            <v>霧島黒豚ｶﾚｰ</v>
          </cell>
          <cell r="D1262">
            <v>0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</row>
        <row r="1263">
          <cell r="B1263">
            <v>20200700064</v>
          </cell>
          <cell r="C1263" t="str">
            <v>万田酵素 MULBERRY 分包35g</v>
          </cell>
          <cell r="D1263">
            <v>0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</row>
        <row r="1264">
          <cell r="B1264">
            <v>20200700065</v>
          </cell>
          <cell r="C1264" t="str">
            <v>万田酵素 MULBERRY 分包 10g</v>
          </cell>
          <cell r="D1264">
            <v>0</v>
          </cell>
          <cell r="E1264">
            <v>0</v>
          </cell>
          <cell r="F1264">
            <v>0</v>
          </cell>
          <cell r="G1264">
            <v>0</v>
          </cell>
          <cell r="H1264">
            <v>0</v>
          </cell>
          <cell r="I1264">
            <v>0</v>
          </cell>
        </row>
        <row r="1265">
          <cell r="B1265">
            <v>20200700085</v>
          </cell>
          <cell r="C1265" t="str">
            <v>おいしい青汁 3g×30本(CO)</v>
          </cell>
          <cell r="D1265">
            <v>0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</row>
        <row r="1266">
          <cell r="B1266">
            <v>20200800017</v>
          </cell>
          <cell r="C1266" t="str">
            <v>万田酵素ｴｸｾﾚﾝﾄ 分包30g</v>
          </cell>
          <cell r="D1266">
            <v>573</v>
          </cell>
          <cell r="E1266">
            <v>325.85718558117719</v>
          </cell>
          <cell r="F1266">
            <v>186716.16733801452</v>
          </cell>
          <cell r="G1266">
            <v>1800</v>
          </cell>
          <cell r="H1266">
            <v>303.07588959303405</v>
          </cell>
          <cell r="I1266">
            <v>545536.60126746132</v>
          </cell>
        </row>
        <row r="1267">
          <cell r="B1267">
            <v>20200800018</v>
          </cell>
          <cell r="C1267" t="str">
            <v>万田酵素ｴｸｾﾚﾝﾄ 分包450g</v>
          </cell>
          <cell r="D1267">
            <v>115</v>
          </cell>
          <cell r="E1267">
            <v>2777.9822572695612</v>
          </cell>
          <cell r="F1267">
            <v>319467.95958599955</v>
          </cell>
          <cell r="G1267">
            <v>402</v>
          </cell>
          <cell r="H1267">
            <v>3404.073803137971</v>
          </cell>
          <cell r="I1267">
            <v>1368437.6688614644</v>
          </cell>
        </row>
        <row r="1268">
          <cell r="B1268">
            <v>20201000023</v>
          </cell>
          <cell r="C1268" t="str">
            <v>ﾋﾞｭｰﾃｨｰｾﾞﾘｰ ﾊﾛｰｷﾃｨverB</v>
          </cell>
          <cell r="D1268">
            <v>0</v>
          </cell>
          <cell r="E1268">
            <v>0</v>
          </cell>
          <cell r="F1268">
            <v>0</v>
          </cell>
          <cell r="H1268">
            <v>0</v>
          </cell>
        </row>
        <row r="1269">
          <cell r="B1269">
            <v>20201100001</v>
          </cell>
          <cell r="C1269" t="str">
            <v>万田酵素 GINGER 分包20g(MUS)</v>
          </cell>
          <cell r="D1269">
            <v>0</v>
          </cell>
          <cell r="E1269">
            <v>0</v>
          </cell>
          <cell r="F1269">
            <v>0</v>
          </cell>
          <cell r="G1269">
            <v>0</v>
          </cell>
          <cell r="H1269">
            <v>0</v>
          </cell>
          <cell r="I1269">
            <v>0</v>
          </cell>
        </row>
        <row r="1270">
          <cell r="B1270">
            <v>20201100002</v>
          </cell>
          <cell r="C1270" t="str">
            <v>万田酵素 MULBERRY 分包20g(MUS)</v>
          </cell>
          <cell r="D1270">
            <v>0</v>
          </cell>
          <cell r="E1270">
            <v>0</v>
          </cell>
          <cell r="F1270">
            <v>0</v>
          </cell>
          <cell r="G1270">
            <v>0</v>
          </cell>
          <cell r="H1270">
            <v>0</v>
          </cell>
          <cell r="I1270">
            <v>0</v>
          </cell>
        </row>
        <row r="1271">
          <cell r="B1271">
            <v>20201100007</v>
          </cell>
          <cell r="C1271" t="str">
            <v>MANDA KOSO 韓国向け分包75g</v>
          </cell>
          <cell r="D1271">
            <v>0</v>
          </cell>
          <cell r="E1271">
            <v>0</v>
          </cell>
          <cell r="F1271">
            <v>0</v>
          </cell>
          <cell r="G1271">
            <v>0</v>
          </cell>
          <cell r="H1271">
            <v>0</v>
          </cell>
          <cell r="I1271">
            <v>0</v>
          </cell>
        </row>
        <row r="1272">
          <cell r="B1272">
            <v>20201100053</v>
          </cell>
          <cell r="C1272" t="str">
            <v>万田酵素 MANUKA HONEY 分包77.5g</v>
          </cell>
          <cell r="D1272">
            <v>2089</v>
          </cell>
          <cell r="E1272">
            <v>374.69771234682389</v>
          </cell>
          <cell r="F1272">
            <v>782743.52109251509</v>
          </cell>
          <cell r="G1272">
            <v>5900</v>
          </cell>
          <cell r="H1272">
            <v>503.98451726602792</v>
          </cell>
          <cell r="I1272">
            <v>2973508.6518695648</v>
          </cell>
        </row>
        <row r="1273">
          <cell r="B1273">
            <v>20201100054</v>
          </cell>
          <cell r="C1273" t="str">
            <v>試供品 万田酵素 MANUKA HONEY2.5g</v>
          </cell>
          <cell r="D1273">
            <v>22172</v>
          </cell>
          <cell r="E1273">
            <v>25.985149856105934</v>
          </cell>
          <cell r="F1273">
            <v>576142.74260958075</v>
          </cell>
          <cell r="G1273">
            <v>34000</v>
          </cell>
          <cell r="H1273">
            <v>26.562054479577316</v>
          </cell>
          <cell r="I1273">
            <v>903109.85230562871</v>
          </cell>
        </row>
        <row r="1274">
          <cell r="B1274">
            <v>20201200034</v>
          </cell>
          <cell r="C1274" t="str">
            <v>原料 万田酵素 X</v>
          </cell>
          <cell r="D1274">
            <v>0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</row>
        <row r="1275">
          <cell r="B1275">
            <v>20201200040</v>
          </cell>
          <cell r="C1275" t="str">
            <v>MANDA WELLNESS SUPERDRINK 7×3g</v>
          </cell>
          <cell r="D1275">
            <v>0</v>
          </cell>
          <cell r="E1275">
            <v>0</v>
          </cell>
          <cell r="F1275">
            <v>0</v>
          </cell>
          <cell r="G1275">
            <v>0</v>
          </cell>
          <cell r="H1275">
            <v>0</v>
          </cell>
          <cell r="I1275">
            <v>0</v>
          </cell>
        </row>
        <row r="1276">
          <cell r="B1276">
            <v>20201200041</v>
          </cell>
          <cell r="C1276" t="str">
            <v>MANDA WELLNESS SUPERFOOD 2×2.5g</v>
          </cell>
          <cell r="D1276">
            <v>0</v>
          </cell>
          <cell r="E1276">
            <v>0</v>
          </cell>
          <cell r="F1276">
            <v>0</v>
          </cell>
          <cell r="G1276">
            <v>0</v>
          </cell>
          <cell r="H1276">
            <v>0</v>
          </cell>
          <cell r="I1276">
            <v>0</v>
          </cell>
        </row>
        <row r="1277">
          <cell r="B1277">
            <v>20201200042</v>
          </cell>
          <cell r="C1277" t="str">
            <v>MANDA WELLNESS SUPERFOOD 7×2.5g</v>
          </cell>
          <cell r="D1277">
            <v>0</v>
          </cell>
          <cell r="E1277">
            <v>0</v>
          </cell>
          <cell r="F1277">
            <v>0</v>
          </cell>
          <cell r="G1277">
            <v>0</v>
          </cell>
          <cell r="H1277">
            <v>0</v>
          </cell>
          <cell r="I1277">
            <v>0</v>
          </cell>
        </row>
        <row r="1278">
          <cell r="B1278">
            <v>20210100018</v>
          </cell>
          <cell r="C1278" t="str">
            <v>万田酵素 MULBERRY 分包20gB</v>
          </cell>
          <cell r="D1278">
            <v>0</v>
          </cell>
          <cell r="E1278">
            <v>0</v>
          </cell>
          <cell r="F1278">
            <v>0</v>
          </cell>
          <cell r="H1278">
            <v>0</v>
          </cell>
        </row>
        <row r="1279">
          <cell r="B1279">
            <v>20210100026</v>
          </cell>
          <cell r="C1279" t="str">
            <v>見学用サンプル(STANDARD 2.5g)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</row>
        <row r="1280">
          <cell r="B1280">
            <v>20210200041</v>
          </cell>
          <cell r="C1280" t="str">
            <v>限定品万田酵素MULBERRY2.5g×28包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</v>
          </cell>
          <cell r="I1280">
            <v>0</v>
          </cell>
        </row>
        <row r="1281">
          <cell r="B1281">
            <v>20210300049</v>
          </cell>
          <cell r="C1281" t="str">
            <v>MKﾐｸｽﾁｬｰ(ﾌﾞﾛｯｸﾀｲﾌﾟ)(kg)</v>
          </cell>
          <cell r="D1281">
            <v>10</v>
          </cell>
          <cell r="E1281">
            <v>847.42176393423892</v>
          </cell>
          <cell r="F1281">
            <v>8474.2176393423888</v>
          </cell>
          <cell r="G1281">
            <v>50</v>
          </cell>
          <cell r="H1281">
            <v>916.97038431109479</v>
          </cell>
          <cell r="I1281">
            <v>45848.519215554741</v>
          </cell>
        </row>
        <row r="1282">
          <cell r="B1282">
            <v>20210400013</v>
          </cell>
          <cell r="C1282" t="str">
            <v>万田酵素くろあめ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</v>
          </cell>
          <cell r="I1282">
            <v>0</v>
          </cell>
        </row>
        <row r="1283">
          <cell r="B1283">
            <v>20201200051</v>
          </cell>
          <cell r="C1283" t="str">
            <v>植物用万田酵素 粒状ﾀｲﾌﾟ 300g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</v>
          </cell>
        </row>
        <row r="1284">
          <cell r="B1284">
            <v>20171100012</v>
          </cell>
          <cell r="C1284" t="str">
            <v>保湿ﾊﾝﾄﾞｸﾘｰﾑﾌﾟﾚｾﾞﾝﾄ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</v>
          </cell>
        </row>
        <row r="1285">
          <cell r="B1285">
            <v>20200300002</v>
          </cell>
          <cell r="C1285" t="str">
            <v>肌ごころ 84g 単品A</v>
          </cell>
          <cell r="D1285">
            <v>0</v>
          </cell>
          <cell r="E1285">
            <v>0</v>
          </cell>
          <cell r="F1285">
            <v>0</v>
          </cell>
          <cell r="H1285">
            <v>0</v>
          </cell>
        </row>
        <row r="1286">
          <cell r="B1286">
            <v>20200100021</v>
          </cell>
          <cell r="C1286" t="str">
            <v>万田発酵のもちもち寝かせ玄米ごA</v>
          </cell>
          <cell r="D1286">
            <v>0</v>
          </cell>
          <cell r="E1286">
            <v>0</v>
          </cell>
          <cell r="F1286">
            <v>0</v>
          </cell>
          <cell r="H1286">
            <v>0</v>
          </cell>
        </row>
        <row r="1287">
          <cell r="B1287">
            <v>20200400028</v>
          </cell>
          <cell r="C1287" t="str">
            <v>進物ｾｯﾄ111 FDみそ汁ｱｿｰﾄｾｯﾄ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</v>
          </cell>
        </row>
        <row r="1288">
          <cell r="B1288">
            <v>20200600023</v>
          </cell>
          <cell r="C1288" t="str">
            <v>熊野牛 シャトーブリアン ステーキ</v>
          </cell>
          <cell r="D1288">
            <v>0</v>
          </cell>
          <cell r="E1288">
            <v>0</v>
          </cell>
          <cell r="F1288">
            <v>0</v>
          </cell>
          <cell r="H1288">
            <v>0</v>
          </cell>
        </row>
        <row r="1289">
          <cell r="B1289">
            <v>20200600069</v>
          </cell>
          <cell r="C1289" t="str">
            <v>MANDA BUTTER CAKE</v>
          </cell>
          <cell r="D1289">
            <v>0</v>
          </cell>
          <cell r="E1289">
            <v>0</v>
          </cell>
          <cell r="F1289">
            <v>0</v>
          </cell>
          <cell r="G1289">
            <v>2583</v>
          </cell>
          <cell r="H1289">
            <v>130.37956356254716</v>
          </cell>
          <cell r="I1289">
            <v>336770.41268205934</v>
          </cell>
        </row>
        <row r="1290">
          <cell r="B1290">
            <v>20200700095</v>
          </cell>
          <cell r="C1290" t="str">
            <v>MANDA BUTTER CAKE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</row>
        <row r="1291">
          <cell r="B1291">
            <v>20200800011</v>
          </cell>
          <cell r="C1291" t="str">
            <v>FDみそ汁3種×1袋ｾｯﾄ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</row>
        <row r="1292">
          <cell r="B1292">
            <v>20200800012</v>
          </cell>
          <cell r="C1292" t="str">
            <v>FD 青野菜みそ汁(10食入)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</row>
        <row r="1293">
          <cell r="B1293">
            <v>20200800013</v>
          </cell>
          <cell r="C1293" t="str">
            <v>FD きのこみそ汁(10食入)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</row>
        <row r="1294">
          <cell r="B1294">
            <v>20200800014</v>
          </cell>
          <cell r="C1294" t="str">
            <v>FD 根菜みそ汁(10食入)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</row>
        <row r="1295">
          <cell r="B1295">
            <v>20200900093</v>
          </cell>
          <cell r="C1295" t="str">
            <v>霧島黒豚しゃぶしゃぶ大皿華盛</v>
          </cell>
          <cell r="D1295">
            <v>0</v>
          </cell>
          <cell r="E1295">
            <v>0</v>
          </cell>
          <cell r="F1295">
            <v>0</v>
          </cell>
          <cell r="H1295">
            <v>0</v>
          </cell>
        </row>
        <row r="1296">
          <cell r="B1296">
            <v>20200900096</v>
          </cell>
          <cell r="C1296" t="str">
            <v>(C)葉とらずりんご</v>
          </cell>
          <cell r="D1296">
            <v>0</v>
          </cell>
          <cell r="E1296">
            <v>0</v>
          </cell>
          <cell r="F1296">
            <v>0</v>
          </cell>
          <cell r="H1296">
            <v>0</v>
          </cell>
        </row>
        <row r="1297">
          <cell r="B1297">
            <v>20200900097</v>
          </cell>
          <cell r="C1297" t="str">
            <v>みかん（早生）</v>
          </cell>
          <cell r="D1297">
            <v>0</v>
          </cell>
          <cell r="E1297">
            <v>0</v>
          </cell>
          <cell r="F1297">
            <v>0</v>
          </cell>
          <cell r="H1297">
            <v>0</v>
          </cell>
        </row>
        <row r="1298">
          <cell r="B1298">
            <v>20201100005</v>
          </cell>
          <cell r="C1298" t="str">
            <v>MANDA BUTTER CAKE 11個入</v>
          </cell>
          <cell r="D1298">
            <v>0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</row>
        <row r="1299">
          <cell r="B1299">
            <v>20201100006</v>
          </cell>
          <cell r="C1299" t="str">
            <v>MANDA BUTTER CAKE 2個入</v>
          </cell>
          <cell r="D1299">
            <v>0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</row>
        <row r="1300">
          <cell r="B1300">
            <v>20201100052</v>
          </cell>
          <cell r="C1300" t="str">
            <v>しまなみレモン果汁 150ml</v>
          </cell>
          <cell r="D1300">
            <v>0</v>
          </cell>
          <cell r="E1300">
            <v>0</v>
          </cell>
          <cell r="F1300">
            <v>0</v>
          </cell>
          <cell r="H1300">
            <v>0</v>
          </cell>
        </row>
        <row r="1301">
          <cell r="B1301">
            <v>20201200028</v>
          </cell>
          <cell r="C1301" t="str">
            <v>FD 根菜みそ汁A</v>
          </cell>
          <cell r="D1301">
            <v>0</v>
          </cell>
          <cell r="E1301">
            <v>0</v>
          </cell>
          <cell r="F1301">
            <v>0</v>
          </cell>
          <cell r="H1301">
            <v>0</v>
          </cell>
        </row>
        <row r="1302">
          <cell r="B1302">
            <v>20201200029</v>
          </cell>
          <cell r="C1302" t="str">
            <v>FD きのこみそ汁A</v>
          </cell>
          <cell r="D1302">
            <v>0</v>
          </cell>
          <cell r="E1302">
            <v>0</v>
          </cell>
          <cell r="F1302">
            <v>0</v>
          </cell>
          <cell r="H1302">
            <v>0</v>
          </cell>
        </row>
        <row r="1303">
          <cell r="B1303">
            <v>20201200030</v>
          </cell>
          <cell r="C1303" t="str">
            <v>FD 青野菜みそ汁A</v>
          </cell>
          <cell r="D1303">
            <v>0</v>
          </cell>
          <cell r="E1303">
            <v>0</v>
          </cell>
          <cell r="F1303">
            <v>0</v>
          </cell>
          <cell r="H1303">
            <v>0</v>
          </cell>
        </row>
        <row r="1304">
          <cell r="B1304">
            <v>20210200046</v>
          </cell>
          <cell r="C1304" t="str">
            <v>熊野牛ランプステーキ</v>
          </cell>
          <cell r="D1304">
            <v>0</v>
          </cell>
          <cell r="E1304">
            <v>0</v>
          </cell>
          <cell r="F1304">
            <v>0</v>
          </cell>
          <cell r="H1304">
            <v>0</v>
          </cell>
        </row>
        <row r="1305">
          <cell r="B1305">
            <v>20200400002</v>
          </cell>
          <cell r="C1305" t="str">
            <v>霧島黒豚ｶﾚｰ</v>
          </cell>
          <cell r="D1305">
            <v>14455</v>
          </cell>
          <cell r="E1305">
            <v>231.36334730634977</v>
          </cell>
          <cell r="F1305">
            <v>3344357.1853132858</v>
          </cell>
          <cell r="G1305">
            <v>61193</v>
          </cell>
          <cell r="H1305">
            <v>242.62826149535451</v>
          </cell>
          <cell r="I1305">
            <v>14847151.205685228</v>
          </cell>
        </row>
        <row r="1306">
          <cell r="B1306">
            <v>20200900066</v>
          </cell>
          <cell r="C1306" t="str">
            <v>FD 根菜みそ汁B</v>
          </cell>
          <cell r="D1306">
            <v>0</v>
          </cell>
          <cell r="E1306">
            <v>0</v>
          </cell>
          <cell r="F1306">
            <v>0</v>
          </cell>
          <cell r="H1306">
            <v>0</v>
          </cell>
        </row>
        <row r="1307">
          <cell r="B1307">
            <v>20200900067</v>
          </cell>
          <cell r="C1307" t="str">
            <v>FD きのこみそ汁B</v>
          </cell>
          <cell r="D1307">
            <v>0</v>
          </cell>
          <cell r="E1307">
            <v>0</v>
          </cell>
          <cell r="F1307">
            <v>0</v>
          </cell>
          <cell r="H1307">
            <v>0</v>
          </cell>
        </row>
        <row r="1308">
          <cell r="B1308">
            <v>20200900068</v>
          </cell>
          <cell r="C1308" t="str">
            <v>FD 青野菜みそ汁B</v>
          </cell>
          <cell r="D1308">
            <v>0</v>
          </cell>
          <cell r="E1308">
            <v>0</v>
          </cell>
          <cell r="F1308">
            <v>0</v>
          </cell>
          <cell r="H1308">
            <v>0</v>
          </cell>
        </row>
        <row r="1309">
          <cell r="B1309">
            <v>20201000025</v>
          </cell>
          <cell r="C1309" t="str">
            <v>MANDA BUTTER CAKE 2個入り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</v>
          </cell>
        </row>
        <row r="1310">
          <cell r="B1310">
            <v>20201000026</v>
          </cell>
          <cell r="C1310" t="str">
            <v>MANDA BUTTER CAKE 11個入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</row>
        <row r="1311">
          <cell r="B1311">
            <v>20201100040</v>
          </cell>
          <cell r="C1311" t="str">
            <v>MANDA BUTTER CAKE（3個入り）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</row>
        <row r="1312">
          <cell r="B1312">
            <v>20200300014</v>
          </cell>
          <cell r="C1312" t="str">
            <v>万田酵素STANDARD 7粒×4包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</row>
        <row r="1313">
          <cell r="B1313">
            <v>20201200002</v>
          </cell>
          <cell r="C1313" t="str">
            <v>ﾚﾓ缶 ひろしま牡蠣</v>
          </cell>
          <cell r="D1313">
            <v>0</v>
          </cell>
          <cell r="E1313">
            <v>0</v>
          </cell>
          <cell r="F1313">
            <v>0</v>
          </cell>
          <cell r="H1313">
            <v>0</v>
          </cell>
        </row>
        <row r="1314">
          <cell r="B1314">
            <v>20201200003</v>
          </cell>
          <cell r="C1314" t="str">
            <v>ﾚﾓ缶 ひろしま小鰯</v>
          </cell>
          <cell r="D1314">
            <v>0</v>
          </cell>
          <cell r="E1314">
            <v>0</v>
          </cell>
          <cell r="F1314">
            <v>0</v>
          </cell>
          <cell r="H1314">
            <v>0</v>
          </cell>
        </row>
        <row r="1315">
          <cell r="B1315">
            <v>20201200004</v>
          </cell>
          <cell r="C1315" t="str">
            <v>ﾚﾓ缶 宮島ﾑｰﾙ貝</v>
          </cell>
          <cell r="D1315">
            <v>0</v>
          </cell>
          <cell r="E1315">
            <v>0</v>
          </cell>
          <cell r="F1315">
            <v>0</v>
          </cell>
          <cell r="H1315">
            <v>0</v>
          </cell>
        </row>
        <row r="1316">
          <cell r="B1316">
            <v>20201200008</v>
          </cell>
          <cell r="C1316" t="str">
            <v>瀬戸内柚子れもん鍋</v>
          </cell>
          <cell r="D1316">
            <v>0</v>
          </cell>
          <cell r="E1316">
            <v>0</v>
          </cell>
          <cell r="F1316">
            <v>0</v>
          </cell>
          <cell r="H1316">
            <v>0</v>
          </cell>
        </row>
        <row r="1317">
          <cell r="B1317">
            <v>20201000022</v>
          </cell>
          <cell r="C1317" t="str">
            <v>保湿ﾊﾝﾄﾞｸﾘｰﾑ ﾊﾛｰｷﾃｨverB</v>
          </cell>
          <cell r="D1317">
            <v>0</v>
          </cell>
          <cell r="E1317">
            <v>0</v>
          </cell>
          <cell r="F1317">
            <v>0</v>
          </cell>
          <cell r="H1317">
            <v>0</v>
          </cell>
        </row>
        <row r="1318">
          <cell r="B1318">
            <v>20190700037</v>
          </cell>
          <cell r="C1318" t="str">
            <v>赤鶏さつま</v>
          </cell>
          <cell r="D1318">
            <v>0</v>
          </cell>
          <cell r="E1318">
            <v>0</v>
          </cell>
          <cell r="F1318">
            <v>0</v>
          </cell>
          <cell r="H1318">
            <v>0</v>
          </cell>
        </row>
        <row r="1319">
          <cell r="B1319">
            <v>20190500028</v>
          </cell>
          <cell r="C1319" t="str">
            <v>万田のお米 2㎏(広島県産)</v>
          </cell>
          <cell r="D1319">
            <v>0</v>
          </cell>
          <cell r="E1319">
            <v>0</v>
          </cell>
          <cell r="F1319">
            <v>0</v>
          </cell>
          <cell r="H1319">
            <v>0</v>
          </cell>
        </row>
        <row r="1320">
          <cell r="B1320">
            <v>20190900093</v>
          </cell>
          <cell r="C1320" t="str">
            <v>万田酵素 金印 分包150gB</v>
          </cell>
          <cell r="D1320">
            <v>0</v>
          </cell>
          <cell r="E1320">
            <v>0</v>
          </cell>
          <cell r="F1320">
            <v>0</v>
          </cell>
          <cell r="H1320">
            <v>0</v>
          </cell>
        </row>
        <row r="1321">
          <cell r="B1321">
            <v>20190900111</v>
          </cell>
          <cell r="C1321" t="str">
            <v>保湿泡ﾎﾞﾃﾞｨｳｫｯｼｭ 詰め替え 450mlB</v>
          </cell>
          <cell r="D1321">
            <v>0</v>
          </cell>
          <cell r="E1321">
            <v>0</v>
          </cell>
          <cell r="F1321">
            <v>0</v>
          </cell>
          <cell r="H1321">
            <v>0</v>
          </cell>
        </row>
        <row r="1322">
          <cell r="B1322">
            <v>20210600001</v>
          </cell>
          <cell r="C1322" t="str">
            <v>試供品 植物用万田酵素 粒状ﾀｲﾌﾟ7g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</row>
        <row r="1323">
          <cell r="B1323">
            <v>20210700007</v>
          </cell>
          <cell r="C1323" t="str">
            <v>MKﾐｸｽﾁｬｰ(ﾍﾟｰｽﾄ) 1kg</v>
          </cell>
          <cell r="D1323">
            <v>15</v>
          </cell>
          <cell r="E1323">
            <v>2476.279282738823</v>
          </cell>
          <cell r="F1323">
            <v>37144.189241082342</v>
          </cell>
          <cell r="G1323">
            <v>18</v>
          </cell>
          <cell r="H1323">
            <v>4010.0613653659584</v>
          </cell>
          <cell r="I1323">
            <v>72181.104576587255</v>
          </cell>
        </row>
        <row r="1324">
          <cell r="B1324">
            <v>20210700017</v>
          </cell>
          <cell r="C1324" t="str">
            <v>万田発酵発酵彩美ｼﾞﾝｼﾞｬｰﾌﾟﾗｽ65ml</v>
          </cell>
          <cell r="D1324">
            <v>0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</v>
          </cell>
        </row>
        <row r="1325">
          <cell r="B1325">
            <v>20220100037</v>
          </cell>
          <cell r="C1325" t="str">
            <v>ｴﾑﾌｫﾙﾃ ﾘﾝｸﾙﾌﾞﾗｲﾄｴｯｾﾝｽ 20g</v>
          </cell>
          <cell r="D1325">
            <v>57136</v>
          </cell>
          <cell r="E1325">
            <v>589.61166902749721</v>
          </cell>
          <cell r="F1325">
            <v>33688052.321555078</v>
          </cell>
          <cell r="G1325">
            <v>30000</v>
          </cell>
          <cell r="H1325">
            <v>523.9009933976937</v>
          </cell>
          <cell r="I1325">
            <v>15717029.801930811</v>
          </cell>
        </row>
        <row r="1326">
          <cell r="B1326">
            <v>20220100041</v>
          </cell>
          <cell r="C1326" t="str">
            <v>試供品 ｴﾑﾌｫﾙﾃ ﾘﾝｸﾙﾌﾞﾗｲﾄｴｯｾﾝｽ 1g</v>
          </cell>
          <cell r="D1326">
            <v>2900</v>
          </cell>
          <cell r="E1326">
            <v>65.949955403186593</v>
          </cell>
          <cell r="F1326">
            <v>191254.87066924112</v>
          </cell>
          <cell r="G1326">
            <v>24000</v>
          </cell>
          <cell r="H1326">
            <v>86.331545020981807</v>
          </cell>
          <cell r="I1326">
            <v>2071957.0805035634</v>
          </cell>
        </row>
        <row r="1327">
          <cell r="B1327">
            <v>20220100056</v>
          </cell>
          <cell r="C1327" t="str">
            <v>おいしい青汁 3g×30本(生産用)</v>
          </cell>
          <cell r="D1327">
            <v>808</v>
          </cell>
          <cell r="E1327">
            <v>872.62540424052668</v>
          </cell>
          <cell r="F1327">
            <v>705081.32662634552</v>
          </cell>
          <cell r="G1327">
            <v>60256</v>
          </cell>
          <cell r="H1327">
            <v>772.71283060894018</v>
          </cell>
          <cell r="I1327">
            <v>46560584.321172297</v>
          </cell>
          <cell r="J1327">
            <v>-61064</v>
          </cell>
          <cell r="K1327">
            <v>774.03487566812919</v>
          </cell>
        </row>
        <row r="1328">
          <cell r="B1328">
            <v>20211100006</v>
          </cell>
          <cell r="C1328" t="str">
            <v>まるかじりんご 180ml</v>
          </cell>
          <cell r="D1328">
            <v>167</v>
          </cell>
          <cell r="E1328">
            <v>222.69550291153629</v>
          </cell>
          <cell r="F1328">
            <v>37190.148986226559</v>
          </cell>
          <cell r="H1328">
            <v>0</v>
          </cell>
        </row>
        <row r="1329">
          <cell r="B1329">
            <v>20211100018</v>
          </cell>
          <cell r="C1329" t="str">
            <v>万田酵素MULBERRY粒製品用1.47g(7粒)</v>
          </cell>
          <cell r="D1329">
            <v>0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</row>
        <row r="1330">
          <cell r="B1330">
            <v>20220100058</v>
          </cell>
          <cell r="C1330" t="str">
            <v>おいしい青汁(3g)3g</v>
          </cell>
          <cell r="D1330">
            <v>0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</row>
        <row r="1331">
          <cell r="B1331">
            <v>20211000062</v>
          </cell>
          <cell r="C1331" t="str">
            <v>植物用万田酵素 粒状ﾀｲﾌﾟ 300g</v>
          </cell>
          <cell r="D1331">
            <v>45637</v>
          </cell>
          <cell r="E1331">
            <v>231.74238979361851</v>
          </cell>
          <cell r="F1331">
            <v>10576027.443011368</v>
          </cell>
          <cell r="G1331">
            <v>0</v>
          </cell>
          <cell r="H1331">
            <v>0</v>
          </cell>
          <cell r="I1331">
            <v>0</v>
          </cell>
        </row>
        <row r="1332">
          <cell r="B1332">
            <v>20210400015</v>
          </cell>
          <cell r="C1332" t="str">
            <v>HAKKOｱｲｽ 100ml</v>
          </cell>
          <cell r="D1332">
            <v>0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</v>
          </cell>
        </row>
        <row r="1333">
          <cell r="B1333">
            <v>20220200004</v>
          </cell>
          <cell r="C1333" t="str">
            <v>試供品 万田酵素 MULBERRY 2.5g(T)</v>
          </cell>
          <cell r="D1333">
            <v>0</v>
          </cell>
          <cell r="E1333">
            <v>0</v>
          </cell>
          <cell r="F1333">
            <v>0</v>
          </cell>
          <cell r="G1333">
            <v>137758</v>
          </cell>
          <cell r="H1333">
            <v>17.0213973776711</v>
          </cell>
          <cell r="I1333">
            <v>2344833.6599532156</v>
          </cell>
          <cell r="J1333">
            <v>-137758</v>
          </cell>
          <cell r="K1333">
            <v>17.0213973776711</v>
          </cell>
        </row>
        <row r="1334">
          <cell r="B1334">
            <v>20220200007</v>
          </cell>
          <cell r="C1334" t="str">
            <v>試供品 万田酵素 5g(販売店向け)(T</v>
          </cell>
          <cell r="D1334">
            <v>0</v>
          </cell>
          <cell r="E1334">
            <v>0</v>
          </cell>
          <cell r="F1334">
            <v>0</v>
          </cell>
          <cell r="G1334">
            <v>11982</v>
          </cell>
          <cell r="H1334">
            <v>17.021434665105158</v>
          </cell>
          <cell r="I1334">
            <v>203950.83015729001</v>
          </cell>
        </row>
        <row r="1335">
          <cell r="B1335">
            <v>20200800016</v>
          </cell>
          <cell r="C1335" t="str">
            <v>万田酵素ｴｸｾﾚﾝﾄ 145g</v>
          </cell>
          <cell r="D1335">
            <v>0</v>
          </cell>
          <cell r="E1335">
            <v>0</v>
          </cell>
          <cell r="F1335">
            <v>0</v>
          </cell>
          <cell r="G1335">
            <v>120</v>
          </cell>
          <cell r="H1335">
            <v>2752.659014359745</v>
          </cell>
          <cell r="I1335">
            <v>330319.08172316942</v>
          </cell>
        </row>
        <row r="1336">
          <cell r="B1336">
            <v>20210300025</v>
          </cell>
          <cell r="C1336" t="str">
            <v>万田酵素 醸 分包150g</v>
          </cell>
          <cell r="D1336">
            <v>0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</row>
        <row r="1337">
          <cell r="B1337">
            <v>20210300026</v>
          </cell>
          <cell r="C1337" t="str">
            <v>万田酵素 醸 HI 分包150g</v>
          </cell>
          <cell r="D1337">
            <v>0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</row>
        <row r="1338">
          <cell r="B1338">
            <v>20210500024</v>
          </cell>
          <cell r="C1338" t="str">
            <v>ｴｺﾌﾟﾚﾐｱﾑｺﾞｰﾙﾄﾞ 極500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</row>
        <row r="1339">
          <cell r="B1339">
            <v>20210500025</v>
          </cell>
          <cell r="C1339" t="str">
            <v>ｴｺﾌﾟﾚﾐｱﾑｺﾞｰﾙﾄﾞ 極50g</v>
          </cell>
          <cell r="D1339">
            <v>0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0</v>
          </cell>
        </row>
        <row r="1340">
          <cell r="B1340">
            <v>20211100014</v>
          </cell>
          <cell r="C1340" t="str">
            <v>特選EXプラス分包70g(2.5g×28包)</v>
          </cell>
          <cell r="D1340">
            <v>0</v>
          </cell>
          <cell r="E1340">
            <v>0</v>
          </cell>
          <cell r="F1340">
            <v>0</v>
          </cell>
          <cell r="G1340">
            <v>5665</v>
          </cell>
          <cell r="H1340">
            <v>557.68976152999107</v>
          </cell>
          <cell r="I1340">
            <v>3159312.4990673997</v>
          </cell>
        </row>
        <row r="1341">
          <cell r="B1341">
            <v>20211100015</v>
          </cell>
          <cell r="C1341" t="str">
            <v>特選EXプラス分包150g(2.5g×60包)</v>
          </cell>
          <cell r="D1341">
            <v>0</v>
          </cell>
          <cell r="E1341">
            <v>0</v>
          </cell>
          <cell r="F1341">
            <v>0</v>
          </cell>
          <cell r="G1341">
            <v>3060</v>
          </cell>
          <cell r="H1341">
            <v>1058.5900998290829</v>
          </cell>
          <cell r="I1341">
            <v>3239285.7054769937</v>
          </cell>
        </row>
        <row r="1342">
          <cell r="B1342">
            <v>20211100027</v>
          </cell>
          <cell r="C1342" t="str">
            <v>万田酵素MULBERRY 粒44.1g(30包入)</v>
          </cell>
          <cell r="D1342">
            <v>2700</v>
          </cell>
          <cell r="E1342">
            <v>512.59982305674725</v>
          </cell>
          <cell r="F1342">
            <v>1384019.5222532176</v>
          </cell>
          <cell r="G1342">
            <v>23100</v>
          </cell>
          <cell r="H1342">
            <v>368.72930360909396</v>
          </cell>
          <cell r="I1342">
            <v>8517646.913370071</v>
          </cell>
          <cell r="J1342">
            <v>-25800</v>
          </cell>
          <cell r="K1342">
            <v>383.78552076059259</v>
          </cell>
        </row>
        <row r="1343">
          <cell r="B1343">
            <v>20220100027</v>
          </cell>
          <cell r="C1343" t="str">
            <v>MULBERRY 2.5g 支給用</v>
          </cell>
          <cell r="D1343">
            <v>0</v>
          </cell>
          <cell r="E1343">
            <v>0</v>
          </cell>
          <cell r="F1343">
            <v>0</v>
          </cell>
          <cell r="G1343">
            <v>126000</v>
          </cell>
          <cell r="H1343">
            <v>7.1090161997364127</v>
          </cell>
          <cell r="I1343">
            <v>895736.04116678797</v>
          </cell>
        </row>
        <row r="1344">
          <cell r="B1344">
            <v>20220100029</v>
          </cell>
          <cell r="C1344" t="str">
            <v>STANDARD 2.5g 支給用</v>
          </cell>
          <cell r="D1344">
            <v>0</v>
          </cell>
          <cell r="E1344">
            <v>0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</row>
        <row r="1345">
          <cell r="B1345">
            <v>20220100030</v>
          </cell>
          <cell r="C1345" t="str">
            <v>P 2.5g×2 支給用</v>
          </cell>
          <cell r="D1345">
            <v>0</v>
          </cell>
          <cell r="E1345">
            <v>0</v>
          </cell>
          <cell r="F1345">
            <v>0</v>
          </cell>
          <cell r="G1345">
            <v>24000</v>
          </cell>
          <cell r="H1345">
            <v>12.826348094857526</v>
          </cell>
          <cell r="I1345">
            <v>307832.35427658062</v>
          </cell>
        </row>
        <row r="1346">
          <cell r="B1346">
            <v>20211000059</v>
          </cell>
          <cell r="C1346" t="str">
            <v>FDみそ汁3種×3袋ｾｯﾄ(9食入)B</v>
          </cell>
          <cell r="D1346">
            <v>0</v>
          </cell>
          <cell r="E1346">
            <v>0</v>
          </cell>
          <cell r="F1346">
            <v>0</v>
          </cell>
          <cell r="H1346">
            <v>0</v>
          </cell>
        </row>
        <row r="1347">
          <cell r="B1347">
            <v>20190900172</v>
          </cell>
          <cell r="C1347" t="str">
            <v>万田酵素 GINGER 分包20gB</v>
          </cell>
          <cell r="D1347">
            <v>0</v>
          </cell>
          <cell r="E1347">
            <v>0</v>
          </cell>
          <cell r="F1347">
            <v>0</v>
          </cell>
          <cell r="H1347">
            <v>0</v>
          </cell>
        </row>
        <row r="1348">
          <cell r="B1348">
            <v>20190900178</v>
          </cell>
          <cell r="C1348" t="str">
            <v>万田酵素 MULBERRY 分包20gB</v>
          </cell>
          <cell r="D1348">
            <v>0</v>
          </cell>
          <cell r="E1348">
            <v>0</v>
          </cell>
          <cell r="F1348">
            <v>0</v>
          </cell>
          <cell r="H1348">
            <v>0</v>
          </cell>
        </row>
        <row r="1349">
          <cell r="B1349">
            <v>20190900175</v>
          </cell>
          <cell r="C1349" t="str">
            <v>万田酵素 STANDARD 分包20gB</v>
          </cell>
          <cell r="D1349">
            <v>0</v>
          </cell>
          <cell r="E1349">
            <v>0</v>
          </cell>
          <cell r="F1349">
            <v>0</v>
          </cell>
          <cell r="H1349">
            <v>0</v>
          </cell>
        </row>
        <row r="1350">
          <cell r="B1350">
            <v>20210300031</v>
          </cell>
          <cell r="C1350" t="str">
            <v>自然薯アイス・とろろセット</v>
          </cell>
          <cell r="D1350">
            <v>0</v>
          </cell>
          <cell r="E1350">
            <v>0</v>
          </cell>
          <cell r="F1350">
            <v>0</v>
          </cell>
          <cell r="G1350">
            <v>0</v>
          </cell>
          <cell r="H1350">
            <v>0</v>
          </cell>
          <cell r="I1350">
            <v>0</v>
          </cell>
        </row>
        <row r="1351">
          <cell r="B1351">
            <v>20210900037</v>
          </cell>
          <cell r="C1351" t="str">
            <v>【箱】FD きのこみそ汁B</v>
          </cell>
          <cell r="D1351">
            <v>0</v>
          </cell>
          <cell r="E1351">
            <v>0</v>
          </cell>
          <cell r="F1351">
            <v>0</v>
          </cell>
          <cell r="H1351">
            <v>0</v>
          </cell>
        </row>
        <row r="1352">
          <cell r="B1352">
            <v>20210900039</v>
          </cell>
          <cell r="C1352" t="str">
            <v>【箱】FD 根菜みそ汁B</v>
          </cell>
          <cell r="D1352">
            <v>0</v>
          </cell>
          <cell r="E1352">
            <v>0</v>
          </cell>
          <cell r="F1352">
            <v>0</v>
          </cell>
          <cell r="H1352">
            <v>0</v>
          </cell>
        </row>
        <row r="1353">
          <cell r="B1353">
            <v>20210900038</v>
          </cell>
          <cell r="C1353" t="str">
            <v>【箱】FD 青野菜みそ汁B</v>
          </cell>
          <cell r="D1353">
            <v>0</v>
          </cell>
          <cell r="E1353">
            <v>0</v>
          </cell>
          <cell r="F1353">
            <v>0</v>
          </cell>
          <cell r="H1353">
            <v>0</v>
          </cell>
        </row>
        <row r="1354">
          <cell r="B1354">
            <v>20190900171</v>
          </cell>
          <cell r="C1354" t="str">
            <v>試供品 万田酵素 GINGER 粒B</v>
          </cell>
          <cell r="D1354">
            <v>0</v>
          </cell>
          <cell r="E1354">
            <v>0</v>
          </cell>
          <cell r="F1354">
            <v>0</v>
          </cell>
          <cell r="H1354">
            <v>0</v>
          </cell>
        </row>
        <row r="1355">
          <cell r="B1355">
            <v>20190900177</v>
          </cell>
          <cell r="C1355" t="str">
            <v>試供品 万田酵素 MULBERRY 粒B</v>
          </cell>
          <cell r="D1355">
            <v>0</v>
          </cell>
          <cell r="E1355">
            <v>0</v>
          </cell>
          <cell r="F1355">
            <v>0</v>
          </cell>
          <cell r="H1355">
            <v>0</v>
          </cell>
        </row>
        <row r="1356">
          <cell r="B1356">
            <v>20190900174</v>
          </cell>
          <cell r="C1356" t="str">
            <v>試供品 万田酵素 STANDARD 粒B</v>
          </cell>
          <cell r="D1356">
            <v>0</v>
          </cell>
          <cell r="E1356">
            <v>0</v>
          </cell>
          <cell r="F1356">
            <v>0</v>
          </cell>
          <cell r="H1356">
            <v>0</v>
          </cell>
        </row>
        <row r="1357">
          <cell r="B1357">
            <v>20211200016</v>
          </cell>
          <cell r="C1357" t="str">
            <v>秘蔵 万田酵素 145gB</v>
          </cell>
          <cell r="D1357">
            <v>0</v>
          </cell>
          <cell r="E1357">
            <v>0</v>
          </cell>
          <cell r="F1357">
            <v>0</v>
          </cell>
          <cell r="H1357">
            <v>0</v>
          </cell>
        </row>
        <row r="1358">
          <cell r="B1358">
            <v>20190900100</v>
          </cell>
          <cell r="C1358" t="str">
            <v>万田31号 100mlB</v>
          </cell>
          <cell r="D1358">
            <v>0</v>
          </cell>
          <cell r="E1358">
            <v>0</v>
          </cell>
          <cell r="F1358">
            <v>0</v>
          </cell>
          <cell r="H1358">
            <v>0</v>
          </cell>
        </row>
        <row r="1359">
          <cell r="B1359">
            <v>20211000001</v>
          </cell>
          <cell r="C1359" t="str">
            <v>万田酵素 KARIN&amp;HONEY 分包 77.5gB</v>
          </cell>
          <cell r="D1359">
            <v>0</v>
          </cell>
          <cell r="E1359">
            <v>0</v>
          </cell>
          <cell r="F1359">
            <v>0</v>
          </cell>
          <cell r="H1359">
            <v>0</v>
          </cell>
        </row>
        <row r="1360">
          <cell r="B1360">
            <v>20200100004</v>
          </cell>
          <cell r="C1360" t="str">
            <v>万田酵素MULBERRY(ｸﾘｱｹｰｽ)26g×1本</v>
          </cell>
          <cell r="D1360">
            <v>0</v>
          </cell>
          <cell r="E1360">
            <v>0</v>
          </cell>
          <cell r="F1360">
            <v>0</v>
          </cell>
          <cell r="H1360">
            <v>0</v>
          </cell>
        </row>
        <row r="1361">
          <cell r="B1361">
            <v>20191100109</v>
          </cell>
          <cell r="C1361" t="str">
            <v>万田酵素MULBERRYﾁｭｰﾌﾞﾀｲﾌﾟ26g×1B</v>
          </cell>
          <cell r="D1361">
            <v>0</v>
          </cell>
          <cell r="E1361">
            <v>0</v>
          </cell>
          <cell r="F1361">
            <v>0</v>
          </cell>
          <cell r="H1361">
            <v>0</v>
          </cell>
        </row>
        <row r="1362">
          <cell r="B1362">
            <v>20211100024</v>
          </cell>
          <cell r="C1362" t="str">
            <v>万田酵素 KARIN&amp;HONEY 分包 77.5gA</v>
          </cell>
          <cell r="D1362">
            <v>0</v>
          </cell>
          <cell r="E1362">
            <v>0</v>
          </cell>
          <cell r="F1362">
            <v>0</v>
          </cell>
          <cell r="H1362">
            <v>0</v>
          </cell>
        </row>
        <row r="1363">
          <cell r="B1363">
            <v>20200500058</v>
          </cell>
          <cell r="C1363" t="str">
            <v>万田酵素STANDARD 粒20包（3個組)</v>
          </cell>
          <cell r="D1363">
            <v>0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</row>
        <row r="1364">
          <cell r="B1364">
            <v>20210800029</v>
          </cell>
          <cell r="C1364" t="str">
            <v>【ｵﾙﾄﾗｰﾉ】ﾌｧｰｽﾄｸﾗｽのｻﾗﾀﾞｾｯﾄ</v>
          </cell>
          <cell r="D1364">
            <v>0</v>
          </cell>
          <cell r="E1364">
            <v>0</v>
          </cell>
          <cell r="F1364">
            <v>0</v>
          </cell>
          <cell r="H1364">
            <v>0</v>
          </cell>
        </row>
        <row r="1365">
          <cell r="B1365">
            <v>20220300002</v>
          </cell>
          <cell r="C1365" t="str">
            <v>まるかじりんご 180ml×3本ｾｯﾄ</v>
          </cell>
          <cell r="D1365">
            <v>0</v>
          </cell>
          <cell r="E1365">
            <v>0</v>
          </cell>
          <cell r="F1365">
            <v>0</v>
          </cell>
          <cell r="H1365">
            <v>0</v>
          </cell>
        </row>
        <row r="1366">
          <cell r="B1366">
            <v>20210300035</v>
          </cell>
          <cell r="C1366" t="str">
            <v>マンゴー</v>
          </cell>
          <cell r="D1366">
            <v>0</v>
          </cell>
          <cell r="E1366">
            <v>0</v>
          </cell>
          <cell r="F1366">
            <v>0</v>
          </cell>
          <cell r="H1366">
            <v>0</v>
          </cell>
        </row>
        <row r="1367">
          <cell r="B1367">
            <v>20210800047</v>
          </cell>
          <cell r="C1367" t="str">
            <v>媛うらら</v>
          </cell>
          <cell r="D1367">
            <v>0</v>
          </cell>
          <cell r="E1367">
            <v>0</v>
          </cell>
          <cell r="F1367">
            <v>0</v>
          </cell>
          <cell r="H1367">
            <v>0</v>
          </cell>
        </row>
        <row r="1368">
          <cell r="B1368">
            <v>20210800043</v>
          </cell>
          <cell r="C1368" t="str">
            <v>葉とらずりんごとりんごジュース</v>
          </cell>
          <cell r="D1368">
            <v>0</v>
          </cell>
          <cell r="E1368">
            <v>0</v>
          </cell>
          <cell r="F1368">
            <v>0</v>
          </cell>
          <cell r="H1368">
            <v>0</v>
          </cell>
        </row>
        <row r="1369">
          <cell r="B1369">
            <v>20200900102</v>
          </cell>
          <cell r="C1369" t="str">
            <v>葉とらずりんご詰合</v>
          </cell>
          <cell r="D1369">
            <v>0</v>
          </cell>
          <cell r="E1369">
            <v>0</v>
          </cell>
          <cell r="F1369">
            <v>0</v>
          </cell>
          <cell r="H1369">
            <v>0</v>
          </cell>
        </row>
        <row r="1370">
          <cell r="B1370">
            <v>20200900078</v>
          </cell>
          <cell r="C1370" t="str">
            <v>進物125 万田のおもち 2㎏(1㎏×2)</v>
          </cell>
          <cell r="D1370">
            <v>0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</row>
        <row r="1371">
          <cell r="B1371">
            <v>20210800021</v>
          </cell>
          <cell r="C1371" t="str">
            <v>進物134 ﾓｲｽﾁｬｰﾛｰｼｮﾝ3本ｾｯﾄ</v>
          </cell>
          <cell r="D1371">
            <v>0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</row>
        <row r="1372">
          <cell r="B1372">
            <v>20210600002</v>
          </cell>
          <cell r="C1372" t="str">
            <v>赤鶏・霧島黒豚セット</v>
          </cell>
          <cell r="D1372">
            <v>0</v>
          </cell>
          <cell r="E1372">
            <v>0</v>
          </cell>
          <cell r="F1372">
            <v>0</v>
          </cell>
          <cell r="H1372">
            <v>0</v>
          </cell>
        </row>
        <row r="1373">
          <cell r="B1373">
            <v>20200500057</v>
          </cell>
          <cell r="C1373" t="str">
            <v>万田酵素STANDARD 分包50g（3個組)</v>
          </cell>
          <cell r="D1373">
            <v>0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</row>
        <row r="1374">
          <cell r="B1374">
            <v>20200700026</v>
          </cell>
          <cell r="C1374" t="str">
            <v>紙袋</v>
          </cell>
          <cell r="D1374">
            <v>0</v>
          </cell>
          <cell r="E1374">
            <v>0</v>
          </cell>
          <cell r="F1374">
            <v>0</v>
          </cell>
          <cell r="G1374">
            <v>5</v>
          </cell>
          <cell r="H1374">
            <v>0</v>
          </cell>
        </row>
        <row r="1375">
          <cell r="B1375">
            <v>20200700041</v>
          </cell>
          <cell r="C1375" t="str">
            <v>GINGERお試しﾓﾆﾀｰｾｯﾄ(L)</v>
          </cell>
          <cell r="D1375">
            <v>0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</row>
        <row r="1376">
          <cell r="B1376">
            <v>20210800035</v>
          </cell>
          <cell r="C1376" t="str">
            <v>黒豚丼・和牛ミニ丼の具三昧</v>
          </cell>
          <cell r="D1376">
            <v>0</v>
          </cell>
          <cell r="E1376">
            <v>0</v>
          </cell>
          <cell r="F1376">
            <v>0</v>
          </cell>
          <cell r="H1376">
            <v>0</v>
          </cell>
        </row>
        <row r="1377">
          <cell r="B1377">
            <v>20211100030</v>
          </cell>
          <cell r="C1377" t="str">
            <v>観葉植物 SS</v>
          </cell>
          <cell r="D1377">
            <v>0</v>
          </cell>
          <cell r="E1377">
            <v>0</v>
          </cell>
          <cell r="F1377">
            <v>0</v>
          </cell>
          <cell r="H1377">
            <v>0</v>
          </cell>
        </row>
        <row r="1378">
          <cell r="B1378">
            <v>20211100031</v>
          </cell>
          <cell r="C1378" t="str">
            <v>観葉植物 S</v>
          </cell>
          <cell r="D1378">
            <v>0</v>
          </cell>
          <cell r="E1378">
            <v>0</v>
          </cell>
          <cell r="F1378">
            <v>0</v>
          </cell>
          <cell r="H1378">
            <v>0</v>
          </cell>
        </row>
        <row r="1379">
          <cell r="B1379">
            <v>20220100028</v>
          </cell>
          <cell r="C1379" t="str">
            <v>GINGER 2.5g 支給用</v>
          </cell>
          <cell r="D1379">
            <v>0</v>
          </cell>
          <cell r="E1379">
            <v>0</v>
          </cell>
          <cell r="F1379">
            <v>0</v>
          </cell>
          <cell r="G1379">
            <v>110000</v>
          </cell>
          <cell r="H1379">
            <v>6.954471679247999</v>
          </cell>
          <cell r="I1379">
            <v>764991.88471727993</v>
          </cell>
        </row>
        <row r="1380">
          <cell r="B1380">
            <v>20220400001</v>
          </cell>
          <cell r="C1380" t="str">
            <v>【ｵﾙﾄﾗｰﾉ】ｻﾗﾀﾞ・ﾄﾞﾚｯｼﾝｸﾞｾｯﾄ</v>
          </cell>
          <cell r="D1380">
            <v>0</v>
          </cell>
          <cell r="E1380">
            <v>0</v>
          </cell>
          <cell r="F1380">
            <v>0</v>
          </cell>
        </row>
        <row r="1381">
          <cell r="B1381">
            <v>20220400011</v>
          </cell>
          <cell r="C1381" t="str">
            <v>万田酵素GINGER 粒44.1g(生産用)</v>
          </cell>
          <cell r="D1381">
            <v>0</v>
          </cell>
          <cell r="E1381">
            <v>0</v>
          </cell>
          <cell r="F1381">
            <v>0</v>
          </cell>
          <cell r="G1381">
            <v>60230</v>
          </cell>
          <cell r="H1381">
            <v>766.42511953604071</v>
          </cell>
          <cell r="I1381">
            <v>46161784.949655734</v>
          </cell>
          <cell r="J1381">
            <v>-60230</v>
          </cell>
          <cell r="K1381">
            <v>766.42511953604071</v>
          </cell>
        </row>
        <row r="1382">
          <cell r="B1382">
            <v>20220400014</v>
          </cell>
          <cell r="C1382" t="str">
            <v>熊野牛 焼肉セット</v>
          </cell>
          <cell r="D1382">
            <v>0</v>
          </cell>
          <cell r="E1382">
            <v>0</v>
          </cell>
          <cell r="F1382">
            <v>0</v>
          </cell>
        </row>
        <row r="1383">
          <cell r="B1383">
            <v>20220500001</v>
          </cell>
          <cell r="C1383" t="str">
            <v>お風呂の万田酵素 健酵入浴液300mL</v>
          </cell>
          <cell r="D1383">
            <v>639</v>
          </cell>
          <cell r="E1383">
            <v>1047.880976577811</v>
          </cell>
          <cell r="F1383">
            <v>669595.94403322123</v>
          </cell>
          <cell r="G1383">
            <v>2874</v>
          </cell>
          <cell r="H1383">
            <v>993.20623711368239</v>
          </cell>
          <cell r="I1383">
            <v>2854474.7254647231</v>
          </cell>
        </row>
        <row r="1384">
          <cell r="B1384">
            <v>20220500004</v>
          </cell>
          <cell r="C1384" t="str">
            <v>新潟県産/コシヒカリ  2合X2</v>
          </cell>
          <cell r="D1384">
            <v>0</v>
          </cell>
          <cell r="E1384">
            <v>0</v>
          </cell>
          <cell r="F1384">
            <v>0</v>
          </cell>
          <cell r="I1384">
            <v>0</v>
          </cell>
        </row>
        <row r="1385">
          <cell r="B1385">
            <v>20220500005</v>
          </cell>
          <cell r="C1385" t="str">
            <v>新潟県産/コシヒカリ　2kg</v>
          </cell>
          <cell r="D1385">
            <v>0</v>
          </cell>
          <cell r="E1385">
            <v>0</v>
          </cell>
          <cell r="F1385">
            <v>0</v>
          </cell>
          <cell r="G1385">
            <v>18212</v>
          </cell>
          <cell r="H1385">
            <v>912.06885569953874</v>
          </cell>
          <cell r="I1385">
            <v>16610598</v>
          </cell>
        </row>
        <row r="1386">
          <cell r="B1386">
            <v>20220500006</v>
          </cell>
          <cell r="C1386" t="str">
            <v>試供品 植物用万田酵素 粒状ﾀｲﾌﾟ7g</v>
          </cell>
          <cell r="D1386">
            <v>36347</v>
          </cell>
          <cell r="E1386">
            <v>10.079324729452846</v>
          </cell>
          <cell r="F1386">
            <v>366353.21594142262</v>
          </cell>
          <cell r="G1386">
            <v>0</v>
          </cell>
          <cell r="H1386">
            <v>0</v>
          </cell>
          <cell r="I1386">
            <v>0</v>
          </cell>
        </row>
        <row r="1387">
          <cell r="B1387">
            <v>20220500008</v>
          </cell>
          <cell r="C1387" t="str">
            <v>畜産用植物性発酵物ﾊﾟｳﾀﾞｰ(A飼料)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</row>
        <row r="1388">
          <cell r="B1388">
            <v>20220500015</v>
          </cell>
          <cell r="C1388" t="str">
            <v>万田酵素ﾄﾞﾘﾝｸﾀｲﾌﾟ 50ml</v>
          </cell>
          <cell r="D1388">
            <v>615408</v>
          </cell>
          <cell r="E1388">
            <v>51.92757977358081</v>
          </cell>
          <cell r="F1388">
            <v>31956648.013299819</v>
          </cell>
          <cell r="G1388">
            <v>5847900</v>
          </cell>
          <cell r="H1388">
            <v>50.528661708690827</v>
          </cell>
          <cell r="I1388">
            <v>295486560.80625308</v>
          </cell>
        </row>
        <row r="1389">
          <cell r="B1389">
            <v>20220600065</v>
          </cell>
          <cell r="C1389" t="str">
            <v>お風呂の万田酵素 健酵入浴液 30mL</v>
          </cell>
          <cell r="D1389">
            <v>12</v>
          </cell>
          <cell r="E1389">
            <v>108.44086763333758</v>
          </cell>
          <cell r="F1389">
            <v>1301.2904116000509</v>
          </cell>
          <cell r="G1389">
            <v>1000</v>
          </cell>
          <cell r="H1389">
            <v>105.52816269332875</v>
          </cell>
          <cell r="I1389">
            <v>105528.16269332875</v>
          </cell>
        </row>
        <row r="1390">
          <cell r="B1390">
            <v>20220600066</v>
          </cell>
          <cell r="C1390" t="str">
            <v>ｺﾞｰﾙﾄﾞEX155g</v>
          </cell>
          <cell r="D1390">
            <v>96</v>
          </cell>
          <cell r="E1390">
            <v>2286.7680253033423</v>
          </cell>
          <cell r="F1390">
            <v>219529.73042912086</v>
          </cell>
          <cell r="G1390">
            <v>1392</v>
          </cell>
          <cell r="H1390">
            <v>2020.1475654048461</v>
          </cell>
          <cell r="I1390">
            <v>2812045.4110435457</v>
          </cell>
        </row>
        <row r="1391">
          <cell r="B1391">
            <v>20220700012</v>
          </cell>
          <cell r="C1391" t="str">
            <v>万田酵素ﾏﾇｶﾊﾆｰBlend 50g</v>
          </cell>
          <cell r="D1391">
            <v>0</v>
          </cell>
          <cell r="E1391">
            <v>0</v>
          </cell>
          <cell r="F1391">
            <v>0</v>
          </cell>
          <cell r="G1391">
            <v>3000</v>
          </cell>
          <cell r="H1391">
            <v>384.67567781338749</v>
          </cell>
          <cell r="I1391">
            <v>1154027.0334401624</v>
          </cell>
        </row>
        <row r="1392">
          <cell r="B1392">
            <v>20220700094</v>
          </cell>
          <cell r="C1392" t="str">
            <v>試供品 万田酵素ﾏﾇｶﾊﾆｰBlend 2.5g</v>
          </cell>
          <cell r="D1392">
            <v>0</v>
          </cell>
          <cell r="E1392">
            <v>0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</row>
        <row r="1393">
          <cell r="B1393">
            <v>20220800039</v>
          </cell>
          <cell r="C1393" t="str">
            <v>お風呂の万田酵素 健酵入浴剤 本体</v>
          </cell>
          <cell r="D1393">
            <v>43</v>
          </cell>
          <cell r="E1393">
            <v>1047.880976577811</v>
          </cell>
          <cell r="F1393">
            <v>45058.881992845876</v>
          </cell>
          <cell r="G1393">
            <v>0</v>
          </cell>
          <cell r="H1393">
            <v>0</v>
          </cell>
          <cell r="I1393">
            <v>0</v>
          </cell>
        </row>
        <row r="1394">
          <cell r="B1394">
            <v>20220800040</v>
          </cell>
          <cell r="C1394" t="str">
            <v>お風呂の万田酵素 健酵入浴剤 1回</v>
          </cell>
          <cell r="D1394">
            <v>197</v>
          </cell>
          <cell r="E1394">
            <v>108.44086763333758</v>
          </cell>
          <cell r="F1394">
            <v>21362.850923767503</v>
          </cell>
          <cell r="G1394">
            <v>0</v>
          </cell>
          <cell r="H1394">
            <v>0</v>
          </cell>
          <cell r="I1394">
            <v>0</v>
          </cell>
        </row>
        <row r="1395">
          <cell r="B1395">
            <v>20220900005</v>
          </cell>
          <cell r="C1395" t="str">
            <v>岩手県産/ひとめぼれ  2合X2</v>
          </cell>
          <cell r="D1395">
            <v>0</v>
          </cell>
          <cell r="E1395">
            <v>0</v>
          </cell>
          <cell r="F1395">
            <v>0</v>
          </cell>
        </row>
        <row r="1396">
          <cell r="B1396">
            <v>20220900006</v>
          </cell>
          <cell r="C1396" t="str">
            <v>岩手県産/ひとめぼれ  2kg</v>
          </cell>
          <cell r="D1396">
            <v>0</v>
          </cell>
          <cell r="E1396">
            <v>0</v>
          </cell>
          <cell r="F1396">
            <v>0</v>
          </cell>
        </row>
        <row r="1397">
          <cell r="B1397">
            <v>20220900042</v>
          </cell>
          <cell r="C1397" t="str">
            <v>特典用保湿ﾊﾝﾄﾞｸﾘｰﾑ(30g)</v>
          </cell>
          <cell r="D1397">
            <v>0</v>
          </cell>
          <cell r="E1397">
            <v>0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</row>
        <row r="1398">
          <cell r="B1398">
            <v>20221100028</v>
          </cell>
          <cell r="C1398" t="str">
            <v>万田酵素 j 分包50g</v>
          </cell>
          <cell r="D1398">
            <v>890</v>
          </cell>
          <cell r="E1398">
            <v>400.68308332742748</v>
          </cell>
          <cell r="F1398">
            <v>356607.94416141044</v>
          </cell>
          <cell r="G1398">
            <v>100</v>
          </cell>
          <cell r="H1398">
            <v>429.23210801143279</v>
          </cell>
          <cell r="I1398">
            <v>42923.210801143279</v>
          </cell>
        </row>
        <row r="1399">
          <cell r="B1399">
            <v>20221200022</v>
          </cell>
          <cell r="C1399" t="str">
            <v>ｺﾞｰﾙﾄﾞEX300g</v>
          </cell>
          <cell r="D1399">
            <v>96</v>
          </cell>
          <cell r="E1399">
            <v>3772.8367835027761</v>
          </cell>
          <cell r="F1399">
            <v>362192.3312162665</v>
          </cell>
          <cell r="G1399">
            <v>1080</v>
          </cell>
          <cell r="H1399">
            <v>2556.978817630144</v>
          </cell>
          <cell r="I1399">
            <v>2761537.1230405555</v>
          </cell>
        </row>
        <row r="1400">
          <cell r="B1400">
            <v>20221200036</v>
          </cell>
          <cell r="C1400" t="str">
            <v>植物発酵ｴｷｽ 万田酵素</v>
          </cell>
          <cell r="D1400">
            <v>13</v>
          </cell>
          <cell r="E1400">
            <v>3037.1973283745651</v>
          </cell>
          <cell r="F1400">
            <v>39483.565268869344</v>
          </cell>
          <cell r="G1400">
            <v>12</v>
          </cell>
          <cell r="H1400">
            <v>4633.2031845928823</v>
          </cell>
          <cell r="I1400">
            <v>55598.438215114584</v>
          </cell>
        </row>
        <row r="1401">
          <cell r="B1401">
            <v>20230100012</v>
          </cell>
          <cell r="C1401" t="str">
            <v>島ごころ ﾚﾓﾝｹｰｷ(単品)</v>
          </cell>
          <cell r="D1401">
            <v>0</v>
          </cell>
          <cell r="E1401">
            <v>0</v>
          </cell>
          <cell r="F1401">
            <v>0</v>
          </cell>
          <cell r="H1401" t="e">
            <v>#DIV/0!</v>
          </cell>
        </row>
        <row r="1402">
          <cell r="B1402">
            <v>20230100013</v>
          </cell>
          <cell r="C1402" t="str">
            <v>しまなみ海道 ﾗｰﾒﾝ味比べ(3食袋)</v>
          </cell>
          <cell r="D1402">
            <v>7</v>
          </cell>
          <cell r="E1402">
            <v>535.95439739413678</v>
          </cell>
          <cell r="F1402">
            <v>3751.6807817589574</v>
          </cell>
          <cell r="H1402" t="e">
            <v>#DIV/0!</v>
          </cell>
        </row>
        <row r="1403">
          <cell r="B1403">
            <v>20230200016</v>
          </cell>
          <cell r="C1403" t="str">
            <v>試供品 MANDA KOSO 5g (台湾向け)</v>
          </cell>
          <cell r="D1403">
            <v>0</v>
          </cell>
          <cell r="E1403">
            <v>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</row>
        <row r="1404">
          <cell r="B1404">
            <v>20230300008</v>
          </cell>
          <cell r="C1404" t="str">
            <v>健康農業のための万田酵素 500ml</v>
          </cell>
          <cell r="D1404">
            <v>47</v>
          </cell>
          <cell r="E1404">
            <v>2108.3757303290745</v>
          </cell>
          <cell r="F1404">
            <v>99093.659325466506</v>
          </cell>
          <cell r="G1404">
            <v>72</v>
          </cell>
          <cell r="H1404">
            <v>1846.1988577273651</v>
          </cell>
          <cell r="I1404">
            <v>132926.31775637029</v>
          </cell>
        </row>
        <row r="1405">
          <cell r="B1405">
            <v>20230300009</v>
          </cell>
          <cell r="C1405" t="str">
            <v>健康農業のための万田酵素 試供品</v>
          </cell>
          <cell r="D1405">
            <v>470</v>
          </cell>
          <cell r="E1405">
            <v>205.37931510577212</v>
          </cell>
          <cell r="F1405">
            <v>96528.278099712901</v>
          </cell>
          <cell r="G1405">
            <v>0</v>
          </cell>
          <cell r="H1405">
            <v>0</v>
          </cell>
          <cell r="I1405">
            <v>0</v>
          </cell>
        </row>
        <row r="1406">
          <cell r="B1406">
            <v>20230200015</v>
          </cell>
          <cell r="C1406" t="str">
            <v>MANDA KOSO 75g （台湾向け）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</row>
        <row r="1407">
          <cell r="B1407">
            <v>20220400012</v>
          </cell>
          <cell r="C1407" t="str">
            <v>万田酵素STANDARD 粒44.1g(生産用)</v>
          </cell>
          <cell r="D1407">
            <v>960</v>
          </cell>
          <cell r="E1407">
            <v>711.83368439933781</v>
          </cell>
          <cell r="F1407">
            <v>683360.33702336426</v>
          </cell>
          <cell r="G1407">
            <v>29700</v>
          </cell>
          <cell r="H1407">
            <v>655.12847573450142</v>
          </cell>
          <cell r="I1407">
            <v>19457315.729314692</v>
          </cell>
          <cell r="J1407">
            <v>-30660</v>
          </cell>
          <cell r="K1407">
            <v>656.90398128956474</v>
          </cell>
        </row>
        <row r="1408">
          <cell r="B1408">
            <v>20220400033</v>
          </cell>
          <cell r="C1408" t="str">
            <v>万田酵素STANDARD 粒 20包(生産用)</v>
          </cell>
          <cell r="D1408">
            <v>0</v>
          </cell>
          <cell r="E1408">
            <v>0</v>
          </cell>
          <cell r="F1408">
            <v>0</v>
          </cell>
          <cell r="G1408">
            <v>15000</v>
          </cell>
          <cell r="H1408">
            <v>463.29141083314499</v>
          </cell>
          <cell r="I1408">
            <v>6949371.1624971749</v>
          </cell>
          <cell r="J1408">
            <v>-15000</v>
          </cell>
          <cell r="K1408">
            <v>463.29141083314499</v>
          </cell>
        </row>
        <row r="1409">
          <cell r="B1409">
            <v>20220200005</v>
          </cell>
          <cell r="C1409" t="str">
            <v>試供品 万田酵素 GINGER 2.5g(T)</v>
          </cell>
          <cell r="D1409">
            <v>0</v>
          </cell>
          <cell r="E1409">
            <v>0</v>
          </cell>
          <cell r="F1409">
            <v>0</v>
          </cell>
          <cell r="G1409">
            <v>91865</v>
          </cell>
          <cell r="H1409">
            <v>17.02144318488202</v>
          </cell>
          <cell r="I1409">
            <v>1563674.8781791867</v>
          </cell>
          <cell r="J1409">
            <v>-91865</v>
          </cell>
          <cell r="K1409">
            <v>17.02144318488202</v>
          </cell>
        </row>
        <row r="1410">
          <cell r="B1410">
            <v>20220200006</v>
          </cell>
          <cell r="C1410" t="str">
            <v>試供品 万田酵素 STANDARD 2.5g(T)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</row>
        <row r="1411">
          <cell r="B1411">
            <v>20220700082</v>
          </cell>
          <cell r="C1411" t="str">
            <v>お風呂の万田酵素 300mL(製造委託)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</row>
        <row r="1412">
          <cell r="B1412">
            <v>20220700083</v>
          </cell>
          <cell r="C1412" t="str">
            <v>お風呂の万田酵素 30mL(製造委託)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</row>
        <row r="1413">
          <cell r="B1413">
            <v>20240400017</v>
          </cell>
          <cell r="C1413" t="str">
            <v>ルーロー飯</v>
          </cell>
          <cell r="D1413">
            <v>7821</v>
          </cell>
          <cell r="E1413">
            <v>294</v>
          </cell>
          <cell r="F1413">
            <v>2299374</v>
          </cell>
          <cell r="G1413">
            <v>0</v>
          </cell>
          <cell r="H1413" t="e">
            <v>#DIV/0!</v>
          </cell>
          <cell r="I1413">
            <v>0</v>
          </cell>
        </row>
        <row r="1414">
          <cell r="B1414">
            <v>20240400016</v>
          </cell>
          <cell r="C1414" t="str">
            <v>玄米めん</v>
          </cell>
          <cell r="D1414">
            <v>13073</v>
          </cell>
          <cell r="E1414">
            <v>176</v>
          </cell>
          <cell r="F1414">
            <v>2300848</v>
          </cell>
          <cell r="G1414">
            <v>65774</v>
          </cell>
          <cell r="H1414">
            <v>195.7620792410375</v>
          </cell>
          <cell r="I1414">
            <v>12876055</v>
          </cell>
        </row>
        <row r="1415">
          <cell r="B1415">
            <v>20231100073</v>
          </cell>
          <cell r="C1415" t="str">
            <v>ｽｰﾊﾟｰ万田酵素 分包150g</v>
          </cell>
          <cell r="D1415">
            <v>110</v>
          </cell>
          <cell r="E1415">
            <v>648.62587474497218</v>
          </cell>
          <cell r="F1415">
            <v>71348.846221946937</v>
          </cell>
          <cell r="G1415">
            <v>880</v>
          </cell>
          <cell r="H1415">
            <v>746.9700542267301</v>
          </cell>
          <cell r="I1415">
            <v>657333.64771952247</v>
          </cell>
        </row>
        <row r="1416">
          <cell r="B1416">
            <v>20231100072</v>
          </cell>
          <cell r="C1416" t="str">
            <v>ｽｰﾊﾟｰ万田酵素 分包35g</v>
          </cell>
          <cell r="D1416">
            <v>1105</v>
          </cell>
          <cell r="E1416">
            <v>267.50363861410932</v>
          </cell>
          <cell r="F1416">
            <v>295591.52066859079</v>
          </cell>
          <cell r="G1416">
            <v>3400</v>
          </cell>
          <cell r="H1416">
            <v>276.63466723974307</v>
          </cell>
          <cell r="I1416">
            <v>940557.86861512647</v>
          </cell>
        </row>
        <row r="1417">
          <cell r="B1417">
            <v>20231100074</v>
          </cell>
          <cell r="C1417" t="str">
            <v>ｽｰﾊﾟｰ万田酵素 分包450g</v>
          </cell>
          <cell r="D1417">
            <v>110</v>
          </cell>
          <cell r="E1417">
            <v>2572.9210996942779</v>
          </cell>
          <cell r="F1417">
            <v>283021.32096637058</v>
          </cell>
          <cell r="G1417">
            <v>350</v>
          </cell>
          <cell r="H1417">
            <v>2720.7350142322034</v>
          </cell>
          <cell r="I1417">
            <v>952257.25498127122</v>
          </cell>
        </row>
        <row r="1418">
          <cell r="B1418">
            <v>20240100045</v>
          </cell>
          <cell r="C1418" t="str">
            <v>ひと粒のちから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</row>
        <row r="1419">
          <cell r="B1419">
            <v>20231000064</v>
          </cell>
          <cell r="C1419" t="str">
            <v>ひと粒のちから 55g</v>
          </cell>
          <cell r="D1419">
            <v>4405</v>
          </cell>
          <cell r="E1419">
            <v>750.62159567861966</v>
          </cell>
          <cell r="F1419">
            <v>3306488.1289643194</v>
          </cell>
          <cell r="G1419">
            <v>9963</v>
          </cell>
          <cell r="H1419">
            <v>820.23501440512302</v>
          </cell>
          <cell r="I1419">
            <v>8172001.4485182408</v>
          </cell>
        </row>
        <row r="1420">
          <cell r="B1420">
            <v>20230600046</v>
          </cell>
          <cell r="C1420" t="str">
            <v>試供品 ﾌﾟﾗｽ温発酵しょうが 2.5g</v>
          </cell>
          <cell r="D1420">
            <v>57440</v>
          </cell>
          <cell r="E1420">
            <v>19.719023881922919</v>
          </cell>
          <cell r="F1420">
            <v>1132660.7317776524</v>
          </cell>
          <cell r="G1420">
            <v>212000</v>
          </cell>
          <cell r="H1420">
            <v>19.508620128804488</v>
          </cell>
          <cell r="I1420">
            <v>4135827.4673065515</v>
          </cell>
          <cell r="J1420">
            <v>311562</v>
          </cell>
          <cell r="K1420">
            <v>17.021434667463549</v>
          </cell>
        </row>
        <row r="1421">
          <cell r="B1421">
            <v>20230600087</v>
          </cell>
          <cell r="C1421" t="str">
            <v>試供品 ﾌﾟﾗｽ温発酵しょうが粒</v>
          </cell>
          <cell r="D1421">
            <v>109499</v>
          </cell>
          <cell r="E1421">
            <v>12.079407970992946</v>
          </cell>
          <cell r="F1421">
            <v>1322683.0934157567</v>
          </cell>
          <cell r="G1421">
            <v>0</v>
          </cell>
          <cell r="H1421">
            <v>0</v>
          </cell>
          <cell r="I1421">
            <v>0</v>
          </cell>
        </row>
        <row r="1422">
          <cell r="B1422">
            <v>20230300007</v>
          </cell>
          <cell r="C1422" t="str">
            <v>植物発酵ｴｷｽ ｱﾚﾙｷﾞｰ特定原材料</v>
          </cell>
          <cell r="D1422">
            <v>18</v>
          </cell>
          <cell r="E1422">
            <v>2931.5426014542822</v>
          </cell>
          <cell r="F1422">
            <v>52767.766826177081</v>
          </cell>
          <cell r="G1422">
            <v>0</v>
          </cell>
          <cell r="H1422">
            <v>0</v>
          </cell>
          <cell r="I1422">
            <v>0</v>
          </cell>
        </row>
        <row r="1423">
          <cell r="B1423">
            <v>20240200017</v>
          </cell>
          <cell r="C1423" t="str">
            <v>植物発酵ｴｷｽ 万田酵素 20kg</v>
          </cell>
          <cell r="D1423">
            <v>3</v>
          </cell>
          <cell r="E1423">
            <v>19667.763852201235</v>
          </cell>
          <cell r="F1423">
            <v>59003.291556603705</v>
          </cell>
          <cell r="G1423">
            <v>0</v>
          </cell>
          <cell r="H1423">
            <v>0</v>
          </cell>
          <cell r="I1423">
            <v>0</v>
          </cell>
        </row>
        <row r="1424">
          <cell r="B1424">
            <v>20240100051</v>
          </cell>
          <cell r="C1424" t="str">
            <v>万田酵素 MANUKA HONEY Premium</v>
          </cell>
          <cell r="D1424">
            <v>1676</v>
          </cell>
          <cell r="E1424">
            <v>292.17662015728212</v>
          </cell>
          <cell r="F1424">
            <v>489688.0153836048</v>
          </cell>
          <cell r="G1424">
            <v>14700</v>
          </cell>
          <cell r="H1424">
            <v>500.86910875153694</v>
          </cell>
          <cell r="I1424">
            <v>7362775.8986475933</v>
          </cell>
        </row>
        <row r="1425">
          <cell r="B1425">
            <v>20230300006</v>
          </cell>
          <cell r="C1425" t="str">
            <v>万田酵素から生まれた</v>
          </cell>
          <cell r="D1425">
            <v>113810</v>
          </cell>
          <cell r="E1425">
            <v>59.750248003892608</v>
          </cell>
          <cell r="F1425">
            <v>6800175.7253230177</v>
          </cell>
          <cell r="G1425">
            <v>562060</v>
          </cell>
          <cell r="H1425">
            <v>67.29545982633546</v>
          </cell>
          <cell r="I1425">
            <v>37824086.149990112</v>
          </cell>
        </row>
        <row r="1426">
          <cell r="B1426">
            <v>20230900056</v>
          </cell>
          <cell r="C1426" t="str">
            <v>万田酵素が入った米麹甘酒</v>
          </cell>
          <cell r="D1426">
            <v>84801</v>
          </cell>
          <cell r="E1426">
            <v>74</v>
          </cell>
          <cell r="F1426">
            <v>6275274</v>
          </cell>
          <cell r="G1426">
            <v>364428</v>
          </cell>
          <cell r="H1426">
            <v>76.966963686493727</v>
          </cell>
          <cell r="I1426">
            <v>28048916.642341536</v>
          </cell>
        </row>
        <row r="1427">
          <cell r="B1427">
            <v>20230600045</v>
          </cell>
          <cell r="C1427" t="str">
            <v>万田酵素ﾌﾟﾗｽ温発酵しょうが 20g</v>
          </cell>
          <cell r="D1427">
            <v>6055</v>
          </cell>
          <cell r="E1427">
            <v>80.358149700884908</v>
          </cell>
          <cell r="F1427">
            <v>486568.59643885813</v>
          </cell>
          <cell r="G1427">
            <v>8500</v>
          </cell>
          <cell r="H1427">
            <v>89.702209198639125</v>
          </cell>
          <cell r="I1427">
            <v>762468.77818843257</v>
          </cell>
        </row>
        <row r="1428">
          <cell r="B1428">
            <v>20230600044</v>
          </cell>
          <cell r="C1428" t="str">
            <v>万田酵素ﾌﾟﾗｽ温発酵しょうが 77.5g</v>
          </cell>
          <cell r="D1428">
            <v>38005</v>
          </cell>
          <cell r="E1428">
            <v>146.78231442734651</v>
          </cell>
          <cell r="F1428">
            <v>5578461.8598113041</v>
          </cell>
          <cell r="G1428">
            <v>190400</v>
          </cell>
          <cell r="H1428">
            <v>201.43738700953372</v>
          </cell>
          <cell r="I1428">
            <v>38353678.486615218</v>
          </cell>
        </row>
        <row r="1429">
          <cell r="B1429">
            <v>20230600086</v>
          </cell>
          <cell r="C1429" t="str">
            <v>万田酵素ﾌﾟﾗｽ温発酵しょうが粒</v>
          </cell>
          <cell r="D1429">
            <v>4661</v>
          </cell>
          <cell r="E1429">
            <v>590.24491236993049</v>
          </cell>
          <cell r="F1429">
            <v>2751131.5365562462</v>
          </cell>
          <cell r="G1429">
            <v>0</v>
          </cell>
          <cell r="H1429">
            <v>0</v>
          </cell>
          <cell r="I1429">
            <v>0</v>
          </cell>
          <cell r="J1429">
            <v>27640</v>
          </cell>
          <cell r="K1429">
            <v>429.40594993209993</v>
          </cell>
        </row>
        <row r="1430">
          <cell r="B1430">
            <v>20230800002</v>
          </cell>
          <cell r="C1430" t="str">
            <v>ｵﾘｼﾞﾅﾙﾌｪｲｽﾀｵﾙ</v>
          </cell>
          <cell r="D1430">
            <v>344</v>
          </cell>
          <cell r="E1430">
            <v>731.36</v>
          </cell>
          <cell r="F1430">
            <v>251587.84</v>
          </cell>
          <cell r="H1430" t="e">
            <v>#DIV/0!</v>
          </cell>
        </row>
        <row r="1431">
          <cell r="B1431">
            <v>20231100075</v>
          </cell>
          <cell r="C1431" t="str">
            <v>ﾏｽｷﾝｸﾞﾃｰﾌﾟ（仕入）</v>
          </cell>
          <cell r="D1431">
            <v>39</v>
          </cell>
          <cell r="E1431">
            <v>333.08666666666664</v>
          </cell>
          <cell r="F1431">
            <v>12990.38</v>
          </cell>
          <cell r="H1431" t="e">
            <v>#DIV/0!</v>
          </cell>
        </row>
        <row r="1432">
          <cell r="B1432">
            <v>20231100076</v>
          </cell>
          <cell r="C1432" t="str">
            <v>缶ﾊﾞｯｼﾞ（仕入）</v>
          </cell>
          <cell r="D1432">
            <v>29</v>
          </cell>
          <cell r="E1432">
            <v>145.45833333333334</v>
          </cell>
          <cell r="F1432">
            <v>4218.291666666667</v>
          </cell>
          <cell r="H1432" t="e">
            <v>#DIV/0!</v>
          </cell>
        </row>
        <row r="1433">
          <cell r="B1433">
            <v>20240100003</v>
          </cell>
          <cell r="C1433" t="str">
            <v>水畜産用万田酵素ﾊﾟｳﾀﾞｰ</v>
          </cell>
          <cell r="D1433">
            <v>288</v>
          </cell>
          <cell r="E1433">
            <v>219</v>
          </cell>
          <cell r="F1433">
            <v>63072</v>
          </cell>
          <cell r="G1433">
            <v>21600</v>
          </cell>
          <cell r="H1433">
            <v>219</v>
          </cell>
          <cell r="I1433">
            <v>4730400</v>
          </cell>
        </row>
        <row r="1434">
          <cell r="B1434" t="str">
            <v>20220100034</v>
          </cell>
          <cell r="C1434" t="str">
            <v>V 2.5g×2 支給用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</row>
        <row r="1435">
          <cell r="B1435" t="str">
            <v>20231100078</v>
          </cell>
          <cell r="C1435" t="str">
            <v>発酵しょうが 2.5g 支給用</v>
          </cell>
          <cell r="D1435">
            <v>0</v>
          </cell>
          <cell r="E1435">
            <v>0</v>
          </cell>
          <cell r="F1435">
            <v>0</v>
          </cell>
          <cell r="G1435">
            <v>288000</v>
          </cell>
          <cell r="H1435">
            <v>7.5353273128092457</v>
          </cell>
          <cell r="I1435">
            <v>2170174.2660890627</v>
          </cell>
        </row>
        <row r="1436">
          <cell r="B1436" t="str">
            <v>20230600001</v>
          </cell>
          <cell r="C1436" t="str">
            <v>ｺﾞｰﾙﾄﾞ EX500 500g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</row>
        <row r="1437">
          <cell r="B1437" t="str">
            <v>20230600002</v>
          </cell>
          <cell r="C1437" t="str">
            <v>ｺﾞｰﾙﾄﾞ EX500 50g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</row>
        <row r="1438">
          <cell r="B1438" t="str">
            <v>20230700024</v>
          </cell>
          <cell r="C1438" t="str">
            <v>万田酵素(宇宙用)</v>
          </cell>
          <cell r="D1438">
            <v>0</v>
          </cell>
          <cell r="E1438">
            <v>0</v>
          </cell>
          <cell r="F1438">
            <v>0</v>
          </cell>
          <cell r="G1438">
            <v>21</v>
          </cell>
          <cell r="H1438">
            <v>1861.1107951842901</v>
          </cell>
          <cell r="I1438">
            <v>39083.326698870093</v>
          </cell>
        </row>
        <row r="1439">
          <cell r="B1439" t="str">
            <v>20231200033</v>
          </cell>
          <cell r="C1439" t="str">
            <v>万田酵素分包75g （中国虹越）</v>
          </cell>
          <cell r="D1439">
            <v>0</v>
          </cell>
          <cell r="E1439">
            <v>0</v>
          </cell>
          <cell r="F1439">
            <v>0</v>
          </cell>
          <cell r="G1439">
            <v>60</v>
          </cell>
          <cell r="H1439">
            <v>667.6613381159242</v>
          </cell>
          <cell r="I1439">
            <v>40059.680286955452</v>
          </cell>
        </row>
        <row r="1440">
          <cell r="B1440" t="str">
            <v>20240300031</v>
          </cell>
          <cell r="C1440" t="str">
            <v>万田酵素 吉祝 分包450g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</row>
        <row r="1441">
          <cell r="B1441" t="str">
            <v>20230600088</v>
          </cell>
          <cell r="C1441" t="str">
            <v>ﾌﾟﾗｽ温発酵しょうが粒44.1g(生産用</v>
          </cell>
          <cell r="D1441">
            <v>0</v>
          </cell>
          <cell r="E1441">
            <v>0</v>
          </cell>
          <cell r="F1441">
            <v>0</v>
          </cell>
          <cell r="G1441">
            <v>31400</v>
          </cell>
          <cell r="H1441">
            <v>429.40594993209993</v>
          </cell>
          <cell r="I1441">
            <v>13483346.827867938</v>
          </cell>
          <cell r="J1441">
            <v>-27640</v>
          </cell>
          <cell r="K1441">
            <v>429.40594993209993</v>
          </cell>
        </row>
        <row r="1442">
          <cell r="B1442" t="str">
            <v>20231200048</v>
          </cell>
          <cell r="C1442" t="str">
            <v>MANDA WELLNESS SUPERDRINK 15×3g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</row>
        <row r="1443">
          <cell r="B1443" t="str">
            <v>20231200049</v>
          </cell>
          <cell r="C1443" t="str">
            <v>試供品 SF2.5g+SD3gｺﾝﾎﾞ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</row>
        <row r="1444">
          <cell r="B1444" t="str">
            <v>20230700046</v>
          </cell>
          <cell r="C1444" t="str">
            <v>原料 万田酵素発酵しょうがGPB混合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</row>
        <row r="1445">
          <cell r="B1445" t="str">
            <v>20231100020</v>
          </cell>
          <cell r="C1445" t="str">
            <v>原料 ひと粒のちから BHA(混合品)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</row>
        <row r="1446">
          <cell r="B1446" t="str">
            <v>20240100001</v>
          </cell>
          <cell r="C1446" t="str">
            <v>原料 万田酵素発酵しょうがGPA混合</v>
          </cell>
          <cell r="D1446">
            <v>0</v>
          </cell>
          <cell r="E1446">
            <v>0</v>
          </cell>
          <cell r="F1446">
            <v>0</v>
          </cell>
          <cell r="G1446">
            <v>522</v>
          </cell>
          <cell r="H1446">
            <v>2964.5121751516876</v>
          </cell>
          <cell r="I1446">
            <v>1547475.3554291809</v>
          </cell>
        </row>
        <row r="1447">
          <cell r="B1447" t="str">
            <v>20230900057</v>
          </cell>
          <cell r="C1447" t="str">
            <v>万田酵素 ｶｰﾌﾊﾞﾗﾝｽ</v>
          </cell>
          <cell r="D1447">
            <v>0</v>
          </cell>
          <cell r="E1447">
            <v>0</v>
          </cell>
          <cell r="F1447">
            <v>0</v>
          </cell>
          <cell r="G1447">
            <v>2160</v>
          </cell>
          <cell r="H1447">
            <v>700.31479322196037</v>
          </cell>
          <cell r="I1447">
            <v>1512679.9533594344</v>
          </cell>
        </row>
        <row r="1448">
          <cell r="B1448" t="str">
            <v>20220200011</v>
          </cell>
          <cell r="C1448" t="str">
            <v xml:space="preserve">試供品 ｽｰﾊﾟｰ氣Ⅰ 5g(T) 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</row>
        <row r="1449">
          <cell r="B1449" t="str">
            <v>20231100077</v>
          </cell>
          <cell r="C1449" t="str">
            <v>試供品 ﾌﾟﾗｽ温発酵しょうが 2.5g(T</v>
          </cell>
          <cell r="D1449">
            <v>0</v>
          </cell>
          <cell r="E1449">
            <v>0</v>
          </cell>
          <cell r="F1449">
            <v>0</v>
          </cell>
          <cell r="G1449">
            <v>311562</v>
          </cell>
          <cell r="H1449">
            <v>17.021434667463549</v>
          </cell>
          <cell r="I1449">
            <v>5303232.2278642785</v>
          </cell>
          <cell r="J1449">
            <v>-311562</v>
          </cell>
          <cell r="K1449">
            <v>17.021434667463549</v>
          </cell>
        </row>
        <row r="1450">
          <cell r="B1450">
            <v>20230600089</v>
          </cell>
          <cell r="C1450" t="str">
            <v>ﾌﾟﾗｽ温 発酵しょうが粒 7粒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</row>
        <row r="1451">
          <cell r="B1451">
            <v>20240200026</v>
          </cell>
          <cell r="C1451" t="str">
            <v>植物用万田酵素 粒状ﾀｲﾌﾟ 300g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</row>
        <row r="1452">
          <cell r="B1452">
            <v>20230800001</v>
          </cell>
          <cell r="C1452" t="str">
            <v>ﾊﾟｰｸ5周年ﾄｰﾄﾊﾞｯｸﾞ(ｾｯﾄ商品用）</v>
          </cell>
          <cell r="D1452">
            <v>0</v>
          </cell>
          <cell r="E1452">
            <v>0</v>
          </cell>
          <cell r="F1452">
            <v>0</v>
          </cell>
          <cell r="H1452">
            <v>0</v>
          </cell>
          <cell r="I1452">
            <v>0</v>
          </cell>
        </row>
        <row r="1453">
          <cell r="B1453">
            <v>20210300033</v>
          </cell>
          <cell r="C1453" t="str">
            <v>自然薯入りバラエティセット</v>
          </cell>
          <cell r="D1453">
            <v>0</v>
          </cell>
          <cell r="E1453">
            <v>0</v>
          </cell>
          <cell r="F1453">
            <v>0</v>
          </cell>
          <cell r="H1453">
            <v>0</v>
          </cell>
        </row>
        <row r="1454">
          <cell r="B1454">
            <v>20200700091</v>
          </cell>
          <cell r="C1454" t="str">
            <v>植物用万田酵素ｽﾄﾚｰﾄﾀｲﾌﾟ ｼｬﾜｰ式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</row>
        <row r="1455">
          <cell r="B1455">
            <v>20191100058</v>
          </cell>
          <cell r="C1455" t="str">
            <v>産品350円</v>
          </cell>
          <cell r="D1455">
            <v>0</v>
          </cell>
          <cell r="E1455">
            <v>0</v>
          </cell>
          <cell r="F1455">
            <v>0</v>
          </cell>
          <cell r="H1455">
            <v>0</v>
          </cell>
        </row>
        <row r="1456">
          <cell r="B1456">
            <v>20210800048</v>
          </cell>
          <cell r="C1456" t="str">
            <v>はれひめ</v>
          </cell>
          <cell r="D1456">
            <v>0</v>
          </cell>
          <cell r="E1456">
            <v>0</v>
          </cell>
          <cell r="F1456">
            <v>0</v>
          </cell>
          <cell r="H1456">
            <v>0</v>
          </cell>
        </row>
        <row r="1457">
          <cell r="B1457">
            <v>20230600036</v>
          </cell>
          <cell r="C1457" t="str">
            <v>静岡県産アールスメロン</v>
          </cell>
          <cell r="D1457">
            <v>0</v>
          </cell>
          <cell r="E1457">
            <v>0</v>
          </cell>
          <cell r="F1457">
            <v>0</v>
          </cell>
          <cell r="H1457">
            <v>0</v>
          </cell>
        </row>
        <row r="1458">
          <cell r="B1458">
            <v>20231200004</v>
          </cell>
          <cell r="C1458" t="str">
            <v>温州みかん</v>
          </cell>
          <cell r="D1458">
            <v>0</v>
          </cell>
          <cell r="E1458">
            <v>0</v>
          </cell>
          <cell r="F1458">
            <v>0</v>
          </cell>
          <cell r="H1458">
            <v>0</v>
          </cell>
        </row>
        <row r="1459">
          <cell r="B1459">
            <v>20230900058</v>
          </cell>
          <cell r="C1459" t="str">
            <v>万田酵素 MULBERRY 分包12.5g</v>
          </cell>
          <cell r="D1459">
            <v>0</v>
          </cell>
          <cell r="E1459">
            <v>0</v>
          </cell>
          <cell r="F1459">
            <v>0</v>
          </cell>
          <cell r="G1459">
            <v>3000</v>
          </cell>
          <cell r="H1459">
            <v>64.481027729578599</v>
          </cell>
          <cell r="I1459">
            <v>193443.08318873579</v>
          </cell>
        </row>
        <row r="1460">
          <cell r="B1460">
            <v>20240400018</v>
          </cell>
          <cell r="C1460" t="str">
            <v>万田酵素（宇宙用）2.5g×4包　店頭販売用</v>
          </cell>
          <cell r="D1460">
            <v>0</v>
          </cell>
          <cell r="E1460">
            <v>0</v>
          </cell>
          <cell r="F1460">
            <v>0</v>
          </cell>
          <cell r="G1460">
            <v>404</v>
          </cell>
          <cell r="H1460">
            <v>583.41850587925296</v>
          </cell>
          <cell r="I1460">
            <v>235701.0763752182</v>
          </cell>
          <cell r="J1460">
            <v>-73</v>
          </cell>
          <cell r="K1460">
            <v>583.41850587925296</v>
          </cell>
        </row>
        <row r="1461">
          <cell r="B1461">
            <v>20240400019</v>
          </cell>
          <cell r="C1461" t="str">
            <v>万田酵素（宇宙用）2.5g×8包　ｲﾍﾞﾝﾄｺﾗﾎﾞ用</v>
          </cell>
          <cell r="D1461">
            <v>0</v>
          </cell>
          <cell r="E1461">
            <v>0</v>
          </cell>
          <cell r="F1461">
            <v>0</v>
          </cell>
          <cell r="G1461">
            <v>5004</v>
          </cell>
          <cell r="H1461">
            <v>229.28445787689864</v>
          </cell>
          <cell r="I1461">
            <v>1147339.4272160009</v>
          </cell>
        </row>
        <row r="1462">
          <cell r="B1462">
            <v>20240400020</v>
          </cell>
          <cell r="C1462" t="str">
            <v>万田酵素(宇宙用) 2.5g×8包　通信販売用</v>
          </cell>
          <cell r="D1462">
            <v>0</v>
          </cell>
          <cell r="E1462">
            <v>0</v>
          </cell>
          <cell r="F1462">
            <v>0</v>
          </cell>
          <cell r="G1462">
            <v>1000</v>
          </cell>
          <cell r="H1462">
            <v>299.67643434130878</v>
          </cell>
          <cell r="I1462">
            <v>299676.43434130878</v>
          </cell>
        </row>
        <row r="1463">
          <cell r="B1463">
            <v>20240500062</v>
          </cell>
          <cell r="C1463" t="str">
            <v>試供品 MANDA L5000 5g</v>
          </cell>
          <cell r="D1463">
            <v>0</v>
          </cell>
          <cell r="E1463">
            <v>0</v>
          </cell>
          <cell r="F1463">
            <v>0</v>
          </cell>
          <cell r="G1463">
            <v>2200</v>
          </cell>
          <cell r="H1463">
            <v>1096.8219968080234</v>
          </cell>
          <cell r="I1463">
            <v>2413008.3929776517</v>
          </cell>
        </row>
        <row r="1464">
          <cell r="B1464">
            <v>20240600040</v>
          </cell>
          <cell r="C1464" t="str">
            <v>NONI酵素 分包14g 2g×7包</v>
          </cell>
          <cell r="D1464">
            <v>0</v>
          </cell>
          <cell r="E1464">
            <v>0</v>
          </cell>
          <cell r="F1464">
            <v>0</v>
          </cell>
          <cell r="G1464">
            <v>2000</v>
          </cell>
          <cell r="H1464">
            <v>219.97115149638665</v>
          </cell>
          <cell r="I1464">
            <v>439942.3029927733</v>
          </cell>
        </row>
        <row r="1465">
          <cell r="B1465">
            <v>20241000066</v>
          </cell>
          <cell r="C1465" t="str">
            <v>馬用万田酵素 1kg</v>
          </cell>
          <cell r="D1465">
            <v>0</v>
          </cell>
          <cell r="E1465">
            <v>0</v>
          </cell>
          <cell r="F1465">
            <v>0</v>
          </cell>
          <cell r="G1465">
            <v>3144</v>
          </cell>
          <cell r="H1465">
            <v>2549.8711626394988</v>
          </cell>
          <cell r="I1465">
            <v>8016794.9353385847</v>
          </cell>
        </row>
        <row r="1466">
          <cell r="B1466">
            <v>20241100041</v>
          </cell>
          <cell r="C1466" t="str">
            <v>試供品 万田酵素分包5g(中国虹越)</v>
          </cell>
          <cell r="D1466">
            <v>0</v>
          </cell>
          <cell r="E1466">
            <v>0</v>
          </cell>
          <cell r="F1466">
            <v>0</v>
          </cell>
          <cell r="G1466">
            <v>10000</v>
          </cell>
          <cell r="H1466">
            <v>1173.6901545947401</v>
          </cell>
          <cell r="I1466">
            <v>11736901.545947401</v>
          </cell>
        </row>
        <row r="1467">
          <cell r="B1467">
            <v>20241200012</v>
          </cell>
          <cell r="C1467" t="str">
            <v>万田酵素ﾌﾟﾗｽ温発酵しょうが 75g 5g×15包</v>
          </cell>
          <cell r="D1467">
            <v>0</v>
          </cell>
          <cell r="E1467">
            <v>0</v>
          </cell>
          <cell r="F1467">
            <v>0</v>
          </cell>
          <cell r="G1467">
            <v>300</v>
          </cell>
          <cell r="H1467">
            <v>1030.2162864210759</v>
          </cell>
          <cell r="I1467">
            <v>309064.88592632278</v>
          </cell>
        </row>
        <row r="1468">
          <cell r="B1468">
            <v>20241200064</v>
          </cell>
          <cell r="C1468" t="str">
            <v>万田ｸﾞﾘｰﾝｷｰﾊﾟｰ 200ml</v>
          </cell>
          <cell r="D1468">
            <v>0</v>
          </cell>
          <cell r="E1468">
            <v>0</v>
          </cell>
          <cell r="F1468">
            <v>0</v>
          </cell>
          <cell r="G1468">
            <v>500</v>
          </cell>
          <cell r="H1468">
            <v>960.26749278934119</v>
          </cell>
          <cell r="I1468">
            <v>480133.74639467057</v>
          </cell>
        </row>
        <row r="1469">
          <cell r="B1469">
            <v>20250300087</v>
          </cell>
          <cell r="C1469" t="str">
            <v>万田酵素 分包150g (中国)</v>
          </cell>
          <cell r="D1469">
            <v>0</v>
          </cell>
          <cell r="E1469">
            <v>0</v>
          </cell>
          <cell r="F1469">
            <v>0</v>
          </cell>
          <cell r="G1469">
            <v>7000</v>
          </cell>
          <cell r="H1469">
            <v>637.86203539252017</v>
          </cell>
          <cell r="I1469">
            <v>4465034.2477476411</v>
          </cell>
        </row>
        <row r="1470">
          <cell r="B1470">
            <v>20250400005</v>
          </cell>
          <cell r="C1470" t="str">
            <v>馬用万田酵素 10kg</v>
          </cell>
          <cell r="D1470">
            <v>0</v>
          </cell>
          <cell r="E1470">
            <v>0</v>
          </cell>
          <cell r="F1470">
            <v>0</v>
          </cell>
          <cell r="G1470">
            <v>11</v>
          </cell>
          <cell r="H1470">
            <v>216736.86124220563</v>
          </cell>
          <cell r="I1470">
            <v>2384105.4736642619</v>
          </cell>
        </row>
        <row r="1471">
          <cell r="B1471">
            <v>20250300060</v>
          </cell>
          <cell r="C1471" t="str">
            <v>万田ｱﾐﾉｱﾙﾌｧﾌﾟﾗｽ(1L)(生産用)</v>
          </cell>
          <cell r="D1471">
            <v>0</v>
          </cell>
          <cell r="E1471">
            <v>0</v>
          </cell>
          <cell r="F1471">
            <v>0</v>
          </cell>
          <cell r="G1471">
            <v>49240</v>
          </cell>
          <cell r="H1471">
            <v>1339.952809863609</v>
          </cell>
          <cell r="I1471">
            <v>65979276.357684106</v>
          </cell>
        </row>
        <row r="1472">
          <cell r="B1472">
            <v>20240200038</v>
          </cell>
          <cell r="C1472" t="str">
            <v>MANDA WELLNESS SUPERDRINK 30×3g</v>
          </cell>
          <cell r="D1472">
            <v>0</v>
          </cell>
          <cell r="E1472">
            <v>0</v>
          </cell>
          <cell r="F1472">
            <v>0</v>
          </cell>
          <cell r="G1472">
            <v>1488</v>
          </cell>
          <cell r="H1472">
            <v>1904.126758096309</v>
          </cell>
          <cell r="I1472">
            <v>2833340.6160473078</v>
          </cell>
        </row>
        <row r="1473">
          <cell r="B1473">
            <v>20220900038</v>
          </cell>
          <cell r="C1473" t="str">
            <v>おいしい青汁ﾊﾞﾙｸ 3g(新)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</row>
        <row r="1474">
          <cell r="B1474">
            <v>20240200039</v>
          </cell>
          <cell r="C1474" t="str">
            <v>SUPERDRINKﾊﾞﾙｸ 3g(新)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0</v>
          </cell>
          <cell r="I1474">
            <v>0</v>
          </cell>
        </row>
        <row r="1475">
          <cell r="B1475">
            <v>20250300059</v>
          </cell>
          <cell r="C1475" t="str">
            <v>ｱﾐﾉα+1260k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</row>
        <row r="1476">
          <cell r="B1476">
            <v>20240800027</v>
          </cell>
          <cell r="C1476" t="str">
            <v>万田発酵ｵｰﾙｲﾝﾜﾝｼﾞｪﾙ 50g</v>
          </cell>
          <cell r="D1476">
            <v>0</v>
          </cell>
          <cell r="E1476">
            <v>0</v>
          </cell>
          <cell r="F1476">
            <v>0</v>
          </cell>
          <cell r="G1476">
            <v>19620</v>
          </cell>
          <cell r="H1476">
            <v>1221.0766344171925</v>
          </cell>
          <cell r="I1476">
            <v>23957523.567265317</v>
          </cell>
        </row>
        <row r="1477">
          <cell r="B1477">
            <v>20250400008</v>
          </cell>
          <cell r="C1477" t="str">
            <v>万田発酵のすやすやﾗｲﾌ 15.4g</v>
          </cell>
          <cell r="D1477">
            <v>0</v>
          </cell>
          <cell r="E1477">
            <v>0</v>
          </cell>
          <cell r="F1477">
            <v>0</v>
          </cell>
          <cell r="G1477">
            <v>4746</v>
          </cell>
          <cell r="H1477">
            <v>747.16526768319886</v>
          </cell>
          <cell r="I1477">
            <v>3546046.3604244618</v>
          </cell>
        </row>
        <row r="1478">
          <cell r="B1478">
            <v>20250400007</v>
          </cell>
          <cell r="C1478" t="str">
            <v>万田発酵のうるうるﾗｲﾌ 12.9g</v>
          </cell>
          <cell r="D1478">
            <v>0</v>
          </cell>
          <cell r="E1478">
            <v>0</v>
          </cell>
          <cell r="F1478">
            <v>0</v>
          </cell>
          <cell r="G1478">
            <v>3849</v>
          </cell>
          <cell r="H1478">
            <v>601.50471760190203</v>
          </cell>
          <cell r="I1478">
            <v>2315191.6580497208</v>
          </cell>
        </row>
        <row r="1479">
          <cell r="B1479">
            <v>20250400006</v>
          </cell>
          <cell r="C1479" t="str">
            <v>万田発酵のくっきりﾗｲﾌ 10.2g</v>
          </cell>
          <cell r="D1479">
            <v>0</v>
          </cell>
          <cell r="E1479">
            <v>0</v>
          </cell>
          <cell r="F1479">
            <v>0</v>
          </cell>
          <cell r="G1479">
            <v>4922</v>
          </cell>
          <cell r="H1479">
            <v>382.48993366671471</v>
          </cell>
          <cell r="I1479">
            <v>1882615.4535075699</v>
          </cell>
        </row>
        <row r="1480">
          <cell r="B1480">
            <v>20250400009</v>
          </cell>
          <cell r="C1480" t="str">
            <v>万田発酵のつるんとﾗｲﾌ 7.5g</v>
          </cell>
          <cell r="D1480">
            <v>0</v>
          </cell>
          <cell r="E1480">
            <v>0</v>
          </cell>
          <cell r="F1480">
            <v>0</v>
          </cell>
          <cell r="G1480">
            <v>7948</v>
          </cell>
          <cell r="H1480">
            <v>330.09405234250721</v>
          </cell>
          <cell r="I1480">
            <v>2623587.5280182473</v>
          </cell>
        </row>
        <row r="1481">
          <cell r="B1481">
            <v>20230600096</v>
          </cell>
          <cell r="C1481" t="str">
            <v>万田酵素50ml瓶ﾄﾞﾘﾝｸ(無印)</v>
          </cell>
          <cell r="D1481">
            <v>0</v>
          </cell>
          <cell r="E1481">
            <v>0</v>
          </cell>
          <cell r="F1481">
            <v>0</v>
          </cell>
          <cell r="G1481">
            <v>5510</v>
          </cell>
          <cell r="H1481">
            <v>184.56686756311797</v>
          </cell>
          <cell r="I1481">
            <v>1016963.44027278</v>
          </cell>
        </row>
        <row r="1482">
          <cell r="B1482">
            <v>20240800028</v>
          </cell>
          <cell r="C1482" t="str">
            <v xml:space="preserve">万田酵素ﾄﾞﾘﾝｸ ﾌﾟﾗｽ 710ml    </v>
          </cell>
          <cell r="D1482">
            <v>0</v>
          </cell>
          <cell r="E1482">
            <v>0</v>
          </cell>
          <cell r="F1482">
            <v>0</v>
          </cell>
          <cell r="G1482">
            <v>50622</v>
          </cell>
          <cell r="H1482">
            <v>961.33281501434385</v>
          </cell>
          <cell r="I1482">
            <v>48664589.761656113</v>
          </cell>
        </row>
        <row r="1483">
          <cell r="B1483" t="str">
            <v>(有償)20220500015</v>
          </cell>
          <cell r="C1483" t="str">
            <v>万田酵素ﾄﾞﾘﾝｸ 50ml(有償支給分)</v>
          </cell>
          <cell r="D1483">
            <v>0</v>
          </cell>
          <cell r="E1483">
            <v>0</v>
          </cell>
          <cell r="F1483">
            <v>0</v>
          </cell>
          <cell r="G1483">
            <v>633300</v>
          </cell>
          <cell r="H1483">
            <v>73.283903297120375</v>
          </cell>
          <cell r="I1483">
            <v>46410695.958066337</v>
          </cell>
        </row>
        <row r="1484">
          <cell r="B1484" t="str">
            <v>(有償)20240800028</v>
          </cell>
          <cell r="C1484" t="str">
            <v>万田酵素ﾄﾞﾘﾝｸ ﾌﾟﾗｽ 710ml(有償支給分)</v>
          </cell>
          <cell r="D1484">
            <v>0</v>
          </cell>
          <cell r="E1484">
            <v>0</v>
          </cell>
          <cell r="F1484">
            <v>0</v>
          </cell>
          <cell r="G1484">
            <v>13166</v>
          </cell>
          <cell r="H1484">
            <v>3068.1527513727733</v>
          </cell>
          <cell r="I1484">
            <v>40395299.124573931</v>
          </cell>
        </row>
        <row r="1485">
          <cell r="B1485">
            <v>20240500048</v>
          </cell>
          <cell r="C1485" t="str">
            <v>Mforteﾓｲｽﾄｾﾗﾑﾏｽｸ27ｍL 10枚入り</v>
          </cell>
          <cell r="D1485">
            <v>0</v>
          </cell>
          <cell r="E1485">
            <v>0</v>
          </cell>
          <cell r="F1485">
            <v>0</v>
          </cell>
          <cell r="G1485">
            <v>491</v>
          </cell>
          <cell r="H1485">
            <v>3755.2094370002446</v>
          </cell>
          <cell r="I1485">
            <v>1843807.8335671201</v>
          </cell>
          <cell r="J1485">
            <v>-27</v>
          </cell>
          <cell r="K1485">
            <v>3755.2094370002446</v>
          </cell>
        </row>
        <row r="1486">
          <cell r="B1486">
            <v>20241000051</v>
          </cell>
          <cell r="C1486" t="str">
            <v>愛犬おもいの 万田酵素 口腔ｹｱ 50g</v>
          </cell>
          <cell r="D1486">
            <v>0</v>
          </cell>
          <cell r="E1486">
            <v>0</v>
          </cell>
          <cell r="F1486">
            <v>0</v>
          </cell>
          <cell r="G1486">
            <v>1200</v>
          </cell>
          <cell r="H1486">
            <v>380</v>
          </cell>
          <cell r="I1486">
            <v>456000</v>
          </cell>
        </row>
        <row r="1487">
          <cell r="B1487">
            <v>20241000052</v>
          </cell>
          <cell r="C1487" t="str">
            <v>愛猫おもいの 万田酵素 口腔ｹｱ 50g</v>
          </cell>
          <cell r="D1487">
            <v>0</v>
          </cell>
          <cell r="E1487">
            <v>0</v>
          </cell>
          <cell r="F1487">
            <v>0</v>
          </cell>
          <cell r="G1487">
            <v>1200</v>
          </cell>
          <cell r="H1487">
            <v>380</v>
          </cell>
          <cell r="I1487">
            <v>456000</v>
          </cell>
        </row>
        <row r="1488">
          <cell r="B1488">
            <v>20241000053</v>
          </cell>
          <cell r="C1488" t="str">
            <v>愛犬おもいの 万田酵素 関節ｹｱ 50g</v>
          </cell>
          <cell r="D1488">
            <v>0</v>
          </cell>
          <cell r="E1488">
            <v>0</v>
          </cell>
          <cell r="F1488">
            <v>0</v>
          </cell>
          <cell r="G1488">
            <v>1200</v>
          </cell>
          <cell r="H1488">
            <v>380</v>
          </cell>
          <cell r="I1488">
            <v>456000</v>
          </cell>
        </row>
        <row r="1489">
          <cell r="B1489">
            <v>20241000054</v>
          </cell>
          <cell r="C1489" t="str">
            <v>愛猫おもいの 万田酵素 関節ｹｱ 50g</v>
          </cell>
          <cell r="D1489">
            <v>0</v>
          </cell>
          <cell r="E1489">
            <v>0</v>
          </cell>
          <cell r="F1489">
            <v>0</v>
          </cell>
          <cell r="G1489">
            <v>1200</v>
          </cell>
          <cell r="H1489">
            <v>380</v>
          </cell>
          <cell r="I1489">
            <v>456000</v>
          </cell>
        </row>
        <row r="1490">
          <cell r="B1490">
            <v>20250300003</v>
          </cell>
          <cell r="C1490" t="str">
            <v>試供品 愛犬おもいの万田酵素 口腔</v>
          </cell>
          <cell r="D1490">
            <v>0</v>
          </cell>
          <cell r="E1490">
            <v>0</v>
          </cell>
          <cell r="F1490">
            <v>0</v>
          </cell>
          <cell r="G1490">
            <v>5009</v>
          </cell>
          <cell r="H1490">
            <v>35</v>
          </cell>
          <cell r="I1490">
            <v>175315</v>
          </cell>
        </row>
        <row r="1491">
          <cell r="B1491">
            <v>20250300004</v>
          </cell>
          <cell r="C1491" t="str">
            <v>試供品 愛猫おもいの万田酵素 口腔</v>
          </cell>
          <cell r="D1491">
            <v>0</v>
          </cell>
          <cell r="E1491">
            <v>0</v>
          </cell>
          <cell r="F1491">
            <v>0</v>
          </cell>
          <cell r="G1491">
            <v>5009</v>
          </cell>
          <cell r="H1491">
            <v>35</v>
          </cell>
          <cell r="I1491">
            <v>175315</v>
          </cell>
        </row>
        <row r="1492">
          <cell r="B1492">
            <v>20250300005</v>
          </cell>
          <cell r="C1492" t="str">
            <v>試供品 愛犬おもいの万田酵素 関節</v>
          </cell>
          <cell r="D1492">
            <v>0</v>
          </cell>
          <cell r="E1492">
            <v>0</v>
          </cell>
          <cell r="F1492">
            <v>0</v>
          </cell>
          <cell r="G1492">
            <v>5007</v>
          </cell>
          <cell r="H1492">
            <v>35</v>
          </cell>
          <cell r="I1492">
            <v>175245</v>
          </cell>
        </row>
        <row r="1493">
          <cell r="B1493">
            <v>20250300006</v>
          </cell>
          <cell r="C1493" t="str">
            <v>試供品 愛猫おもいの万田酵素 関節</v>
          </cell>
          <cell r="D1493">
            <v>0</v>
          </cell>
          <cell r="E1493">
            <v>0</v>
          </cell>
          <cell r="F1493">
            <v>0</v>
          </cell>
          <cell r="G1493">
            <v>5008</v>
          </cell>
          <cell r="H1493">
            <v>35</v>
          </cell>
          <cell r="I1493">
            <v>175280</v>
          </cell>
        </row>
        <row r="1494">
          <cell r="B1494">
            <v>20240700084</v>
          </cell>
          <cell r="C1494" t="str">
            <v>MKﾐｸｽﾁｬｰ(ﾊﾟｳﾀﾞｰ30)1kg</v>
          </cell>
          <cell r="D1494">
            <v>0</v>
          </cell>
          <cell r="E1494">
            <v>0</v>
          </cell>
          <cell r="F1494">
            <v>0</v>
          </cell>
          <cell r="G1494">
            <v>520</v>
          </cell>
          <cell r="H1494">
            <v>2750.932807894304</v>
          </cell>
          <cell r="I1494">
            <v>1430485.0601050381</v>
          </cell>
        </row>
        <row r="1495">
          <cell r="B1495">
            <v>20240700083</v>
          </cell>
          <cell r="C1495" t="str">
            <v xml:space="preserve">MKﾐｸｽﾁｬｰ(ﾊﾟｳﾀﾞｰ)1kg       </v>
          </cell>
          <cell r="D1495">
            <v>0</v>
          </cell>
          <cell r="E1495">
            <v>0</v>
          </cell>
          <cell r="F1495">
            <v>0</v>
          </cell>
          <cell r="G1495">
            <v>124</v>
          </cell>
          <cell r="H1495">
            <v>4363.5485918323438</v>
          </cell>
          <cell r="I1495">
            <v>541080.02538721066</v>
          </cell>
        </row>
        <row r="1496">
          <cell r="B1496">
            <v>20180700072</v>
          </cell>
          <cell r="C1496" t="str">
            <v>万田酵素 GINGER 分包77.5g ﾀﾞﾐｰ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</row>
        <row r="1497">
          <cell r="B1497">
            <v>20180700073</v>
          </cell>
          <cell r="C1497" t="str">
            <v>万田酵素 STANDARD 分包77.5g　ﾀﾞﾐｰ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0</v>
          </cell>
        </row>
        <row r="1498">
          <cell r="B1498">
            <v>20180700074</v>
          </cell>
          <cell r="C1498" t="str">
            <v>万田酵素 MULBERRY 分包77.5g ﾀﾞﾐｰ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0</v>
          </cell>
        </row>
        <row r="1499">
          <cell r="B1499">
            <v>20240400033</v>
          </cell>
          <cell r="C1499" t="str">
            <v>ｴﾑﾌｫﾙﾃ ﾓｲｽﾄｾﾗﾑﾏｽｸ 27mL</v>
          </cell>
          <cell r="D1499">
            <v>0</v>
          </cell>
          <cell r="E1499">
            <v>0</v>
          </cell>
          <cell r="F1499">
            <v>0</v>
          </cell>
          <cell r="J1499">
            <v>145</v>
          </cell>
          <cell r="K1499">
            <v>375.52094370002447</v>
          </cell>
        </row>
        <row r="1500">
          <cell r="B1500">
            <v>20240700045</v>
          </cell>
          <cell r="C1500" t="str">
            <v>万田酵素(宇宙用) 2.5g×4包</v>
          </cell>
          <cell r="D1500">
            <v>0</v>
          </cell>
          <cell r="E1500">
            <v>0</v>
          </cell>
          <cell r="F1500">
            <v>0</v>
          </cell>
          <cell r="J1500">
            <v>73</v>
          </cell>
          <cell r="K1500">
            <v>583.41850587925296</v>
          </cell>
        </row>
        <row r="1501">
          <cell r="B1501">
            <v>20240800014</v>
          </cell>
          <cell r="C1501" t="str">
            <v>宇宙服だいちゃん ぬいぐるみ</v>
          </cell>
          <cell r="D1501">
            <v>0</v>
          </cell>
          <cell r="E1501">
            <v>0</v>
          </cell>
          <cell r="F1501">
            <v>0</v>
          </cell>
          <cell r="G1501">
            <v>500</v>
          </cell>
          <cell r="H1501">
            <v>2751.5</v>
          </cell>
          <cell r="I1501">
            <v>1375750</v>
          </cell>
        </row>
        <row r="1502">
          <cell r="B1502">
            <v>20240800015</v>
          </cell>
          <cell r="C1502" t="str">
            <v>宇宙服だいちゃん ぬいぐるみ</v>
          </cell>
          <cell r="D1502">
            <v>0</v>
          </cell>
          <cell r="E1502">
            <v>0</v>
          </cell>
          <cell r="F1502">
            <v>0</v>
          </cell>
          <cell r="G1502">
            <v>500</v>
          </cell>
          <cell r="H1502">
            <v>2701.5</v>
          </cell>
          <cell r="I1502">
            <v>1350750</v>
          </cell>
        </row>
        <row r="1503">
          <cell r="B1503">
            <v>20240900105</v>
          </cell>
          <cell r="C1503" t="str">
            <v>Mforteｻﾝﾌﾟﾙｾｯﾄ(4種)</v>
          </cell>
          <cell r="D1503">
            <v>0</v>
          </cell>
          <cell r="E1503">
            <v>0</v>
          </cell>
          <cell r="F1503">
            <v>0</v>
          </cell>
          <cell r="J1503">
            <v>499</v>
          </cell>
          <cell r="K1503">
            <v>81.385045251743662</v>
          </cell>
        </row>
        <row r="1504">
          <cell r="B1504">
            <v>20241000009</v>
          </cell>
          <cell r="C1504" t="str">
            <v>ｴﾑﾌｫﾙﾃ ﾓｲｽﾄｾﾗﾑﾏｽｸ 27mL 1枚入り</v>
          </cell>
          <cell r="D1504">
            <v>0</v>
          </cell>
          <cell r="E1504">
            <v>0</v>
          </cell>
          <cell r="F1504">
            <v>0</v>
          </cell>
          <cell r="J1504">
            <v>125</v>
          </cell>
          <cell r="K1504">
            <v>375.52094370002447</v>
          </cell>
        </row>
        <row r="1505">
          <cell r="B1505">
            <v>20241000056</v>
          </cell>
          <cell r="C1505" t="str">
            <v>【②】ｴﾑﾌｫﾙﾃ ﾘﾝｸﾙﾌﾞﾗｲﾄｴｯｾﾝｽ 20g</v>
          </cell>
          <cell r="D1505">
            <v>0</v>
          </cell>
          <cell r="E1505">
            <v>0</v>
          </cell>
          <cell r="F1505">
            <v>0</v>
          </cell>
          <cell r="G1505">
            <v>3000</v>
          </cell>
          <cell r="H1505">
            <v>757.31213637059602</v>
          </cell>
          <cell r="I1505">
            <v>2271936.409111788</v>
          </cell>
        </row>
        <row r="1506">
          <cell r="B1506">
            <v>20250100041</v>
          </cell>
          <cell r="C1506" t="str">
            <v>万田発酵のおつけもの(ぽん酢味)</v>
          </cell>
          <cell r="D1506">
            <v>0</v>
          </cell>
          <cell r="E1506">
            <v>0</v>
          </cell>
          <cell r="F1506">
            <v>0</v>
          </cell>
          <cell r="G1506">
            <v>385</v>
          </cell>
          <cell r="H1506">
            <v>280</v>
          </cell>
          <cell r="I1506">
            <v>107800</v>
          </cell>
        </row>
        <row r="1507">
          <cell r="B1507">
            <v>20250100042</v>
          </cell>
          <cell r="C1507" t="str">
            <v>万田発酵のおつけもの(一味唐辛子</v>
          </cell>
          <cell r="D1507">
            <v>0</v>
          </cell>
          <cell r="E1507">
            <v>0</v>
          </cell>
          <cell r="F1507">
            <v>0</v>
          </cell>
          <cell r="G1507">
            <v>390</v>
          </cell>
          <cell r="H1507">
            <v>280</v>
          </cell>
          <cell r="I1507">
            <v>109200</v>
          </cell>
        </row>
        <row r="1508">
          <cell r="B1508">
            <v>20250100043</v>
          </cell>
          <cell r="C1508" t="str">
            <v>万田発酵のおつけもの（塩はっさく</v>
          </cell>
          <cell r="D1508">
            <v>0</v>
          </cell>
          <cell r="E1508">
            <v>0</v>
          </cell>
          <cell r="F1508">
            <v>0</v>
          </cell>
          <cell r="G1508">
            <v>374</v>
          </cell>
          <cell r="H1508">
            <v>280</v>
          </cell>
          <cell r="I1508">
            <v>104720</v>
          </cell>
        </row>
        <row r="1509">
          <cell r="B1509">
            <v>20250100044</v>
          </cell>
          <cell r="C1509" t="str">
            <v>せらのピクルス(大根)</v>
          </cell>
          <cell r="D1509">
            <v>0</v>
          </cell>
          <cell r="E1509">
            <v>0</v>
          </cell>
          <cell r="F1509">
            <v>0</v>
          </cell>
          <cell r="G1509">
            <v>92</v>
          </cell>
          <cell r="H1509">
            <v>766.66666666666663</v>
          </cell>
          <cell r="I1509">
            <v>70533.333333333328</v>
          </cell>
        </row>
        <row r="1510">
          <cell r="B1510">
            <v>20250100065</v>
          </cell>
          <cell r="C1510" t="str">
            <v>せらのピクルス(人参)</v>
          </cell>
          <cell r="D1510">
            <v>0</v>
          </cell>
          <cell r="E1510">
            <v>0</v>
          </cell>
          <cell r="F1510">
            <v>0</v>
          </cell>
          <cell r="G1510">
            <v>112</v>
          </cell>
          <cell r="H1510">
            <v>766.66666666666663</v>
          </cell>
          <cell r="I1510">
            <v>85866.666666666657</v>
          </cell>
        </row>
        <row r="1511">
          <cell r="B1511">
            <v>20250100067</v>
          </cell>
          <cell r="C1511" t="str">
            <v>せらのピクルス(ｶﾘﾌﾗﾜｰ)</v>
          </cell>
          <cell r="D1511">
            <v>0</v>
          </cell>
          <cell r="E1511">
            <v>0</v>
          </cell>
          <cell r="F1511">
            <v>0</v>
          </cell>
          <cell r="G1511">
            <v>98</v>
          </cell>
          <cell r="H1511">
            <v>766.66666666666663</v>
          </cell>
          <cell r="I1511">
            <v>75133.333333333328</v>
          </cell>
        </row>
        <row r="1512">
          <cell r="B1512">
            <v>20250100083</v>
          </cell>
          <cell r="C1512" t="str">
            <v>せらのピクルス</v>
          </cell>
          <cell r="D1512">
            <v>0</v>
          </cell>
          <cell r="E1512">
            <v>0</v>
          </cell>
          <cell r="F1512">
            <v>0</v>
          </cell>
          <cell r="G1512">
            <v>37</v>
          </cell>
          <cell r="H1512">
            <v>766.66666666666663</v>
          </cell>
          <cell r="I1512">
            <v>28366.666666666664</v>
          </cell>
        </row>
        <row r="1513">
          <cell r="B1513">
            <v>20250300007</v>
          </cell>
          <cell r="C1513" t="str">
            <v>せらのピクルス3本セット</v>
          </cell>
          <cell r="D1513">
            <v>0</v>
          </cell>
          <cell r="E1513">
            <v>0</v>
          </cell>
          <cell r="F1513">
            <v>0</v>
          </cell>
          <cell r="G1513">
            <v>200</v>
          </cell>
          <cell r="H1513">
            <v>2300</v>
          </cell>
          <cell r="I1513">
            <v>460000</v>
          </cell>
        </row>
        <row r="1514">
          <cell r="B1514">
            <v>20250500092</v>
          </cell>
          <cell r="C1514" t="str">
            <v>はっさくミンチ 200g</v>
          </cell>
          <cell r="D1514">
            <v>0</v>
          </cell>
          <cell r="E1514">
            <v>0</v>
          </cell>
          <cell r="F1514">
            <v>0</v>
          </cell>
          <cell r="G1514">
            <v>2520</v>
          </cell>
          <cell r="H1514">
            <v>606</v>
          </cell>
          <cell r="I1514">
            <v>1527120</v>
          </cell>
        </row>
        <row r="1515">
          <cell r="B1515">
            <v>20250500093</v>
          </cell>
          <cell r="C1515" t="str">
            <v>ネーブルミンチ 200g</v>
          </cell>
          <cell r="D1515">
            <v>0</v>
          </cell>
          <cell r="E1515">
            <v>0</v>
          </cell>
          <cell r="F1515">
            <v>0</v>
          </cell>
          <cell r="G1515">
            <v>2737</v>
          </cell>
          <cell r="H1515">
            <v>606</v>
          </cell>
          <cell r="I1515">
            <v>1658622</v>
          </cell>
        </row>
        <row r="1516">
          <cell r="B1516">
            <v>20250500094</v>
          </cell>
          <cell r="C1516" t="str">
            <v>はっさくミンチ 1kg</v>
          </cell>
          <cell r="D1516">
            <v>0</v>
          </cell>
          <cell r="E1516">
            <v>0</v>
          </cell>
          <cell r="F1516">
            <v>0</v>
          </cell>
          <cell r="G1516">
            <v>421</v>
          </cell>
          <cell r="H1516">
            <v>1425</v>
          </cell>
          <cell r="I1516">
            <v>599925</v>
          </cell>
        </row>
        <row r="1517">
          <cell r="B1517">
            <v>20220300014</v>
          </cell>
          <cell r="C1517" t="str">
            <v>MANDA HARVEST ｻﾝﾊﾞﾙｸ</v>
          </cell>
          <cell r="D1517">
            <v>0</v>
          </cell>
          <cell r="E1517">
            <v>0</v>
          </cell>
          <cell r="F1517">
            <v>0</v>
          </cell>
          <cell r="G1517">
            <v>6000</v>
          </cell>
          <cell r="H1517">
            <v>1462.9581607917</v>
          </cell>
          <cell r="I1517">
            <v>8777748.9647502005</v>
          </cell>
        </row>
        <row r="1518">
          <cell r="B1518">
            <v>20240900076</v>
          </cell>
          <cell r="C1518" t="str">
            <v>霧島黒豚 しゃぶしゃぶｾｯﾄ3種盛</v>
          </cell>
          <cell r="D1518">
            <v>0</v>
          </cell>
          <cell r="E1518">
            <v>0</v>
          </cell>
          <cell r="F1518">
            <v>0</v>
          </cell>
          <cell r="G1518">
            <v>115</v>
          </cell>
          <cell r="H1518">
            <v>3850</v>
          </cell>
          <cell r="I1518">
            <v>442750</v>
          </cell>
        </row>
        <row r="1519">
          <cell r="B1519">
            <v>20220100054</v>
          </cell>
          <cell r="C1519" t="str">
            <v>霧島黒豚煮込みﾊﾝﾊﾞｰｸﾞ3種ｾｯﾄ</v>
          </cell>
          <cell r="D1519">
            <v>0</v>
          </cell>
          <cell r="E1519">
            <v>0</v>
          </cell>
          <cell r="F1519">
            <v>0</v>
          </cell>
          <cell r="G1519">
            <v>8</v>
          </cell>
          <cell r="H1519">
            <v>6562.5</v>
          </cell>
          <cell r="I1519">
            <v>52500</v>
          </cell>
        </row>
        <row r="1520">
          <cell r="B1520">
            <v>20240900001</v>
          </cell>
          <cell r="C1520" t="str">
            <v>万田酵素 300g(販売店限定品)</v>
          </cell>
          <cell r="D1520">
            <v>0</v>
          </cell>
          <cell r="E1520">
            <v>0</v>
          </cell>
          <cell r="F1520">
            <v>0</v>
          </cell>
          <cell r="G1520">
            <v>0</v>
          </cell>
          <cell r="H1520">
            <v>0</v>
          </cell>
          <cell r="I1520">
            <v>0</v>
          </cell>
        </row>
        <row r="1521">
          <cell r="B1521">
            <v>20081200015</v>
          </cell>
          <cell r="C1521" t="str">
            <v>ｽｰﾊﾟｰ氣Ⅰ 分包150g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0</v>
          </cell>
          <cell r="I1521">
            <v>0</v>
          </cell>
        </row>
        <row r="1522">
          <cell r="B1522">
            <v>20240600005</v>
          </cell>
          <cell r="C1522" t="str">
            <v>万田酵素で育てたうなぎの蒲焼き</v>
          </cell>
          <cell r="D1522">
            <v>0</v>
          </cell>
          <cell r="E1522">
            <v>0</v>
          </cell>
          <cell r="F1522">
            <v>0</v>
          </cell>
          <cell r="G1522">
            <v>5868</v>
          </cell>
          <cell r="H1522">
            <v>2489.7750511247446</v>
          </cell>
          <cell r="I1522">
            <v>14610000</v>
          </cell>
        </row>
        <row r="1523">
          <cell r="D1523">
            <v>0</v>
          </cell>
          <cell r="E1523">
            <v>0</v>
          </cell>
          <cell r="F1523">
            <v>0</v>
          </cell>
          <cell r="H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</row>
        <row r="1537">
          <cell r="C1537" t="str">
            <v>製品(製造)　計</v>
          </cell>
          <cell r="D1537">
            <v>1409841</v>
          </cell>
          <cell r="F1537">
            <v>209934450.11445472</v>
          </cell>
          <cell r="G1537">
            <v>10065216</v>
          </cell>
          <cell r="I1537">
            <v>1278639200.6190948</v>
          </cell>
          <cell r="J1537">
            <v>-1254</v>
          </cell>
        </row>
        <row r="1538">
          <cell r="C1538" t="str">
            <v>製品(製造振替)　計</v>
          </cell>
          <cell r="D1538">
            <v>443041</v>
          </cell>
          <cell r="F1538">
            <v>26576832.515468352</v>
          </cell>
          <cell r="G1538">
            <v>1352353</v>
          </cell>
          <cell r="I1538">
            <v>161901039.74857184</v>
          </cell>
          <cell r="J1538">
            <v>41175.166666666686</v>
          </cell>
        </row>
        <row r="1539">
          <cell r="C1539" t="str">
            <v>製品(AB)　計</v>
          </cell>
          <cell r="D1539">
            <v>0</v>
          </cell>
          <cell r="F1539">
            <v>0</v>
          </cell>
          <cell r="G1539">
            <v>0</v>
          </cell>
          <cell r="I1539">
            <v>0</v>
          </cell>
          <cell r="J1539">
            <v>0</v>
          </cell>
        </row>
        <row r="1540">
          <cell r="C1540" t="str">
            <v>商品(仕入)　計</v>
          </cell>
          <cell r="D1540">
            <v>120652</v>
          </cell>
          <cell r="F1540">
            <v>23184396.357236683</v>
          </cell>
          <cell r="G1540">
            <v>265270</v>
          </cell>
          <cell r="I1540">
            <v>100540576.19064353</v>
          </cell>
          <cell r="J1540">
            <v>0</v>
          </cell>
        </row>
        <row r="1541">
          <cell r="C1541" t="str">
            <v>製品･商品　合計</v>
          </cell>
          <cell r="D1541">
            <v>1973534</v>
          </cell>
          <cell r="F1541">
            <v>259695678.98715973</v>
          </cell>
          <cell r="G1541">
            <v>11682839</v>
          </cell>
          <cell r="I1541">
            <v>1541080816.5583096</v>
          </cell>
          <cell r="J1541">
            <v>39921.166666666686</v>
          </cell>
        </row>
        <row r="1542">
          <cell r="F1542">
            <v>236511282.62992308</v>
          </cell>
        </row>
        <row r="1543">
          <cell r="C1543" t="str">
            <v>前期末の合計ベタ打ち</v>
          </cell>
          <cell r="D1543">
            <v>1412541</v>
          </cell>
          <cell r="F1543">
            <v>211318469.63670793</v>
          </cell>
          <cell r="G1543">
            <v>11417569</v>
          </cell>
        </row>
        <row r="1544">
          <cell r="C1544" t="str">
            <v>前期末の合計ベタ打ち</v>
          </cell>
          <cell r="D1544">
            <v>440341</v>
          </cell>
          <cell r="F1544">
            <v>25192812.993215133</v>
          </cell>
          <cell r="G1544">
            <v>0</v>
          </cell>
          <cell r="H1544" t="str">
            <v>←仕掛品(製品課)での製造個数から製品シートへの振替確認(緑箇所による差異。次回の原価計算時に数式を直すこと)</v>
          </cell>
        </row>
        <row r="1545">
          <cell r="C1545" t="str">
            <v>前期末の合計ベタ打ち</v>
          </cell>
          <cell r="D1545">
            <v>0</v>
          </cell>
          <cell r="F1545">
            <v>0</v>
          </cell>
        </row>
        <row r="1546">
          <cell r="C1546" t="str">
            <v>前期末の合計ベタ打ち</v>
          </cell>
          <cell r="D1546">
            <v>120652</v>
          </cell>
          <cell r="F1546">
            <v>23184396.357236683</v>
          </cell>
          <cell r="I1546">
            <v>1440540240.3676662</v>
          </cell>
        </row>
        <row r="1547">
          <cell r="C1547" t="str">
            <v>前期末の合計ベタ打ち</v>
          </cell>
          <cell r="D1547">
            <v>1973534</v>
          </cell>
          <cell r="F1547">
            <v>259695678.98715973</v>
          </cell>
          <cell r="I1547">
            <v>4.76837158203125E-7</v>
          </cell>
        </row>
        <row r="1548">
          <cell r="C1548" t="str">
            <v>差異</v>
          </cell>
          <cell r="D1548">
            <v>-2700</v>
          </cell>
          <cell r="F1548">
            <v>-1384019.5222532153</v>
          </cell>
          <cell r="G1548" t="str">
            <v>MULBERRY粒441.gの区分を製造振替にしたため</v>
          </cell>
        </row>
        <row r="1549">
          <cell r="C1549" t="str">
            <v>差異</v>
          </cell>
          <cell r="D1549">
            <v>2700</v>
          </cell>
          <cell r="F1549">
            <v>1384019.522253219</v>
          </cell>
          <cell r="G1549" t="str">
            <v>MULBERRY粒441.gの区分を製造振替にしたため</v>
          </cell>
        </row>
        <row r="1550">
          <cell r="C1550" t="str">
            <v>差異</v>
          </cell>
          <cell r="D1550" t="str">
            <v>ok</v>
          </cell>
          <cell r="F1550" t="str">
            <v>ok</v>
          </cell>
        </row>
        <row r="1551">
          <cell r="C1551" t="str">
            <v>差異</v>
          </cell>
          <cell r="D1551" t="str">
            <v>ok</v>
          </cell>
          <cell r="F1551" t="str">
            <v>ok</v>
          </cell>
        </row>
        <row r="1552">
          <cell r="C1552" t="str">
            <v>差異</v>
          </cell>
          <cell r="D1552" t="str">
            <v>ok</v>
          </cell>
          <cell r="F1552" t="str">
            <v>ok</v>
          </cell>
        </row>
      </sheetData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振替CD変換"/>
      <sheetName val="20250608(在庫0、架空倉庫除き)※加工"/>
      <sheetName val="全在庫20240606(在庫0、架空倉庫除き)※加工"/>
      <sheetName val="全在庫20230531(加工)"/>
      <sheetName val="20250608(在庫0、架空倉庫除き)"/>
      <sheetName val="20250608"/>
      <sheetName val="20250608 1頁"/>
      <sheetName val="資材単価マスタ202505"/>
      <sheetName val="販促物単価マスタ202505"/>
      <sheetName val="メモ"/>
      <sheetName val="AB品変換"/>
    </sheetNames>
    <sheetDataSet>
      <sheetData sheetId="0">
        <row r="3">
          <cell r="B3" t="str">
            <v>商品コード</v>
          </cell>
          <cell r="C3" t="str">
            <v>変換</v>
          </cell>
        </row>
        <row r="4">
          <cell r="B4">
            <v>20210300016</v>
          </cell>
          <cell r="C4">
            <v>20210300016</v>
          </cell>
        </row>
        <row r="5">
          <cell r="B5">
            <v>20210300018</v>
          </cell>
          <cell r="C5">
            <v>20210300018</v>
          </cell>
        </row>
        <row r="6">
          <cell r="B6">
            <v>20210300017</v>
          </cell>
          <cell r="C6">
            <v>20210300017</v>
          </cell>
        </row>
        <row r="7">
          <cell r="B7">
            <v>20220300006</v>
          </cell>
          <cell r="C7">
            <v>20220300006</v>
          </cell>
        </row>
        <row r="8">
          <cell r="B8">
            <v>20220300008</v>
          </cell>
          <cell r="C8">
            <v>20220300008</v>
          </cell>
        </row>
        <row r="9">
          <cell r="B9">
            <v>20220500011</v>
          </cell>
          <cell r="C9">
            <v>20220500011</v>
          </cell>
        </row>
        <row r="10">
          <cell r="B10">
            <v>20210600037</v>
          </cell>
          <cell r="C10">
            <v>20210600037</v>
          </cell>
        </row>
        <row r="11">
          <cell r="B11">
            <v>20211200008</v>
          </cell>
          <cell r="C11">
            <v>20211200008</v>
          </cell>
        </row>
        <row r="12">
          <cell r="B12">
            <v>20190600053</v>
          </cell>
          <cell r="C12">
            <v>20190600053</v>
          </cell>
        </row>
        <row r="13">
          <cell r="B13">
            <v>20191000005</v>
          </cell>
          <cell r="C13">
            <v>20191000005</v>
          </cell>
        </row>
        <row r="14">
          <cell r="B14">
            <v>20220300005</v>
          </cell>
          <cell r="C14">
            <v>20220300005</v>
          </cell>
        </row>
        <row r="15">
          <cell r="B15">
            <v>20220500010</v>
          </cell>
          <cell r="C15">
            <v>20220500010</v>
          </cell>
        </row>
        <row r="16">
          <cell r="B16">
            <v>20210600036</v>
          </cell>
          <cell r="C16">
            <v>20210600036</v>
          </cell>
        </row>
        <row r="17">
          <cell r="B17">
            <v>20200200053</v>
          </cell>
          <cell r="C17">
            <v>20200200053</v>
          </cell>
        </row>
        <row r="18">
          <cell r="B18">
            <v>20190600059</v>
          </cell>
          <cell r="C18">
            <v>20190600059</v>
          </cell>
        </row>
        <row r="19">
          <cell r="B19">
            <v>20190600055</v>
          </cell>
          <cell r="C19">
            <v>20190600055</v>
          </cell>
        </row>
        <row r="20">
          <cell r="B20">
            <v>20190600056</v>
          </cell>
          <cell r="C20">
            <v>20190600056</v>
          </cell>
        </row>
        <row r="21">
          <cell r="B21">
            <v>20190600057</v>
          </cell>
          <cell r="C21">
            <v>20190600057</v>
          </cell>
        </row>
        <row r="22">
          <cell r="B22">
            <v>20190600058</v>
          </cell>
          <cell r="C22">
            <v>20190600058</v>
          </cell>
        </row>
        <row r="23">
          <cell r="B23">
            <v>20220300011</v>
          </cell>
          <cell r="C23">
            <v>20220300011</v>
          </cell>
        </row>
        <row r="24">
          <cell r="B24">
            <v>20190600054</v>
          </cell>
          <cell r="C24">
            <v>20190600054</v>
          </cell>
        </row>
        <row r="25">
          <cell r="B25">
            <v>20220300010</v>
          </cell>
          <cell r="C25">
            <v>20220300010</v>
          </cell>
        </row>
        <row r="26">
          <cell r="B26">
            <v>20210800003</v>
          </cell>
          <cell r="C26">
            <v>20210800003</v>
          </cell>
        </row>
        <row r="27">
          <cell r="B27">
            <v>20190900027</v>
          </cell>
          <cell r="C27">
            <v>20190900027</v>
          </cell>
        </row>
        <row r="28">
          <cell r="B28">
            <v>20200100032</v>
          </cell>
          <cell r="C28">
            <v>20200100032</v>
          </cell>
        </row>
        <row r="29">
          <cell r="B29">
            <v>20200100034</v>
          </cell>
          <cell r="C29">
            <v>20200100034</v>
          </cell>
        </row>
        <row r="30">
          <cell r="B30">
            <v>20200100033</v>
          </cell>
          <cell r="C30">
            <v>20200100033</v>
          </cell>
        </row>
        <row r="31">
          <cell r="B31">
            <v>20190700018</v>
          </cell>
          <cell r="C31">
            <v>20190700018</v>
          </cell>
        </row>
        <row r="32">
          <cell r="B32">
            <v>20190900035</v>
          </cell>
          <cell r="C32">
            <v>20190900035</v>
          </cell>
        </row>
        <row r="33">
          <cell r="B33">
            <v>20190700025</v>
          </cell>
          <cell r="C33">
            <v>20190700025</v>
          </cell>
        </row>
        <row r="34">
          <cell r="B34">
            <v>20201200027</v>
          </cell>
          <cell r="C34">
            <v>20201200027</v>
          </cell>
        </row>
        <row r="35">
          <cell r="B35">
            <v>20110800480</v>
          </cell>
          <cell r="C35">
            <v>20110800480</v>
          </cell>
        </row>
        <row r="36">
          <cell r="B36">
            <v>20220100020</v>
          </cell>
          <cell r="C36">
            <v>20220100020</v>
          </cell>
        </row>
        <row r="37">
          <cell r="B37">
            <v>20220200033</v>
          </cell>
          <cell r="C37">
            <v>20220200033</v>
          </cell>
        </row>
        <row r="38">
          <cell r="B38">
            <v>20220100017</v>
          </cell>
          <cell r="C38">
            <v>20220100017</v>
          </cell>
        </row>
        <row r="39">
          <cell r="B39">
            <v>20220200032</v>
          </cell>
          <cell r="C39">
            <v>20220200032</v>
          </cell>
        </row>
        <row r="40">
          <cell r="B40">
            <v>20220400009</v>
          </cell>
          <cell r="C40">
            <v>20220400009</v>
          </cell>
        </row>
        <row r="41">
          <cell r="B41">
            <v>20220100018</v>
          </cell>
          <cell r="C41">
            <v>20220100018</v>
          </cell>
        </row>
        <row r="42">
          <cell r="B42">
            <v>20220400010</v>
          </cell>
          <cell r="C42">
            <v>20220400010</v>
          </cell>
        </row>
        <row r="43">
          <cell r="B43">
            <v>20110800481</v>
          </cell>
          <cell r="C43">
            <v>20110800481</v>
          </cell>
        </row>
        <row r="44">
          <cell r="B44">
            <v>20220200036</v>
          </cell>
          <cell r="C44">
            <v>20220200036</v>
          </cell>
        </row>
        <row r="45">
          <cell r="B45">
            <v>20220200034</v>
          </cell>
          <cell r="C45">
            <v>20220200034</v>
          </cell>
        </row>
        <row r="46">
          <cell r="B46">
            <v>20220200035</v>
          </cell>
          <cell r="C46">
            <v>20220200035</v>
          </cell>
        </row>
        <row r="47">
          <cell r="B47">
            <v>20210300002</v>
          </cell>
          <cell r="C47">
            <v>20210300002</v>
          </cell>
        </row>
        <row r="48">
          <cell r="B48">
            <v>20220300007</v>
          </cell>
          <cell r="C48">
            <v>20220300007</v>
          </cell>
        </row>
        <row r="49">
          <cell r="B49">
            <v>20190900034</v>
          </cell>
          <cell r="C49">
            <v>20190900034</v>
          </cell>
        </row>
        <row r="50">
          <cell r="B50">
            <v>20190900045</v>
          </cell>
          <cell r="C50">
            <v>20190900045</v>
          </cell>
        </row>
        <row r="51">
          <cell r="B51">
            <v>20200900044</v>
          </cell>
          <cell r="C51">
            <v>20200900044</v>
          </cell>
        </row>
        <row r="52">
          <cell r="B52">
            <v>20200900043</v>
          </cell>
          <cell r="C52">
            <v>20200900043</v>
          </cell>
        </row>
        <row r="53">
          <cell r="B53">
            <v>20200900046</v>
          </cell>
          <cell r="C53">
            <v>20200900046</v>
          </cell>
        </row>
        <row r="54">
          <cell r="B54">
            <v>20200900045</v>
          </cell>
          <cell r="C54">
            <v>20200900045</v>
          </cell>
        </row>
        <row r="55">
          <cell r="B55">
            <v>20200800021</v>
          </cell>
          <cell r="C55">
            <v>20200800021</v>
          </cell>
        </row>
        <row r="56">
          <cell r="B56">
            <v>20200900048</v>
          </cell>
          <cell r="C56">
            <v>20200900048</v>
          </cell>
        </row>
        <row r="57">
          <cell r="B57">
            <v>20200900047</v>
          </cell>
          <cell r="C57">
            <v>20200900047</v>
          </cell>
        </row>
        <row r="58">
          <cell r="B58">
            <v>20200900036</v>
          </cell>
          <cell r="C58">
            <v>20200900036</v>
          </cell>
        </row>
        <row r="59">
          <cell r="B59">
            <v>20210300006</v>
          </cell>
          <cell r="C59">
            <v>20210300006</v>
          </cell>
        </row>
        <row r="60">
          <cell r="B60">
            <v>20210300005</v>
          </cell>
          <cell r="C60">
            <v>20210300005</v>
          </cell>
        </row>
        <row r="61">
          <cell r="B61">
            <v>20220800020</v>
          </cell>
          <cell r="C61">
            <v>20220800020</v>
          </cell>
        </row>
        <row r="62">
          <cell r="B62">
            <v>20220400001</v>
          </cell>
          <cell r="C62">
            <v>20220400001</v>
          </cell>
        </row>
        <row r="63">
          <cell r="B63">
            <v>20110805692</v>
          </cell>
          <cell r="C63">
            <v>20110805692</v>
          </cell>
        </row>
        <row r="64">
          <cell r="B64">
            <v>20111100006</v>
          </cell>
          <cell r="C64">
            <v>20111100006</v>
          </cell>
        </row>
        <row r="65">
          <cell r="B65">
            <v>20110801132</v>
          </cell>
          <cell r="C65">
            <v>20110801132</v>
          </cell>
        </row>
        <row r="66">
          <cell r="B66">
            <v>20110801491</v>
          </cell>
          <cell r="C66">
            <v>20110801491</v>
          </cell>
        </row>
        <row r="67">
          <cell r="B67">
            <v>20171100054</v>
          </cell>
          <cell r="C67">
            <v>20171100054</v>
          </cell>
        </row>
        <row r="68">
          <cell r="B68">
            <v>20190400032</v>
          </cell>
          <cell r="C68">
            <v>20190400032</v>
          </cell>
        </row>
        <row r="69">
          <cell r="B69">
            <v>20170300033</v>
          </cell>
          <cell r="C69">
            <v>20170300033</v>
          </cell>
        </row>
        <row r="70">
          <cell r="B70">
            <v>20110805164</v>
          </cell>
          <cell r="C70">
            <v>20110805164</v>
          </cell>
        </row>
        <row r="71">
          <cell r="B71">
            <v>20110801622</v>
          </cell>
          <cell r="C71">
            <v>20110801622</v>
          </cell>
        </row>
        <row r="72">
          <cell r="B72">
            <v>20110803192</v>
          </cell>
          <cell r="C72">
            <v>20110803192</v>
          </cell>
        </row>
        <row r="73">
          <cell r="B73">
            <v>20110803117</v>
          </cell>
          <cell r="C73">
            <v>20110803117</v>
          </cell>
        </row>
        <row r="74">
          <cell r="B74">
            <v>20220100044</v>
          </cell>
          <cell r="C74">
            <v>20220100044</v>
          </cell>
        </row>
        <row r="75">
          <cell r="B75">
            <v>20110803098</v>
          </cell>
          <cell r="C75">
            <v>20110803098</v>
          </cell>
        </row>
        <row r="76">
          <cell r="B76">
            <v>20110801131</v>
          </cell>
          <cell r="C76">
            <v>20110801131</v>
          </cell>
        </row>
        <row r="77">
          <cell r="B77">
            <v>20110801483</v>
          </cell>
          <cell r="C77">
            <v>20110801483</v>
          </cell>
        </row>
        <row r="78">
          <cell r="B78">
            <v>20110805478</v>
          </cell>
          <cell r="C78">
            <v>20110805478</v>
          </cell>
        </row>
        <row r="79">
          <cell r="B79">
            <v>20110805772</v>
          </cell>
          <cell r="C79">
            <v>20110805772</v>
          </cell>
        </row>
        <row r="80">
          <cell r="B80">
            <v>20110805170</v>
          </cell>
          <cell r="C80">
            <v>20110805170</v>
          </cell>
        </row>
        <row r="81">
          <cell r="B81">
            <v>20110803111</v>
          </cell>
          <cell r="C81">
            <v>20110803111</v>
          </cell>
        </row>
        <row r="82">
          <cell r="B82">
            <v>20110805186</v>
          </cell>
          <cell r="C82">
            <v>20110805186</v>
          </cell>
        </row>
        <row r="83">
          <cell r="B83">
            <v>20220100015</v>
          </cell>
          <cell r="C83">
            <v>20220100015</v>
          </cell>
        </row>
        <row r="84">
          <cell r="B84">
            <v>20171100001</v>
          </cell>
          <cell r="C84">
            <v>20171100001</v>
          </cell>
        </row>
        <row r="85">
          <cell r="B85">
            <v>20110805496</v>
          </cell>
          <cell r="C85">
            <v>20110805496</v>
          </cell>
        </row>
        <row r="86">
          <cell r="B86">
            <v>20110803095</v>
          </cell>
          <cell r="C86">
            <v>20110803095</v>
          </cell>
        </row>
        <row r="87">
          <cell r="B87">
            <v>20150700012</v>
          </cell>
          <cell r="C87">
            <v>20150700012</v>
          </cell>
        </row>
        <row r="88">
          <cell r="B88">
            <v>20200400041</v>
          </cell>
          <cell r="C88">
            <v>20200400041</v>
          </cell>
        </row>
        <row r="89">
          <cell r="B89">
            <v>20110805726</v>
          </cell>
          <cell r="C89">
            <v>20110805726</v>
          </cell>
        </row>
        <row r="90">
          <cell r="B90">
            <v>20210200040</v>
          </cell>
          <cell r="C90">
            <v>20210200040</v>
          </cell>
        </row>
        <row r="91">
          <cell r="B91">
            <v>20211000073</v>
          </cell>
          <cell r="C91">
            <v>20211000073</v>
          </cell>
        </row>
        <row r="92">
          <cell r="B92">
            <v>20110805694</v>
          </cell>
          <cell r="C92">
            <v>20110805694</v>
          </cell>
        </row>
        <row r="93">
          <cell r="B93">
            <v>20110801602</v>
          </cell>
          <cell r="C93">
            <v>20110801602</v>
          </cell>
        </row>
        <row r="94">
          <cell r="B94">
            <v>20110801472</v>
          </cell>
          <cell r="C94">
            <v>20110801472</v>
          </cell>
        </row>
        <row r="95">
          <cell r="B95">
            <v>20110801130</v>
          </cell>
          <cell r="C95">
            <v>20110801130</v>
          </cell>
        </row>
        <row r="96">
          <cell r="B96">
            <v>20110803090</v>
          </cell>
          <cell r="C96">
            <v>20110803090</v>
          </cell>
        </row>
        <row r="97">
          <cell r="B97">
            <v>20110803169</v>
          </cell>
          <cell r="C97">
            <v>20110803169</v>
          </cell>
        </row>
        <row r="98">
          <cell r="B98">
            <v>20131000001</v>
          </cell>
          <cell r="C98">
            <v>20131000001</v>
          </cell>
        </row>
        <row r="99">
          <cell r="B99">
            <v>20160900012</v>
          </cell>
          <cell r="C99">
            <v>20160900012</v>
          </cell>
        </row>
        <row r="100">
          <cell r="B100">
            <v>20160900013</v>
          </cell>
          <cell r="C100">
            <v>20160900012</v>
          </cell>
        </row>
        <row r="101">
          <cell r="B101">
            <v>20160900011</v>
          </cell>
          <cell r="C101">
            <v>20160900011</v>
          </cell>
        </row>
        <row r="102">
          <cell r="B102">
            <v>20130400027</v>
          </cell>
          <cell r="C102">
            <v>20130400027</v>
          </cell>
        </row>
        <row r="103">
          <cell r="B103">
            <v>20130400022</v>
          </cell>
          <cell r="C103">
            <v>20130400022</v>
          </cell>
        </row>
        <row r="104">
          <cell r="B104">
            <v>20110805754</v>
          </cell>
          <cell r="C104">
            <v>20110805754</v>
          </cell>
        </row>
        <row r="105">
          <cell r="B105">
            <v>20210300008</v>
          </cell>
          <cell r="C105">
            <v>20210300008</v>
          </cell>
        </row>
        <row r="106">
          <cell r="B106">
            <v>20201200022</v>
          </cell>
          <cell r="C106">
            <v>20201200022</v>
          </cell>
        </row>
        <row r="107">
          <cell r="B107">
            <v>20210300015</v>
          </cell>
          <cell r="C107">
            <v>20210300015</v>
          </cell>
        </row>
        <row r="108">
          <cell r="B108">
            <v>20170800036</v>
          </cell>
          <cell r="C108">
            <v>20170800036</v>
          </cell>
        </row>
        <row r="109">
          <cell r="B109">
            <v>20110900002</v>
          </cell>
          <cell r="C109">
            <v>20110900002</v>
          </cell>
        </row>
        <row r="110">
          <cell r="B110">
            <v>20201200023</v>
          </cell>
          <cell r="C110">
            <v>20201200023</v>
          </cell>
        </row>
        <row r="111">
          <cell r="B111">
            <v>20210500017</v>
          </cell>
          <cell r="C111">
            <v>20210500017</v>
          </cell>
        </row>
        <row r="112">
          <cell r="B112">
            <v>20110805739</v>
          </cell>
          <cell r="C112">
            <v>20110805739</v>
          </cell>
        </row>
        <row r="113">
          <cell r="B113">
            <v>20170600025</v>
          </cell>
          <cell r="C113">
            <v>20170600025</v>
          </cell>
        </row>
        <row r="114">
          <cell r="B114">
            <v>20201200024</v>
          </cell>
          <cell r="C114">
            <v>20201200024</v>
          </cell>
        </row>
        <row r="115">
          <cell r="B115">
            <v>20210500019</v>
          </cell>
          <cell r="C115">
            <v>20210500019</v>
          </cell>
        </row>
        <row r="116">
          <cell r="B116">
            <v>20210500018</v>
          </cell>
          <cell r="C116">
            <v>20210500018</v>
          </cell>
        </row>
        <row r="117">
          <cell r="B117">
            <v>20110805690</v>
          </cell>
          <cell r="C117">
            <v>20110805690</v>
          </cell>
        </row>
        <row r="118">
          <cell r="B118">
            <v>20110805802</v>
          </cell>
          <cell r="C118">
            <v>20110805802</v>
          </cell>
        </row>
        <row r="119">
          <cell r="B119">
            <v>20110805476</v>
          </cell>
          <cell r="C119">
            <v>20110805476</v>
          </cell>
        </row>
        <row r="120">
          <cell r="B120">
            <v>20170300032</v>
          </cell>
          <cell r="C120">
            <v>20170300032</v>
          </cell>
        </row>
        <row r="121">
          <cell r="B121">
            <v>20110801624</v>
          </cell>
          <cell r="C121">
            <v>20110801624</v>
          </cell>
        </row>
        <row r="122">
          <cell r="B122">
            <v>20110801621</v>
          </cell>
          <cell r="C122">
            <v>20110801621</v>
          </cell>
        </row>
        <row r="123">
          <cell r="B123">
            <v>20210700011</v>
          </cell>
          <cell r="C123">
            <v>20210700011</v>
          </cell>
        </row>
        <row r="124">
          <cell r="B124">
            <v>20141200003</v>
          </cell>
          <cell r="C124">
            <v>20141200003</v>
          </cell>
        </row>
        <row r="125">
          <cell r="B125">
            <v>20141200004</v>
          </cell>
          <cell r="C125">
            <v>20141200004</v>
          </cell>
        </row>
        <row r="126">
          <cell r="B126">
            <v>20140700047</v>
          </cell>
          <cell r="C126">
            <v>20140700047</v>
          </cell>
        </row>
        <row r="127">
          <cell r="B127">
            <v>20160100004</v>
          </cell>
          <cell r="C127">
            <v>20160100004</v>
          </cell>
        </row>
        <row r="128">
          <cell r="B128">
            <v>20160100003</v>
          </cell>
          <cell r="C128">
            <v>20160100003</v>
          </cell>
        </row>
        <row r="129">
          <cell r="B129">
            <v>20151100014</v>
          </cell>
          <cell r="C129">
            <v>20151100014</v>
          </cell>
        </row>
        <row r="130">
          <cell r="B130">
            <v>20160100005</v>
          </cell>
          <cell r="C130">
            <v>20160100005</v>
          </cell>
        </row>
        <row r="131">
          <cell r="B131">
            <v>20160100002</v>
          </cell>
          <cell r="C131">
            <v>20160100002</v>
          </cell>
        </row>
        <row r="132">
          <cell r="B132">
            <v>20151100013</v>
          </cell>
          <cell r="C132">
            <v>20151100013</v>
          </cell>
        </row>
        <row r="133">
          <cell r="B133">
            <v>20140900037</v>
          </cell>
          <cell r="C133">
            <v>20140900037</v>
          </cell>
        </row>
        <row r="134">
          <cell r="B134">
            <v>20210300030</v>
          </cell>
          <cell r="C134">
            <v>20210300030</v>
          </cell>
        </row>
        <row r="135">
          <cell r="B135">
            <v>20210400011</v>
          </cell>
          <cell r="C135">
            <v>20210400011</v>
          </cell>
        </row>
        <row r="136">
          <cell r="B136">
            <v>20140700045</v>
          </cell>
          <cell r="C136">
            <v>20140700045</v>
          </cell>
        </row>
        <row r="137">
          <cell r="B137">
            <v>20140700046</v>
          </cell>
          <cell r="C137">
            <v>20140700046</v>
          </cell>
        </row>
        <row r="138">
          <cell r="B138">
            <v>20140700044</v>
          </cell>
          <cell r="C138">
            <v>20140700044</v>
          </cell>
        </row>
        <row r="139">
          <cell r="B139">
            <v>20150900011</v>
          </cell>
          <cell r="C139">
            <v>20150900011</v>
          </cell>
        </row>
        <row r="140">
          <cell r="B140">
            <v>20181200012</v>
          </cell>
          <cell r="C140">
            <v>20181200012</v>
          </cell>
        </row>
        <row r="141">
          <cell r="B141">
            <v>20150100010</v>
          </cell>
          <cell r="C141">
            <v>20150100010</v>
          </cell>
        </row>
        <row r="142">
          <cell r="B142">
            <v>20131100023</v>
          </cell>
          <cell r="C142">
            <v>20131100023</v>
          </cell>
        </row>
        <row r="143">
          <cell r="B143">
            <v>20110900003</v>
          </cell>
          <cell r="C143">
            <v>20110900003</v>
          </cell>
        </row>
        <row r="144">
          <cell r="B144">
            <v>20110801266</v>
          </cell>
          <cell r="C144">
            <v>20110801266</v>
          </cell>
        </row>
        <row r="145">
          <cell r="B145">
            <v>20110900005</v>
          </cell>
          <cell r="C145">
            <v>20110900005</v>
          </cell>
        </row>
        <row r="146">
          <cell r="B146">
            <v>20110801161</v>
          </cell>
          <cell r="C146">
            <v>20110801161</v>
          </cell>
        </row>
        <row r="147">
          <cell r="B147">
            <v>20110900007</v>
          </cell>
          <cell r="C147">
            <v>20110900007</v>
          </cell>
        </row>
        <row r="148">
          <cell r="B148">
            <v>20110900011</v>
          </cell>
          <cell r="C148">
            <v>20110900011</v>
          </cell>
        </row>
        <row r="149">
          <cell r="B149">
            <v>20191200028</v>
          </cell>
          <cell r="C149">
            <v>20191200028</v>
          </cell>
        </row>
        <row r="150">
          <cell r="B150">
            <v>20191200037</v>
          </cell>
          <cell r="C150">
            <v>20191200037</v>
          </cell>
        </row>
        <row r="151">
          <cell r="B151">
            <v>20110900014</v>
          </cell>
          <cell r="C151">
            <v>20110900014</v>
          </cell>
        </row>
        <row r="152">
          <cell r="B152">
            <v>20110900015</v>
          </cell>
          <cell r="C152">
            <v>20110900015</v>
          </cell>
        </row>
        <row r="153">
          <cell r="B153">
            <v>20110900016</v>
          </cell>
          <cell r="C153">
            <v>20110900016</v>
          </cell>
        </row>
        <row r="154">
          <cell r="B154">
            <v>20110803092</v>
          </cell>
          <cell r="C154">
            <v>20110803092</v>
          </cell>
        </row>
        <row r="155">
          <cell r="B155">
            <v>20110801139</v>
          </cell>
          <cell r="C155">
            <v>20110801139</v>
          </cell>
        </row>
        <row r="156">
          <cell r="B156">
            <v>20110801541</v>
          </cell>
          <cell r="C156">
            <v>20110801541</v>
          </cell>
        </row>
        <row r="157">
          <cell r="B157">
            <v>20110900017</v>
          </cell>
          <cell r="C157">
            <v>20110900017</v>
          </cell>
        </row>
        <row r="158">
          <cell r="B158">
            <v>20110801267</v>
          </cell>
          <cell r="C158">
            <v>20110801267</v>
          </cell>
        </row>
        <row r="159">
          <cell r="B159">
            <v>20110801133</v>
          </cell>
          <cell r="C159">
            <v>20110801133</v>
          </cell>
        </row>
        <row r="160">
          <cell r="B160">
            <v>20110801493</v>
          </cell>
          <cell r="C160">
            <v>20110801493</v>
          </cell>
        </row>
        <row r="161">
          <cell r="B161">
            <v>20160800001</v>
          </cell>
          <cell r="C161">
            <v>20160800001</v>
          </cell>
        </row>
        <row r="162">
          <cell r="B162">
            <v>20110803110</v>
          </cell>
          <cell r="C162">
            <v>20110803110</v>
          </cell>
        </row>
        <row r="163">
          <cell r="B163">
            <v>20120800018</v>
          </cell>
          <cell r="C163">
            <v>20120800018</v>
          </cell>
        </row>
        <row r="164">
          <cell r="B164">
            <v>20210600058</v>
          </cell>
          <cell r="C164">
            <v>20210600058</v>
          </cell>
        </row>
        <row r="165">
          <cell r="B165">
            <v>20200300073</v>
          </cell>
          <cell r="C165">
            <v>20200300073</v>
          </cell>
        </row>
        <row r="166">
          <cell r="B166">
            <v>20200100051</v>
          </cell>
          <cell r="C166">
            <v>20200100051</v>
          </cell>
        </row>
        <row r="167">
          <cell r="B167">
            <v>20110900019</v>
          </cell>
          <cell r="C167">
            <v>20110900019</v>
          </cell>
        </row>
        <row r="168">
          <cell r="B168">
            <v>20200200023</v>
          </cell>
          <cell r="C168">
            <v>20200200023</v>
          </cell>
        </row>
        <row r="169">
          <cell r="B169">
            <v>20200300044</v>
          </cell>
          <cell r="C169">
            <v>20200200023</v>
          </cell>
        </row>
        <row r="170">
          <cell r="B170">
            <v>20200400050</v>
          </cell>
          <cell r="C170">
            <v>20200400050</v>
          </cell>
        </row>
        <row r="171">
          <cell r="B171">
            <v>20200900067</v>
          </cell>
          <cell r="C171">
            <v>20200900067</v>
          </cell>
        </row>
        <row r="172">
          <cell r="B172">
            <v>20200200022</v>
          </cell>
          <cell r="C172">
            <v>20200200022</v>
          </cell>
        </row>
        <row r="173">
          <cell r="B173">
            <v>20200300043</v>
          </cell>
          <cell r="C173">
            <v>20200200022</v>
          </cell>
        </row>
        <row r="174">
          <cell r="B174">
            <v>20200400051</v>
          </cell>
          <cell r="C174">
            <v>20200400051</v>
          </cell>
        </row>
        <row r="175">
          <cell r="B175">
            <v>20200900066</v>
          </cell>
          <cell r="C175">
            <v>20200900066</v>
          </cell>
        </row>
        <row r="176">
          <cell r="B176">
            <v>20200200024</v>
          </cell>
          <cell r="C176">
            <v>20200200024</v>
          </cell>
        </row>
        <row r="177">
          <cell r="B177">
            <v>20200300045</v>
          </cell>
          <cell r="C177">
            <v>20200200024</v>
          </cell>
        </row>
        <row r="178">
          <cell r="B178">
            <v>20200400049</v>
          </cell>
          <cell r="C178">
            <v>20200400049</v>
          </cell>
        </row>
        <row r="179">
          <cell r="B179">
            <v>20200900068</v>
          </cell>
          <cell r="C179">
            <v>20200900068</v>
          </cell>
        </row>
        <row r="180">
          <cell r="B180">
            <v>20200400043</v>
          </cell>
          <cell r="C180">
            <v>20200400043</v>
          </cell>
        </row>
        <row r="181">
          <cell r="B181">
            <v>20200400052</v>
          </cell>
          <cell r="C181">
            <v>20200400052</v>
          </cell>
        </row>
        <row r="182">
          <cell r="B182">
            <v>20200400047</v>
          </cell>
          <cell r="C182">
            <v>20200400047</v>
          </cell>
        </row>
        <row r="183">
          <cell r="B183">
            <v>20200400044</v>
          </cell>
          <cell r="C183">
            <v>20200400044</v>
          </cell>
        </row>
        <row r="184">
          <cell r="B184">
            <v>20110900020</v>
          </cell>
          <cell r="C184">
            <v>20110900020</v>
          </cell>
        </row>
        <row r="185">
          <cell r="B185">
            <v>20110801280</v>
          </cell>
          <cell r="C185">
            <v>20110801280</v>
          </cell>
        </row>
        <row r="186">
          <cell r="B186">
            <v>20170500057</v>
          </cell>
          <cell r="C186">
            <v>20170500057</v>
          </cell>
        </row>
        <row r="187">
          <cell r="B187">
            <v>20220100028</v>
          </cell>
          <cell r="C187">
            <v>20220100028</v>
          </cell>
        </row>
        <row r="188">
          <cell r="B188">
            <v>20180300009</v>
          </cell>
          <cell r="C188">
            <v>20180300009</v>
          </cell>
        </row>
        <row r="189">
          <cell r="B189">
            <v>20180900076</v>
          </cell>
          <cell r="C189">
            <v>20180900076</v>
          </cell>
        </row>
        <row r="190">
          <cell r="B190">
            <v>20180300069</v>
          </cell>
          <cell r="C190">
            <v>20180300069</v>
          </cell>
        </row>
        <row r="191">
          <cell r="B191">
            <v>20210400005</v>
          </cell>
          <cell r="C191">
            <v>20210400005</v>
          </cell>
        </row>
        <row r="192">
          <cell r="B192">
            <v>20200700041</v>
          </cell>
          <cell r="C192">
            <v>20200700041</v>
          </cell>
        </row>
        <row r="193">
          <cell r="B193">
            <v>20181200059</v>
          </cell>
          <cell r="C193">
            <v>20181200059</v>
          </cell>
        </row>
        <row r="194">
          <cell r="B194">
            <v>20181100052</v>
          </cell>
          <cell r="C194">
            <v>20181100052</v>
          </cell>
        </row>
        <row r="195">
          <cell r="B195">
            <v>20181100053</v>
          </cell>
          <cell r="C195">
            <v>20181100053</v>
          </cell>
        </row>
        <row r="196">
          <cell r="B196">
            <v>20111001057</v>
          </cell>
          <cell r="C196">
            <v>20111001057</v>
          </cell>
        </row>
        <row r="197">
          <cell r="B197">
            <v>20191100096</v>
          </cell>
          <cell r="C197">
            <v>20191100096</v>
          </cell>
        </row>
        <row r="198">
          <cell r="B198">
            <v>20220300004</v>
          </cell>
          <cell r="C198">
            <v>20220300004</v>
          </cell>
        </row>
        <row r="199">
          <cell r="B199">
            <v>20230300035</v>
          </cell>
          <cell r="C199">
            <v>20230300035</v>
          </cell>
        </row>
        <row r="200">
          <cell r="B200">
            <v>20210400015</v>
          </cell>
          <cell r="C200">
            <v>20210400015</v>
          </cell>
        </row>
        <row r="201">
          <cell r="B201">
            <v>20210500037</v>
          </cell>
          <cell r="C201">
            <v>20210500037</v>
          </cell>
        </row>
        <row r="202">
          <cell r="B202">
            <v>20191200091</v>
          </cell>
          <cell r="C202">
            <v>20191200091</v>
          </cell>
        </row>
        <row r="203">
          <cell r="B203">
            <v>20200100015</v>
          </cell>
          <cell r="C203">
            <v>20200100015</v>
          </cell>
        </row>
        <row r="204">
          <cell r="B204">
            <v>20190900001</v>
          </cell>
          <cell r="C204">
            <v>20190900001</v>
          </cell>
        </row>
        <row r="205">
          <cell r="B205">
            <v>20191000064</v>
          </cell>
          <cell r="C205">
            <v>20191000064</v>
          </cell>
        </row>
        <row r="206">
          <cell r="B206">
            <v>20140100023</v>
          </cell>
          <cell r="C206">
            <v>20140100023</v>
          </cell>
        </row>
        <row r="207">
          <cell r="B207">
            <v>20140100019</v>
          </cell>
          <cell r="C207">
            <v>20140100019</v>
          </cell>
        </row>
        <row r="208">
          <cell r="B208">
            <v>20190700033</v>
          </cell>
          <cell r="C208">
            <v>20190700033</v>
          </cell>
        </row>
        <row r="209">
          <cell r="B209">
            <v>20190700049</v>
          </cell>
          <cell r="C209">
            <v>20190700049</v>
          </cell>
        </row>
        <row r="210">
          <cell r="B210">
            <v>20140100024</v>
          </cell>
          <cell r="C210">
            <v>20140100024</v>
          </cell>
        </row>
        <row r="211">
          <cell r="B211">
            <v>20110900021</v>
          </cell>
          <cell r="C211">
            <v>20110900021</v>
          </cell>
        </row>
        <row r="212">
          <cell r="B212">
            <v>20110801164</v>
          </cell>
          <cell r="C212">
            <v>20110801164</v>
          </cell>
        </row>
        <row r="213">
          <cell r="B213">
            <v>20110801129</v>
          </cell>
          <cell r="C213">
            <v>20110801129</v>
          </cell>
        </row>
        <row r="214">
          <cell r="B214">
            <v>20110801366</v>
          </cell>
          <cell r="C214">
            <v>20110801366</v>
          </cell>
        </row>
        <row r="215">
          <cell r="B215">
            <v>20110801549</v>
          </cell>
          <cell r="C215">
            <v>20110801366</v>
          </cell>
        </row>
        <row r="216">
          <cell r="B216">
            <v>20110801682</v>
          </cell>
          <cell r="C216">
            <v>20110801682</v>
          </cell>
        </row>
        <row r="217">
          <cell r="B217">
            <v>20200900079</v>
          </cell>
          <cell r="C217">
            <v>20200900079</v>
          </cell>
        </row>
        <row r="218">
          <cell r="B218">
            <v>20200900080</v>
          </cell>
          <cell r="C218">
            <v>20200900080</v>
          </cell>
        </row>
        <row r="219">
          <cell r="B219">
            <v>20110805177</v>
          </cell>
          <cell r="C219">
            <v>20110805177</v>
          </cell>
        </row>
        <row r="220">
          <cell r="B220">
            <v>20110803164</v>
          </cell>
          <cell r="C220">
            <v>20110803164</v>
          </cell>
        </row>
        <row r="221">
          <cell r="B221">
            <v>20110803084</v>
          </cell>
          <cell r="C221">
            <v>20110803084</v>
          </cell>
        </row>
        <row r="222">
          <cell r="B222">
            <v>20151100036</v>
          </cell>
          <cell r="C222">
            <v>20151100036</v>
          </cell>
        </row>
        <row r="223">
          <cell r="B223">
            <v>20170400015</v>
          </cell>
          <cell r="C223">
            <v>20170400015</v>
          </cell>
        </row>
        <row r="224">
          <cell r="B224">
            <v>20191200046</v>
          </cell>
          <cell r="C224">
            <v>20191200046</v>
          </cell>
        </row>
        <row r="225">
          <cell r="B225">
            <v>20191200047</v>
          </cell>
          <cell r="C225">
            <v>20191200047</v>
          </cell>
        </row>
        <row r="226">
          <cell r="B226">
            <v>20200100001</v>
          </cell>
          <cell r="C226">
            <v>20200100001</v>
          </cell>
        </row>
        <row r="227">
          <cell r="B227">
            <v>20110801481</v>
          </cell>
          <cell r="C227">
            <v>20110801481</v>
          </cell>
        </row>
        <row r="228">
          <cell r="B228">
            <v>20200200026</v>
          </cell>
          <cell r="C228">
            <v>20200200026</v>
          </cell>
        </row>
        <row r="229">
          <cell r="B229">
            <v>20200700045</v>
          </cell>
          <cell r="C229">
            <v>20200700045</v>
          </cell>
        </row>
        <row r="230">
          <cell r="B230">
            <v>20130200023</v>
          </cell>
          <cell r="C230">
            <v>20130200023</v>
          </cell>
        </row>
        <row r="231">
          <cell r="B231">
            <v>20111000017</v>
          </cell>
          <cell r="C231">
            <v>20111000017</v>
          </cell>
        </row>
        <row r="232">
          <cell r="B232">
            <v>20210400012</v>
          </cell>
          <cell r="C232">
            <v>20210400012</v>
          </cell>
        </row>
        <row r="233">
          <cell r="B233">
            <v>20110801504</v>
          </cell>
          <cell r="C233">
            <v>20110801504</v>
          </cell>
        </row>
        <row r="234">
          <cell r="B234">
            <v>20110801134</v>
          </cell>
          <cell r="C234">
            <v>20110801134</v>
          </cell>
        </row>
        <row r="235">
          <cell r="B235">
            <v>20200600069</v>
          </cell>
          <cell r="C235">
            <v>20200600069</v>
          </cell>
        </row>
        <row r="236">
          <cell r="B236">
            <v>20200700095</v>
          </cell>
          <cell r="C236">
            <v>20200600069</v>
          </cell>
        </row>
        <row r="237">
          <cell r="B237">
            <v>20201100040</v>
          </cell>
          <cell r="C237">
            <v>20201100040</v>
          </cell>
        </row>
        <row r="238">
          <cell r="B238">
            <v>20110805806</v>
          </cell>
          <cell r="C238">
            <v>20110805806</v>
          </cell>
        </row>
        <row r="239">
          <cell r="B239">
            <v>20091200013</v>
          </cell>
          <cell r="C239">
            <v>20091200013</v>
          </cell>
        </row>
        <row r="240">
          <cell r="B240">
            <v>20111000438</v>
          </cell>
          <cell r="C240">
            <v>20091200013</v>
          </cell>
        </row>
        <row r="241">
          <cell r="B241">
            <v>20191200070</v>
          </cell>
          <cell r="C241">
            <v>20191200070</v>
          </cell>
        </row>
        <row r="242">
          <cell r="B242">
            <v>20091200011</v>
          </cell>
          <cell r="C242">
            <v>20091200011</v>
          </cell>
        </row>
        <row r="243">
          <cell r="B243">
            <v>20111000436</v>
          </cell>
          <cell r="C243">
            <v>20091200011</v>
          </cell>
        </row>
        <row r="244">
          <cell r="B244">
            <v>20191200069</v>
          </cell>
          <cell r="C244">
            <v>20191200069</v>
          </cell>
        </row>
        <row r="245">
          <cell r="B245">
            <v>20110805422</v>
          </cell>
          <cell r="C245">
            <v>20110805422</v>
          </cell>
        </row>
        <row r="246">
          <cell r="B246">
            <v>20110805423</v>
          </cell>
          <cell r="C246">
            <v>20110805422</v>
          </cell>
        </row>
        <row r="247">
          <cell r="B247">
            <v>20091200012</v>
          </cell>
          <cell r="C247">
            <v>20091200012</v>
          </cell>
        </row>
        <row r="248">
          <cell r="B248">
            <v>20111000437</v>
          </cell>
          <cell r="C248">
            <v>20091200012</v>
          </cell>
        </row>
        <row r="249">
          <cell r="B249">
            <v>20091200010</v>
          </cell>
          <cell r="C249">
            <v>20091200010</v>
          </cell>
        </row>
        <row r="250">
          <cell r="B250">
            <v>20111000435</v>
          </cell>
          <cell r="C250">
            <v>20091200010</v>
          </cell>
        </row>
        <row r="251">
          <cell r="B251">
            <v>20191000073</v>
          </cell>
          <cell r="C251">
            <v>20191000073</v>
          </cell>
        </row>
        <row r="252">
          <cell r="B252">
            <v>20191100129</v>
          </cell>
          <cell r="C252">
            <v>20191100129</v>
          </cell>
        </row>
        <row r="253">
          <cell r="B253">
            <v>20210600032</v>
          </cell>
          <cell r="C253">
            <v>20210600032</v>
          </cell>
        </row>
        <row r="254">
          <cell r="B254">
            <v>20191100130</v>
          </cell>
          <cell r="C254">
            <v>20191100130</v>
          </cell>
        </row>
        <row r="255">
          <cell r="B255">
            <v>20210600031</v>
          </cell>
          <cell r="C255">
            <v>20210600031</v>
          </cell>
        </row>
        <row r="256">
          <cell r="B256">
            <v>20200300117</v>
          </cell>
          <cell r="C256">
            <v>20200300117</v>
          </cell>
        </row>
        <row r="257">
          <cell r="B257">
            <v>20200300116</v>
          </cell>
          <cell r="C257">
            <v>20200300116</v>
          </cell>
        </row>
        <row r="258">
          <cell r="B258">
            <v>20200300118</v>
          </cell>
          <cell r="C258">
            <v>20200300118</v>
          </cell>
        </row>
        <row r="259">
          <cell r="B259">
            <v>20210600033</v>
          </cell>
          <cell r="C259">
            <v>20210600033</v>
          </cell>
        </row>
        <row r="260">
          <cell r="B260">
            <v>20111000276</v>
          </cell>
          <cell r="C260">
            <v>20090600006</v>
          </cell>
        </row>
        <row r="261">
          <cell r="B261">
            <v>20140400056</v>
          </cell>
          <cell r="C261">
            <v>20140400056</v>
          </cell>
        </row>
        <row r="262">
          <cell r="B262">
            <v>20111000318</v>
          </cell>
          <cell r="C262">
            <v>20090600008</v>
          </cell>
        </row>
        <row r="263">
          <cell r="B263">
            <v>20201000058</v>
          </cell>
          <cell r="C263">
            <v>20201000058</v>
          </cell>
        </row>
        <row r="264">
          <cell r="B264">
            <v>20191100126</v>
          </cell>
          <cell r="C264">
            <v>20191100126</v>
          </cell>
        </row>
        <row r="265">
          <cell r="B265">
            <v>20191200078</v>
          </cell>
          <cell r="C265">
            <v>20191200078</v>
          </cell>
        </row>
        <row r="266">
          <cell r="B266">
            <v>20191100125</v>
          </cell>
          <cell r="C266">
            <v>20191100125</v>
          </cell>
        </row>
        <row r="267">
          <cell r="B267">
            <v>20191100131</v>
          </cell>
          <cell r="C267">
            <v>20191100131</v>
          </cell>
        </row>
        <row r="268">
          <cell r="B268">
            <v>20201200054</v>
          </cell>
          <cell r="C268">
            <v>20201200054</v>
          </cell>
        </row>
        <row r="269">
          <cell r="B269">
            <v>20200100010</v>
          </cell>
          <cell r="C269">
            <v>20200100010</v>
          </cell>
        </row>
        <row r="270">
          <cell r="B270">
            <v>20140900070</v>
          </cell>
          <cell r="C270">
            <v>20140900070</v>
          </cell>
        </row>
        <row r="271">
          <cell r="B271">
            <v>20140900060</v>
          </cell>
          <cell r="C271">
            <v>20140900060</v>
          </cell>
        </row>
        <row r="272">
          <cell r="B272">
            <v>20140900068</v>
          </cell>
          <cell r="C272">
            <v>20140900068</v>
          </cell>
        </row>
        <row r="273">
          <cell r="B273">
            <v>20140900061</v>
          </cell>
          <cell r="C273">
            <v>20140900061</v>
          </cell>
        </row>
        <row r="274">
          <cell r="B274">
            <v>20140900069</v>
          </cell>
          <cell r="C274">
            <v>20140900069</v>
          </cell>
        </row>
        <row r="275">
          <cell r="B275">
            <v>20120300041</v>
          </cell>
          <cell r="C275">
            <v>20120300041</v>
          </cell>
        </row>
        <row r="276">
          <cell r="B276">
            <v>20150300005</v>
          </cell>
          <cell r="C276">
            <v>20150300005</v>
          </cell>
        </row>
        <row r="277">
          <cell r="B277">
            <v>20140900058</v>
          </cell>
          <cell r="C277">
            <v>20140900058</v>
          </cell>
        </row>
        <row r="278">
          <cell r="B278">
            <v>20211000065</v>
          </cell>
          <cell r="C278">
            <v>20211000065</v>
          </cell>
        </row>
        <row r="279">
          <cell r="B279">
            <v>20140900065</v>
          </cell>
          <cell r="C279">
            <v>20140900065</v>
          </cell>
        </row>
        <row r="280">
          <cell r="B280">
            <v>20140900067</v>
          </cell>
          <cell r="C280">
            <v>20140900067</v>
          </cell>
        </row>
        <row r="281">
          <cell r="B281">
            <v>20140900066</v>
          </cell>
          <cell r="C281">
            <v>20140900066</v>
          </cell>
        </row>
        <row r="282">
          <cell r="B282">
            <v>20140900059</v>
          </cell>
          <cell r="C282">
            <v>20140900059</v>
          </cell>
        </row>
        <row r="283">
          <cell r="B283">
            <v>20150700004</v>
          </cell>
          <cell r="C283">
            <v>20150700004</v>
          </cell>
        </row>
        <row r="284">
          <cell r="B284">
            <v>20110805749</v>
          </cell>
          <cell r="C284">
            <v>20110805749</v>
          </cell>
        </row>
        <row r="285">
          <cell r="B285">
            <v>20210700020</v>
          </cell>
          <cell r="C285">
            <v>20210700020</v>
          </cell>
        </row>
        <row r="286">
          <cell r="B286">
            <v>20210700019</v>
          </cell>
          <cell r="C286">
            <v>20210700019</v>
          </cell>
        </row>
        <row r="287">
          <cell r="B287">
            <v>20200100048</v>
          </cell>
          <cell r="C287">
            <v>20200100048</v>
          </cell>
        </row>
        <row r="288">
          <cell r="B288">
            <v>20191200029</v>
          </cell>
          <cell r="C288">
            <v>20191200029</v>
          </cell>
        </row>
        <row r="289">
          <cell r="B289">
            <v>20110805679</v>
          </cell>
          <cell r="C289">
            <v>20110805679</v>
          </cell>
        </row>
        <row r="290">
          <cell r="B290">
            <v>20110805282</v>
          </cell>
          <cell r="C290">
            <v>20110805282</v>
          </cell>
        </row>
        <row r="291">
          <cell r="B291">
            <v>20110805188</v>
          </cell>
          <cell r="C291">
            <v>20110805188</v>
          </cell>
        </row>
        <row r="292">
          <cell r="B292">
            <v>20110805994</v>
          </cell>
          <cell r="C292">
            <v>20110805994</v>
          </cell>
        </row>
        <row r="293">
          <cell r="B293">
            <v>20140700016</v>
          </cell>
          <cell r="C293">
            <v>20140700016</v>
          </cell>
        </row>
        <row r="294">
          <cell r="B294">
            <v>20200300100</v>
          </cell>
          <cell r="C294">
            <v>20200300100</v>
          </cell>
        </row>
        <row r="295">
          <cell r="B295">
            <v>20110803108</v>
          </cell>
          <cell r="C295">
            <v>20110803108</v>
          </cell>
        </row>
        <row r="296">
          <cell r="B296">
            <v>20191200052</v>
          </cell>
          <cell r="C296">
            <v>20191200052</v>
          </cell>
        </row>
        <row r="297">
          <cell r="B297">
            <v>20191200051</v>
          </cell>
          <cell r="C297">
            <v>20191200051</v>
          </cell>
        </row>
        <row r="298">
          <cell r="B298">
            <v>20051200013</v>
          </cell>
          <cell r="C298">
            <v>20051200013</v>
          </cell>
        </row>
        <row r="299">
          <cell r="B299">
            <v>20071100007</v>
          </cell>
          <cell r="C299">
            <v>20071100007</v>
          </cell>
        </row>
        <row r="300">
          <cell r="B300">
            <v>20200300110</v>
          </cell>
          <cell r="C300">
            <v>20200300110</v>
          </cell>
        </row>
        <row r="301">
          <cell r="B301">
            <v>20191200056</v>
          </cell>
          <cell r="C301">
            <v>20191200056</v>
          </cell>
        </row>
        <row r="302">
          <cell r="B302">
            <v>20090100015</v>
          </cell>
          <cell r="C302">
            <v>20090100015</v>
          </cell>
        </row>
        <row r="303">
          <cell r="B303">
            <v>20090900006</v>
          </cell>
          <cell r="C303">
            <v>20090900006</v>
          </cell>
        </row>
        <row r="304">
          <cell r="B304">
            <v>20181100080</v>
          </cell>
          <cell r="C304">
            <v>20181100080</v>
          </cell>
        </row>
        <row r="305">
          <cell r="B305">
            <v>20100900003</v>
          </cell>
          <cell r="C305">
            <v>20100900003</v>
          </cell>
        </row>
        <row r="306">
          <cell r="B306">
            <v>20210300049</v>
          </cell>
          <cell r="C306">
            <v>20210300049</v>
          </cell>
        </row>
        <row r="307">
          <cell r="B307">
            <v>20210700007</v>
          </cell>
          <cell r="C307">
            <v>20210700007</v>
          </cell>
        </row>
        <row r="308">
          <cell r="B308">
            <v>20110400011</v>
          </cell>
          <cell r="C308">
            <v>20110400011</v>
          </cell>
        </row>
        <row r="309">
          <cell r="B309">
            <v>20110400012</v>
          </cell>
          <cell r="C309">
            <v>20110400012</v>
          </cell>
        </row>
        <row r="310">
          <cell r="B310">
            <v>20171100007</v>
          </cell>
          <cell r="C310">
            <v>20171100007</v>
          </cell>
        </row>
        <row r="311">
          <cell r="B311">
            <v>20180600004</v>
          </cell>
          <cell r="C311">
            <v>20180600004</v>
          </cell>
        </row>
        <row r="312">
          <cell r="B312">
            <v>20180700008</v>
          </cell>
          <cell r="C312">
            <v>20180700008</v>
          </cell>
        </row>
        <row r="313">
          <cell r="B313">
            <v>20220100027</v>
          </cell>
          <cell r="C313">
            <v>20220100027</v>
          </cell>
        </row>
        <row r="314">
          <cell r="B314">
            <v>20180300011</v>
          </cell>
          <cell r="C314">
            <v>20180300011</v>
          </cell>
        </row>
        <row r="315">
          <cell r="B315">
            <v>20181100078</v>
          </cell>
          <cell r="C315">
            <v>20181100078</v>
          </cell>
        </row>
        <row r="316">
          <cell r="B316">
            <v>20180700070</v>
          </cell>
          <cell r="C316">
            <v>20180700070</v>
          </cell>
        </row>
        <row r="317">
          <cell r="B317">
            <v>20181200058</v>
          </cell>
          <cell r="C317">
            <v>20181200058</v>
          </cell>
        </row>
        <row r="318">
          <cell r="B318">
            <v>20200200028</v>
          </cell>
          <cell r="C318">
            <v>20200200028</v>
          </cell>
        </row>
        <row r="319">
          <cell r="B319">
            <v>20200500038</v>
          </cell>
          <cell r="C319">
            <v>20200500038</v>
          </cell>
        </row>
        <row r="320">
          <cell r="B320">
            <v>20211100018</v>
          </cell>
          <cell r="C320">
            <v>20211100018</v>
          </cell>
        </row>
        <row r="321">
          <cell r="B321">
            <v>20220100048</v>
          </cell>
          <cell r="C321">
            <v>20220100048</v>
          </cell>
        </row>
        <row r="322">
          <cell r="B322">
            <v>20200900060</v>
          </cell>
          <cell r="C322">
            <v>20200900060</v>
          </cell>
        </row>
        <row r="323">
          <cell r="B323">
            <v>20220100049</v>
          </cell>
          <cell r="C323">
            <v>20220100049</v>
          </cell>
        </row>
        <row r="324">
          <cell r="B324">
            <v>20220100050</v>
          </cell>
          <cell r="C324">
            <v>20220100050</v>
          </cell>
        </row>
        <row r="325">
          <cell r="B325">
            <v>20220100046</v>
          </cell>
          <cell r="C325">
            <v>20220100046</v>
          </cell>
        </row>
        <row r="326">
          <cell r="B326">
            <v>20131100012</v>
          </cell>
          <cell r="C326">
            <v>20131100012</v>
          </cell>
        </row>
        <row r="327">
          <cell r="B327">
            <v>20131100013</v>
          </cell>
          <cell r="C327">
            <v>20131100013</v>
          </cell>
        </row>
        <row r="328">
          <cell r="B328">
            <v>20180400012</v>
          </cell>
          <cell r="C328">
            <v>20180400012</v>
          </cell>
        </row>
        <row r="329">
          <cell r="B329">
            <v>20180700010</v>
          </cell>
          <cell r="C329">
            <v>20180700010</v>
          </cell>
        </row>
        <row r="330">
          <cell r="B330">
            <v>20130100001</v>
          </cell>
          <cell r="C330">
            <v>20130100001</v>
          </cell>
        </row>
        <row r="331">
          <cell r="B331">
            <v>20120900082</v>
          </cell>
          <cell r="C331">
            <v>20120900082</v>
          </cell>
        </row>
        <row r="332">
          <cell r="B332">
            <v>20200900059</v>
          </cell>
          <cell r="C332">
            <v>20200900059</v>
          </cell>
        </row>
        <row r="333">
          <cell r="B333">
            <v>20210200045</v>
          </cell>
          <cell r="C333">
            <v>20210200045</v>
          </cell>
        </row>
        <row r="334">
          <cell r="B334">
            <v>20220100047</v>
          </cell>
          <cell r="C334">
            <v>20220100047</v>
          </cell>
        </row>
        <row r="335">
          <cell r="B335">
            <v>20131100010</v>
          </cell>
          <cell r="C335">
            <v>20131100010</v>
          </cell>
        </row>
        <row r="336">
          <cell r="B336">
            <v>20131100008</v>
          </cell>
          <cell r="C336">
            <v>20131100008</v>
          </cell>
        </row>
        <row r="337">
          <cell r="B337">
            <v>20220200003</v>
          </cell>
          <cell r="C337">
            <v>20220200003</v>
          </cell>
        </row>
        <row r="338">
          <cell r="B338">
            <v>20110900024</v>
          </cell>
          <cell r="C338">
            <v>20110900024</v>
          </cell>
        </row>
        <row r="339">
          <cell r="B339">
            <v>20110801274</v>
          </cell>
          <cell r="C339">
            <v>20110801274</v>
          </cell>
        </row>
        <row r="340">
          <cell r="B340">
            <v>20110900025</v>
          </cell>
          <cell r="C340">
            <v>20110900025</v>
          </cell>
        </row>
        <row r="341">
          <cell r="B341">
            <v>20120300030</v>
          </cell>
          <cell r="C341">
            <v>20120300030</v>
          </cell>
        </row>
        <row r="342">
          <cell r="B342">
            <v>20210500032</v>
          </cell>
          <cell r="C342">
            <v>20210500032</v>
          </cell>
        </row>
        <row r="343">
          <cell r="B343">
            <v>20110900027</v>
          </cell>
          <cell r="C343">
            <v>20110900027</v>
          </cell>
        </row>
        <row r="344">
          <cell r="B344">
            <v>20110801273</v>
          </cell>
          <cell r="C344">
            <v>20110801273</v>
          </cell>
        </row>
        <row r="345">
          <cell r="B345">
            <v>20220100030</v>
          </cell>
          <cell r="C345">
            <v>20220100030</v>
          </cell>
        </row>
        <row r="346">
          <cell r="B346">
            <v>20110900028</v>
          </cell>
          <cell r="C346">
            <v>20110900028</v>
          </cell>
        </row>
        <row r="347">
          <cell r="B347">
            <v>20110900030</v>
          </cell>
          <cell r="C347">
            <v>20110900030</v>
          </cell>
        </row>
        <row r="348">
          <cell r="B348">
            <v>20210700012</v>
          </cell>
          <cell r="C348">
            <v>20210700012</v>
          </cell>
        </row>
        <row r="349">
          <cell r="B349">
            <v>20111001040</v>
          </cell>
          <cell r="C349">
            <v>20111001040</v>
          </cell>
        </row>
        <row r="350">
          <cell r="B350">
            <v>20110900031</v>
          </cell>
          <cell r="C350">
            <v>20110900031</v>
          </cell>
        </row>
        <row r="351">
          <cell r="B351">
            <v>20110801158</v>
          </cell>
          <cell r="C351">
            <v>20110801158</v>
          </cell>
        </row>
        <row r="352">
          <cell r="B352">
            <v>20110900033</v>
          </cell>
          <cell r="C352">
            <v>20110900033</v>
          </cell>
        </row>
        <row r="353">
          <cell r="B353">
            <v>20160800002</v>
          </cell>
          <cell r="C353">
            <v>20160800002</v>
          </cell>
        </row>
        <row r="354">
          <cell r="B354">
            <v>20141100018</v>
          </cell>
          <cell r="C354">
            <v>20141100018</v>
          </cell>
        </row>
        <row r="355">
          <cell r="B355">
            <v>20141100017</v>
          </cell>
          <cell r="C355">
            <v>20141100017</v>
          </cell>
        </row>
        <row r="356">
          <cell r="B356">
            <v>20110900034</v>
          </cell>
          <cell r="C356">
            <v>20110900034</v>
          </cell>
        </row>
        <row r="357">
          <cell r="B357">
            <v>20110900035</v>
          </cell>
          <cell r="C357">
            <v>20110900035</v>
          </cell>
        </row>
        <row r="358">
          <cell r="B358">
            <v>20120600016</v>
          </cell>
          <cell r="C358">
            <v>20120600016</v>
          </cell>
        </row>
        <row r="359">
          <cell r="B359">
            <v>20111000968</v>
          </cell>
          <cell r="C359">
            <v>20111000968</v>
          </cell>
        </row>
        <row r="360">
          <cell r="B360">
            <v>20140800010</v>
          </cell>
          <cell r="C360">
            <v>20140800010</v>
          </cell>
        </row>
        <row r="361">
          <cell r="B361">
            <v>20170500055</v>
          </cell>
          <cell r="C361">
            <v>20170500055</v>
          </cell>
        </row>
        <row r="362">
          <cell r="B362">
            <v>20180100075</v>
          </cell>
          <cell r="C362">
            <v>20180100075</v>
          </cell>
        </row>
        <row r="363">
          <cell r="B363">
            <v>20201100061</v>
          </cell>
          <cell r="C363">
            <v>20201100061</v>
          </cell>
        </row>
        <row r="364">
          <cell r="B364">
            <v>20201100060</v>
          </cell>
          <cell r="C364">
            <v>20201100060</v>
          </cell>
        </row>
        <row r="365">
          <cell r="B365">
            <v>20110900037</v>
          </cell>
          <cell r="C365">
            <v>20110900037</v>
          </cell>
        </row>
        <row r="366">
          <cell r="B366">
            <v>20110900038</v>
          </cell>
          <cell r="C366">
            <v>20110900038</v>
          </cell>
        </row>
        <row r="367">
          <cell r="B367">
            <v>20140400060</v>
          </cell>
          <cell r="C367">
            <v>20140400060</v>
          </cell>
        </row>
        <row r="368">
          <cell r="B368">
            <v>20120200086</v>
          </cell>
          <cell r="C368">
            <v>20120200086</v>
          </cell>
        </row>
        <row r="369">
          <cell r="B369">
            <v>20200500005</v>
          </cell>
          <cell r="C369">
            <v>20200500005</v>
          </cell>
        </row>
        <row r="370">
          <cell r="B370">
            <v>20210600035</v>
          </cell>
          <cell r="C370">
            <v>20210600035</v>
          </cell>
        </row>
        <row r="371">
          <cell r="B371">
            <v>20181200015</v>
          </cell>
          <cell r="C371">
            <v>20181200015</v>
          </cell>
        </row>
        <row r="372">
          <cell r="B372">
            <v>20170500058</v>
          </cell>
          <cell r="C372">
            <v>20170500058</v>
          </cell>
        </row>
        <row r="373">
          <cell r="B373">
            <v>20220100029</v>
          </cell>
          <cell r="C373">
            <v>20220100029</v>
          </cell>
        </row>
        <row r="374">
          <cell r="B374">
            <v>20180300010</v>
          </cell>
          <cell r="C374">
            <v>20180300010</v>
          </cell>
        </row>
        <row r="375">
          <cell r="B375">
            <v>20180900077</v>
          </cell>
          <cell r="C375">
            <v>20180900077</v>
          </cell>
        </row>
        <row r="376">
          <cell r="B376">
            <v>20180300070</v>
          </cell>
          <cell r="C376">
            <v>20180300070</v>
          </cell>
        </row>
        <row r="377">
          <cell r="B377">
            <v>20180700004</v>
          </cell>
          <cell r="C377">
            <v>20180700004</v>
          </cell>
        </row>
        <row r="378">
          <cell r="B378">
            <v>20210400006</v>
          </cell>
          <cell r="C378">
            <v>20210400006</v>
          </cell>
        </row>
        <row r="379">
          <cell r="B379">
            <v>20181200057</v>
          </cell>
          <cell r="C379">
            <v>20181200057</v>
          </cell>
        </row>
        <row r="380">
          <cell r="B380">
            <v>20181100050</v>
          </cell>
          <cell r="C380">
            <v>20181100050</v>
          </cell>
        </row>
        <row r="381">
          <cell r="B381">
            <v>20180500083</v>
          </cell>
          <cell r="C381">
            <v>20180500083</v>
          </cell>
        </row>
        <row r="382">
          <cell r="B382">
            <v>20180700076</v>
          </cell>
          <cell r="C382">
            <v>20180700076</v>
          </cell>
        </row>
        <row r="383">
          <cell r="B383">
            <v>20220200041</v>
          </cell>
          <cell r="C383">
            <v>20220200041</v>
          </cell>
        </row>
        <row r="384">
          <cell r="B384">
            <v>20210300048</v>
          </cell>
          <cell r="C384">
            <v>20210300048</v>
          </cell>
        </row>
        <row r="385">
          <cell r="B385">
            <v>20210900017</v>
          </cell>
          <cell r="C385">
            <v>20210900017</v>
          </cell>
        </row>
        <row r="386">
          <cell r="B386">
            <v>20210100027</v>
          </cell>
          <cell r="C386">
            <v>20210100027</v>
          </cell>
        </row>
        <row r="387">
          <cell r="B387">
            <v>20210100029</v>
          </cell>
          <cell r="C387">
            <v>20210100029</v>
          </cell>
        </row>
        <row r="388">
          <cell r="B388">
            <v>20210200013</v>
          </cell>
          <cell r="C388">
            <v>20210200013</v>
          </cell>
        </row>
        <row r="389">
          <cell r="B389">
            <v>20210900015</v>
          </cell>
          <cell r="C389">
            <v>20210900015</v>
          </cell>
        </row>
        <row r="390">
          <cell r="B390">
            <v>20210900016</v>
          </cell>
          <cell r="C390">
            <v>20210900016</v>
          </cell>
        </row>
        <row r="391">
          <cell r="B391">
            <v>20210100028</v>
          </cell>
          <cell r="C391">
            <v>20210100028</v>
          </cell>
        </row>
        <row r="392">
          <cell r="B392">
            <v>20210200012</v>
          </cell>
          <cell r="C392">
            <v>20210200012</v>
          </cell>
        </row>
        <row r="393">
          <cell r="B393">
            <v>20110900040</v>
          </cell>
          <cell r="C393">
            <v>20110900040</v>
          </cell>
        </row>
        <row r="394">
          <cell r="B394">
            <v>20110805451</v>
          </cell>
          <cell r="C394">
            <v>20110805451</v>
          </cell>
        </row>
        <row r="395">
          <cell r="B395">
            <v>20110900041</v>
          </cell>
          <cell r="C395">
            <v>20110900041</v>
          </cell>
        </row>
        <row r="396">
          <cell r="B396">
            <v>20110801268</v>
          </cell>
          <cell r="C396">
            <v>20110801268</v>
          </cell>
        </row>
        <row r="397">
          <cell r="B397">
            <v>20110900045</v>
          </cell>
          <cell r="C397">
            <v>20110900045</v>
          </cell>
        </row>
        <row r="398">
          <cell r="B398">
            <v>20160600001</v>
          </cell>
          <cell r="C398">
            <v>20160600001</v>
          </cell>
        </row>
        <row r="399">
          <cell r="B399">
            <v>20200200009</v>
          </cell>
          <cell r="C399">
            <v>20200200009</v>
          </cell>
        </row>
        <row r="400">
          <cell r="B400">
            <v>20110900047</v>
          </cell>
          <cell r="C400">
            <v>20110900047</v>
          </cell>
        </row>
        <row r="401">
          <cell r="B401">
            <v>20110900048</v>
          </cell>
          <cell r="C401">
            <v>20110900048</v>
          </cell>
        </row>
        <row r="402">
          <cell r="B402">
            <v>20210900020</v>
          </cell>
          <cell r="C402">
            <v>20210900020</v>
          </cell>
        </row>
        <row r="403">
          <cell r="B403">
            <v>20110900049</v>
          </cell>
          <cell r="C403">
            <v>20110900049</v>
          </cell>
        </row>
        <row r="404">
          <cell r="B404">
            <v>20110900050</v>
          </cell>
          <cell r="C404">
            <v>20110900050</v>
          </cell>
        </row>
        <row r="405">
          <cell r="B405">
            <v>20110801159</v>
          </cell>
          <cell r="C405">
            <v>20110801159</v>
          </cell>
        </row>
        <row r="406">
          <cell r="B406">
            <v>20150300058</v>
          </cell>
          <cell r="C406">
            <v>20150300058</v>
          </cell>
        </row>
        <row r="407">
          <cell r="B407">
            <v>20140700043</v>
          </cell>
          <cell r="C407">
            <v>20140700043</v>
          </cell>
        </row>
        <row r="408">
          <cell r="B408">
            <v>20131200011</v>
          </cell>
          <cell r="C408">
            <v>20131200011</v>
          </cell>
        </row>
        <row r="409">
          <cell r="B409">
            <v>20131200008</v>
          </cell>
          <cell r="C409">
            <v>20131200008</v>
          </cell>
        </row>
        <row r="410">
          <cell r="B410">
            <v>20131200009</v>
          </cell>
          <cell r="C410">
            <v>20131200009</v>
          </cell>
        </row>
        <row r="411">
          <cell r="B411">
            <v>20190700059</v>
          </cell>
          <cell r="C411">
            <v>20190700059</v>
          </cell>
        </row>
        <row r="412">
          <cell r="B412">
            <v>20190700056</v>
          </cell>
          <cell r="C412">
            <v>20190700056</v>
          </cell>
        </row>
        <row r="413">
          <cell r="B413">
            <v>20190700057</v>
          </cell>
          <cell r="C413">
            <v>20190700057</v>
          </cell>
        </row>
        <row r="414">
          <cell r="B414">
            <v>20170800014</v>
          </cell>
          <cell r="C414">
            <v>20170800014</v>
          </cell>
        </row>
        <row r="415">
          <cell r="B415">
            <v>20170800007</v>
          </cell>
          <cell r="C415">
            <v>20170800007</v>
          </cell>
        </row>
        <row r="416">
          <cell r="B416">
            <v>20190700055</v>
          </cell>
          <cell r="C416">
            <v>20190700055</v>
          </cell>
        </row>
        <row r="417">
          <cell r="B417">
            <v>20131200048</v>
          </cell>
          <cell r="C417">
            <v>20131200048</v>
          </cell>
        </row>
        <row r="418">
          <cell r="B418">
            <v>20201000056</v>
          </cell>
          <cell r="C418">
            <v>20201000056</v>
          </cell>
        </row>
        <row r="419">
          <cell r="B419">
            <v>20191200044</v>
          </cell>
          <cell r="C419">
            <v>20191200044</v>
          </cell>
        </row>
        <row r="420">
          <cell r="B420">
            <v>20191200045</v>
          </cell>
          <cell r="C420">
            <v>20191200045</v>
          </cell>
        </row>
        <row r="421">
          <cell r="B421">
            <v>20131200022</v>
          </cell>
          <cell r="C421">
            <v>20131200022</v>
          </cell>
        </row>
        <row r="422">
          <cell r="B422">
            <v>20200300096</v>
          </cell>
          <cell r="C422">
            <v>20200300096</v>
          </cell>
        </row>
        <row r="423">
          <cell r="B423">
            <v>20131200023</v>
          </cell>
          <cell r="C423">
            <v>20131200023</v>
          </cell>
        </row>
        <row r="424">
          <cell r="B424">
            <v>20200300098</v>
          </cell>
          <cell r="C424">
            <v>20200300098</v>
          </cell>
        </row>
        <row r="425">
          <cell r="B425">
            <v>20131200018</v>
          </cell>
          <cell r="C425">
            <v>20131200018</v>
          </cell>
        </row>
        <row r="426">
          <cell r="B426">
            <v>20191200050</v>
          </cell>
          <cell r="C426">
            <v>20191200050</v>
          </cell>
        </row>
        <row r="427">
          <cell r="B427">
            <v>20191200057</v>
          </cell>
          <cell r="C427">
            <v>20191200057</v>
          </cell>
        </row>
        <row r="428">
          <cell r="B428">
            <v>20131200016</v>
          </cell>
          <cell r="C428">
            <v>20131200016</v>
          </cell>
        </row>
        <row r="429">
          <cell r="B429">
            <v>20200300099</v>
          </cell>
          <cell r="C429">
            <v>20200300099</v>
          </cell>
        </row>
        <row r="430">
          <cell r="B430">
            <v>20131200017</v>
          </cell>
          <cell r="C430">
            <v>20131200017</v>
          </cell>
        </row>
        <row r="431">
          <cell r="B431">
            <v>20131200013</v>
          </cell>
          <cell r="C431">
            <v>20131200013</v>
          </cell>
        </row>
        <row r="432">
          <cell r="B432">
            <v>20131200012</v>
          </cell>
          <cell r="C432">
            <v>20131200012</v>
          </cell>
        </row>
        <row r="433">
          <cell r="B433">
            <v>20210600042</v>
          </cell>
          <cell r="C433">
            <v>20210600042</v>
          </cell>
        </row>
        <row r="434">
          <cell r="B434">
            <v>20210600038</v>
          </cell>
          <cell r="C434">
            <v>20210600038</v>
          </cell>
        </row>
        <row r="435">
          <cell r="B435">
            <v>20210600039</v>
          </cell>
          <cell r="C435">
            <v>20210600039</v>
          </cell>
        </row>
        <row r="436">
          <cell r="B436">
            <v>20210600040</v>
          </cell>
          <cell r="C436">
            <v>20210600040</v>
          </cell>
        </row>
        <row r="437">
          <cell r="B437">
            <v>20210600041</v>
          </cell>
          <cell r="C437">
            <v>20210600041</v>
          </cell>
        </row>
        <row r="438">
          <cell r="B438">
            <v>20180300020</v>
          </cell>
          <cell r="C438">
            <v>20180300020</v>
          </cell>
        </row>
        <row r="439">
          <cell r="B439">
            <v>20180700006</v>
          </cell>
          <cell r="C439">
            <v>20180300020</v>
          </cell>
        </row>
        <row r="440">
          <cell r="B440">
            <v>20190900047</v>
          </cell>
          <cell r="C440">
            <v>20180300020</v>
          </cell>
        </row>
        <row r="441">
          <cell r="B441">
            <v>20191000060</v>
          </cell>
          <cell r="C441">
            <v>20180300020</v>
          </cell>
        </row>
        <row r="442">
          <cell r="B442">
            <v>20180300018</v>
          </cell>
          <cell r="C442">
            <v>20180300018</v>
          </cell>
        </row>
        <row r="443">
          <cell r="B443">
            <v>20180500113</v>
          </cell>
          <cell r="C443">
            <v>20180300018</v>
          </cell>
        </row>
        <row r="444">
          <cell r="B444">
            <v>20190900048</v>
          </cell>
          <cell r="C444">
            <v>20180300018</v>
          </cell>
        </row>
        <row r="445">
          <cell r="B445">
            <v>20190900076</v>
          </cell>
          <cell r="C445">
            <v>20180300018</v>
          </cell>
        </row>
        <row r="446">
          <cell r="B446">
            <v>20181000003</v>
          </cell>
          <cell r="C446">
            <v>20181000003</v>
          </cell>
        </row>
        <row r="447">
          <cell r="B447">
            <v>20180500035</v>
          </cell>
          <cell r="C447">
            <v>20180500035</v>
          </cell>
        </row>
        <row r="448">
          <cell r="B448">
            <v>20181100105</v>
          </cell>
          <cell r="C448">
            <v>20181100105</v>
          </cell>
        </row>
        <row r="449">
          <cell r="B449">
            <v>20181200005</v>
          </cell>
          <cell r="C449">
            <v>20181100105</v>
          </cell>
        </row>
        <row r="450">
          <cell r="B450">
            <v>20180900073</v>
          </cell>
          <cell r="C450">
            <v>20180900073</v>
          </cell>
        </row>
        <row r="451">
          <cell r="B451">
            <v>20190900033</v>
          </cell>
          <cell r="C451">
            <v>20190900033</v>
          </cell>
        </row>
        <row r="452">
          <cell r="B452">
            <v>20180300016</v>
          </cell>
          <cell r="C452">
            <v>20180300016</v>
          </cell>
        </row>
        <row r="453">
          <cell r="B453">
            <v>20180500112</v>
          </cell>
          <cell r="C453">
            <v>20180300016</v>
          </cell>
        </row>
        <row r="454">
          <cell r="B454">
            <v>20190900049</v>
          </cell>
          <cell r="C454">
            <v>20180300016</v>
          </cell>
        </row>
        <row r="455">
          <cell r="B455">
            <v>20190900074</v>
          </cell>
          <cell r="C455">
            <v>20180300016</v>
          </cell>
        </row>
        <row r="456">
          <cell r="B456">
            <v>20180300017</v>
          </cell>
          <cell r="C456">
            <v>20180300017</v>
          </cell>
        </row>
        <row r="457">
          <cell r="B457">
            <v>20180500111</v>
          </cell>
          <cell r="C457">
            <v>20180300017</v>
          </cell>
        </row>
        <row r="458">
          <cell r="B458">
            <v>20190900050</v>
          </cell>
          <cell r="C458">
            <v>20180300017</v>
          </cell>
        </row>
        <row r="459">
          <cell r="B459">
            <v>20190900075</v>
          </cell>
          <cell r="C459">
            <v>20180300017</v>
          </cell>
        </row>
        <row r="460">
          <cell r="B460">
            <v>20180300019</v>
          </cell>
          <cell r="C460">
            <v>20180300019</v>
          </cell>
        </row>
        <row r="461">
          <cell r="B461">
            <v>20180500110</v>
          </cell>
          <cell r="C461">
            <v>20180300019</v>
          </cell>
        </row>
        <row r="462">
          <cell r="B462">
            <v>20190900051</v>
          </cell>
          <cell r="C462">
            <v>20180300019</v>
          </cell>
        </row>
        <row r="463">
          <cell r="B463">
            <v>20190900077</v>
          </cell>
          <cell r="C463">
            <v>20180300019</v>
          </cell>
        </row>
        <row r="464">
          <cell r="B464">
            <v>20220100037</v>
          </cell>
          <cell r="C464">
            <v>20220100037</v>
          </cell>
        </row>
        <row r="465">
          <cell r="B465">
            <v>20220100037</v>
          </cell>
          <cell r="C465">
            <v>20220100037</v>
          </cell>
        </row>
        <row r="466">
          <cell r="B466">
            <v>20220100037</v>
          </cell>
          <cell r="C466">
            <v>20220100037</v>
          </cell>
        </row>
        <row r="467">
          <cell r="B467">
            <v>20220500009</v>
          </cell>
          <cell r="C467">
            <v>20220100037</v>
          </cell>
        </row>
        <row r="468">
          <cell r="B468">
            <v>20220500009</v>
          </cell>
          <cell r="C468">
            <v>20220100037</v>
          </cell>
        </row>
        <row r="469">
          <cell r="B469">
            <v>20220500009</v>
          </cell>
          <cell r="C469">
            <v>20220100037</v>
          </cell>
        </row>
        <row r="470">
          <cell r="B470">
            <v>20220100037</v>
          </cell>
          <cell r="C470">
            <v>20220100037</v>
          </cell>
        </row>
        <row r="471">
          <cell r="B471">
            <v>20220100037</v>
          </cell>
          <cell r="C471">
            <v>20220100037</v>
          </cell>
        </row>
        <row r="472">
          <cell r="B472">
            <v>20190900053</v>
          </cell>
          <cell r="C472">
            <v>20170300009</v>
          </cell>
        </row>
        <row r="473">
          <cell r="B473">
            <v>20191200088</v>
          </cell>
          <cell r="C473">
            <v>20191200088</v>
          </cell>
        </row>
        <row r="474">
          <cell r="B474">
            <v>20200200037</v>
          </cell>
          <cell r="C474">
            <v>20191200088</v>
          </cell>
        </row>
        <row r="475">
          <cell r="B475">
            <v>20200400022</v>
          </cell>
          <cell r="C475">
            <v>20200400022</v>
          </cell>
        </row>
        <row r="476">
          <cell r="B476">
            <v>20200300097</v>
          </cell>
          <cell r="C476">
            <v>20200300097</v>
          </cell>
        </row>
        <row r="477">
          <cell r="B477">
            <v>20200300119</v>
          </cell>
          <cell r="C477">
            <v>20200300119</v>
          </cell>
        </row>
        <row r="478">
          <cell r="B478">
            <v>20220100056</v>
          </cell>
          <cell r="C478">
            <v>20220100056</v>
          </cell>
        </row>
        <row r="479">
          <cell r="B479">
            <v>20200100013</v>
          </cell>
          <cell r="C479">
            <v>20191200088</v>
          </cell>
        </row>
        <row r="480">
          <cell r="B480">
            <v>20200300123</v>
          </cell>
          <cell r="C480">
            <v>20191200088</v>
          </cell>
        </row>
        <row r="481">
          <cell r="B481">
            <v>20220100058</v>
          </cell>
          <cell r="C481">
            <v>20220100058</v>
          </cell>
        </row>
        <row r="482">
          <cell r="B482">
            <v>20110805098</v>
          </cell>
          <cell r="C482">
            <v>20110805098</v>
          </cell>
        </row>
        <row r="483">
          <cell r="B483">
            <v>20180600023</v>
          </cell>
          <cell r="C483">
            <v>20180600023</v>
          </cell>
        </row>
        <row r="484">
          <cell r="B484">
            <v>20190900069</v>
          </cell>
          <cell r="C484">
            <v>20190900069</v>
          </cell>
        </row>
        <row r="485">
          <cell r="B485">
            <v>20200500009</v>
          </cell>
          <cell r="C485">
            <v>20200500009</v>
          </cell>
        </row>
        <row r="486">
          <cell r="B486">
            <v>20190900071</v>
          </cell>
          <cell r="C486">
            <v>20190900071</v>
          </cell>
        </row>
        <row r="487">
          <cell r="B487">
            <v>20190900070</v>
          </cell>
          <cell r="C487">
            <v>20190900070</v>
          </cell>
        </row>
        <row r="488">
          <cell r="B488">
            <v>20200500007</v>
          </cell>
          <cell r="C488">
            <v>20200500007</v>
          </cell>
        </row>
        <row r="489">
          <cell r="B489">
            <v>20200500008</v>
          </cell>
          <cell r="C489">
            <v>20200500008</v>
          </cell>
        </row>
        <row r="490">
          <cell r="B490">
            <v>20160100012</v>
          </cell>
          <cell r="C490">
            <v>20160100012</v>
          </cell>
        </row>
        <row r="491">
          <cell r="B491">
            <v>20220600065</v>
          </cell>
          <cell r="C491">
            <v>20220600065</v>
          </cell>
        </row>
        <row r="492">
          <cell r="B492">
            <v>20220500001</v>
          </cell>
          <cell r="C492">
            <v>20220500001</v>
          </cell>
        </row>
        <row r="493">
          <cell r="B493">
            <v>20220800040</v>
          </cell>
          <cell r="C493">
            <v>20220600065</v>
          </cell>
        </row>
        <row r="494">
          <cell r="B494">
            <v>20230300051</v>
          </cell>
          <cell r="C494">
            <v>20220600065</v>
          </cell>
        </row>
        <row r="495">
          <cell r="B495">
            <v>20220800039</v>
          </cell>
          <cell r="C495">
            <v>20220500001</v>
          </cell>
        </row>
        <row r="496">
          <cell r="B496">
            <v>20201100062</v>
          </cell>
          <cell r="C496">
            <v>20201100062</v>
          </cell>
        </row>
        <row r="497">
          <cell r="B497">
            <v>20120300002</v>
          </cell>
          <cell r="C497">
            <v>20120300002</v>
          </cell>
        </row>
        <row r="498">
          <cell r="B498">
            <v>20191000113</v>
          </cell>
          <cell r="C498">
            <v>20191000113</v>
          </cell>
        </row>
        <row r="499">
          <cell r="B499">
            <v>20191000115</v>
          </cell>
          <cell r="C499">
            <v>20191000115</v>
          </cell>
        </row>
        <row r="500">
          <cell r="B500">
            <v>20191000114</v>
          </cell>
          <cell r="C500">
            <v>20191000114</v>
          </cell>
        </row>
        <row r="501">
          <cell r="B501">
            <v>20191000112</v>
          </cell>
          <cell r="C501">
            <v>20191000112</v>
          </cell>
        </row>
        <row r="502">
          <cell r="B502">
            <v>20191100117</v>
          </cell>
          <cell r="C502">
            <v>20191100117</v>
          </cell>
        </row>
        <row r="503">
          <cell r="B503">
            <v>20170900028</v>
          </cell>
          <cell r="C503">
            <v>20170900028</v>
          </cell>
        </row>
        <row r="504">
          <cell r="B504">
            <v>20130500036</v>
          </cell>
          <cell r="C504">
            <v>20130500036</v>
          </cell>
        </row>
        <row r="505">
          <cell r="B505">
            <v>20110806029</v>
          </cell>
          <cell r="C505">
            <v>20110806029</v>
          </cell>
        </row>
        <row r="506">
          <cell r="B506">
            <v>20180600068</v>
          </cell>
          <cell r="C506">
            <v>20180600068</v>
          </cell>
        </row>
        <row r="507">
          <cell r="B507">
            <v>20180600071</v>
          </cell>
          <cell r="C507">
            <v>20180600071</v>
          </cell>
        </row>
        <row r="508">
          <cell r="B508">
            <v>20180600072</v>
          </cell>
          <cell r="C508">
            <v>20180600072</v>
          </cell>
        </row>
        <row r="509">
          <cell r="B509">
            <v>20180600073</v>
          </cell>
          <cell r="C509">
            <v>20180600073</v>
          </cell>
        </row>
        <row r="510">
          <cell r="B510">
            <v>20180600076</v>
          </cell>
          <cell r="C510">
            <v>20180600076</v>
          </cell>
        </row>
        <row r="511">
          <cell r="B511">
            <v>20190600035</v>
          </cell>
          <cell r="C511">
            <v>20190600035</v>
          </cell>
        </row>
        <row r="512">
          <cell r="B512">
            <v>20160200024</v>
          </cell>
          <cell r="C512">
            <v>20160200024</v>
          </cell>
        </row>
        <row r="513">
          <cell r="B513">
            <v>20211100029</v>
          </cell>
          <cell r="C513">
            <v>20211100029</v>
          </cell>
        </row>
        <row r="514">
          <cell r="B514">
            <v>20171200003</v>
          </cell>
          <cell r="C514">
            <v>20171200003</v>
          </cell>
        </row>
        <row r="515">
          <cell r="B515">
            <v>20171000048</v>
          </cell>
          <cell r="C515">
            <v>20171000048</v>
          </cell>
        </row>
        <row r="516">
          <cell r="B516">
            <v>20210200044</v>
          </cell>
          <cell r="C516">
            <v>20210200044</v>
          </cell>
        </row>
        <row r="517">
          <cell r="B517">
            <v>20200500011</v>
          </cell>
          <cell r="C517">
            <v>20200500011</v>
          </cell>
        </row>
        <row r="518">
          <cell r="B518">
            <v>20200500013</v>
          </cell>
          <cell r="C518">
            <v>20200500013</v>
          </cell>
        </row>
        <row r="519">
          <cell r="B519">
            <v>20200500015</v>
          </cell>
          <cell r="C519">
            <v>20200500015</v>
          </cell>
        </row>
        <row r="520">
          <cell r="B520">
            <v>20201000005</v>
          </cell>
          <cell r="C520">
            <v>20201000005</v>
          </cell>
        </row>
        <row r="521">
          <cell r="B521">
            <v>20200500017</v>
          </cell>
          <cell r="C521">
            <v>20200500017</v>
          </cell>
        </row>
        <row r="522">
          <cell r="B522">
            <v>20200500019</v>
          </cell>
          <cell r="C522">
            <v>20200500019</v>
          </cell>
        </row>
        <row r="523">
          <cell r="B523">
            <v>20200500021</v>
          </cell>
          <cell r="C523">
            <v>20200500021</v>
          </cell>
        </row>
        <row r="524">
          <cell r="B524">
            <v>20200700002</v>
          </cell>
          <cell r="C524">
            <v>20200700002</v>
          </cell>
        </row>
        <row r="525">
          <cell r="B525">
            <v>20200500023</v>
          </cell>
          <cell r="C525">
            <v>20200500023</v>
          </cell>
        </row>
        <row r="526">
          <cell r="B526">
            <v>20200700008</v>
          </cell>
          <cell r="C526">
            <v>20200700008</v>
          </cell>
        </row>
        <row r="527">
          <cell r="B527">
            <v>20210100030</v>
          </cell>
          <cell r="C527">
            <v>20210100030</v>
          </cell>
        </row>
        <row r="528">
          <cell r="B528">
            <v>20210200008</v>
          </cell>
          <cell r="C528">
            <v>20210200008</v>
          </cell>
        </row>
        <row r="529">
          <cell r="B529">
            <v>20210200007</v>
          </cell>
          <cell r="C529">
            <v>20210200007</v>
          </cell>
        </row>
        <row r="530">
          <cell r="B530">
            <v>20210500020</v>
          </cell>
          <cell r="C530">
            <v>20210500020</v>
          </cell>
        </row>
        <row r="531">
          <cell r="B531">
            <v>20210600028</v>
          </cell>
          <cell r="C531">
            <v>20210600028</v>
          </cell>
        </row>
        <row r="532">
          <cell r="B532">
            <v>20210700005</v>
          </cell>
          <cell r="C532">
            <v>20210700005</v>
          </cell>
        </row>
        <row r="533">
          <cell r="B533">
            <v>20210800004</v>
          </cell>
          <cell r="C533">
            <v>20210800004</v>
          </cell>
        </row>
        <row r="534">
          <cell r="B534">
            <v>20210800005</v>
          </cell>
          <cell r="C534">
            <v>20210800005</v>
          </cell>
        </row>
        <row r="535">
          <cell r="B535">
            <v>20211000018</v>
          </cell>
          <cell r="C535">
            <v>20211000018</v>
          </cell>
        </row>
        <row r="536">
          <cell r="B536">
            <v>20211100010</v>
          </cell>
          <cell r="C536">
            <v>20211100010</v>
          </cell>
        </row>
        <row r="537">
          <cell r="B537">
            <v>20211100011</v>
          </cell>
          <cell r="C537">
            <v>20211100011</v>
          </cell>
        </row>
        <row r="538">
          <cell r="B538">
            <v>20220400048</v>
          </cell>
          <cell r="C538">
            <v>20220400048</v>
          </cell>
        </row>
        <row r="539">
          <cell r="B539">
            <v>20220400049</v>
          </cell>
          <cell r="C539">
            <v>20220400049</v>
          </cell>
        </row>
        <row r="540">
          <cell r="B540">
            <v>20220400052</v>
          </cell>
          <cell r="C540">
            <v>20220400052</v>
          </cell>
        </row>
        <row r="541">
          <cell r="B541">
            <v>20220400053</v>
          </cell>
          <cell r="C541">
            <v>20220400053</v>
          </cell>
        </row>
        <row r="542">
          <cell r="B542">
            <v>20220400055</v>
          </cell>
          <cell r="C542">
            <v>20220400055</v>
          </cell>
        </row>
        <row r="543">
          <cell r="B543">
            <v>20220400056</v>
          </cell>
          <cell r="C543">
            <v>20220400056</v>
          </cell>
        </row>
        <row r="544">
          <cell r="B544">
            <v>20220400057</v>
          </cell>
          <cell r="C544">
            <v>20220400057</v>
          </cell>
        </row>
        <row r="545">
          <cell r="B545">
            <v>20220400059</v>
          </cell>
          <cell r="C545">
            <v>20220400059</v>
          </cell>
        </row>
        <row r="546">
          <cell r="B546">
            <v>20220400060</v>
          </cell>
          <cell r="C546">
            <v>20220400060</v>
          </cell>
        </row>
        <row r="547">
          <cell r="B547">
            <v>20130800014</v>
          </cell>
          <cell r="C547">
            <v>20130800014</v>
          </cell>
        </row>
        <row r="548">
          <cell r="B548">
            <v>20170400011</v>
          </cell>
          <cell r="C548">
            <v>20170400011</v>
          </cell>
        </row>
        <row r="549">
          <cell r="B549">
            <v>20170400012</v>
          </cell>
          <cell r="C549">
            <v>20170400012</v>
          </cell>
        </row>
        <row r="550">
          <cell r="B550">
            <v>20170400025</v>
          </cell>
          <cell r="C550">
            <v>20170400025</v>
          </cell>
        </row>
        <row r="551">
          <cell r="B551">
            <v>20120200049</v>
          </cell>
          <cell r="C551">
            <v>20120200049</v>
          </cell>
        </row>
        <row r="552">
          <cell r="B552">
            <v>20120200051</v>
          </cell>
          <cell r="C552">
            <v>20120200051</v>
          </cell>
        </row>
        <row r="553">
          <cell r="B553">
            <v>20190500047</v>
          </cell>
          <cell r="C553">
            <v>20190500047</v>
          </cell>
        </row>
        <row r="554">
          <cell r="B554">
            <v>20210700009</v>
          </cell>
          <cell r="C554">
            <v>20210700009</v>
          </cell>
        </row>
        <row r="555">
          <cell r="B555">
            <v>20210700008</v>
          </cell>
          <cell r="C555">
            <v>20210700008</v>
          </cell>
        </row>
        <row r="556">
          <cell r="B556">
            <v>20211000055</v>
          </cell>
          <cell r="C556">
            <v>20211000055</v>
          </cell>
        </row>
        <row r="557">
          <cell r="B557">
            <v>20170900037</v>
          </cell>
          <cell r="C557">
            <v>20170900037</v>
          </cell>
        </row>
        <row r="558">
          <cell r="B558">
            <v>20170900038</v>
          </cell>
          <cell r="C558">
            <v>20170900038</v>
          </cell>
        </row>
        <row r="559">
          <cell r="B559">
            <v>20170900036</v>
          </cell>
          <cell r="C559">
            <v>20170900036</v>
          </cell>
        </row>
        <row r="560">
          <cell r="B560">
            <v>20170900043</v>
          </cell>
          <cell r="C560">
            <v>20170900043</v>
          </cell>
        </row>
        <row r="561">
          <cell r="B561">
            <v>20170900044</v>
          </cell>
          <cell r="C561">
            <v>20170900044</v>
          </cell>
        </row>
        <row r="562">
          <cell r="B562">
            <v>20170900042</v>
          </cell>
          <cell r="C562">
            <v>20170900042</v>
          </cell>
        </row>
        <row r="563">
          <cell r="B563">
            <v>20170900040</v>
          </cell>
          <cell r="C563">
            <v>20170900040</v>
          </cell>
        </row>
        <row r="564">
          <cell r="B564">
            <v>20170900041</v>
          </cell>
          <cell r="C564">
            <v>20170900041</v>
          </cell>
        </row>
        <row r="565">
          <cell r="B565">
            <v>20170900039</v>
          </cell>
          <cell r="C565">
            <v>20170900039</v>
          </cell>
        </row>
        <row r="566">
          <cell r="B566">
            <v>20110802295</v>
          </cell>
          <cell r="C566">
            <v>20110802295</v>
          </cell>
        </row>
        <row r="567">
          <cell r="B567">
            <v>20191000066</v>
          </cell>
          <cell r="C567">
            <v>20191000066</v>
          </cell>
        </row>
        <row r="568">
          <cell r="B568">
            <v>20110802297</v>
          </cell>
          <cell r="C568">
            <v>20110802297</v>
          </cell>
        </row>
        <row r="569">
          <cell r="B569">
            <v>20140100044</v>
          </cell>
          <cell r="C569">
            <v>20140100044</v>
          </cell>
        </row>
        <row r="570">
          <cell r="B570">
            <v>20191100112</v>
          </cell>
          <cell r="C570">
            <v>20191100112</v>
          </cell>
        </row>
        <row r="571">
          <cell r="B571">
            <v>20140100045</v>
          </cell>
          <cell r="C571">
            <v>20140100045</v>
          </cell>
        </row>
        <row r="572">
          <cell r="B572">
            <v>20200300107</v>
          </cell>
          <cell r="C572">
            <v>20200300107</v>
          </cell>
        </row>
        <row r="573">
          <cell r="B573">
            <v>20140100048</v>
          </cell>
          <cell r="C573">
            <v>20140100048</v>
          </cell>
        </row>
        <row r="574">
          <cell r="B574">
            <v>20220200046</v>
          </cell>
          <cell r="C574">
            <v>20220200046</v>
          </cell>
        </row>
        <row r="575">
          <cell r="B575">
            <v>20191100110</v>
          </cell>
          <cell r="C575">
            <v>20191100110</v>
          </cell>
        </row>
        <row r="576">
          <cell r="B576">
            <v>20190800034</v>
          </cell>
          <cell r="C576">
            <v>20190800034</v>
          </cell>
        </row>
        <row r="577">
          <cell r="B577">
            <v>20191000004</v>
          </cell>
          <cell r="C577">
            <v>20191000004</v>
          </cell>
        </row>
        <row r="578">
          <cell r="B578">
            <v>20061200006</v>
          </cell>
          <cell r="C578">
            <v>20061200006</v>
          </cell>
        </row>
        <row r="579">
          <cell r="B579">
            <v>20111000382</v>
          </cell>
          <cell r="C579">
            <v>20061200006</v>
          </cell>
        </row>
        <row r="580">
          <cell r="B580">
            <v>20080800001</v>
          </cell>
          <cell r="C580">
            <v>20080800001</v>
          </cell>
        </row>
        <row r="581">
          <cell r="B581">
            <v>20111000332</v>
          </cell>
          <cell r="C581">
            <v>20080800001</v>
          </cell>
        </row>
        <row r="582">
          <cell r="B582">
            <v>20061200020</v>
          </cell>
          <cell r="C582">
            <v>20061200020</v>
          </cell>
        </row>
        <row r="583">
          <cell r="B583">
            <v>20111000289</v>
          </cell>
          <cell r="C583">
            <v>20061200020</v>
          </cell>
        </row>
        <row r="584">
          <cell r="B584">
            <v>20110800272</v>
          </cell>
          <cell r="C584">
            <v>20110800272</v>
          </cell>
        </row>
        <row r="585">
          <cell r="B585">
            <v>20111000196</v>
          </cell>
          <cell r="C585">
            <v>20110800272</v>
          </cell>
        </row>
        <row r="586">
          <cell r="B586">
            <v>20110801125</v>
          </cell>
          <cell r="C586">
            <v>20110801125</v>
          </cell>
        </row>
        <row r="587">
          <cell r="B587">
            <v>20110800273</v>
          </cell>
          <cell r="C587">
            <v>20110800273</v>
          </cell>
        </row>
        <row r="588">
          <cell r="B588">
            <v>20111000185</v>
          </cell>
          <cell r="C588">
            <v>20110800273</v>
          </cell>
        </row>
        <row r="589">
          <cell r="B589">
            <v>20210500033</v>
          </cell>
          <cell r="C589">
            <v>20210500033</v>
          </cell>
        </row>
        <row r="590">
          <cell r="B590">
            <v>20191000001</v>
          </cell>
          <cell r="C590">
            <v>20191000001</v>
          </cell>
        </row>
        <row r="591">
          <cell r="B591">
            <v>20190900003</v>
          </cell>
          <cell r="C591">
            <v>20190900003</v>
          </cell>
        </row>
        <row r="592">
          <cell r="B592">
            <v>20140800013</v>
          </cell>
          <cell r="C592">
            <v>20140800013</v>
          </cell>
        </row>
        <row r="593">
          <cell r="B593">
            <v>20140100052</v>
          </cell>
          <cell r="C593">
            <v>20140100052</v>
          </cell>
        </row>
        <row r="594">
          <cell r="B594">
            <v>20150100014</v>
          </cell>
          <cell r="C594">
            <v>20150100014</v>
          </cell>
        </row>
        <row r="595">
          <cell r="B595">
            <v>20190700003</v>
          </cell>
          <cell r="C595">
            <v>20190700003</v>
          </cell>
        </row>
        <row r="596">
          <cell r="B596">
            <v>20190700002</v>
          </cell>
          <cell r="C596">
            <v>20190700002</v>
          </cell>
        </row>
        <row r="597">
          <cell r="B597">
            <v>20190900005</v>
          </cell>
          <cell r="C597">
            <v>20190900005</v>
          </cell>
        </row>
        <row r="598">
          <cell r="B598">
            <v>20080800002</v>
          </cell>
          <cell r="C598">
            <v>20080800002</v>
          </cell>
        </row>
        <row r="599">
          <cell r="B599">
            <v>20111000333</v>
          </cell>
          <cell r="C599">
            <v>20080800002</v>
          </cell>
        </row>
        <row r="600">
          <cell r="B600">
            <v>20190900004</v>
          </cell>
          <cell r="C600">
            <v>20190900004</v>
          </cell>
        </row>
        <row r="601">
          <cell r="B601">
            <v>20110805779</v>
          </cell>
          <cell r="C601">
            <v>20110805779</v>
          </cell>
        </row>
        <row r="602">
          <cell r="B602">
            <v>20170800024</v>
          </cell>
          <cell r="C602">
            <v>20170800024</v>
          </cell>
        </row>
        <row r="603">
          <cell r="B603">
            <v>20081200016</v>
          </cell>
          <cell r="C603">
            <v>20081200016</v>
          </cell>
        </row>
        <row r="604">
          <cell r="B604">
            <v>20111000352</v>
          </cell>
          <cell r="C604">
            <v>20081200016</v>
          </cell>
        </row>
        <row r="605">
          <cell r="B605">
            <v>20130700004</v>
          </cell>
          <cell r="C605">
            <v>20130700004</v>
          </cell>
        </row>
        <row r="606">
          <cell r="B606">
            <v>20130700011</v>
          </cell>
          <cell r="C606">
            <v>20130700004</v>
          </cell>
        </row>
        <row r="607">
          <cell r="B607">
            <v>20150200017</v>
          </cell>
          <cell r="C607">
            <v>20150200017</v>
          </cell>
        </row>
        <row r="608">
          <cell r="B608">
            <v>20110803201</v>
          </cell>
          <cell r="C608">
            <v>20110803201</v>
          </cell>
        </row>
        <row r="609">
          <cell r="B609">
            <v>20110804010</v>
          </cell>
          <cell r="C609">
            <v>20110804010</v>
          </cell>
        </row>
        <row r="610">
          <cell r="B610">
            <v>20210500053</v>
          </cell>
          <cell r="C610">
            <v>20210500053</v>
          </cell>
        </row>
        <row r="611">
          <cell r="B611">
            <v>20220100045</v>
          </cell>
          <cell r="C611">
            <v>20220100045</v>
          </cell>
        </row>
        <row r="612">
          <cell r="B612">
            <v>20190200004</v>
          </cell>
          <cell r="C612">
            <v>20190200004</v>
          </cell>
        </row>
        <row r="613">
          <cell r="B613">
            <v>20220100040</v>
          </cell>
          <cell r="C613">
            <v>20220100040</v>
          </cell>
        </row>
        <row r="614">
          <cell r="B614">
            <v>20180300063</v>
          </cell>
          <cell r="C614">
            <v>20180300063</v>
          </cell>
        </row>
        <row r="615">
          <cell r="B615">
            <v>20180300064</v>
          </cell>
          <cell r="C615">
            <v>20180300064</v>
          </cell>
        </row>
        <row r="616">
          <cell r="B616">
            <v>20180300065</v>
          </cell>
          <cell r="C616">
            <v>20180300065</v>
          </cell>
        </row>
        <row r="617">
          <cell r="B617">
            <v>20181100059</v>
          </cell>
          <cell r="C617">
            <v>20181100059</v>
          </cell>
        </row>
        <row r="618">
          <cell r="B618">
            <v>20180300062</v>
          </cell>
          <cell r="C618">
            <v>20180300062</v>
          </cell>
        </row>
        <row r="619">
          <cell r="B619">
            <v>20220100039</v>
          </cell>
          <cell r="C619">
            <v>20220100039</v>
          </cell>
        </row>
        <row r="620">
          <cell r="B620">
            <v>20181200006</v>
          </cell>
          <cell r="C620">
            <v>20181200006</v>
          </cell>
        </row>
        <row r="621">
          <cell r="B621">
            <v>20180400011</v>
          </cell>
          <cell r="C621">
            <v>20180400011</v>
          </cell>
        </row>
        <row r="622">
          <cell r="B622">
            <v>20190100043</v>
          </cell>
          <cell r="C622">
            <v>20190100043</v>
          </cell>
        </row>
        <row r="623">
          <cell r="B623">
            <v>20190100042</v>
          </cell>
          <cell r="C623">
            <v>20190100042</v>
          </cell>
        </row>
        <row r="624">
          <cell r="B624">
            <v>20170100015</v>
          </cell>
          <cell r="C624">
            <v>20170100015</v>
          </cell>
        </row>
        <row r="625">
          <cell r="B625">
            <v>20110803202</v>
          </cell>
          <cell r="C625">
            <v>20110803202</v>
          </cell>
        </row>
        <row r="626">
          <cell r="B626">
            <v>20211100003</v>
          </cell>
          <cell r="C626">
            <v>20211100003</v>
          </cell>
        </row>
        <row r="627">
          <cell r="B627">
            <v>20190500002</v>
          </cell>
          <cell r="C627">
            <v>20190500002</v>
          </cell>
        </row>
        <row r="628">
          <cell r="B628">
            <v>20211100002</v>
          </cell>
          <cell r="C628">
            <v>20211100002</v>
          </cell>
        </row>
        <row r="629">
          <cell r="B629">
            <v>20190500003</v>
          </cell>
          <cell r="C629">
            <v>20190500003</v>
          </cell>
        </row>
        <row r="630">
          <cell r="B630">
            <v>20190800047</v>
          </cell>
          <cell r="C630">
            <v>20190800047</v>
          </cell>
        </row>
        <row r="631">
          <cell r="B631">
            <v>20110805082</v>
          </cell>
          <cell r="C631">
            <v>20110805082</v>
          </cell>
        </row>
        <row r="632">
          <cell r="B632">
            <v>20110801531</v>
          </cell>
          <cell r="C632">
            <v>20110801531</v>
          </cell>
        </row>
        <row r="633">
          <cell r="B633">
            <v>20110805805</v>
          </cell>
          <cell r="C633">
            <v>20110805805</v>
          </cell>
        </row>
        <row r="634">
          <cell r="B634">
            <v>20190800048</v>
          </cell>
          <cell r="C634">
            <v>20190800048</v>
          </cell>
        </row>
        <row r="635">
          <cell r="B635">
            <v>20140200064</v>
          </cell>
          <cell r="C635">
            <v>20140200064</v>
          </cell>
        </row>
        <row r="636">
          <cell r="B636">
            <v>20190800049</v>
          </cell>
          <cell r="C636">
            <v>20190800049</v>
          </cell>
        </row>
        <row r="637">
          <cell r="B637">
            <v>20130500019</v>
          </cell>
          <cell r="C637">
            <v>20130500019</v>
          </cell>
        </row>
        <row r="638">
          <cell r="B638">
            <v>20130500027</v>
          </cell>
          <cell r="C638">
            <v>20130500019</v>
          </cell>
        </row>
        <row r="639">
          <cell r="B639">
            <v>20110805184</v>
          </cell>
          <cell r="C639">
            <v>20110805184</v>
          </cell>
        </row>
        <row r="640">
          <cell r="B640">
            <v>20150600052</v>
          </cell>
          <cell r="C640">
            <v>20150600052</v>
          </cell>
        </row>
        <row r="641">
          <cell r="B641">
            <v>20150600053</v>
          </cell>
          <cell r="C641">
            <v>20150600053</v>
          </cell>
        </row>
        <row r="642">
          <cell r="B642">
            <v>20150600051</v>
          </cell>
          <cell r="C642">
            <v>20150600051</v>
          </cell>
        </row>
        <row r="643">
          <cell r="B643">
            <v>20211200013</v>
          </cell>
          <cell r="C643">
            <v>20211200013</v>
          </cell>
        </row>
        <row r="644">
          <cell r="B644">
            <v>20180600003</v>
          </cell>
          <cell r="C644">
            <v>20180600003</v>
          </cell>
        </row>
        <row r="645">
          <cell r="B645">
            <v>20200300094</v>
          </cell>
          <cell r="C645">
            <v>20200300094</v>
          </cell>
        </row>
        <row r="646">
          <cell r="B646">
            <v>20200300093</v>
          </cell>
          <cell r="C646">
            <v>20200300093</v>
          </cell>
        </row>
        <row r="647">
          <cell r="B647">
            <v>20080700007</v>
          </cell>
          <cell r="C647">
            <v>20080700007</v>
          </cell>
        </row>
        <row r="648">
          <cell r="B648">
            <v>20191200042</v>
          </cell>
          <cell r="C648">
            <v>20191200042</v>
          </cell>
        </row>
        <row r="649">
          <cell r="B649">
            <v>20160600014</v>
          </cell>
          <cell r="C649">
            <v>20160600014</v>
          </cell>
        </row>
        <row r="650">
          <cell r="B650">
            <v>20191200043</v>
          </cell>
          <cell r="C650">
            <v>20191200043</v>
          </cell>
        </row>
        <row r="651">
          <cell r="B651">
            <v>20160700062</v>
          </cell>
          <cell r="C651">
            <v>20160700062</v>
          </cell>
        </row>
        <row r="652">
          <cell r="B652">
            <v>20160600011</v>
          </cell>
          <cell r="C652">
            <v>20160600011</v>
          </cell>
        </row>
        <row r="653">
          <cell r="B653">
            <v>20110803190</v>
          </cell>
          <cell r="C653">
            <v>20110803190</v>
          </cell>
        </row>
        <row r="654">
          <cell r="B654">
            <v>20110801341</v>
          </cell>
          <cell r="C654">
            <v>20110801341</v>
          </cell>
        </row>
        <row r="655">
          <cell r="B655">
            <v>20110801354</v>
          </cell>
          <cell r="C655">
            <v>20110801354</v>
          </cell>
        </row>
        <row r="656">
          <cell r="B656">
            <v>20140800006</v>
          </cell>
          <cell r="C656">
            <v>20140800006</v>
          </cell>
        </row>
        <row r="657">
          <cell r="B657">
            <v>20041100007</v>
          </cell>
          <cell r="C657">
            <v>20041100007</v>
          </cell>
        </row>
        <row r="658">
          <cell r="B658">
            <v>20110804102</v>
          </cell>
          <cell r="C658">
            <v>20110804102</v>
          </cell>
        </row>
        <row r="659">
          <cell r="B659">
            <v>20210400001</v>
          </cell>
          <cell r="C659">
            <v>20210400001</v>
          </cell>
        </row>
        <row r="660">
          <cell r="B660">
            <v>20110806025</v>
          </cell>
          <cell r="C660">
            <v>20110806025</v>
          </cell>
        </row>
        <row r="661">
          <cell r="B661">
            <v>20170300005</v>
          </cell>
          <cell r="C661">
            <v>20170300005</v>
          </cell>
        </row>
        <row r="662">
          <cell r="B662">
            <v>20020400014</v>
          </cell>
          <cell r="C662">
            <v>20020400014</v>
          </cell>
        </row>
        <row r="663">
          <cell r="B663">
            <v>20110805943</v>
          </cell>
          <cell r="C663">
            <v>20110805943</v>
          </cell>
        </row>
        <row r="664">
          <cell r="B664">
            <v>20170300008</v>
          </cell>
          <cell r="C664">
            <v>20170300008</v>
          </cell>
        </row>
        <row r="665">
          <cell r="B665">
            <v>20170700038</v>
          </cell>
          <cell r="C665">
            <v>20170300008</v>
          </cell>
        </row>
        <row r="666">
          <cell r="B666">
            <v>20201000054</v>
          </cell>
          <cell r="C666">
            <v>20201000054</v>
          </cell>
        </row>
        <row r="667">
          <cell r="B667">
            <v>20181100066</v>
          </cell>
          <cell r="C667">
            <v>20181100066</v>
          </cell>
        </row>
        <row r="668">
          <cell r="B668">
            <v>20190900135</v>
          </cell>
          <cell r="C668">
            <v>20170300008</v>
          </cell>
        </row>
        <row r="669">
          <cell r="B669">
            <v>20190900112</v>
          </cell>
          <cell r="C669">
            <v>20170300008</v>
          </cell>
        </row>
        <row r="670">
          <cell r="B670">
            <v>20220400018</v>
          </cell>
          <cell r="C670">
            <v>20220400018</v>
          </cell>
        </row>
        <row r="671">
          <cell r="B671">
            <v>20180500044</v>
          </cell>
          <cell r="C671">
            <v>20180500044</v>
          </cell>
        </row>
        <row r="672">
          <cell r="B672">
            <v>20191100097</v>
          </cell>
          <cell r="C672">
            <v>20191100097</v>
          </cell>
        </row>
        <row r="673">
          <cell r="B673">
            <v>20220400017</v>
          </cell>
          <cell r="C673">
            <v>20220400017</v>
          </cell>
        </row>
        <row r="674">
          <cell r="B674">
            <v>20190400027</v>
          </cell>
          <cell r="C674">
            <v>20190400027</v>
          </cell>
        </row>
        <row r="675">
          <cell r="B675">
            <v>20190800065</v>
          </cell>
          <cell r="C675">
            <v>20190400027</v>
          </cell>
        </row>
        <row r="676">
          <cell r="B676">
            <v>20190400033</v>
          </cell>
          <cell r="C676">
            <v>20190400033</v>
          </cell>
        </row>
        <row r="677">
          <cell r="B677">
            <v>20191200094</v>
          </cell>
          <cell r="C677">
            <v>20190400033</v>
          </cell>
        </row>
        <row r="678">
          <cell r="B678">
            <v>20190400033</v>
          </cell>
          <cell r="C678">
            <v>20190400033</v>
          </cell>
        </row>
        <row r="679">
          <cell r="B679">
            <v>20191000117</v>
          </cell>
          <cell r="C679">
            <v>20190400027</v>
          </cell>
        </row>
        <row r="680">
          <cell r="B680">
            <v>20190900151</v>
          </cell>
          <cell r="C680">
            <v>20190900151</v>
          </cell>
        </row>
        <row r="681">
          <cell r="B681">
            <v>20190300071</v>
          </cell>
          <cell r="C681">
            <v>20190300071</v>
          </cell>
        </row>
        <row r="682">
          <cell r="B682">
            <v>20151000060</v>
          </cell>
          <cell r="C682">
            <v>20151000060</v>
          </cell>
        </row>
        <row r="683">
          <cell r="B683">
            <v>20151000059</v>
          </cell>
          <cell r="C683">
            <v>20151000059</v>
          </cell>
        </row>
        <row r="684">
          <cell r="B684">
            <v>20141200020</v>
          </cell>
          <cell r="C684">
            <v>20141200020</v>
          </cell>
        </row>
        <row r="685">
          <cell r="B685">
            <v>20190500004</v>
          </cell>
          <cell r="C685">
            <v>20190500004</v>
          </cell>
        </row>
        <row r="686">
          <cell r="B686">
            <v>20191100074</v>
          </cell>
          <cell r="C686">
            <v>20191100074</v>
          </cell>
        </row>
        <row r="687">
          <cell r="B687">
            <v>20180100074</v>
          </cell>
          <cell r="C687">
            <v>20180100074</v>
          </cell>
        </row>
        <row r="688">
          <cell r="B688">
            <v>20181100064</v>
          </cell>
          <cell r="C688">
            <v>20181100064</v>
          </cell>
        </row>
        <row r="689">
          <cell r="B689">
            <v>20180100076</v>
          </cell>
          <cell r="C689">
            <v>20180100076</v>
          </cell>
        </row>
        <row r="690">
          <cell r="B690">
            <v>20181100063</v>
          </cell>
          <cell r="C690">
            <v>20181100063</v>
          </cell>
        </row>
        <row r="691">
          <cell r="B691">
            <v>20221000031</v>
          </cell>
          <cell r="C691">
            <v>20221000031</v>
          </cell>
        </row>
        <row r="692">
          <cell r="B692">
            <v>20160700050</v>
          </cell>
          <cell r="C692">
            <v>20160700050</v>
          </cell>
        </row>
        <row r="693">
          <cell r="B693">
            <v>20190900037</v>
          </cell>
          <cell r="C693">
            <v>20190900037</v>
          </cell>
        </row>
        <row r="694">
          <cell r="B694">
            <v>20120400033</v>
          </cell>
          <cell r="C694">
            <v>20120400033</v>
          </cell>
        </row>
        <row r="695">
          <cell r="B695">
            <v>20120400032</v>
          </cell>
          <cell r="C695">
            <v>20120400032</v>
          </cell>
        </row>
        <row r="696">
          <cell r="B696">
            <v>20140900033</v>
          </cell>
          <cell r="C696">
            <v>20140900033</v>
          </cell>
        </row>
        <row r="697">
          <cell r="B697">
            <v>20140700032</v>
          </cell>
          <cell r="C697">
            <v>20140700032</v>
          </cell>
        </row>
        <row r="698">
          <cell r="B698">
            <v>20150200047</v>
          </cell>
          <cell r="C698">
            <v>20140700032</v>
          </cell>
        </row>
        <row r="699">
          <cell r="B699">
            <v>20141200021</v>
          </cell>
          <cell r="C699">
            <v>20141200021</v>
          </cell>
        </row>
        <row r="700">
          <cell r="B700">
            <v>20140900035</v>
          </cell>
          <cell r="C700">
            <v>20140900035</v>
          </cell>
        </row>
        <row r="701">
          <cell r="B701">
            <v>20201100021</v>
          </cell>
          <cell r="C701">
            <v>20201100021</v>
          </cell>
        </row>
        <row r="702">
          <cell r="B702">
            <v>20110805695</v>
          </cell>
          <cell r="C702">
            <v>20110805695</v>
          </cell>
        </row>
        <row r="703">
          <cell r="B703">
            <v>20110804660</v>
          </cell>
          <cell r="C703">
            <v>20110804660</v>
          </cell>
        </row>
        <row r="704">
          <cell r="B704">
            <v>20110805281</v>
          </cell>
          <cell r="C704">
            <v>20110805281</v>
          </cell>
        </row>
        <row r="705">
          <cell r="B705">
            <v>20110801875</v>
          </cell>
          <cell r="C705">
            <v>20110801875</v>
          </cell>
        </row>
        <row r="706">
          <cell r="B706">
            <v>20110804659</v>
          </cell>
          <cell r="C706">
            <v>20110804659</v>
          </cell>
        </row>
        <row r="707">
          <cell r="B707">
            <v>20110805343</v>
          </cell>
          <cell r="C707">
            <v>20110805343</v>
          </cell>
        </row>
        <row r="708">
          <cell r="B708">
            <v>20110801874</v>
          </cell>
          <cell r="C708">
            <v>20110801874</v>
          </cell>
        </row>
        <row r="709">
          <cell r="B709">
            <v>20211100006</v>
          </cell>
          <cell r="C709">
            <v>20211100006</v>
          </cell>
        </row>
        <row r="710">
          <cell r="B710">
            <v>20211100006</v>
          </cell>
          <cell r="C710">
            <v>20211100006</v>
          </cell>
        </row>
        <row r="711">
          <cell r="B711">
            <v>20220300002</v>
          </cell>
          <cell r="C711">
            <v>20220300002</v>
          </cell>
        </row>
        <row r="712">
          <cell r="B712">
            <v>20160900020</v>
          </cell>
          <cell r="C712">
            <v>20160900020</v>
          </cell>
        </row>
        <row r="713">
          <cell r="B713">
            <v>20160700064</v>
          </cell>
          <cell r="C713">
            <v>20160700064</v>
          </cell>
        </row>
        <row r="714">
          <cell r="B714">
            <v>20120800031</v>
          </cell>
          <cell r="C714">
            <v>20120800031</v>
          </cell>
        </row>
        <row r="715">
          <cell r="B715">
            <v>20160900019</v>
          </cell>
          <cell r="C715">
            <v>20160900019</v>
          </cell>
        </row>
        <row r="716">
          <cell r="B716">
            <v>20040500003</v>
          </cell>
          <cell r="C716">
            <v>20040500003</v>
          </cell>
        </row>
        <row r="717">
          <cell r="B717">
            <v>20120800030</v>
          </cell>
          <cell r="C717">
            <v>20120800030</v>
          </cell>
        </row>
        <row r="718">
          <cell r="B718">
            <v>20160600019</v>
          </cell>
          <cell r="C718">
            <v>20160600019</v>
          </cell>
        </row>
        <row r="719">
          <cell r="B719">
            <v>20160600018</v>
          </cell>
          <cell r="C719">
            <v>20160600018</v>
          </cell>
        </row>
        <row r="720">
          <cell r="B720">
            <v>20110803088</v>
          </cell>
          <cell r="C720">
            <v>20110803088</v>
          </cell>
        </row>
        <row r="721">
          <cell r="B721">
            <v>20110804939</v>
          </cell>
          <cell r="C721">
            <v>20110804939</v>
          </cell>
        </row>
        <row r="722">
          <cell r="B722">
            <v>20210600034</v>
          </cell>
          <cell r="C722">
            <v>20210600034</v>
          </cell>
        </row>
        <row r="723">
          <cell r="B723">
            <v>20110804849</v>
          </cell>
          <cell r="C723">
            <v>20110804849</v>
          </cell>
        </row>
        <row r="724">
          <cell r="B724">
            <v>20120300039</v>
          </cell>
          <cell r="C724">
            <v>20120300039</v>
          </cell>
        </row>
        <row r="725">
          <cell r="B725">
            <v>20110804988</v>
          </cell>
          <cell r="C725">
            <v>20110804988</v>
          </cell>
        </row>
        <row r="726">
          <cell r="B726">
            <v>20140200019</v>
          </cell>
          <cell r="C726">
            <v>20140200019</v>
          </cell>
        </row>
        <row r="727">
          <cell r="B727">
            <v>20110800706</v>
          </cell>
          <cell r="C727">
            <v>20110800706</v>
          </cell>
        </row>
        <row r="728">
          <cell r="B728">
            <v>20131100019</v>
          </cell>
          <cell r="C728">
            <v>20131100019</v>
          </cell>
        </row>
        <row r="729">
          <cell r="B729">
            <v>20131100021</v>
          </cell>
          <cell r="C729">
            <v>20131100021</v>
          </cell>
        </row>
        <row r="730">
          <cell r="B730">
            <v>20140500033</v>
          </cell>
          <cell r="C730">
            <v>20140500033</v>
          </cell>
        </row>
        <row r="731">
          <cell r="B731">
            <v>20140600045</v>
          </cell>
          <cell r="C731">
            <v>20140600045</v>
          </cell>
        </row>
        <row r="732">
          <cell r="B732">
            <v>20140400071</v>
          </cell>
          <cell r="C732">
            <v>20140400071</v>
          </cell>
        </row>
        <row r="733">
          <cell r="B733">
            <v>20140400070</v>
          </cell>
          <cell r="C733">
            <v>20140400070</v>
          </cell>
        </row>
        <row r="734">
          <cell r="B734">
            <v>20140100008</v>
          </cell>
          <cell r="C734">
            <v>20140100008</v>
          </cell>
        </row>
        <row r="735">
          <cell r="B735">
            <v>20140100007</v>
          </cell>
          <cell r="C735">
            <v>20140100007</v>
          </cell>
        </row>
        <row r="736">
          <cell r="B736">
            <v>20140100006</v>
          </cell>
          <cell r="C736">
            <v>20140100006</v>
          </cell>
        </row>
        <row r="737">
          <cell r="B737">
            <v>20140100004</v>
          </cell>
          <cell r="C737">
            <v>20140100004</v>
          </cell>
        </row>
        <row r="738">
          <cell r="B738">
            <v>20140100005</v>
          </cell>
          <cell r="C738">
            <v>20140100005</v>
          </cell>
        </row>
        <row r="739">
          <cell r="B739">
            <v>20130200008</v>
          </cell>
          <cell r="C739">
            <v>20130200008</v>
          </cell>
        </row>
        <row r="740">
          <cell r="B740">
            <v>20220400034</v>
          </cell>
          <cell r="C740">
            <v>20220400034</v>
          </cell>
        </row>
        <row r="741">
          <cell r="B741">
            <v>20201200002</v>
          </cell>
          <cell r="C741">
            <v>20201200002</v>
          </cell>
        </row>
        <row r="742">
          <cell r="B742">
            <v>20201200003</v>
          </cell>
          <cell r="C742">
            <v>20201200003</v>
          </cell>
        </row>
        <row r="743">
          <cell r="B743">
            <v>20201200004</v>
          </cell>
          <cell r="C743">
            <v>20201200004</v>
          </cell>
        </row>
        <row r="744">
          <cell r="B744">
            <v>20170500046</v>
          </cell>
          <cell r="C744">
            <v>20170500046</v>
          </cell>
        </row>
        <row r="745">
          <cell r="B745">
            <v>20120300066</v>
          </cell>
          <cell r="C745">
            <v>20120300066</v>
          </cell>
        </row>
        <row r="746">
          <cell r="B746">
            <v>20200500010</v>
          </cell>
          <cell r="C746">
            <v>20200500010</v>
          </cell>
        </row>
        <row r="747">
          <cell r="B747">
            <v>20130300007</v>
          </cell>
          <cell r="C747">
            <v>20130300007</v>
          </cell>
        </row>
        <row r="748">
          <cell r="B748">
            <v>20221200011</v>
          </cell>
          <cell r="C748">
            <v>20221200011</v>
          </cell>
        </row>
        <row r="749">
          <cell r="B749">
            <v>20131100017</v>
          </cell>
          <cell r="C749">
            <v>20131100017</v>
          </cell>
        </row>
        <row r="750">
          <cell r="B750">
            <v>20191200105</v>
          </cell>
          <cell r="C750">
            <v>20191200105</v>
          </cell>
        </row>
        <row r="751">
          <cell r="B751">
            <v>20191200085</v>
          </cell>
          <cell r="C751">
            <v>20191200085</v>
          </cell>
        </row>
        <row r="752">
          <cell r="B752">
            <v>20201100057</v>
          </cell>
          <cell r="C752">
            <v>20201100057</v>
          </cell>
        </row>
        <row r="753">
          <cell r="B753">
            <v>20111000065</v>
          </cell>
          <cell r="C753">
            <v>20111000065</v>
          </cell>
        </row>
        <row r="754">
          <cell r="B754">
            <v>20191200086</v>
          </cell>
          <cell r="C754">
            <v>20191200086</v>
          </cell>
        </row>
        <row r="755">
          <cell r="B755">
            <v>20140400005</v>
          </cell>
          <cell r="C755">
            <v>20140400005</v>
          </cell>
        </row>
        <row r="756">
          <cell r="B756">
            <v>20111000066</v>
          </cell>
          <cell r="C756">
            <v>20111000066</v>
          </cell>
        </row>
        <row r="757">
          <cell r="B757">
            <v>20111000061</v>
          </cell>
          <cell r="C757">
            <v>20111000061</v>
          </cell>
        </row>
        <row r="758">
          <cell r="B758">
            <v>20140400004</v>
          </cell>
          <cell r="C758">
            <v>20140400004</v>
          </cell>
        </row>
        <row r="759">
          <cell r="B759">
            <v>20200100006</v>
          </cell>
          <cell r="C759">
            <v>20200100006</v>
          </cell>
        </row>
        <row r="760">
          <cell r="B760">
            <v>20100400024</v>
          </cell>
          <cell r="C760">
            <v>20100400024</v>
          </cell>
        </row>
        <row r="761">
          <cell r="B761">
            <v>20200600021</v>
          </cell>
          <cell r="C761">
            <v>20200600021</v>
          </cell>
        </row>
        <row r="762">
          <cell r="B762">
            <v>20180600067</v>
          </cell>
          <cell r="C762">
            <v>20180600067</v>
          </cell>
        </row>
        <row r="763">
          <cell r="B763">
            <v>20211200007</v>
          </cell>
          <cell r="C763">
            <v>20211200007</v>
          </cell>
        </row>
        <row r="764">
          <cell r="B764">
            <v>20210300001</v>
          </cell>
          <cell r="C764">
            <v>20210300001</v>
          </cell>
        </row>
        <row r="765">
          <cell r="B765">
            <v>20210600030</v>
          </cell>
          <cell r="C765">
            <v>20210600030</v>
          </cell>
        </row>
        <row r="766">
          <cell r="B766">
            <v>20210900005</v>
          </cell>
          <cell r="C766">
            <v>20210900005</v>
          </cell>
        </row>
        <row r="767">
          <cell r="B767">
            <v>20131100020</v>
          </cell>
          <cell r="C767">
            <v>20131100020</v>
          </cell>
        </row>
        <row r="768">
          <cell r="B768">
            <v>20190700045</v>
          </cell>
          <cell r="C768">
            <v>20190700045</v>
          </cell>
        </row>
        <row r="769">
          <cell r="B769">
            <v>20200100037</v>
          </cell>
          <cell r="C769">
            <v>20200100037</v>
          </cell>
        </row>
        <row r="770">
          <cell r="B770">
            <v>20140100038</v>
          </cell>
          <cell r="C770">
            <v>20140100038</v>
          </cell>
        </row>
        <row r="771">
          <cell r="B771">
            <v>20061000003</v>
          </cell>
          <cell r="C771">
            <v>20061000003</v>
          </cell>
        </row>
        <row r="772">
          <cell r="B772">
            <v>20140900013</v>
          </cell>
          <cell r="C772">
            <v>20140900013</v>
          </cell>
        </row>
        <row r="773">
          <cell r="B773">
            <v>20170700061</v>
          </cell>
          <cell r="C773">
            <v>20170700061</v>
          </cell>
        </row>
        <row r="774">
          <cell r="B774">
            <v>20170700060</v>
          </cell>
          <cell r="C774">
            <v>20170700060</v>
          </cell>
        </row>
        <row r="775">
          <cell r="B775">
            <v>20120200034</v>
          </cell>
          <cell r="C775">
            <v>20120200034</v>
          </cell>
        </row>
        <row r="776">
          <cell r="B776">
            <v>20191100118</v>
          </cell>
          <cell r="C776">
            <v>20191100118</v>
          </cell>
        </row>
        <row r="777">
          <cell r="B777">
            <v>20201200001</v>
          </cell>
          <cell r="C777">
            <v>20201200001</v>
          </cell>
        </row>
        <row r="778">
          <cell r="B778">
            <v>20181200052</v>
          </cell>
          <cell r="C778">
            <v>20181200052</v>
          </cell>
        </row>
        <row r="779">
          <cell r="B779">
            <v>20210400009</v>
          </cell>
          <cell r="C779">
            <v>20210400009</v>
          </cell>
        </row>
        <row r="780">
          <cell r="B780">
            <v>20220200038</v>
          </cell>
          <cell r="C780">
            <v>20220200038</v>
          </cell>
        </row>
        <row r="781">
          <cell r="B781">
            <v>20171200074</v>
          </cell>
          <cell r="C781">
            <v>20171200074</v>
          </cell>
        </row>
        <row r="782">
          <cell r="B782">
            <v>20180300074</v>
          </cell>
          <cell r="C782">
            <v>20171200074</v>
          </cell>
        </row>
        <row r="783">
          <cell r="B783">
            <v>20190900006</v>
          </cell>
          <cell r="C783">
            <v>20171200074</v>
          </cell>
        </row>
        <row r="784">
          <cell r="B784">
            <v>20190900079</v>
          </cell>
          <cell r="C784">
            <v>20171200074</v>
          </cell>
        </row>
        <row r="785">
          <cell r="B785">
            <v>20201200017</v>
          </cell>
          <cell r="C785">
            <v>20201200017</v>
          </cell>
        </row>
        <row r="786">
          <cell r="B786">
            <v>20211100031</v>
          </cell>
          <cell r="C786">
            <v>20211100031</v>
          </cell>
        </row>
        <row r="787">
          <cell r="B787">
            <v>20211100030</v>
          </cell>
          <cell r="C787">
            <v>20211100030</v>
          </cell>
        </row>
        <row r="788">
          <cell r="B788">
            <v>20110805464</v>
          </cell>
          <cell r="C788">
            <v>20110805464</v>
          </cell>
        </row>
        <row r="789">
          <cell r="B789">
            <v>20210800014</v>
          </cell>
          <cell r="C789">
            <v>20210800014</v>
          </cell>
        </row>
        <row r="790">
          <cell r="B790">
            <v>20210800015</v>
          </cell>
          <cell r="C790">
            <v>20210800015</v>
          </cell>
        </row>
        <row r="791">
          <cell r="B791">
            <v>20210800016</v>
          </cell>
          <cell r="C791">
            <v>20210800016</v>
          </cell>
        </row>
        <row r="792">
          <cell r="B792">
            <v>20110800287</v>
          </cell>
          <cell r="C792">
            <v>20110800287</v>
          </cell>
        </row>
        <row r="793">
          <cell r="B793">
            <v>20160500004</v>
          </cell>
          <cell r="C793">
            <v>20160500004</v>
          </cell>
        </row>
        <row r="794">
          <cell r="B794">
            <v>20191100119</v>
          </cell>
          <cell r="C794">
            <v>20191100119</v>
          </cell>
        </row>
        <row r="795">
          <cell r="B795">
            <v>20110805448</v>
          </cell>
          <cell r="C795">
            <v>20110805448</v>
          </cell>
        </row>
        <row r="796">
          <cell r="B796">
            <v>20190900065</v>
          </cell>
          <cell r="C796">
            <v>20190900065</v>
          </cell>
        </row>
        <row r="797">
          <cell r="B797">
            <v>20150500002</v>
          </cell>
          <cell r="C797">
            <v>20150500002</v>
          </cell>
        </row>
        <row r="798">
          <cell r="B798">
            <v>20150500003</v>
          </cell>
          <cell r="C798">
            <v>20150500003</v>
          </cell>
        </row>
        <row r="799">
          <cell r="B799">
            <v>20190900002</v>
          </cell>
          <cell r="C799">
            <v>20190900002</v>
          </cell>
        </row>
        <row r="800">
          <cell r="B800">
            <v>20140100030</v>
          </cell>
          <cell r="C800">
            <v>20140100030</v>
          </cell>
        </row>
        <row r="801">
          <cell r="B801">
            <v>20140100027</v>
          </cell>
          <cell r="C801">
            <v>20140100027</v>
          </cell>
        </row>
        <row r="802">
          <cell r="B802">
            <v>20190800032</v>
          </cell>
          <cell r="C802">
            <v>20190800032</v>
          </cell>
        </row>
        <row r="803">
          <cell r="B803">
            <v>20140100040</v>
          </cell>
          <cell r="C803">
            <v>20140100040</v>
          </cell>
        </row>
        <row r="804">
          <cell r="B804">
            <v>20110805169</v>
          </cell>
          <cell r="C804">
            <v>20110805169</v>
          </cell>
        </row>
        <row r="805">
          <cell r="B805">
            <v>20220400014</v>
          </cell>
          <cell r="C805">
            <v>20220400014</v>
          </cell>
        </row>
        <row r="806">
          <cell r="B806">
            <v>20180300036</v>
          </cell>
          <cell r="C806">
            <v>20180300036</v>
          </cell>
        </row>
        <row r="807">
          <cell r="B807">
            <v>20180500106</v>
          </cell>
          <cell r="C807">
            <v>20180300036</v>
          </cell>
        </row>
        <row r="808">
          <cell r="B808">
            <v>20230300064</v>
          </cell>
          <cell r="C808">
            <v>20230300064</v>
          </cell>
        </row>
        <row r="809">
          <cell r="B809">
            <v>20170700031</v>
          </cell>
          <cell r="C809">
            <v>20170700031</v>
          </cell>
        </row>
        <row r="810">
          <cell r="B810">
            <v>20230300008</v>
          </cell>
          <cell r="C810">
            <v>20230300008</v>
          </cell>
        </row>
        <row r="811">
          <cell r="B811">
            <v>20230400010</v>
          </cell>
          <cell r="C811">
            <v>20230300008</v>
          </cell>
        </row>
        <row r="812">
          <cell r="B812">
            <v>20230300009</v>
          </cell>
          <cell r="C812">
            <v>20230300009</v>
          </cell>
        </row>
        <row r="813">
          <cell r="B813">
            <v>20210100026</v>
          </cell>
          <cell r="C813">
            <v>20210100026</v>
          </cell>
        </row>
        <row r="814">
          <cell r="B814">
            <v>20110800692</v>
          </cell>
          <cell r="C814">
            <v>20110800692</v>
          </cell>
        </row>
        <row r="815">
          <cell r="B815">
            <v>20161100030</v>
          </cell>
          <cell r="C815">
            <v>20161100030</v>
          </cell>
        </row>
        <row r="816">
          <cell r="B816">
            <v>20211200015</v>
          </cell>
          <cell r="C816">
            <v>20211200015</v>
          </cell>
        </row>
        <row r="817">
          <cell r="B817">
            <v>20170300010</v>
          </cell>
          <cell r="C817">
            <v>20170300010</v>
          </cell>
        </row>
        <row r="818">
          <cell r="B818">
            <v>20170700039</v>
          </cell>
          <cell r="C818">
            <v>20170300010</v>
          </cell>
        </row>
        <row r="819">
          <cell r="B819">
            <v>20190900128</v>
          </cell>
          <cell r="C819">
            <v>20170300010</v>
          </cell>
        </row>
        <row r="820">
          <cell r="B820">
            <v>20190900098</v>
          </cell>
          <cell r="C820">
            <v>20170300010</v>
          </cell>
        </row>
        <row r="821">
          <cell r="B821">
            <v>20210900036</v>
          </cell>
          <cell r="C821">
            <v>20210900036</v>
          </cell>
        </row>
        <row r="822">
          <cell r="B822">
            <v>20220100057</v>
          </cell>
          <cell r="C822">
            <v>20220100057</v>
          </cell>
        </row>
        <row r="823">
          <cell r="B823">
            <v>20180800057</v>
          </cell>
          <cell r="C823">
            <v>20180800057</v>
          </cell>
        </row>
        <row r="824">
          <cell r="B824">
            <v>20140700050</v>
          </cell>
          <cell r="C824">
            <v>20140700050</v>
          </cell>
        </row>
        <row r="825">
          <cell r="B825">
            <v>20140700051</v>
          </cell>
          <cell r="C825">
            <v>20140700051</v>
          </cell>
        </row>
        <row r="826">
          <cell r="B826">
            <v>20180300082</v>
          </cell>
          <cell r="C826">
            <v>20180300082</v>
          </cell>
        </row>
        <row r="827">
          <cell r="B827">
            <v>20140900031</v>
          </cell>
          <cell r="C827">
            <v>20140900031</v>
          </cell>
        </row>
        <row r="828">
          <cell r="B828">
            <v>20150600008</v>
          </cell>
          <cell r="C828">
            <v>20150600008</v>
          </cell>
        </row>
        <row r="829">
          <cell r="B829">
            <v>20170700071</v>
          </cell>
          <cell r="C829">
            <v>20170700071</v>
          </cell>
        </row>
        <row r="830">
          <cell r="B830">
            <v>20180800055</v>
          </cell>
          <cell r="C830">
            <v>20180800055</v>
          </cell>
        </row>
        <row r="831">
          <cell r="B831">
            <v>20170900022</v>
          </cell>
          <cell r="C831">
            <v>20170900022</v>
          </cell>
        </row>
        <row r="832">
          <cell r="B832">
            <v>20170900001</v>
          </cell>
          <cell r="C832">
            <v>20170900001</v>
          </cell>
        </row>
        <row r="833">
          <cell r="B833">
            <v>20200700026</v>
          </cell>
          <cell r="C833">
            <v>20200700026</v>
          </cell>
        </row>
        <row r="834">
          <cell r="B834">
            <v>20110805761</v>
          </cell>
          <cell r="C834">
            <v>20110805761</v>
          </cell>
        </row>
        <row r="835">
          <cell r="B835">
            <v>20200100005</v>
          </cell>
          <cell r="C835">
            <v>20200100005</v>
          </cell>
        </row>
        <row r="836">
          <cell r="B836">
            <v>20071000005</v>
          </cell>
          <cell r="C836">
            <v>20071000005</v>
          </cell>
        </row>
        <row r="837">
          <cell r="B837">
            <v>20190800035</v>
          </cell>
          <cell r="C837">
            <v>20190800035</v>
          </cell>
        </row>
        <row r="838">
          <cell r="B838">
            <v>20230200016</v>
          </cell>
          <cell r="C838">
            <v>20230200016</v>
          </cell>
        </row>
        <row r="839">
          <cell r="B839">
            <v>20200100082</v>
          </cell>
          <cell r="C839">
            <v>20200100082</v>
          </cell>
        </row>
        <row r="840">
          <cell r="B840">
            <v>20200100081</v>
          </cell>
          <cell r="C840">
            <v>20200100081</v>
          </cell>
        </row>
        <row r="841">
          <cell r="B841">
            <v>20180600017</v>
          </cell>
          <cell r="C841">
            <v>20180600017</v>
          </cell>
        </row>
        <row r="842">
          <cell r="B842">
            <v>20180600015</v>
          </cell>
          <cell r="C842">
            <v>20180600015</v>
          </cell>
        </row>
        <row r="843">
          <cell r="B843">
            <v>20180600016</v>
          </cell>
          <cell r="C843">
            <v>20180600016</v>
          </cell>
        </row>
        <row r="844">
          <cell r="B844">
            <v>20180600018</v>
          </cell>
          <cell r="C844">
            <v>20180600018</v>
          </cell>
        </row>
        <row r="845">
          <cell r="B845">
            <v>20220100041</v>
          </cell>
          <cell r="C845">
            <v>20220100041</v>
          </cell>
        </row>
        <row r="846">
          <cell r="B846">
            <v>20071200005</v>
          </cell>
          <cell r="C846">
            <v>20071200005</v>
          </cell>
        </row>
        <row r="847">
          <cell r="B847">
            <v>20080700011</v>
          </cell>
          <cell r="C847">
            <v>20080700011</v>
          </cell>
        </row>
        <row r="848">
          <cell r="B848">
            <v>20111000378</v>
          </cell>
          <cell r="C848">
            <v>20080700011</v>
          </cell>
        </row>
        <row r="849">
          <cell r="B849">
            <v>20091200016</v>
          </cell>
          <cell r="C849">
            <v>20091200016</v>
          </cell>
        </row>
        <row r="850">
          <cell r="B850">
            <v>20151000061</v>
          </cell>
          <cell r="C850">
            <v>20151000061</v>
          </cell>
        </row>
        <row r="851">
          <cell r="B851">
            <v>20191200087</v>
          </cell>
          <cell r="C851">
            <v>20191200087</v>
          </cell>
        </row>
        <row r="852">
          <cell r="B852">
            <v>20111100024</v>
          </cell>
          <cell r="C852">
            <v>20111100024</v>
          </cell>
        </row>
        <row r="853">
          <cell r="B853">
            <v>20071000014</v>
          </cell>
          <cell r="C853">
            <v>20071000014</v>
          </cell>
        </row>
        <row r="854">
          <cell r="B854">
            <v>20111000301</v>
          </cell>
          <cell r="C854">
            <v>20071000014</v>
          </cell>
        </row>
        <row r="855">
          <cell r="B855">
            <v>20210600001</v>
          </cell>
          <cell r="C855">
            <v>20210600001</v>
          </cell>
        </row>
        <row r="856">
          <cell r="B856">
            <v>20220500006</v>
          </cell>
          <cell r="C856">
            <v>20220500006</v>
          </cell>
        </row>
        <row r="857">
          <cell r="B857">
            <v>20060800006</v>
          </cell>
          <cell r="C857">
            <v>20060800006</v>
          </cell>
        </row>
        <row r="858">
          <cell r="B858">
            <v>20170700047</v>
          </cell>
          <cell r="C858">
            <v>20170700047</v>
          </cell>
        </row>
        <row r="859">
          <cell r="B859">
            <v>20130400010</v>
          </cell>
          <cell r="C859">
            <v>20130400010</v>
          </cell>
        </row>
        <row r="860">
          <cell r="B860">
            <v>20211200019</v>
          </cell>
          <cell r="C860">
            <v>20211200019</v>
          </cell>
        </row>
        <row r="861">
          <cell r="B861">
            <v>20080100023</v>
          </cell>
          <cell r="C861">
            <v>20080100023</v>
          </cell>
        </row>
        <row r="862">
          <cell r="B862">
            <v>20111000475</v>
          </cell>
          <cell r="C862">
            <v>20080100023</v>
          </cell>
        </row>
        <row r="863">
          <cell r="B863">
            <v>20170400004</v>
          </cell>
          <cell r="C863">
            <v>20170400004</v>
          </cell>
        </row>
        <row r="864">
          <cell r="B864">
            <v>20170900010</v>
          </cell>
          <cell r="C864">
            <v>20170400004</v>
          </cell>
        </row>
        <row r="865">
          <cell r="B865">
            <v>20170400002</v>
          </cell>
          <cell r="C865">
            <v>20170400002</v>
          </cell>
        </row>
        <row r="866">
          <cell r="B866">
            <v>20190900160</v>
          </cell>
          <cell r="C866">
            <v>20170400002</v>
          </cell>
        </row>
        <row r="867">
          <cell r="B867">
            <v>20080300003</v>
          </cell>
          <cell r="C867">
            <v>20080300003</v>
          </cell>
        </row>
        <row r="868">
          <cell r="B868">
            <v>20191200025</v>
          </cell>
          <cell r="C868">
            <v>20191200025</v>
          </cell>
        </row>
        <row r="869">
          <cell r="B869">
            <v>20201100054</v>
          </cell>
          <cell r="C869">
            <v>20201100054</v>
          </cell>
        </row>
        <row r="870">
          <cell r="B870">
            <v>20080100003</v>
          </cell>
          <cell r="C870">
            <v>20080100003</v>
          </cell>
        </row>
        <row r="871">
          <cell r="B871">
            <v>20171000005</v>
          </cell>
          <cell r="C871">
            <v>20171000005</v>
          </cell>
        </row>
        <row r="872">
          <cell r="B872">
            <v>20180900042</v>
          </cell>
          <cell r="C872">
            <v>20171000005</v>
          </cell>
        </row>
        <row r="873">
          <cell r="B873">
            <v>20180200006</v>
          </cell>
          <cell r="C873">
            <v>20180200006</v>
          </cell>
        </row>
        <row r="874">
          <cell r="B874">
            <v>20170400007</v>
          </cell>
          <cell r="C874">
            <v>20170400007</v>
          </cell>
        </row>
        <row r="875">
          <cell r="B875">
            <v>20170900011</v>
          </cell>
          <cell r="C875">
            <v>20170400007</v>
          </cell>
        </row>
        <row r="876">
          <cell r="B876">
            <v>20180200007</v>
          </cell>
          <cell r="C876">
            <v>20180200007</v>
          </cell>
        </row>
        <row r="877">
          <cell r="B877">
            <v>20191200026</v>
          </cell>
          <cell r="C877">
            <v>20191200026</v>
          </cell>
        </row>
        <row r="878">
          <cell r="B878">
            <v>20220700094</v>
          </cell>
          <cell r="C878">
            <v>20220700094</v>
          </cell>
        </row>
        <row r="879">
          <cell r="B879">
            <v>20080700014</v>
          </cell>
          <cell r="C879">
            <v>20080700014</v>
          </cell>
        </row>
        <row r="880">
          <cell r="B880">
            <v>20120900035</v>
          </cell>
          <cell r="C880">
            <v>20120900035</v>
          </cell>
        </row>
        <row r="881">
          <cell r="B881">
            <v>20130400024</v>
          </cell>
          <cell r="C881">
            <v>20130400024</v>
          </cell>
        </row>
        <row r="882">
          <cell r="B882">
            <v>20211100007</v>
          </cell>
          <cell r="C882">
            <v>20211100007</v>
          </cell>
        </row>
        <row r="883">
          <cell r="B883">
            <v>20200500063</v>
          </cell>
          <cell r="C883">
            <v>20200500063</v>
          </cell>
        </row>
        <row r="884">
          <cell r="B884">
            <v>20140300013</v>
          </cell>
          <cell r="C884">
            <v>20140300013</v>
          </cell>
        </row>
        <row r="885">
          <cell r="B885">
            <v>20161100031</v>
          </cell>
          <cell r="C885">
            <v>20161100031</v>
          </cell>
        </row>
        <row r="886">
          <cell r="B886">
            <v>20190200052</v>
          </cell>
          <cell r="C886">
            <v>20190200052</v>
          </cell>
        </row>
        <row r="887">
          <cell r="B887">
            <v>20190200058</v>
          </cell>
          <cell r="C887">
            <v>20190200058</v>
          </cell>
        </row>
        <row r="888">
          <cell r="B888">
            <v>20190200051</v>
          </cell>
          <cell r="C888">
            <v>20190200051</v>
          </cell>
        </row>
        <row r="889">
          <cell r="B889">
            <v>20110802365</v>
          </cell>
          <cell r="C889">
            <v>20110802365</v>
          </cell>
        </row>
        <row r="890">
          <cell r="B890">
            <v>20210200010</v>
          </cell>
          <cell r="C890">
            <v>20210200010</v>
          </cell>
        </row>
        <row r="891">
          <cell r="B891">
            <v>20200500012</v>
          </cell>
          <cell r="C891">
            <v>20200500012</v>
          </cell>
        </row>
        <row r="892">
          <cell r="B892">
            <v>20210100031</v>
          </cell>
          <cell r="C892">
            <v>20210100031</v>
          </cell>
        </row>
        <row r="893">
          <cell r="B893">
            <v>20220400064</v>
          </cell>
          <cell r="C893">
            <v>20220400064</v>
          </cell>
        </row>
        <row r="894">
          <cell r="B894">
            <v>20220400063</v>
          </cell>
          <cell r="C894">
            <v>20220400063</v>
          </cell>
        </row>
        <row r="895">
          <cell r="B895">
            <v>20200700009</v>
          </cell>
          <cell r="C895">
            <v>20200700009</v>
          </cell>
        </row>
        <row r="896">
          <cell r="B896">
            <v>20200500016</v>
          </cell>
          <cell r="C896">
            <v>20200500016</v>
          </cell>
        </row>
        <row r="897">
          <cell r="B897">
            <v>20200500018</v>
          </cell>
          <cell r="C897">
            <v>20200500018</v>
          </cell>
        </row>
        <row r="898">
          <cell r="B898">
            <v>20200500014</v>
          </cell>
          <cell r="C898">
            <v>20200500014</v>
          </cell>
        </row>
        <row r="899">
          <cell r="B899">
            <v>20200500024</v>
          </cell>
          <cell r="C899">
            <v>20200500024</v>
          </cell>
        </row>
        <row r="900">
          <cell r="B900">
            <v>20210700006</v>
          </cell>
          <cell r="C900">
            <v>20210700006</v>
          </cell>
        </row>
        <row r="901">
          <cell r="B901">
            <v>20201000006</v>
          </cell>
          <cell r="C901">
            <v>20201000006</v>
          </cell>
        </row>
        <row r="902">
          <cell r="B902">
            <v>20200500022</v>
          </cell>
          <cell r="C902">
            <v>20200500022</v>
          </cell>
        </row>
        <row r="903">
          <cell r="B903">
            <v>20210600029</v>
          </cell>
          <cell r="C903">
            <v>20210600029</v>
          </cell>
        </row>
        <row r="904">
          <cell r="B904">
            <v>20200500020</v>
          </cell>
          <cell r="C904">
            <v>20200500020</v>
          </cell>
        </row>
        <row r="905">
          <cell r="B905">
            <v>20200700003</v>
          </cell>
          <cell r="C905">
            <v>20200700003</v>
          </cell>
        </row>
        <row r="906">
          <cell r="B906">
            <v>20150900012</v>
          </cell>
          <cell r="C906">
            <v>20150900012</v>
          </cell>
        </row>
        <row r="907">
          <cell r="B907">
            <v>20150900013</v>
          </cell>
          <cell r="C907">
            <v>20150900013</v>
          </cell>
        </row>
        <row r="908">
          <cell r="B908">
            <v>20150900014</v>
          </cell>
          <cell r="C908">
            <v>20150900014</v>
          </cell>
        </row>
        <row r="909">
          <cell r="B909">
            <v>20180200010</v>
          </cell>
          <cell r="C909">
            <v>20180200010</v>
          </cell>
        </row>
        <row r="910">
          <cell r="B910">
            <v>20120500014</v>
          </cell>
          <cell r="C910">
            <v>20120500014</v>
          </cell>
        </row>
        <row r="911">
          <cell r="B911">
            <v>20221200036</v>
          </cell>
          <cell r="C911">
            <v>20221200036</v>
          </cell>
        </row>
        <row r="912">
          <cell r="B912">
            <v>20110803197</v>
          </cell>
          <cell r="C912">
            <v>20110803197</v>
          </cell>
        </row>
        <row r="913">
          <cell r="B913">
            <v>20200700046</v>
          </cell>
          <cell r="C913">
            <v>20200700046</v>
          </cell>
        </row>
        <row r="914">
          <cell r="B914">
            <v>20110800652</v>
          </cell>
          <cell r="C914">
            <v>20110800652</v>
          </cell>
        </row>
        <row r="915">
          <cell r="B915">
            <v>20200400006</v>
          </cell>
          <cell r="C915">
            <v>20200400006</v>
          </cell>
        </row>
        <row r="916">
          <cell r="B916">
            <v>20201200051</v>
          </cell>
          <cell r="C916">
            <v>20211000062</v>
          </cell>
        </row>
        <row r="917">
          <cell r="B917">
            <v>20201200051</v>
          </cell>
          <cell r="C917">
            <v>20211000062</v>
          </cell>
        </row>
        <row r="918">
          <cell r="B918">
            <v>20201200051</v>
          </cell>
          <cell r="C918">
            <v>20211000062</v>
          </cell>
        </row>
        <row r="919">
          <cell r="B919">
            <v>20201200051</v>
          </cell>
          <cell r="C919">
            <v>20211000062</v>
          </cell>
        </row>
        <row r="920">
          <cell r="B920">
            <v>20201200051</v>
          </cell>
          <cell r="C920">
            <v>20211000062</v>
          </cell>
        </row>
        <row r="921">
          <cell r="B921">
            <v>20211000062</v>
          </cell>
          <cell r="C921">
            <v>20211000062</v>
          </cell>
        </row>
        <row r="922">
          <cell r="B922">
            <v>20220400007</v>
          </cell>
          <cell r="C922">
            <v>20211000062</v>
          </cell>
        </row>
        <row r="923">
          <cell r="B923">
            <v>20220400007</v>
          </cell>
          <cell r="C923">
            <v>20211000062</v>
          </cell>
        </row>
        <row r="924">
          <cell r="B924">
            <v>20230200014</v>
          </cell>
          <cell r="C924">
            <v>20201200051</v>
          </cell>
        </row>
        <row r="925">
          <cell r="B925">
            <v>20230500036</v>
          </cell>
          <cell r="C925">
            <v>20201200051</v>
          </cell>
        </row>
        <row r="926">
          <cell r="B926">
            <v>20131100025</v>
          </cell>
          <cell r="C926">
            <v>20131100025</v>
          </cell>
        </row>
        <row r="927">
          <cell r="B927">
            <v>20150100017</v>
          </cell>
          <cell r="C927">
            <v>20131100025</v>
          </cell>
        </row>
        <row r="928">
          <cell r="B928">
            <v>20190900054</v>
          </cell>
          <cell r="C928">
            <v>20131100025</v>
          </cell>
        </row>
        <row r="929">
          <cell r="B929">
            <v>20190900106</v>
          </cell>
          <cell r="C929">
            <v>20131100025</v>
          </cell>
        </row>
        <row r="930">
          <cell r="B930">
            <v>20141200001</v>
          </cell>
          <cell r="C930">
            <v>20141200001</v>
          </cell>
        </row>
        <row r="931">
          <cell r="B931">
            <v>20201200055</v>
          </cell>
          <cell r="C931">
            <v>20201200055</v>
          </cell>
        </row>
        <row r="932">
          <cell r="B932">
            <v>20211100017</v>
          </cell>
          <cell r="C932">
            <v>20211100017</v>
          </cell>
        </row>
        <row r="933">
          <cell r="B933">
            <v>20210600003</v>
          </cell>
          <cell r="C933">
            <v>20210600003</v>
          </cell>
        </row>
        <row r="934">
          <cell r="B934">
            <v>20210100032</v>
          </cell>
          <cell r="C934">
            <v>20210100032</v>
          </cell>
        </row>
        <row r="935">
          <cell r="B935">
            <v>20110805187</v>
          </cell>
          <cell r="C935">
            <v>20110805187</v>
          </cell>
        </row>
        <row r="936">
          <cell r="B936">
            <v>20110801698</v>
          </cell>
          <cell r="C936">
            <v>20110801698</v>
          </cell>
        </row>
        <row r="937">
          <cell r="B937">
            <v>20110803112</v>
          </cell>
          <cell r="C937">
            <v>20110803112</v>
          </cell>
        </row>
        <row r="938">
          <cell r="B938">
            <v>20110801137</v>
          </cell>
          <cell r="C938">
            <v>20110801137</v>
          </cell>
        </row>
        <row r="939">
          <cell r="B939">
            <v>20110801533</v>
          </cell>
          <cell r="C939">
            <v>20110801533</v>
          </cell>
        </row>
        <row r="940">
          <cell r="B940">
            <v>20110803102</v>
          </cell>
          <cell r="C940">
            <v>20110803102</v>
          </cell>
        </row>
        <row r="941">
          <cell r="B941">
            <v>20110801604</v>
          </cell>
          <cell r="C941">
            <v>20110801604</v>
          </cell>
        </row>
        <row r="942">
          <cell r="B942">
            <v>20130100020</v>
          </cell>
          <cell r="C942">
            <v>20130100020</v>
          </cell>
        </row>
        <row r="943">
          <cell r="B943">
            <v>20060100007</v>
          </cell>
          <cell r="C943">
            <v>20060100007</v>
          </cell>
        </row>
        <row r="944">
          <cell r="B944">
            <v>20110801689</v>
          </cell>
          <cell r="C944">
            <v>20110801689</v>
          </cell>
        </row>
        <row r="945">
          <cell r="B945">
            <v>20110801492</v>
          </cell>
          <cell r="C945">
            <v>20110801492</v>
          </cell>
        </row>
        <row r="946">
          <cell r="B946">
            <v>20110801610</v>
          </cell>
          <cell r="C946">
            <v>20110801610</v>
          </cell>
        </row>
        <row r="947">
          <cell r="B947">
            <v>20191200053</v>
          </cell>
          <cell r="C947">
            <v>20191200053</v>
          </cell>
        </row>
        <row r="948">
          <cell r="B948">
            <v>20191200054</v>
          </cell>
          <cell r="C948">
            <v>20191200054</v>
          </cell>
        </row>
        <row r="949">
          <cell r="B949">
            <v>20130100012</v>
          </cell>
          <cell r="C949">
            <v>20130100012</v>
          </cell>
        </row>
        <row r="950">
          <cell r="B950">
            <v>20190700060</v>
          </cell>
          <cell r="C950">
            <v>20190700060</v>
          </cell>
        </row>
        <row r="951">
          <cell r="B951">
            <v>20220100011</v>
          </cell>
          <cell r="C951">
            <v>20220100011</v>
          </cell>
        </row>
        <row r="952">
          <cell r="B952">
            <v>20220100013</v>
          </cell>
          <cell r="C952">
            <v>20220100013</v>
          </cell>
        </row>
        <row r="953">
          <cell r="B953">
            <v>20220100012</v>
          </cell>
          <cell r="C953">
            <v>20220100012</v>
          </cell>
        </row>
        <row r="954">
          <cell r="B954">
            <v>20220100014</v>
          </cell>
          <cell r="C954">
            <v>20220100014</v>
          </cell>
        </row>
        <row r="955">
          <cell r="B955">
            <v>20180700009</v>
          </cell>
          <cell r="C955">
            <v>20180700009</v>
          </cell>
        </row>
        <row r="956">
          <cell r="B956">
            <v>20140100061</v>
          </cell>
          <cell r="C956">
            <v>20140100061</v>
          </cell>
        </row>
        <row r="957">
          <cell r="B957">
            <v>20140100064</v>
          </cell>
          <cell r="C957">
            <v>20140100064</v>
          </cell>
        </row>
        <row r="958">
          <cell r="B958">
            <v>20180500012</v>
          </cell>
          <cell r="C958">
            <v>20180500012</v>
          </cell>
        </row>
        <row r="959">
          <cell r="B959">
            <v>20181000008</v>
          </cell>
          <cell r="C959">
            <v>20181000008</v>
          </cell>
        </row>
        <row r="960">
          <cell r="B960">
            <v>20190400012</v>
          </cell>
          <cell r="C960">
            <v>20190400012</v>
          </cell>
        </row>
        <row r="961">
          <cell r="B961">
            <v>20190400013</v>
          </cell>
          <cell r="C961">
            <v>20190400013</v>
          </cell>
        </row>
        <row r="962">
          <cell r="B962">
            <v>20131000034</v>
          </cell>
          <cell r="C962">
            <v>20131000034</v>
          </cell>
        </row>
        <row r="963">
          <cell r="B963">
            <v>20201200008</v>
          </cell>
          <cell r="C963">
            <v>20201200008</v>
          </cell>
        </row>
        <row r="964">
          <cell r="B964">
            <v>20121100012</v>
          </cell>
          <cell r="C964">
            <v>20121100012</v>
          </cell>
        </row>
        <row r="965">
          <cell r="B965">
            <v>20121100011</v>
          </cell>
          <cell r="C965">
            <v>20121100011</v>
          </cell>
        </row>
        <row r="966">
          <cell r="B966">
            <v>20190100016</v>
          </cell>
          <cell r="C966">
            <v>20190100016</v>
          </cell>
        </row>
        <row r="967">
          <cell r="B967">
            <v>20110805171</v>
          </cell>
          <cell r="C967">
            <v>20110805171</v>
          </cell>
        </row>
        <row r="968">
          <cell r="B968">
            <v>20180700005</v>
          </cell>
          <cell r="C968">
            <v>20180700005</v>
          </cell>
        </row>
        <row r="969">
          <cell r="B969">
            <v>20230500029</v>
          </cell>
          <cell r="C969">
            <v>20230500029</v>
          </cell>
        </row>
        <row r="970">
          <cell r="B970">
            <v>20150900019</v>
          </cell>
          <cell r="C970">
            <v>20150900019</v>
          </cell>
        </row>
        <row r="971">
          <cell r="B971">
            <v>20110805445</v>
          </cell>
          <cell r="C971">
            <v>20110805445</v>
          </cell>
        </row>
        <row r="972">
          <cell r="B972">
            <v>20200300069</v>
          </cell>
          <cell r="C972">
            <v>20200300069</v>
          </cell>
        </row>
        <row r="973">
          <cell r="B973">
            <v>20200700025</v>
          </cell>
          <cell r="C973">
            <v>20200300069</v>
          </cell>
        </row>
        <row r="974">
          <cell r="B974">
            <v>20180600024</v>
          </cell>
          <cell r="C974">
            <v>20180600024</v>
          </cell>
        </row>
        <row r="975">
          <cell r="B975">
            <v>20111001049</v>
          </cell>
          <cell r="C975">
            <v>20111001049</v>
          </cell>
        </row>
        <row r="976">
          <cell r="B976">
            <v>20220500008</v>
          </cell>
          <cell r="C976">
            <v>20220500008</v>
          </cell>
        </row>
        <row r="977">
          <cell r="B977">
            <v>20200200012</v>
          </cell>
          <cell r="C977">
            <v>20200200012</v>
          </cell>
        </row>
        <row r="978">
          <cell r="B978">
            <v>20201100058</v>
          </cell>
          <cell r="C978">
            <v>20201100058</v>
          </cell>
        </row>
        <row r="979">
          <cell r="B979">
            <v>20201100059</v>
          </cell>
          <cell r="C979">
            <v>20201100059</v>
          </cell>
        </row>
        <row r="980">
          <cell r="B980">
            <v>20050300004</v>
          </cell>
          <cell r="C980">
            <v>20050300004</v>
          </cell>
        </row>
        <row r="981">
          <cell r="B981">
            <v>20210100009</v>
          </cell>
          <cell r="C981">
            <v>20210100009</v>
          </cell>
        </row>
        <row r="982">
          <cell r="B982">
            <v>20210100025</v>
          </cell>
          <cell r="C982">
            <v>20210100025</v>
          </cell>
        </row>
        <row r="983">
          <cell r="B983">
            <v>20190900036</v>
          </cell>
          <cell r="C983">
            <v>20190900036</v>
          </cell>
        </row>
        <row r="984">
          <cell r="B984">
            <v>20180600026</v>
          </cell>
          <cell r="C984">
            <v>20180600026</v>
          </cell>
        </row>
        <row r="985">
          <cell r="B985">
            <v>20201200010</v>
          </cell>
          <cell r="C985">
            <v>20201200010</v>
          </cell>
        </row>
        <row r="986">
          <cell r="B986">
            <v>20201200011</v>
          </cell>
          <cell r="C986">
            <v>20201200011</v>
          </cell>
        </row>
        <row r="987">
          <cell r="B987">
            <v>20180200009</v>
          </cell>
          <cell r="C987">
            <v>20180200009</v>
          </cell>
        </row>
        <row r="988">
          <cell r="B988">
            <v>20190300056</v>
          </cell>
          <cell r="C988">
            <v>20190300056</v>
          </cell>
        </row>
        <row r="989">
          <cell r="B989">
            <v>20140500034</v>
          </cell>
          <cell r="C989">
            <v>20140500034</v>
          </cell>
        </row>
        <row r="990">
          <cell r="B990">
            <v>20230100012</v>
          </cell>
          <cell r="C990">
            <v>20230100012</v>
          </cell>
        </row>
        <row r="991">
          <cell r="B991">
            <v>20110805431</v>
          </cell>
          <cell r="C991">
            <v>20110805431</v>
          </cell>
        </row>
        <row r="992">
          <cell r="B992">
            <v>20110805429</v>
          </cell>
          <cell r="C992">
            <v>20110805429</v>
          </cell>
        </row>
        <row r="993">
          <cell r="B993">
            <v>20210700014</v>
          </cell>
          <cell r="C993">
            <v>20210700014</v>
          </cell>
        </row>
        <row r="994">
          <cell r="B994">
            <v>20180900072</v>
          </cell>
          <cell r="C994">
            <v>20180900072</v>
          </cell>
        </row>
        <row r="995">
          <cell r="B995">
            <v>20190400003</v>
          </cell>
          <cell r="C995">
            <v>20190400003</v>
          </cell>
        </row>
        <row r="996">
          <cell r="B996">
            <v>20111100049</v>
          </cell>
          <cell r="C996">
            <v>20111100049</v>
          </cell>
        </row>
        <row r="997">
          <cell r="B997">
            <v>20191200038</v>
          </cell>
          <cell r="C997">
            <v>20191200038</v>
          </cell>
        </row>
        <row r="998">
          <cell r="B998">
            <v>20191200039</v>
          </cell>
          <cell r="C998">
            <v>20191200039</v>
          </cell>
        </row>
        <row r="999">
          <cell r="B999">
            <v>20140700029</v>
          </cell>
          <cell r="C999">
            <v>20140700029</v>
          </cell>
        </row>
        <row r="1000">
          <cell r="B1000">
            <v>20160700063</v>
          </cell>
          <cell r="C1000">
            <v>20160700063</v>
          </cell>
        </row>
        <row r="1001">
          <cell r="B1001">
            <v>20110802330</v>
          </cell>
          <cell r="C1001">
            <v>20110802330</v>
          </cell>
        </row>
        <row r="1002">
          <cell r="B1002">
            <v>20200300105</v>
          </cell>
          <cell r="C1002">
            <v>20200300105</v>
          </cell>
        </row>
        <row r="1003">
          <cell r="B1003">
            <v>20211100019</v>
          </cell>
          <cell r="C1003">
            <v>20211100019</v>
          </cell>
        </row>
        <row r="1004">
          <cell r="B1004">
            <v>20200300077</v>
          </cell>
          <cell r="C1004">
            <v>20200300077</v>
          </cell>
        </row>
        <row r="1005">
          <cell r="B1005">
            <v>20211100020</v>
          </cell>
          <cell r="C1005">
            <v>20211100020</v>
          </cell>
        </row>
        <row r="1006">
          <cell r="B1006">
            <v>20211100021</v>
          </cell>
          <cell r="C1006">
            <v>20211100021</v>
          </cell>
        </row>
        <row r="1007">
          <cell r="B1007">
            <v>20191200040</v>
          </cell>
          <cell r="C1007">
            <v>20191200040</v>
          </cell>
        </row>
        <row r="1008">
          <cell r="B1008">
            <v>20211100015</v>
          </cell>
          <cell r="C1008">
            <v>20211100015</v>
          </cell>
        </row>
        <row r="1009">
          <cell r="B1009">
            <v>20211100014</v>
          </cell>
          <cell r="C1009">
            <v>20211100014</v>
          </cell>
        </row>
        <row r="1010">
          <cell r="B1010">
            <v>20220900042</v>
          </cell>
          <cell r="C1010">
            <v>20220900042</v>
          </cell>
        </row>
        <row r="1011">
          <cell r="B1011">
            <v>20200400046</v>
          </cell>
          <cell r="C1011">
            <v>20200400046</v>
          </cell>
        </row>
        <row r="1012">
          <cell r="B1012">
            <v>20140900032</v>
          </cell>
          <cell r="C1012">
            <v>20140900032</v>
          </cell>
        </row>
        <row r="1013">
          <cell r="B1013">
            <v>20201100051</v>
          </cell>
          <cell r="C1013">
            <v>20201100051</v>
          </cell>
        </row>
        <row r="1014">
          <cell r="B1014">
            <v>20180100010</v>
          </cell>
          <cell r="C1014">
            <v>20180100010</v>
          </cell>
        </row>
        <row r="1015">
          <cell r="B1015">
            <v>20191000131</v>
          </cell>
          <cell r="C1015">
            <v>20191000131</v>
          </cell>
        </row>
        <row r="1016">
          <cell r="B1016">
            <v>20211000058</v>
          </cell>
          <cell r="C1016">
            <v>20211000058</v>
          </cell>
        </row>
        <row r="1017">
          <cell r="B1017">
            <v>20171100056</v>
          </cell>
          <cell r="C1017">
            <v>20171100056</v>
          </cell>
        </row>
        <row r="1018">
          <cell r="B1018">
            <v>20171100057</v>
          </cell>
          <cell r="C1018">
            <v>20171100057</v>
          </cell>
        </row>
        <row r="1019">
          <cell r="B1019">
            <v>20131100018</v>
          </cell>
          <cell r="C1019">
            <v>20131100018</v>
          </cell>
        </row>
        <row r="1020">
          <cell r="B1020">
            <v>20171100055</v>
          </cell>
          <cell r="C1020">
            <v>20171100055</v>
          </cell>
        </row>
        <row r="1021">
          <cell r="B1021">
            <v>20221000032</v>
          </cell>
          <cell r="C1021">
            <v>20221000032</v>
          </cell>
        </row>
        <row r="1022">
          <cell r="B1022">
            <v>20190800038</v>
          </cell>
          <cell r="C1022">
            <v>20190800038</v>
          </cell>
        </row>
        <row r="1023">
          <cell r="B1023">
            <v>20140600021</v>
          </cell>
          <cell r="C1023">
            <v>20140600021</v>
          </cell>
        </row>
        <row r="1024">
          <cell r="B1024">
            <v>20140600020</v>
          </cell>
          <cell r="C1024">
            <v>20140600020</v>
          </cell>
        </row>
        <row r="1025">
          <cell r="B1025">
            <v>20200900082</v>
          </cell>
          <cell r="C1025">
            <v>20200900082</v>
          </cell>
        </row>
        <row r="1026">
          <cell r="B1026">
            <v>20200600024</v>
          </cell>
          <cell r="C1026">
            <v>20200600024</v>
          </cell>
        </row>
        <row r="1027">
          <cell r="B1027">
            <v>20211000012</v>
          </cell>
          <cell r="C1027">
            <v>20211000012</v>
          </cell>
        </row>
        <row r="1028">
          <cell r="B1028">
            <v>20191000116</v>
          </cell>
          <cell r="C1028">
            <v>20191000116</v>
          </cell>
        </row>
        <row r="1029">
          <cell r="B1029">
            <v>20150300027</v>
          </cell>
          <cell r="C1029">
            <v>20150300027</v>
          </cell>
        </row>
        <row r="1030">
          <cell r="B1030">
            <v>20180200044</v>
          </cell>
          <cell r="C1030">
            <v>20180200044</v>
          </cell>
        </row>
        <row r="1031">
          <cell r="B1031">
            <v>20180500058</v>
          </cell>
          <cell r="C1031">
            <v>20180200044</v>
          </cell>
        </row>
        <row r="1032">
          <cell r="B1032">
            <v>20200300002</v>
          </cell>
          <cell r="C1032">
            <v>20180200044</v>
          </cell>
        </row>
        <row r="1033">
          <cell r="B1033">
            <v>20180200045</v>
          </cell>
          <cell r="C1033">
            <v>20180200045</v>
          </cell>
        </row>
        <row r="1034">
          <cell r="B1034">
            <v>20180500062</v>
          </cell>
          <cell r="C1034">
            <v>20180200045</v>
          </cell>
        </row>
        <row r="1035">
          <cell r="B1035">
            <v>20190900107</v>
          </cell>
          <cell r="C1035">
            <v>20180200045</v>
          </cell>
        </row>
        <row r="1036">
          <cell r="B1036">
            <v>20190700062</v>
          </cell>
          <cell r="C1036">
            <v>20190700062</v>
          </cell>
        </row>
        <row r="1037">
          <cell r="B1037">
            <v>20190900149</v>
          </cell>
          <cell r="C1037">
            <v>20190700062</v>
          </cell>
        </row>
        <row r="1038">
          <cell r="B1038">
            <v>20200100014</v>
          </cell>
          <cell r="C1038">
            <v>20190700062</v>
          </cell>
        </row>
        <row r="1039">
          <cell r="B1039">
            <v>20211000057</v>
          </cell>
          <cell r="C1039">
            <v>20211000057</v>
          </cell>
        </row>
        <row r="1040">
          <cell r="B1040">
            <v>20211000056</v>
          </cell>
          <cell r="C1040">
            <v>20211000056</v>
          </cell>
        </row>
        <row r="1041">
          <cell r="B1041">
            <v>20200100011</v>
          </cell>
          <cell r="C1041">
            <v>20200100011</v>
          </cell>
        </row>
        <row r="1042">
          <cell r="B1042">
            <v>20210600048</v>
          </cell>
          <cell r="C1042">
            <v>20210600048</v>
          </cell>
        </row>
        <row r="1043">
          <cell r="B1043">
            <v>20191200035</v>
          </cell>
          <cell r="C1043">
            <v>20191200035</v>
          </cell>
        </row>
        <row r="1044">
          <cell r="B1044">
            <v>20200400005</v>
          </cell>
          <cell r="C1044">
            <v>20200400005</v>
          </cell>
        </row>
        <row r="1045">
          <cell r="B1045">
            <v>20140100015</v>
          </cell>
          <cell r="C1045">
            <v>20140100015</v>
          </cell>
        </row>
        <row r="1046">
          <cell r="B1046">
            <v>20140100018</v>
          </cell>
          <cell r="C1046">
            <v>20140100018</v>
          </cell>
        </row>
        <row r="1047">
          <cell r="B1047">
            <v>20161100033</v>
          </cell>
          <cell r="C1047">
            <v>20161100033</v>
          </cell>
        </row>
        <row r="1048">
          <cell r="B1048">
            <v>20170100030</v>
          </cell>
          <cell r="C1048">
            <v>20170100030</v>
          </cell>
        </row>
        <row r="1049">
          <cell r="B1049">
            <v>20201000003</v>
          </cell>
          <cell r="C1049">
            <v>20201000003</v>
          </cell>
        </row>
        <row r="1050">
          <cell r="B1050">
            <v>20170100028</v>
          </cell>
          <cell r="C1050">
            <v>20170100028</v>
          </cell>
        </row>
        <row r="1051">
          <cell r="B1051">
            <v>20170100029</v>
          </cell>
          <cell r="C1051">
            <v>20170100029</v>
          </cell>
        </row>
        <row r="1052">
          <cell r="B1052">
            <v>20111000963</v>
          </cell>
          <cell r="C1052">
            <v>20111000963</v>
          </cell>
        </row>
        <row r="1053">
          <cell r="B1053">
            <v>20111000949</v>
          </cell>
          <cell r="C1053">
            <v>20111000949</v>
          </cell>
        </row>
        <row r="1054">
          <cell r="B1054">
            <v>20111000964</v>
          </cell>
          <cell r="C1054">
            <v>20111000964</v>
          </cell>
        </row>
        <row r="1055">
          <cell r="B1055">
            <v>20200100095</v>
          </cell>
          <cell r="C1055">
            <v>20200100095</v>
          </cell>
        </row>
        <row r="1056">
          <cell r="B1056">
            <v>20171200025</v>
          </cell>
          <cell r="C1056">
            <v>20171200025</v>
          </cell>
        </row>
        <row r="1057">
          <cell r="B1057">
            <v>20220100038</v>
          </cell>
          <cell r="C1057">
            <v>20220100038</v>
          </cell>
        </row>
        <row r="1058">
          <cell r="B1058">
            <v>20200300108</v>
          </cell>
          <cell r="C1058">
            <v>20200300108</v>
          </cell>
        </row>
        <row r="1059">
          <cell r="B1059">
            <v>20200300109</v>
          </cell>
          <cell r="C1059">
            <v>20200300109</v>
          </cell>
        </row>
        <row r="1060">
          <cell r="B1060">
            <v>20150200009</v>
          </cell>
          <cell r="C1060">
            <v>20150200009</v>
          </cell>
        </row>
        <row r="1061">
          <cell r="B1061">
            <v>20110805165</v>
          </cell>
          <cell r="C1061">
            <v>20110805165</v>
          </cell>
        </row>
        <row r="1062">
          <cell r="B1062">
            <v>20151000032</v>
          </cell>
          <cell r="C1062">
            <v>20151000032</v>
          </cell>
        </row>
        <row r="1063">
          <cell r="B1063">
            <v>20110801536</v>
          </cell>
          <cell r="C1063">
            <v>20110801536</v>
          </cell>
        </row>
        <row r="1064">
          <cell r="B1064">
            <v>20110801342</v>
          </cell>
          <cell r="C1064">
            <v>20110801342</v>
          </cell>
        </row>
        <row r="1065">
          <cell r="B1065">
            <v>20211200009</v>
          </cell>
          <cell r="C1065">
            <v>20211200009</v>
          </cell>
        </row>
        <row r="1066">
          <cell r="B1066">
            <v>20191000009</v>
          </cell>
          <cell r="C1066">
            <v>20191000009</v>
          </cell>
        </row>
        <row r="1067">
          <cell r="B1067">
            <v>20200200035</v>
          </cell>
          <cell r="C1067">
            <v>20191000009</v>
          </cell>
        </row>
        <row r="1068">
          <cell r="B1068">
            <v>20201000022</v>
          </cell>
          <cell r="C1068">
            <v>20191000009</v>
          </cell>
        </row>
        <row r="1069">
          <cell r="B1069">
            <v>20170300007</v>
          </cell>
          <cell r="C1069">
            <v>20170300007</v>
          </cell>
        </row>
        <row r="1070">
          <cell r="B1070">
            <v>20170700041</v>
          </cell>
          <cell r="C1070">
            <v>20170300007</v>
          </cell>
        </row>
        <row r="1071">
          <cell r="B1071">
            <v>20190900056</v>
          </cell>
          <cell r="C1071">
            <v>20170300007</v>
          </cell>
        </row>
        <row r="1072">
          <cell r="B1072">
            <v>20190900109</v>
          </cell>
          <cell r="C1072">
            <v>20170300007</v>
          </cell>
        </row>
        <row r="1073">
          <cell r="B1073">
            <v>20180200096</v>
          </cell>
          <cell r="C1073">
            <v>20180200096</v>
          </cell>
        </row>
        <row r="1074">
          <cell r="B1074">
            <v>20180500056</v>
          </cell>
          <cell r="C1074">
            <v>20180200096</v>
          </cell>
        </row>
        <row r="1075">
          <cell r="B1075">
            <v>20190900057</v>
          </cell>
          <cell r="C1075">
            <v>20180200096</v>
          </cell>
        </row>
        <row r="1076">
          <cell r="B1076">
            <v>20190900110</v>
          </cell>
          <cell r="C1076">
            <v>20180200096</v>
          </cell>
        </row>
        <row r="1077">
          <cell r="B1077">
            <v>20180500120</v>
          </cell>
          <cell r="C1077">
            <v>20180500120</v>
          </cell>
        </row>
        <row r="1078">
          <cell r="B1078">
            <v>20180900001</v>
          </cell>
          <cell r="C1078">
            <v>20180500120</v>
          </cell>
        </row>
        <row r="1079">
          <cell r="B1079">
            <v>20170300006</v>
          </cell>
          <cell r="C1079">
            <v>20170300006</v>
          </cell>
        </row>
        <row r="1080">
          <cell r="B1080">
            <v>20170700042</v>
          </cell>
          <cell r="C1080">
            <v>20170300006</v>
          </cell>
        </row>
        <row r="1081">
          <cell r="B1081">
            <v>20190900058</v>
          </cell>
          <cell r="C1081">
            <v>20170300006</v>
          </cell>
        </row>
        <row r="1082">
          <cell r="B1082">
            <v>20190900080</v>
          </cell>
          <cell r="C1082">
            <v>20170300006</v>
          </cell>
        </row>
        <row r="1083">
          <cell r="B1083">
            <v>20170500008</v>
          </cell>
          <cell r="C1083">
            <v>20170500008</v>
          </cell>
        </row>
        <row r="1084">
          <cell r="B1084">
            <v>20180500109</v>
          </cell>
          <cell r="C1084">
            <v>20170500008</v>
          </cell>
        </row>
        <row r="1085">
          <cell r="B1085">
            <v>20190900140</v>
          </cell>
          <cell r="C1085">
            <v>20170500008</v>
          </cell>
        </row>
        <row r="1086">
          <cell r="B1086">
            <v>20190900108</v>
          </cell>
          <cell r="C1086">
            <v>20170500008</v>
          </cell>
        </row>
        <row r="1087">
          <cell r="B1087">
            <v>20111001015</v>
          </cell>
          <cell r="C1087">
            <v>20111001015</v>
          </cell>
        </row>
        <row r="1088">
          <cell r="B1088">
            <v>20081200013</v>
          </cell>
          <cell r="C1088">
            <v>20081200013</v>
          </cell>
        </row>
        <row r="1089">
          <cell r="B1089">
            <v>20111000349</v>
          </cell>
          <cell r="C1089">
            <v>20081200013</v>
          </cell>
        </row>
        <row r="1090">
          <cell r="B1090">
            <v>20181000036</v>
          </cell>
          <cell r="C1090">
            <v>20181000036</v>
          </cell>
        </row>
        <row r="1091">
          <cell r="B1091">
            <v>20161000027</v>
          </cell>
          <cell r="C1091">
            <v>20161000027</v>
          </cell>
        </row>
        <row r="1092">
          <cell r="B1092">
            <v>20191100012</v>
          </cell>
          <cell r="C1092">
            <v>20191100012</v>
          </cell>
        </row>
        <row r="1093">
          <cell r="B1093">
            <v>20111000978</v>
          </cell>
          <cell r="C1093">
            <v>20111000978</v>
          </cell>
        </row>
        <row r="1094">
          <cell r="B1094">
            <v>20161000029</v>
          </cell>
          <cell r="C1094">
            <v>20161000029</v>
          </cell>
        </row>
        <row r="1095">
          <cell r="B1095">
            <v>20151000069</v>
          </cell>
          <cell r="C1095">
            <v>20151000069</v>
          </cell>
        </row>
        <row r="1096">
          <cell r="B1096">
            <v>20151000068</v>
          </cell>
          <cell r="C1096">
            <v>20151000068</v>
          </cell>
        </row>
        <row r="1097">
          <cell r="B1097">
            <v>20081200019</v>
          </cell>
          <cell r="C1097">
            <v>20081200019</v>
          </cell>
        </row>
        <row r="1098">
          <cell r="B1098">
            <v>20111000327</v>
          </cell>
          <cell r="C1098">
            <v>20081200019</v>
          </cell>
        </row>
        <row r="1099">
          <cell r="B1099">
            <v>20200900063</v>
          </cell>
          <cell r="C1099">
            <v>20200900063</v>
          </cell>
        </row>
        <row r="1100">
          <cell r="B1100">
            <v>20161000036</v>
          </cell>
          <cell r="C1100">
            <v>20161000036</v>
          </cell>
        </row>
        <row r="1101">
          <cell r="B1101">
            <v>20200900064</v>
          </cell>
          <cell r="C1101">
            <v>20200900064</v>
          </cell>
        </row>
        <row r="1102">
          <cell r="B1102">
            <v>20081200014</v>
          </cell>
          <cell r="C1102">
            <v>20081200014</v>
          </cell>
        </row>
        <row r="1103">
          <cell r="B1103">
            <v>20111000350</v>
          </cell>
          <cell r="C1103">
            <v>20081200014</v>
          </cell>
        </row>
        <row r="1104">
          <cell r="B1104">
            <v>20200900084</v>
          </cell>
          <cell r="C1104">
            <v>20200900084</v>
          </cell>
        </row>
        <row r="1105">
          <cell r="B1105">
            <v>20161000033</v>
          </cell>
          <cell r="C1105">
            <v>20161000033</v>
          </cell>
        </row>
        <row r="1106">
          <cell r="B1106">
            <v>20160900023</v>
          </cell>
          <cell r="C1106">
            <v>20160900023</v>
          </cell>
        </row>
        <row r="1107">
          <cell r="B1107">
            <v>20200900085</v>
          </cell>
          <cell r="C1107">
            <v>20200900085</v>
          </cell>
        </row>
        <row r="1108">
          <cell r="B1108">
            <v>20200300034</v>
          </cell>
          <cell r="C1108">
            <v>20200300034</v>
          </cell>
        </row>
        <row r="1109">
          <cell r="B1109">
            <v>20200300074</v>
          </cell>
          <cell r="C1109">
            <v>20200300074</v>
          </cell>
        </row>
        <row r="1110">
          <cell r="B1110">
            <v>20210300013</v>
          </cell>
          <cell r="C1110">
            <v>20210300013</v>
          </cell>
        </row>
        <row r="1111">
          <cell r="B1111">
            <v>20210300014</v>
          </cell>
          <cell r="C1111">
            <v>20210300014</v>
          </cell>
        </row>
        <row r="1112">
          <cell r="B1112">
            <v>20080700005</v>
          </cell>
          <cell r="C1112">
            <v>20080700005</v>
          </cell>
        </row>
        <row r="1113">
          <cell r="B1113">
            <v>20110801385</v>
          </cell>
          <cell r="C1113">
            <v>20110801385</v>
          </cell>
        </row>
        <row r="1114">
          <cell r="B1114">
            <v>20110804084</v>
          </cell>
          <cell r="C1114">
            <v>20110804084</v>
          </cell>
        </row>
        <row r="1115">
          <cell r="B1115">
            <v>20140200022</v>
          </cell>
          <cell r="C1115">
            <v>20140200022</v>
          </cell>
        </row>
        <row r="1116">
          <cell r="B1116">
            <v>20170600047</v>
          </cell>
          <cell r="C1116">
            <v>20170600047</v>
          </cell>
        </row>
        <row r="1117">
          <cell r="B1117">
            <v>20150200010</v>
          </cell>
          <cell r="C1117">
            <v>20150200010</v>
          </cell>
        </row>
        <row r="1118">
          <cell r="B1118">
            <v>20181000034</v>
          </cell>
          <cell r="C1118">
            <v>20181000034</v>
          </cell>
        </row>
        <row r="1119">
          <cell r="B1119">
            <v>20150200019</v>
          </cell>
          <cell r="C1119">
            <v>20150200019</v>
          </cell>
        </row>
        <row r="1120">
          <cell r="B1120">
            <v>20110805498</v>
          </cell>
          <cell r="C1120">
            <v>20110805498</v>
          </cell>
        </row>
        <row r="1121">
          <cell r="B1121">
            <v>20150200007</v>
          </cell>
          <cell r="C1121">
            <v>20150200007</v>
          </cell>
        </row>
        <row r="1122">
          <cell r="B1122">
            <v>20160900021</v>
          </cell>
          <cell r="C1122">
            <v>20160900021</v>
          </cell>
        </row>
        <row r="1123">
          <cell r="B1123">
            <v>20150200008</v>
          </cell>
          <cell r="C1123">
            <v>20150200008</v>
          </cell>
        </row>
        <row r="1124">
          <cell r="B1124">
            <v>20181000033</v>
          </cell>
          <cell r="C1124">
            <v>20181000033</v>
          </cell>
        </row>
        <row r="1125">
          <cell r="B1125">
            <v>20160900024</v>
          </cell>
          <cell r="C1125">
            <v>20160900024</v>
          </cell>
        </row>
        <row r="1126">
          <cell r="B1126">
            <v>20161000030</v>
          </cell>
          <cell r="C1126">
            <v>20161000030</v>
          </cell>
        </row>
        <row r="1127">
          <cell r="B1127">
            <v>20181000032</v>
          </cell>
          <cell r="C1127">
            <v>20181000032</v>
          </cell>
        </row>
        <row r="1128">
          <cell r="B1128">
            <v>20140400064</v>
          </cell>
          <cell r="C1128">
            <v>20140400064</v>
          </cell>
        </row>
        <row r="1129">
          <cell r="B1129">
            <v>20140400065</v>
          </cell>
          <cell r="C1129">
            <v>20140400065</v>
          </cell>
        </row>
        <row r="1130">
          <cell r="B1130">
            <v>20110800629</v>
          </cell>
          <cell r="C1130">
            <v>20110800629</v>
          </cell>
        </row>
        <row r="1131">
          <cell r="B1131">
            <v>20111000202</v>
          </cell>
          <cell r="C1131">
            <v>20110800629</v>
          </cell>
        </row>
        <row r="1132">
          <cell r="B1132">
            <v>20210500009</v>
          </cell>
          <cell r="C1132">
            <v>20210500009</v>
          </cell>
        </row>
        <row r="1133">
          <cell r="B1133">
            <v>20051200005</v>
          </cell>
          <cell r="C1133">
            <v>20051200005</v>
          </cell>
        </row>
        <row r="1134">
          <cell r="B1134">
            <v>20111000309</v>
          </cell>
          <cell r="C1134">
            <v>20051200005</v>
          </cell>
        </row>
        <row r="1135">
          <cell r="B1135">
            <v>20190900095</v>
          </cell>
          <cell r="C1135">
            <v>20051200005</v>
          </cell>
        </row>
        <row r="1136">
          <cell r="B1136">
            <v>20100300002</v>
          </cell>
          <cell r="C1136">
            <v>20100300002</v>
          </cell>
        </row>
        <row r="1137">
          <cell r="B1137">
            <v>20111000898</v>
          </cell>
          <cell r="C1137">
            <v>20100300002</v>
          </cell>
        </row>
        <row r="1138">
          <cell r="B1138">
            <v>20160200020</v>
          </cell>
          <cell r="C1138">
            <v>20160200020</v>
          </cell>
        </row>
        <row r="1139">
          <cell r="B1139">
            <v>20061200019</v>
          </cell>
          <cell r="C1139">
            <v>20061200019</v>
          </cell>
        </row>
        <row r="1140">
          <cell r="B1140">
            <v>20111000297</v>
          </cell>
          <cell r="C1140">
            <v>20061200019</v>
          </cell>
        </row>
        <row r="1141">
          <cell r="B1141">
            <v>20160200022</v>
          </cell>
          <cell r="C1141">
            <v>20160200022</v>
          </cell>
        </row>
        <row r="1142">
          <cell r="B1142">
            <v>20061200026</v>
          </cell>
          <cell r="C1142">
            <v>20061200026</v>
          </cell>
        </row>
        <row r="1143">
          <cell r="B1143">
            <v>20111000310</v>
          </cell>
          <cell r="C1143">
            <v>20061200026</v>
          </cell>
        </row>
        <row r="1144">
          <cell r="B1144">
            <v>20061200018</v>
          </cell>
          <cell r="C1144">
            <v>20061200018</v>
          </cell>
        </row>
        <row r="1145">
          <cell r="B1145">
            <v>20111000296</v>
          </cell>
          <cell r="C1145">
            <v>20061200018</v>
          </cell>
        </row>
        <row r="1146">
          <cell r="B1146">
            <v>20160200021</v>
          </cell>
          <cell r="C1146">
            <v>20160200021</v>
          </cell>
        </row>
        <row r="1147">
          <cell r="B1147">
            <v>20080500020</v>
          </cell>
          <cell r="C1147">
            <v>20080500020</v>
          </cell>
        </row>
        <row r="1148">
          <cell r="B1148">
            <v>20110300010</v>
          </cell>
          <cell r="C1148">
            <v>20110300010</v>
          </cell>
        </row>
        <row r="1149">
          <cell r="B1149">
            <v>20110100010</v>
          </cell>
          <cell r="C1149">
            <v>20110100010</v>
          </cell>
        </row>
        <row r="1150">
          <cell r="B1150">
            <v>20111000443</v>
          </cell>
          <cell r="C1150">
            <v>20110100010</v>
          </cell>
        </row>
        <row r="1151">
          <cell r="B1151">
            <v>20190900103</v>
          </cell>
          <cell r="C1151">
            <v>20110100010</v>
          </cell>
        </row>
        <row r="1152">
          <cell r="B1152">
            <v>20110100012</v>
          </cell>
          <cell r="C1152">
            <v>20110100012</v>
          </cell>
        </row>
        <row r="1153">
          <cell r="B1153">
            <v>20111000445</v>
          </cell>
          <cell r="C1153">
            <v>20110100012</v>
          </cell>
        </row>
        <row r="1154">
          <cell r="B1154">
            <v>20190800055</v>
          </cell>
          <cell r="C1154">
            <v>20110100012</v>
          </cell>
        </row>
        <row r="1155">
          <cell r="B1155">
            <v>20190900105</v>
          </cell>
          <cell r="C1155">
            <v>20110100012</v>
          </cell>
        </row>
        <row r="1156">
          <cell r="B1156">
            <v>20110100011</v>
          </cell>
          <cell r="C1156">
            <v>20110100011</v>
          </cell>
        </row>
        <row r="1157">
          <cell r="B1157">
            <v>20111000444</v>
          </cell>
          <cell r="C1157">
            <v>20110100011</v>
          </cell>
        </row>
        <row r="1158">
          <cell r="B1158">
            <v>20190900060</v>
          </cell>
          <cell r="C1158">
            <v>20110100011</v>
          </cell>
        </row>
        <row r="1159">
          <cell r="B1159">
            <v>20190900104</v>
          </cell>
          <cell r="C1159">
            <v>20110100011</v>
          </cell>
        </row>
        <row r="1160">
          <cell r="B1160">
            <v>20140400066</v>
          </cell>
          <cell r="C1160">
            <v>20140400066</v>
          </cell>
        </row>
        <row r="1161">
          <cell r="B1161">
            <v>20140600010</v>
          </cell>
          <cell r="C1161">
            <v>20140600010</v>
          </cell>
        </row>
        <row r="1162">
          <cell r="B1162">
            <v>20120500045</v>
          </cell>
          <cell r="C1162">
            <v>20120500045</v>
          </cell>
        </row>
        <row r="1163">
          <cell r="B1163">
            <v>20121100003</v>
          </cell>
          <cell r="C1163">
            <v>20121100003</v>
          </cell>
        </row>
        <row r="1164">
          <cell r="B1164">
            <v>20171000038</v>
          </cell>
          <cell r="C1164">
            <v>20171000038</v>
          </cell>
        </row>
        <row r="1165">
          <cell r="B1165">
            <v>20131100043</v>
          </cell>
          <cell r="C1165" t="str">
            <v>20131100036</v>
          </cell>
        </row>
        <row r="1166">
          <cell r="B1166">
            <v>20131100036</v>
          </cell>
          <cell r="C1166">
            <v>20131100036</v>
          </cell>
        </row>
        <row r="1167">
          <cell r="B1167">
            <v>20160700053</v>
          </cell>
          <cell r="C1167">
            <v>20160700053</v>
          </cell>
        </row>
        <row r="1168">
          <cell r="B1168">
            <v>20110805530</v>
          </cell>
          <cell r="C1168">
            <v>20110805530</v>
          </cell>
        </row>
        <row r="1169">
          <cell r="B1169">
            <v>20110805444</v>
          </cell>
          <cell r="C1169">
            <v>20110805444</v>
          </cell>
        </row>
        <row r="1170">
          <cell r="B1170">
            <v>20061200012</v>
          </cell>
          <cell r="C1170">
            <v>20061200012</v>
          </cell>
        </row>
        <row r="1171">
          <cell r="B1171">
            <v>20111000282</v>
          </cell>
          <cell r="C1171">
            <v>20061200012</v>
          </cell>
        </row>
        <row r="1172">
          <cell r="B1172">
            <v>20110805777</v>
          </cell>
          <cell r="C1172">
            <v>20110805777</v>
          </cell>
        </row>
        <row r="1173">
          <cell r="B1173">
            <v>20191200036</v>
          </cell>
          <cell r="C1173">
            <v>20191200036</v>
          </cell>
        </row>
        <row r="1174">
          <cell r="B1174">
            <v>20200300078</v>
          </cell>
          <cell r="C1174">
            <v>20200300078</v>
          </cell>
        </row>
        <row r="1175">
          <cell r="B1175">
            <v>20090100014</v>
          </cell>
          <cell r="C1175">
            <v>20090100014</v>
          </cell>
        </row>
        <row r="1176">
          <cell r="B1176">
            <v>20110805888</v>
          </cell>
          <cell r="C1176">
            <v>20110805888</v>
          </cell>
        </row>
        <row r="1177">
          <cell r="B1177">
            <v>20110805185</v>
          </cell>
          <cell r="C1177">
            <v>20110805185</v>
          </cell>
        </row>
        <row r="1178">
          <cell r="B1178">
            <v>20170700049</v>
          </cell>
          <cell r="C1178">
            <v>20170700049</v>
          </cell>
        </row>
        <row r="1179">
          <cell r="B1179">
            <v>20210300021</v>
          </cell>
          <cell r="C1179">
            <v>20210300021</v>
          </cell>
        </row>
        <row r="1180">
          <cell r="B1180">
            <v>20170400005</v>
          </cell>
          <cell r="C1180">
            <v>20170400005</v>
          </cell>
        </row>
        <row r="1181">
          <cell r="B1181">
            <v>20170400042</v>
          </cell>
          <cell r="C1181">
            <v>20170400042</v>
          </cell>
        </row>
        <row r="1182">
          <cell r="B1182">
            <v>20190900161</v>
          </cell>
          <cell r="C1182">
            <v>20170400005</v>
          </cell>
        </row>
        <row r="1183">
          <cell r="B1183">
            <v>20190900172</v>
          </cell>
          <cell r="C1183">
            <v>20170400005</v>
          </cell>
        </row>
        <row r="1184">
          <cell r="B1184">
            <v>20170400017</v>
          </cell>
          <cell r="C1184">
            <v>20170400017</v>
          </cell>
        </row>
        <row r="1185">
          <cell r="B1185">
            <v>20170600022</v>
          </cell>
          <cell r="C1185">
            <v>20170600022</v>
          </cell>
        </row>
        <row r="1186">
          <cell r="B1186">
            <v>20190100014</v>
          </cell>
          <cell r="C1186">
            <v>20190100014</v>
          </cell>
        </row>
        <row r="1187">
          <cell r="B1187">
            <v>20170400006</v>
          </cell>
          <cell r="C1187">
            <v>20170400006</v>
          </cell>
        </row>
        <row r="1188">
          <cell r="B1188">
            <v>20170700034</v>
          </cell>
          <cell r="C1188">
            <v>20170400006</v>
          </cell>
        </row>
        <row r="1189">
          <cell r="B1189">
            <v>20180700072</v>
          </cell>
          <cell r="C1189">
            <v>20180700072</v>
          </cell>
        </row>
        <row r="1190">
          <cell r="B1190">
            <v>20190800046</v>
          </cell>
          <cell r="C1190">
            <v>20170400006</v>
          </cell>
        </row>
        <row r="1191">
          <cell r="B1191">
            <v>20190900082</v>
          </cell>
          <cell r="C1191">
            <v>20170400006</v>
          </cell>
        </row>
        <row r="1192">
          <cell r="B1192">
            <v>20170400033</v>
          </cell>
          <cell r="C1192">
            <v>20170400033</v>
          </cell>
        </row>
        <row r="1193">
          <cell r="B1193">
            <v>20210600049</v>
          </cell>
          <cell r="C1193">
            <v>20210600049</v>
          </cell>
        </row>
        <row r="1194">
          <cell r="B1194">
            <v>20200600074</v>
          </cell>
          <cell r="C1194">
            <v>20200300017</v>
          </cell>
        </row>
        <row r="1195">
          <cell r="B1195">
            <v>20050700010</v>
          </cell>
          <cell r="C1195">
            <v>20050700010</v>
          </cell>
        </row>
        <row r="1196">
          <cell r="B1196">
            <v>20191200033</v>
          </cell>
          <cell r="C1196">
            <v>20191200033</v>
          </cell>
        </row>
        <row r="1197">
          <cell r="B1197">
            <v>20140200048</v>
          </cell>
          <cell r="C1197">
            <v>20140200048</v>
          </cell>
        </row>
        <row r="1198">
          <cell r="B1198">
            <v>20191200034</v>
          </cell>
          <cell r="C1198">
            <v>20191200034</v>
          </cell>
        </row>
        <row r="1199">
          <cell r="B1199">
            <v>20200300075</v>
          </cell>
          <cell r="C1199">
            <v>20200300075</v>
          </cell>
        </row>
        <row r="1200">
          <cell r="B1200">
            <v>20050700013</v>
          </cell>
          <cell r="C1200">
            <v>20050700013</v>
          </cell>
        </row>
        <row r="1201">
          <cell r="B1201">
            <v>20221100028</v>
          </cell>
          <cell r="C1201">
            <v>20221100028</v>
          </cell>
        </row>
        <row r="1202">
          <cell r="B1202">
            <v>20200200005</v>
          </cell>
          <cell r="C1202">
            <v>20200200005</v>
          </cell>
        </row>
        <row r="1203">
          <cell r="B1203">
            <v>20201100053</v>
          </cell>
          <cell r="C1203">
            <v>20201100053</v>
          </cell>
        </row>
        <row r="1204">
          <cell r="B1204">
            <v>20220200048</v>
          </cell>
          <cell r="C1204">
            <v>20201100053</v>
          </cell>
        </row>
        <row r="1205">
          <cell r="B1205">
            <v>20201100053</v>
          </cell>
          <cell r="C1205">
            <v>20201100053</v>
          </cell>
        </row>
        <row r="1206">
          <cell r="B1206">
            <v>20110800295</v>
          </cell>
          <cell r="C1206">
            <v>20110800295</v>
          </cell>
        </row>
        <row r="1207">
          <cell r="B1207">
            <v>20200900062</v>
          </cell>
          <cell r="C1207">
            <v>20200900062</v>
          </cell>
        </row>
        <row r="1208">
          <cell r="B1208">
            <v>20210500008</v>
          </cell>
          <cell r="C1208">
            <v>20210500008</v>
          </cell>
        </row>
        <row r="1209">
          <cell r="B1209">
            <v>20200200034</v>
          </cell>
          <cell r="C1209">
            <v>20200200034</v>
          </cell>
        </row>
        <row r="1210">
          <cell r="B1210">
            <v>20171000006</v>
          </cell>
          <cell r="C1210">
            <v>20171000006</v>
          </cell>
        </row>
        <row r="1211">
          <cell r="B1211">
            <v>20190900167</v>
          </cell>
          <cell r="C1211">
            <v>20171000006</v>
          </cell>
        </row>
        <row r="1212">
          <cell r="B1212">
            <v>20210100018</v>
          </cell>
          <cell r="C1212">
            <v>20171000006</v>
          </cell>
        </row>
        <row r="1213">
          <cell r="B1213">
            <v>20190900178</v>
          </cell>
          <cell r="C1213">
            <v>20171000006</v>
          </cell>
        </row>
        <row r="1214">
          <cell r="B1214">
            <v>20200200038</v>
          </cell>
          <cell r="C1214">
            <v>20200200038</v>
          </cell>
        </row>
        <row r="1215">
          <cell r="B1215">
            <v>20200100023</v>
          </cell>
          <cell r="C1215">
            <v>20200100023</v>
          </cell>
        </row>
        <row r="1216">
          <cell r="B1216">
            <v>20171000004</v>
          </cell>
          <cell r="C1216">
            <v>20171000004</v>
          </cell>
        </row>
        <row r="1217">
          <cell r="B1217">
            <v>20180700032</v>
          </cell>
          <cell r="C1217">
            <v>20171000004</v>
          </cell>
        </row>
        <row r="1218">
          <cell r="B1218">
            <v>20180700074</v>
          </cell>
          <cell r="C1218">
            <v>20180700074</v>
          </cell>
        </row>
        <row r="1219">
          <cell r="B1219">
            <v>20190800051</v>
          </cell>
          <cell r="C1219">
            <v>20171000004</v>
          </cell>
        </row>
        <row r="1220">
          <cell r="B1220">
            <v>20190900086</v>
          </cell>
          <cell r="C1220">
            <v>20171000004</v>
          </cell>
        </row>
        <row r="1221">
          <cell r="B1221">
            <v>20200300121</v>
          </cell>
          <cell r="C1221">
            <v>20200300121</v>
          </cell>
        </row>
        <row r="1222">
          <cell r="B1222">
            <v>20170400008</v>
          </cell>
          <cell r="C1222">
            <v>20170400008</v>
          </cell>
        </row>
        <row r="1223">
          <cell r="B1223">
            <v>20190900175</v>
          </cell>
          <cell r="C1223">
            <v>20170400008</v>
          </cell>
        </row>
        <row r="1224">
          <cell r="B1224">
            <v>20170400016</v>
          </cell>
          <cell r="C1224">
            <v>20170400016</v>
          </cell>
        </row>
        <row r="1225">
          <cell r="B1225">
            <v>20170600021</v>
          </cell>
          <cell r="C1225">
            <v>20170600021</v>
          </cell>
        </row>
        <row r="1226">
          <cell r="B1226">
            <v>20180500084</v>
          </cell>
          <cell r="C1226">
            <v>20180500084</v>
          </cell>
        </row>
        <row r="1227">
          <cell r="B1227">
            <v>20190200060</v>
          </cell>
          <cell r="C1227">
            <v>20180500084</v>
          </cell>
        </row>
        <row r="1228">
          <cell r="B1228">
            <v>20170400009</v>
          </cell>
          <cell r="C1228">
            <v>20170400009</v>
          </cell>
        </row>
        <row r="1229">
          <cell r="B1229">
            <v>20170700037</v>
          </cell>
          <cell r="C1229">
            <v>20170400009</v>
          </cell>
        </row>
        <row r="1230">
          <cell r="B1230">
            <v>20180700073</v>
          </cell>
          <cell r="C1230">
            <v>20180700073</v>
          </cell>
        </row>
        <row r="1231">
          <cell r="B1231">
            <v>20190800050</v>
          </cell>
          <cell r="C1231">
            <v>20170400009</v>
          </cell>
        </row>
        <row r="1232">
          <cell r="B1232">
            <v>20190900084</v>
          </cell>
          <cell r="C1232">
            <v>20170400009</v>
          </cell>
        </row>
        <row r="1233">
          <cell r="B1233">
            <v>20170400032</v>
          </cell>
          <cell r="C1233">
            <v>20170400032</v>
          </cell>
        </row>
        <row r="1234">
          <cell r="B1234">
            <v>20140200027</v>
          </cell>
          <cell r="C1234">
            <v>20140200027</v>
          </cell>
        </row>
        <row r="1235">
          <cell r="B1235">
            <v>20140200028</v>
          </cell>
          <cell r="C1235">
            <v>20140200028</v>
          </cell>
        </row>
        <row r="1236">
          <cell r="B1236">
            <v>20191200073</v>
          </cell>
          <cell r="C1236">
            <v>20191200073</v>
          </cell>
        </row>
        <row r="1237">
          <cell r="B1237">
            <v>20191200032</v>
          </cell>
          <cell r="C1237">
            <v>20191200032</v>
          </cell>
        </row>
        <row r="1238">
          <cell r="B1238">
            <v>20191200074</v>
          </cell>
          <cell r="C1238">
            <v>20191200074</v>
          </cell>
        </row>
        <row r="1239">
          <cell r="B1239">
            <v>20191100018</v>
          </cell>
          <cell r="C1239">
            <v>20191100018</v>
          </cell>
        </row>
        <row r="1240">
          <cell r="B1240">
            <v>20210500006</v>
          </cell>
          <cell r="C1240">
            <v>20210500006</v>
          </cell>
        </row>
        <row r="1241">
          <cell r="B1241">
            <v>20210500005</v>
          </cell>
          <cell r="C1241">
            <v>20210500005</v>
          </cell>
        </row>
        <row r="1242">
          <cell r="B1242">
            <v>20191100017</v>
          </cell>
          <cell r="C1242">
            <v>20191100017</v>
          </cell>
        </row>
        <row r="1243">
          <cell r="B1243">
            <v>20140200031</v>
          </cell>
          <cell r="C1243">
            <v>20140200031</v>
          </cell>
        </row>
        <row r="1244">
          <cell r="B1244">
            <v>20110900059</v>
          </cell>
          <cell r="C1244">
            <v>20110900059</v>
          </cell>
        </row>
        <row r="1245">
          <cell r="B1245">
            <v>20140300023</v>
          </cell>
          <cell r="C1245">
            <v>20140300023</v>
          </cell>
        </row>
        <row r="1246">
          <cell r="B1246">
            <v>20191200062</v>
          </cell>
          <cell r="C1246">
            <v>20191200062</v>
          </cell>
        </row>
        <row r="1247">
          <cell r="B1247">
            <v>20210500011</v>
          </cell>
          <cell r="C1247">
            <v>20210500011</v>
          </cell>
        </row>
        <row r="1248">
          <cell r="B1248">
            <v>20140300024</v>
          </cell>
          <cell r="C1248">
            <v>20140300024</v>
          </cell>
        </row>
        <row r="1249">
          <cell r="B1249">
            <v>20191200060</v>
          </cell>
          <cell r="C1249">
            <v>20191200060</v>
          </cell>
        </row>
        <row r="1250">
          <cell r="B1250">
            <v>20210500014</v>
          </cell>
          <cell r="C1250">
            <v>20210500014</v>
          </cell>
        </row>
        <row r="1251">
          <cell r="B1251">
            <v>20140300021</v>
          </cell>
          <cell r="C1251">
            <v>20140300021</v>
          </cell>
        </row>
        <row r="1252">
          <cell r="B1252">
            <v>20191200059</v>
          </cell>
          <cell r="C1252">
            <v>20191200059</v>
          </cell>
        </row>
        <row r="1253">
          <cell r="B1253">
            <v>20140300022</v>
          </cell>
          <cell r="C1253">
            <v>20140300022</v>
          </cell>
        </row>
        <row r="1254">
          <cell r="B1254">
            <v>20191200061</v>
          </cell>
          <cell r="C1254">
            <v>20191200061</v>
          </cell>
        </row>
        <row r="1255">
          <cell r="B1255">
            <v>20210500012</v>
          </cell>
          <cell r="C1255">
            <v>20210500012</v>
          </cell>
        </row>
        <row r="1256">
          <cell r="B1256">
            <v>20210500013</v>
          </cell>
          <cell r="C1256">
            <v>20210500013</v>
          </cell>
        </row>
        <row r="1257">
          <cell r="B1257">
            <v>20140200037</v>
          </cell>
          <cell r="C1257">
            <v>20140200037</v>
          </cell>
        </row>
        <row r="1258">
          <cell r="B1258">
            <v>20191200058</v>
          </cell>
          <cell r="C1258">
            <v>20191200058</v>
          </cell>
        </row>
        <row r="1259">
          <cell r="B1259">
            <v>20171100003</v>
          </cell>
          <cell r="C1259">
            <v>20171100003</v>
          </cell>
        </row>
        <row r="1260">
          <cell r="B1260">
            <v>20171100002</v>
          </cell>
          <cell r="C1260">
            <v>20171100002</v>
          </cell>
        </row>
        <row r="1261">
          <cell r="B1261">
            <v>20071100028</v>
          </cell>
          <cell r="C1261">
            <v>20071100028</v>
          </cell>
        </row>
        <row r="1262">
          <cell r="B1262">
            <v>20111000481</v>
          </cell>
          <cell r="C1262">
            <v>20071100028</v>
          </cell>
        </row>
        <row r="1263">
          <cell r="B1263">
            <v>20060200007</v>
          </cell>
          <cell r="C1263">
            <v>20060200007</v>
          </cell>
        </row>
        <row r="1264">
          <cell r="B1264">
            <v>20111000500</v>
          </cell>
          <cell r="C1264">
            <v>20060200007</v>
          </cell>
        </row>
        <row r="1265">
          <cell r="B1265">
            <v>20210300047</v>
          </cell>
          <cell r="C1265">
            <v>20210300047</v>
          </cell>
        </row>
        <row r="1266">
          <cell r="B1266">
            <v>20210300045</v>
          </cell>
          <cell r="C1266">
            <v>20210300045</v>
          </cell>
        </row>
        <row r="1267">
          <cell r="B1267">
            <v>20210300046</v>
          </cell>
          <cell r="C1267">
            <v>20210300046</v>
          </cell>
        </row>
        <row r="1268">
          <cell r="B1268">
            <v>20210300044</v>
          </cell>
          <cell r="C1268">
            <v>20210300044</v>
          </cell>
        </row>
        <row r="1269">
          <cell r="B1269">
            <v>20110800694</v>
          </cell>
          <cell r="C1269">
            <v>20110800694</v>
          </cell>
        </row>
        <row r="1270">
          <cell r="B1270">
            <v>20200200003</v>
          </cell>
          <cell r="C1270">
            <v>20200200003</v>
          </cell>
        </row>
        <row r="1271">
          <cell r="B1271">
            <v>20200200001</v>
          </cell>
          <cell r="C1271">
            <v>20200200001</v>
          </cell>
        </row>
        <row r="1272">
          <cell r="B1272">
            <v>20200100078</v>
          </cell>
          <cell r="C1272">
            <v>20200100078</v>
          </cell>
        </row>
        <row r="1273">
          <cell r="B1273">
            <v>20211100025</v>
          </cell>
          <cell r="C1273">
            <v>20211100025</v>
          </cell>
        </row>
        <row r="1274">
          <cell r="B1274">
            <v>20200100007</v>
          </cell>
          <cell r="C1274">
            <v>20200100007</v>
          </cell>
        </row>
        <row r="1275">
          <cell r="B1275">
            <v>20200200002</v>
          </cell>
          <cell r="C1275">
            <v>20200200002</v>
          </cell>
        </row>
        <row r="1276">
          <cell r="B1276">
            <v>20200100080</v>
          </cell>
          <cell r="C1276">
            <v>20200100080</v>
          </cell>
        </row>
        <row r="1277">
          <cell r="B1277">
            <v>20210500028</v>
          </cell>
          <cell r="C1277">
            <v>20210500028</v>
          </cell>
        </row>
        <row r="1278">
          <cell r="B1278">
            <v>20200100008</v>
          </cell>
          <cell r="C1278">
            <v>20200100008</v>
          </cell>
        </row>
        <row r="1279">
          <cell r="B1279">
            <v>20210300023</v>
          </cell>
          <cell r="C1279">
            <v>20210300023</v>
          </cell>
        </row>
        <row r="1280">
          <cell r="B1280">
            <v>20200300101</v>
          </cell>
          <cell r="C1280">
            <v>20200300101</v>
          </cell>
        </row>
        <row r="1281">
          <cell r="B1281">
            <v>20070300033</v>
          </cell>
          <cell r="C1281">
            <v>20070300033</v>
          </cell>
        </row>
        <row r="1282">
          <cell r="B1282">
            <v>20111000283</v>
          </cell>
          <cell r="C1282">
            <v>20070300033</v>
          </cell>
        </row>
        <row r="1283">
          <cell r="B1283">
            <v>20190900097</v>
          </cell>
          <cell r="C1283">
            <v>20070300033</v>
          </cell>
        </row>
        <row r="1284">
          <cell r="B1284">
            <v>20090300004</v>
          </cell>
          <cell r="C1284">
            <v>20090300004</v>
          </cell>
        </row>
        <row r="1285">
          <cell r="B1285">
            <v>20191200027</v>
          </cell>
          <cell r="C1285">
            <v>20191200027</v>
          </cell>
        </row>
        <row r="1286">
          <cell r="B1286">
            <v>20191200071</v>
          </cell>
          <cell r="C1286">
            <v>20191200071</v>
          </cell>
        </row>
        <row r="1287">
          <cell r="B1287">
            <v>20210500007</v>
          </cell>
          <cell r="C1287">
            <v>20210500007</v>
          </cell>
        </row>
        <row r="1288">
          <cell r="B1288">
            <v>20191200024</v>
          </cell>
          <cell r="C1288">
            <v>20191200024</v>
          </cell>
        </row>
        <row r="1289">
          <cell r="B1289">
            <v>20191000065</v>
          </cell>
          <cell r="C1289">
            <v>20191000065</v>
          </cell>
        </row>
        <row r="1290">
          <cell r="B1290">
            <v>20140100009</v>
          </cell>
          <cell r="C1290">
            <v>20140100009</v>
          </cell>
        </row>
        <row r="1291">
          <cell r="B1291">
            <v>20140100078</v>
          </cell>
          <cell r="C1291">
            <v>20140100078</v>
          </cell>
        </row>
        <row r="1292">
          <cell r="B1292">
            <v>20181100042</v>
          </cell>
          <cell r="C1292">
            <v>20181100042</v>
          </cell>
        </row>
        <row r="1293">
          <cell r="B1293">
            <v>20171000009</v>
          </cell>
          <cell r="C1293">
            <v>20171000009</v>
          </cell>
        </row>
        <row r="1294">
          <cell r="B1294">
            <v>20190900088</v>
          </cell>
          <cell r="C1294">
            <v>20171000009</v>
          </cell>
        </row>
        <row r="1295">
          <cell r="B1295">
            <v>20180900070</v>
          </cell>
          <cell r="C1295">
            <v>20180900070</v>
          </cell>
        </row>
        <row r="1296">
          <cell r="B1296">
            <v>20180700007</v>
          </cell>
          <cell r="C1296">
            <v>20180700007</v>
          </cell>
        </row>
        <row r="1297">
          <cell r="B1297">
            <v>20190100040</v>
          </cell>
          <cell r="C1297">
            <v>20190100040</v>
          </cell>
        </row>
        <row r="1298">
          <cell r="B1298">
            <v>20201100009</v>
          </cell>
          <cell r="C1298">
            <v>20201100009</v>
          </cell>
        </row>
        <row r="1299">
          <cell r="B1299">
            <v>20200500060</v>
          </cell>
          <cell r="C1299">
            <v>20200500060</v>
          </cell>
        </row>
        <row r="1300">
          <cell r="B1300">
            <v>20180100009</v>
          </cell>
          <cell r="C1300">
            <v>20180100009</v>
          </cell>
        </row>
        <row r="1301">
          <cell r="B1301">
            <v>20180300072</v>
          </cell>
          <cell r="C1301">
            <v>20180100009</v>
          </cell>
        </row>
        <row r="1302">
          <cell r="B1302">
            <v>20190800052</v>
          </cell>
          <cell r="C1302">
            <v>20180100009</v>
          </cell>
        </row>
        <row r="1303">
          <cell r="B1303">
            <v>20190900083</v>
          </cell>
          <cell r="C1303">
            <v>20180100009</v>
          </cell>
        </row>
        <row r="1304">
          <cell r="B1304">
            <v>20210400002</v>
          </cell>
          <cell r="C1304">
            <v>20210400002</v>
          </cell>
        </row>
        <row r="1305">
          <cell r="B1305">
            <v>20200300015</v>
          </cell>
          <cell r="C1305">
            <v>20200300015</v>
          </cell>
        </row>
        <row r="1306">
          <cell r="B1306">
            <v>20181100056</v>
          </cell>
          <cell r="C1306">
            <v>20181100056</v>
          </cell>
        </row>
        <row r="1307">
          <cell r="B1307">
            <v>20200300030</v>
          </cell>
          <cell r="C1307">
            <v>20200300030</v>
          </cell>
        </row>
        <row r="1308">
          <cell r="B1308">
            <v>20200300017</v>
          </cell>
          <cell r="C1308">
            <v>20200300017</v>
          </cell>
        </row>
        <row r="1309">
          <cell r="B1309">
            <v>20181200017</v>
          </cell>
          <cell r="C1309">
            <v>20181200017</v>
          </cell>
        </row>
        <row r="1310">
          <cell r="B1310">
            <v>20190500017</v>
          </cell>
          <cell r="C1310">
            <v>20190500017</v>
          </cell>
        </row>
        <row r="1311">
          <cell r="B1311">
            <v>20210500001</v>
          </cell>
          <cell r="C1311">
            <v>20210500001</v>
          </cell>
        </row>
        <row r="1312">
          <cell r="B1312">
            <v>20191100107</v>
          </cell>
          <cell r="C1312">
            <v>20180900070</v>
          </cell>
        </row>
        <row r="1313">
          <cell r="B1313">
            <v>20190700006</v>
          </cell>
          <cell r="C1313">
            <v>20190700006</v>
          </cell>
        </row>
        <row r="1314">
          <cell r="B1314">
            <v>20170700069</v>
          </cell>
          <cell r="C1314">
            <v>20170700069</v>
          </cell>
        </row>
        <row r="1315">
          <cell r="B1315">
            <v>20190500050</v>
          </cell>
          <cell r="C1315">
            <v>20190500050</v>
          </cell>
        </row>
        <row r="1316">
          <cell r="B1316">
            <v>20190100041</v>
          </cell>
          <cell r="C1316">
            <v>20190100041</v>
          </cell>
        </row>
        <row r="1317">
          <cell r="B1317">
            <v>20200300106</v>
          </cell>
          <cell r="C1317">
            <v>20200300106</v>
          </cell>
        </row>
        <row r="1318">
          <cell r="B1318">
            <v>20200100079</v>
          </cell>
          <cell r="C1318">
            <v>20200100079</v>
          </cell>
        </row>
        <row r="1319">
          <cell r="B1319">
            <v>20211100016</v>
          </cell>
          <cell r="C1319">
            <v>20211100016</v>
          </cell>
        </row>
        <row r="1320">
          <cell r="B1320">
            <v>20200300095</v>
          </cell>
          <cell r="C1320">
            <v>20200300095</v>
          </cell>
        </row>
        <row r="1321">
          <cell r="B1321">
            <v>20181100044</v>
          </cell>
          <cell r="C1321">
            <v>20181100044</v>
          </cell>
        </row>
        <row r="1322">
          <cell r="B1322">
            <v>20190300003</v>
          </cell>
          <cell r="C1322">
            <v>20181100044</v>
          </cell>
        </row>
        <row r="1323">
          <cell r="B1323">
            <v>20180500054</v>
          </cell>
          <cell r="C1323">
            <v>20180500054</v>
          </cell>
        </row>
        <row r="1324">
          <cell r="B1324">
            <v>20210300022</v>
          </cell>
          <cell r="C1324">
            <v>20210300022</v>
          </cell>
        </row>
        <row r="1325">
          <cell r="B1325">
            <v>20180100007</v>
          </cell>
          <cell r="C1325">
            <v>20180100007</v>
          </cell>
        </row>
        <row r="1326">
          <cell r="B1326">
            <v>20180700033</v>
          </cell>
          <cell r="C1326">
            <v>20180100007</v>
          </cell>
        </row>
        <row r="1327">
          <cell r="B1327">
            <v>20190800054</v>
          </cell>
          <cell r="C1327">
            <v>20180100007</v>
          </cell>
        </row>
        <row r="1328">
          <cell r="B1328">
            <v>20190900087</v>
          </cell>
          <cell r="C1328">
            <v>20180100007</v>
          </cell>
        </row>
        <row r="1329">
          <cell r="B1329">
            <v>20181100058</v>
          </cell>
          <cell r="C1329">
            <v>20181100058</v>
          </cell>
        </row>
        <row r="1330">
          <cell r="B1330">
            <v>20181200018</v>
          </cell>
          <cell r="C1330">
            <v>20181200018</v>
          </cell>
        </row>
        <row r="1331">
          <cell r="B1331">
            <v>20190700011</v>
          </cell>
          <cell r="C1331">
            <v>20190700011</v>
          </cell>
        </row>
        <row r="1332">
          <cell r="B1332">
            <v>20210500002</v>
          </cell>
          <cell r="C1332">
            <v>20210500002</v>
          </cell>
        </row>
        <row r="1333">
          <cell r="B1333">
            <v>20190500016</v>
          </cell>
          <cell r="C1333">
            <v>20190500016</v>
          </cell>
        </row>
        <row r="1334">
          <cell r="B1334">
            <v>20201100004</v>
          </cell>
          <cell r="C1334">
            <v>20201100004</v>
          </cell>
        </row>
        <row r="1335">
          <cell r="B1335">
            <v>20191100109</v>
          </cell>
          <cell r="C1335">
            <v>20181100044</v>
          </cell>
        </row>
        <row r="1336">
          <cell r="B1336">
            <v>20171000010</v>
          </cell>
          <cell r="C1336">
            <v>20171000010</v>
          </cell>
        </row>
        <row r="1337">
          <cell r="B1337">
            <v>20190900090</v>
          </cell>
          <cell r="C1337">
            <v>20171000010</v>
          </cell>
        </row>
        <row r="1338">
          <cell r="B1338">
            <v>20200200052</v>
          </cell>
          <cell r="C1338">
            <v>20200200052</v>
          </cell>
        </row>
        <row r="1339">
          <cell r="B1339">
            <v>20200300080</v>
          </cell>
          <cell r="C1339">
            <v>20200300080</v>
          </cell>
        </row>
        <row r="1340">
          <cell r="B1340">
            <v>20190700012</v>
          </cell>
          <cell r="C1340">
            <v>20190700012</v>
          </cell>
        </row>
        <row r="1341">
          <cell r="B1341">
            <v>20200200051</v>
          </cell>
          <cell r="C1341">
            <v>20200200051</v>
          </cell>
        </row>
        <row r="1342">
          <cell r="B1342">
            <v>20200300079</v>
          </cell>
          <cell r="C1342">
            <v>20200300079</v>
          </cell>
        </row>
        <row r="1343">
          <cell r="B1343">
            <v>20180800056</v>
          </cell>
          <cell r="C1343">
            <v>20180800056</v>
          </cell>
        </row>
        <row r="1344">
          <cell r="B1344">
            <v>20211100001</v>
          </cell>
          <cell r="C1344">
            <v>20211100001</v>
          </cell>
        </row>
        <row r="1345">
          <cell r="B1345">
            <v>20190500052</v>
          </cell>
          <cell r="C1345">
            <v>20190500052</v>
          </cell>
        </row>
        <row r="1346">
          <cell r="B1346">
            <v>20210400003</v>
          </cell>
          <cell r="C1346">
            <v>20210400003</v>
          </cell>
        </row>
        <row r="1347">
          <cell r="B1347">
            <v>20181100040</v>
          </cell>
          <cell r="C1347">
            <v>20181100040</v>
          </cell>
        </row>
        <row r="1348">
          <cell r="B1348">
            <v>20200300014</v>
          </cell>
          <cell r="C1348">
            <v>20200300014</v>
          </cell>
        </row>
        <row r="1349">
          <cell r="B1349">
            <v>20190100021</v>
          </cell>
          <cell r="C1349">
            <v>20180900071</v>
          </cell>
        </row>
        <row r="1350">
          <cell r="B1350">
            <v>20180900071</v>
          </cell>
          <cell r="C1350">
            <v>20180900071</v>
          </cell>
        </row>
        <row r="1351">
          <cell r="B1351">
            <v>20180700071</v>
          </cell>
          <cell r="C1351">
            <v>20180700071</v>
          </cell>
        </row>
        <row r="1352">
          <cell r="B1352">
            <v>20210300020</v>
          </cell>
          <cell r="C1352">
            <v>20180700071</v>
          </cell>
        </row>
        <row r="1353">
          <cell r="B1353">
            <v>20191000062</v>
          </cell>
          <cell r="C1353">
            <v>20191000062</v>
          </cell>
        </row>
        <row r="1354">
          <cell r="B1354">
            <v>20180500086</v>
          </cell>
          <cell r="C1354">
            <v>20180500086</v>
          </cell>
        </row>
        <row r="1355">
          <cell r="B1355">
            <v>20190600097</v>
          </cell>
          <cell r="C1355">
            <v>20190600031</v>
          </cell>
        </row>
        <row r="1356">
          <cell r="B1356">
            <v>20200500057</v>
          </cell>
          <cell r="C1356">
            <v>20200500057</v>
          </cell>
        </row>
        <row r="1357">
          <cell r="B1357">
            <v>20180100008</v>
          </cell>
          <cell r="C1357">
            <v>20180100008</v>
          </cell>
        </row>
        <row r="1358">
          <cell r="B1358">
            <v>20180300073</v>
          </cell>
          <cell r="C1358">
            <v>20180100008</v>
          </cell>
        </row>
        <row r="1359">
          <cell r="B1359">
            <v>20190800053</v>
          </cell>
          <cell r="C1359">
            <v>20180100008</v>
          </cell>
        </row>
        <row r="1360">
          <cell r="B1360">
            <v>20190900085</v>
          </cell>
          <cell r="C1360">
            <v>20180100008</v>
          </cell>
        </row>
        <row r="1361">
          <cell r="B1361">
            <v>20200300013</v>
          </cell>
          <cell r="C1361">
            <v>20200300013</v>
          </cell>
        </row>
        <row r="1362">
          <cell r="B1362">
            <v>20180900075</v>
          </cell>
          <cell r="C1362">
            <v>20200300013</v>
          </cell>
        </row>
        <row r="1363">
          <cell r="B1363">
            <v>20190600098</v>
          </cell>
          <cell r="C1363">
            <v>20190600032</v>
          </cell>
        </row>
        <row r="1364">
          <cell r="B1364">
            <v>20200500058</v>
          </cell>
          <cell r="C1364">
            <v>20200500058</v>
          </cell>
        </row>
        <row r="1365">
          <cell r="B1365">
            <v>20181100057</v>
          </cell>
          <cell r="C1365">
            <v>20181100057</v>
          </cell>
        </row>
        <row r="1366">
          <cell r="B1366">
            <v>20181200016</v>
          </cell>
          <cell r="C1366">
            <v>20181200016</v>
          </cell>
        </row>
        <row r="1367">
          <cell r="B1367">
            <v>20190700007</v>
          </cell>
          <cell r="C1367">
            <v>20190700007</v>
          </cell>
        </row>
        <row r="1368">
          <cell r="B1368">
            <v>20190900089</v>
          </cell>
          <cell r="C1368">
            <v>20171000008</v>
          </cell>
        </row>
        <row r="1369">
          <cell r="B1369">
            <v>20171000008</v>
          </cell>
          <cell r="C1369">
            <v>20171000008</v>
          </cell>
        </row>
        <row r="1370">
          <cell r="B1370">
            <v>20191100108</v>
          </cell>
          <cell r="C1370">
            <v>20180900071</v>
          </cell>
        </row>
        <row r="1371">
          <cell r="B1371">
            <v>20191000132</v>
          </cell>
          <cell r="C1371">
            <v>20191000132</v>
          </cell>
        </row>
        <row r="1372">
          <cell r="B1372">
            <v>20170900023</v>
          </cell>
          <cell r="C1372">
            <v>20170900023</v>
          </cell>
        </row>
        <row r="1373">
          <cell r="B1373">
            <v>20190500051</v>
          </cell>
          <cell r="C1373">
            <v>20190500051</v>
          </cell>
        </row>
        <row r="1374">
          <cell r="B1374">
            <v>20210400004</v>
          </cell>
          <cell r="C1374">
            <v>20210400004</v>
          </cell>
        </row>
        <row r="1375">
          <cell r="B1375">
            <v>20091000002</v>
          </cell>
          <cell r="C1375">
            <v>20091000002</v>
          </cell>
        </row>
        <row r="1376">
          <cell r="B1376">
            <v>20200800016</v>
          </cell>
          <cell r="C1376">
            <v>20091000002</v>
          </cell>
        </row>
        <row r="1377">
          <cell r="B1377">
            <v>20191200030</v>
          </cell>
          <cell r="C1377">
            <v>20191200030</v>
          </cell>
        </row>
        <row r="1378">
          <cell r="B1378">
            <v>20140200025</v>
          </cell>
          <cell r="C1378">
            <v>20140200025</v>
          </cell>
        </row>
        <row r="1379">
          <cell r="B1379">
            <v>20191200031</v>
          </cell>
          <cell r="C1379">
            <v>20191200031</v>
          </cell>
        </row>
        <row r="1380">
          <cell r="B1380">
            <v>20200300102</v>
          </cell>
          <cell r="C1380">
            <v>20200300102</v>
          </cell>
        </row>
        <row r="1381">
          <cell r="B1381">
            <v>20200300103</v>
          </cell>
          <cell r="C1381">
            <v>20200300103</v>
          </cell>
        </row>
        <row r="1382">
          <cell r="B1382">
            <v>20200300104</v>
          </cell>
          <cell r="C1382">
            <v>20200300104</v>
          </cell>
        </row>
        <row r="1383">
          <cell r="B1383">
            <v>20200800017</v>
          </cell>
          <cell r="C1383">
            <v>20200800017</v>
          </cell>
        </row>
        <row r="1384">
          <cell r="B1384">
            <v>20200800018</v>
          </cell>
          <cell r="C1384">
            <v>20200800018</v>
          </cell>
        </row>
        <row r="1385">
          <cell r="B1385">
            <v>20210400013</v>
          </cell>
          <cell r="C1385">
            <v>20210200051</v>
          </cell>
        </row>
        <row r="1386">
          <cell r="B1386">
            <v>20210200051</v>
          </cell>
          <cell r="C1386">
            <v>20210200051</v>
          </cell>
        </row>
        <row r="1387">
          <cell r="B1387">
            <v>20210300009</v>
          </cell>
          <cell r="C1387">
            <v>20210300009</v>
          </cell>
        </row>
        <row r="1388">
          <cell r="B1388">
            <v>20230200012</v>
          </cell>
          <cell r="C1388">
            <v>20210200051</v>
          </cell>
        </row>
        <row r="1389">
          <cell r="B1389">
            <v>20201000015</v>
          </cell>
          <cell r="C1389">
            <v>20201000015</v>
          </cell>
        </row>
        <row r="1390">
          <cell r="B1390">
            <v>20190100066</v>
          </cell>
          <cell r="C1390">
            <v>20190100066</v>
          </cell>
        </row>
        <row r="1391">
          <cell r="B1391">
            <v>20190100067</v>
          </cell>
          <cell r="C1391">
            <v>20190100067</v>
          </cell>
        </row>
        <row r="1392">
          <cell r="B1392">
            <v>20170300011</v>
          </cell>
          <cell r="C1392">
            <v>20220500015</v>
          </cell>
        </row>
        <row r="1393">
          <cell r="B1393">
            <v>20171000001</v>
          </cell>
          <cell r="C1393">
            <v>20220500015</v>
          </cell>
        </row>
        <row r="1394">
          <cell r="B1394">
            <v>20220500015</v>
          </cell>
          <cell r="C1394">
            <v>20220500015</v>
          </cell>
        </row>
        <row r="1395">
          <cell r="B1395">
            <v>20221100046</v>
          </cell>
          <cell r="C1395">
            <v>20220500015</v>
          </cell>
        </row>
        <row r="1396">
          <cell r="B1396">
            <v>20190900062</v>
          </cell>
          <cell r="C1396">
            <v>20220500015</v>
          </cell>
        </row>
        <row r="1397">
          <cell r="B1397">
            <v>20190900081</v>
          </cell>
          <cell r="C1397">
            <v>20220500015</v>
          </cell>
        </row>
        <row r="1398">
          <cell r="B1398">
            <v>20211100004</v>
          </cell>
          <cell r="C1398">
            <v>20211100004</v>
          </cell>
        </row>
        <row r="1399">
          <cell r="B1399">
            <v>20220100053</v>
          </cell>
          <cell r="C1399">
            <v>20220100053</v>
          </cell>
        </row>
        <row r="1400">
          <cell r="B1400">
            <v>20140300035</v>
          </cell>
          <cell r="C1400">
            <v>20140300035</v>
          </cell>
        </row>
        <row r="1401">
          <cell r="B1401">
            <v>20190300002</v>
          </cell>
          <cell r="C1401">
            <v>20190300002</v>
          </cell>
        </row>
        <row r="1402">
          <cell r="B1402">
            <v>20190300001</v>
          </cell>
          <cell r="C1402">
            <v>20190300001</v>
          </cell>
        </row>
        <row r="1403">
          <cell r="B1403">
            <v>20091100016</v>
          </cell>
          <cell r="C1403">
            <v>20091100016</v>
          </cell>
        </row>
        <row r="1404">
          <cell r="B1404">
            <v>20170400035</v>
          </cell>
          <cell r="C1404">
            <v>20170400035</v>
          </cell>
        </row>
        <row r="1405">
          <cell r="B1405">
            <v>20220700012</v>
          </cell>
          <cell r="C1405">
            <v>20220700012</v>
          </cell>
        </row>
        <row r="1406">
          <cell r="B1406">
            <v>20190800033</v>
          </cell>
          <cell r="C1406">
            <v>20190800033</v>
          </cell>
        </row>
        <row r="1407">
          <cell r="B1407">
            <v>20210500004</v>
          </cell>
          <cell r="C1407">
            <v>20210500004</v>
          </cell>
        </row>
        <row r="1408">
          <cell r="B1408">
            <v>20140100033</v>
          </cell>
          <cell r="C1408">
            <v>20140100033</v>
          </cell>
        </row>
        <row r="1409">
          <cell r="B1409">
            <v>20200100021</v>
          </cell>
          <cell r="C1409">
            <v>20191000010</v>
          </cell>
        </row>
        <row r="1410">
          <cell r="B1410">
            <v>20200100022</v>
          </cell>
          <cell r="C1410">
            <v>20191000010</v>
          </cell>
        </row>
        <row r="1411">
          <cell r="B1411">
            <v>20191000010</v>
          </cell>
          <cell r="C1411">
            <v>20191000010</v>
          </cell>
        </row>
        <row r="1412">
          <cell r="B1412">
            <v>20191100111</v>
          </cell>
          <cell r="C1412">
            <v>20191000010</v>
          </cell>
        </row>
        <row r="1413">
          <cell r="B1413">
            <v>20201200013</v>
          </cell>
          <cell r="C1413">
            <v>20201200013</v>
          </cell>
        </row>
        <row r="1414">
          <cell r="B1414">
            <v>20201200012</v>
          </cell>
          <cell r="C1414">
            <v>20201200012</v>
          </cell>
        </row>
        <row r="1415">
          <cell r="B1415">
            <v>20210700017</v>
          </cell>
          <cell r="C1415">
            <v>20210700017</v>
          </cell>
        </row>
        <row r="1416">
          <cell r="B1416">
            <v>20220200045</v>
          </cell>
          <cell r="C1416">
            <v>20210700017</v>
          </cell>
        </row>
        <row r="1417">
          <cell r="B1417">
            <v>20220900007</v>
          </cell>
          <cell r="C1417">
            <v>20210700017</v>
          </cell>
        </row>
        <row r="1418">
          <cell r="B1418">
            <v>20110805727</v>
          </cell>
          <cell r="C1418">
            <v>20110805727</v>
          </cell>
        </row>
        <row r="1419">
          <cell r="B1419">
            <v>20200200025</v>
          </cell>
          <cell r="C1419">
            <v>20200200025</v>
          </cell>
        </row>
        <row r="1420">
          <cell r="B1420">
            <v>20200300012</v>
          </cell>
          <cell r="C1420">
            <v>20200300012</v>
          </cell>
        </row>
        <row r="1421">
          <cell r="B1421">
            <v>20200300011</v>
          </cell>
          <cell r="C1421">
            <v>20200300011</v>
          </cell>
        </row>
        <row r="1422">
          <cell r="B1422">
            <v>20201000057</v>
          </cell>
          <cell r="C1422">
            <v>20201000057</v>
          </cell>
        </row>
        <row r="1423">
          <cell r="B1423">
            <v>20200200033</v>
          </cell>
          <cell r="C1423">
            <v>20200200033</v>
          </cell>
        </row>
        <row r="1424">
          <cell r="B1424">
            <v>20160600023</v>
          </cell>
          <cell r="C1424">
            <v>20160600023</v>
          </cell>
        </row>
        <row r="1425">
          <cell r="B1425">
            <v>20200400002</v>
          </cell>
          <cell r="C1425">
            <v>20200400002</v>
          </cell>
        </row>
        <row r="1426">
          <cell r="B1426">
            <v>20200600022</v>
          </cell>
          <cell r="C1426">
            <v>20200400002</v>
          </cell>
        </row>
        <row r="1427">
          <cell r="B1427">
            <v>20201200053</v>
          </cell>
          <cell r="C1427">
            <v>20201200053</v>
          </cell>
        </row>
        <row r="1428">
          <cell r="B1428">
            <v>20201000024</v>
          </cell>
          <cell r="C1428">
            <v>20200400002</v>
          </cell>
        </row>
        <row r="1429">
          <cell r="B1429">
            <v>20220100043</v>
          </cell>
          <cell r="C1429">
            <v>20220100043</v>
          </cell>
        </row>
        <row r="1430">
          <cell r="B1430">
            <v>20110801505</v>
          </cell>
          <cell r="C1430">
            <v>20110801505</v>
          </cell>
        </row>
        <row r="1431">
          <cell r="B1431">
            <v>20110801135</v>
          </cell>
          <cell r="C1431">
            <v>20110801135</v>
          </cell>
        </row>
        <row r="1432">
          <cell r="B1432">
            <v>20190400015</v>
          </cell>
          <cell r="C1432">
            <v>20190400015</v>
          </cell>
        </row>
        <row r="1433">
          <cell r="B1433">
            <v>20190400016</v>
          </cell>
          <cell r="C1433">
            <v>20190400016</v>
          </cell>
        </row>
        <row r="1434">
          <cell r="B1434">
            <v>20120600009</v>
          </cell>
          <cell r="C1434">
            <v>20120600009</v>
          </cell>
        </row>
        <row r="1435">
          <cell r="B1435">
            <v>20160900041</v>
          </cell>
          <cell r="C1435">
            <v>20160900041</v>
          </cell>
        </row>
        <row r="1436">
          <cell r="B1436">
            <v>20181100045</v>
          </cell>
          <cell r="C1436">
            <v>20181100045</v>
          </cell>
        </row>
        <row r="1437">
          <cell r="B1437">
            <v>20181100054</v>
          </cell>
          <cell r="C1437">
            <v>20181100054</v>
          </cell>
        </row>
        <row r="1438">
          <cell r="B1438">
            <v>20200200004</v>
          </cell>
          <cell r="C1438">
            <v>20200200004</v>
          </cell>
        </row>
        <row r="1439">
          <cell r="B1439">
            <v>20201100003</v>
          </cell>
          <cell r="C1439">
            <v>20201100003</v>
          </cell>
        </row>
        <row r="1440">
          <cell r="B1440">
            <v>20210300024</v>
          </cell>
          <cell r="C1440">
            <v>20210300024</v>
          </cell>
        </row>
        <row r="1441">
          <cell r="B1441">
            <v>20210500003</v>
          </cell>
          <cell r="C1441">
            <v>20210500003</v>
          </cell>
        </row>
        <row r="1442">
          <cell r="B1442">
            <v>20210700003</v>
          </cell>
          <cell r="C1442">
            <v>20210700003</v>
          </cell>
        </row>
        <row r="1443">
          <cell r="B1443">
            <v>20210800032</v>
          </cell>
          <cell r="C1443">
            <v>20210800032</v>
          </cell>
        </row>
        <row r="1444">
          <cell r="B1444">
            <v>20211000067</v>
          </cell>
          <cell r="C1444">
            <v>20211000067</v>
          </cell>
        </row>
        <row r="1445">
          <cell r="B1445">
            <v>20220200040</v>
          </cell>
          <cell r="C1445">
            <v>20220200040</v>
          </cell>
        </row>
        <row r="1446">
          <cell r="B1446">
            <v>20220300016</v>
          </cell>
          <cell r="C1446">
            <v>20220300016</v>
          </cell>
        </row>
        <row r="1447">
          <cell r="B1447">
            <v>20220300017</v>
          </cell>
          <cell r="C1447">
            <v>20220300017</v>
          </cell>
        </row>
        <row r="1448">
          <cell r="B1448">
            <v>20220300018</v>
          </cell>
          <cell r="C1448">
            <v>20220300018</v>
          </cell>
        </row>
        <row r="1449">
          <cell r="B1449">
            <v>20220300019</v>
          </cell>
          <cell r="C1449">
            <v>20220300019</v>
          </cell>
        </row>
        <row r="1450">
          <cell r="B1450">
            <v>20220300020</v>
          </cell>
          <cell r="C1450">
            <v>20220300020</v>
          </cell>
        </row>
        <row r="1451">
          <cell r="B1451">
            <v>20220300021</v>
          </cell>
          <cell r="C1451">
            <v>20220300021</v>
          </cell>
        </row>
        <row r="1452">
          <cell r="B1452">
            <v>20220300022</v>
          </cell>
          <cell r="C1452">
            <v>20220300022</v>
          </cell>
        </row>
        <row r="1453">
          <cell r="B1453">
            <v>20220400011</v>
          </cell>
          <cell r="C1453">
            <v>20220400011</v>
          </cell>
        </row>
        <row r="1454">
          <cell r="B1454">
            <v>20220500014</v>
          </cell>
          <cell r="C1454">
            <v>20220500014</v>
          </cell>
        </row>
        <row r="1455">
          <cell r="B1455">
            <v>20220500016</v>
          </cell>
          <cell r="C1455">
            <v>20220500016</v>
          </cell>
        </row>
        <row r="1456">
          <cell r="B1456">
            <v>20220500017</v>
          </cell>
          <cell r="C1456">
            <v>20220500017</v>
          </cell>
        </row>
        <row r="1457">
          <cell r="B1457">
            <v>20220500020</v>
          </cell>
          <cell r="C1457">
            <v>20220500020</v>
          </cell>
        </row>
        <row r="1458">
          <cell r="B1458">
            <v>20220500022</v>
          </cell>
          <cell r="C1458">
            <v>20220500022</v>
          </cell>
        </row>
        <row r="1459">
          <cell r="B1459">
            <v>20220500023</v>
          </cell>
          <cell r="C1459">
            <v>20220500023</v>
          </cell>
        </row>
        <row r="1460">
          <cell r="B1460">
            <v>20220500024</v>
          </cell>
          <cell r="C1460">
            <v>20220500024</v>
          </cell>
        </row>
        <row r="1461">
          <cell r="B1461">
            <v>20220500025</v>
          </cell>
          <cell r="C1461">
            <v>20220500025</v>
          </cell>
        </row>
        <row r="1462">
          <cell r="B1462">
            <v>20220600037</v>
          </cell>
          <cell r="C1462">
            <v>20220600037</v>
          </cell>
        </row>
        <row r="1463">
          <cell r="B1463">
            <v>20220600052</v>
          </cell>
          <cell r="C1463">
            <v>20220600052</v>
          </cell>
        </row>
        <row r="1464">
          <cell r="B1464">
            <v>20220600064</v>
          </cell>
          <cell r="C1464">
            <v>20220600064</v>
          </cell>
        </row>
        <row r="1465">
          <cell r="B1465">
            <v>20220600066</v>
          </cell>
          <cell r="C1465">
            <v>20220600066</v>
          </cell>
        </row>
        <row r="1466">
          <cell r="B1466">
            <v>20220700004</v>
          </cell>
          <cell r="C1466">
            <v>20220700004</v>
          </cell>
        </row>
        <row r="1467">
          <cell r="B1467">
            <v>20220700005</v>
          </cell>
          <cell r="C1467">
            <v>20220700005</v>
          </cell>
        </row>
        <row r="1468">
          <cell r="B1468">
            <v>20220700009</v>
          </cell>
          <cell r="C1468">
            <v>20220700009</v>
          </cell>
        </row>
        <row r="1469">
          <cell r="B1469">
            <v>20220700010</v>
          </cell>
          <cell r="C1469">
            <v>20220700010</v>
          </cell>
        </row>
        <row r="1470">
          <cell r="B1470">
            <v>20220700011</v>
          </cell>
          <cell r="C1470">
            <v>20220700011</v>
          </cell>
        </row>
        <row r="1471">
          <cell r="B1471">
            <v>20220700037</v>
          </cell>
          <cell r="C1471">
            <v>20220700037</v>
          </cell>
        </row>
        <row r="1472">
          <cell r="B1472">
            <v>20220700044</v>
          </cell>
          <cell r="C1472">
            <v>20220700044</v>
          </cell>
        </row>
        <row r="1473">
          <cell r="B1473">
            <v>20220700045</v>
          </cell>
          <cell r="C1473">
            <v>20220700045</v>
          </cell>
        </row>
        <row r="1474">
          <cell r="B1474">
            <v>20220700046</v>
          </cell>
          <cell r="C1474">
            <v>20220700046</v>
          </cell>
        </row>
        <row r="1475">
          <cell r="B1475">
            <v>20220700048</v>
          </cell>
          <cell r="C1475">
            <v>20220700048</v>
          </cell>
        </row>
        <row r="1476">
          <cell r="B1476">
            <v>20220700049</v>
          </cell>
          <cell r="C1476">
            <v>20220700049</v>
          </cell>
        </row>
        <row r="1477">
          <cell r="B1477">
            <v>20220700050</v>
          </cell>
          <cell r="C1477">
            <v>20220700050</v>
          </cell>
        </row>
        <row r="1478">
          <cell r="B1478">
            <v>20220700052</v>
          </cell>
          <cell r="C1478">
            <v>20220700052</v>
          </cell>
        </row>
        <row r="1479">
          <cell r="B1479">
            <v>20220700053</v>
          </cell>
          <cell r="C1479">
            <v>20220700053</v>
          </cell>
        </row>
        <row r="1480">
          <cell r="B1480">
            <v>20220700055</v>
          </cell>
          <cell r="C1480">
            <v>20220700055</v>
          </cell>
        </row>
        <row r="1481">
          <cell r="B1481">
            <v>20220700056</v>
          </cell>
          <cell r="C1481">
            <v>20220700056</v>
          </cell>
        </row>
        <row r="1482">
          <cell r="B1482">
            <v>20220700057</v>
          </cell>
          <cell r="C1482">
            <v>20220700057</v>
          </cell>
        </row>
        <row r="1483">
          <cell r="B1483">
            <v>20220700058</v>
          </cell>
          <cell r="C1483">
            <v>20220700058</v>
          </cell>
        </row>
        <row r="1484">
          <cell r="B1484">
            <v>20220700059</v>
          </cell>
          <cell r="C1484">
            <v>20220700059</v>
          </cell>
        </row>
        <row r="1485">
          <cell r="B1485">
            <v>20220700065</v>
          </cell>
          <cell r="C1485">
            <v>20220700065</v>
          </cell>
        </row>
        <row r="1486">
          <cell r="B1486">
            <v>20220800037</v>
          </cell>
          <cell r="C1486">
            <v>20220800037</v>
          </cell>
        </row>
        <row r="1487">
          <cell r="B1487">
            <v>20220800041</v>
          </cell>
          <cell r="C1487">
            <v>20220800041</v>
          </cell>
        </row>
        <row r="1488">
          <cell r="B1488">
            <v>20220900008</v>
          </cell>
          <cell r="C1488">
            <v>20220900008</v>
          </cell>
        </row>
        <row r="1489">
          <cell r="B1489">
            <v>20220900019</v>
          </cell>
          <cell r="C1489">
            <v>20220900019</v>
          </cell>
        </row>
        <row r="1490">
          <cell r="B1490">
            <v>20220900038</v>
          </cell>
          <cell r="C1490">
            <v>20220900038</v>
          </cell>
        </row>
        <row r="1491">
          <cell r="B1491">
            <v>20221000015</v>
          </cell>
          <cell r="C1491">
            <v>20221000015</v>
          </cell>
        </row>
        <row r="1492">
          <cell r="B1492">
            <v>20221000016</v>
          </cell>
          <cell r="C1492">
            <v>20221000016</v>
          </cell>
        </row>
        <row r="1493">
          <cell r="B1493">
            <v>20221000017</v>
          </cell>
          <cell r="C1493">
            <v>20221000017</v>
          </cell>
        </row>
        <row r="1494">
          <cell r="B1494">
            <v>20221000018</v>
          </cell>
          <cell r="C1494">
            <v>20221000018</v>
          </cell>
        </row>
        <row r="1495">
          <cell r="B1495">
            <v>20221000019</v>
          </cell>
          <cell r="C1495">
            <v>20221000019</v>
          </cell>
        </row>
        <row r="1496">
          <cell r="B1496">
            <v>20221000020</v>
          </cell>
          <cell r="C1496">
            <v>20221000020</v>
          </cell>
        </row>
        <row r="1497">
          <cell r="B1497">
            <v>20221000062</v>
          </cell>
          <cell r="C1497">
            <v>20221000062</v>
          </cell>
        </row>
        <row r="1498">
          <cell r="B1498">
            <v>20221000063</v>
          </cell>
          <cell r="C1498">
            <v>20221000063</v>
          </cell>
        </row>
        <row r="1499">
          <cell r="B1499">
            <v>20221000066</v>
          </cell>
          <cell r="C1499">
            <v>20221000066</v>
          </cell>
        </row>
        <row r="1500">
          <cell r="B1500">
            <v>20221100017</v>
          </cell>
          <cell r="C1500">
            <v>20221100017</v>
          </cell>
        </row>
        <row r="1501">
          <cell r="B1501">
            <v>20221100021</v>
          </cell>
          <cell r="C1501">
            <v>20221100021</v>
          </cell>
        </row>
        <row r="1502">
          <cell r="B1502">
            <v>20221100026</v>
          </cell>
          <cell r="C1502">
            <v>20221100026</v>
          </cell>
        </row>
        <row r="1503">
          <cell r="B1503">
            <v>20221100033</v>
          </cell>
          <cell r="C1503">
            <v>20221100033</v>
          </cell>
        </row>
        <row r="1504">
          <cell r="B1504">
            <v>20221100034</v>
          </cell>
          <cell r="C1504">
            <v>20221100034</v>
          </cell>
        </row>
        <row r="1505">
          <cell r="B1505">
            <v>20221100035</v>
          </cell>
          <cell r="C1505">
            <v>20221100035</v>
          </cell>
        </row>
        <row r="1506">
          <cell r="B1506">
            <v>20221100036</v>
          </cell>
          <cell r="C1506">
            <v>20221100036</v>
          </cell>
        </row>
        <row r="1507">
          <cell r="B1507">
            <v>20221100037</v>
          </cell>
          <cell r="C1507">
            <v>20221100037</v>
          </cell>
        </row>
        <row r="1508">
          <cell r="B1508">
            <v>20221100038</v>
          </cell>
          <cell r="C1508">
            <v>20221100038</v>
          </cell>
        </row>
        <row r="1509">
          <cell r="B1509">
            <v>20221100039</v>
          </cell>
          <cell r="C1509">
            <v>20221100039</v>
          </cell>
        </row>
        <row r="1510">
          <cell r="B1510">
            <v>20221100040</v>
          </cell>
          <cell r="C1510">
            <v>20221100040</v>
          </cell>
        </row>
        <row r="1511">
          <cell r="B1511">
            <v>20221100041</v>
          </cell>
          <cell r="C1511">
            <v>20221100041</v>
          </cell>
        </row>
        <row r="1512">
          <cell r="B1512">
            <v>20221100042</v>
          </cell>
          <cell r="C1512">
            <v>20221100042</v>
          </cell>
        </row>
        <row r="1513">
          <cell r="B1513">
            <v>20221100043</v>
          </cell>
          <cell r="C1513">
            <v>20221100043</v>
          </cell>
        </row>
        <row r="1514">
          <cell r="B1514">
            <v>20221100044</v>
          </cell>
          <cell r="C1514">
            <v>20221100044</v>
          </cell>
        </row>
        <row r="1515">
          <cell r="B1515">
            <v>20221100045</v>
          </cell>
          <cell r="C1515">
            <v>20221100045</v>
          </cell>
        </row>
        <row r="1516">
          <cell r="B1516">
            <v>20221200007</v>
          </cell>
          <cell r="C1516">
            <v>20221200007</v>
          </cell>
        </row>
        <row r="1517">
          <cell r="B1517">
            <v>20221200010</v>
          </cell>
          <cell r="C1517">
            <v>20221200010</v>
          </cell>
        </row>
        <row r="1518">
          <cell r="B1518">
            <v>20221200017</v>
          </cell>
          <cell r="C1518">
            <v>20221200017</v>
          </cell>
        </row>
        <row r="1519">
          <cell r="B1519">
            <v>20221200018</v>
          </cell>
          <cell r="C1519">
            <v>20221200018</v>
          </cell>
        </row>
        <row r="1520">
          <cell r="B1520">
            <v>20221200019</v>
          </cell>
          <cell r="C1520">
            <v>20221200019</v>
          </cell>
        </row>
        <row r="1521">
          <cell r="B1521">
            <v>20221200020</v>
          </cell>
          <cell r="C1521">
            <v>20221200020</v>
          </cell>
        </row>
        <row r="1522">
          <cell r="B1522">
            <v>20221200021</v>
          </cell>
          <cell r="C1522">
            <v>20221200021</v>
          </cell>
        </row>
        <row r="1523">
          <cell r="B1523">
            <v>20221200022</v>
          </cell>
          <cell r="C1523">
            <v>20221200022</v>
          </cell>
        </row>
        <row r="1524">
          <cell r="B1524">
            <v>20221200032</v>
          </cell>
          <cell r="C1524">
            <v>20221200032</v>
          </cell>
        </row>
        <row r="1525">
          <cell r="B1525">
            <v>20221200033</v>
          </cell>
          <cell r="C1525">
            <v>20221200033</v>
          </cell>
        </row>
        <row r="1526">
          <cell r="B1526">
            <v>20221200034</v>
          </cell>
          <cell r="C1526">
            <v>20221200034</v>
          </cell>
        </row>
        <row r="1527">
          <cell r="B1527">
            <v>20221200035</v>
          </cell>
          <cell r="C1527">
            <v>20221200035</v>
          </cell>
        </row>
        <row r="1528">
          <cell r="B1528">
            <v>20230100003</v>
          </cell>
          <cell r="C1528">
            <v>20230100003</v>
          </cell>
        </row>
        <row r="1529">
          <cell r="B1529">
            <v>20230100004</v>
          </cell>
          <cell r="C1529">
            <v>20230100004</v>
          </cell>
        </row>
        <row r="1530">
          <cell r="B1530">
            <v>20230100005</v>
          </cell>
          <cell r="C1530">
            <v>20230100005</v>
          </cell>
        </row>
        <row r="1531">
          <cell r="B1531">
            <v>20230100013</v>
          </cell>
          <cell r="C1531">
            <v>20230100013</v>
          </cell>
        </row>
        <row r="1532">
          <cell r="B1532">
            <v>20230200004</v>
          </cell>
          <cell r="C1532">
            <v>20230200004</v>
          </cell>
        </row>
        <row r="1533">
          <cell r="B1533">
            <v>20230200005</v>
          </cell>
          <cell r="C1533">
            <v>20230200005</v>
          </cell>
        </row>
        <row r="1534">
          <cell r="B1534">
            <v>20230200006</v>
          </cell>
          <cell r="C1534">
            <v>20230200006</v>
          </cell>
        </row>
        <row r="1535">
          <cell r="B1535">
            <v>20230200008</v>
          </cell>
          <cell r="C1535">
            <v>20230200008</v>
          </cell>
        </row>
        <row r="1536">
          <cell r="B1536">
            <v>20230200017</v>
          </cell>
          <cell r="C1536">
            <v>20230200017</v>
          </cell>
        </row>
        <row r="1537">
          <cell r="B1537">
            <v>20230200018</v>
          </cell>
          <cell r="C1537">
            <v>20230200018</v>
          </cell>
        </row>
        <row r="1538">
          <cell r="B1538">
            <v>20230200019</v>
          </cell>
          <cell r="C1538">
            <v>20230200019</v>
          </cell>
        </row>
        <row r="1539">
          <cell r="B1539">
            <v>20230200020</v>
          </cell>
          <cell r="C1539">
            <v>20230200020</v>
          </cell>
        </row>
        <row r="1540">
          <cell r="B1540">
            <v>20230200021</v>
          </cell>
          <cell r="C1540">
            <v>20230200021</v>
          </cell>
        </row>
        <row r="1541">
          <cell r="B1541">
            <v>20230200022</v>
          </cell>
          <cell r="C1541">
            <v>20230200022</v>
          </cell>
        </row>
        <row r="1542">
          <cell r="B1542">
            <v>20230200023</v>
          </cell>
          <cell r="C1542">
            <v>20230200023</v>
          </cell>
        </row>
        <row r="1543">
          <cell r="B1543">
            <v>20230200027</v>
          </cell>
          <cell r="C1543">
            <v>20230200027</v>
          </cell>
        </row>
        <row r="1544">
          <cell r="B1544">
            <v>20230200057</v>
          </cell>
          <cell r="C1544">
            <v>20230200057</v>
          </cell>
        </row>
        <row r="1545">
          <cell r="B1545">
            <v>20230300027</v>
          </cell>
          <cell r="C1545">
            <v>20230300027</v>
          </cell>
        </row>
        <row r="1546">
          <cell r="B1546">
            <v>20230300028</v>
          </cell>
          <cell r="C1546">
            <v>20230300028</v>
          </cell>
        </row>
        <row r="1547">
          <cell r="B1547">
            <v>20230300029</v>
          </cell>
          <cell r="C1547">
            <v>20230300029</v>
          </cell>
        </row>
        <row r="1548">
          <cell r="B1548">
            <v>20230300031</v>
          </cell>
          <cell r="C1548">
            <v>20230300031</v>
          </cell>
        </row>
        <row r="1549">
          <cell r="B1549">
            <v>20230300032</v>
          </cell>
          <cell r="C1549">
            <v>20230300032</v>
          </cell>
        </row>
        <row r="1550">
          <cell r="B1550">
            <v>20230300033</v>
          </cell>
          <cell r="C1550">
            <v>20230300033</v>
          </cell>
        </row>
        <row r="1551">
          <cell r="B1551">
            <v>20230300034</v>
          </cell>
          <cell r="C1551">
            <v>20230300034</v>
          </cell>
        </row>
        <row r="1552">
          <cell r="B1552">
            <v>20230300043</v>
          </cell>
          <cell r="C1552">
            <v>20230300043</v>
          </cell>
        </row>
        <row r="1553">
          <cell r="B1553">
            <v>20230300044</v>
          </cell>
          <cell r="C1553">
            <v>20230300044</v>
          </cell>
        </row>
        <row r="1554">
          <cell r="B1554">
            <v>20230300045</v>
          </cell>
          <cell r="C1554">
            <v>20230300045</v>
          </cell>
        </row>
        <row r="1555">
          <cell r="B1555">
            <v>20230300046</v>
          </cell>
          <cell r="C1555">
            <v>20230300046</v>
          </cell>
        </row>
        <row r="1556">
          <cell r="B1556">
            <v>20230300047</v>
          </cell>
          <cell r="C1556">
            <v>20230300047</v>
          </cell>
        </row>
        <row r="1557">
          <cell r="B1557">
            <v>20230300048</v>
          </cell>
          <cell r="C1557">
            <v>20230300048</v>
          </cell>
        </row>
        <row r="1558">
          <cell r="B1558">
            <v>20230300049</v>
          </cell>
          <cell r="C1558">
            <v>20230300049</v>
          </cell>
        </row>
        <row r="1559">
          <cell r="B1559">
            <v>20230300050</v>
          </cell>
          <cell r="C1559">
            <v>20230300050</v>
          </cell>
        </row>
        <row r="1560">
          <cell r="B1560">
            <v>20230300056</v>
          </cell>
          <cell r="C1560">
            <v>20230300056</v>
          </cell>
        </row>
        <row r="1561">
          <cell r="B1561">
            <v>20230300057</v>
          </cell>
          <cell r="C1561">
            <v>20230300057</v>
          </cell>
        </row>
        <row r="1562">
          <cell r="B1562">
            <v>20230300066</v>
          </cell>
          <cell r="C1562">
            <v>20230300066</v>
          </cell>
        </row>
        <row r="1563">
          <cell r="B1563">
            <v>20230400002</v>
          </cell>
          <cell r="C1563">
            <v>20230400002</v>
          </cell>
        </row>
        <row r="1564">
          <cell r="B1564">
            <v>20230400003</v>
          </cell>
          <cell r="C1564">
            <v>20230400003</v>
          </cell>
        </row>
        <row r="1565">
          <cell r="B1565">
            <v>20230400008</v>
          </cell>
          <cell r="C1565">
            <v>20230400008</v>
          </cell>
        </row>
        <row r="1566">
          <cell r="B1566">
            <v>20230500014</v>
          </cell>
          <cell r="C1566">
            <v>20230500014</v>
          </cell>
        </row>
        <row r="1567">
          <cell r="B1567">
            <v>20230500015</v>
          </cell>
          <cell r="C1567">
            <v>20230500015</v>
          </cell>
        </row>
        <row r="1568">
          <cell r="B1568">
            <v>20230500016</v>
          </cell>
          <cell r="C1568">
            <v>20230500016</v>
          </cell>
        </row>
        <row r="1569">
          <cell r="B1569">
            <v>20230500021</v>
          </cell>
          <cell r="C1569">
            <v>20230500021</v>
          </cell>
        </row>
        <row r="1570">
          <cell r="B1570">
            <v>20230500022</v>
          </cell>
          <cell r="C1570">
            <v>20230500022</v>
          </cell>
        </row>
        <row r="1571">
          <cell r="B1571">
            <v>20230500023</v>
          </cell>
          <cell r="C1571">
            <v>20230500023</v>
          </cell>
        </row>
        <row r="1572">
          <cell r="B1572">
            <v>20230500024</v>
          </cell>
          <cell r="C1572">
            <v>20230500024</v>
          </cell>
        </row>
        <row r="1573">
          <cell r="B1573">
            <v>20230500025</v>
          </cell>
          <cell r="C1573">
            <v>20230500025</v>
          </cell>
        </row>
        <row r="1574">
          <cell r="B1574">
            <v>20230500026</v>
          </cell>
          <cell r="C1574">
            <v>20230500026</v>
          </cell>
        </row>
        <row r="1575">
          <cell r="B1575">
            <v>20230500027</v>
          </cell>
          <cell r="C1575">
            <v>20230500027</v>
          </cell>
        </row>
        <row r="1576">
          <cell r="B1576">
            <v>20230500028</v>
          </cell>
          <cell r="C1576">
            <v>20230500028</v>
          </cell>
        </row>
        <row r="1577">
          <cell r="B1577">
            <v>20230500056</v>
          </cell>
          <cell r="C1577">
            <v>20230500056</v>
          </cell>
        </row>
        <row r="1578">
          <cell r="B1578">
            <v>20230500077</v>
          </cell>
          <cell r="C1578">
            <v>20230500077</v>
          </cell>
        </row>
        <row r="1579">
          <cell r="B1579">
            <v>20230500078</v>
          </cell>
          <cell r="C1579">
            <v>20230500078</v>
          </cell>
        </row>
        <row r="1580">
          <cell r="B1580">
            <v>20230600089</v>
          </cell>
          <cell r="C1580">
            <v>20230600089</v>
          </cell>
        </row>
        <row r="1581">
          <cell r="B1581">
            <v>20230600090</v>
          </cell>
          <cell r="C1581">
            <v>20230600090</v>
          </cell>
        </row>
        <row r="1582">
          <cell r="B1582">
            <v>20240200039</v>
          </cell>
          <cell r="C1582">
            <v>20240200039</v>
          </cell>
        </row>
        <row r="1583">
          <cell r="B1583">
            <v>20240100048</v>
          </cell>
          <cell r="C1583">
            <v>20240100048</v>
          </cell>
        </row>
        <row r="1584">
          <cell r="B1584">
            <v>20220900033</v>
          </cell>
          <cell r="C1584">
            <v>20220900033</v>
          </cell>
        </row>
        <row r="1585">
          <cell r="B1585">
            <v>20220900036</v>
          </cell>
          <cell r="C1585">
            <v>20220900036</v>
          </cell>
        </row>
        <row r="1586">
          <cell r="B1586">
            <v>20221200027</v>
          </cell>
          <cell r="C1586">
            <v>20221200027</v>
          </cell>
        </row>
        <row r="1587">
          <cell r="B1587">
            <v>20230200054</v>
          </cell>
          <cell r="C1587">
            <v>20230200054</v>
          </cell>
        </row>
        <row r="1588">
          <cell r="B1588">
            <v>20230200055</v>
          </cell>
          <cell r="C1588">
            <v>20230200055</v>
          </cell>
        </row>
        <row r="1589">
          <cell r="B1589">
            <v>20230300002</v>
          </cell>
          <cell r="C1589">
            <v>20230300002</v>
          </cell>
        </row>
        <row r="1590">
          <cell r="B1590">
            <v>20230300003</v>
          </cell>
          <cell r="C1590">
            <v>20230300003</v>
          </cell>
        </row>
        <row r="1591">
          <cell r="B1591">
            <v>20230300005</v>
          </cell>
          <cell r="C1591">
            <v>20230300005</v>
          </cell>
        </row>
        <row r="1592">
          <cell r="B1592">
            <v>20230600028</v>
          </cell>
          <cell r="C1592">
            <v>20230600028</v>
          </cell>
        </row>
        <row r="1593">
          <cell r="B1593">
            <v>20230600037</v>
          </cell>
          <cell r="C1593">
            <v>20230600037</v>
          </cell>
        </row>
        <row r="1594">
          <cell r="B1594">
            <v>20230600043</v>
          </cell>
          <cell r="C1594">
            <v>20230600043</v>
          </cell>
        </row>
        <row r="1595">
          <cell r="B1595">
            <v>20230600083</v>
          </cell>
          <cell r="C1595">
            <v>20230600083</v>
          </cell>
        </row>
        <row r="1596">
          <cell r="B1596">
            <v>20230700033</v>
          </cell>
          <cell r="C1596">
            <v>20230700033</v>
          </cell>
        </row>
        <row r="1597">
          <cell r="B1597">
            <v>20230700043</v>
          </cell>
          <cell r="C1597">
            <v>20230700043</v>
          </cell>
        </row>
        <row r="1598">
          <cell r="B1598">
            <v>20230700045</v>
          </cell>
          <cell r="C1598">
            <v>20230700045</v>
          </cell>
        </row>
        <row r="1599">
          <cell r="B1599">
            <v>20230900001</v>
          </cell>
          <cell r="C1599">
            <v>20230900001</v>
          </cell>
        </row>
        <row r="1600">
          <cell r="B1600">
            <v>20240200018</v>
          </cell>
          <cell r="C1600">
            <v>20240200018</v>
          </cell>
        </row>
        <row r="1601">
          <cell r="B1601">
            <v>20240400034</v>
          </cell>
          <cell r="C1601">
            <v>20240400034</v>
          </cell>
        </row>
        <row r="1602">
          <cell r="B1602">
            <v>20240400035</v>
          </cell>
          <cell r="C1602">
            <v>20240400035</v>
          </cell>
        </row>
        <row r="1603">
          <cell r="B1603">
            <v>20240600042</v>
          </cell>
          <cell r="C1603">
            <v>20240600042</v>
          </cell>
        </row>
        <row r="1604">
          <cell r="B1604">
            <v>20240700022</v>
          </cell>
          <cell r="C1604">
            <v>20240700022</v>
          </cell>
        </row>
        <row r="1605">
          <cell r="B1605">
            <v>20240700077</v>
          </cell>
          <cell r="C1605">
            <v>20240700077</v>
          </cell>
        </row>
        <row r="1606">
          <cell r="B1606">
            <v>20250300055</v>
          </cell>
          <cell r="C1606">
            <v>20250300055</v>
          </cell>
        </row>
        <row r="1607">
          <cell r="B1607">
            <v>20250300056</v>
          </cell>
          <cell r="C1607">
            <v>20250300056</v>
          </cell>
        </row>
        <row r="1608">
          <cell r="B1608">
            <v>20250300057</v>
          </cell>
          <cell r="C1608">
            <v>20250300057</v>
          </cell>
        </row>
        <row r="1609">
          <cell r="B1609">
            <v>20250300058</v>
          </cell>
          <cell r="C1609">
            <v>20250300058</v>
          </cell>
        </row>
        <row r="1610">
          <cell r="B1610">
            <v>20220900001</v>
          </cell>
          <cell r="C1610">
            <v>20220900001</v>
          </cell>
        </row>
        <row r="1611">
          <cell r="B1611">
            <v>20221100027</v>
          </cell>
          <cell r="C1611">
            <v>20221100027</v>
          </cell>
        </row>
        <row r="1612">
          <cell r="B1612">
            <v>20221200027</v>
          </cell>
          <cell r="C1612">
            <v>20221200027</v>
          </cell>
        </row>
        <row r="1613">
          <cell r="B1613">
            <v>20230300001</v>
          </cell>
          <cell r="C1613">
            <v>20230300001</v>
          </cell>
        </row>
        <row r="1614">
          <cell r="B1614">
            <v>20230300003</v>
          </cell>
          <cell r="C1614">
            <v>20230300003</v>
          </cell>
        </row>
        <row r="1615">
          <cell r="B1615">
            <v>20230600042</v>
          </cell>
          <cell r="C1615">
            <v>20230600042</v>
          </cell>
        </row>
        <row r="1616">
          <cell r="B1616">
            <v>20230700043</v>
          </cell>
          <cell r="C1616">
            <v>20230700043</v>
          </cell>
        </row>
        <row r="1617">
          <cell r="B1617">
            <v>20231100006</v>
          </cell>
          <cell r="C1617">
            <v>20231100006</v>
          </cell>
        </row>
        <row r="1618">
          <cell r="B1618">
            <v>20231100007</v>
          </cell>
          <cell r="C1618">
            <v>20231100007</v>
          </cell>
        </row>
        <row r="1619">
          <cell r="B1619">
            <v>20231200002</v>
          </cell>
          <cell r="C1619">
            <v>20231200002</v>
          </cell>
        </row>
        <row r="1620">
          <cell r="B1620">
            <v>20240300010</v>
          </cell>
          <cell r="C1620">
            <v>20240300010</v>
          </cell>
        </row>
        <row r="1621">
          <cell r="B1621">
            <v>20240300011</v>
          </cell>
          <cell r="C1621">
            <v>20240300011</v>
          </cell>
        </row>
        <row r="1622">
          <cell r="B1622">
            <v>20240300012</v>
          </cell>
          <cell r="C1622">
            <v>20240300012</v>
          </cell>
        </row>
        <row r="1623">
          <cell r="B1623">
            <v>20240900014</v>
          </cell>
          <cell r="C1623">
            <v>20240900014</v>
          </cell>
        </row>
        <row r="1624">
          <cell r="B1624">
            <v>20250400028</v>
          </cell>
          <cell r="C1624">
            <v>20250400028</v>
          </cell>
        </row>
        <row r="1625">
          <cell r="B1625">
            <v>20250400029</v>
          </cell>
          <cell r="C1625">
            <v>20250400029</v>
          </cell>
        </row>
        <row r="1626">
          <cell r="B1626">
            <v>20250400031</v>
          </cell>
          <cell r="C1626">
            <v>20250400031</v>
          </cell>
        </row>
        <row r="1627">
          <cell r="B1627">
            <v>20250400032</v>
          </cell>
          <cell r="C1627">
            <v>20250400032</v>
          </cell>
        </row>
        <row r="1628">
          <cell r="B1628">
            <v>20250400033</v>
          </cell>
          <cell r="C1628">
            <v>20250400033</v>
          </cell>
        </row>
        <row r="1629">
          <cell r="B1629">
            <v>20081100026</v>
          </cell>
          <cell r="C1629">
            <v>20081100026</v>
          </cell>
        </row>
        <row r="1630">
          <cell r="B1630">
            <v>20110800535</v>
          </cell>
          <cell r="C1630">
            <v>20110800535</v>
          </cell>
        </row>
        <row r="1631">
          <cell r="B1631">
            <v>20110800537</v>
          </cell>
          <cell r="C1631">
            <v>20110800537</v>
          </cell>
        </row>
        <row r="1632">
          <cell r="B1632">
            <v>20230900042</v>
          </cell>
          <cell r="C1632">
            <v>20230900042</v>
          </cell>
        </row>
        <row r="1633">
          <cell r="B1633">
            <v>20230900047</v>
          </cell>
          <cell r="C1633">
            <v>20230900047</v>
          </cell>
        </row>
        <row r="1634">
          <cell r="B1634">
            <v>20240200042</v>
          </cell>
          <cell r="C1634">
            <v>20240200042</v>
          </cell>
        </row>
        <row r="1635">
          <cell r="B1635">
            <v>20240300055</v>
          </cell>
          <cell r="C1635">
            <v>20240300055</v>
          </cell>
        </row>
        <row r="1636">
          <cell r="B1636">
            <v>20240500017</v>
          </cell>
          <cell r="C1636">
            <v>20240500017</v>
          </cell>
        </row>
        <row r="1637">
          <cell r="B1637">
            <v>20240500019</v>
          </cell>
          <cell r="C1637">
            <v>20240500019</v>
          </cell>
        </row>
        <row r="1638">
          <cell r="B1638">
            <v>20240500020</v>
          </cell>
          <cell r="C1638">
            <v>20240500020</v>
          </cell>
        </row>
        <row r="1639">
          <cell r="B1639">
            <v>20240500023</v>
          </cell>
          <cell r="C1639">
            <v>20240500023</v>
          </cell>
        </row>
        <row r="1640">
          <cell r="B1640">
            <v>20240500025</v>
          </cell>
          <cell r="C1640">
            <v>20240500025</v>
          </cell>
        </row>
        <row r="1641">
          <cell r="B1641">
            <v>20240500060</v>
          </cell>
          <cell r="C1641">
            <v>20240500060</v>
          </cell>
        </row>
        <row r="1642">
          <cell r="B1642">
            <v>20240500061</v>
          </cell>
          <cell r="C1642">
            <v>20240500061</v>
          </cell>
        </row>
        <row r="1643">
          <cell r="B1643">
            <v>20240700085</v>
          </cell>
          <cell r="C1643">
            <v>20240700085</v>
          </cell>
        </row>
        <row r="1644">
          <cell r="B1644">
            <v>20240700086</v>
          </cell>
          <cell r="C1644">
            <v>20240700086</v>
          </cell>
        </row>
        <row r="1645">
          <cell r="B1645">
            <v>20240700087</v>
          </cell>
          <cell r="C1645">
            <v>20240700087</v>
          </cell>
        </row>
        <row r="1646">
          <cell r="B1646">
            <v>20240800006</v>
          </cell>
          <cell r="C1646">
            <v>20240800006</v>
          </cell>
        </row>
        <row r="1647">
          <cell r="B1647">
            <v>20240800021</v>
          </cell>
          <cell r="C1647">
            <v>20240800021</v>
          </cell>
        </row>
        <row r="1648">
          <cell r="B1648">
            <v>20240800053</v>
          </cell>
          <cell r="C1648">
            <v>20240800053</v>
          </cell>
        </row>
        <row r="1649">
          <cell r="B1649">
            <v>20240800054</v>
          </cell>
          <cell r="C1649">
            <v>20240800054</v>
          </cell>
        </row>
        <row r="1650">
          <cell r="B1650">
            <v>20240900002</v>
          </cell>
          <cell r="C1650">
            <v>20240900002</v>
          </cell>
        </row>
        <row r="1651">
          <cell r="B1651">
            <v>20240900008</v>
          </cell>
          <cell r="C1651">
            <v>20240900008</v>
          </cell>
        </row>
        <row r="1652">
          <cell r="B1652">
            <v>20241000014</v>
          </cell>
          <cell r="C1652">
            <v>20241000014</v>
          </cell>
        </row>
        <row r="1653">
          <cell r="B1653">
            <v>20241000026</v>
          </cell>
          <cell r="C1653">
            <v>20241000026</v>
          </cell>
        </row>
        <row r="1654">
          <cell r="B1654">
            <v>20241000056</v>
          </cell>
          <cell r="C1654">
            <v>20241000056</v>
          </cell>
        </row>
        <row r="1655">
          <cell r="B1655">
            <v>20241000061</v>
          </cell>
          <cell r="C1655">
            <v>20241000061</v>
          </cell>
        </row>
        <row r="1656">
          <cell r="B1656">
            <v>20241000062</v>
          </cell>
          <cell r="C1656">
            <v>20241000062</v>
          </cell>
        </row>
        <row r="1657">
          <cell r="B1657">
            <v>20241000063</v>
          </cell>
          <cell r="C1657">
            <v>20241000063</v>
          </cell>
        </row>
        <row r="1658">
          <cell r="B1658">
            <v>20250100021</v>
          </cell>
          <cell r="C1658">
            <v>20250100021</v>
          </cell>
        </row>
        <row r="1659">
          <cell r="B1659">
            <v>20250100050</v>
          </cell>
          <cell r="C1659">
            <v>20250100050</v>
          </cell>
        </row>
        <row r="1660">
          <cell r="B1660">
            <v>20250100051</v>
          </cell>
          <cell r="C1660">
            <v>20250100051</v>
          </cell>
        </row>
        <row r="1661">
          <cell r="B1661">
            <v>20230500095</v>
          </cell>
          <cell r="C1661">
            <v>20230500095</v>
          </cell>
        </row>
        <row r="1662">
          <cell r="B1662">
            <v>20230600033</v>
          </cell>
          <cell r="C1662">
            <v>20230600033</v>
          </cell>
        </row>
        <row r="1663">
          <cell r="B1663">
            <v>20230800041</v>
          </cell>
          <cell r="C1663">
            <v>20230800041</v>
          </cell>
        </row>
        <row r="1664">
          <cell r="B1664">
            <v>20230900042</v>
          </cell>
          <cell r="C1664">
            <v>20230900042</v>
          </cell>
        </row>
        <row r="1665">
          <cell r="B1665">
            <v>20230900046</v>
          </cell>
          <cell r="C1665">
            <v>20230900046</v>
          </cell>
        </row>
        <row r="1666">
          <cell r="B1666">
            <v>20230900051</v>
          </cell>
          <cell r="C1666">
            <v>20230900051</v>
          </cell>
        </row>
        <row r="1667">
          <cell r="B1667">
            <v>20231000009</v>
          </cell>
          <cell r="C1667">
            <v>20231000009</v>
          </cell>
        </row>
        <row r="1668">
          <cell r="B1668">
            <v>20231000010</v>
          </cell>
          <cell r="C1668">
            <v>20231000010</v>
          </cell>
        </row>
        <row r="1669">
          <cell r="B1669">
            <v>20231000025</v>
          </cell>
          <cell r="C1669">
            <v>20231000025</v>
          </cell>
        </row>
        <row r="1670">
          <cell r="B1670">
            <v>20231100017</v>
          </cell>
          <cell r="C1670">
            <v>20231100017</v>
          </cell>
        </row>
        <row r="1671">
          <cell r="B1671">
            <v>20231100028</v>
          </cell>
          <cell r="C1671">
            <v>20231100028</v>
          </cell>
        </row>
        <row r="1672">
          <cell r="B1672">
            <v>20240100029</v>
          </cell>
          <cell r="C1672">
            <v>20240100029</v>
          </cell>
        </row>
        <row r="1673">
          <cell r="B1673">
            <v>20240200005</v>
          </cell>
          <cell r="C1673">
            <v>20240200005</v>
          </cell>
        </row>
        <row r="1674">
          <cell r="B1674">
            <v>20240300021</v>
          </cell>
          <cell r="C1674">
            <v>20240300021</v>
          </cell>
        </row>
        <row r="1675">
          <cell r="B1675">
            <v>20240400008</v>
          </cell>
          <cell r="C1675">
            <v>20240400008</v>
          </cell>
        </row>
        <row r="1676">
          <cell r="B1676">
            <v>20240400009</v>
          </cell>
          <cell r="C1676">
            <v>20240400009</v>
          </cell>
        </row>
        <row r="1677">
          <cell r="B1677">
            <v>20240400015</v>
          </cell>
          <cell r="C1677">
            <v>20240400015</v>
          </cell>
        </row>
        <row r="1678">
          <cell r="B1678">
            <v>20240500017</v>
          </cell>
          <cell r="C1678">
            <v>20240500017</v>
          </cell>
        </row>
        <row r="1679">
          <cell r="B1679">
            <v>20240500018</v>
          </cell>
          <cell r="C1679">
            <v>20240500018</v>
          </cell>
        </row>
        <row r="1680">
          <cell r="B1680">
            <v>20240500019</v>
          </cell>
          <cell r="C1680">
            <v>20240500019</v>
          </cell>
        </row>
        <row r="1681">
          <cell r="B1681">
            <v>20240500020</v>
          </cell>
          <cell r="C1681">
            <v>20240500020</v>
          </cell>
        </row>
        <row r="1682">
          <cell r="B1682">
            <v>20240500021</v>
          </cell>
          <cell r="C1682">
            <v>20240500021</v>
          </cell>
        </row>
        <row r="1683">
          <cell r="B1683">
            <v>20240500022</v>
          </cell>
          <cell r="C1683">
            <v>20240500022</v>
          </cell>
        </row>
        <row r="1684">
          <cell r="B1684">
            <v>20240500023</v>
          </cell>
          <cell r="C1684">
            <v>20240500023</v>
          </cell>
        </row>
        <row r="1685">
          <cell r="B1685">
            <v>20240500024</v>
          </cell>
          <cell r="C1685">
            <v>20240500024</v>
          </cell>
        </row>
        <row r="1686">
          <cell r="B1686">
            <v>20240500025</v>
          </cell>
          <cell r="C1686">
            <v>20240500025</v>
          </cell>
        </row>
        <row r="1687">
          <cell r="B1687">
            <v>20240500027</v>
          </cell>
          <cell r="C1687">
            <v>20240500027</v>
          </cell>
        </row>
        <row r="1688">
          <cell r="B1688">
            <v>20240500028</v>
          </cell>
          <cell r="C1688">
            <v>20240500028</v>
          </cell>
        </row>
        <row r="1689">
          <cell r="B1689">
            <v>20240500029</v>
          </cell>
          <cell r="C1689">
            <v>20240500029</v>
          </cell>
        </row>
        <row r="1690">
          <cell r="B1690">
            <v>20240500030</v>
          </cell>
          <cell r="C1690">
            <v>20240500030</v>
          </cell>
        </row>
        <row r="1691">
          <cell r="B1691">
            <v>20240500031</v>
          </cell>
          <cell r="C1691">
            <v>20240500031</v>
          </cell>
        </row>
        <row r="1692">
          <cell r="B1692">
            <v>20240500032</v>
          </cell>
          <cell r="C1692">
            <v>20240500032</v>
          </cell>
        </row>
        <row r="1693">
          <cell r="B1693">
            <v>20240500033</v>
          </cell>
          <cell r="C1693">
            <v>20240500033</v>
          </cell>
        </row>
        <row r="1694">
          <cell r="B1694">
            <v>20240500034</v>
          </cell>
          <cell r="C1694">
            <v>20240500034</v>
          </cell>
        </row>
        <row r="1695">
          <cell r="B1695">
            <v>20240500035</v>
          </cell>
          <cell r="C1695">
            <v>20240500035</v>
          </cell>
        </row>
        <row r="1696">
          <cell r="B1696">
            <v>20240500036</v>
          </cell>
          <cell r="C1696">
            <v>20240500036</v>
          </cell>
        </row>
        <row r="1697">
          <cell r="B1697">
            <v>20240500060</v>
          </cell>
          <cell r="C1697">
            <v>20240500060</v>
          </cell>
        </row>
        <row r="1698">
          <cell r="B1698">
            <v>20240500061</v>
          </cell>
          <cell r="C1698">
            <v>20240500061</v>
          </cell>
        </row>
        <row r="1699">
          <cell r="B1699">
            <v>20240600013</v>
          </cell>
          <cell r="C1699">
            <v>20240600013</v>
          </cell>
        </row>
        <row r="1700">
          <cell r="B1700">
            <v>20240600015</v>
          </cell>
          <cell r="C1700">
            <v>20240600015</v>
          </cell>
        </row>
        <row r="1701">
          <cell r="B1701">
            <v>20240600016</v>
          </cell>
          <cell r="C1701">
            <v>20240600016</v>
          </cell>
        </row>
        <row r="1702">
          <cell r="B1702">
            <v>20240600017</v>
          </cell>
          <cell r="C1702">
            <v>20240600017</v>
          </cell>
        </row>
        <row r="1703">
          <cell r="B1703">
            <v>20240600018</v>
          </cell>
          <cell r="C1703">
            <v>20240600018</v>
          </cell>
        </row>
        <row r="1704">
          <cell r="B1704">
            <v>20240600022</v>
          </cell>
          <cell r="C1704">
            <v>20240600022</v>
          </cell>
        </row>
        <row r="1705">
          <cell r="B1705">
            <v>20240600023</v>
          </cell>
          <cell r="C1705">
            <v>20240600023</v>
          </cell>
        </row>
        <row r="1706">
          <cell r="B1706">
            <v>20240600025</v>
          </cell>
          <cell r="C1706">
            <v>20240600025</v>
          </cell>
        </row>
        <row r="1707">
          <cell r="B1707">
            <v>20240600026</v>
          </cell>
          <cell r="C1707">
            <v>20240600026</v>
          </cell>
        </row>
        <row r="1708">
          <cell r="B1708">
            <v>20240600027</v>
          </cell>
          <cell r="C1708">
            <v>20240600027</v>
          </cell>
        </row>
        <row r="1709">
          <cell r="B1709">
            <v>20240600028</v>
          </cell>
          <cell r="C1709">
            <v>20240600028</v>
          </cell>
        </row>
        <row r="1710">
          <cell r="B1710">
            <v>20240600029</v>
          </cell>
          <cell r="C1710">
            <v>20240600029</v>
          </cell>
        </row>
        <row r="1711">
          <cell r="B1711">
            <v>20240600030</v>
          </cell>
          <cell r="C1711">
            <v>20240600030</v>
          </cell>
        </row>
        <row r="1712">
          <cell r="B1712">
            <v>20240600031</v>
          </cell>
          <cell r="C1712">
            <v>20240600031</v>
          </cell>
        </row>
        <row r="1713">
          <cell r="B1713">
            <v>20240600032</v>
          </cell>
          <cell r="C1713">
            <v>20240600032</v>
          </cell>
        </row>
        <row r="1714">
          <cell r="B1714">
            <v>20240600033</v>
          </cell>
          <cell r="C1714">
            <v>20240600033</v>
          </cell>
        </row>
        <row r="1715">
          <cell r="B1715">
            <v>20240600034</v>
          </cell>
          <cell r="C1715">
            <v>20240600034</v>
          </cell>
        </row>
        <row r="1716">
          <cell r="B1716">
            <v>20240600035</v>
          </cell>
          <cell r="C1716">
            <v>20240600035</v>
          </cell>
        </row>
        <row r="1717">
          <cell r="B1717">
            <v>20240600039</v>
          </cell>
          <cell r="C1717">
            <v>20240600039</v>
          </cell>
        </row>
        <row r="1718">
          <cell r="B1718">
            <v>20240600061</v>
          </cell>
          <cell r="C1718">
            <v>20240600061</v>
          </cell>
        </row>
        <row r="1719">
          <cell r="B1719">
            <v>20240600062</v>
          </cell>
          <cell r="C1719">
            <v>20240600062</v>
          </cell>
        </row>
        <row r="1720">
          <cell r="B1720">
            <v>20240700066</v>
          </cell>
          <cell r="C1720">
            <v>20240700066</v>
          </cell>
        </row>
        <row r="1721">
          <cell r="B1721">
            <v>20240700074</v>
          </cell>
          <cell r="C1721">
            <v>20240700074</v>
          </cell>
        </row>
        <row r="1722">
          <cell r="B1722">
            <v>20240700075</v>
          </cell>
          <cell r="C1722">
            <v>20240700075</v>
          </cell>
        </row>
        <row r="1723">
          <cell r="B1723">
            <v>20240700076</v>
          </cell>
          <cell r="C1723">
            <v>20240700076</v>
          </cell>
        </row>
        <row r="1724">
          <cell r="B1724">
            <v>20240700078</v>
          </cell>
          <cell r="C1724">
            <v>20240700078</v>
          </cell>
        </row>
        <row r="1725">
          <cell r="B1725">
            <v>20240700079</v>
          </cell>
          <cell r="C1725">
            <v>20240700079</v>
          </cell>
        </row>
        <row r="1726">
          <cell r="B1726">
            <v>20240700080</v>
          </cell>
          <cell r="C1726">
            <v>20240700080</v>
          </cell>
        </row>
        <row r="1727">
          <cell r="B1727">
            <v>20240700086</v>
          </cell>
          <cell r="C1727">
            <v>20240700086</v>
          </cell>
        </row>
        <row r="1728">
          <cell r="B1728">
            <v>20240700087</v>
          </cell>
          <cell r="C1728">
            <v>20240700087</v>
          </cell>
        </row>
        <row r="1729">
          <cell r="B1729">
            <v>20240700088</v>
          </cell>
          <cell r="C1729">
            <v>20240700088</v>
          </cell>
        </row>
        <row r="1730">
          <cell r="B1730">
            <v>20240800003</v>
          </cell>
          <cell r="C1730">
            <v>20240800003</v>
          </cell>
        </row>
        <row r="1731">
          <cell r="B1731">
            <v>20240800006</v>
          </cell>
          <cell r="C1731">
            <v>20240800006</v>
          </cell>
        </row>
        <row r="1732">
          <cell r="B1732">
            <v>20240800007</v>
          </cell>
          <cell r="C1732">
            <v>20240800007</v>
          </cell>
        </row>
        <row r="1733">
          <cell r="B1733">
            <v>20240800009</v>
          </cell>
          <cell r="C1733">
            <v>20240800009</v>
          </cell>
        </row>
        <row r="1734">
          <cell r="B1734">
            <v>20240800029</v>
          </cell>
          <cell r="C1734">
            <v>20240800029</v>
          </cell>
        </row>
        <row r="1735">
          <cell r="B1735">
            <v>20240900002</v>
          </cell>
          <cell r="C1735">
            <v>20240900002</v>
          </cell>
        </row>
        <row r="1736">
          <cell r="B1736">
            <v>20241000006</v>
          </cell>
          <cell r="C1736">
            <v>20241000006</v>
          </cell>
        </row>
        <row r="1737">
          <cell r="B1737">
            <v>20241000014</v>
          </cell>
          <cell r="C1737">
            <v>20241000014</v>
          </cell>
        </row>
        <row r="1738">
          <cell r="B1738">
            <v>20241000016</v>
          </cell>
          <cell r="C1738">
            <v>20241000016</v>
          </cell>
        </row>
        <row r="1739">
          <cell r="B1739">
            <v>20241000017</v>
          </cell>
          <cell r="C1739">
            <v>20241000017</v>
          </cell>
        </row>
        <row r="1740">
          <cell r="B1740">
            <v>20241000018</v>
          </cell>
          <cell r="C1740">
            <v>20241000018</v>
          </cell>
        </row>
        <row r="1741">
          <cell r="B1741">
            <v>20241000019</v>
          </cell>
          <cell r="C1741">
            <v>20241000019</v>
          </cell>
        </row>
        <row r="1742">
          <cell r="B1742">
            <v>20241000061</v>
          </cell>
          <cell r="C1742">
            <v>20241000061</v>
          </cell>
        </row>
        <row r="1743">
          <cell r="B1743">
            <v>20241000062</v>
          </cell>
          <cell r="C1743">
            <v>20241000062</v>
          </cell>
        </row>
        <row r="1744">
          <cell r="B1744">
            <v>20241000063</v>
          </cell>
          <cell r="C1744">
            <v>20241000063</v>
          </cell>
        </row>
        <row r="1745">
          <cell r="B1745">
            <v>20241000065</v>
          </cell>
          <cell r="C1745">
            <v>20241000065</v>
          </cell>
        </row>
        <row r="1746">
          <cell r="B1746">
            <v>20241100044</v>
          </cell>
          <cell r="C1746">
            <v>20241100044</v>
          </cell>
        </row>
        <row r="1747">
          <cell r="B1747">
            <v>20241100045</v>
          </cell>
          <cell r="C1747">
            <v>20241100045</v>
          </cell>
        </row>
        <row r="1748">
          <cell r="B1748">
            <v>20241100046</v>
          </cell>
          <cell r="C1748">
            <v>20241100046</v>
          </cell>
        </row>
        <row r="1749">
          <cell r="B1749">
            <v>20241100047</v>
          </cell>
          <cell r="C1749">
            <v>20241100047</v>
          </cell>
        </row>
        <row r="1750">
          <cell r="B1750">
            <v>20241100048</v>
          </cell>
          <cell r="C1750">
            <v>20241100048</v>
          </cell>
        </row>
        <row r="1751">
          <cell r="B1751">
            <v>20241100059</v>
          </cell>
          <cell r="C1751">
            <v>20241100059</v>
          </cell>
        </row>
        <row r="1752">
          <cell r="B1752">
            <v>20241100062</v>
          </cell>
          <cell r="C1752">
            <v>20241100062</v>
          </cell>
        </row>
        <row r="1753">
          <cell r="B1753">
            <v>20241100063</v>
          </cell>
          <cell r="C1753">
            <v>20241100063</v>
          </cell>
        </row>
        <row r="1754">
          <cell r="B1754">
            <v>20241100064</v>
          </cell>
          <cell r="C1754">
            <v>20241100064</v>
          </cell>
        </row>
        <row r="1755">
          <cell r="B1755">
            <v>20241100065</v>
          </cell>
          <cell r="C1755">
            <v>20241100065</v>
          </cell>
        </row>
        <row r="1756">
          <cell r="B1756">
            <v>20241100066</v>
          </cell>
          <cell r="C1756">
            <v>20241100066</v>
          </cell>
        </row>
        <row r="1757">
          <cell r="B1757">
            <v>20241100067</v>
          </cell>
          <cell r="C1757">
            <v>20241100067</v>
          </cell>
        </row>
        <row r="1758">
          <cell r="B1758">
            <v>20241100068</v>
          </cell>
          <cell r="C1758">
            <v>20241100068</v>
          </cell>
        </row>
        <row r="1759">
          <cell r="B1759">
            <v>20241200031</v>
          </cell>
          <cell r="C1759">
            <v>20241200031</v>
          </cell>
        </row>
        <row r="1760">
          <cell r="B1760">
            <v>20241200032</v>
          </cell>
          <cell r="C1760">
            <v>20241200032</v>
          </cell>
        </row>
        <row r="1761">
          <cell r="B1761">
            <v>20241200034</v>
          </cell>
          <cell r="C1761">
            <v>20241200034</v>
          </cell>
        </row>
        <row r="1762">
          <cell r="B1762">
            <v>20241200043</v>
          </cell>
          <cell r="C1762">
            <v>20241200043</v>
          </cell>
        </row>
        <row r="1763">
          <cell r="B1763">
            <v>20241200045</v>
          </cell>
          <cell r="C1763">
            <v>20241200045</v>
          </cell>
        </row>
        <row r="1764">
          <cell r="B1764">
            <v>20241200054</v>
          </cell>
          <cell r="C1764">
            <v>20241200054</v>
          </cell>
        </row>
        <row r="1765">
          <cell r="B1765">
            <v>20241200065</v>
          </cell>
          <cell r="C1765">
            <v>20241200065</v>
          </cell>
        </row>
        <row r="1766">
          <cell r="B1766">
            <v>20241200066</v>
          </cell>
          <cell r="C1766">
            <v>20241200066</v>
          </cell>
        </row>
        <row r="1767">
          <cell r="B1767">
            <v>20241200067</v>
          </cell>
          <cell r="C1767">
            <v>20241200067</v>
          </cell>
        </row>
        <row r="1768">
          <cell r="B1768">
            <v>20250100033</v>
          </cell>
          <cell r="C1768">
            <v>20250100033</v>
          </cell>
        </row>
        <row r="1769">
          <cell r="B1769">
            <v>20250100050</v>
          </cell>
          <cell r="C1769">
            <v>20250100050</v>
          </cell>
        </row>
        <row r="1770">
          <cell r="B1770">
            <v>20250100051</v>
          </cell>
          <cell r="C1770">
            <v>20250100051</v>
          </cell>
        </row>
        <row r="1771">
          <cell r="B1771">
            <v>20250100052</v>
          </cell>
          <cell r="C1771">
            <v>20250100052</v>
          </cell>
        </row>
        <row r="1772">
          <cell r="B1772">
            <v>20250200013</v>
          </cell>
          <cell r="C1772">
            <v>20250200013</v>
          </cell>
        </row>
        <row r="1773">
          <cell r="B1773">
            <v>20250200014</v>
          </cell>
          <cell r="C1773">
            <v>20250200014</v>
          </cell>
        </row>
        <row r="1774">
          <cell r="B1774">
            <v>20250200015</v>
          </cell>
          <cell r="C1774">
            <v>20250200015</v>
          </cell>
        </row>
        <row r="1775">
          <cell r="B1775">
            <v>20250200016</v>
          </cell>
          <cell r="C1775">
            <v>20250200016</v>
          </cell>
        </row>
        <row r="1776">
          <cell r="B1776">
            <v>20250200018</v>
          </cell>
          <cell r="C1776">
            <v>20250200018</v>
          </cell>
        </row>
        <row r="1777">
          <cell r="B1777">
            <v>20250200020</v>
          </cell>
          <cell r="C1777">
            <v>20250200020</v>
          </cell>
        </row>
        <row r="1778">
          <cell r="B1778">
            <v>20250200021</v>
          </cell>
          <cell r="C1778">
            <v>20250200021</v>
          </cell>
        </row>
        <row r="1779">
          <cell r="B1779">
            <v>20250200022</v>
          </cell>
          <cell r="C1779">
            <v>20250200022</v>
          </cell>
        </row>
        <row r="1780">
          <cell r="B1780">
            <v>20250200024</v>
          </cell>
          <cell r="C1780">
            <v>20250200024</v>
          </cell>
        </row>
        <row r="1781">
          <cell r="B1781">
            <v>20250200025</v>
          </cell>
          <cell r="C1781">
            <v>20250200025</v>
          </cell>
        </row>
        <row r="1782">
          <cell r="B1782">
            <v>20250200026</v>
          </cell>
          <cell r="C1782">
            <v>20250200026</v>
          </cell>
        </row>
        <row r="1783">
          <cell r="B1783">
            <v>20250200027</v>
          </cell>
          <cell r="C1783">
            <v>20250200027</v>
          </cell>
        </row>
        <row r="1784">
          <cell r="B1784">
            <v>20250200028</v>
          </cell>
          <cell r="C1784">
            <v>20250200028</v>
          </cell>
        </row>
        <row r="1785">
          <cell r="B1785">
            <v>20250200030</v>
          </cell>
          <cell r="C1785">
            <v>20250200030</v>
          </cell>
        </row>
        <row r="1786">
          <cell r="B1786">
            <v>20250200031</v>
          </cell>
          <cell r="C1786">
            <v>20250200031</v>
          </cell>
        </row>
        <row r="1787">
          <cell r="B1787">
            <v>20250200032</v>
          </cell>
          <cell r="C1787">
            <v>20250200032</v>
          </cell>
        </row>
        <row r="1788">
          <cell r="B1788">
            <v>20250300010</v>
          </cell>
          <cell r="C1788">
            <v>20250300010</v>
          </cell>
        </row>
        <row r="1789">
          <cell r="B1789">
            <v>20250300014</v>
          </cell>
          <cell r="C1789">
            <v>20250300014</v>
          </cell>
        </row>
        <row r="1790">
          <cell r="B1790">
            <v>20250300015</v>
          </cell>
          <cell r="C1790">
            <v>20250300015</v>
          </cell>
        </row>
        <row r="1791">
          <cell r="B1791">
            <v>20250300016</v>
          </cell>
          <cell r="C1791">
            <v>20250300016</v>
          </cell>
        </row>
        <row r="1792">
          <cell r="B1792">
            <v>20250300017</v>
          </cell>
          <cell r="C1792">
            <v>20250300017</v>
          </cell>
        </row>
        <row r="1793">
          <cell r="B1793">
            <v>20250300018</v>
          </cell>
          <cell r="C1793">
            <v>20250300018</v>
          </cell>
        </row>
        <row r="1794">
          <cell r="B1794">
            <v>20250300019</v>
          </cell>
          <cell r="C1794">
            <v>20250300019</v>
          </cell>
        </row>
        <row r="1795">
          <cell r="B1795">
            <v>20250300020</v>
          </cell>
          <cell r="C1795">
            <v>20250300020</v>
          </cell>
        </row>
        <row r="1796">
          <cell r="B1796">
            <v>20250300021</v>
          </cell>
          <cell r="C1796">
            <v>20250300021</v>
          </cell>
        </row>
        <row r="1797">
          <cell r="B1797">
            <v>20250300023</v>
          </cell>
          <cell r="C1797">
            <v>20250300023</v>
          </cell>
        </row>
        <row r="1798">
          <cell r="B1798">
            <v>20250300024</v>
          </cell>
          <cell r="C1798">
            <v>20250300024</v>
          </cell>
        </row>
        <row r="1799">
          <cell r="B1799">
            <v>20250300045</v>
          </cell>
          <cell r="C1799">
            <v>20250300045</v>
          </cell>
        </row>
        <row r="1800">
          <cell r="B1800">
            <v>20250300046</v>
          </cell>
          <cell r="C1800">
            <v>20250300046</v>
          </cell>
        </row>
        <row r="1801">
          <cell r="B1801">
            <v>20250300047</v>
          </cell>
          <cell r="C1801">
            <v>20250300047</v>
          </cell>
        </row>
        <row r="1802">
          <cell r="B1802">
            <v>20250300048</v>
          </cell>
          <cell r="C1802">
            <v>20250300048</v>
          </cell>
        </row>
        <row r="1803">
          <cell r="B1803">
            <v>20250300049</v>
          </cell>
          <cell r="C1803">
            <v>20250300049</v>
          </cell>
        </row>
        <row r="1804">
          <cell r="B1804">
            <v>20250300050</v>
          </cell>
          <cell r="C1804">
            <v>20250300050</v>
          </cell>
        </row>
        <row r="1805">
          <cell r="B1805">
            <v>20250300051</v>
          </cell>
          <cell r="C1805">
            <v>20250300051</v>
          </cell>
        </row>
        <row r="1806">
          <cell r="B1806">
            <v>20250300052</v>
          </cell>
          <cell r="C1806">
            <v>20250300052</v>
          </cell>
        </row>
        <row r="1807">
          <cell r="B1807">
            <v>20250300061</v>
          </cell>
          <cell r="C1807">
            <v>20250300061</v>
          </cell>
        </row>
        <row r="1808">
          <cell r="B1808">
            <v>20250300062</v>
          </cell>
          <cell r="C1808">
            <v>20250300062</v>
          </cell>
        </row>
        <row r="1809">
          <cell r="B1809">
            <v>20250300082</v>
          </cell>
          <cell r="C1809">
            <v>20250300082</v>
          </cell>
        </row>
        <row r="1810">
          <cell r="B1810">
            <v>20250400003</v>
          </cell>
          <cell r="C1810">
            <v>20250400003</v>
          </cell>
        </row>
        <row r="1811">
          <cell r="B1811">
            <v>20250400012</v>
          </cell>
          <cell r="C1811">
            <v>20250400012</v>
          </cell>
        </row>
        <row r="1812">
          <cell r="B1812">
            <v>20250400013</v>
          </cell>
          <cell r="C1812">
            <v>20250400013</v>
          </cell>
        </row>
        <row r="1813">
          <cell r="B1813">
            <v>20250400014</v>
          </cell>
          <cell r="C1813">
            <v>20250400014</v>
          </cell>
        </row>
        <row r="1814">
          <cell r="B1814">
            <v>20250400019</v>
          </cell>
          <cell r="C1814">
            <v>20250400019</v>
          </cell>
        </row>
        <row r="1815">
          <cell r="B1815">
            <v>20250400020</v>
          </cell>
          <cell r="C1815">
            <v>20250400020</v>
          </cell>
        </row>
        <row r="1816">
          <cell r="B1816">
            <v>20250400021</v>
          </cell>
          <cell r="C1816">
            <v>20250400021</v>
          </cell>
        </row>
        <row r="1817">
          <cell r="B1817">
            <v>20250400022</v>
          </cell>
          <cell r="C1817">
            <v>20250400022</v>
          </cell>
        </row>
        <row r="1818">
          <cell r="B1818">
            <v>20250400026</v>
          </cell>
          <cell r="C1818">
            <v>20250400026</v>
          </cell>
        </row>
        <row r="1819">
          <cell r="B1819">
            <v>20250400053</v>
          </cell>
          <cell r="C1819">
            <v>20250400053</v>
          </cell>
        </row>
        <row r="1820">
          <cell r="B1820">
            <v>20250500017</v>
          </cell>
          <cell r="C1820">
            <v>20250500017</v>
          </cell>
        </row>
        <row r="1821">
          <cell r="B1821">
            <v>20250500018</v>
          </cell>
          <cell r="C1821">
            <v>20250500018</v>
          </cell>
        </row>
        <row r="1822">
          <cell r="B1822">
            <v>20250500019</v>
          </cell>
          <cell r="C1822">
            <v>20250500019</v>
          </cell>
        </row>
        <row r="1823">
          <cell r="B1823">
            <v>20250500020</v>
          </cell>
          <cell r="C1823">
            <v>20250500020</v>
          </cell>
        </row>
        <row r="1824">
          <cell r="B1824">
            <v>20250500021</v>
          </cell>
          <cell r="C1824">
            <v>20250500021</v>
          </cell>
        </row>
        <row r="1825">
          <cell r="B1825">
            <v>20250500023</v>
          </cell>
          <cell r="C1825">
            <v>20250500023</v>
          </cell>
        </row>
        <row r="1826">
          <cell r="B1826">
            <v>20230500095</v>
          </cell>
          <cell r="C1826">
            <v>20230500095</v>
          </cell>
        </row>
        <row r="1827">
          <cell r="B1827">
            <v>20231000009</v>
          </cell>
          <cell r="C1827">
            <v>20231000009</v>
          </cell>
        </row>
        <row r="1828">
          <cell r="B1828">
            <v>20231000025</v>
          </cell>
          <cell r="C1828">
            <v>20231000025</v>
          </cell>
        </row>
        <row r="1829">
          <cell r="B1829">
            <v>20231100028</v>
          </cell>
          <cell r="C1829">
            <v>20231100028</v>
          </cell>
        </row>
        <row r="1830">
          <cell r="B1830">
            <v>20240100029</v>
          </cell>
          <cell r="C1830">
            <v>20240100029</v>
          </cell>
        </row>
        <row r="1831">
          <cell r="B1831">
            <v>20240300021</v>
          </cell>
          <cell r="C1831">
            <v>20240300021</v>
          </cell>
        </row>
        <row r="1832">
          <cell r="B1832">
            <v>20240400008</v>
          </cell>
          <cell r="C1832">
            <v>20240400008</v>
          </cell>
        </row>
        <row r="1833">
          <cell r="B1833">
            <v>20240400009</v>
          </cell>
          <cell r="C1833">
            <v>20240400009</v>
          </cell>
        </row>
        <row r="1834">
          <cell r="B1834">
            <v>20240500017</v>
          </cell>
          <cell r="C1834">
            <v>20240500017</v>
          </cell>
        </row>
        <row r="1835">
          <cell r="B1835">
            <v>20240500018</v>
          </cell>
          <cell r="C1835">
            <v>20240500018</v>
          </cell>
        </row>
        <row r="1836">
          <cell r="B1836">
            <v>20240500019</v>
          </cell>
          <cell r="C1836">
            <v>20240500019</v>
          </cell>
        </row>
        <row r="1837">
          <cell r="B1837">
            <v>20240500020</v>
          </cell>
          <cell r="C1837">
            <v>20240500020</v>
          </cell>
        </row>
        <row r="1838">
          <cell r="B1838">
            <v>20240500024</v>
          </cell>
          <cell r="C1838">
            <v>20240500024</v>
          </cell>
        </row>
        <row r="1839">
          <cell r="B1839">
            <v>20240500025</v>
          </cell>
          <cell r="C1839">
            <v>20240500025</v>
          </cell>
        </row>
        <row r="1840">
          <cell r="B1840">
            <v>20240500027</v>
          </cell>
          <cell r="C1840">
            <v>20240500027</v>
          </cell>
        </row>
        <row r="1841">
          <cell r="B1841">
            <v>20240500028</v>
          </cell>
          <cell r="C1841">
            <v>20240500028</v>
          </cell>
        </row>
        <row r="1842">
          <cell r="B1842">
            <v>20240500029</v>
          </cell>
          <cell r="C1842">
            <v>20240500029</v>
          </cell>
        </row>
        <row r="1843">
          <cell r="B1843">
            <v>20240500030</v>
          </cell>
          <cell r="C1843">
            <v>20240500030</v>
          </cell>
        </row>
        <row r="1844">
          <cell r="B1844">
            <v>20240500031</v>
          </cell>
          <cell r="C1844">
            <v>20240500031</v>
          </cell>
        </row>
        <row r="1845">
          <cell r="B1845">
            <v>20240500032</v>
          </cell>
          <cell r="C1845">
            <v>20240500032</v>
          </cell>
        </row>
        <row r="1846">
          <cell r="B1846">
            <v>20240500033</v>
          </cell>
          <cell r="C1846">
            <v>20240500033</v>
          </cell>
        </row>
        <row r="1847">
          <cell r="B1847">
            <v>20240500034</v>
          </cell>
          <cell r="C1847">
            <v>20240500034</v>
          </cell>
        </row>
        <row r="1848">
          <cell r="B1848">
            <v>20240500035</v>
          </cell>
          <cell r="C1848">
            <v>20240500035</v>
          </cell>
        </row>
        <row r="1849">
          <cell r="B1849">
            <v>20240500036</v>
          </cell>
          <cell r="C1849">
            <v>20240500036</v>
          </cell>
        </row>
        <row r="1850">
          <cell r="B1850">
            <v>20240500060</v>
          </cell>
          <cell r="C1850">
            <v>20240500060</v>
          </cell>
        </row>
        <row r="1851">
          <cell r="B1851">
            <v>20240500061</v>
          </cell>
          <cell r="C1851">
            <v>20240500061</v>
          </cell>
        </row>
        <row r="1852">
          <cell r="B1852">
            <v>20240600018</v>
          </cell>
          <cell r="C1852">
            <v>20240600018</v>
          </cell>
        </row>
        <row r="1853">
          <cell r="B1853">
            <v>20240600022</v>
          </cell>
          <cell r="C1853">
            <v>20240600022</v>
          </cell>
        </row>
        <row r="1854">
          <cell r="B1854">
            <v>20240600023</v>
          </cell>
          <cell r="C1854">
            <v>20240600023</v>
          </cell>
        </row>
        <row r="1855">
          <cell r="B1855">
            <v>20240600027</v>
          </cell>
          <cell r="C1855">
            <v>20240600027</v>
          </cell>
        </row>
        <row r="1856">
          <cell r="B1856">
            <v>20240600028</v>
          </cell>
          <cell r="C1856">
            <v>20240600028</v>
          </cell>
        </row>
        <row r="1857">
          <cell r="B1857">
            <v>20240600029</v>
          </cell>
          <cell r="C1857">
            <v>20240600029</v>
          </cell>
        </row>
        <row r="1858">
          <cell r="B1858">
            <v>20240600030</v>
          </cell>
          <cell r="C1858">
            <v>20240600030</v>
          </cell>
        </row>
        <row r="1859">
          <cell r="B1859">
            <v>20240600031</v>
          </cell>
          <cell r="C1859">
            <v>20240600031</v>
          </cell>
        </row>
        <row r="1860">
          <cell r="B1860">
            <v>20240600032</v>
          </cell>
          <cell r="C1860">
            <v>20240600032</v>
          </cell>
        </row>
        <row r="1861">
          <cell r="B1861">
            <v>20240700078</v>
          </cell>
          <cell r="C1861">
            <v>20240700078</v>
          </cell>
        </row>
        <row r="1862">
          <cell r="B1862">
            <v>20240700079</v>
          </cell>
          <cell r="C1862">
            <v>20240700079</v>
          </cell>
        </row>
        <row r="1863">
          <cell r="B1863">
            <v>20240700086</v>
          </cell>
          <cell r="C1863">
            <v>20240700086</v>
          </cell>
        </row>
        <row r="1864">
          <cell r="B1864">
            <v>20240700087</v>
          </cell>
          <cell r="C1864">
            <v>20240700087</v>
          </cell>
        </row>
        <row r="1865">
          <cell r="B1865">
            <v>20240700088</v>
          </cell>
          <cell r="C1865">
            <v>20240700088</v>
          </cell>
        </row>
        <row r="1866">
          <cell r="B1866">
            <v>20240800006</v>
          </cell>
          <cell r="C1866">
            <v>20240800006</v>
          </cell>
        </row>
        <row r="1867">
          <cell r="B1867">
            <v>20240800007</v>
          </cell>
          <cell r="C1867">
            <v>20240800007</v>
          </cell>
        </row>
        <row r="1868">
          <cell r="B1868">
            <v>20240900002</v>
          </cell>
          <cell r="C1868">
            <v>20240900002</v>
          </cell>
        </row>
        <row r="1869">
          <cell r="B1869">
            <v>20241000014</v>
          </cell>
          <cell r="C1869">
            <v>20241000014</v>
          </cell>
        </row>
        <row r="1870">
          <cell r="B1870">
            <v>20241000016</v>
          </cell>
          <cell r="C1870">
            <v>20241000016</v>
          </cell>
        </row>
        <row r="1871">
          <cell r="B1871">
            <v>20241000017</v>
          </cell>
          <cell r="C1871">
            <v>20241000017</v>
          </cell>
        </row>
        <row r="1872">
          <cell r="B1872">
            <v>20241000018</v>
          </cell>
          <cell r="C1872">
            <v>20241000018</v>
          </cell>
        </row>
        <row r="1873">
          <cell r="B1873">
            <v>20241000019</v>
          </cell>
          <cell r="C1873">
            <v>20241000019</v>
          </cell>
        </row>
        <row r="1874">
          <cell r="B1874">
            <v>20241000061</v>
          </cell>
          <cell r="C1874">
            <v>20241000061</v>
          </cell>
        </row>
        <row r="1875">
          <cell r="B1875">
            <v>20241000062</v>
          </cell>
          <cell r="C1875">
            <v>20241000062</v>
          </cell>
        </row>
        <row r="1876">
          <cell r="B1876">
            <v>20241000063</v>
          </cell>
          <cell r="C1876">
            <v>20241000063</v>
          </cell>
        </row>
        <row r="1877">
          <cell r="B1877">
            <v>20241100035</v>
          </cell>
          <cell r="C1877">
            <v>20241100035</v>
          </cell>
        </row>
        <row r="1878">
          <cell r="B1878">
            <v>20241100044</v>
          </cell>
          <cell r="C1878">
            <v>20241100044</v>
          </cell>
        </row>
        <row r="1879">
          <cell r="B1879">
            <v>20241100045</v>
          </cell>
          <cell r="C1879">
            <v>20241100045</v>
          </cell>
        </row>
        <row r="1880">
          <cell r="B1880">
            <v>20241100046</v>
          </cell>
          <cell r="C1880">
            <v>20241100046</v>
          </cell>
        </row>
        <row r="1881">
          <cell r="B1881">
            <v>20241100047</v>
          </cell>
          <cell r="C1881">
            <v>20241100047</v>
          </cell>
        </row>
        <row r="1882">
          <cell r="B1882">
            <v>20241100048</v>
          </cell>
          <cell r="C1882">
            <v>20241100048</v>
          </cell>
        </row>
        <row r="1883">
          <cell r="B1883">
            <v>20241100059</v>
          </cell>
          <cell r="C1883">
            <v>20241100059</v>
          </cell>
        </row>
        <row r="1884">
          <cell r="B1884">
            <v>20241100064</v>
          </cell>
          <cell r="C1884">
            <v>20241100064</v>
          </cell>
        </row>
        <row r="1885">
          <cell r="B1885">
            <v>20241100065</v>
          </cell>
          <cell r="C1885">
            <v>20241100065</v>
          </cell>
        </row>
        <row r="1886">
          <cell r="B1886">
            <v>20241100066</v>
          </cell>
          <cell r="C1886">
            <v>20241100066</v>
          </cell>
        </row>
        <row r="1887">
          <cell r="B1887">
            <v>20241100067</v>
          </cell>
          <cell r="C1887">
            <v>20241100067</v>
          </cell>
        </row>
        <row r="1888">
          <cell r="B1888">
            <v>20241200031</v>
          </cell>
          <cell r="C1888">
            <v>20241200031</v>
          </cell>
        </row>
        <row r="1889">
          <cell r="B1889">
            <v>20241200032</v>
          </cell>
          <cell r="C1889">
            <v>20241200032</v>
          </cell>
        </row>
        <row r="1890">
          <cell r="B1890">
            <v>20241200034</v>
          </cell>
          <cell r="C1890">
            <v>20241200034</v>
          </cell>
        </row>
        <row r="1891">
          <cell r="B1891">
            <v>20250100050</v>
          </cell>
          <cell r="C1891">
            <v>20250100050</v>
          </cell>
        </row>
        <row r="1892">
          <cell r="B1892">
            <v>20250100051</v>
          </cell>
          <cell r="C1892">
            <v>20250100051</v>
          </cell>
        </row>
        <row r="1893">
          <cell r="B1893">
            <v>20250100052</v>
          </cell>
          <cell r="C1893">
            <v>20250100052</v>
          </cell>
        </row>
        <row r="1894">
          <cell r="B1894">
            <v>20250200013</v>
          </cell>
          <cell r="C1894">
            <v>20250200013</v>
          </cell>
        </row>
        <row r="1895">
          <cell r="B1895">
            <v>20250200014</v>
          </cell>
          <cell r="C1895">
            <v>20250200014</v>
          </cell>
        </row>
        <row r="1896">
          <cell r="B1896">
            <v>20250200015</v>
          </cell>
          <cell r="C1896">
            <v>20250200015</v>
          </cell>
        </row>
        <row r="1897">
          <cell r="B1897">
            <v>20250200016</v>
          </cell>
          <cell r="C1897">
            <v>20250200016</v>
          </cell>
        </row>
        <row r="1898">
          <cell r="B1898">
            <v>20250200018</v>
          </cell>
          <cell r="C1898">
            <v>20250200018</v>
          </cell>
        </row>
        <row r="1899">
          <cell r="B1899">
            <v>20250200020</v>
          </cell>
          <cell r="C1899">
            <v>20250200020</v>
          </cell>
        </row>
        <row r="1900">
          <cell r="B1900">
            <v>20250200021</v>
          </cell>
          <cell r="C1900">
            <v>20250200021</v>
          </cell>
        </row>
        <row r="1901">
          <cell r="B1901">
            <v>20250200022</v>
          </cell>
          <cell r="C1901">
            <v>20250200022</v>
          </cell>
        </row>
        <row r="1902">
          <cell r="B1902">
            <v>20250200024</v>
          </cell>
          <cell r="C1902">
            <v>20250200024</v>
          </cell>
        </row>
        <row r="1903">
          <cell r="B1903">
            <v>20250200026</v>
          </cell>
          <cell r="C1903">
            <v>20250200026</v>
          </cell>
        </row>
        <row r="1904">
          <cell r="B1904">
            <v>20250200027</v>
          </cell>
          <cell r="C1904">
            <v>20250200027</v>
          </cell>
        </row>
        <row r="1905">
          <cell r="B1905">
            <v>20250200028</v>
          </cell>
          <cell r="C1905">
            <v>20250200028</v>
          </cell>
        </row>
        <row r="1906">
          <cell r="B1906">
            <v>20250200030</v>
          </cell>
          <cell r="C1906">
            <v>20250200030</v>
          </cell>
        </row>
        <row r="1907">
          <cell r="B1907">
            <v>20250200031</v>
          </cell>
          <cell r="C1907">
            <v>20250200031</v>
          </cell>
        </row>
        <row r="1908">
          <cell r="B1908">
            <v>20250200032</v>
          </cell>
          <cell r="C1908">
            <v>20250200032</v>
          </cell>
        </row>
        <row r="1909">
          <cell r="B1909">
            <v>20250300010</v>
          </cell>
          <cell r="C1909">
            <v>20250300010</v>
          </cell>
        </row>
        <row r="1910">
          <cell r="B1910">
            <v>20250300016</v>
          </cell>
          <cell r="C1910">
            <v>20250300016</v>
          </cell>
        </row>
        <row r="1911">
          <cell r="B1911">
            <v>20250300017</v>
          </cell>
          <cell r="C1911">
            <v>20250300017</v>
          </cell>
        </row>
        <row r="1912">
          <cell r="B1912">
            <v>20250300018</v>
          </cell>
          <cell r="C1912">
            <v>20250300018</v>
          </cell>
        </row>
        <row r="1913">
          <cell r="B1913">
            <v>20250300019</v>
          </cell>
          <cell r="C1913">
            <v>20250300019</v>
          </cell>
        </row>
        <row r="1914">
          <cell r="B1914">
            <v>20250300020</v>
          </cell>
          <cell r="C1914">
            <v>20250300020</v>
          </cell>
        </row>
        <row r="1915">
          <cell r="B1915">
            <v>20250300021</v>
          </cell>
          <cell r="C1915">
            <v>20250300021</v>
          </cell>
        </row>
        <row r="1916">
          <cell r="B1916">
            <v>20250300023</v>
          </cell>
          <cell r="C1916">
            <v>20250300023</v>
          </cell>
        </row>
        <row r="1917">
          <cell r="B1917">
            <v>20250300024</v>
          </cell>
          <cell r="C1917">
            <v>20250300024</v>
          </cell>
        </row>
        <row r="1918">
          <cell r="B1918">
            <v>20250300061</v>
          </cell>
          <cell r="C1918">
            <v>20250300061</v>
          </cell>
        </row>
        <row r="1919">
          <cell r="B1919">
            <v>20250300062</v>
          </cell>
          <cell r="C1919">
            <v>20250300062</v>
          </cell>
        </row>
        <row r="1920">
          <cell r="B1920">
            <v>20250300081</v>
          </cell>
          <cell r="C1920">
            <v>20250300081</v>
          </cell>
        </row>
        <row r="1921">
          <cell r="B1921">
            <v>20250300082</v>
          </cell>
          <cell r="C1921">
            <v>20250300082</v>
          </cell>
        </row>
        <row r="1922">
          <cell r="B1922">
            <v>20250400012</v>
          </cell>
          <cell r="C1922">
            <v>20250400012</v>
          </cell>
        </row>
        <row r="1923">
          <cell r="B1923">
            <v>20250400013</v>
          </cell>
          <cell r="C1923">
            <v>20250400013</v>
          </cell>
        </row>
        <row r="1924">
          <cell r="B1924">
            <v>20250400026</v>
          </cell>
          <cell r="C1924">
            <v>20250400026</v>
          </cell>
        </row>
        <row r="1925">
          <cell r="B1925">
            <v>20250400053</v>
          </cell>
          <cell r="C1925">
            <v>20250400053</v>
          </cell>
        </row>
        <row r="1926">
          <cell r="B1926">
            <v>20250500018</v>
          </cell>
          <cell r="C1926">
            <v>20250500018</v>
          </cell>
        </row>
        <row r="1927">
          <cell r="B1927">
            <v>20250500019</v>
          </cell>
          <cell r="C1927">
            <v>20250500019</v>
          </cell>
        </row>
        <row r="1928">
          <cell r="B1928">
            <v>20250500020</v>
          </cell>
          <cell r="C1928">
            <v>20250500020</v>
          </cell>
        </row>
        <row r="1929">
          <cell r="B1929">
            <v>20250500021</v>
          </cell>
          <cell r="C1929">
            <v>20250500021</v>
          </cell>
        </row>
        <row r="1930">
          <cell r="B1930">
            <v>20250500023</v>
          </cell>
          <cell r="C1930">
            <v>20250500023</v>
          </cell>
        </row>
        <row r="1931">
          <cell r="B1931">
            <v>20230500095</v>
          </cell>
          <cell r="C1931">
            <v>20230500095</v>
          </cell>
        </row>
        <row r="1932">
          <cell r="B1932">
            <v>20230800041</v>
          </cell>
          <cell r="C1932">
            <v>20230800041</v>
          </cell>
        </row>
        <row r="1933">
          <cell r="B1933">
            <v>20230900042</v>
          </cell>
          <cell r="C1933">
            <v>20230900042</v>
          </cell>
        </row>
        <row r="1934">
          <cell r="B1934">
            <v>20230900046</v>
          </cell>
          <cell r="C1934">
            <v>20230900046</v>
          </cell>
        </row>
        <row r="1935">
          <cell r="B1935">
            <v>20230900051</v>
          </cell>
          <cell r="C1935">
            <v>20230900051</v>
          </cell>
        </row>
        <row r="1936">
          <cell r="B1936">
            <v>20231000009</v>
          </cell>
          <cell r="C1936">
            <v>20231000009</v>
          </cell>
        </row>
        <row r="1937">
          <cell r="B1937">
            <v>20231000025</v>
          </cell>
          <cell r="C1937">
            <v>20231000025</v>
          </cell>
        </row>
        <row r="1938">
          <cell r="B1938">
            <v>20231100028</v>
          </cell>
          <cell r="C1938">
            <v>20231100028</v>
          </cell>
        </row>
        <row r="1939">
          <cell r="B1939">
            <v>20240100029</v>
          </cell>
          <cell r="C1939">
            <v>20240100029</v>
          </cell>
        </row>
        <row r="1940">
          <cell r="B1940">
            <v>20240300021</v>
          </cell>
          <cell r="C1940">
            <v>20240300021</v>
          </cell>
        </row>
        <row r="1941">
          <cell r="B1941">
            <v>20240400008</v>
          </cell>
          <cell r="C1941">
            <v>20240400008</v>
          </cell>
        </row>
        <row r="1942">
          <cell r="B1942">
            <v>20240400009</v>
          </cell>
          <cell r="C1942">
            <v>20240400009</v>
          </cell>
        </row>
        <row r="1943">
          <cell r="B1943">
            <v>20240400015</v>
          </cell>
          <cell r="C1943">
            <v>20240400015</v>
          </cell>
        </row>
        <row r="1944">
          <cell r="B1944">
            <v>20240500017</v>
          </cell>
          <cell r="C1944">
            <v>20240500017</v>
          </cell>
        </row>
        <row r="1945">
          <cell r="B1945">
            <v>20240500018</v>
          </cell>
          <cell r="C1945">
            <v>20240500018</v>
          </cell>
        </row>
        <row r="1946">
          <cell r="B1946">
            <v>20240500019</v>
          </cell>
          <cell r="C1946">
            <v>20240500019</v>
          </cell>
        </row>
        <row r="1947">
          <cell r="B1947">
            <v>20240500020</v>
          </cell>
          <cell r="C1947">
            <v>20240500020</v>
          </cell>
        </row>
        <row r="1948">
          <cell r="B1948">
            <v>20240500021</v>
          </cell>
          <cell r="C1948">
            <v>20240500021</v>
          </cell>
        </row>
        <row r="1949">
          <cell r="B1949">
            <v>20240500022</v>
          </cell>
          <cell r="C1949">
            <v>20240500022</v>
          </cell>
        </row>
        <row r="1950">
          <cell r="B1950">
            <v>20240500023</v>
          </cell>
          <cell r="C1950">
            <v>20240500023</v>
          </cell>
        </row>
        <row r="1951">
          <cell r="B1951">
            <v>20240500024</v>
          </cell>
          <cell r="C1951">
            <v>20240500024</v>
          </cell>
        </row>
        <row r="1952">
          <cell r="B1952">
            <v>20240500025</v>
          </cell>
          <cell r="C1952">
            <v>20240500025</v>
          </cell>
        </row>
        <row r="1953">
          <cell r="B1953">
            <v>20240500027</v>
          </cell>
          <cell r="C1953">
            <v>20240500027</v>
          </cell>
        </row>
        <row r="1954">
          <cell r="B1954">
            <v>20240500028</v>
          </cell>
          <cell r="C1954">
            <v>20240500028</v>
          </cell>
        </row>
        <row r="1955">
          <cell r="B1955">
            <v>20240500029</v>
          </cell>
          <cell r="C1955">
            <v>20240500029</v>
          </cell>
        </row>
        <row r="1956">
          <cell r="B1956">
            <v>20240500030</v>
          </cell>
          <cell r="C1956">
            <v>20240500030</v>
          </cell>
        </row>
        <row r="1957">
          <cell r="B1957">
            <v>20240500031</v>
          </cell>
          <cell r="C1957">
            <v>20240500031</v>
          </cell>
        </row>
        <row r="1958">
          <cell r="B1958">
            <v>20240500032</v>
          </cell>
          <cell r="C1958">
            <v>20240500032</v>
          </cell>
        </row>
        <row r="1959">
          <cell r="B1959">
            <v>20240500033</v>
          </cell>
          <cell r="C1959">
            <v>20240500033</v>
          </cell>
        </row>
        <row r="1960">
          <cell r="B1960">
            <v>20240500034</v>
          </cell>
          <cell r="C1960">
            <v>20240500034</v>
          </cell>
        </row>
        <row r="1961">
          <cell r="B1961">
            <v>20240500035</v>
          </cell>
          <cell r="C1961">
            <v>20240500035</v>
          </cell>
        </row>
        <row r="1962">
          <cell r="B1962">
            <v>20240500036</v>
          </cell>
          <cell r="C1962">
            <v>20240500036</v>
          </cell>
        </row>
        <row r="1963">
          <cell r="B1963">
            <v>20240600013</v>
          </cell>
          <cell r="C1963">
            <v>20240600013</v>
          </cell>
        </row>
        <row r="1964">
          <cell r="B1964">
            <v>20240600015</v>
          </cell>
          <cell r="C1964">
            <v>20240600015</v>
          </cell>
        </row>
        <row r="1965">
          <cell r="B1965">
            <v>20240600016</v>
          </cell>
          <cell r="C1965">
            <v>20240600016</v>
          </cell>
        </row>
        <row r="1966">
          <cell r="B1966">
            <v>20240600018</v>
          </cell>
          <cell r="C1966">
            <v>20240600018</v>
          </cell>
        </row>
        <row r="1967">
          <cell r="B1967">
            <v>20240600028</v>
          </cell>
          <cell r="C1967">
            <v>20240600028</v>
          </cell>
        </row>
        <row r="1968">
          <cell r="B1968">
            <v>20240600029</v>
          </cell>
          <cell r="C1968">
            <v>20240600029</v>
          </cell>
        </row>
        <row r="1969">
          <cell r="B1969">
            <v>20240600030</v>
          </cell>
          <cell r="C1969">
            <v>20240600030</v>
          </cell>
        </row>
        <row r="1970">
          <cell r="B1970">
            <v>20240600031</v>
          </cell>
          <cell r="C1970">
            <v>20240600031</v>
          </cell>
        </row>
        <row r="1971">
          <cell r="B1971">
            <v>20240600032</v>
          </cell>
          <cell r="C1971">
            <v>20240600032</v>
          </cell>
        </row>
        <row r="1972">
          <cell r="B1972">
            <v>20240600034</v>
          </cell>
          <cell r="C1972">
            <v>20240600034</v>
          </cell>
        </row>
        <row r="1973">
          <cell r="B1973">
            <v>20240600061</v>
          </cell>
          <cell r="C1973">
            <v>20240600061</v>
          </cell>
        </row>
        <row r="1974">
          <cell r="B1974">
            <v>20240600062</v>
          </cell>
          <cell r="C1974">
            <v>20240600062</v>
          </cell>
        </row>
        <row r="1975">
          <cell r="B1975">
            <v>20240700087</v>
          </cell>
          <cell r="C1975">
            <v>20240700087</v>
          </cell>
        </row>
        <row r="1976">
          <cell r="B1976">
            <v>20240700088</v>
          </cell>
          <cell r="C1976">
            <v>20240700088</v>
          </cell>
        </row>
        <row r="1977">
          <cell r="B1977">
            <v>20240800006</v>
          </cell>
          <cell r="C1977">
            <v>20240800006</v>
          </cell>
        </row>
        <row r="1978">
          <cell r="B1978">
            <v>20240800007</v>
          </cell>
          <cell r="C1978">
            <v>20240800007</v>
          </cell>
        </row>
        <row r="1979">
          <cell r="B1979">
            <v>20241000016</v>
          </cell>
          <cell r="C1979">
            <v>20241000016</v>
          </cell>
        </row>
        <row r="1980">
          <cell r="B1980">
            <v>20241000017</v>
          </cell>
          <cell r="C1980">
            <v>20241000017</v>
          </cell>
        </row>
        <row r="1981">
          <cell r="B1981">
            <v>20241000018</v>
          </cell>
          <cell r="C1981">
            <v>20241000018</v>
          </cell>
        </row>
        <row r="1982">
          <cell r="B1982">
            <v>20241000019</v>
          </cell>
          <cell r="C1982">
            <v>20241000019</v>
          </cell>
        </row>
        <row r="1983">
          <cell r="B1983">
            <v>20241100045</v>
          </cell>
          <cell r="C1983">
            <v>20241100045</v>
          </cell>
        </row>
        <row r="1984">
          <cell r="B1984">
            <v>20241100046</v>
          </cell>
          <cell r="C1984">
            <v>20241100046</v>
          </cell>
        </row>
        <row r="1985">
          <cell r="B1985">
            <v>20241100047</v>
          </cell>
          <cell r="C1985">
            <v>20241100047</v>
          </cell>
        </row>
        <row r="1986">
          <cell r="B1986">
            <v>20241100048</v>
          </cell>
          <cell r="C1986">
            <v>20241100048</v>
          </cell>
        </row>
        <row r="1987">
          <cell r="B1987">
            <v>20241100068</v>
          </cell>
          <cell r="C1987">
            <v>20241100068</v>
          </cell>
        </row>
        <row r="1988">
          <cell r="B1988">
            <v>20241200031</v>
          </cell>
          <cell r="C1988">
            <v>20241200031</v>
          </cell>
        </row>
        <row r="1989">
          <cell r="B1989">
            <v>20241200034</v>
          </cell>
          <cell r="C1989">
            <v>20241200034</v>
          </cell>
        </row>
        <row r="1990">
          <cell r="B1990">
            <v>20250100033</v>
          </cell>
          <cell r="C1990">
            <v>20250100033</v>
          </cell>
        </row>
        <row r="1991">
          <cell r="B1991">
            <v>20250100052</v>
          </cell>
          <cell r="C1991">
            <v>20250100052</v>
          </cell>
        </row>
        <row r="1992">
          <cell r="B1992">
            <v>20250200016</v>
          </cell>
          <cell r="C1992">
            <v>20250200016</v>
          </cell>
        </row>
        <row r="1993">
          <cell r="B1993">
            <v>20250200018</v>
          </cell>
          <cell r="C1993">
            <v>20250200018</v>
          </cell>
        </row>
        <row r="1994">
          <cell r="B1994">
            <v>20250200020</v>
          </cell>
          <cell r="C1994">
            <v>20250200020</v>
          </cell>
        </row>
        <row r="1995">
          <cell r="B1995">
            <v>20250200021</v>
          </cell>
          <cell r="C1995">
            <v>20250200021</v>
          </cell>
        </row>
        <row r="1996">
          <cell r="B1996">
            <v>20250200022</v>
          </cell>
          <cell r="C1996">
            <v>20250200022</v>
          </cell>
        </row>
        <row r="1997">
          <cell r="B1997">
            <v>20250200024</v>
          </cell>
          <cell r="C1997">
            <v>20250200024</v>
          </cell>
        </row>
        <row r="1998">
          <cell r="B1998">
            <v>20250200025</v>
          </cell>
          <cell r="C1998">
            <v>20250200025</v>
          </cell>
        </row>
        <row r="1999">
          <cell r="B1999">
            <v>20250200026</v>
          </cell>
          <cell r="C1999">
            <v>20250200026</v>
          </cell>
        </row>
        <row r="2000">
          <cell r="B2000">
            <v>20250200027</v>
          </cell>
          <cell r="C2000">
            <v>20250200027</v>
          </cell>
        </row>
        <row r="2001">
          <cell r="B2001">
            <v>20250200030</v>
          </cell>
          <cell r="C2001">
            <v>20250200030</v>
          </cell>
        </row>
        <row r="2002">
          <cell r="B2002">
            <v>20250300017</v>
          </cell>
          <cell r="C2002">
            <v>20250300017</v>
          </cell>
        </row>
        <row r="2003">
          <cell r="B2003">
            <v>20250300019</v>
          </cell>
          <cell r="C2003">
            <v>20250300019</v>
          </cell>
        </row>
        <row r="2004">
          <cell r="B2004">
            <v>20250300020</v>
          </cell>
          <cell r="C2004">
            <v>20250300020</v>
          </cell>
        </row>
        <row r="2005">
          <cell r="B2005">
            <v>20250300021</v>
          </cell>
          <cell r="C2005">
            <v>20250300021</v>
          </cell>
        </row>
        <row r="2006">
          <cell r="B2006">
            <v>20250300024</v>
          </cell>
          <cell r="C2006">
            <v>20250300024</v>
          </cell>
        </row>
        <row r="2007">
          <cell r="B2007">
            <v>20250300049</v>
          </cell>
          <cell r="C2007">
            <v>20250300049</v>
          </cell>
        </row>
        <row r="2008">
          <cell r="B2008">
            <v>20250300050</v>
          </cell>
          <cell r="C2008">
            <v>20250300050</v>
          </cell>
        </row>
        <row r="2009">
          <cell r="B2009">
            <v>20250300051</v>
          </cell>
          <cell r="C2009">
            <v>20250300051</v>
          </cell>
        </row>
        <row r="2010">
          <cell r="B2010">
            <v>20250300052</v>
          </cell>
          <cell r="C2010">
            <v>20250300052</v>
          </cell>
        </row>
        <row r="2011">
          <cell r="B2011">
            <v>20250300061</v>
          </cell>
          <cell r="C2011">
            <v>20250300061</v>
          </cell>
        </row>
        <row r="2012">
          <cell r="B2012">
            <v>20250300062</v>
          </cell>
          <cell r="C2012">
            <v>20250300062</v>
          </cell>
        </row>
        <row r="2013">
          <cell r="B2013">
            <v>20250300082</v>
          </cell>
          <cell r="C2013">
            <v>20250300082</v>
          </cell>
        </row>
        <row r="2014">
          <cell r="B2014">
            <v>20250400012</v>
          </cell>
          <cell r="C2014">
            <v>20250400012</v>
          </cell>
        </row>
        <row r="2015">
          <cell r="B2015">
            <v>20250400013</v>
          </cell>
          <cell r="C2015">
            <v>20250400013</v>
          </cell>
        </row>
        <row r="2016">
          <cell r="B2016">
            <v>20250400053</v>
          </cell>
          <cell r="C2016">
            <v>20250400053</v>
          </cell>
        </row>
        <row r="2017">
          <cell r="B2017">
            <v>20250500018</v>
          </cell>
          <cell r="C2017">
            <v>20250500018</v>
          </cell>
        </row>
        <row r="2018">
          <cell r="B2018">
            <v>20250500019</v>
          </cell>
          <cell r="C2018">
            <v>20250500019</v>
          </cell>
        </row>
        <row r="2019">
          <cell r="B2019">
            <v>20250500020</v>
          </cell>
          <cell r="C2019">
            <v>20250500020</v>
          </cell>
        </row>
        <row r="2020">
          <cell r="B2020">
            <v>20250500021</v>
          </cell>
          <cell r="C2020">
            <v>20250500021</v>
          </cell>
        </row>
        <row r="2021">
          <cell r="B2021">
            <v>20250500023</v>
          </cell>
          <cell r="C2021">
            <v>20250500023</v>
          </cell>
        </row>
        <row r="2022">
          <cell r="B2022">
            <v>20110805691</v>
          </cell>
          <cell r="C2022">
            <v>20110805691</v>
          </cell>
        </row>
        <row r="2023">
          <cell r="B2023">
            <v>20210800033</v>
          </cell>
          <cell r="C2023">
            <v>20210800033</v>
          </cell>
        </row>
        <row r="2024">
          <cell r="B2024">
            <v>20211000020</v>
          </cell>
          <cell r="C2024">
            <v>20211000020</v>
          </cell>
        </row>
        <row r="2025">
          <cell r="B2025">
            <v>20220700003</v>
          </cell>
          <cell r="C2025">
            <v>20220700003</v>
          </cell>
        </row>
        <row r="2026">
          <cell r="B2026">
            <v>20220700007</v>
          </cell>
          <cell r="C2026">
            <v>20220700007</v>
          </cell>
        </row>
        <row r="2027">
          <cell r="B2027">
            <v>20220900002</v>
          </cell>
          <cell r="C2027">
            <v>20220900002</v>
          </cell>
        </row>
        <row r="2028">
          <cell r="B2028">
            <v>20220900032</v>
          </cell>
          <cell r="C2028">
            <v>20220900032</v>
          </cell>
        </row>
        <row r="2029">
          <cell r="B2029">
            <v>20220900033</v>
          </cell>
          <cell r="C2029">
            <v>20220900033</v>
          </cell>
        </row>
        <row r="2030">
          <cell r="B2030">
            <v>20220900034</v>
          </cell>
          <cell r="C2030">
            <v>20220900034</v>
          </cell>
        </row>
        <row r="2031">
          <cell r="B2031">
            <v>20220900035</v>
          </cell>
          <cell r="C2031">
            <v>20220900035</v>
          </cell>
        </row>
        <row r="2032">
          <cell r="B2032">
            <v>20220900037</v>
          </cell>
          <cell r="C2032">
            <v>20220900037</v>
          </cell>
        </row>
        <row r="2033">
          <cell r="B2033">
            <v>20221100018</v>
          </cell>
          <cell r="C2033">
            <v>20221100018</v>
          </cell>
        </row>
        <row r="2034">
          <cell r="B2034">
            <v>20221100019</v>
          </cell>
          <cell r="C2034">
            <v>20221100019</v>
          </cell>
        </row>
        <row r="2035">
          <cell r="B2035">
            <v>20221100020</v>
          </cell>
          <cell r="C2035">
            <v>20221100020</v>
          </cell>
        </row>
        <row r="2036">
          <cell r="B2036">
            <v>20221200005</v>
          </cell>
          <cell r="C2036">
            <v>20221200005</v>
          </cell>
        </row>
        <row r="2037">
          <cell r="B2037">
            <v>20221200012</v>
          </cell>
          <cell r="C2037">
            <v>20221200012</v>
          </cell>
        </row>
        <row r="2038">
          <cell r="B2038">
            <v>20221200023</v>
          </cell>
          <cell r="C2038">
            <v>20221200023</v>
          </cell>
        </row>
        <row r="2039">
          <cell r="B2039">
            <v>20221200024</v>
          </cell>
          <cell r="C2039">
            <v>20221200024</v>
          </cell>
        </row>
        <row r="2040">
          <cell r="B2040">
            <v>20221200025</v>
          </cell>
          <cell r="C2040">
            <v>20221200025</v>
          </cell>
        </row>
        <row r="2041">
          <cell r="B2041">
            <v>20221200026</v>
          </cell>
          <cell r="C2041">
            <v>20221200026</v>
          </cell>
        </row>
        <row r="2042">
          <cell r="B2042">
            <v>20221200027</v>
          </cell>
          <cell r="C2042">
            <v>20221200027</v>
          </cell>
        </row>
        <row r="2043">
          <cell r="B2043">
            <v>20221200028</v>
          </cell>
          <cell r="C2043">
            <v>20221200028</v>
          </cell>
        </row>
        <row r="2044">
          <cell r="B2044">
            <v>20221200029</v>
          </cell>
          <cell r="C2044">
            <v>20221200029</v>
          </cell>
        </row>
        <row r="2045">
          <cell r="B2045">
            <v>20230200024</v>
          </cell>
          <cell r="C2045">
            <v>20230200024</v>
          </cell>
        </row>
        <row r="2046">
          <cell r="B2046">
            <v>20230200025</v>
          </cell>
          <cell r="C2046">
            <v>20230200025</v>
          </cell>
        </row>
        <row r="2047">
          <cell r="B2047">
            <v>20230200026</v>
          </cell>
          <cell r="C2047">
            <v>20230200026</v>
          </cell>
        </row>
        <row r="2048">
          <cell r="B2048">
            <v>20230200052</v>
          </cell>
          <cell r="C2048">
            <v>20230200052</v>
          </cell>
        </row>
        <row r="2049">
          <cell r="B2049">
            <v>20230200053</v>
          </cell>
          <cell r="C2049">
            <v>20230200053</v>
          </cell>
        </row>
        <row r="2050">
          <cell r="B2050">
            <v>20230200054</v>
          </cell>
          <cell r="C2050">
            <v>20230200054</v>
          </cell>
        </row>
        <row r="2051">
          <cell r="B2051">
            <v>20230200055</v>
          </cell>
          <cell r="C2051">
            <v>20230200055</v>
          </cell>
        </row>
        <row r="2052">
          <cell r="B2052">
            <v>20230300001</v>
          </cell>
          <cell r="C2052">
            <v>20230300001</v>
          </cell>
        </row>
        <row r="2053">
          <cell r="B2053">
            <v>20230300002</v>
          </cell>
          <cell r="C2053">
            <v>20230300002</v>
          </cell>
        </row>
        <row r="2054">
          <cell r="B2054">
            <v>20230300003</v>
          </cell>
          <cell r="C2054">
            <v>20230300003</v>
          </cell>
        </row>
        <row r="2055">
          <cell r="B2055">
            <v>20230300004</v>
          </cell>
          <cell r="C2055">
            <v>20230300004</v>
          </cell>
        </row>
        <row r="2056">
          <cell r="B2056">
            <v>20230300005</v>
          </cell>
          <cell r="C2056">
            <v>20230300005</v>
          </cell>
        </row>
        <row r="2057">
          <cell r="B2057">
            <v>20230500077</v>
          </cell>
          <cell r="C2057">
            <v>20230500077</v>
          </cell>
        </row>
        <row r="2058">
          <cell r="B2058">
            <v>20230500078</v>
          </cell>
          <cell r="C2058">
            <v>20230500078</v>
          </cell>
        </row>
        <row r="2059">
          <cell r="B2059">
            <v>20230600005</v>
          </cell>
          <cell r="C2059">
            <v>20230600005</v>
          </cell>
        </row>
        <row r="2060">
          <cell r="B2060">
            <v>20230600008</v>
          </cell>
          <cell r="C2060">
            <v>20230600008</v>
          </cell>
        </row>
        <row r="2061">
          <cell r="B2061">
            <v>20230600028</v>
          </cell>
          <cell r="C2061">
            <v>20230600028</v>
          </cell>
        </row>
        <row r="2062">
          <cell r="B2062">
            <v>20230600037</v>
          </cell>
          <cell r="C2062">
            <v>20230600037</v>
          </cell>
        </row>
        <row r="2063">
          <cell r="B2063">
            <v>20230600043</v>
          </cell>
          <cell r="C2063">
            <v>20230600043</v>
          </cell>
        </row>
        <row r="2064">
          <cell r="B2064">
            <v>20230600056</v>
          </cell>
          <cell r="C2064">
            <v>20230600056</v>
          </cell>
        </row>
        <row r="2065">
          <cell r="B2065">
            <v>20230600057</v>
          </cell>
          <cell r="C2065">
            <v>20230600057</v>
          </cell>
        </row>
        <row r="2066">
          <cell r="B2066">
            <v>20230600083</v>
          </cell>
          <cell r="C2066">
            <v>20230600083</v>
          </cell>
        </row>
        <row r="2067">
          <cell r="B2067">
            <v>20230600084</v>
          </cell>
          <cell r="C2067">
            <v>20230600084</v>
          </cell>
        </row>
        <row r="2068">
          <cell r="B2068">
            <v>20230600085</v>
          </cell>
          <cell r="C2068">
            <v>20230600085</v>
          </cell>
        </row>
        <row r="2069">
          <cell r="B2069">
            <v>20230600093</v>
          </cell>
          <cell r="C2069">
            <v>20230600093</v>
          </cell>
        </row>
        <row r="2070">
          <cell r="B2070">
            <v>20230700019</v>
          </cell>
          <cell r="C2070">
            <v>20230700019</v>
          </cell>
        </row>
        <row r="2071">
          <cell r="B2071">
            <v>20230700020</v>
          </cell>
          <cell r="C2071">
            <v>20230700020</v>
          </cell>
        </row>
        <row r="2072">
          <cell r="B2072">
            <v>20230700023</v>
          </cell>
          <cell r="C2072">
            <v>20230700023</v>
          </cell>
        </row>
        <row r="2073">
          <cell r="B2073">
            <v>20230700033</v>
          </cell>
          <cell r="C2073">
            <v>20230700033</v>
          </cell>
        </row>
        <row r="2074">
          <cell r="B2074">
            <v>20230700034</v>
          </cell>
          <cell r="C2074">
            <v>20230700034</v>
          </cell>
        </row>
        <row r="2075">
          <cell r="B2075">
            <v>20230700035</v>
          </cell>
          <cell r="C2075">
            <v>20230700035</v>
          </cell>
        </row>
        <row r="2076">
          <cell r="B2076">
            <v>20230700036</v>
          </cell>
          <cell r="C2076">
            <v>20230700036</v>
          </cell>
        </row>
        <row r="2077">
          <cell r="B2077">
            <v>20230700037</v>
          </cell>
          <cell r="C2077">
            <v>20230700037</v>
          </cell>
        </row>
        <row r="2078">
          <cell r="B2078">
            <v>20230700038</v>
          </cell>
          <cell r="C2078">
            <v>20230700038</v>
          </cell>
        </row>
        <row r="2079">
          <cell r="B2079">
            <v>20230700039</v>
          </cell>
          <cell r="C2079">
            <v>20230700039</v>
          </cell>
        </row>
        <row r="2080">
          <cell r="B2080">
            <v>20230700040</v>
          </cell>
          <cell r="C2080">
            <v>20230700040</v>
          </cell>
        </row>
        <row r="2081">
          <cell r="B2081">
            <v>20230700043</v>
          </cell>
          <cell r="C2081">
            <v>20230700043</v>
          </cell>
        </row>
        <row r="2082">
          <cell r="B2082">
            <v>20230700044</v>
          </cell>
          <cell r="C2082">
            <v>20230700044</v>
          </cell>
        </row>
        <row r="2083">
          <cell r="B2083">
            <v>20230700045</v>
          </cell>
          <cell r="C2083">
            <v>20230700045</v>
          </cell>
        </row>
        <row r="2084">
          <cell r="B2084">
            <v>20230700049</v>
          </cell>
          <cell r="C2084">
            <v>20230700049</v>
          </cell>
        </row>
        <row r="2085">
          <cell r="B2085">
            <v>20230700050</v>
          </cell>
          <cell r="C2085">
            <v>20230700050</v>
          </cell>
        </row>
        <row r="2086">
          <cell r="B2086">
            <v>20230800024</v>
          </cell>
          <cell r="C2086">
            <v>20230800024</v>
          </cell>
        </row>
        <row r="2087">
          <cell r="B2087">
            <v>20230900001</v>
          </cell>
          <cell r="C2087">
            <v>20230900001</v>
          </cell>
        </row>
        <row r="2088">
          <cell r="B2088">
            <v>20230900028</v>
          </cell>
          <cell r="C2088">
            <v>20230900028</v>
          </cell>
        </row>
        <row r="2089">
          <cell r="B2089">
            <v>20231000036</v>
          </cell>
          <cell r="C2089">
            <v>20231000036</v>
          </cell>
        </row>
        <row r="2090">
          <cell r="B2090">
            <v>20231000037</v>
          </cell>
          <cell r="C2090">
            <v>20231000037</v>
          </cell>
        </row>
        <row r="2091">
          <cell r="B2091">
            <v>20231000038</v>
          </cell>
          <cell r="C2091">
            <v>20231000038</v>
          </cell>
        </row>
        <row r="2092">
          <cell r="B2092">
            <v>20231000039</v>
          </cell>
          <cell r="C2092">
            <v>20231000039</v>
          </cell>
        </row>
        <row r="2093">
          <cell r="B2093">
            <v>20231000040</v>
          </cell>
          <cell r="C2093">
            <v>20231000040</v>
          </cell>
        </row>
        <row r="2094">
          <cell r="B2094">
            <v>20231000052</v>
          </cell>
          <cell r="C2094">
            <v>20231000052</v>
          </cell>
        </row>
        <row r="2095">
          <cell r="B2095">
            <v>20231000053</v>
          </cell>
          <cell r="C2095">
            <v>20231000053</v>
          </cell>
        </row>
        <row r="2096">
          <cell r="B2096">
            <v>20231000054</v>
          </cell>
          <cell r="C2096">
            <v>20231000054</v>
          </cell>
        </row>
        <row r="2097">
          <cell r="B2097">
            <v>20231000055</v>
          </cell>
          <cell r="C2097">
            <v>20231000055</v>
          </cell>
        </row>
        <row r="2098">
          <cell r="B2098">
            <v>20231000056</v>
          </cell>
          <cell r="C2098">
            <v>20231000056</v>
          </cell>
        </row>
        <row r="2099">
          <cell r="B2099">
            <v>20231000057</v>
          </cell>
          <cell r="C2099">
            <v>20231000057</v>
          </cell>
        </row>
        <row r="2100">
          <cell r="B2100">
            <v>20231000059</v>
          </cell>
          <cell r="C2100">
            <v>20231000059</v>
          </cell>
        </row>
        <row r="2101">
          <cell r="B2101">
            <v>20231000060</v>
          </cell>
          <cell r="C2101">
            <v>20231000060</v>
          </cell>
        </row>
        <row r="2102">
          <cell r="B2102">
            <v>20231100021</v>
          </cell>
          <cell r="C2102">
            <v>20231100021</v>
          </cell>
        </row>
        <row r="2103">
          <cell r="B2103">
            <v>20231200014</v>
          </cell>
          <cell r="C2103">
            <v>20231200014</v>
          </cell>
        </row>
        <row r="2104">
          <cell r="B2104">
            <v>20231200015</v>
          </cell>
          <cell r="C2104">
            <v>20231200015</v>
          </cell>
        </row>
        <row r="2105">
          <cell r="B2105">
            <v>20231200016</v>
          </cell>
          <cell r="C2105">
            <v>20231200016</v>
          </cell>
        </row>
        <row r="2106">
          <cell r="B2106">
            <v>20231200017</v>
          </cell>
          <cell r="C2106">
            <v>20231200017</v>
          </cell>
        </row>
        <row r="2107">
          <cell r="B2107">
            <v>20231200018</v>
          </cell>
          <cell r="C2107">
            <v>20231200018</v>
          </cell>
        </row>
        <row r="2108">
          <cell r="B2108">
            <v>20231200024</v>
          </cell>
          <cell r="C2108">
            <v>20231200024</v>
          </cell>
        </row>
        <row r="2109">
          <cell r="B2109">
            <v>20231200025</v>
          </cell>
          <cell r="C2109">
            <v>20231200025</v>
          </cell>
        </row>
        <row r="2110">
          <cell r="B2110">
            <v>20231200026</v>
          </cell>
          <cell r="C2110">
            <v>20231200026</v>
          </cell>
        </row>
        <row r="2111">
          <cell r="B2111">
            <v>20231200027</v>
          </cell>
          <cell r="C2111">
            <v>20231200027</v>
          </cell>
        </row>
        <row r="2112">
          <cell r="B2112">
            <v>20231200029</v>
          </cell>
          <cell r="C2112">
            <v>20231200029</v>
          </cell>
        </row>
        <row r="2113">
          <cell r="B2113">
            <v>20231200030</v>
          </cell>
          <cell r="C2113">
            <v>20231200030</v>
          </cell>
        </row>
        <row r="2114">
          <cell r="B2114">
            <v>20231200031</v>
          </cell>
          <cell r="C2114">
            <v>20231200031</v>
          </cell>
        </row>
        <row r="2115">
          <cell r="B2115">
            <v>20231200032</v>
          </cell>
          <cell r="C2115">
            <v>20231200032</v>
          </cell>
        </row>
        <row r="2116">
          <cell r="B2116">
            <v>20231200047</v>
          </cell>
          <cell r="C2116">
            <v>20231200047</v>
          </cell>
        </row>
        <row r="2117">
          <cell r="B2117">
            <v>20231200050</v>
          </cell>
          <cell r="C2117">
            <v>20231200050</v>
          </cell>
        </row>
        <row r="2118">
          <cell r="B2118">
            <v>20231200051</v>
          </cell>
          <cell r="C2118">
            <v>20231200051</v>
          </cell>
        </row>
        <row r="2119">
          <cell r="B2119">
            <v>20231200052</v>
          </cell>
          <cell r="C2119">
            <v>20231200052</v>
          </cell>
        </row>
        <row r="2120">
          <cell r="B2120">
            <v>20231200053</v>
          </cell>
          <cell r="C2120">
            <v>20231200053</v>
          </cell>
        </row>
        <row r="2121">
          <cell r="B2121">
            <v>20240100012</v>
          </cell>
          <cell r="C2121">
            <v>20240100012</v>
          </cell>
        </row>
        <row r="2122">
          <cell r="B2122">
            <v>20240100013</v>
          </cell>
          <cell r="C2122">
            <v>20240100013</v>
          </cell>
        </row>
        <row r="2123">
          <cell r="B2123">
            <v>20240200034</v>
          </cell>
          <cell r="C2123">
            <v>20240200034</v>
          </cell>
        </row>
        <row r="2124">
          <cell r="B2124">
            <v>20240200035</v>
          </cell>
          <cell r="C2124">
            <v>20240200035</v>
          </cell>
        </row>
        <row r="2125">
          <cell r="B2125">
            <v>20240200036</v>
          </cell>
          <cell r="C2125">
            <v>20240200036</v>
          </cell>
        </row>
        <row r="2126">
          <cell r="B2126">
            <v>20240200037</v>
          </cell>
          <cell r="C2126">
            <v>20240200037</v>
          </cell>
        </row>
        <row r="2127">
          <cell r="B2127">
            <v>20240300006</v>
          </cell>
          <cell r="C2127">
            <v>20240300006</v>
          </cell>
        </row>
        <row r="2128">
          <cell r="B2128">
            <v>20240300007</v>
          </cell>
          <cell r="C2128">
            <v>20240300007</v>
          </cell>
        </row>
        <row r="2129">
          <cell r="B2129">
            <v>20240300008</v>
          </cell>
          <cell r="C2129">
            <v>20240300008</v>
          </cell>
        </row>
        <row r="2130">
          <cell r="B2130">
            <v>20240300013</v>
          </cell>
          <cell r="C2130">
            <v>20240300013</v>
          </cell>
        </row>
        <row r="2131">
          <cell r="B2131">
            <v>20240300033</v>
          </cell>
          <cell r="C2131">
            <v>20240300033</v>
          </cell>
        </row>
        <row r="2132">
          <cell r="B2132">
            <v>20240300034</v>
          </cell>
          <cell r="C2132">
            <v>20240300034</v>
          </cell>
        </row>
        <row r="2133">
          <cell r="B2133">
            <v>20240300035</v>
          </cell>
          <cell r="C2133">
            <v>20240300035</v>
          </cell>
        </row>
        <row r="2134">
          <cell r="B2134">
            <v>20240300036</v>
          </cell>
          <cell r="C2134">
            <v>20240300036</v>
          </cell>
        </row>
        <row r="2135">
          <cell r="B2135">
            <v>20240300037</v>
          </cell>
          <cell r="C2135">
            <v>20240300037</v>
          </cell>
        </row>
        <row r="2136">
          <cell r="B2136">
            <v>20240300038</v>
          </cell>
          <cell r="C2136">
            <v>20240300038</v>
          </cell>
        </row>
        <row r="2137">
          <cell r="B2137">
            <v>20240300039</v>
          </cell>
          <cell r="C2137">
            <v>20240300039</v>
          </cell>
        </row>
        <row r="2138">
          <cell r="B2138">
            <v>20240300040</v>
          </cell>
          <cell r="C2138">
            <v>20240300040</v>
          </cell>
        </row>
        <row r="2139">
          <cell r="B2139">
            <v>20240300041</v>
          </cell>
          <cell r="C2139">
            <v>20240300041</v>
          </cell>
        </row>
        <row r="2140">
          <cell r="B2140">
            <v>20240400023</v>
          </cell>
          <cell r="C2140">
            <v>20240400023</v>
          </cell>
        </row>
        <row r="2141">
          <cell r="B2141">
            <v>20240400024</v>
          </cell>
          <cell r="C2141">
            <v>20240400024</v>
          </cell>
        </row>
        <row r="2142">
          <cell r="B2142">
            <v>20240400025</v>
          </cell>
          <cell r="C2142">
            <v>20240400025</v>
          </cell>
        </row>
        <row r="2143">
          <cell r="B2143">
            <v>20240400026</v>
          </cell>
          <cell r="C2143">
            <v>20240400026</v>
          </cell>
        </row>
        <row r="2144">
          <cell r="B2144">
            <v>20240400027</v>
          </cell>
          <cell r="C2144">
            <v>20240400027</v>
          </cell>
        </row>
        <row r="2145">
          <cell r="B2145">
            <v>20240400028</v>
          </cell>
          <cell r="C2145">
            <v>20240400028</v>
          </cell>
        </row>
        <row r="2146">
          <cell r="B2146">
            <v>20240400029</v>
          </cell>
          <cell r="C2146">
            <v>20240400029</v>
          </cell>
        </row>
        <row r="2147">
          <cell r="B2147">
            <v>20240400030</v>
          </cell>
          <cell r="C2147">
            <v>20240400030</v>
          </cell>
        </row>
        <row r="2148">
          <cell r="B2148">
            <v>20240400031</v>
          </cell>
          <cell r="C2148">
            <v>20240400031</v>
          </cell>
        </row>
        <row r="2149">
          <cell r="B2149">
            <v>20240400032</v>
          </cell>
          <cell r="C2149">
            <v>20240400032</v>
          </cell>
        </row>
        <row r="2150">
          <cell r="B2150">
            <v>20240400034</v>
          </cell>
          <cell r="C2150">
            <v>20240400034</v>
          </cell>
        </row>
        <row r="2151">
          <cell r="B2151">
            <v>20240400035</v>
          </cell>
          <cell r="C2151">
            <v>20240400035</v>
          </cell>
        </row>
        <row r="2152">
          <cell r="B2152">
            <v>20240500002</v>
          </cell>
          <cell r="C2152">
            <v>20240500002</v>
          </cell>
        </row>
        <row r="2153">
          <cell r="B2153">
            <v>20240500003</v>
          </cell>
          <cell r="C2153">
            <v>20240500003</v>
          </cell>
        </row>
        <row r="2154">
          <cell r="B2154">
            <v>20240500004</v>
          </cell>
          <cell r="C2154">
            <v>20240500004</v>
          </cell>
        </row>
        <row r="2155">
          <cell r="B2155">
            <v>20240500045</v>
          </cell>
          <cell r="C2155">
            <v>20240500045</v>
          </cell>
        </row>
        <row r="2156">
          <cell r="B2156">
            <v>20240500081</v>
          </cell>
          <cell r="C2156">
            <v>20240500081</v>
          </cell>
        </row>
        <row r="2157">
          <cell r="B2157">
            <v>20240500082</v>
          </cell>
          <cell r="C2157">
            <v>20240500082</v>
          </cell>
        </row>
        <row r="2158">
          <cell r="B2158">
            <v>20240500083</v>
          </cell>
          <cell r="C2158">
            <v>20240500083</v>
          </cell>
        </row>
        <row r="2159">
          <cell r="B2159">
            <v>20240500084</v>
          </cell>
          <cell r="C2159">
            <v>20240500084</v>
          </cell>
        </row>
        <row r="2160">
          <cell r="B2160">
            <v>20240500085</v>
          </cell>
          <cell r="C2160">
            <v>20240500085</v>
          </cell>
        </row>
        <row r="2161">
          <cell r="B2161">
            <v>20240600042</v>
          </cell>
          <cell r="C2161">
            <v>20240600042</v>
          </cell>
        </row>
        <row r="2162">
          <cell r="B2162">
            <v>20240700028</v>
          </cell>
          <cell r="C2162">
            <v>20240700028</v>
          </cell>
        </row>
        <row r="2163">
          <cell r="B2163">
            <v>20240700032</v>
          </cell>
          <cell r="C2163">
            <v>20240700032</v>
          </cell>
        </row>
        <row r="2164">
          <cell r="B2164">
            <v>20240700033</v>
          </cell>
          <cell r="C2164">
            <v>20240700033</v>
          </cell>
        </row>
        <row r="2165">
          <cell r="B2165">
            <v>20240700034</v>
          </cell>
          <cell r="C2165">
            <v>20240700034</v>
          </cell>
        </row>
        <row r="2166">
          <cell r="B2166">
            <v>20240700035</v>
          </cell>
          <cell r="C2166">
            <v>20240700035</v>
          </cell>
        </row>
        <row r="2167">
          <cell r="B2167">
            <v>20240700037</v>
          </cell>
          <cell r="C2167">
            <v>20240700037</v>
          </cell>
        </row>
        <row r="2168">
          <cell r="B2168">
            <v>20240700038</v>
          </cell>
          <cell r="C2168">
            <v>20240700038</v>
          </cell>
        </row>
        <row r="2169">
          <cell r="B2169">
            <v>20240700039</v>
          </cell>
          <cell r="C2169">
            <v>20240700039</v>
          </cell>
        </row>
        <row r="2170">
          <cell r="B2170">
            <v>20240700040</v>
          </cell>
          <cell r="C2170">
            <v>20240700040</v>
          </cell>
        </row>
        <row r="2171">
          <cell r="B2171">
            <v>20240700041</v>
          </cell>
          <cell r="C2171">
            <v>20240700041</v>
          </cell>
        </row>
        <row r="2172">
          <cell r="B2172">
            <v>20240700042</v>
          </cell>
          <cell r="C2172">
            <v>20240700042</v>
          </cell>
        </row>
        <row r="2173">
          <cell r="B2173">
            <v>20240700043</v>
          </cell>
          <cell r="C2173">
            <v>20240700043</v>
          </cell>
        </row>
        <row r="2174">
          <cell r="B2174">
            <v>20240700044</v>
          </cell>
          <cell r="C2174">
            <v>20240700044</v>
          </cell>
        </row>
        <row r="2175">
          <cell r="B2175">
            <v>20240700077</v>
          </cell>
          <cell r="C2175">
            <v>20240700077</v>
          </cell>
        </row>
        <row r="2176">
          <cell r="B2176">
            <v>20240800024</v>
          </cell>
          <cell r="C2176">
            <v>20240800024</v>
          </cell>
        </row>
        <row r="2177">
          <cell r="B2177">
            <v>20240800025</v>
          </cell>
          <cell r="C2177">
            <v>20240800025</v>
          </cell>
        </row>
        <row r="2178">
          <cell r="B2178">
            <v>20241000024</v>
          </cell>
          <cell r="C2178">
            <v>20241000024</v>
          </cell>
        </row>
        <row r="2179">
          <cell r="B2179">
            <v>20241000025</v>
          </cell>
          <cell r="C2179">
            <v>20241000025</v>
          </cell>
        </row>
        <row r="2180">
          <cell r="B2180">
            <v>20241000031</v>
          </cell>
          <cell r="C2180">
            <v>20241000031</v>
          </cell>
        </row>
        <row r="2181">
          <cell r="B2181">
            <v>20241000032</v>
          </cell>
          <cell r="C2181">
            <v>20241000032</v>
          </cell>
        </row>
        <row r="2182">
          <cell r="B2182">
            <v>20241000033</v>
          </cell>
          <cell r="C2182">
            <v>20241000033</v>
          </cell>
        </row>
        <row r="2183">
          <cell r="B2183">
            <v>20241000034</v>
          </cell>
          <cell r="C2183">
            <v>20241000034</v>
          </cell>
        </row>
        <row r="2184">
          <cell r="B2184">
            <v>20241100001</v>
          </cell>
          <cell r="C2184">
            <v>20241100001</v>
          </cell>
        </row>
        <row r="2185">
          <cell r="B2185">
            <v>20241200004</v>
          </cell>
          <cell r="C2185">
            <v>20241200004</v>
          </cell>
        </row>
        <row r="2186">
          <cell r="B2186">
            <v>20241200005</v>
          </cell>
          <cell r="C2186">
            <v>20241200005</v>
          </cell>
        </row>
        <row r="2187">
          <cell r="B2187">
            <v>20241200006</v>
          </cell>
          <cell r="C2187">
            <v>20241200006</v>
          </cell>
        </row>
        <row r="2188">
          <cell r="B2188">
            <v>20241200007</v>
          </cell>
          <cell r="C2188">
            <v>20241200007</v>
          </cell>
        </row>
        <row r="2189">
          <cell r="B2189">
            <v>20241200008</v>
          </cell>
          <cell r="C2189">
            <v>20241200008</v>
          </cell>
        </row>
        <row r="2190">
          <cell r="B2190">
            <v>20241200009</v>
          </cell>
          <cell r="C2190">
            <v>20241200009</v>
          </cell>
        </row>
        <row r="2191">
          <cell r="B2191">
            <v>20241200010</v>
          </cell>
          <cell r="C2191">
            <v>20241200010</v>
          </cell>
        </row>
        <row r="2192">
          <cell r="B2192">
            <v>20241200011</v>
          </cell>
          <cell r="C2192">
            <v>20241200011</v>
          </cell>
        </row>
        <row r="2193">
          <cell r="B2193">
            <v>20250100016</v>
          </cell>
          <cell r="C2193">
            <v>20250100016</v>
          </cell>
        </row>
        <row r="2194">
          <cell r="B2194">
            <v>20250100024</v>
          </cell>
          <cell r="C2194">
            <v>20250100024</v>
          </cell>
        </row>
        <row r="2195">
          <cell r="B2195">
            <v>20250100025</v>
          </cell>
          <cell r="C2195">
            <v>20250100025</v>
          </cell>
        </row>
        <row r="2196">
          <cell r="B2196">
            <v>20250100026</v>
          </cell>
          <cell r="C2196">
            <v>20250100026</v>
          </cell>
        </row>
        <row r="2197">
          <cell r="B2197">
            <v>20250100027</v>
          </cell>
          <cell r="C2197">
            <v>20250100027</v>
          </cell>
        </row>
        <row r="2198">
          <cell r="B2198">
            <v>20250100028</v>
          </cell>
          <cell r="C2198">
            <v>20250100028</v>
          </cell>
        </row>
        <row r="2199">
          <cell r="B2199">
            <v>20250100054</v>
          </cell>
          <cell r="C2199">
            <v>20250100054</v>
          </cell>
        </row>
        <row r="2200">
          <cell r="B2200">
            <v>20250300011</v>
          </cell>
          <cell r="C2200">
            <v>20250300011</v>
          </cell>
        </row>
        <row r="2201">
          <cell r="B2201">
            <v>20250300063</v>
          </cell>
          <cell r="C2201">
            <v>20250300063</v>
          </cell>
        </row>
        <row r="2202">
          <cell r="B2202">
            <v>20250300064</v>
          </cell>
          <cell r="C2202">
            <v>20250300064</v>
          </cell>
        </row>
        <row r="2203">
          <cell r="B2203">
            <v>20250300065</v>
          </cell>
          <cell r="C2203">
            <v>20250300065</v>
          </cell>
        </row>
        <row r="2204">
          <cell r="B2204">
            <v>20250300066</v>
          </cell>
          <cell r="C2204">
            <v>20250300066</v>
          </cell>
        </row>
        <row r="2205">
          <cell r="B2205">
            <v>20250300067</v>
          </cell>
          <cell r="C2205">
            <v>20250300067</v>
          </cell>
        </row>
        <row r="2206">
          <cell r="B2206">
            <v>20250300068</v>
          </cell>
          <cell r="C2206">
            <v>20250300068</v>
          </cell>
        </row>
        <row r="2207">
          <cell r="B2207">
            <v>20250300069</v>
          </cell>
          <cell r="C2207">
            <v>20250300069</v>
          </cell>
        </row>
        <row r="2208">
          <cell r="B2208">
            <v>20250300070</v>
          </cell>
          <cell r="C2208">
            <v>20250300070</v>
          </cell>
        </row>
        <row r="2209">
          <cell r="B2209">
            <v>20250300085</v>
          </cell>
          <cell r="C2209">
            <v>20250300085</v>
          </cell>
        </row>
        <row r="2210">
          <cell r="B2210">
            <v>20230600047</v>
          </cell>
          <cell r="C2210">
            <v>20230600047</v>
          </cell>
        </row>
        <row r="2211">
          <cell r="B2211">
            <v>20231100014</v>
          </cell>
          <cell r="C2211">
            <v>20231100014</v>
          </cell>
        </row>
        <row r="2212">
          <cell r="B2212">
            <v>20240200025</v>
          </cell>
          <cell r="C2212">
            <v>20240200025</v>
          </cell>
        </row>
        <row r="2213">
          <cell r="B2213">
            <v>20190700010</v>
          </cell>
          <cell r="C2213">
            <v>20190700010</v>
          </cell>
        </row>
        <row r="2214">
          <cell r="B2214">
            <v>20220800042</v>
          </cell>
          <cell r="C2214">
            <v>20220800042</v>
          </cell>
        </row>
        <row r="2215">
          <cell r="B2215">
            <v>20220900003</v>
          </cell>
          <cell r="C2215">
            <v>20220900003</v>
          </cell>
        </row>
        <row r="2216">
          <cell r="B2216">
            <v>20221000064</v>
          </cell>
          <cell r="C2216">
            <v>20221000064</v>
          </cell>
        </row>
        <row r="2217">
          <cell r="B2217">
            <v>20221200030</v>
          </cell>
          <cell r="C2217">
            <v>20221200030</v>
          </cell>
        </row>
        <row r="2218">
          <cell r="B2218">
            <v>20230600003</v>
          </cell>
          <cell r="C2218">
            <v>20230600003</v>
          </cell>
        </row>
        <row r="2219">
          <cell r="B2219">
            <v>20230600004</v>
          </cell>
          <cell r="C2219">
            <v>20230600004</v>
          </cell>
        </row>
        <row r="2220">
          <cell r="B2220">
            <v>20230600006</v>
          </cell>
          <cell r="C2220">
            <v>20230600006</v>
          </cell>
        </row>
        <row r="2221">
          <cell r="B2221">
            <v>20230600029</v>
          </cell>
          <cell r="C2221">
            <v>20230600029</v>
          </cell>
        </row>
        <row r="2222">
          <cell r="B2222">
            <v>20230600030</v>
          </cell>
          <cell r="C2222">
            <v>20230600030</v>
          </cell>
        </row>
        <row r="2223">
          <cell r="B2223">
            <v>20230600031</v>
          </cell>
          <cell r="C2223">
            <v>20230600031</v>
          </cell>
        </row>
        <row r="2224">
          <cell r="B2224">
            <v>20230600077</v>
          </cell>
          <cell r="C2224">
            <v>20230600077</v>
          </cell>
        </row>
        <row r="2225">
          <cell r="B2225">
            <v>20230600078</v>
          </cell>
          <cell r="C2225">
            <v>20230600078</v>
          </cell>
        </row>
        <row r="2226">
          <cell r="B2226">
            <v>20230700032</v>
          </cell>
          <cell r="C2226">
            <v>20230700032</v>
          </cell>
        </row>
        <row r="2227">
          <cell r="B2227">
            <v>20230700047</v>
          </cell>
          <cell r="C2227">
            <v>20230700047</v>
          </cell>
        </row>
        <row r="2228">
          <cell r="B2228">
            <v>20230700048</v>
          </cell>
          <cell r="C2228">
            <v>20230700048</v>
          </cell>
        </row>
        <row r="2229">
          <cell r="B2229">
            <v>20230700051</v>
          </cell>
          <cell r="C2229">
            <v>20230700051</v>
          </cell>
        </row>
        <row r="2230">
          <cell r="B2230">
            <v>20230700052</v>
          </cell>
          <cell r="C2230">
            <v>20230700052</v>
          </cell>
        </row>
        <row r="2231">
          <cell r="B2231">
            <v>20230700053</v>
          </cell>
          <cell r="C2231">
            <v>20230700053</v>
          </cell>
        </row>
        <row r="2232">
          <cell r="B2232">
            <v>20230700054</v>
          </cell>
          <cell r="C2232">
            <v>20230700054</v>
          </cell>
        </row>
        <row r="2233">
          <cell r="B2233">
            <v>20230700055</v>
          </cell>
          <cell r="C2233">
            <v>20230700055</v>
          </cell>
        </row>
        <row r="2234">
          <cell r="B2234">
            <v>20230800022</v>
          </cell>
          <cell r="C2234">
            <v>20230800022</v>
          </cell>
        </row>
        <row r="2235">
          <cell r="B2235">
            <v>20230900044</v>
          </cell>
          <cell r="C2235">
            <v>20230900044</v>
          </cell>
        </row>
        <row r="2236">
          <cell r="B2236">
            <v>20231000061</v>
          </cell>
          <cell r="C2236">
            <v>20231000061</v>
          </cell>
        </row>
        <row r="2237">
          <cell r="B2237">
            <v>20231000062</v>
          </cell>
          <cell r="C2237">
            <v>20231000062</v>
          </cell>
        </row>
        <row r="2238">
          <cell r="B2238">
            <v>20231000063</v>
          </cell>
          <cell r="C2238">
            <v>20231000063</v>
          </cell>
        </row>
        <row r="2239">
          <cell r="B2239">
            <v>20240100010</v>
          </cell>
          <cell r="C2239">
            <v>20240100010</v>
          </cell>
        </row>
        <row r="2240">
          <cell r="B2240">
            <v>20240100011</v>
          </cell>
          <cell r="C2240">
            <v>20240100011</v>
          </cell>
        </row>
        <row r="2241">
          <cell r="B2241">
            <v>20240200033</v>
          </cell>
          <cell r="C2241">
            <v>20240200033</v>
          </cell>
        </row>
        <row r="2242">
          <cell r="B2242">
            <v>20240700031</v>
          </cell>
          <cell r="C2242">
            <v>20240700031</v>
          </cell>
        </row>
        <row r="2243">
          <cell r="B2243">
            <v>20240800018</v>
          </cell>
          <cell r="C2243">
            <v>20240800018</v>
          </cell>
        </row>
        <row r="2244">
          <cell r="B2244">
            <v>20090700009</v>
          </cell>
          <cell r="C2244">
            <v>20090700009</v>
          </cell>
        </row>
        <row r="2245">
          <cell r="B2245">
            <v>20230300006</v>
          </cell>
          <cell r="C2245">
            <v>20230300006</v>
          </cell>
        </row>
        <row r="2246">
          <cell r="B2246">
            <v>20230300007</v>
          </cell>
          <cell r="C2246">
            <v>20230300007</v>
          </cell>
        </row>
        <row r="2247">
          <cell r="B2247">
            <v>20230600044</v>
          </cell>
          <cell r="C2247">
            <v>20230600044</v>
          </cell>
        </row>
        <row r="2248">
          <cell r="B2248">
            <v>20230600045</v>
          </cell>
          <cell r="C2248">
            <v>20230600045</v>
          </cell>
        </row>
        <row r="2249">
          <cell r="B2249">
            <v>20230600046</v>
          </cell>
          <cell r="C2249">
            <v>20230600046</v>
          </cell>
        </row>
        <row r="2250">
          <cell r="B2250">
            <v>20230600086</v>
          </cell>
          <cell r="C2250">
            <v>20230600086</v>
          </cell>
        </row>
        <row r="2251">
          <cell r="B2251">
            <v>20230600087</v>
          </cell>
          <cell r="C2251">
            <v>20230600087</v>
          </cell>
        </row>
        <row r="2252">
          <cell r="B2252">
            <v>20230600088</v>
          </cell>
          <cell r="C2252">
            <v>20230600088</v>
          </cell>
        </row>
        <row r="2253">
          <cell r="B2253">
            <v>20230900056</v>
          </cell>
          <cell r="C2253">
            <v>20230900056</v>
          </cell>
        </row>
        <row r="2254">
          <cell r="B2254">
            <v>20230900058</v>
          </cell>
          <cell r="C2254">
            <v>20230900058</v>
          </cell>
        </row>
        <row r="2255">
          <cell r="B2255">
            <v>20231000064</v>
          </cell>
          <cell r="C2255">
            <v>20231000064</v>
          </cell>
        </row>
        <row r="2256">
          <cell r="B2256">
            <v>20231100072</v>
          </cell>
          <cell r="C2256">
            <v>20231100072</v>
          </cell>
        </row>
        <row r="2257">
          <cell r="B2257">
            <v>20231100073</v>
          </cell>
          <cell r="C2257">
            <v>20231100073</v>
          </cell>
        </row>
        <row r="2258">
          <cell r="B2258">
            <v>20231100074</v>
          </cell>
          <cell r="C2258">
            <v>20231100074</v>
          </cell>
        </row>
        <row r="2259">
          <cell r="B2259">
            <v>20240100003</v>
          </cell>
          <cell r="C2259">
            <v>20240100003</v>
          </cell>
        </row>
        <row r="2260">
          <cell r="B2260">
            <v>20240100051</v>
          </cell>
          <cell r="C2260">
            <v>20240100051</v>
          </cell>
        </row>
        <row r="2261">
          <cell r="B2261">
            <v>20240200017</v>
          </cell>
          <cell r="C2261">
            <v>20240200017</v>
          </cell>
        </row>
        <row r="2262">
          <cell r="B2262">
            <v>20240400016</v>
          </cell>
          <cell r="C2262">
            <v>20240400016</v>
          </cell>
        </row>
        <row r="2263">
          <cell r="B2263">
            <v>20240400020</v>
          </cell>
          <cell r="C2263">
            <v>20240400020</v>
          </cell>
        </row>
        <row r="2264">
          <cell r="B2264">
            <v>20240400033</v>
          </cell>
          <cell r="C2264">
            <v>20240400033</v>
          </cell>
        </row>
        <row r="2265">
          <cell r="B2265">
            <v>20240500048</v>
          </cell>
          <cell r="C2265">
            <v>20240500048</v>
          </cell>
        </row>
        <row r="2266">
          <cell r="B2266">
            <v>20240700083</v>
          </cell>
          <cell r="C2266">
            <v>20240700083</v>
          </cell>
        </row>
        <row r="2267">
          <cell r="B2267">
            <v>20240700084</v>
          </cell>
          <cell r="C2267">
            <v>20240700084</v>
          </cell>
        </row>
        <row r="2268">
          <cell r="B2268">
            <v>20240800014</v>
          </cell>
          <cell r="C2268">
            <v>20240800014</v>
          </cell>
        </row>
        <row r="2269">
          <cell r="B2269">
            <v>20240800015</v>
          </cell>
          <cell r="C2269">
            <v>20240800015</v>
          </cell>
        </row>
        <row r="2270">
          <cell r="B2270">
            <v>20240800027</v>
          </cell>
          <cell r="C2270">
            <v>20240800027</v>
          </cell>
        </row>
        <row r="2271">
          <cell r="B2271">
            <v>20240800028</v>
          </cell>
          <cell r="C2271">
            <v>20240800028</v>
          </cell>
        </row>
        <row r="2272">
          <cell r="B2272">
            <v>20241000053</v>
          </cell>
          <cell r="C2272">
            <v>20241000053</v>
          </cell>
        </row>
        <row r="2273">
          <cell r="B2273">
            <v>20250300076</v>
          </cell>
          <cell r="C2273">
            <v>20241000053</v>
          </cell>
        </row>
        <row r="2274">
          <cell r="B2274">
            <v>20241000051</v>
          </cell>
          <cell r="C2274">
            <v>20241000051</v>
          </cell>
        </row>
        <row r="2275">
          <cell r="B2275">
            <v>20241000066</v>
          </cell>
          <cell r="C2275">
            <v>20241000066</v>
          </cell>
        </row>
        <row r="2276">
          <cell r="B2276">
            <v>20241200012</v>
          </cell>
          <cell r="C2276">
            <v>20241200012</v>
          </cell>
        </row>
        <row r="2277">
          <cell r="B2277">
            <v>20241200064</v>
          </cell>
          <cell r="C2277">
            <v>20241200064</v>
          </cell>
        </row>
        <row r="2278">
          <cell r="B2278">
            <v>20250100044</v>
          </cell>
          <cell r="C2278">
            <v>20250100044</v>
          </cell>
        </row>
        <row r="2279">
          <cell r="B2279">
            <v>20240200026</v>
          </cell>
          <cell r="C2279">
            <v>20211000062</v>
          </cell>
        </row>
        <row r="2280">
          <cell r="B2280">
            <v>20250100065</v>
          </cell>
          <cell r="C2280">
            <v>20250100065</v>
          </cell>
        </row>
        <row r="2281">
          <cell r="B2281">
            <v>20250100067</v>
          </cell>
          <cell r="C2281">
            <v>20250100067</v>
          </cell>
        </row>
        <row r="2282">
          <cell r="B2282">
            <v>20250300078</v>
          </cell>
          <cell r="C2282">
            <v>20241000051</v>
          </cell>
        </row>
        <row r="2283">
          <cell r="B2283">
            <v>20241000054</v>
          </cell>
          <cell r="C2283">
            <v>20241000054</v>
          </cell>
        </row>
        <row r="2284">
          <cell r="B2284">
            <v>20250300071</v>
          </cell>
          <cell r="C2284">
            <v>20241000054</v>
          </cell>
        </row>
        <row r="2285">
          <cell r="B2285">
            <v>20250300007</v>
          </cell>
          <cell r="C2285">
            <v>20250300007</v>
          </cell>
        </row>
        <row r="2286">
          <cell r="B2286">
            <v>20250300087</v>
          </cell>
          <cell r="C2286">
            <v>20250300087</v>
          </cell>
        </row>
        <row r="2287">
          <cell r="B2287">
            <v>20250400005</v>
          </cell>
          <cell r="C2287">
            <v>20250400005</v>
          </cell>
        </row>
        <row r="2288">
          <cell r="B2288">
            <v>20250400006</v>
          </cell>
          <cell r="C2288">
            <v>20250400006</v>
          </cell>
        </row>
        <row r="2289">
          <cell r="B2289">
            <v>20250400007</v>
          </cell>
          <cell r="C2289">
            <v>20250400007</v>
          </cell>
        </row>
        <row r="2290">
          <cell r="B2290">
            <v>20250400008</v>
          </cell>
          <cell r="C2290">
            <v>20250400008</v>
          </cell>
        </row>
        <row r="2291">
          <cell r="B2291">
            <v>20250400009</v>
          </cell>
          <cell r="C2291">
            <v>20250400009</v>
          </cell>
        </row>
        <row r="2292">
          <cell r="B2292">
            <v>20220500005</v>
          </cell>
          <cell r="C2292">
            <v>20220500005</v>
          </cell>
        </row>
        <row r="2293">
          <cell r="B2293">
            <v>20230300006</v>
          </cell>
          <cell r="C2293">
            <v>20230300006</v>
          </cell>
        </row>
        <row r="2294">
          <cell r="B2294">
            <v>20230600044</v>
          </cell>
          <cell r="C2294">
            <v>20230600044</v>
          </cell>
        </row>
        <row r="2295">
          <cell r="B2295">
            <v>20230600045</v>
          </cell>
          <cell r="C2295">
            <v>20230600045</v>
          </cell>
        </row>
        <row r="2296">
          <cell r="B2296">
            <v>20230600046</v>
          </cell>
          <cell r="C2296">
            <v>20230600046</v>
          </cell>
        </row>
        <row r="2297">
          <cell r="B2297">
            <v>20230600086</v>
          </cell>
          <cell r="C2297">
            <v>20230600086</v>
          </cell>
        </row>
        <row r="2298">
          <cell r="B2298">
            <v>20230600087</v>
          </cell>
          <cell r="C2298">
            <v>20230600087</v>
          </cell>
        </row>
        <row r="2299">
          <cell r="B2299">
            <v>20230900056</v>
          </cell>
          <cell r="C2299">
            <v>20230900056</v>
          </cell>
        </row>
        <row r="2300">
          <cell r="B2300">
            <v>20231000064</v>
          </cell>
          <cell r="C2300">
            <v>20231000064</v>
          </cell>
        </row>
        <row r="2301">
          <cell r="B2301">
            <v>20240400016</v>
          </cell>
          <cell r="C2301">
            <v>20240400016</v>
          </cell>
        </row>
        <row r="2302">
          <cell r="B2302">
            <v>20240400017</v>
          </cell>
          <cell r="C2302">
            <v>20240400017</v>
          </cell>
        </row>
        <row r="2303">
          <cell r="B2303">
            <v>20240400020</v>
          </cell>
          <cell r="C2303">
            <v>20240400020</v>
          </cell>
        </row>
        <row r="2304">
          <cell r="B2304">
            <v>20240400033</v>
          </cell>
          <cell r="C2304">
            <v>20240400033</v>
          </cell>
        </row>
        <row r="2305">
          <cell r="B2305">
            <v>20240800027</v>
          </cell>
          <cell r="C2305">
            <v>20240800027</v>
          </cell>
        </row>
        <row r="2306">
          <cell r="B2306">
            <v>20240800028</v>
          </cell>
          <cell r="C2306">
            <v>20240800028</v>
          </cell>
        </row>
        <row r="2307">
          <cell r="B2307">
            <v>20240900105</v>
          </cell>
          <cell r="C2307">
            <v>20240900105</v>
          </cell>
        </row>
        <row r="2308">
          <cell r="B2308">
            <v>20250400006</v>
          </cell>
          <cell r="C2308">
            <v>20250400006</v>
          </cell>
        </row>
        <row r="2309">
          <cell r="B2309">
            <v>20250400007</v>
          </cell>
          <cell r="C2309">
            <v>20250400007</v>
          </cell>
        </row>
        <row r="2310">
          <cell r="B2310">
            <v>20250400008</v>
          </cell>
          <cell r="C2310">
            <v>20250400008</v>
          </cell>
        </row>
        <row r="2311">
          <cell r="B2311">
            <v>20250400009</v>
          </cell>
          <cell r="C2311">
            <v>20250400009</v>
          </cell>
        </row>
        <row r="2312">
          <cell r="B2312">
            <v>20230300006</v>
          </cell>
          <cell r="C2312">
            <v>20230300006</v>
          </cell>
        </row>
        <row r="2313">
          <cell r="B2313">
            <v>20230600044</v>
          </cell>
          <cell r="C2313">
            <v>20230600044</v>
          </cell>
        </row>
        <row r="2314">
          <cell r="B2314">
            <v>20230600086</v>
          </cell>
          <cell r="C2314">
            <v>20230600086</v>
          </cell>
        </row>
        <row r="2315">
          <cell r="B2315">
            <v>20230900056</v>
          </cell>
          <cell r="C2315">
            <v>20230900056</v>
          </cell>
        </row>
        <row r="2316">
          <cell r="B2316">
            <v>20231000064</v>
          </cell>
          <cell r="C2316">
            <v>20231000064</v>
          </cell>
        </row>
        <row r="2317">
          <cell r="B2317">
            <v>20240400016</v>
          </cell>
          <cell r="C2317">
            <v>20240400016</v>
          </cell>
        </row>
        <row r="2318">
          <cell r="B2318">
            <v>20240400017</v>
          </cell>
          <cell r="C2318">
            <v>20240400017</v>
          </cell>
        </row>
        <row r="2319">
          <cell r="B2319">
            <v>20240800027</v>
          </cell>
          <cell r="C2319">
            <v>20240800027</v>
          </cell>
        </row>
        <row r="2320">
          <cell r="B2320">
            <v>20240800028</v>
          </cell>
          <cell r="C2320">
            <v>20240800028</v>
          </cell>
        </row>
        <row r="2321">
          <cell r="B2321">
            <v>20250400006</v>
          </cell>
          <cell r="C2321">
            <v>20250400006</v>
          </cell>
        </row>
        <row r="2322">
          <cell r="B2322">
            <v>20250400007</v>
          </cell>
          <cell r="C2322">
            <v>20250400007</v>
          </cell>
        </row>
        <row r="2323">
          <cell r="B2323">
            <v>20250400008</v>
          </cell>
          <cell r="C2323">
            <v>20250400008</v>
          </cell>
        </row>
        <row r="2324">
          <cell r="B2324">
            <v>20250400009</v>
          </cell>
          <cell r="C2324">
            <v>20250400009</v>
          </cell>
        </row>
        <row r="2325">
          <cell r="B2325">
            <v>20220500005</v>
          </cell>
          <cell r="C2325">
            <v>20220500005</v>
          </cell>
        </row>
        <row r="2326">
          <cell r="B2326">
            <v>20230300006</v>
          </cell>
          <cell r="C2326">
            <v>20230300006</v>
          </cell>
        </row>
        <row r="2327">
          <cell r="B2327">
            <v>20230600044</v>
          </cell>
          <cell r="C2327">
            <v>20230600044</v>
          </cell>
        </row>
        <row r="2328">
          <cell r="B2328">
            <v>20230600086</v>
          </cell>
          <cell r="C2328">
            <v>20230600086</v>
          </cell>
        </row>
        <row r="2329">
          <cell r="B2329">
            <v>20230600087</v>
          </cell>
          <cell r="C2329">
            <v>20230600087</v>
          </cell>
        </row>
        <row r="2330">
          <cell r="B2330">
            <v>20230900056</v>
          </cell>
          <cell r="C2330">
            <v>20230900056</v>
          </cell>
        </row>
        <row r="2331">
          <cell r="B2331">
            <v>20231000064</v>
          </cell>
          <cell r="C2331">
            <v>20231000064</v>
          </cell>
        </row>
        <row r="2332">
          <cell r="B2332">
            <v>20240400016</v>
          </cell>
          <cell r="C2332">
            <v>20240400016</v>
          </cell>
        </row>
        <row r="2333">
          <cell r="B2333">
            <v>20240400017</v>
          </cell>
          <cell r="C2333">
            <v>20240400017</v>
          </cell>
        </row>
        <row r="2334">
          <cell r="B2334">
            <v>20240800027</v>
          </cell>
          <cell r="C2334">
            <v>20240800027</v>
          </cell>
        </row>
        <row r="2335">
          <cell r="B2335">
            <v>20240800028</v>
          </cell>
          <cell r="C2335">
            <v>20240800028</v>
          </cell>
        </row>
        <row r="2336">
          <cell r="B2336">
            <v>20250400006</v>
          </cell>
          <cell r="C2336">
            <v>20250400006</v>
          </cell>
        </row>
        <row r="2337">
          <cell r="B2337">
            <v>20250400007</v>
          </cell>
          <cell r="C2337">
            <v>20250400007</v>
          </cell>
        </row>
        <row r="2338">
          <cell r="B2338">
            <v>20250400008</v>
          </cell>
          <cell r="C2338">
            <v>20250400008</v>
          </cell>
        </row>
        <row r="2339">
          <cell r="B2339">
            <v>20250400009</v>
          </cell>
          <cell r="C2339">
            <v>20250400009</v>
          </cell>
        </row>
        <row r="2340">
          <cell r="B2340">
            <v>20250100041</v>
          </cell>
          <cell r="C2340">
            <v>20250100041</v>
          </cell>
        </row>
        <row r="2341">
          <cell r="B2341">
            <v>20250100042</v>
          </cell>
          <cell r="C2341">
            <v>20250100042</v>
          </cell>
        </row>
        <row r="2342">
          <cell r="B2342">
            <v>20250100043</v>
          </cell>
          <cell r="C2342">
            <v>20250100043</v>
          </cell>
        </row>
        <row r="2343">
          <cell r="B2343">
            <v>20250100044</v>
          </cell>
          <cell r="C2343">
            <v>20250100044</v>
          </cell>
        </row>
        <row r="2344">
          <cell r="B2344">
            <v>20250100065</v>
          </cell>
          <cell r="C2344">
            <v>20250100065</v>
          </cell>
        </row>
        <row r="2345">
          <cell r="B2345">
            <v>20250100067</v>
          </cell>
          <cell r="C2345">
            <v>20250100067</v>
          </cell>
        </row>
        <row r="2346">
          <cell r="B2346">
            <v>20250500092</v>
          </cell>
          <cell r="C2346">
            <v>20250500092</v>
          </cell>
        </row>
        <row r="2347">
          <cell r="B2347">
            <v>20250500093</v>
          </cell>
          <cell r="C2347">
            <v>20250500093</v>
          </cell>
        </row>
        <row r="2348">
          <cell r="B2348">
            <v>20250500094</v>
          </cell>
          <cell r="C2348">
            <v>20250500094</v>
          </cell>
        </row>
        <row r="2349">
          <cell r="B2349">
            <v>20230800002</v>
          </cell>
          <cell r="C2349">
            <v>20230800002</v>
          </cell>
        </row>
        <row r="2350">
          <cell r="B2350">
            <v>20231100070</v>
          </cell>
          <cell r="C2350">
            <v>20230600044</v>
          </cell>
        </row>
        <row r="2351">
          <cell r="B2351">
            <v>20231100071</v>
          </cell>
          <cell r="C2351">
            <v>20230600086</v>
          </cell>
        </row>
        <row r="2352">
          <cell r="B2352">
            <v>20231100075</v>
          </cell>
          <cell r="C2352">
            <v>20231100075</v>
          </cell>
        </row>
        <row r="2353">
          <cell r="B2353">
            <v>20231100076</v>
          </cell>
          <cell r="C2353">
            <v>20231100076</v>
          </cell>
        </row>
        <row r="2354">
          <cell r="B2354">
            <v>20240100045</v>
          </cell>
          <cell r="C2354">
            <v>20240100045</v>
          </cell>
        </row>
        <row r="2355">
          <cell r="B2355">
            <v>20240100046</v>
          </cell>
          <cell r="C2355">
            <v>20230900056</v>
          </cell>
        </row>
        <row r="2356">
          <cell r="B2356">
            <v>20240200026</v>
          </cell>
          <cell r="C2356">
            <v>20211000062</v>
          </cell>
        </row>
        <row r="2357">
          <cell r="B2357">
            <v>20240700045</v>
          </cell>
          <cell r="C2357">
            <v>20240700045</v>
          </cell>
        </row>
        <row r="2358">
          <cell r="B2358">
            <v>20240800017</v>
          </cell>
          <cell r="C2358">
            <v>20240800015</v>
          </cell>
        </row>
        <row r="2359">
          <cell r="B2359">
            <v>20241000009</v>
          </cell>
          <cell r="C2359">
            <v>20241000009</v>
          </cell>
        </row>
        <row r="2360">
          <cell r="B2360">
            <v>20250100083</v>
          </cell>
          <cell r="C2360">
            <v>20250100083</v>
          </cell>
        </row>
        <row r="2361">
          <cell r="B2361">
            <v>20200700065</v>
          </cell>
          <cell r="C2361">
            <v>20200200034</v>
          </cell>
        </row>
        <row r="2362">
          <cell r="B2362">
            <v>20231100070</v>
          </cell>
          <cell r="C2362">
            <v>20230600044</v>
          </cell>
        </row>
        <row r="2363">
          <cell r="B2363">
            <v>20250100053</v>
          </cell>
          <cell r="C2363">
            <v>20211000062</v>
          </cell>
        </row>
        <row r="2364">
          <cell r="B2364">
            <v>20240500001</v>
          </cell>
          <cell r="C2364">
            <v>20240100051</v>
          </cell>
        </row>
        <row r="2365">
          <cell r="B2365">
            <v>20240500078</v>
          </cell>
          <cell r="C2365">
            <v>20240400016</v>
          </cell>
        </row>
        <row r="2366">
          <cell r="B2366">
            <v>20241000009</v>
          </cell>
          <cell r="C2366">
            <v>20241000009</v>
          </cell>
        </row>
        <row r="2367">
          <cell r="B2367">
            <v>20250100048</v>
          </cell>
          <cell r="C2367">
            <v>20241000066</v>
          </cell>
        </row>
        <row r="2368">
          <cell r="B2368">
            <v>20241000052</v>
          </cell>
          <cell r="C2368">
            <v>20241000052</v>
          </cell>
        </row>
        <row r="2369">
          <cell r="B2369">
            <v>20250300077</v>
          </cell>
          <cell r="C2369">
            <v>20241000052</v>
          </cell>
        </row>
        <row r="2370">
          <cell r="B2370">
            <v>20240500001</v>
          </cell>
          <cell r="C2370">
            <v>20240100051</v>
          </cell>
        </row>
        <row r="2371">
          <cell r="B2371">
            <v>20240500001</v>
          </cell>
          <cell r="C2371">
            <v>20240100051</v>
          </cell>
        </row>
        <row r="2372">
          <cell r="B2372">
            <v>20250100048</v>
          </cell>
          <cell r="C2372">
            <v>20241000066</v>
          </cell>
        </row>
        <row r="2373">
          <cell r="B2373">
            <v>20250300005</v>
          </cell>
          <cell r="C2373">
            <v>20250300005</v>
          </cell>
        </row>
        <row r="2374">
          <cell r="B2374">
            <v>20250300003</v>
          </cell>
          <cell r="C2374">
            <v>20250300003</v>
          </cell>
        </row>
        <row r="2375">
          <cell r="B2375">
            <v>20250300006</v>
          </cell>
          <cell r="C2375">
            <v>20250300006</v>
          </cell>
        </row>
        <row r="2376">
          <cell r="B2376">
            <v>20250300004</v>
          </cell>
          <cell r="C2376">
            <v>20250300004</v>
          </cell>
        </row>
        <row r="2377">
          <cell r="B2377">
            <v>20181000004</v>
          </cell>
          <cell r="C2377">
            <v>20180700009</v>
          </cell>
        </row>
        <row r="2378">
          <cell r="B2378">
            <v>20230700031</v>
          </cell>
          <cell r="C2378">
            <v>20230300006</v>
          </cell>
        </row>
        <row r="2379">
          <cell r="B2379">
            <v>20240100046</v>
          </cell>
          <cell r="C2379">
            <v>20230900056</v>
          </cell>
        </row>
        <row r="2380">
          <cell r="B2380">
            <v>20240500073</v>
          </cell>
          <cell r="C2380">
            <v>20231100072</v>
          </cell>
        </row>
        <row r="2381">
          <cell r="B2381">
            <v>20240500074</v>
          </cell>
          <cell r="C2381">
            <v>20231100073</v>
          </cell>
        </row>
        <row r="2382">
          <cell r="B2382">
            <v>20240500075</v>
          </cell>
          <cell r="C2382">
            <v>20231100074</v>
          </cell>
        </row>
        <row r="2383">
          <cell r="B2383">
            <v>20241000009</v>
          </cell>
          <cell r="C2383">
            <v>20241000009</v>
          </cell>
        </row>
        <row r="2384">
          <cell r="B2384">
            <v>20250100040</v>
          </cell>
          <cell r="C2384">
            <v>20230800002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SCコード</v>
          </cell>
          <cell r="D1" t="str">
            <v>商品名１</v>
          </cell>
          <cell r="E1" t="str">
            <v>単位名</v>
          </cell>
          <cell r="F1" t="str">
            <v>38期
単価</v>
          </cell>
        </row>
        <row r="2">
          <cell r="C2">
            <v>20110801540</v>
          </cell>
          <cell r="D2" t="str">
            <v>ﾎﾜｲﾄｼﾞｯﾊﾟｰ A-100-FDZP (ﾀｶﾗ)</v>
          </cell>
          <cell r="E2" t="str">
            <v>枚</v>
          </cell>
          <cell r="F2">
            <v>18.3</v>
          </cell>
        </row>
        <row r="3">
          <cell r="C3">
            <v>20110802337</v>
          </cell>
          <cell r="D3" t="str">
            <v>超熟 粒90ｇ（ｽﾀﾝﾃﾞｨﾝｸﾞ）表ﾗﾍﾞﾙ</v>
          </cell>
          <cell r="E3" t="str">
            <v>枚</v>
          </cell>
          <cell r="F3">
            <v>12.2</v>
          </cell>
        </row>
        <row r="4">
          <cell r="C4">
            <v>20110805094</v>
          </cell>
          <cell r="D4" t="str">
            <v>万田ｱﾐﾉｱﾙﾌｧ 三方ｼｰﾙ袋</v>
          </cell>
          <cell r="E4" t="str">
            <v>枚</v>
          </cell>
          <cell r="F4">
            <v>4.5</v>
          </cell>
        </row>
        <row r="5">
          <cell r="C5">
            <v>20110805098</v>
          </cell>
          <cell r="D5" t="str">
            <v>ｵｰﾋﾟｰﾊﾟｯｸ T-08</v>
          </cell>
          <cell r="E5" t="str">
            <v>枚</v>
          </cell>
          <cell r="F5">
            <v>2.2000000000000002</v>
          </cell>
        </row>
        <row r="6">
          <cell r="C6">
            <v>20110805162</v>
          </cell>
          <cell r="D6" t="str">
            <v>Rｼｰﾙ #25×130×175R(PS)</v>
          </cell>
          <cell r="E6" t="str">
            <v>枚</v>
          </cell>
          <cell r="F6">
            <v>3.4</v>
          </cell>
        </row>
        <row r="7">
          <cell r="C7">
            <v>20110805424</v>
          </cell>
          <cell r="D7" t="str">
            <v>万田ｱﾐﾉｱﾙﾌｧ 30袋入りｹｰｽ</v>
          </cell>
          <cell r="E7" t="str">
            <v>枚</v>
          </cell>
          <cell r="F7">
            <v>89.3</v>
          </cell>
        </row>
        <row r="8">
          <cell r="C8">
            <v>20110805445</v>
          </cell>
          <cell r="D8" t="str">
            <v>大調和 封印ｼｰﾙ</v>
          </cell>
          <cell r="E8" t="str">
            <v>枚</v>
          </cell>
          <cell r="F8">
            <v>2.6</v>
          </cell>
        </row>
        <row r="9">
          <cell r="C9">
            <v>20181100005</v>
          </cell>
          <cell r="D9" t="str">
            <v>ﾀﾞﾝﾎﾞｰﾙ箱 80ｻｲｽﾞ (ｻｲｽﾞｺｰﾄﾞ有)</v>
          </cell>
          <cell r="F9">
            <v>49</v>
          </cell>
        </row>
        <row r="10">
          <cell r="C10">
            <v>20110805754</v>
          </cell>
          <cell r="D10" t="str">
            <v>3本入 ﾀﾞﾝﾎﾞｰﾙ (ﾀｲﾌﾟ2)</v>
          </cell>
          <cell r="E10" t="str">
            <v>枚</v>
          </cell>
          <cell r="F10">
            <v>32</v>
          </cell>
        </row>
        <row r="11">
          <cell r="C11">
            <v>20110805813</v>
          </cell>
          <cell r="D11" t="str">
            <v>万田ｱﾐﾉｱﾙﾌｧ 16g 専用ﾀﾞﾝﾎﾞｰﾙ</v>
          </cell>
          <cell r="E11" t="str">
            <v>枚</v>
          </cell>
          <cell r="F11">
            <v>117</v>
          </cell>
        </row>
        <row r="12">
          <cell r="C12">
            <v>20130200008</v>
          </cell>
          <cell r="D12" t="str">
            <v>ﾘｹﾝ野菜と果実の熟成720ml発送箱</v>
          </cell>
          <cell r="E12" t="str">
            <v>枚</v>
          </cell>
          <cell r="F12">
            <v>49</v>
          </cell>
        </row>
        <row r="13">
          <cell r="C13">
            <v>20140700005</v>
          </cell>
          <cell r="D13" t="str">
            <v>超熟 粒90g（ｽﾀﾝﾃﾞｨﾝｸﾞ） 裏ﾗﾍﾞﾙ</v>
          </cell>
          <cell r="E13" t="str">
            <v>枚</v>
          </cell>
          <cell r="F13">
            <v>8</v>
          </cell>
        </row>
        <row r="14">
          <cell r="C14">
            <v>20150300058</v>
          </cell>
          <cell r="D14" t="str">
            <v>ｱﾐﾉｱﾙﾌｧｾｷｭﾘﾃｨﾗﾍﾞﾙ</v>
          </cell>
          <cell r="E14" t="str">
            <v>枚</v>
          </cell>
          <cell r="F14">
            <v>2.72</v>
          </cell>
        </row>
        <row r="15">
          <cell r="C15">
            <v>20150800042</v>
          </cell>
          <cell r="D15" t="str">
            <v>超熟 粒 共用ｼｵﾘ ②</v>
          </cell>
          <cell r="E15" t="str">
            <v>枚</v>
          </cell>
          <cell r="F15">
            <v>9</v>
          </cell>
        </row>
        <row r="16">
          <cell r="C16">
            <v>20151000059</v>
          </cell>
          <cell r="D16" t="str">
            <v>ﾌｪﾙﾐｯｸ 30g ﾁｬｯｸ袋（DM）②</v>
          </cell>
          <cell r="E16" t="str">
            <v>枚</v>
          </cell>
          <cell r="F16">
            <v>21.5</v>
          </cell>
        </row>
        <row r="17">
          <cell r="C17">
            <v>20151000060</v>
          </cell>
          <cell r="D17" t="str">
            <v>ﾌｪﾙﾐｯｸ 15g ﾁｬｯｸ袋（法人用）②</v>
          </cell>
          <cell r="E17" t="str">
            <v>枚</v>
          </cell>
          <cell r="F17">
            <v>33.700000000000003</v>
          </cell>
        </row>
        <row r="18">
          <cell r="C18">
            <v>20161100002</v>
          </cell>
          <cell r="D18" t="str">
            <v>試供品 万田ｱﾐﾉｱﾙﾌｧ 1.2g(FD無)②</v>
          </cell>
          <cell r="E18" t="str">
            <v>枚</v>
          </cell>
          <cell r="F18">
            <v>3.9</v>
          </cell>
        </row>
        <row r="19">
          <cell r="C19">
            <v>20170100016</v>
          </cell>
          <cell r="D19" t="str">
            <v>超熟粒 ｱﾙﾐ袋②(分包ﾌｨﾙﾑ)</v>
          </cell>
          <cell r="E19" t="str">
            <v>ｍ</v>
          </cell>
          <cell r="F19">
            <v>24</v>
          </cell>
        </row>
        <row r="20">
          <cell r="C20">
            <v>20171100002</v>
          </cell>
          <cell r="D20" t="str">
            <v>万田酵素 ﾌﾟﾚﾐｱﾑ粒21g 分包ﾌｨﾙﾑ</v>
          </cell>
          <cell r="E20" t="str">
            <v>ｍ</v>
          </cell>
          <cell r="F20">
            <v>2.6</v>
          </cell>
        </row>
        <row r="21">
          <cell r="C21">
            <v>20190900003</v>
          </cell>
          <cell r="D21" t="str">
            <v>ｽｰﾊﾟｰ万田酵素 氣I ｼｵﾘ 税 (改)②</v>
          </cell>
          <cell r="F21">
            <v>55</v>
          </cell>
        </row>
        <row r="22">
          <cell r="C22">
            <v>20180500054</v>
          </cell>
          <cell r="D22" t="str">
            <v>万田酵素MULBERRY 分包 粒用ﾌｨﾙﾑ</v>
          </cell>
          <cell r="E22" t="str">
            <v>ｍ</v>
          </cell>
          <cell r="F22">
            <v>13.8</v>
          </cell>
        </row>
        <row r="23">
          <cell r="C23">
            <v>20180700004</v>
          </cell>
          <cell r="D23" t="str">
            <v>STANDARD 粒 7粒×20包 化粧箱</v>
          </cell>
          <cell r="E23" t="str">
            <v>枚</v>
          </cell>
          <cell r="F23">
            <v>55.950495049504951</v>
          </cell>
        </row>
        <row r="24">
          <cell r="C24">
            <v>20180700007</v>
          </cell>
          <cell r="D24" t="str">
            <v>万田酵素GINGER 分包 粒用ﾌｨﾙﾑ</v>
          </cell>
          <cell r="E24" t="str">
            <v>ｍ</v>
          </cell>
          <cell r="F24">
            <v>11.572554539057002</v>
          </cell>
        </row>
        <row r="25">
          <cell r="C25">
            <v>20180700071</v>
          </cell>
          <cell r="D25" t="str">
            <v>万田酵素STANDARD 分包 粒用ﾌｨﾙﾑ</v>
          </cell>
          <cell r="E25" t="str">
            <v>ｍ</v>
          </cell>
          <cell r="F25">
            <v>12.6</v>
          </cell>
        </row>
        <row r="26">
          <cell r="C26">
            <v>20140900066</v>
          </cell>
          <cell r="D26" t="str">
            <v>Man-Koso PREMIUM 分包150g ｼｵﾘ</v>
          </cell>
          <cell r="E26" t="str">
            <v>枚</v>
          </cell>
          <cell r="F26">
            <v>16.666666666666668</v>
          </cell>
        </row>
        <row r="27">
          <cell r="C27">
            <v>20181100053</v>
          </cell>
          <cell r="D27" t="str">
            <v>GINGER粒7粒×4包 3方ｼｰﾙ袋</v>
          </cell>
          <cell r="E27" t="str">
            <v>枚</v>
          </cell>
          <cell r="F27">
            <v>35</v>
          </cell>
        </row>
        <row r="28">
          <cell r="C28">
            <v>20181100066</v>
          </cell>
          <cell r="D28" t="str">
            <v>ﾋﾞｭｰﾃｨｰｾﾞﾘｰ 10g×15本 化粧箱②</v>
          </cell>
          <cell r="E28" t="str">
            <v>枚</v>
          </cell>
          <cell r="F28">
            <v>31.501651816998699</v>
          </cell>
        </row>
        <row r="29">
          <cell r="C29">
            <v>20190100016</v>
          </cell>
          <cell r="D29" t="str">
            <v>組仕切り 362×280×172</v>
          </cell>
          <cell r="E29" t="str">
            <v>枚</v>
          </cell>
          <cell r="F29">
            <v>13</v>
          </cell>
        </row>
        <row r="30">
          <cell r="C30">
            <v>20190100041</v>
          </cell>
          <cell r="D30" t="str">
            <v>万田酵素GINGER粒 7粒×20包化粧箱</v>
          </cell>
          <cell r="E30" t="str">
            <v>枚</v>
          </cell>
          <cell r="F30">
            <v>55</v>
          </cell>
        </row>
        <row r="31">
          <cell r="C31">
            <v>20190500050</v>
          </cell>
          <cell r="D31" t="str">
            <v>万田酵素GINGER粒 44.1g 化粧箱②</v>
          </cell>
          <cell r="E31" t="str">
            <v>枚</v>
          </cell>
          <cell r="F31">
            <v>46.5</v>
          </cell>
        </row>
        <row r="32">
          <cell r="C32">
            <v>20190500051</v>
          </cell>
          <cell r="D32" t="str">
            <v>万田酵素STANDARD粒44.1g 化粧箱②</v>
          </cell>
          <cell r="E32" t="str">
            <v>枚</v>
          </cell>
          <cell r="F32">
            <v>39.868421052631582</v>
          </cell>
        </row>
        <row r="33">
          <cell r="C33">
            <v>20190500052</v>
          </cell>
          <cell r="D33" t="str">
            <v>万田酵素MULBERRY粒44.1g 化粧箱②</v>
          </cell>
          <cell r="E33" t="str">
            <v>枚</v>
          </cell>
          <cell r="F33">
            <v>39.05460750853242</v>
          </cell>
        </row>
        <row r="34">
          <cell r="C34">
            <v>20191200051</v>
          </cell>
          <cell r="D34" t="str">
            <v>MKF-Ⅰ 分包 150g(AAAAA) 台紙②</v>
          </cell>
          <cell r="F34">
            <v>50</v>
          </cell>
        </row>
        <row r="35">
          <cell r="C35">
            <v>20191100097</v>
          </cell>
          <cell r="D35" t="str">
            <v>ビューティーゼリーハーフ紙管</v>
          </cell>
          <cell r="E35" t="str">
            <v>個</v>
          </cell>
          <cell r="F35">
            <v>163.23766079737251</v>
          </cell>
        </row>
        <row r="36">
          <cell r="C36">
            <v>20191100126</v>
          </cell>
          <cell r="D36" t="str">
            <v>MANDA WELLNESS SUPERDRINK 化粧箱</v>
          </cell>
          <cell r="E36" t="str">
            <v>本</v>
          </cell>
          <cell r="F36">
            <v>57.037313432835823</v>
          </cell>
        </row>
        <row r="37">
          <cell r="C37">
            <v>20200100008</v>
          </cell>
          <cell r="D37" t="str">
            <v>万田酵素 超熟粒 分包ﾌｨﾙﾑ</v>
          </cell>
          <cell r="E37" t="str">
            <v>ｍ</v>
          </cell>
          <cell r="F37">
            <v>14.5</v>
          </cell>
        </row>
        <row r="38">
          <cell r="C38">
            <v>20200100037</v>
          </cell>
          <cell r="D38" t="str">
            <v>海外向け青汁用裏面ラベル</v>
          </cell>
          <cell r="E38" t="str">
            <v>枚</v>
          </cell>
          <cell r="F38">
            <v>20.3</v>
          </cell>
        </row>
        <row r="39">
          <cell r="C39">
            <v>20200100048</v>
          </cell>
          <cell r="D39" t="str">
            <v>Mforteウェルカムキットの化粧箱</v>
          </cell>
          <cell r="E39" t="str">
            <v>枚</v>
          </cell>
          <cell r="F39">
            <v>155</v>
          </cell>
        </row>
        <row r="40">
          <cell r="C40">
            <v>20200100080</v>
          </cell>
          <cell r="D40" t="str">
            <v>万田酵素 超熟 粒45.5g ﾁｬｯｸ袋</v>
          </cell>
          <cell r="E40" t="str">
            <v>枚</v>
          </cell>
          <cell r="F40">
            <v>42</v>
          </cell>
        </row>
        <row r="41">
          <cell r="C41">
            <v>20200200013</v>
          </cell>
          <cell r="D41" t="str">
            <v>超熟 粒7粒×5包 3方ｼｰﾙ袋</v>
          </cell>
          <cell r="E41" t="str">
            <v>枚</v>
          </cell>
          <cell r="F41">
            <v>34.799999999999997</v>
          </cell>
        </row>
        <row r="42">
          <cell r="C42">
            <v>20200300119</v>
          </cell>
          <cell r="D42" t="str">
            <v>おいしい青汁 3g×30本(CO)化粧箱</v>
          </cell>
          <cell r="E42" t="str">
            <v>枚</v>
          </cell>
          <cell r="F42">
            <v>87.5</v>
          </cell>
        </row>
        <row r="43">
          <cell r="C43">
            <v>20220100047</v>
          </cell>
          <cell r="D43" t="str">
            <v>NONI分包 60g 化粧箱⑥(T)</v>
          </cell>
          <cell r="F43">
            <v>13.333333333333334</v>
          </cell>
        </row>
        <row r="44">
          <cell r="C44">
            <v>20200400042</v>
          </cell>
          <cell r="D44" t="str">
            <v>霧島黒豚ｶﾚｰ 化粧箱</v>
          </cell>
          <cell r="E44" t="str">
            <v>枚</v>
          </cell>
          <cell r="F44">
            <v>21.061025878679967</v>
          </cell>
        </row>
        <row r="45">
          <cell r="C45">
            <v>20110801125</v>
          </cell>
          <cell r="D45" t="str">
            <v>ｽｰﾊﾟｰ万田酵素 氣Ⅰ 瓶　検</v>
          </cell>
          <cell r="E45" t="str">
            <v>本</v>
          </cell>
          <cell r="F45">
            <v>526</v>
          </cell>
        </row>
        <row r="46">
          <cell r="C46">
            <v>20110801129</v>
          </cell>
          <cell r="D46" t="str">
            <v>Jﾎﾞﾄﾙ 丸型細口 1ﾘｯﾄﾙ　検</v>
          </cell>
          <cell r="E46" t="str">
            <v>本</v>
          </cell>
          <cell r="F46">
            <v>130</v>
          </cell>
        </row>
        <row r="47">
          <cell r="C47">
            <v>20110801130</v>
          </cell>
          <cell r="D47" t="str">
            <v>320 8角 茶着色瓶　検</v>
          </cell>
          <cell r="E47" t="str">
            <v>本</v>
          </cell>
          <cell r="F47">
            <v>127</v>
          </cell>
        </row>
        <row r="48">
          <cell r="C48">
            <v>20110801131</v>
          </cell>
          <cell r="D48" t="str">
            <v>155g S-130白 瓶　検</v>
          </cell>
          <cell r="E48" t="str">
            <v>本</v>
          </cell>
          <cell r="F48">
            <v>61</v>
          </cell>
        </row>
        <row r="49">
          <cell r="C49">
            <v>20110801132</v>
          </cell>
          <cell r="D49" t="str">
            <v>145g E-100 六角(白瓶)　検</v>
          </cell>
          <cell r="E49" t="str">
            <v>本</v>
          </cell>
          <cell r="F49">
            <v>74</v>
          </cell>
        </row>
        <row r="50">
          <cell r="C50">
            <v>20110801133</v>
          </cell>
          <cell r="D50" t="str">
            <v>EC-500 瓶　検</v>
          </cell>
          <cell r="E50" t="str">
            <v>本</v>
          </cell>
          <cell r="F50">
            <v>163</v>
          </cell>
        </row>
        <row r="51">
          <cell r="C51">
            <v>20110801134</v>
          </cell>
          <cell r="D51" t="str">
            <v>M-70 6角茶瓶 検</v>
          </cell>
          <cell r="E51" t="str">
            <v>本</v>
          </cell>
          <cell r="F51">
            <v>40.698669201520914</v>
          </cell>
        </row>
        <row r="52">
          <cell r="C52">
            <v>20110801135</v>
          </cell>
          <cell r="D52" t="str">
            <v>六角茶色瓶 145g E-100　検</v>
          </cell>
          <cell r="E52" t="str">
            <v>本</v>
          </cell>
          <cell r="F52">
            <v>24</v>
          </cell>
        </row>
        <row r="53">
          <cell r="C53">
            <v>20110801137</v>
          </cell>
          <cell r="D53" t="str">
            <v>食品8角 310g 瓶　検</v>
          </cell>
          <cell r="E53" t="str">
            <v>本</v>
          </cell>
          <cell r="F53">
            <v>96</v>
          </cell>
        </row>
        <row r="54">
          <cell r="C54">
            <v>20110801139</v>
          </cell>
          <cell r="D54" t="str">
            <v>E-90 瓶　検</v>
          </cell>
          <cell r="E54" t="str">
            <v>本</v>
          </cell>
          <cell r="F54">
            <v>83</v>
          </cell>
        </row>
        <row r="55">
          <cell r="C55">
            <v>20110801341</v>
          </cell>
          <cell r="D55" t="str">
            <v>ﾊﾁﾐﾂ 1000cc 容器</v>
          </cell>
          <cell r="E55" t="str">
            <v>本</v>
          </cell>
          <cell r="F55">
            <v>137.30005787037038</v>
          </cell>
        </row>
        <row r="56">
          <cell r="C56">
            <v>20140900065</v>
          </cell>
          <cell r="D56" t="str">
            <v>Man-Koso PREMIUM 145g ｼｵﾘ</v>
          </cell>
          <cell r="E56" t="str">
            <v>枚</v>
          </cell>
          <cell r="F56">
            <v>11.833333333333334</v>
          </cell>
        </row>
        <row r="57">
          <cell r="C57">
            <v>20110801345</v>
          </cell>
          <cell r="D57" t="str">
            <v>超熟 1.67g  分包ﾌｨﾙﾑ</v>
          </cell>
          <cell r="E57" t="str">
            <v>ｍ</v>
          </cell>
          <cell r="F57">
            <v>10</v>
          </cell>
        </row>
        <row r="58">
          <cell r="C58">
            <v>20110801354</v>
          </cell>
          <cell r="D58" t="str">
            <v>ﾊﾁﾐﾂ 500cc 容器</v>
          </cell>
          <cell r="E58" t="str">
            <v>本</v>
          </cell>
          <cell r="F58">
            <v>99</v>
          </cell>
        </row>
        <row r="59">
          <cell r="C59">
            <v>20110801355</v>
          </cell>
          <cell r="D59" t="str">
            <v>ﾊﾞﾛﾝBOX 5ﾘｯﾄﾙ 内装</v>
          </cell>
          <cell r="E59" t="str">
            <v>枚</v>
          </cell>
          <cell r="F59">
            <v>315</v>
          </cell>
        </row>
        <row r="60">
          <cell r="C60">
            <v>20210200045</v>
          </cell>
          <cell r="D60" t="str">
            <v>NONI分包 60g 化粧箱⑤(T)</v>
          </cell>
          <cell r="F60">
            <v>26.821300392287789</v>
          </cell>
        </row>
        <row r="61">
          <cell r="C61">
            <v>20110801385</v>
          </cell>
          <cell r="D61" t="str">
            <v>万田31号 分包ﾌｨﾙﾑ</v>
          </cell>
          <cell r="E61" t="str">
            <v>ｍ</v>
          </cell>
          <cell r="F61">
            <v>11.2</v>
          </cell>
        </row>
        <row r="62">
          <cell r="C62">
            <v>20110801454</v>
          </cell>
          <cell r="D62" t="str">
            <v>広口10ﾘｯﾄﾙﾎﾟﾘ 容器</v>
          </cell>
          <cell r="E62" t="str">
            <v>本</v>
          </cell>
          <cell r="F62">
            <v>975</v>
          </cell>
        </row>
        <row r="63">
          <cell r="C63">
            <v>20110801455</v>
          </cell>
          <cell r="D63" t="str">
            <v>広口5ﾘｯﾄﾙﾎﾟﾘ 容器</v>
          </cell>
          <cell r="E63" t="str">
            <v>本</v>
          </cell>
          <cell r="F63">
            <v>560</v>
          </cell>
        </row>
        <row r="64">
          <cell r="C64">
            <v>20110801472</v>
          </cell>
          <cell r="D64" t="str">
            <v>320 8角 茶着色瓶</v>
          </cell>
          <cell r="E64" t="str">
            <v>本</v>
          </cell>
          <cell r="F64">
            <v>127</v>
          </cell>
        </row>
        <row r="65">
          <cell r="C65">
            <v>20110801473</v>
          </cell>
          <cell r="D65" t="str">
            <v>ﾋﾟｭｱｹｰｽ(S) 本体</v>
          </cell>
          <cell r="E65" t="str">
            <v>個</v>
          </cell>
          <cell r="F65">
            <v>25</v>
          </cell>
        </row>
        <row r="66">
          <cell r="C66">
            <v>20110801480</v>
          </cell>
          <cell r="D66" t="str">
            <v>ひと粒のちから お試し品</v>
          </cell>
          <cell r="E66" t="str">
            <v>ｍ</v>
          </cell>
          <cell r="F66">
            <v>12</v>
          </cell>
        </row>
        <row r="67">
          <cell r="C67">
            <v>20110801481</v>
          </cell>
          <cell r="D67" t="str">
            <v>LDPE･MBM-100 大商硝子</v>
          </cell>
          <cell r="E67" t="str">
            <v>本</v>
          </cell>
          <cell r="F67">
            <v>24.5</v>
          </cell>
        </row>
        <row r="68">
          <cell r="C68">
            <v>20120200034</v>
          </cell>
          <cell r="D68" t="str">
            <v>開封用ﾗﾍﾞﾙ 45×20</v>
          </cell>
          <cell r="E68" t="str">
            <v>枚</v>
          </cell>
          <cell r="F68">
            <v>16.3</v>
          </cell>
        </row>
        <row r="69">
          <cell r="C69">
            <v>20110801491</v>
          </cell>
          <cell r="D69" t="str">
            <v>145g E-100 六角(白瓶) 大商硝子</v>
          </cell>
          <cell r="E69" t="str">
            <v>本</v>
          </cell>
          <cell r="F69">
            <v>74</v>
          </cell>
        </row>
        <row r="70">
          <cell r="C70">
            <v>20110801492</v>
          </cell>
          <cell r="D70" t="str">
            <v>新･MKF-Ⅱ 30g TOMⅢ-30 №3</v>
          </cell>
          <cell r="E70" t="str">
            <v>本</v>
          </cell>
          <cell r="F70">
            <v>41.799679487179489</v>
          </cell>
        </row>
        <row r="71">
          <cell r="C71">
            <v>20110801493</v>
          </cell>
          <cell r="D71" t="str">
            <v>EC-500 瓶 大商硝子</v>
          </cell>
          <cell r="E71" t="str">
            <v>本</v>
          </cell>
          <cell r="F71">
            <v>163</v>
          </cell>
        </row>
        <row r="72">
          <cell r="C72">
            <v>20110801504</v>
          </cell>
          <cell r="D72" t="str">
            <v>M-70 6角茶瓶</v>
          </cell>
          <cell r="E72" t="str">
            <v>本</v>
          </cell>
          <cell r="F72">
            <v>40.698669201520914</v>
          </cell>
        </row>
        <row r="73">
          <cell r="C73">
            <v>20110801505</v>
          </cell>
          <cell r="D73" t="str">
            <v>六角茶色瓶 145g E-100</v>
          </cell>
          <cell r="E73" t="str">
            <v>本</v>
          </cell>
          <cell r="F73">
            <v>30.5</v>
          </cell>
        </row>
        <row r="74">
          <cell r="C74">
            <v>20110801515</v>
          </cell>
          <cell r="D74" t="str">
            <v>MANDA KOSO 分包ﾌｨﾙﾑ 幅70mm</v>
          </cell>
          <cell r="E74" t="str">
            <v>ｍ</v>
          </cell>
          <cell r="F74">
            <v>12.8</v>
          </cell>
        </row>
        <row r="75">
          <cell r="C75">
            <v>20110801531</v>
          </cell>
          <cell r="D75" t="str">
            <v>ﾅﾁｭﾗﾙ酵素 ﾌﾞﾙｰﾍﾞﾘｰﾌﾟﾗｽﾌｨﾙﾑ</v>
          </cell>
          <cell r="E75" t="str">
            <v>ｍ</v>
          </cell>
          <cell r="F75">
            <v>9</v>
          </cell>
        </row>
        <row r="76">
          <cell r="C76">
            <v>20210400006</v>
          </cell>
          <cell r="D76" t="str">
            <v>STANDARD 粒 7粒×20包 化粧箱②</v>
          </cell>
          <cell r="F76">
            <v>29</v>
          </cell>
        </row>
        <row r="77">
          <cell r="C77">
            <v>20140900067</v>
          </cell>
          <cell r="D77" t="str">
            <v>Man-Koso PREMIUM 145g 表ﾗﾍﾞﾙ</v>
          </cell>
          <cell r="E77" t="str">
            <v>枚</v>
          </cell>
          <cell r="F77">
            <v>12.5</v>
          </cell>
        </row>
        <row r="78">
          <cell r="C78">
            <v>20110801541</v>
          </cell>
          <cell r="D78" t="str">
            <v>E-90 瓶 大商硝子</v>
          </cell>
          <cell r="E78" t="str">
            <v>本</v>
          </cell>
          <cell r="F78">
            <v>83</v>
          </cell>
        </row>
        <row r="79">
          <cell r="C79">
            <v>20110801545</v>
          </cell>
          <cell r="D79" t="str">
            <v>EH酵素 分包ﾌｨﾙﾑ</v>
          </cell>
          <cell r="E79" t="str">
            <v>ｍ</v>
          </cell>
          <cell r="F79">
            <v>11</v>
          </cell>
        </row>
        <row r="80">
          <cell r="C80">
            <v>20110801549</v>
          </cell>
          <cell r="D80" t="str">
            <v>Jﾎﾞﾄﾙ 丸型細口(ﾅﾁｭﾗﾙ) 1ﾘｯﾄﾙ</v>
          </cell>
          <cell r="E80" t="str">
            <v>個</v>
          </cell>
          <cell r="F80">
            <v>130</v>
          </cell>
        </row>
        <row r="81">
          <cell r="C81">
            <v>20110801598</v>
          </cell>
          <cell r="D81" t="str">
            <v>Jﾎﾞﾄﾙ丸型細口 (ﾅﾁｭﾗﾙ) 500ml</v>
          </cell>
          <cell r="E81" t="str">
            <v>個</v>
          </cell>
          <cell r="F81">
            <v>72.5</v>
          </cell>
        </row>
        <row r="82">
          <cell r="C82">
            <v>20110801599</v>
          </cell>
          <cell r="D82" t="str">
            <v>ﾋﾟｭｱｹｰｽ(S)用 ｷｬｯﾌﾟ(緑)</v>
          </cell>
          <cell r="E82" t="str">
            <v>個</v>
          </cell>
          <cell r="F82">
            <v>17</v>
          </cell>
        </row>
        <row r="83">
          <cell r="C83">
            <v>20110801602</v>
          </cell>
          <cell r="D83" t="str">
            <v>27m/mﾄﾝｶﾞﾘｷｬｯﾌﾟ白 大商硝子</v>
          </cell>
          <cell r="E83" t="str">
            <v>個</v>
          </cell>
          <cell r="F83">
            <v>14.5</v>
          </cell>
        </row>
        <row r="84">
          <cell r="C84">
            <v>20110801604</v>
          </cell>
          <cell r="D84" t="str">
            <v>食品8角 310gｷｬｯﾌﾟ(大調和ﾏｰｸ入)</v>
          </cell>
          <cell r="E84" t="str">
            <v>個</v>
          </cell>
          <cell r="F84">
            <v>107</v>
          </cell>
        </row>
        <row r="85">
          <cell r="C85">
            <v>20110801610</v>
          </cell>
          <cell r="D85" t="str">
            <v>新･MKF-Ⅱ 30g TOMⅢ-CAP №1</v>
          </cell>
          <cell r="E85" t="str">
            <v>個</v>
          </cell>
          <cell r="F85">
            <v>37.39903846153846</v>
          </cell>
        </row>
        <row r="86">
          <cell r="C86">
            <v>20110801621</v>
          </cell>
          <cell r="D86" t="str">
            <v>70g用ｷｬｯﾌﾟ（大調和ﾏｰｸ入）</v>
          </cell>
          <cell r="E86" t="str">
            <v>個</v>
          </cell>
          <cell r="F86">
            <v>60</v>
          </cell>
        </row>
        <row r="87">
          <cell r="C87">
            <v>20110801622</v>
          </cell>
          <cell r="D87" t="str">
            <v>145ｇ用 ｷｬｯﾌﾟ（大調和ﾏｰｸ入り）</v>
          </cell>
          <cell r="E87" t="str">
            <v>個</v>
          </cell>
          <cell r="F87">
            <v>52</v>
          </cell>
        </row>
        <row r="88">
          <cell r="C88">
            <v>20110801624</v>
          </cell>
          <cell r="D88" t="str">
            <v>70ｇ用ｷｬｯﾌﾟ（刻印なし）</v>
          </cell>
          <cell r="E88" t="str">
            <v>個</v>
          </cell>
          <cell r="F88">
            <v>81</v>
          </cell>
        </row>
        <row r="89">
          <cell r="C89">
            <v>20110801682</v>
          </cell>
          <cell r="D89" t="str">
            <v>J型 中栓 大商硝子</v>
          </cell>
          <cell r="E89" t="str">
            <v>個</v>
          </cell>
          <cell r="F89">
            <v>4.3</v>
          </cell>
        </row>
        <row r="90">
          <cell r="C90">
            <v>20110801689</v>
          </cell>
          <cell r="D90" t="str">
            <v>新･MKF-Ⅱ 30g TOCAP用</v>
          </cell>
          <cell r="E90" t="str">
            <v>個</v>
          </cell>
          <cell r="F90">
            <v>6.5993589743589745</v>
          </cell>
        </row>
        <row r="91">
          <cell r="C91">
            <v>20110801690</v>
          </cell>
          <cell r="D91" t="str">
            <v>SPPﾊｲｼｰﾄ 79.5×0.5(480)大商</v>
          </cell>
          <cell r="E91" t="str">
            <v>枚</v>
          </cell>
          <cell r="F91">
            <v>6.5</v>
          </cell>
        </row>
        <row r="92">
          <cell r="C92">
            <v>20110801698</v>
          </cell>
          <cell r="D92" t="str">
            <v>食品8角 310g SPPﾊｲｼｰﾄ 大商硝子</v>
          </cell>
          <cell r="E92" t="str">
            <v>枚</v>
          </cell>
          <cell r="F92">
            <v>6.8</v>
          </cell>
        </row>
        <row r="93">
          <cell r="C93">
            <v>20110801849</v>
          </cell>
          <cell r="D93" t="str">
            <v>秘伝極意 100g 表ﾗﾍﾞﾙ</v>
          </cell>
          <cell r="E93" t="str">
            <v>枚</v>
          </cell>
          <cell r="F93">
            <v>19</v>
          </cell>
        </row>
        <row r="94">
          <cell r="C94">
            <v>20110801874</v>
          </cell>
          <cell r="D94" t="str">
            <v>ﾏｸﾞﾅｽ HI 145g ﾗﾍﾞﾙ</v>
          </cell>
          <cell r="E94" t="str">
            <v>枚</v>
          </cell>
          <cell r="F94">
            <v>38</v>
          </cell>
        </row>
        <row r="95">
          <cell r="C95">
            <v>20110801875</v>
          </cell>
          <cell r="D95" t="str">
            <v>ﾏｸﾞﾅｽ GOLD 145g ﾗﾍﾞﾙ</v>
          </cell>
          <cell r="E95" t="str">
            <v>枚</v>
          </cell>
          <cell r="F95">
            <v>8.5</v>
          </cell>
        </row>
        <row r="96">
          <cell r="C96">
            <v>20110802197</v>
          </cell>
          <cell r="D96" t="str">
            <v>ﾅﾁｭﾗﾙT酵素 145g 表ﾗﾍﾞﾙ</v>
          </cell>
          <cell r="E96" t="str">
            <v>枚</v>
          </cell>
          <cell r="F96">
            <v>16</v>
          </cell>
        </row>
        <row r="97">
          <cell r="C97">
            <v>20110802295</v>
          </cell>
          <cell r="D97" t="str">
            <v>ｽｰﾊﾟｰ 145g (赤箱) 表ﾗﾍﾞﾙ</v>
          </cell>
          <cell r="E97" t="str">
            <v>枚</v>
          </cell>
          <cell r="F97">
            <v>12</v>
          </cell>
        </row>
        <row r="98">
          <cell r="C98">
            <v>20110802297</v>
          </cell>
          <cell r="D98" t="str">
            <v>ｽｰﾊﾟｰ 480g (赤箱) 表ﾗﾍﾞﾙ</v>
          </cell>
          <cell r="E98" t="str">
            <v>枚</v>
          </cell>
          <cell r="F98">
            <v>21.388888888888889</v>
          </cell>
        </row>
        <row r="99">
          <cell r="C99">
            <v>20110802309</v>
          </cell>
          <cell r="D99" t="str">
            <v>ﾊﾞｲｵ･ｱﾙﾌｧ 125g 表ﾗﾍﾞﾙ</v>
          </cell>
          <cell r="E99" t="str">
            <v>枚</v>
          </cell>
          <cell r="F99">
            <v>8.6999999999999993</v>
          </cell>
        </row>
        <row r="100">
          <cell r="C100">
            <v>20110802327</v>
          </cell>
          <cell r="D100" t="str">
            <v>GAﾊﾞｲｵ 145g 表ﾗﾍﾞﾙ</v>
          </cell>
          <cell r="E100" t="str">
            <v>枚</v>
          </cell>
          <cell r="F100">
            <v>17.8</v>
          </cell>
        </row>
        <row r="101">
          <cell r="C101">
            <v>20110802330</v>
          </cell>
          <cell r="D101" t="str">
            <v>特選EXﾌﾟﾗｽ 145g 表ﾗﾍﾞﾙ</v>
          </cell>
          <cell r="E101" t="str">
            <v>枚</v>
          </cell>
          <cell r="F101">
            <v>15.123287671232877</v>
          </cell>
        </row>
        <row r="102">
          <cell r="C102">
            <v>20110802346</v>
          </cell>
          <cell r="D102" t="str">
            <v>超熟 100ｇ 表ﾗﾍﾞﾙ</v>
          </cell>
          <cell r="E102" t="str">
            <v>枚</v>
          </cell>
          <cell r="F102">
            <v>7.7</v>
          </cell>
        </row>
        <row r="103">
          <cell r="C103">
            <v>20110802347</v>
          </cell>
          <cell r="D103" t="str">
            <v>超熟 350ｇ 表ﾗﾍﾞﾙ</v>
          </cell>
          <cell r="E103" t="str">
            <v>枚</v>
          </cell>
          <cell r="F103">
            <v>19.5</v>
          </cell>
        </row>
        <row r="104">
          <cell r="C104">
            <v>20110802365</v>
          </cell>
          <cell r="D104" t="str">
            <v>賜天酵素ｺﾞｰﾙﾄﾞ 155ｇ 表ﾗﾍﾞﾙ</v>
          </cell>
          <cell r="E104" t="str">
            <v>枚</v>
          </cell>
          <cell r="F104">
            <v>17.8</v>
          </cell>
        </row>
        <row r="105">
          <cell r="C105">
            <v>20110802424</v>
          </cell>
          <cell r="D105" t="str">
            <v>黒熟酢 720ml 瓶ﾗﾍﾞﾙ</v>
          </cell>
          <cell r="E105" t="str">
            <v>枚</v>
          </cell>
          <cell r="F105">
            <v>0</v>
          </cell>
        </row>
        <row r="106">
          <cell r="C106">
            <v>20110802428</v>
          </cell>
          <cell r="D106" t="str">
            <v>ご愛用の皆様へｼｰﾙ</v>
          </cell>
          <cell r="E106" t="str">
            <v>枚</v>
          </cell>
          <cell r="F106">
            <v>5.75</v>
          </cell>
        </row>
        <row r="107">
          <cell r="C107">
            <v>20110802996</v>
          </cell>
          <cell r="D107" t="str">
            <v>GAﾊﾞｲｵ 145g 裏ﾗﾍﾞﾙ</v>
          </cell>
          <cell r="E107" t="str">
            <v>枚</v>
          </cell>
          <cell r="F107">
            <v>5.2</v>
          </cell>
        </row>
        <row r="108">
          <cell r="C108">
            <v>20110803009</v>
          </cell>
          <cell r="D108" t="str">
            <v>新・ﾅﾁｭﾗﾙT酵素 145ｇ 裏ﾗﾍﾞﾙ</v>
          </cell>
          <cell r="E108" t="str">
            <v>枚</v>
          </cell>
          <cell r="F108">
            <v>10.5</v>
          </cell>
        </row>
        <row r="109">
          <cell r="C109">
            <v>20110803045</v>
          </cell>
          <cell r="D109" t="str">
            <v>万田酵素ｴｸｾﾚﾝﾄ 145ｇ 裏ﾗﾍﾞﾙ</v>
          </cell>
          <cell r="E109" t="str">
            <v>枚</v>
          </cell>
          <cell r="F109">
            <v>4.2</v>
          </cell>
        </row>
        <row r="110">
          <cell r="C110">
            <v>20110803062</v>
          </cell>
          <cell r="D110" t="str">
            <v>爽 粒 33g 透明袋ｶﾞｾﾞｯﾄ</v>
          </cell>
          <cell r="E110" t="str">
            <v>枚</v>
          </cell>
          <cell r="F110">
            <v>3.5</v>
          </cell>
        </row>
        <row r="111">
          <cell r="C111">
            <v>20110803084</v>
          </cell>
          <cell r="D111" t="str">
            <v>L 5000 透明袋 ｶﾞｾﾞｯﾄ</v>
          </cell>
          <cell r="E111" t="str">
            <v>枚</v>
          </cell>
          <cell r="F111">
            <v>3.0999962757439201</v>
          </cell>
        </row>
        <row r="112">
          <cell r="C112">
            <v>20110803088</v>
          </cell>
          <cell r="D112" t="str">
            <v>ﾑｼﾞｶﾞｾﾞｯﾄ袋(M･K Europa) 150g</v>
          </cell>
          <cell r="E112" t="str">
            <v>枚</v>
          </cell>
          <cell r="F112">
            <v>3.4</v>
          </cell>
        </row>
        <row r="113">
          <cell r="C113">
            <v>20110803090</v>
          </cell>
          <cell r="D113" t="str">
            <v>320 8角 茶着色瓶用 ｼｭﾘﾝｸ</v>
          </cell>
          <cell r="E113" t="str">
            <v>枚</v>
          </cell>
          <cell r="F113">
            <v>4.8</v>
          </cell>
        </row>
        <row r="114">
          <cell r="C114">
            <v>20110803091</v>
          </cell>
          <cell r="D114" t="str">
            <v>145g用 ﾋﾞﾝｼｭﾘﾝｸ 大商硝子</v>
          </cell>
          <cell r="E114" t="str">
            <v>枚</v>
          </cell>
          <cell r="F114">
            <v>3</v>
          </cell>
        </row>
        <row r="115">
          <cell r="C115">
            <v>20110803092</v>
          </cell>
          <cell r="D115" t="str">
            <v>E-90 ﾋﾞﾝ用 ｼｭﾘﾝｸ 大商硝子</v>
          </cell>
          <cell r="E115" t="str">
            <v>枚</v>
          </cell>
          <cell r="F115">
            <v>3.1</v>
          </cell>
        </row>
        <row r="116">
          <cell r="C116">
            <v>20110803095</v>
          </cell>
          <cell r="D116" t="str">
            <v>1ﾘｯﾄﾙﾎﾟﾘ用 Rｼｰﾙ 大商硝子</v>
          </cell>
          <cell r="E116" t="str">
            <v>枚</v>
          </cell>
          <cell r="F116">
            <v>5</v>
          </cell>
        </row>
        <row r="117">
          <cell r="C117">
            <v>20110803098</v>
          </cell>
          <cell r="D117" t="str">
            <v>155ｇ S-130 白瓶用 ﾋﾞﾝｼｭﾘﾝｸ</v>
          </cell>
          <cell r="E117" t="str">
            <v>枚</v>
          </cell>
          <cell r="F117">
            <v>8.5</v>
          </cell>
        </row>
        <row r="118">
          <cell r="C118">
            <v>20110803099</v>
          </cell>
          <cell r="D118" t="str">
            <v>粒のちから 51ｇ 透明袋ｶﾞｾｯﾄ</v>
          </cell>
          <cell r="E118" t="str">
            <v>枚</v>
          </cell>
          <cell r="F118">
            <v>3.5</v>
          </cell>
        </row>
        <row r="119">
          <cell r="C119">
            <v>20110803102</v>
          </cell>
          <cell r="D119" t="str">
            <v>食品8角 310g 瓶ｼｭﾘﾝｸ 大商硝子</v>
          </cell>
          <cell r="E119" t="str">
            <v>枚</v>
          </cell>
          <cell r="F119">
            <v>4.8</v>
          </cell>
        </row>
        <row r="120">
          <cell r="C120">
            <v>20110803108</v>
          </cell>
          <cell r="D120" t="str">
            <v>MJ 共通 ｽﾁﾛｰﾙ (ﾋﾛﾎｰ)</v>
          </cell>
          <cell r="E120" t="str">
            <v>個</v>
          </cell>
          <cell r="F120">
            <v>29.1</v>
          </cell>
        </row>
        <row r="121">
          <cell r="C121">
            <v>20110803110</v>
          </cell>
          <cell r="D121" t="str">
            <v>EC-500用 ｽﾁﾛｰﾙ (ﾋﾛﾎｰ)</v>
          </cell>
          <cell r="E121" t="str">
            <v>個</v>
          </cell>
          <cell r="F121">
            <v>37.799768518518519</v>
          </cell>
        </row>
        <row r="122">
          <cell r="C122">
            <v>20110803111</v>
          </cell>
          <cell r="D122" t="str">
            <v>155g用 ｽﾁﾛｰﾙ (ﾋﾛﾎｰ)</v>
          </cell>
          <cell r="E122" t="str">
            <v>個</v>
          </cell>
          <cell r="F122">
            <v>32.340000000000003</v>
          </cell>
        </row>
        <row r="123">
          <cell r="C123">
            <v>20110803112</v>
          </cell>
          <cell r="D123" t="str">
            <v>食品8角 310g ｽﾁﾛｰﾙ (ﾋﾛﾎｰ)</v>
          </cell>
          <cell r="E123" t="str">
            <v>個</v>
          </cell>
          <cell r="F123">
            <v>43.5</v>
          </cell>
        </row>
        <row r="124">
          <cell r="C124">
            <v>20110803117</v>
          </cell>
          <cell r="D124" t="str">
            <v>145g用 刻印なし ｽﾁﾛ-ﾙ</v>
          </cell>
          <cell r="E124" t="str">
            <v>個</v>
          </cell>
          <cell r="F124">
            <v>29.62</v>
          </cell>
        </row>
        <row r="125">
          <cell r="C125">
            <v>20110803162</v>
          </cell>
          <cell r="D125" t="str">
            <v>爽 粒 33ｇ 中枠</v>
          </cell>
          <cell r="E125" t="str">
            <v>枚</v>
          </cell>
          <cell r="F125">
            <v>0</v>
          </cell>
        </row>
        <row r="126">
          <cell r="C126">
            <v>20110803164</v>
          </cell>
          <cell r="D126" t="str">
            <v>L 5000 ﾀﾞﾝﾎﾞｰﾙ用 ｽﾘｰﾌﾞ</v>
          </cell>
          <cell r="E126" t="str">
            <v>枚</v>
          </cell>
          <cell r="F126">
            <v>96</v>
          </cell>
        </row>
        <row r="127">
          <cell r="C127">
            <v>20110803169</v>
          </cell>
          <cell r="D127" t="str">
            <v>320 8角 茶着色瓶用 ｽﾁﾛｰﾙ</v>
          </cell>
          <cell r="E127" t="str">
            <v>個</v>
          </cell>
          <cell r="F127">
            <v>74</v>
          </cell>
        </row>
        <row r="128">
          <cell r="C128">
            <v>20110803173</v>
          </cell>
          <cell r="D128" t="str">
            <v>ひと粒のちから 55g</v>
          </cell>
          <cell r="E128" t="str">
            <v>枚</v>
          </cell>
          <cell r="F128">
            <v>25</v>
          </cell>
        </row>
        <row r="129">
          <cell r="C129">
            <v>20110803186</v>
          </cell>
          <cell r="D129" t="str">
            <v>粒のちから 51ｇ 中枠</v>
          </cell>
          <cell r="E129" t="str">
            <v>枚</v>
          </cell>
          <cell r="F129">
            <v>23.25</v>
          </cell>
        </row>
        <row r="130">
          <cell r="C130">
            <v>20110803190</v>
          </cell>
          <cell r="D130" t="str">
            <v>ﾊﾞｲｵM 175g ｽﾁﾛｰﾙ 千代田化学</v>
          </cell>
          <cell r="E130" t="str">
            <v>個</v>
          </cell>
          <cell r="F130">
            <v>26.2</v>
          </cell>
        </row>
        <row r="131">
          <cell r="C131">
            <v>20110803192</v>
          </cell>
          <cell r="D131" t="str">
            <v>145g用 ｽﾌﾟｰﾝ</v>
          </cell>
          <cell r="E131" t="str">
            <v>本</v>
          </cell>
          <cell r="F131">
            <v>3.5</v>
          </cell>
        </row>
        <row r="132">
          <cell r="C132">
            <v>20110803197</v>
          </cell>
          <cell r="D132" t="str">
            <v>植物用 100ml ｽﾁﾛｰﾙ丸型 ｽﾌﾟｰﾝ</v>
          </cell>
          <cell r="E132" t="str">
            <v>本</v>
          </cell>
          <cell r="F132">
            <v>10.8</v>
          </cell>
        </row>
        <row r="133">
          <cell r="C133">
            <v>20110803201</v>
          </cell>
          <cell r="D133" t="str">
            <v>ｽﾌﾟｰﾝ （大） 大商硝子</v>
          </cell>
          <cell r="E133" t="str">
            <v>本</v>
          </cell>
          <cell r="F133">
            <v>7.1</v>
          </cell>
        </row>
        <row r="134">
          <cell r="C134">
            <v>20110803202</v>
          </cell>
          <cell r="D134" t="str">
            <v>ﾃﾞｻﾞｰﾄｽﾌﾟｰﾝ＃120</v>
          </cell>
          <cell r="E134" t="str">
            <v>本</v>
          </cell>
          <cell r="F134">
            <v>4.9000000000000004</v>
          </cell>
        </row>
        <row r="135">
          <cell r="C135">
            <v>20110803895</v>
          </cell>
          <cell r="D135" t="str">
            <v>GAﾊﾞｲｵ 145g ｼｵﾘ</v>
          </cell>
          <cell r="E135" t="str">
            <v>枚</v>
          </cell>
          <cell r="F135">
            <v>28.3</v>
          </cell>
        </row>
        <row r="136">
          <cell r="C136">
            <v>20110803938</v>
          </cell>
          <cell r="D136" t="str">
            <v>新・ﾅﾁｭﾗﾙT酵素 145ｇ ｼｵﾘ</v>
          </cell>
          <cell r="E136" t="str">
            <v>枚</v>
          </cell>
          <cell r="F136">
            <v>10.3</v>
          </cell>
        </row>
        <row r="137">
          <cell r="C137">
            <v>20110803942</v>
          </cell>
          <cell r="D137" t="str">
            <v>MKF-Ⅰ 携帯ﾊﾟｯｸ 50g (5A) 台紙</v>
          </cell>
          <cell r="E137" t="str">
            <v>枚</v>
          </cell>
          <cell r="F137">
            <v>22</v>
          </cell>
        </row>
        <row r="138">
          <cell r="C138">
            <v>20110803971</v>
          </cell>
          <cell r="D138" t="str">
            <v>試供品 万田酵素 j 5g 台紙</v>
          </cell>
          <cell r="E138" t="str">
            <v>枚</v>
          </cell>
          <cell r="F138">
            <v>11</v>
          </cell>
        </row>
        <row r="139">
          <cell r="C139">
            <v>20110803986</v>
          </cell>
          <cell r="D139" t="str">
            <v>MKF-Ⅰ 分包 150g(AAAAA) 台紙</v>
          </cell>
          <cell r="E139" t="str">
            <v>枚</v>
          </cell>
          <cell r="F139">
            <v>71.25</v>
          </cell>
        </row>
        <row r="140">
          <cell r="C140">
            <v>20110804010</v>
          </cell>
          <cell r="D140" t="str">
            <v>ｽﾌﾟｰﾝ 大＃120 台紙</v>
          </cell>
          <cell r="E140" t="str">
            <v>枚</v>
          </cell>
          <cell r="F140">
            <v>24</v>
          </cell>
        </row>
        <row r="141">
          <cell r="C141">
            <v>20110804084</v>
          </cell>
          <cell r="D141" t="str">
            <v>万田31号(1ml×6) ﾕﾆﾊﾟｯｸD-4</v>
          </cell>
          <cell r="E141" t="str">
            <v>枚</v>
          </cell>
          <cell r="F141">
            <v>2.4</v>
          </cell>
        </row>
        <row r="142">
          <cell r="C142">
            <v>20110804102</v>
          </cell>
          <cell r="D142" t="str">
            <v>ﾊﾞﾛﾝBOX 5ﾘｯﾄﾙ 外装</v>
          </cell>
          <cell r="E142" t="str">
            <v>枚</v>
          </cell>
          <cell r="F142">
            <v>189</v>
          </cell>
        </row>
        <row r="143">
          <cell r="C143">
            <v>20110804643</v>
          </cell>
          <cell r="D143" t="str">
            <v>ﾊﾞｲｵG 125ｇ 1本箱</v>
          </cell>
          <cell r="E143" t="str">
            <v>枚</v>
          </cell>
          <cell r="F143">
            <v>84</v>
          </cell>
        </row>
        <row r="144">
          <cell r="C144">
            <v>20110804659</v>
          </cell>
          <cell r="D144" t="str">
            <v>ﾏｸﾞﾅｽ HI 145g 1本箱</v>
          </cell>
          <cell r="E144" t="str">
            <v>枚</v>
          </cell>
          <cell r="F144">
            <v>340</v>
          </cell>
        </row>
        <row r="145">
          <cell r="C145">
            <v>20220100049</v>
          </cell>
          <cell r="D145" t="str">
            <v>NONI 300g 表ﾗﾍﾞﾙ (T)</v>
          </cell>
          <cell r="F145">
            <v>34.75</v>
          </cell>
        </row>
        <row r="146">
          <cell r="C146">
            <v>20110804849</v>
          </cell>
          <cell r="D146" t="str">
            <v>ﾗﾐｼﾞｯﾌﾟ LZ-D (120×85)㎜</v>
          </cell>
          <cell r="E146" t="str">
            <v>枚</v>
          </cell>
          <cell r="F146">
            <v>6.83</v>
          </cell>
        </row>
        <row r="147">
          <cell r="C147">
            <v>20110804899</v>
          </cell>
          <cell r="D147" t="str">
            <v>70g (5g×14)用 共用 内箱</v>
          </cell>
          <cell r="E147" t="str">
            <v>枚</v>
          </cell>
          <cell r="F147">
            <v>31.5</v>
          </cell>
        </row>
        <row r="148">
          <cell r="C148">
            <v>20110804939</v>
          </cell>
          <cell r="D148" t="str">
            <v>ﾑｼﾞﾁｬｯｸ PE80 240×340</v>
          </cell>
          <cell r="E148" t="str">
            <v>枚</v>
          </cell>
          <cell r="F148">
            <v>11</v>
          </cell>
        </row>
        <row r="149">
          <cell r="C149">
            <v>20110804941</v>
          </cell>
          <cell r="D149" t="str">
            <v>GAﾊﾞｲｵ 145g 1本箱</v>
          </cell>
          <cell r="E149" t="str">
            <v>枚</v>
          </cell>
          <cell r="F149">
            <v>170</v>
          </cell>
        </row>
        <row r="150">
          <cell r="C150">
            <v>20110804966</v>
          </cell>
          <cell r="D150" t="str">
            <v>新・ﾅｭﾗﾙT酵素 145ｇ 1本箱</v>
          </cell>
          <cell r="E150" t="str">
            <v>枚</v>
          </cell>
          <cell r="F150">
            <v>115</v>
          </cell>
        </row>
        <row r="151">
          <cell r="C151">
            <v>20110804988</v>
          </cell>
          <cell r="D151" t="str">
            <v>ﾗﾐｼﾞｯﾌﾟ LZ-G（200×140）ｍｍ</v>
          </cell>
          <cell r="E151" t="str">
            <v>枚</v>
          </cell>
          <cell r="F151">
            <v>14</v>
          </cell>
        </row>
        <row r="152">
          <cell r="C152">
            <v>20110805065</v>
          </cell>
          <cell r="D152" t="str">
            <v>万田発酵のおいしい青汁</v>
          </cell>
          <cell r="E152" t="str">
            <v>枚</v>
          </cell>
          <cell r="F152">
            <v>41</v>
          </cell>
        </row>
        <row r="153">
          <cell r="C153">
            <v>20201100009</v>
          </cell>
          <cell r="D153" t="str">
            <v>万田酵素GINGER 分包50g ﾁｬｯｸ袋②</v>
          </cell>
          <cell r="F153">
            <v>40.6</v>
          </cell>
        </row>
        <row r="154">
          <cell r="C154">
            <v>20110805083</v>
          </cell>
          <cell r="D154" t="str">
            <v>MANDA CARE PLUS 5g(梅)</v>
          </cell>
          <cell r="E154" t="str">
            <v>枚</v>
          </cell>
          <cell r="F154">
            <v>11.2</v>
          </cell>
        </row>
        <row r="155">
          <cell r="C155">
            <v>20110805084</v>
          </cell>
          <cell r="D155" t="str">
            <v>MANDA CARE PLUS 5g(ﾊﾟﾊﾟｲﾔ･ｺｺｱ)</v>
          </cell>
          <cell r="E155" t="str">
            <v>枚</v>
          </cell>
          <cell r="F155">
            <v>2.5499999999999998</v>
          </cell>
        </row>
        <row r="156">
          <cell r="C156">
            <v>20110805164</v>
          </cell>
          <cell r="D156" t="str">
            <v>145g用 Rｼｰﾙ 大商硝子</v>
          </cell>
          <cell r="E156" t="str">
            <v>枚</v>
          </cell>
          <cell r="F156">
            <v>6</v>
          </cell>
        </row>
        <row r="157">
          <cell r="C157">
            <v>20110805165</v>
          </cell>
          <cell r="D157" t="str">
            <v>分包150g GS箱 共用ｼｭﾘﾝｸ(PS)</v>
          </cell>
          <cell r="E157" t="str">
            <v>枚</v>
          </cell>
          <cell r="F157">
            <v>5.8</v>
          </cell>
        </row>
        <row r="158">
          <cell r="C158">
            <v>20110805168</v>
          </cell>
          <cell r="D158" t="str">
            <v>Rｼｰﾙ #25×125×145R (PS)</v>
          </cell>
          <cell r="E158" t="str">
            <v>枚</v>
          </cell>
          <cell r="F158">
            <v>3.65</v>
          </cell>
        </row>
        <row r="159">
          <cell r="C159">
            <v>20110805169</v>
          </cell>
          <cell r="D159" t="str">
            <v>金箱 180g箱用 Rｼｰﾙ 大商硝子</v>
          </cell>
          <cell r="E159" t="str">
            <v>枚</v>
          </cell>
          <cell r="F159">
            <v>4.8</v>
          </cell>
        </row>
        <row r="160">
          <cell r="C160">
            <v>20110805170</v>
          </cell>
          <cell r="D160" t="str">
            <v>155g用 Rｼｰﾙ 大商硝子</v>
          </cell>
          <cell r="E160" t="str">
            <v>枚</v>
          </cell>
          <cell r="F160">
            <v>5</v>
          </cell>
        </row>
        <row r="161">
          <cell r="C161">
            <v>20110805171</v>
          </cell>
          <cell r="D161" t="str">
            <v>想愛 480g ｽﾁﾛｰﾙｼｭﾘﾝｸ(Rｼｰﾙ)</v>
          </cell>
          <cell r="E161" t="str">
            <v>枚</v>
          </cell>
          <cell r="F161">
            <v>9</v>
          </cell>
        </row>
        <row r="162">
          <cell r="C162">
            <v>20110805177</v>
          </cell>
          <cell r="D162" t="str">
            <v>L 5000 ｼｭﾘﾝｸ（ミシン目入）</v>
          </cell>
          <cell r="E162" t="str">
            <v>枚</v>
          </cell>
          <cell r="F162">
            <v>8.3000000000000007</v>
          </cell>
        </row>
        <row r="163">
          <cell r="C163">
            <v>20110805183</v>
          </cell>
          <cell r="D163" t="str">
            <v>BIO PRO ｼｭﾘﾝｸ(ﾐｼﾝ目入)</v>
          </cell>
          <cell r="E163" t="str">
            <v>枚</v>
          </cell>
          <cell r="F163">
            <v>47</v>
          </cell>
        </row>
        <row r="164">
          <cell r="C164">
            <v>20140900070</v>
          </cell>
          <cell r="D164" t="str">
            <v>Man-Koso 145g 共用 裏ﾗﾍﾞﾙ（改）</v>
          </cell>
          <cell r="E164" t="str">
            <v>枚</v>
          </cell>
          <cell r="F164">
            <v>15.294117647058824</v>
          </cell>
        </row>
        <row r="165">
          <cell r="C165">
            <v>20110805185</v>
          </cell>
          <cell r="D165" t="str">
            <v>万田酵素 60g(生協用40×105×150</v>
          </cell>
          <cell r="E165" t="str">
            <v>枚</v>
          </cell>
          <cell r="F165">
            <v>4.8</v>
          </cell>
        </row>
        <row r="166">
          <cell r="C166">
            <v>20110805186</v>
          </cell>
          <cell r="D166" t="str">
            <v>175g Rｼｰﾙ(220×230) 大商硝子</v>
          </cell>
          <cell r="E166" t="str">
            <v>枚</v>
          </cell>
          <cell r="F166">
            <v>5</v>
          </cell>
        </row>
        <row r="167">
          <cell r="C167">
            <v>20110805187</v>
          </cell>
          <cell r="D167" t="str">
            <v>食品8角 310g Rｼｰﾙ 大商硝子</v>
          </cell>
          <cell r="E167" t="str">
            <v>枚</v>
          </cell>
          <cell r="F167">
            <v>6.4998185117967333</v>
          </cell>
        </row>
        <row r="168">
          <cell r="C168">
            <v>20110805188</v>
          </cell>
          <cell r="D168" t="str">
            <v>MJ 90g ｽﾁﾛｰﾙｼｭﾘﾝｸ 大商硝子</v>
          </cell>
          <cell r="E168" t="str">
            <v>枚</v>
          </cell>
          <cell r="F168">
            <v>5</v>
          </cell>
        </row>
        <row r="169">
          <cell r="C169">
            <v>20110805261</v>
          </cell>
          <cell r="D169" t="str">
            <v>ﾊﾞｲｵG 125ｇ 3本箱</v>
          </cell>
          <cell r="E169" t="str">
            <v>枚</v>
          </cell>
          <cell r="F169">
            <v>166</v>
          </cell>
        </row>
        <row r="170">
          <cell r="C170">
            <v>20110805281</v>
          </cell>
          <cell r="D170" t="str">
            <v>ﾏｸﾞﾅｽ GOLD 145g 3本箱</v>
          </cell>
          <cell r="E170" t="str">
            <v>枚</v>
          </cell>
          <cell r="F170">
            <v>1150</v>
          </cell>
        </row>
        <row r="171">
          <cell r="C171">
            <v>20220100050</v>
          </cell>
          <cell r="D171" t="str">
            <v>NONI 300g 裏ﾗﾍﾞﾙ (T)</v>
          </cell>
          <cell r="F171">
            <v>15.67</v>
          </cell>
        </row>
        <row r="172">
          <cell r="C172">
            <v>20211000065</v>
          </cell>
          <cell r="D172" t="str">
            <v>Man-koso PREMIUM 145g 1本箱②</v>
          </cell>
          <cell r="F172">
            <v>88</v>
          </cell>
        </row>
        <row r="173">
          <cell r="C173">
            <v>20110805391</v>
          </cell>
          <cell r="D173" t="str">
            <v>ﾅﾁｭﾗﾙT酵素 145g 3本箱</v>
          </cell>
          <cell r="E173" t="str">
            <v>枚</v>
          </cell>
          <cell r="F173">
            <v>115</v>
          </cell>
        </row>
        <row r="174">
          <cell r="C174">
            <v>20110805395</v>
          </cell>
          <cell r="D174" t="str">
            <v>ﾊﾞｲｵ･ｱﾙﾌｧ 125g 3本箱</v>
          </cell>
          <cell r="E174" t="str">
            <v>枚</v>
          </cell>
          <cell r="F174">
            <v>217</v>
          </cell>
        </row>
        <row r="175">
          <cell r="C175">
            <v>20110805400</v>
          </cell>
          <cell r="D175" t="str">
            <v>GAﾊﾞｲｵ 145g 3本箱</v>
          </cell>
          <cell r="E175" t="str">
            <v>枚</v>
          </cell>
          <cell r="F175">
            <v>205</v>
          </cell>
        </row>
        <row r="176">
          <cell r="C176">
            <v>20110805422</v>
          </cell>
          <cell r="D176" t="str">
            <v>MANDA CARE PLUS 5g×30包</v>
          </cell>
          <cell r="E176" t="str">
            <v>枚</v>
          </cell>
          <cell r="F176">
            <v>341</v>
          </cell>
        </row>
        <row r="177">
          <cell r="C177">
            <v>20110805423</v>
          </cell>
          <cell r="D177" t="str">
            <v>MANDA CARE PLUS 5g×30包</v>
          </cell>
          <cell r="E177" t="str">
            <v>枚</v>
          </cell>
          <cell r="F177">
            <v>341</v>
          </cell>
        </row>
        <row r="178">
          <cell r="C178">
            <v>20140900059</v>
          </cell>
          <cell r="D178" t="str">
            <v>Man-Koso PREMIUM 分包150g 化粧箱</v>
          </cell>
          <cell r="E178" t="str">
            <v>枚</v>
          </cell>
          <cell r="F178">
            <v>358.25</v>
          </cell>
        </row>
        <row r="179">
          <cell r="C179">
            <v>20110805431</v>
          </cell>
          <cell r="D179" t="str">
            <v>透明 封印ｼｰﾙ</v>
          </cell>
          <cell r="E179" t="str">
            <v>枚</v>
          </cell>
          <cell r="F179">
            <v>2.75</v>
          </cell>
        </row>
        <row r="180">
          <cell r="C180">
            <v>20110805444</v>
          </cell>
          <cell r="D180" t="str">
            <v>万田酵素 145g 封印ｼｰﾙ</v>
          </cell>
          <cell r="E180" t="str">
            <v>枚</v>
          </cell>
          <cell r="F180">
            <v>7.5</v>
          </cell>
        </row>
        <row r="181">
          <cell r="C181">
            <v>20110805445</v>
          </cell>
          <cell r="D181" t="str">
            <v>大調和 封印ｼｰﾙ</v>
          </cell>
          <cell r="E181" t="str">
            <v>枚</v>
          </cell>
          <cell r="F181">
            <v>2.6</v>
          </cell>
        </row>
        <row r="182">
          <cell r="C182">
            <v>20110805448</v>
          </cell>
          <cell r="D182" t="str">
            <v>金印 145g 封印ｼｰﾙ</v>
          </cell>
          <cell r="E182" t="str">
            <v>枚</v>
          </cell>
          <cell r="F182">
            <v>7.5</v>
          </cell>
        </row>
        <row r="183">
          <cell r="C183">
            <v>20110805451</v>
          </cell>
          <cell r="D183" t="str">
            <v>TK乳白96TPﾗﾍﾞﾙ（ｾｷｭﾘﾃｨｰﾗﾍﾞﾙ）</v>
          </cell>
          <cell r="E183" t="str">
            <v>枚</v>
          </cell>
          <cell r="F183">
            <v>0.9</v>
          </cell>
        </row>
        <row r="184">
          <cell r="C184">
            <v>20110805463</v>
          </cell>
          <cell r="D184" t="str">
            <v>無地 ﾀﾞﾝﾎﾞｰﾙ(88g×48本)</v>
          </cell>
          <cell r="E184" t="str">
            <v>枚</v>
          </cell>
          <cell r="F184">
            <v>107</v>
          </cell>
        </row>
        <row r="185">
          <cell r="C185">
            <v>20180700005</v>
          </cell>
          <cell r="D185" t="str">
            <v>楕円ｼｰﾙ 透明PP 40μ 15×27mm</v>
          </cell>
          <cell r="E185" t="str">
            <v>枚</v>
          </cell>
          <cell r="F185">
            <v>0.83322923173016861</v>
          </cell>
        </row>
        <row r="186">
          <cell r="C186">
            <v>20110805468</v>
          </cell>
          <cell r="D186" t="str">
            <v>無地 ﾀﾞﾝﾎﾞｰﾙ(30g×60本)</v>
          </cell>
          <cell r="E186" t="str">
            <v>枚</v>
          </cell>
          <cell r="F186">
            <v>86</v>
          </cell>
        </row>
        <row r="187">
          <cell r="C187">
            <v>20110805474</v>
          </cell>
          <cell r="D187" t="str">
            <v>500g×16本入 無地 ﾀﾞﾝﾎﾞｰﾙ(W芯)</v>
          </cell>
          <cell r="E187" t="str">
            <v>枚</v>
          </cell>
          <cell r="F187">
            <v>102</v>
          </cell>
        </row>
        <row r="188">
          <cell r="C188">
            <v>20200300096</v>
          </cell>
          <cell r="D188" t="str">
            <v>ｴｺｺﾞ-ﾙﾄﾞEX155g(ｴｺ関西）ｼｵﾘ</v>
          </cell>
          <cell r="F188">
            <v>46</v>
          </cell>
        </row>
        <row r="189">
          <cell r="C189">
            <v>20110805478</v>
          </cell>
          <cell r="D189" t="str">
            <v>155g×48本入 ﾀﾞﾝﾎﾞｰﾙ(W芯)</v>
          </cell>
          <cell r="E189" t="str">
            <v>枚</v>
          </cell>
          <cell r="F189">
            <v>180</v>
          </cell>
        </row>
        <row r="190">
          <cell r="C190">
            <v>20110805486</v>
          </cell>
          <cell r="D190" t="str">
            <v>万田ｴｷｽ 10ﾘｯﾄﾙ 無地 ﾀﾞﾝﾎﾞｰﾙ</v>
          </cell>
          <cell r="E190" t="str">
            <v>枚</v>
          </cell>
          <cell r="F190">
            <v>88</v>
          </cell>
        </row>
        <row r="191">
          <cell r="C191">
            <v>20201100059</v>
          </cell>
          <cell r="D191" t="str">
            <v>超熟 粒7粒×5包 3方ｼｰﾙ 袋②</v>
          </cell>
          <cell r="F191">
            <v>105</v>
          </cell>
        </row>
        <row r="192">
          <cell r="C192">
            <v>20120800031</v>
          </cell>
          <cell r="D192" t="str">
            <v>ﾏﾝﾀﾞ ｱﾆﾓ 650g 表ﾗﾍﾞﾙ</v>
          </cell>
          <cell r="E192" t="str">
            <v>枚</v>
          </cell>
          <cell r="F192">
            <v>19.850000000000001</v>
          </cell>
        </row>
        <row r="193">
          <cell r="C193">
            <v>20110805530</v>
          </cell>
          <cell r="D193" t="str">
            <v>万田酵素 145g ﾀﾞﾝﾎﾞｰﾙ(30)</v>
          </cell>
          <cell r="E193" t="str">
            <v>枚</v>
          </cell>
          <cell r="F193">
            <v>81</v>
          </cell>
        </row>
        <row r="194">
          <cell r="C194">
            <v>20110805546</v>
          </cell>
          <cell r="D194" t="str">
            <v>ﾊﾞｲｵG 125g ﾀﾞﾝﾎﾞｰﾙ</v>
          </cell>
          <cell r="E194" t="str">
            <v>枚</v>
          </cell>
          <cell r="F194">
            <v>94</v>
          </cell>
        </row>
        <row r="195">
          <cell r="C195">
            <v>20110805560</v>
          </cell>
          <cell r="D195" t="str">
            <v>ﾏｸﾞﾅｽ GOLD 145g ﾀﾞﾝﾎﾞｰﾙ</v>
          </cell>
          <cell r="E195" t="str">
            <v>枚</v>
          </cell>
          <cell r="F195">
            <v>102</v>
          </cell>
        </row>
        <row r="196">
          <cell r="C196">
            <v>20110805640</v>
          </cell>
          <cell r="D196" t="str">
            <v>L 5000 450g×8箱入 ﾀﾞﾝﾎﾞｰﾙ</v>
          </cell>
          <cell r="E196" t="str">
            <v>枚</v>
          </cell>
          <cell r="F196">
            <v>80</v>
          </cell>
        </row>
        <row r="197">
          <cell r="C197">
            <v>20110805651</v>
          </cell>
          <cell r="D197" t="str">
            <v>ﾛｲﾔﾙﾊﾞｲｵ 145g ﾀﾞﾝﾎﾞ-ﾙ (青箱)</v>
          </cell>
          <cell r="E197" t="str">
            <v>枚</v>
          </cell>
          <cell r="F197">
            <v>102</v>
          </cell>
        </row>
        <row r="198">
          <cell r="C198">
            <v>20110805676</v>
          </cell>
          <cell r="D198" t="str">
            <v>秘伝極意 100g ﾀﾞﾝﾎﾞｰﾙ</v>
          </cell>
          <cell r="E198" t="str">
            <v>枚</v>
          </cell>
          <cell r="F198">
            <v>92</v>
          </cell>
        </row>
        <row r="199">
          <cell r="C199">
            <v>20110805679</v>
          </cell>
          <cell r="D199" t="str">
            <v>MJ 90g 36本入 ﾀﾞﾝﾎﾞｰﾙ</v>
          </cell>
          <cell r="E199" t="str">
            <v>枚</v>
          </cell>
          <cell r="F199">
            <v>113</v>
          </cell>
        </row>
        <row r="200">
          <cell r="C200">
            <v>20171200025</v>
          </cell>
          <cell r="D200" t="str">
            <v>封印ｼｰﾙ 18×30(mm) TP 改ざん防止</v>
          </cell>
          <cell r="E200" t="str">
            <v>枚</v>
          </cell>
          <cell r="F200">
            <v>3.3</v>
          </cell>
        </row>
        <row r="201">
          <cell r="C201">
            <v>20131200013</v>
          </cell>
          <cell r="D201" t="str">
            <v>ｴｺｺﾞ-ﾙﾄﾞEX180g(ｴｺ関西）表ﾗﾍﾞﾙ131</v>
          </cell>
          <cell r="E201" t="str">
            <v>枚</v>
          </cell>
          <cell r="F201">
            <v>31</v>
          </cell>
        </row>
        <row r="202">
          <cell r="C202">
            <v>20191200032</v>
          </cell>
          <cell r="D202" t="str">
            <v>万田酵素 ｴｸｾﾚﾝﾄ分包30g 化粧箱②</v>
          </cell>
          <cell r="E202" t="str">
            <v>枚</v>
          </cell>
          <cell r="F202">
            <v>149</v>
          </cell>
        </row>
        <row r="203">
          <cell r="C203">
            <v>20110805695</v>
          </cell>
          <cell r="D203" t="str">
            <v>ﾎﾟｽﾀｰ用 ﾀﾞﾝﾎﾞｰﾙ</v>
          </cell>
          <cell r="E203" t="str">
            <v>枚</v>
          </cell>
          <cell r="F203">
            <v>99</v>
          </cell>
        </row>
        <row r="204">
          <cell r="C204">
            <v>20110805343</v>
          </cell>
          <cell r="D204" t="str">
            <v>ﾏｸﾞﾅｽ HI 145g 3本箱(白)</v>
          </cell>
          <cell r="E204" t="str">
            <v>枚</v>
          </cell>
          <cell r="F204">
            <v>460</v>
          </cell>
        </row>
        <row r="205">
          <cell r="C205">
            <v>20160900020</v>
          </cell>
          <cell r="D205" t="str">
            <v>ﾏﾝﾀﾞ ｱﾆﾓ 650g 1本箱②</v>
          </cell>
          <cell r="E205" t="str">
            <v>枚</v>
          </cell>
          <cell r="F205">
            <v>60.535004667288973</v>
          </cell>
        </row>
        <row r="206">
          <cell r="C206">
            <v>20110805739</v>
          </cell>
          <cell r="D206" t="str">
            <v>6g×100入 共用 無地ﾀﾞﾝﾎﾞｰﾙ</v>
          </cell>
          <cell r="E206" t="str">
            <v>枚</v>
          </cell>
          <cell r="F206">
            <v>42</v>
          </cell>
        </row>
        <row r="207">
          <cell r="C207">
            <v>20110805744</v>
          </cell>
          <cell r="D207" t="str">
            <v>ﾊﾞｲｵ･ｱﾙﾌｧ 125g×48箱入 ﾀﾞﾝﾎﾞｰﾙ</v>
          </cell>
          <cell r="E207" t="str">
            <v>枚</v>
          </cell>
          <cell r="F207">
            <v>102</v>
          </cell>
        </row>
        <row r="208">
          <cell r="C208">
            <v>20110805749</v>
          </cell>
          <cell r="D208" t="str">
            <v>Man-Koso分包150g PREMIUM 36入</v>
          </cell>
          <cell r="E208" t="str">
            <v>枚</v>
          </cell>
          <cell r="F208">
            <v>89</v>
          </cell>
        </row>
        <row r="209">
          <cell r="C209">
            <v>20110805761</v>
          </cell>
          <cell r="D209" t="str">
            <v>試供品 5ｇ×100 共用無地ｹｰｽ</v>
          </cell>
          <cell r="E209" t="str">
            <v>枚</v>
          </cell>
          <cell r="F209">
            <v>35</v>
          </cell>
        </row>
        <row r="210">
          <cell r="C210">
            <v>20110805772</v>
          </cell>
          <cell r="D210" t="str">
            <v>155ｇ×48本入 無地ﾀﾞﾝﾎﾞｰﾙ</v>
          </cell>
          <cell r="E210" t="str">
            <v>枚</v>
          </cell>
          <cell r="F210">
            <v>171</v>
          </cell>
        </row>
        <row r="211">
          <cell r="C211">
            <v>20110805777</v>
          </cell>
          <cell r="D211" t="str">
            <v>万田酵素 300ｇ 12本入りﾀﾞﾝﾎﾞｰﾙ</v>
          </cell>
          <cell r="E211" t="str">
            <v>枚</v>
          </cell>
          <cell r="F211">
            <v>81.797169811320757</v>
          </cell>
        </row>
        <row r="212">
          <cell r="C212">
            <v>20110805778</v>
          </cell>
          <cell r="D212" t="str">
            <v>ｽｰﾊﾟｰ氣Ⅰ 分包150ｇ 30箱入</v>
          </cell>
          <cell r="E212" t="str">
            <v>枚</v>
          </cell>
          <cell r="F212">
            <v>110</v>
          </cell>
        </row>
        <row r="213">
          <cell r="C213">
            <v>20170100030</v>
          </cell>
          <cell r="D213" t="str">
            <v>秘蔵 万田酵素 145g 桐箱</v>
          </cell>
          <cell r="E213" t="str">
            <v>箱</v>
          </cell>
          <cell r="F213">
            <v>2110</v>
          </cell>
        </row>
        <row r="214">
          <cell r="C214">
            <v>20160900019</v>
          </cell>
          <cell r="D214" t="str">
            <v>ﾏﾝﾀﾞ ｱﾆﾓ 650g 裏ﾗﾍﾞﾙ②</v>
          </cell>
          <cell r="E214" t="str">
            <v>枚</v>
          </cell>
          <cell r="F214">
            <v>7.9</v>
          </cell>
        </row>
        <row r="215">
          <cell r="C215">
            <v>20191200025</v>
          </cell>
          <cell r="D215" t="str">
            <v>試供品 万田酵素 j 5g 台紙②</v>
          </cell>
          <cell r="F215">
            <v>9.8000000000000007</v>
          </cell>
        </row>
        <row r="216">
          <cell r="C216">
            <v>20110805806</v>
          </cell>
          <cell r="D216" t="str">
            <v>MANDA CARE PLUS (5g×30包)</v>
          </cell>
          <cell r="E216" t="str">
            <v>枚</v>
          </cell>
          <cell r="F216">
            <v>72</v>
          </cell>
        </row>
        <row r="217">
          <cell r="C217">
            <v>20110805811</v>
          </cell>
          <cell r="D217" t="str">
            <v>BIO PRO 専用ﾀﾞﾝﾎﾞｰﾙ</v>
          </cell>
          <cell r="E217" t="str">
            <v>枚</v>
          </cell>
          <cell r="F217">
            <v>83</v>
          </cell>
        </row>
        <row r="218">
          <cell r="C218">
            <v>20110805867</v>
          </cell>
          <cell r="D218" t="str">
            <v>HIｼｰﾙ</v>
          </cell>
          <cell r="E218" t="str">
            <v>枚</v>
          </cell>
          <cell r="F218">
            <v>4.4000000000000004</v>
          </cell>
        </row>
        <row r="219">
          <cell r="C219">
            <v>20110805888</v>
          </cell>
          <cell r="D219" t="str">
            <v>万田酵素 310g 便利ｼｰﾙ</v>
          </cell>
          <cell r="E219" t="str">
            <v>枚</v>
          </cell>
          <cell r="F219">
            <v>22</v>
          </cell>
        </row>
        <row r="220">
          <cell r="C220">
            <v>20110805895</v>
          </cell>
          <cell r="D220" t="str">
            <v>MANDA L 5000 原材料ｼｰﾙ</v>
          </cell>
          <cell r="E220" t="str">
            <v>枚</v>
          </cell>
          <cell r="F220">
            <v>8.5</v>
          </cell>
        </row>
        <row r="221">
          <cell r="C221">
            <v>20210300022</v>
          </cell>
          <cell r="D221" t="str">
            <v>万田酵素MULBERRY 分包 粒用ﾌｨﾙﾑ</v>
          </cell>
          <cell r="F221">
            <v>11</v>
          </cell>
        </row>
        <row r="222">
          <cell r="C222">
            <v>20130100020</v>
          </cell>
          <cell r="D222" t="str">
            <v>食品8角310g瓶(刻印なし)新ｷｬｯﾌﾟ</v>
          </cell>
          <cell r="E222" t="str">
            <v>個</v>
          </cell>
          <cell r="F222">
            <v>115</v>
          </cell>
        </row>
        <row r="223">
          <cell r="C223">
            <v>20110806025</v>
          </cell>
          <cell r="D223" t="str">
            <v>ﾊﾞﾛﾝBOX用 S-ｺｯｸ</v>
          </cell>
          <cell r="E223" t="str">
            <v>枚</v>
          </cell>
          <cell r="F223">
            <v>85</v>
          </cell>
        </row>
        <row r="224">
          <cell r="C224">
            <v>20110806029</v>
          </cell>
          <cell r="D224" t="str">
            <v>ｺｰｿﾊﾟﾜｰ55 100ml 計量器 (小)</v>
          </cell>
          <cell r="E224" t="str">
            <v>個</v>
          </cell>
          <cell r="F224">
            <v>16</v>
          </cell>
        </row>
        <row r="225">
          <cell r="C225">
            <v>20110806259</v>
          </cell>
          <cell r="D225" t="str">
            <v>万田農場ｼｰﾙ</v>
          </cell>
          <cell r="E225" t="str">
            <v>枚</v>
          </cell>
          <cell r="F225">
            <v>19.5</v>
          </cell>
        </row>
        <row r="226">
          <cell r="C226">
            <v>20110900059</v>
          </cell>
          <cell r="D226" t="str">
            <v>万田酵素　ﾌﾟﾗｽ温　ｱﾙﾐ分包ﾌｨﾙﾑ</v>
          </cell>
          <cell r="E226" t="str">
            <v>ｍ</v>
          </cell>
          <cell r="F226">
            <v>11</v>
          </cell>
        </row>
        <row r="227">
          <cell r="C227">
            <v>20110900060</v>
          </cell>
          <cell r="D227" t="str">
            <v>超熟　100g　ﾀﾞﾝﾎﾞｰﾙ</v>
          </cell>
          <cell r="E227" t="str">
            <v>枚</v>
          </cell>
          <cell r="F227">
            <v>104</v>
          </cell>
        </row>
        <row r="228">
          <cell r="C228">
            <v>20110900072</v>
          </cell>
          <cell r="D228" t="str">
            <v>DL-400</v>
          </cell>
          <cell r="E228" t="str">
            <v>本</v>
          </cell>
          <cell r="F228">
            <v>60</v>
          </cell>
        </row>
        <row r="229">
          <cell r="C229">
            <v>20110900073</v>
          </cell>
          <cell r="D229" t="str">
            <v>DL-400用ﾄﾝｶﾞﾘｷｬｯﾌﾟ</v>
          </cell>
          <cell r="E229" t="str">
            <v>個</v>
          </cell>
          <cell r="F229">
            <v>60</v>
          </cell>
        </row>
        <row r="230">
          <cell r="C230">
            <v>20111000061</v>
          </cell>
          <cell r="D230" t="str">
            <v>延寿酵素 OLIGO PLUS 145g 表ﾗﾍﾞﾙ</v>
          </cell>
          <cell r="E230" t="str">
            <v>枚</v>
          </cell>
          <cell r="F230">
            <v>28</v>
          </cell>
        </row>
        <row r="231">
          <cell r="C231">
            <v>20111000065</v>
          </cell>
          <cell r="D231" t="str">
            <v>延寿酵素 OLIGO PLUS 145g 3本箱</v>
          </cell>
          <cell r="E231" t="str">
            <v>枚</v>
          </cell>
          <cell r="F231">
            <v>180</v>
          </cell>
        </row>
        <row r="232">
          <cell r="C232">
            <v>20111000066</v>
          </cell>
          <cell r="D232" t="str">
            <v>延寿酵素 OLIGO PLUS 145g ﾀﾞﾝﾎﾞｰﾙ</v>
          </cell>
          <cell r="E232" t="str">
            <v>枚</v>
          </cell>
          <cell r="F232">
            <v>88</v>
          </cell>
        </row>
        <row r="233">
          <cell r="C233">
            <v>20111000949</v>
          </cell>
          <cell r="D233" t="str">
            <v>表示用無地ﾗﾍﾞﾙ 63×50</v>
          </cell>
          <cell r="E233" t="str">
            <v>枚</v>
          </cell>
          <cell r="F233">
            <v>1.2</v>
          </cell>
        </row>
        <row r="234">
          <cell r="C234">
            <v>20111000953</v>
          </cell>
          <cell r="D234" t="str">
            <v>甘酒(190ｇ×12)×3入外</v>
          </cell>
          <cell r="E234" t="str">
            <v>枚</v>
          </cell>
          <cell r="F234">
            <v>56</v>
          </cell>
        </row>
        <row r="235">
          <cell r="C235">
            <v>20111000957</v>
          </cell>
          <cell r="D235" t="str">
            <v>ﾛｲﾔﾙﾊﾞｲｵ 145g 表ﾗﾍﾞﾙ</v>
          </cell>
          <cell r="E235" t="str">
            <v>枚</v>
          </cell>
          <cell r="F235">
            <v>52</v>
          </cell>
        </row>
        <row r="236">
          <cell r="C236">
            <v>20111000963</v>
          </cell>
          <cell r="D236" t="str">
            <v>表示用無地ﾗﾍﾞﾙ 63×46</v>
          </cell>
          <cell r="E236" t="str">
            <v>枚</v>
          </cell>
          <cell r="F236">
            <v>1.1499999999999999</v>
          </cell>
        </row>
        <row r="237">
          <cell r="C237">
            <v>20111000964</v>
          </cell>
          <cell r="D237" t="str">
            <v>表示用無地ﾗﾍﾞﾙ 80×40</v>
          </cell>
          <cell r="E237" t="str">
            <v>枚</v>
          </cell>
          <cell r="F237">
            <v>0.89424657534246577</v>
          </cell>
        </row>
        <row r="238">
          <cell r="C238">
            <v>20111000970</v>
          </cell>
          <cell r="D238" t="str">
            <v>万田酵素 粒 試供品フィルム</v>
          </cell>
          <cell r="E238" t="str">
            <v>ｍ</v>
          </cell>
          <cell r="F238">
            <v>12.6</v>
          </cell>
        </row>
        <row r="239">
          <cell r="C239">
            <v>20111000974</v>
          </cell>
          <cell r="D239" t="str">
            <v>MANDA KOSO 70g 表ﾗﾍﾞﾙ</v>
          </cell>
          <cell r="E239" t="str">
            <v>枚</v>
          </cell>
          <cell r="F239">
            <v>3.3</v>
          </cell>
        </row>
        <row r="240">
          <cell r="C240">
            <v>20111000978</v>
          </cell>
          <cell r="D240" t="str">
            <v>万田31号 1L×2本入(発送用)</v>
          </cell>
          <cell r="E240" t="str">
            <v>枚</v>
          </cell>
          <cell r="F240">
            <v>33</v>
          </cell>
        </row>
        <row r="241">
          <cell r="C241">
            <v>20111001015</v>
          </cell>
          <cell r="D241" t="str">
            <v>泡立てネット 吸盤フック付き</v>
          </cell>
          <cell r="E241" t="str">
            <v>個</v>
          </cell>
          <cell r="F241">
            <v>72</v>
          </cell>
        </row>
        <row r="242">
          <cell r="C242">
            <v>20111001054</v>
          </cell>
          <cell r="D242" t="str">
            <v>試供品 MANDA KOSO 5g 台紙</v>
          </cell>
          <cell r="E242" t="str">
            <v>枚</v>
          </cell>
          <cell r="F242">
            <v>5.0137931034482754</v>
          </cell>
        </row>
        <row r="243">
          <cell r="C243">
            <v>20111100006</v>
          </cell>
          <cell r="D243" t="str">
            <v>145g 3本用ｼｭﾘﾝｸ</v>
          </cell>
          <cell r="E243" t="str">
            <v>枚</v>
          </cell>
          <cell r="F243">
            <v>11</v>
          </cell>
        </row>
        <row r="244">
          <cell r="C244">
            <v>20111100023</v>
          </cell>
          <cell r="D244" t="str">
            <v>試供品 粒のちから3粒ﾌｨﾙﾑ</v>
          </cell>
          <cell r="E244" t="str">
            <v>ｍ</v>
          </cell>
          <cell r="F244">
            <v>0</v>
          </cell>
        </row>
        <row r="245">
          <cell r="C245">
            <v>20111100049</v>
          </cell>
          <cell r="D245" t="str">
            <v>透明封印ｼｰﾙ(大)</v>
          </cell>
          <cell r="E245" t="str">
            <v>枚</v>
          </cell>
          <cell r="F245">
            <v>45</v>
          </cell>
        </row>
        <row r="246">
          <cell r="C246">
            <v>20111200063</v>
          </cell>
          <cell r="D246" t="str">
            <v>20本入 無地ﾀﾞﾝﾎﾞｰﾙ</v>
          </cell>
          <cell r="E246" t="str">
            <v>枚</v>
          </cell>
          <cell r="F246">
            <v>66.499862825788753</v>
          </cell>
        </row>
        <row r="247">
          <cell r="C247">
            <v>20111200065</v>
          </cell>
          <cell r="D247" t="str">
            <v>9本入ﾀﾞﾝﾎﾞｰﾙ(白無地)</v>
          </cell>
          <cell r="E247" t="str">
            <v>枚</v>
          </cell>
          <cell r="F247">
            <v>66</v>
          </cell>
        </row>
        <row r="248">
          <cell r="C248">
            <v>20120100047</v>
          </cell>
          <cell r="D248" t="str">
            <v>焼酎 2本組用ﾀﾞﾝﾎﾞｰﾙ</v>
          </cell>
          <cell r="E248" t="str">
            <v>枚</v>
          </cell>
          <cell r="F248">
            <v>35</v>
          </cell>
        </row>
        <row r="249">
          <cell r="C249">
            <v>20110805994</v>
          </cell>
          <cell r="D249" t="str">
            <v>MJ 90g ｽﾁﾛｰﾙﾗﾍﾞﾙ</v>
          </cell>
          <cell r="E249" t="str">
            <v>枚</v>
          </cell>
          <cell r="F249">
            <v>8.5</v>
          </cell>
        </row>
        <row r="250">
          <cell r="C250">
            <v>20120200048</v>
          </cell>
          <cell r="D250" t="str">
            <v>ｼｭﾘﾝｸﾌｨﾙﾑ 15μ×230mm</v>
          </cell>
          <cell r="E250" t="str">
            <v>ｍ</v>
          </cell>
          <cell r="F250">
            <v>3.4550000000000001</v>
          </cell>
        </row>
        <row r="251">
          <cell r="C251">
            <v>20120200049</v>
          </cell>
          <cell r="D251" t="str">
            <v>ｼｭﾘﾝｸﾌｨﾙﾑ 15μ×270mm</v>
          </cell>
          <cell r="E251" t="str">
            <v>ｍ</v>
          </cell>
          <cell r="F251">
            <v>4.0549999999999997</v>
          </cell>
        </row>
        <row r="252">
          <cell r="C252">
            <v>20120200050</v>
          </cell>
          <cell r="D252" t="str">
            <v>ｼｭﾘﾝｸﾌｨﾙﾑ 15μ×320mm</v>
          </cell>
          <cell r="E252" t="str">
            <v>ｍ</v>
          </cell>
          <cell r="F252">
            <v>4.8</v>
          </cell>
        </row>
        <row r="253">
          <cell r="C253">
            <v>20200300099</v>
          </cell>
          <cell r="D253" t="str">
            <v>ｴｺｺﾞ-ﾙﾄﾞEX180g(ｴｺ関西）ｼｵﾘ2020年</v>
          </cell>
          <cell r="F253">
            <v>25.5</v>
          </cell>
        </row>
        <row r="254">
          <cell r="C254">
            <v>20120200055</v>
          </cell>
          <cell r="D254" t="str">
            <v>ｼｭﾘﾝｸﾌｨﾙﾑ 15μ×460mm</v>
          </cell>
          <cell r="E254" t="str">
            <v>ｍ</v>
          </cell>
          <cell r="F254">
            <v>7.9</v>
          </cell>
        </row>
        <row r="255">
          <cell r="C255">
            <v>20120200056</v>
          </cell>
          <cell r="D255" t="str">
            <v>ｼｭﾘﾝｸﾌｨﾙﾑ 15μ×530mm</v>
          </cell>
          <cell r="E255" t="str">
            <v>ｍ</v>
          </cell>
          <cell r="F255">
            <v>7.9550000000000001</v>
          </cell>
        </row>
        <row r="256">
          <cell r="C256">
            <v>20120200057</v>
          </cell>
          <cell r="D256" t="str">
            <v>ｼｭﾘﾝｸﾌｨﾙﾑ 15μ×590mm</v>
          </cell>
          <cell r="E256" t="str">
            <v>ｍ</v>
          </cell>
          <cell r="F256">
            <v>8.8550000000000004</v>
          </cell>
        </row>
        <row r="257">
          <cell r="C257">
            <v>20120300002</v>
          </cell>
          <cell r="D257" t="str">
            <v>ｶﾚｰ用 5個入りﾀﾞﾝﾎﾞｰﾙ</v>
          </cell>
          <cell r="E257" t="str">
            <v>枚</v>
          </cell>
          <cell r="F257">
            <v>47</v>
          </cell>
        </row>
        <row r="258">
          <cell r="C258">
            <v>20120300039</v>
          </cell>
          <cell r="D258" t="str">
            <v>ﾗﾐｼﾞｯﾌﾟ LZ-F  ﾖｺｾﾛ</v>
          </cell>
          <cell r="E258" t="str">
            <v>枚</v>
          </cell>
          <cell r="F258">
            <v>14.1</v>
          </cell>
        </row>
        <row r="259">
          <cell r="C259">
            <v>20120300041</v>
          </cell>
          <cell r="D259" t="str">
            <v>Man-koso LIFE 450g ﾑｼﾞﾀﾞﾝﾎﾞｰﾙ</v>
          </cell>
          <cell r="E259" t="str">
            <v>枚</v>
          </cell>
          <cell r="F259">
            <v>69</v>
          </cell>
        </row>
        <row r="260">
          <cell r="C260">
            <v>20191200047</v>
          </cell>
          <cell r="D260" t="str">
            <v>L-5000 化粧箱(90包入)(改)②</v>
          </cell>
          <cell r="E260" t="str">
            <v>枚</v>
          </cell>
          <cell r="F260">
            <v>487.39307535641547</v>
          </cell>
        </row>
        <row r="261">
          <cell r="C261">
            <v>20120400027</v>
          </cell>
          <cell r="D261" t="str">
            <v>社員販売用ｼｰﾙ</v>
          </cell>
          <cell r="E261" t="str">
            <v>枚</v>
          </cell>
          <cell r="F261">
            <v>1.2</v>
          </cell>
        </row>
        <row r="262">
          <cell r="C262">
            <v>20190300006</v>
          </cell>
          <cell r="D262" t="str">
            <v>ﾒｰﾙ便対応発送箱 本品用2.8cm</v>
          </cell>
          <cell r="F262">
            <v>28.015384615384615</v>
          </cell>
        </row>
        <row r="263">
          <cell r="C263">
            <v>20200300110</v>
          </cell>
          <cell r="D263" t="str">
            <v>MKF-Ⅱ 5A ﾘｷｯﾄﾞ 30g ｼｵﾘ（改）②</v>
          </cell>
          <cell r="E263" t="str">
            <v>枚</v>
          </cell>
          <cell r="F263">
            <v>70</v>
          </cell>
        </row>
        <row r="264">
          <cell r="C264">
            <v>20120600008</v>
          </cell>
          <cell r="D264" t="str">
            <v>2.5g ｱﾙﾐ分包ﾌｨﾙﾑ(大調和) ﾀｶﾗ</v>
          </cell>
          <cell r="E264" t="str">
            <v>ｍ</v>
          </cell>
          <cell r="F264">
            <v>6.6499966732462461</v>
          </cell>
        </row>
        <row r="265">
          <cell r="C265">
            <v>20120700035</v>
          </cell>
          <cell r="D265" t="str">
            <v>ｼﾞｭｰｽ1L×3本入り箱(新)仕切付き</v>
          </cell>
          <cell r="E265" t="str">
            <v>枚</v>
          </cell>
          <cell r="F265">
            <v>102</v>
          </cell>
        </row>
        <row r="266">
          <cell r="C266">
            <v>20200100010</v>
          </cell>
          <cell r="D266" t="str">
            <v>Mandaﾛｺﾞ 汎用 4包ｼｰﾙ 分包ﾌｨﾙﾑ</v>
          </cell>
          <cell r="E266" t="str">
            <v>ｍ</v>
          </cell>
          <cell r="F266">
            <v>15.4</v>
          </cell>
        </row>
        <row r="267">
          <cell r="C267">
            <v>20120900035</v>
          </cell>
          <cell r="D267" t="str">
            <v>試供品 無地三方袋</v>
          </cell>
          <cell r="E267" t="str">
            <v>枚</v>
          </cell>
          <cell r="F267">
            <v>1.85</v>
          </cell>
        </row>
        <row r="268">
          <cell r="C268">
            <v>20120900085</v>
          </cell>
          <cell r="D268" t="str">
            <v>想愛酵素 145g 表ﾗﾍﾞﾙ</v>
          </cell>
          <cell r="E268" t="str">
            <v>枚</v>
          </cell>
          <cell r="F268">
            <v>9</v>
          </cell>
        </row>
        <row r="269">
          <cell r="C269">
            <v>20120900089</v>
          </cell>
          <cell r="D269" t="str">
            <v>想愛酵素 145g 3本箱</v>
          </cell>
          <cell r="E269" t="str">
            <v>枚</v>
          </cell>
          <cell r="F269">
            <v>196</v>
          </cell>
        </row>
        <row r="270">
          <cell r="C270">
            <v>20120900091</v>
          </cell>
          <cell r="D270" t="str">
            <v>想愛酵素HI 120g 表ﾗﾍﾞﾙ</v>
          </cell>
          <cell r="E270" t="str">
            <v>枚</v>
          </cell>
          <cell r="F270">
            <v>8.6999999999999993</v>
          </cell>
        </row>
        <row r="271">
          <cell r="C271">
            <v>20120900095</v>
          </cell>
          <cell r="D271" t="str">
            <v>想愛酵素HI 120g 3本箱</v>
          </cell>
          <cell r="E271" t="str">
            <v>枚</v>
          </cell>
          <cell r="F271">
            <v>217</v>
          </cell>
        </row>
        <row r="272">
          <cell r="C272">
            <v>20120900096</v>
          </cell>
          <cell r="D272" t="str">
            <v>想愛酵素HI 120g ﾀﾞﾝﾎﾞｰﾙ</v>
          </cell>
          <cell r="E272" t="str">
            <v>枚</v>
          </cell>
          <cell r="F272">
            <v>102</v>
          </cell>
        </row>
        <row r="273">
          <cell r="C273">
            <v>20120900097</v>
          </cell>
          <cell r="D273" t="str">
            <v>想愛酵素 480g 表ﾗﾍﾞﾙ</v>
          </cell>
          <cell r="E273" t="str">
            <v>枚</v>
          </cell>
          <cell r="F273">
            <v>20</v>
          </cell>
        </row>
        <row r="274">
          <cell r="C274">
            <v>20120900102</v>
          </cell>
          <cell r="D274" t="str">
            <v>想愛酵素HI 480g 表ﾗﾍﾞﾙ</v>
          </cell>
          <cell r="E274" t="str">
            <v>枚</v>
          </cell>
          <cell r="F274">
            <v>34</v>
          </cell>
        </row>
        <row r="275">
          <cell r="C275">
            <v>20120900106</v>
          </cell>
          <cell r="D275" t="str">
            <v>試供品 想愛酵素 5g 台紙</v>
          </cell>
          <cell r="E275" t="str">
            <v>枚</v>
          </cell>
          <cell r="F275">
            <v>4.9000000000000004</v>
          </cell>
        </row>
        <row r="276">
          <cell r="C276">
            <v>20120900112</v>
          </cell>
          <cell r="D276" t="str">
            <v>試供品 NONI酵素 100入りﾀﾞﾝﾎﾞｰﾙ（</v>
          </cell>
          <cell r="E276" t="str">
            <v>枚</v>
          </cell>
          <cell r="F276">
            <v>545</v>
          </cell>
        </row>
        <row r="277">
          <cell r="C277">
            <v>20191200056</v>
          </cell>
          <cell r="D277" t="str">
            <v>MKF-Ⅱ 5A ﾘｷｯﾄﾞ 30g ﾗﾍﾞﾙ(改)②</v>
          </cell>
          <cell r="E277" t="str">
            <v>枚</v>
          </cell>
          <cell r="F277">
            <v>60.701754385964911</v>
          </cell>
        </row>
        <row r="278">
          <cell r="C278">
            <v>20130100016</v>
          </cell>
          <cell r="D278" t="str">
            <v>共用無地 70g×30本入り ﾀﾞﾝﾎﾞｰﾙ</v>
          </cell>
          <cell r="E278" t="str">
            <v>枚</v>
          </cell>
          <cell r="F278">
            <v>57</v>
          </cell>
        </row>
        <row r="279">
          <cell r="C279">
            <v>20110801483</v>
          </cell>
          <cell r="D279" t="str">
            <v>155g S-130白 瓶 大商硝子</v>
          </cell>
          <cell r="E279" t="str">
            <v>本</v>
          </cell>
          <cell r="F279">
            <v>61</v>
          </cell>
        </row>
        <row r="280">
          <cell r="C280">
            <v>20130100036</v>
          </cell>
          <cell r="D280" t="str">
            <v>ラミｼﾞｯﾌﾟ LZ-H(240×170)mm</v>
          </cell>
          <cell r="E280" t="str">
            <v>枚</v>
          </cell>
          <cell r="F280">
            <v>18.399999999999999</v>
          </cell>
        </row>
        <row r="281">
          <cell r="C281">
            <v>20130100037</v>
          </cell>
          <cell r="D281" t="str">
            <v>超熟 粒 ｽﾀｰﾀｰｾｯﾄ台紙</v>
          </cell>
          <cell r="E281" t="str">
            <v>枚</v>
          </cell>
          <cell r="F281">
            <v>24</v>
          </cell>
        </row>
        <row r="282">
          <cell r="C282">
            <v>20130100038</v>
          </cell>
          <cell r="D282" t="str">
            <v>超熟 ﾍﾟｰｽﾄ ｽﾀｰﾀｰｾｯﾄ台紙</v>
          </cell>
          <cell r="E282" t="str">
            <v>枚</v>
          </cell>
          <cell r="F282">
            <v>23</v>
          </cell>
        </row>
        <row r="283">
          <cell r="C283">
            <v>20130200009</v>
          </cell>
          <cell r="D283" t="str">
            <v>ﾘｹﾝ野菜と果実の熟成酵素720ml瓶ﾗﾍ</v>
          </cell>
          <cell r="E283" t="str">
            <v>枚</v>
          </cell>
          <cell r="F283">
            <v>60</v>
          </cell>
        </row>
        <row r="284">
          <cell r="C284">
            <v>20130200011</v>
          </cell>
          <cell r="D284" t="str">
            <v>ﾘｹﾝ野菜と果実の熟成酵素720ml箱</v>
          </cell>
          <cell r="E284" t="str">
            <v>枚</v>
          </cell>
          <cell r="F284">
            <v>185</v>
          </cell>
        </row>
        <row r="285">
          <cell r="C285">
            <v>20130200023</v>
          </cell>
          <cell r="D285" t="str">
            <v>LLD(N)袋 0.06×760×680</v>
          </cell>
          <cell r="E285" t="str">
            <v>枚</v>
          </cell>
          <cell r="F285">
            <v>22</v>
          </cell>
        </row>
        <row r="286">
          <cell r="C286">
            <v>20130300003</v>
          </cell>
          <cell r="D286" t="str">
            <v>新ﾅﾁｭﾗﾙﾌﾞﾙｰﾍﾞﾘｰﾌﾟﾗｽ分包150gｼｵﾘ</v>
          </cell>
          <cell r="E286" t="str">
            <v>枚</v>
          </cell>
          <cell r="F286">
            <v>26</v>
          </cell>
        </row>
        <row r="287">
          <cell r="C287">
            <v>20180800011</v>
          </cell>
          <cell r="D287" t="str">
            <v>DM9cm箱</v>
          </cell>
          <cell r="F287">
            <v>36.5</v>
          </cell>
        </row>
        <row r="288">
          <cell r="C288">
            <v>20130400024</v>
          </cell>
          <cell r="D288" t="str">
            <v>試供品3年3ヶ月熟成酵素5g台紙</v>
          </cell>
          <cell r="E288" t="str">
            <v>枚</v>
          </cell>
          <cell r="F288">
            <v>2.4</v>
          </cell>
        </row>
        <row r="289">
          <cell r="C289">
            <v>20130400022</v>
          </cell>
          <cell r="D289" t="str">
            <v>3年3ヶ月熟成酵素70g表ﾗﾍﾞﾙ</v>
          </cell>
          <cell r="E289" t="str">
            <v>枚</v>
          </cell>
          <cell r="F289">
            <v>5</v>
          </cell>
        </row>
        <row r="290">
          <cell r="C290">
            <v>20130600008</v>
          </cell>
          <cell r="D290" t="str">
            <v>お米5ｋｇﾀﾞﾝﾎﾞｰﾙ</v>
          </cell>
          <cell r="E290" t="str">
            <v>枚</v>
          </cell>
          <cell r="F290">
            <v>49</v>
          </cell>
        </row>
        <row r="291">
          <cell r="C291">
            <v>20110804660</v>
          </cell>
          <cell r="D291" t="str">
            <v>ﾏｸﾞﾅｽ GOLD 145g 1本箱</v>
          </cell>
          <cell r="E291" t="str">
            <v>枚</v>
          </cell>
          <cell r="F291">
            <v>410</v>
          </cell>
        </row>
        <row r="292">
          <cell r="C292">
            <v>20131000001</v>
          </cell>
          <cell r="D292" t="str">
            <v>3SPPΦ68.3×1.5ﾊｲｼ-ﾄ</v>
          </cell>
          <cell r="E292" t="str">
            <v>枚</v>
          </cell>
          <cell r="F292">
            <v>7.2</v>
          </cell>
        </row>
        <row r="293">
          <cell r="C293">
            <v>20131000030</v>
          </cell>
          <cell r="D293" t="str">
            <v>試供品　5g台紙(ﾏﾗｿﾝ）</v>
          </cell>
          <cell r="E293" t="str">
            <v>枚</v>
          </cell>
          <cell r="F293">
            <v>6.9</v>
          </cell>
        </row>
        <row r="294">
          <cell r="C294">
            <v>20220100048</v>
          </cell>
          <cell r="D294" t="str">
            <v>NONI 300g 化粧箱 (T)</v>
          </cell>
          <cell r="F294">
            <v>146.16666666666666</v>
          </cell>
        </row>
        <row r="295">
          <cell r="C295">
            <v>20131100004</v>
          </cell>
          <cell r="D295" t="str">
            <v>ｼﾞｭ-ｽ1L×3×2個用ｽﾘ-ﾌﾞ</v>
          </cell>
          <cell r="E295" t="str">
            <v>枚</v>
          </cell>
          <cell r="F295">
            <v>24</v>
          </cell>
        </row>
        <row r="296">
          <cell r="C296">
            <v>20131100008</v>
          </cell>
          <cell r="D296" t="str">
            <v>NONI分包ｱﾙﾐﾌｨﾙﾑ(新ロゴ）</v>
          </cell>
          <cell r="E296" t="str">
            <v>ｍ</v>
          </cell>
          <cell r="F296">
            <v>10.6</v>
          </cell>
        </row>
        <row r="297">
          <cell r="C297">
            <v>20131100010</v>
          </cell>
          <cell r="D297" t="str">
            <v>NONI分包60gﾀﾞﾝﾎﾞ-ﾙ(新ロゴ）</v>
          </cell>
          <cell r="E297" t="str">
            <v>枚</v>
          </cell>
          <cell r="F297">
            <v>37</v>
          </cell>
        </row>
        <row r="298">
          <cell r="C298">
            <v>20131100012</v>
          </cell>
          <cell r="D298" t="str">
            <v>NONI300g　ﾀﾞﾝﾎﾞ-ﾙ(新ロゴ)</v>
          </cell>
          <cell r="E298" t="str">
            <v>枚</v>
          </cell>
          <cell r="F298">
            <v>68</v>
          </cell>
        </row>
        <row r="299">
          <cell r="C299">
            <v>20131100013</v>
          </cell>
          <cell r="D299" t="str">
            <v>NONI300g　表ﾗﾍﾞﾙ(新ロゴ)</v>
          </cell>
          <cell r="E299" t="str">
            <v>枚</v>
          </cell>
          <cell r="F299">
            <v>75.733333333333334</v>
          </cell>
        </row>
        <row r="300">
          <cell r="C300">
            <v>20191200052</v>
          </cell>
          <cell r="D300" t="str">
            <v>MKF-Ⅰ 携帯ﾊﾟｯｸ 50g (5A) 台紙②</v>
          </cell>
          <cell r="F300">
            <v>53.5</v>
          </cell>
        </row>
        <row r="301">
          <cell r="C301">
            <v>20131200011</v>
          </cell>
          <cell r="D301" t="str">
            <v>ｴｸｾﾚﾝﾄ分包450g用無地ﾀﾞﾝﾎﾞ-ﾙ(10本</v>
          </cell>
          <cell r="E301" t="str">
            <v>枚</v>
          </cell>
          <cell r="F301">
            <v>79</v>
          </cell>
        </row>
        <row r="302">
          <cell r="C302">
            <v>20131200012</v>
          </cell>
          <cell r="D302" t="str">
            <v>ｴｺｺﾞ-ﾙﾄﾞEX180g(ｴｺ関西）瓶1312</v>
          </cell>
          <cell r="E302" t="str">
            <v>本</v>
          </cell>
          <cell r="F302">
            <v>398</v>
          </cell>
        </row>
        <row r="303">
          <cell r="C303">
            <v>20210500011</v>
          </cell>
          <cell r="D303" t="str">
            <v>万田酵素 ﾌﾟﾚﾐｱﾑ粒 105g 1本箱③</v>
          </cell>
          <cell r="F303">
            <v>173</v>
          </cell>
        </row>
        <row r="304">
          <cell r="C304">
            <v>20131200014</v>
          </cell>
          <cell r="D304" t="str">
            <v>ｴｺｺﾞ-ﾙﾄﾞEX180g(ｴｺ関西）裏ﾗﾍﾞﾙ131</v>
          </cell>
          <cell r="E304" t="str">
            <v>枚</v>
          </cell>
          <cell r="F304">
            <v>12.9</v>
          </cell>
        </row>
        <row r="305">
          <cell r="C305">
            <v>20131200015</v>
          </cell>
          <cell r="D305" t="str">
            <v>ｴｺｺﾞ-ﾙﾄﾞEX180g(ｴｺ関西）ｼｵﾘ1312</v>
          </cell>
          <cell r="E305" t="str">
            <v>枚</v>
          </cell>
          <cell r="F305">
            <v>46</v>
          </cell>
        </row>
        <row r="306">
          <cell r="C306">
            <v>20131200016</v>
          </cell>
          <cell r="D306" t="str">
            <v>ｴｺｺﾞ-ﾙﾄﾞEX180g(ｴｺ関西)4本箱1312</v>
          </cell>
          <cell r="E306" t="str">
            <v>枚</v>
          </cell>
          <cell r="F306">
            <v>975</v>
          </cell>
        </row>
        <row r="307">
          <cell r="C307">
            <v>20131200017</v>
          </cell>
          <cell r="D307" t="str">
            <v>ｴｺｺﾞ-ﾙﾄﾞEX180g(ｴｺ関西)ﾀﾞﾝﾎﾞ-ﾙ131</v>
          </cell>
          <cell r="E307" t="str">
            <v>枚</v>
          </cell>
          <cell r="F307">
            <v>187</v>
          </cell>
        </row>
        <row r="308">
          <cell r="C308">
            <v>20131200018</v>
          </cell>
          <cell r="D308" t="str">
            <v>ｴｺｺﾞ-ﾙﾄﾞEX155gｴｺ関西表ﾗﾍﾞﾙ1312</v>
          </cell>
          <cell r="E308" t="str">
            <v>枚</v>
          </cell>
          <cell r="F308">
            <v>72.704761904761909</v>
          </cell>
        </row>
        <row r="309">
          <cell r="C309">
            <v>20131200019</v>
          </cell>
          <cell r="D309" t="str">
            <v>ｴｺｺﾞ-ﾙﾄﾞEX155gｴｺ関西裏ﾗﾍﾞﾙ1312</v>
          </cell>
          <cell r="E309" t="str">
            <v>枚</v>
          </cell>
          <cell r="F309">
            <v>17.5</v>
          </cell>
        </row>
        <row r="310">
          <cell r="C310">
            <v>20131200020</v>
          </cell>
          <cell r="D310" t="str">
            <v>ｴｺｺﾞ-ﾙﾄﾞEX155g(ｴｺ関西）ｼｵﾘ1312</v>
          </cell>
          <cell r="E310" t="str">
            <v>枚</v>
          </cell>
          <cell r="F310">
            <v>14</v>
          </cell>
        </row>
        <row r="311">
          <cell r="C311">
            <v>20200400022</v>
          </cell>
          <cell r="D311" t="str">
            <v>おいしい青汁 3g×30本 化粧箱②</v>
          </cell>
          <cell r="E311" t="str">
            <v>枚</v>
          </cell>
          <cell r="F311">
            <v>56</v>
          </cell>
        </row>
        <row r="312">
          <cell r="C312">
            <v>20131200022</v>
          </cell>
          <cell r="D312" t="str">
            <v>ｴｺｺﾞ-ﾙﾄﾞEX155g(ｴｺ関西）4本箱1312</v>
          </cell>
          <cell r="E312" t="str">
            <v>枚</v>
          </cell>
          <cell r="F312">
            <v>632.85714285714289</v>
          </cell>
        </row>
        <row r="313">
          <cell r="C313">
            <v>20131200023</v>
          </cell>
          <cell r="D313" t="str">
            <v>ｴｺｺﾞ-ﾙﾄﾞEX155g(ｴｺ関西）ﾀﾞﾝﾎﾞ-ﾙ13</v>
          </cell>
          <cell r="E313" t="str">
            <v>枚</v>
          </cell>
          <cell r="F313">
            <v>171.5</v>
          </cell>
        </row>
        <row r="314">
          <cell r="C314">
            <v>20131200028</v>
          </cell>
          <cell r="D314" t="str">
            <v>万田31号100ml新12本入りﾀﾞﾝﾎﾞ-ﾙ</v>
          </cell>
          <cell r="E314" t="str">
            <v>枚</v>
          </cell>
          <cell r="F314">
            <v>81</v>
          </cell>
        </row>
        <row r="315">
          <cell r="C315">
            <v>20131200029</v>
          </cell>
          <cell r="D315" t="str">
            <v>万田31号500ml新ﾗﾍﾞﾙ</v>
          </cell>
          <cell r="E315" t="str">
            <v>枚</v>
          </cell>
          <cell r="F315">
            <v>68</v>
          </cell>
        </row>
        <row r="316">
          <cell r="C316">
            <v>20131200048</v>
          </cell>
          <cell r="D316" t="str">
            <v>ｴｺｺﾞｰﾙﾄﾞEX180ｇ　検</v>
          </cell>
          <cell r="E316" t="str">
            <v>本</v>
          </cell>
          <cell r="F316">
            <v>398</v>
          </cell>
        </row>
        <row r="317">
          <cell r="C317">
            <v>20210400003</v>
          </cell>
          <cell r="D317" t="str">
            <v>万田酵素MULBERRY粒44.1g 化粧箱③</v>
          </cell>
          <cell r="F317">
            <v>50.25</v>
          </cell>
        </row>
        <row r="318">
          <cell r="C318">
            <v>20140100013</v>
          </cell>
          <cell r="D318" t="str">
            <v>万田酵素145g(販売店向け)3本箱 税</v>
          </cell>
          <cell r="E318" t="str">
            <v>箱</v>
          </cell>
          <cell r="F318">
            <v>81</v>
          </cell>
        </row>
        <row r="319">
          <cell r="C319">
            <v>20191200073</v>
          </cell>
          <cell r="D319" t="str">
            <v>万田酵素 ｴｸｾﾚﾝﾄ150g 化粧箱②</v>
          </cell>
          <cell r="E319" t="str">
            <v>枚</v>
          </cell>
          <cell r="F319">
            <v>225</v>
          </cell>
        </row>
        <row r="320">
          <cell r="C320">
            <v>20140100018</v>
          </cell>
          <cell r="D320" t="str">
            <v>販売店分包150g×30包 ﾀﾞﾝﾎﾞｰﾙ 税</v>
          </cell>
          <cell r="E320" t="str">
            <v>枚</v>
          </cell>
          <cell r="F320">
            <v>67</v>
          </cell>
        </row>
        <row r="321">
          <cell r="C321">
            <v>20210500014</v>
          </cell>
          <cell r="D321" t="str">
            <v>万田酵素 ﾌﾟﾚﾐｱﾑ粒 105g 3本箱③</v>
          </cell>
          <cell r="F321">
            <v>511</v>
          </cell>
        </row>
        <row r="322">
          <cell r="C322">
            <v>20140100023</v>
          </cell>
          <cell r="D322" t="str">
            <v>HI145gダンボール 税</v>
          </cell>
          <cell r="E322" t="str">
            <v>枚</v>
          </cell>
          <cell r="F322">
            <v>88</v>
          </cell>
        </row>
        <row r="323">
          <cell r="C323">
            <v>20140100024</v>
          </cell>
          <cell r="D323" t="str">
            <v>HI分包150g表ﾗﾍﾞﾙ 税</v>
          </cell>
          <cell r="E323" t="str">
            <v>枚</v>
          </cell>
          <cell r="F323">
            <v>9.6080000000000005</v>
          </cell>
        </row>
        <row r="324">
          <cell r="C324">
            <v>20140100027</v>
          </cell>
          <cell r="D324" t="str">
            <v>金印145g表ﾗﾍﾞﾙ 税</v>
          </cell>
          <cell r="E324" t="str">
            <v>枚</v>
          </cell>
          <cell r="F324">
            <v>18.446601941747574</v>
          </cell>
        </row>
        <row r="325">
          <cell r="C325">
            <v>20140100030</v>
          </cell>
          <cell r="D325" t="str">
            <v>金印145g 3本箱 税</v>
          </cell>
          <cell r="E325" t="str">
            <v>箱</v>
          </cell>
          <cell r="F325">
            <v>310</v>
          </cell>
        </row>
        <row r="326">
          <cell r="C326">
            <v>20140100038</v>
          </cell>
          <cell r="D326" t="str">
            <v>海外用24本ﾀﾞﾝﾎﾞ-ﾙ(ｳﾐﾀﾂ70g）</v>
          </cell>
          <cell r="E326" t="str">
            <v>枚</v>
          </cell>
          <cell r="F326">
            <v>108</v>
          </cell>
        </row>
        <row r="327">
          <cell r="C327">
            <v>20140100040</v>
          </cell>
          <cell r="D327" t="str">
            <v>金印分包150g表ﾗﾍﾞﾙ 税</v>
          </cell>
          <cell r="E327" t="str">
            <v>枚</v>
          </cell>
          <cell r="F327">
            <v>15.4</v>
          </cell>
        </row>
        <row r="328">
          <cell r="C328">
            <v>20140100044</v>
          </cell>
          <cell r="D328" t="str">
            <v>ｽｰﾊﾟｰ（赤箱） 3本箱　税</v>
          </cell>
          <cell r="E328" t="str">
            <v>箱</v>
          </cell>
          <cell r="F328">
            <v>193</v>
          </cell>
        </row>
        <row r="329">
          <cell r="C329">
            <v>20140100045</v>
          </cell>
          <cell r="D329" t="str">
            <v>ｽｰﾊﾟｰ145g赤 48本ﾀﾞﾝﾎﾞｰﾙ　税</v>
          </cell>
          <cell r="E329" t="str">
            <v>枚</v>
          </cell>
          <cell r="F329">
            <v>102</v>
          </cell>
        </row>
        <row r="330">
          <cell r="C330">
            <v>20140100048</v>
          </cell>
          <cell r="D330" t="str">
            <v>ｽｰﾊﾟｰ480g ﾀﾞﾝﾎﾞｰﾙ　税</v>
          </cell>
          <cell r="E330" t="str">
            <v>枚</v>
          </cell>
          <cell r="F330">
            <v>99</v>
          </cell>
        </row>
        <row r="331">
          <cell r="C331">
            <v>20140100052</v>
          </cell>
          <cell r="D331" t="str">
            <v>ｽｰﾊﾟｰ万田酵素 氣I ﾀﾞﾝﾎﾞｰﾙ　税</v>
          </cell>
          <cell r="E331" t="str">
            <v>枚</v>
          </cell>
          <cell r="F331">
            <v>110</v>
          </cell>
        </row>
        <row r="332">
          <cell r="C332">
            <v>20140100061</v>
          </cell>
          <cell r="D332" t="str">
            <v>親父の海 10Lﾛﾝﾃﾅﾎﾞｯｸｽ（ｺｯｸ付）</v>
          </cell>
          <cell r="E332" t="str">
            <v>枚</v>
          </cell>
          <cell r="F332">
            <v>193</v>
          </cell>
        </row>
        <row r="333">
          <cell r="C333">
            <v>20140100064</v>
          </cell>
          <cell r="D333" t="str">
            <v>親父の海ｶﾞｽ抜きｷｬｯﾌﾟ</v>
          </cell>
          <cell r="E333" t="str">
            <v>本</v>
          </cell>
          <cell r="F333">
            <v>120</v>
          </cell>
        </row>
        <row r="334">
          <cell r="C334">
            <v>20140100070</v>
          </cell>
          <cell r="D334" t="str">
            <v>新ﾅﾁｭﾗﾙ酵素ﾌﾞﾙ-ﾍﾞﾘ-分包150gｽﾘ-ﾌﾞ</v>
          </cell>
          <cell r="E334" t="str">
            <v>枚</v>
          </cell>
          <cell r="F334">
            <v>100</v>
          </cell>
        </row>
        <row r="335">
          <cell r="C335">
            <v>20140100071</v>
          </cell>
          <cell r="D335" t="str">
            <v>MANDA KOSO 分包70gﾀﾞﾝﾎﾞｰﾙ (ITF)</v>
          </cell>
          <cell r="E335" t="str">
            <v>枚</v>
          </cell>
          <cell r="F335">
            <v>38</v>
          </cell>
        </row>
        <row r="336">
          <cell r="C336">
            <v>20140100072</v>
          </cell>
          <cell r="D336" t="str">
            <v>MANDA KOSO 分包35gﾀﾞﾝﾎﾞｰﾙ (ITF)</v>
          </cell>
          <cell r="E336" t="str">
            <v>枚</v>
          </cell>
          <cell r="F336">
            <v>32</v>
          </cell>
        </row>
        <row r="337">
          <cell r="C337">
            <v>20140100073</v>
          </cell>
          <cell r="D337" t="str">
            <v>MANDA KOSO 瓶用70gﾀﾞﾝﾎﾞｰﾙ (ITF)</v>
          </cell>
          <cell r="E337" t="str">
            <v>枚</v>
          </cell>
          <cell r="F337">
            <v>55</v>
          </cell>
        </row>
        <row r="338">
          <cell r="C338">
            <v>20140100078</v>
          </cell>
          <cell r="D338" t="str">
            <v>万田酵素300g 表ラベル 税</v>
          </cell>
          <cell r="E338" t="str">
            <v>枚</v>
          </cell>
          <cell r="F338">
            <v>23.714285714285715</v>
          </cell>
        </row>
        <row r="339">
          <cell r="C339">
            <v>20140100079</v>
          </cell>
          <cell r="D339" t="str">
            <v>万田酵素300g 裏ラベル 税(改)</v>
          </cell>
          <cell r="E339" t="str">
            <v>枚</v>
          </cell>
          <cell r="F339">
            <v>4.5</v>
          </cell>
        </row>
        <row r="340">
          <cell r="C340">
            <v>20140100086</v>
          </cell>
          <cell r="D340" t="str">
            <v>万田酵素 粒 共用ｼｵﾘ　税</v>
          </cell>
          <cell r="E340" t="str">
            <v>枚</v>
          </cell>
          <cell r="F340">
            <v>11.4</v>
          </cell>
        </row>
        <row r="341">
          <cell r="C341">
            <v>20140100087</v>
          </cell>
          <cell r="D341" t="str">
            <v>21 煌粒 100g（DM）ｼｵﾘ　税</v>
          </cell>
          <cell r="E341" t="str">
            <v>枚</v>
          </cell>
          <cell r="F341">
            <v>15</v>
          </cell>
        </row>
        <row r="342">
          <cell r="C342">
            <v>20140100088</v>
          </cell>
          <cell r="D342" t="str">
            <v>21 煌粒 100g（DM）ﾃﾞｭﾏ用ﾗﾍﾞﾙ　税</v>
          </cell>
          <cell r="E342" t="str">
            <v>枚</v>
          </cell>
          <cell r="F342">
            <v>12</v>
          </cell>
        </row>
        <row r="343">
          <cell r="C343">
            <v>20140100090</v>
          </cell>
          <cell r="D343" t="str">
            <v>ひと粒のちから 55g（ﾛｰﾙ）表ﾗﾍﾞﾙ</v>
          </cell>
          <cell r="E343" t="str">
            <v>枚</v>
          </cell>
          <cell r="F343">
            <v>7.2</v>
          </cell>
        </row>
        <row r="344">
          <cell r="C344">
            <v>20140200004</v>
          </cell>
          <cell r="D344" t="str">
            <v>粒のちから 51g（ﾛｰﾙﾗﾍﾞﾙ)　税</v>
          </cell>
          <cell r="E344" t="str">
            <v>枚</v>
          </cell>
          <cell r="F344">
            <v>16</v>
          </cell>
        </row>
        <row r="345">
          <cell r="C345">
            <v>20140200005</v>
          </cell>
          <cell r="D345" t="str">
            <v>粒のちから 51g 1本箱　税</v>
          </cell>
          <cell r="E345" t="str">
            <v>枚</v>
          </cell>
          <cell r="F345">
            <v>79</v>
          </cell>
        </row>
        <row r="346">
          <cell r="C346">
            <v>20140200006</v>
          </cell>
          <cell r="D346" t="str">
            <v>粒のちから 共通 ｼｵﾘ　税</v>
          </cell>
          <cell r="E346" t="str">
            <v>枚</v>
          </cell>
          <cell r="F346">
            <v>11.4</v>
          </cell>
        </row>
        <row r="347">
          <cell r="C347">
            <v>20140200019</v>
          </cell>
          <cell r="D347" t="str">
            <v>ﾗﾐｼﾞｯﾌﾟLZ-E</v>
          </cell>
          <cell r="E347" t="str">
            <v>枚</v>
          </cell>
          <cell r="F347">
            <v>8.6999999999999993</v>
          </cell>
        </row>
        <row r="348">
          <cell r="C348">
            <v>20140200021</v>
          </cell>
          <cell r="D348" t="str">
            <v>試供品 金印 5ｇ台紙　税</v>
          </cell>
          <cell r="E348" t="str">
            <v>枚</v>
          </cell>
          <cell r="F348">
            <v>6.7</v>
          </cell>
        </row>
        <row r="349">
          <cell r="C349">
            <v>20140200022</v>
          </cell>
          <cell r="D349" t="str">
            <v>万田31号（1ml×6）ｼｵﾘ　税</v>
          </cell>
          <cell r="E349" t="str">
            <v>枚</v>
          </cell>
          <cell r="F349">
            <v>14.2</v>
          </cell>
        </row>
        <row r="350">
          <cell r="C350">
            <v>20140200025</v>
          </cell>
          <cell r="D350" t="str">
            <v>万田酵素ｴｸｾﾚﾝﾄ 145g 3本箱　税</v>
          </cell>
          <cell r="E350" t="str">
            <v>枚</v>
          </cell>
          <cell r="F350">
            <v>265</v>
          </cell>
        </row>
        <row r="351">
          <cell r="C351">
            <v>20140200026</v>
          </cell>
          <cell r="D351" t="str">
            <v>万田酵素ｴｸｾﾚﾝﾄ 145ｇ 1本箱　税</v>
          </cell>
          <cell r="E351" t="str">
            <v>枚</v>
          </cell>
          <cell r="F351">
            <v>105</v>
          </cell>
        </row>
        <row r="352">
          <cell r="C352">
            <v>20140200027</v>
          </cell>
          <cell r="D352" t="str">
            <v>万田酵素 ｴｸｾﾚﾝﾄ 145g×30本入</v>
          </cell>
          <cell r="E352" t="str">
            <v>枚</v>
          </cell>
          <cell r="F352">
            <v>78</v>
          </cell>
        </row>
        <row r="353">
          <cell r="C353">
            <v>20140200028</v>
          </cell>
          <cell r="D353" t="str">
            <v>万田酵素 ｴｸｾﾚﾝﾄ 145g表ﾗﾍﾞﾙ　税</v>
          </cell>
          <cell r="E353" t="str">
            <v>枚</v>
          </cell>
          <cell r="F353">
            <v>39</v>
          </cell>
        </row>
        <row r="354">
          <cell r="C354">
            <v>20140200030</v>
          </cell>
          <cell r="D354" t="str">
            <v>万田酵素 ｴｸｾﾚﾝﾄ150g 化粧箱　税</v>
          </cell>
          <cell r="E354" t="str">
            <v>枚</v>
          </cell>
          <cell r="F354">
            <v>141</v>
          </cell>
        </row>
        <row r="355">
          <cell r="C355">
            <v>20140200031</v>
          </cell>
          <cell r="D355" t="str">
            <v>万田酵素 ﾌﾟﾗｽ温 77.5g専用ｱﾙﾐ袋</v>
          </cell>
          <cell r="E355" t="str">
            <v>枚</v>
          </cell>
          <cell r="F355">
            <v>9.8000000000000007</v>
          </cell>
        </row>
        <row r="356">
          <cell r="C356">
            <v>20140200037</v>
          </cell>
          <cell r="D356" t="str">
            <v>万田酵素 ﾌﾟﾚﾐｱﾑ粒 21g化粧箱　税</v>
          </cell>
          <cell r="E356" t="str">
            <v>枚</v>
          </cell>
          <cell r="F356">
            <v>57</v>
          </cell>
        </row>
        <row r="357">
          <cell r="C357">
            <v>20140200038</v>
          </cell>
          <cell r="D357" t="str">
            <v>試供品 秘伝極意 5g台紙　税</v>
          </cell>
          <cell r="E357" t="str">
            <v>枚</v>
          </cell>
          <cell r="F357">
            <v>22</v>
          </cell>
        </row>
        <row r="358">
          <cell r="C358">
            <v>20140200045</v>
          </cell>
          <cell r="D358" t="str">
            <v>万田酵素 j 145g 1本箱　税</v>
          </cell>
          <cell r="E358" t="str">
            <v>枚</v>
          </cell>
          <cell r="F358">
            <v>395</v>
          </cell>
        </row>
        <row r="359">
          <cell r="C359">
            <v>20140200047</v>
          </cell>
          <cell r="D359" t="str">
            <v>万田酵素 j 共用ｼｵﾘ　税</v>
          </cell>
          <cell r="E359" t="str">
            <v>枚</v>
          </cell>
          <cell r="F359">
            <v>24</v>
          </cell>
        </row>
        <row r="360">
          <cell r="C360">
            <v>20210500005</v>
          </cell>
          <cell r="D360" t="str">
            <v>万田酵素 ｽｰﾊﾟｰ氣Ⅰ 5g 外装ﾌｨﾙﾑ②</v>
          </cell>
          <cell r="F360">
            <v>62.529936305732484</v>
          </cell>
        </row>
        <row r="361">
          <cell r="C361">
            <v>20140200049</v>
          </cell>
          <cell r="D361" t="str">
            <v>万田酵素 j 150g 分包GS箱　税</v>
          </cell>
          <cell r="E361" t="str">
            <v>枚</v>
          </cell>
          <cell r="F361">
            <v>282</v>
          </cell>
        </row>
        <row r="362">
          <cell r="C362">
            <v>20140200064</v>
          </cell>
          <cell r="D362" t="str">
            <v>ﾅﾁｭﾗﾙ酵素ﾌﾞﾙ-ﾍﾞﾘ-ｼｭﾘﾝｸ(50×140×</v>
          </cell>
          <cell r="E362" t="str">
            <v>枚</v>
          </cell>
          <cell r="F362">
            <v>9.3800000000000008</v>
          </cell>
        </row>
        <row r="363">
          <cell r="C363">
            <v>20140200074</v>
          </cell>
          <cell r="D363" t="str">
            <v>秘伝極意 100g 3本箱　税</v>
          </cell>
          <cell r="E363" t="str">
            <v>枚</v>
          </cell>
          <cell r="F363">
            <v>210</v>
          </cell>
        </row>
        <row r="364">
          <cell r="C364">
            <v>20140200076</v>
          </cell>
          <cell r="D364" t="str">
            <v>万田酵素 j 145g 裏ﾗﾍﾞﾙ　税</v>
          </cell>
          <cell r="E364" t="str">
            <v>枚</v>
          </cell>
          <cell r="F364">
            <v>12.9</v>
          </cell>
        </row>
        <row r="365">
          <cell r="C365">
            <v>20140300013</v>
          </cell>
          <cell r="D365" t="str">
            <v>試供品用ﾌｨﾙﾑﾑｼﾞ160幅</v>
          </cell>
          <cell r="E365" t="str">
            <v>ｍ</v>
          </cell>
          <cell r="F365">
            <v>5.84</v>
          </cell>
        </row>
        <row r="366">
          <cell r="C366">
            <v>20140300021</v>
          </cell>
          <cell r="D366" t="str">
            <v>万田酵素 ﾌﾟﾚﾐｱﾑ粒 105g ｼｵﾘ　税</v>
          </cell>
          <cell r="E366" t="str">
            <v>枚</v>
          </cell>
          <cell r="F366">
            <v>43</v>
          </cell>
        </row>
        <row r="367">
          <cell r="C367">
            <v>20140300022</v>
          </cell>
          <cell r="D367" t="str">
            <v>万田酵素 ﾌﾟﾚﾐｱﾑ粒 105g 瓶ﾗﾍﾞﾙ</v>
          </cell>
          <cell r="E367" t="str">
            <v>枚</v>
          </cell>
          <cell r="F367">
            <v>245.39252336448598</v>
          </cell>
        </row>
        <row r="368">
          <cell r="C368">
            <v>20140300023</v>
          </cell>
          <cell r="D368" t="str">
            <v>万田酵素 ﾌﾟﾚﾐｱﾑ粒 105g 1本箱　税</v>
          </cell>
          <cell r="E368" t="str">
            <v>枚</v>
          </cell>
          <cell r="F368">
            <v>545.55172413793105</v>
          </cell>
        </row>
        <row r="369">
          <cell r="C369">
            <v>20140300024</v>
          </cell>
          <cell r="D369" t="str">
            <v>万田酵素 ﾌﾟﾚﾐｱﾑ粒 105g 3本箱　税</v>
          </cell>
          <cell r="E369" t="str">
            <v>枚</v>
          </cell>
          <cell r="F369">
            <v>334</v>
          </cell>
        </row>
        <row r="370">
          <cell r="C370">
            <v>20140300033</v>
          </cell>
          <cell r="D370" t="str">
            <v>粒のちから 27g 表ﾗﾍﾞﾙ　税</v>
          </cell>
          <cell r="E370" t="str">
            <v>枚</v>
          </cell>
          <cell r="F370">
            <v>21</v>
          </cell>
        </row>
        <row r="371">
          <cell r="C371">
            <v>20140300034</v>
          </cell>
          <cell r="D371" t="str">
            <v>粒のちから 27g 1本箱　税</v>
          </cell>
          <cell r="E371" t="str">
            <v>枚</v>
          </cell>
          <cell r="F371">
            <v>132</v>
          </cell>
        </row>
        <row r="372">
          <cell r="C372">
            <v>20140300035</v>
          </cell>
          <cell r="D372" t="str">
            <v>万田酵素ﾌﾟﾗｽ温 77.5g ｱﾙﾐ袋</v>
          </cell>
          <cell r="E372" t="str">
            <v>枚</v>
          </cell>
          <cell r="F372">
            <v>42</v>
          </cell>
        </row>
        <row r="373">
          <cell r="C373">
            <v>20140400002</v>
          </cell>
          <cell r="D373" t="str">
            <v>試供品 ﾅﾁｭﾗﾙ酵素ﾌﾞﾙｰﾍﾞﾘｰﾌﾟﾗｽ 5g</v>
          </cell>
          <cell r="E373" t="str">
            <v>枚</v>
          </cell>
          <cell r="F373">
            <v>9.5</v>
          </cell>
        </row>
        <row r="374">
          <cell r="C374">
            <v>20140400004</v>
          </cell>
          <cell r="D374" t="str">
            <v>延寿酵素 OLIGO PLUS 145g 裏ﾗﾍﾞﾙ</v>
          </cell>
          <cell r="E374" t="str">
            <v>枚</v>
          </cell>
          <cell r="F374">
            <v>4</v>
          </cell>
        </row>
        <row r="375">
          <cell r="C375">
            <v>20140400005</v>
          </cell>
          <cell r="D375" t="str">
            <v>延寿酵素 OLIGO PLUS 145g ｼｵﾘ　税</v>
          </cell>
          <cell r="E375" t="str">
            <v>枚</v>
          </cell>
          <cell r="F375">
            <v>9.1999999999999993</v>
          </cell>
        </row>
        <row r="376">
          <cell r="C376">
            <v>20140400051</v>
          </cell>
          <cell r="D376" t="str">
            <v>万田酵素 分包50g(生協用)ｼｵﾘ　税</v>
          </cell>
          <cell r="E376" t="str">
            <v>枚</v>
          </cell>
          <cell r="F376">
            <v>4.9877358490566035</v>
          </cell>
        </row>
        <row r="377">
          <cell r="C377">
            <v>20140400052</v>
          </cell>
          <cell r="D377" t="str">
            <v>計量ｶｯﾌﾟ（24ml線 印刷付）</v>
          </cell>
          <cell r="E377" t="str">
            <v>個</v>
          </cell>
          <cell r="F377">
            <v>19</v>
          </cell>
        </row>
        <row r="378">
          <cell r="C378">
            <v>20140400056</v>
          </cell>
          <cell r="D378" t="str">
            <v>MANDA KOSO 分包 70g ｼｭﾘﾝｸ（改）</v>
          </cell>
          <cell r="E378" t="str">
            <v>枚</v>
          </cell>
          <cell r="F378">
            <v>5.2</v>
          </cell>
        </row>
        <row r="379">
          <cell r="C379">
            <v>20140400057</v>
          </cell>
          <cell r="D379" t="str">
            <v>ﾋﾞｭｰﾃｨﾌﾟﾗｽﾌﾟﾚﾐｱﾑ 720ml 表ﾗﾍﾞﾙ</v>
          </cell>
          <cell r="E379" t="str">
            <v>枚</v>
          </cell>
          <cell r="F379">
            <v>39</v>
          </cell>
        </row>
        <row r="380">
          <cell r="C380">
            <v>20140400058</v>
          </cell>
          <cell r="D380" t="str">
            <v>ﾋﾞｭｰﾃｨﾌﾟﾗｽﾌﾟﾚﾐｱﾑ 720ml 化粧箱</v>
          </cell>
          <cell r="E380" t="str">
            <v>枚</v>
          </cell>
          <cell r="F380">
            <v>78</v>
          </cell>
        </row>
        <row r="381">
          <cell r="C381">
            <v>20140400059</v>
          </cell>
          <cell r="D381" t="str">
            <v>ﾋﾞｭｰﾃｨﾌﾟﾗｽﾌﾟﾚﾐｱﾑ 720ml ﾀﾞﾝﾎﾞｰﾙ</v>
          </cell>
          <cell r="E381" t="str">
            <v>枚</v>
          </cell>
          <cell r="F381">
            <v>55</v>
          </cell>
        </row>
        <row r="382">
          <cell r="C382">
            <v>20140400072</v>
          </cell>
          <cell r="D382" t="str">
            <v>黒熟酢 720ml 瓶ﾗﾍﾞﾙ（改）</v>
          </cell>
          <cell r="E382" t="str">
            <v>枚</v>
          </cell>
          <cell r="F382">
            <v>29.5</v>
          </cell>
        </row>
        <row r="383">
          <cell r="C383">
            <v>20140400073</v>
          </cell>
          <cell r="D383" t="str">
            <v>黒熟酢 720ml 1本箱（改）</v>
          </cell>
          <cell r="E383" t="str">
            <v>枚</v>
          </cell>
          <cell r="F383">
            <v>74</v>
          </cell>
        </row>
        <row r="384">
          <cell r="C384">
            <v>20140400074</v>
          </cell>
          <cell r="D384" t="str">
            <v>香熟酢 720ml 瓶ﾗﾍﾞﾙ（改）</v>
          </cell>
          <cell r="E384" t="str">
            <v>枚</v>
          </cell>
          <cell r="F384">
            <v>22.5</v>
          </cell>
        </row>
        <row r="385">
          <cell r="C385">
            <v>20140400075</v>
          </cell>
          <cell r="D385" t="str">
            <v>香熟酢 720ml 1本箱（改）</v>
          </cell>
          <cell r="E385" t="str">
            <v>枚</v>
          </cell>
          <cell r="F385">
            <v>102</v>
          </cell>
        </row>
        <row r="386">
          <cell r="C386">
            <v>20140400076</v>
          </cell>
          <cell r="D386" t="str">
            <v>ﾋﾞｭｰﾃｨﾌﾟﾗｽ 720ml 表ﾗﾍﾞﾙ（改）</v>
          </cell>
          <cell r="E386" t="str">
            <v>枚</v>
          </cell>
          <cell r="F386">
            <v>220</v>
          </cell>
        </row>
        <row r="387">
          <cell r="C387">
            <v>20140400077</v>
          </cell>
          <cell r="D387" t="str">
            <v>ﾋﾞｭｰﾃｨﾌﾟﾗｽ 720ml 化粧箱（改）</v>
          </cell>
          <cell r="E387" t="str">
            <v>枚</v>
          </cell>
          <cell r="F387">
            <v>80</v>
          </cell>
        </row>
        <row r="388">
          <cell r="C388">
            <v>20140400078</v>
          </cell>
          <cell r="D388" t="str">
            <v>ﾋﾞｭｰﾃｨﾌﾟﾗｽ 720ml ﾀﾞﾝﾎﾞｰﾙ（改）</v>
          </cell>
          <cell r="E388" t="str">
            <v>枚</v>
          </cell>
          <cell r="F388">
            <v>55</v>
          </cell>
        </row>
        <row r="389">
          <cell r="C389">
            <v>20140500017</v>
          </cell>
          <cell r="D389" t="str">
            <v>ｱﾙｽﾀﾑ 肌元気 EX80g ｼﾞｬｰ　税</v>
          </cell>
          <cell r="E389" t="str">
            <v>個</v>
          </cell>
          <cell r="F389">
            <v>0</v>
          </cell>
        </row>
        <row r="390">
          <cell r="C390">
            <v>20140500020</v>
          </cell>
          <cell r="D390" t="str">
            <v>ｱﾙｽﾀﾑ 肌元気 EX80g ｼｵﾘ　税</v>
          </cell>
          <cell r="E390" t="str">
            <v>枚</v>
          </cell>
          <cell r="F390">
            <v>0</v>
          </cell>
        </row>
        <row r="391">
          <cell r="C391">
            <v>20140500045</v>
          </cell>
          <cell r="D391" t="str">
            <v>ｽｰﾊﾟｰ480g （赤箱） 裏ﾗﾍﾞﾙ　税</v>
          </cell>
          <cell r="E391" t="str">
            <v>枚</v>
          </cell>
          <cell r="F391">
            <v>19.399999999999999</v>
          </cell>
        </row>
        <row r="392">
          <cell r="C392">
            <v>20140500056</v>
          </cell>
          <cell r="D392" t="str">
            <v>試供品 HI酵素 5g ﾌｨﾙﾑ</v>
          </cell>
          <cell r="E392" t="str">
            <v>ｍ</v>
          </cell>
          <cell r="F392">
            <v>9.2899999999999991</v>
          </cell>
        </row>
        <row r="393">
          <cell r="C393">
            <v>20140500057</v>
          </cell>
          <cell r="D393" t="str">
            <v>試供品 万田酵素(販売店向)5g ﾌｨﾙﾑ</v>
          </cell>
          <cell r="E393" t="str">
            <v>ｍ</v>
          </cell>
          <cell r="F393">
            <v>12.8</v>
          </cell>
        </row>
        <row r="394">
          <cell r="C394">
            <v>20140500066</v>
          </cell>
          <cell r="D394" t="str">
            <v>万田酵素分包50g(生協用)化粧箱　2</v>
          </cell>
          <cell r="E394" t="str">
            <v>枚</v>
          </cell>
          <cell r="F394">
            <v>25.731092436974791</v>
          </cell>
        </row>
        <row r="395">
          <cell r="C395">
            <v>20140600001</v>
          </cell>
          <cell r="D395" t="str">
            <v>万田酵素 粒 3粒入 分包ﾌｨﾙﾑ（改）</v>
          </cell>
          <cell r="E395" t="str">
            <v>ｍ</v>
          </cell>
          <cell r="F395">
            <v>10</v>
          </cell>
        </row>
        <row r="396">
          <cell r="C396">
            <v>20140600011</v>
          </cell>
          <cell r="D396" t="str">
            <v>想愛酵素 145g 1本箱　改</v>
          </cell>
          <cell r="E396" t="str">
            <v>枚</v>
          </cell>
          <cell r="F396">
            <v>97</v>
          </cell>
        </row>
        <row r="397">
          <cell r="C397">
            <v>20140600012</v>
          </cell>
          <cell r="D397" t="str">
            <v>想愛酵素HI 120g 1本箱　改</v>
          </cell>
          <cell r="E397" t="str">
            <v>枚</v>
          </cell>
          <cell r="F397">
            <v>150</v>
          </cell>
        </row>
        <row r="398">
          <cell r="C398">
            <v>20140600013</v>
          </cell>
          <cell r="D398" t="str">
            <v>想愛酵素 480g 1本箱　改</v>
          </cell>
          <cell r="E398" t="str">
            <v>枚</v>
          </cell>
          <cell r="F398">
            <v>250</v>
          </cell>
        </row>
        <row r="399">
          <cell r="C399">
            <v>20140600014</v>
          </cell>
          <cell r="D399" t="str">
            <v>想愛酵素HI 480g 1本箱　改</v>
          </cell>
          <cell r="E399" t="str">
            <v>枚</v>
          </cell>
          <cell r="F399">
            <v>260</v>
          </cell>
        </row>
        <row r="400">
          <cell r="C400">
            <v>20140600025</v>
          </cell>
          <cell r="D400" t="str">
            <v>MANDA KOSO 70g 1本箱QR（改）</v>
          </cell>
          <cell r="E400" t="str">
            <v>枚</v>
          </cell>
          <cell r="F400">
            <v>59.5</v>
          </cell>
        </row>
        <row r="401">
          <cell r="C401">
            <v>20140600026</v>
          </cell>
          <cell r="D401" t="str">
            <v>試供品 ｽｰﾊﾟｰ赤 5g台紙　税（改）</v>
          </cell>
          <cell r="E401" t="str">
            <v>枚</v>
          </cell>
          <cell r="F401">
            <v>4.2869565217391301</v>
          </cell>
        </row>
        <row r="402">
          <cell r="C402">
            <v>20140600028</v>
          </cell>
          <cell r="D402" t="str">
            <v>HI 145g 1本箱　税（改）</v>
          </cell>
          <cell r="E402" t="str">
            <v>枚</v>
          </cell>
          <cell r="F402">
            <v>65.7</v>
          </cell>
        </row>
        <row r="403">
          <cell r="C403">
            <v>20140600030</v>
          </cell>
          <cell r="D403" t="str">
            <v>金印 共用ｼｵﾘ　税（改）</v>
          </cell>
          <cell r="E403" t="str">
            <v>枚</v>
          </cell>
          <cell r="F403">
            <v>9.5</v>
          </cell>
        </row>
        <row r="404">
          <cell r="C404">
            <v>20140600032</v>
          </cell>
          <cell r="D404" t="str">
            <v>想愛酵素 145g ｼｵﾘ　改</v>
          </cell>
          <cell r="E404" t="str">
            <v>枚</v>
          </cell>
          <cell r="F404">
            <v>25.5</v>
          </cell>
        </row>
        <row r="405">
          <cell r="C405">
            <v>20140600033</v>
          </cell>
          <cell r="D405" t="str">
            <v>想愛酵素 145g 裏ﾗﾍﾞﾙ　改</v>
          </cell>
          <cell r="E405" t="str">
            <v>枚</v>
          </cell>
          <cell r="F405">
            <v>12.5</v>
          </cell>
        </row>
        <row r="406">
          <cell r="C406">
            <v>20140600034</v>
          </cell>
          <cell r="D406" t="str">
            <v>想愛酵素HI 120g ｼｵﾘ　改</v>
          </cell>
          <cell r="E406" t="str">
            <v>枚</v>
          </cell>
          <cell r="F406">
            <v>10.5</v>
          </cell>
        </row>
        <row r="407">
          <cell r="C407">
            <v>20140600035</v>
          </cell>
          <cell r="D407" t="str">
            <v>想愛酵素HI 120g 裏ﾗﾍﾞﾙ　改</v>
          </cell>
          <cell r="E407" t="str">
            <v>枚</v>
          </cell>
          <cell r="F407">
            <v>5.3</v>
          </cell>
        </row>
        <row r="408">
          <cell r="C408">
            <v>20140600036</v>
          </cell>
          <cell r="D408" t="str">
            <v>想愛酵素 480g ｼｵﾘ　改</v>
          </cell>
          <cell r="E408" t="str">
            <v>枚</v>
          </cell>
          <cell r="F408">
            <v>51.5</v>
          </cell>
        </row>
        <row r="409">
          <cell r="C409">
            <v>20140600037</v>
          </cell>
          <cell r="D409" t="str">
            <v>想愛酵素 480g 裏ﾗﾍﾞﾙ　改</v>
          </cell>
          <cell r="E409" t="str">
            <v>枚</v>
          </cell>
          <cell r="F409">
            <v>11</v>
          </cell>
        </row>
        <row r="410">
          <cell r="C410">
            <v>20140600038</v>
          </cell>
          <cell r="D410" t="str">
            <v>想愛酵素HI 480g ｼｵﾘ　改</v>
          </cell>
          <cell r="E410" t="str">
            <v>枚</v>
          </cell>
          <cell r="F410">
            <v>51.5</v>
          </cell>
        </row>
        <row r="411">
          <cell r="C411">
            <v>20140600039</v>
          </cell>
          <cell r="D411" t="str">
            <v>想愛酵素HI 480g 裏ﾗﾍﾞﾙ　改</v>
          </cell>
          <cell r="E411" t="str">
            <v>枚</v>
          </cell>
          <cell r="F411">
            <v>11</v>
          </cell>
        </row>
        <row r="412">
          <cell r="C412">
            <v>20140600040</v>
          </cell>
          <cell r="D412" t="str">
            <v>販売店 分包 150g GS箱　税（改）</v>
          </cell>
          <cell r="E412" t="str">
            <v>枚</v>
          </cell>
          <cell r="F412">
            <v>41.363636363636367</v>
          </cell>
        </row>
        <row r="413">
          <cell r="C413">
            <v>20140600041</v>
          </cell>
          <cell r="D413" t="str">
            <v>販売店 分包 共用ｼｵﾘ　税（改）</v>
          </cell>
          <cell r="E413" t="str">
            <v>枚</v>
          </cell>
          <cell r="F413">
            <v>7.5</v>
          </cell>
        </row>
        <row r="414">
          <cell r="C414">
            <v>20140600047</v>
          </cell>
          <cell r="D414" t="str">
            <v>ﾕﾆﾊﾟｯｸ H-4</v>
          </cell>
          <cell r="E414" t="str">
            <v>枚</v>
          </cell>
          <cell r="F414">
            <v>5.05</v>
          </cell>
        </row>
        <row r="415">
          <cell r="C415">
            <v>20140600048</v>
          </cell>
          <cell r="D415" t="str">
            <v>HIｼﾘｰｽﾞ 共用ｼｵﾘ　税（改）</v>
          </cell>
          <cell r="E415" t="str">
            <v>枚</v>
          </cell>
          <cell r="F415">
            <v>28.148148148148149</v>
          </cell>
        </row>
        <row r="416">
          <cell r="C416">
            <v>20140600055</v>
          </cell>
          <cell r="D416" t="str">
            <v>ｽｰﾊﾟｰ赤 35g ｽﾘｰﾌﾞ箱　税（改）</v>
          </cell>
          <cell r="E416" t="str">
            <v>枚</v>
          </cell>
          <cell r="F416">
            <v>76.714285714285708</v>
          </cell>
        </row>
        <row r="417">
          <cell r="C417">
            <v>20140600059</v>
          </cell>
          <cell r="D417" t="str">
            <v>3年3ヵ月以上発酵熟成酵素 70g ｼｵﾘ</v>
          </cell>
          <cell r="E417" t="str">
            <v>枚</v>
          </cell>
          <cell r="F417">
            <v>7.5</v>
          </cell>
        </row>
        <row r="418">
          <cell r="C418">
            <v>20140600060</v>
          </cell>
          <cell r="D418" t="str">
            <v>3年3ヵ月以上発酵熟成酵素 70g</v>
          </cell>
          <cell r="E418" t="str">
            <v>枚</v>
          </cell>
          <cell r="F418">
            <v>32</v>
          </cell>
        </row>
        <row r="419">
          <cell r="C419">
            <v>20140600066</v>
          </cell>
          <cell r="D419" t="str">
            <v>ｽｰﾊﾟｰ（赤箱） 共用ｼｵﾘ　税（改）</v>
          </cell>
          <cell r="E419" t="str">
            <v>枚</v>
          </cell>
          <cell r="F419">
            <v>13.8</v>
          </cell>
        </row>
        <row r="420">
          <cell r="C420">
            <v>20140600076</v>
          </cell>
          <cell r="D420" t="str">
            <v>HI分包 150g 裏ﾗﾍﾞﾙ　税（改）</v>
          </cell>
          <cell r="E420" t="str">
            <v>枚</v>
          </cell>
          <cell r="F420">
            <v>7.2</v>
          </cell>
        </row>
        <row r="421">
          <cell r="C421">
            <v>20140700003</v>
          </cell>
          <cell r="D421" t="str">
            <v>NONI酵素 32gｱﾙﾐ袋</v>
          </cell>
          <cell r="E421" t="str">
            <v>枚</v>
          </cell>
          <cell r="F421">
            <v>13.3</v>
          </cell>
        </row>
        <row r="422">
          <cell r="C422">
            <v>20140700004</v>
          </cell>
          <cell r="D422" t="str">
            <v>NONI酵素 32g ﾀﾞﾝﾎﾞｰﾙ用表示ﾗﾍﾞﾙ</v>
          </cell>
          <cell r="E422" t="str">
            <v>枚</v>
          </cell>
          <cell r="F422">
            <v>40</v>
          </cell>
        </row>
        <row r="423">
          <cell r="C423">
            <v>20140700016</v>
          </cell>
          <cell r="D423" t="str">
            <v>MJ 90g 表ﾗﾍﾞﾙ　（改）</v>
          </cell>
          <cell r="E423" t="str">
            <v>枚</v>
          </cell>
          <cell r="F423">
            <v>14.5</v>
          </cell>
        </row>
        <row r="424">
          <cell r="C424">
            <v>20140700017</v>
          </cell>
          <cell r="D424" t="str">
            <v>MJ 90g 裏ﾗﾍﾞﾙ　（改）</v>
          </cell>
          <cell r="E424" t="str">
            <v>枚</v>
          </cell>
          <cell r="F424">
            <v>9</v>
          </cell>
        </row>
        <row r="425">
          <cell r="C425">
            <v>20140700018</v>
          </cell>
          <cell r="D425" t="str">
            <v>MJ 90g ｼｵﾘ　（改）</v>
          </cell>
          <cell r="E425" t="str">
            <v>枚</v>
          </cell>
          <cell r="F425">
            <v>24</v>
          </cell>
        </row>
        <row r="426">
          <cell r="C426">
            <v>20140700019</v>
          </cell>
          <cell r="D426" t="str">
            <v>MJ 90g 1本箱　（改）</v>
          </cell>
          <cell r="E426" t="str">
            <v>枚</v>
          </cell>
          <cell r="F426">
            <v>154</v>
          </cell>
        </row>
        <row r="427">
          <cell r="C427">
            <v>20140700022</v>
          </cell>
          <cell r="D427" t="str">
            <v>MKF-Ⅱ 5A ﾘｷｯﾄﾞ 30g ｼｵﾘ（改）</v>
          </cell>
          <cell r="E427" t="str">
            <v>枚</v>
          </cell>
          <cell r="F427">
            <v>70</v>
          </cell>
        </row>
        <row r="428">
          <cell r="C428">
            <v>20140700023</v>
          </cell>
          <cell r="D428" t="str">
            <v>新・MKF-Ⅱ 30g ｼｵﾘ（改）</v>
          </cell>
          <cell r="E428" t="str">
            <v>枚</v>
          </cell>
          <cell r="F428">
            <v>13.5</v>
          </cell>
        </row>
        <row r="429">
          <cell r="C429">
            <v>20140700027</v>
          </cell>
          <cell r="D429" t="str">
            <v>特選EXﾌﾟﾗｽ 3つ折 共用ｼｵﾘ（改）</v>
          </cell>
          <cell r="E429" t="str">
            <v>枚</v>
          </cell>
          <cell r="F429">
            <v>7.2460526315789471</v>
          </cell>
        </row>
        <row r="430">
          <cell r="C430">
            <v>20140700028</v>
          </cell>
          <cell r="D430" t="str">
            <v>特選EXﾌﾟﾗｽ 145g 1本箱（改）</v>
          </cell>
          <cell r="E430" t="str">
            <v>枚</v>
          </cell>
          <cell r="F430">
            <v>104.27272727272727</v>
          </cell>
        </row>
        <row r="431">
          <cell r="C431">
            <v>20140700029</v>
          </cell>
          <cell r="D431" t="str">
            <v>特選EXﾌﾟﾗｽ 145g 3本箱（改）</v>
          </cell>
          <cell r="E431" t="str">
            <v>枚</v>
          </cell>
          <cell r="F431">
            <v>255.52941176470588</v>
          </cell>
        </row>
        <row r="432">
          <cell r="C432">
            <v>20140700031</v>
          </cell>
          <cell r="D432" t="str">
            <v>試供品 万田酵素 MJ 5g ｼｵﾘ（改）</v>
          </cell>
          <cell r="E432" t="str">
            <v>枚</v>
          </cell>
          <cell r="F432">
            <v>14.541832669322709</v>
          </cell>
        </row>
        <row r="433">
          <cell r="C433">
            <v>20140700037</v>
          </cell>
          <cell r="D433" t="str">
            <v>NONI酵素分包32g 100入無地ﾀﾞﾝﾎﾞｰﾙ</v>
          </cell>
          <cell r="E433" t="str">
            <v>枚</v>
          </cell>
          <cell r="F433">
            <v>97</v>
          </cell>
        </row>
        <row r="434">
          <cell r="C434">
            <v>20140700038</v>
          </cell>
          <cell r="D434" t="str">
            <v>万田酵素 ｴｸｾﾚﾝﾄ分包30g 化粧箱</v>
          </cell>
          <cell r="E434" t="str">
            <v>枚</v>
          </cell>
          <cell r="F434">
            <v>86.428571428571431</v>
          </cell>
        </row>
        <row r="435">
          <cell r="C435">
            <v>20140700041</v>
          </cell>
          <cell r="D435" t="str">
            <v>ｽｰﾊﾟｰ万田酵素 氣I 35g ｽﾘｰﾌﾞ箱</v>
          </cell>
          <cell r="E435" t="str">
            <v>枚</v>
          </cell>
          <cell r="F435">
            <v>87</v>
          </cell>
        </row>
        <row r="436">
          <cell r="C436">
            <v>20140800004</v>
          </cell>
          <cell r="D436" t="str">
            <v>MKF-Ⅱ 5A ﾘｷｯﾄﾞ 30g ﾗﾍﾞﾙ（改）</v>
          </cell>
          <cell r="E436" t="str">
            <v>枚</v>
          </cell>
          <cell r="F436">
            <v>100</v>
          </cell>
        </row>
        <row r="437">
          <cell r="C437">
            <v>20140800005</v>
          </cell>
          <cell r="D437" t="str">
            <v>新・MKF-Ⅱ 30g ﾗﾍﾞﾙ（改）</v>
          </cell>
          <cell r="E437" t="str">
            <v>枚</v>
          </cell>
          <cell r="F437">
            <v>14.9</v>
          </cell>
        </row>
        <row r="438">
          <cell r="C438">
            <v>20140800012</v>
          </cell>
          <cell r="D438" t="str">
            <v>ｽｰﾊﾟｰ万田酵素 氣I 瓶（改）</v>
          </cell>
          <cell r="E438" t="str">
            <v>本</v>
          </cell>
          <cell r="F438">
            <v>318</v>
          </cell>
        </row>
        <row r="439">
          <cell r="C439">
            <v>20140800013</v>
          </cell>
          <cell r="D439" t="str">
            <v>ｽｰﾊﾟｰ万田酵素 氣I ｼｵﾘ　税（改）</v>
          </cell>
          <cell r="E439" t="str">
            <v>枚</v>
          </cell>
          <cell r="F439">
            <v>44.5</v>
          </cell>
        </row>
        <row r="440">
          <cell r="C440">
            <v>20140800014</v>
          </cell>
          <cell r="D440" t="str">
            <v>ｽｰﾊﾟｰ万田酵素 氣I 1本箱　税</v>
          </cell>
          <cell r="E440" t="str">
            <v>枚</v>
          </cell>
          <cell r="F440">
            <v>174.5</v>
          </cell>
        </row>
        <row r="441">
          <cell r="C441">
            <v>20140800015</v>
          </cell>
          <cell r="D441" t="str">
            <v>ｽｰﾊﾟｰ万田酵素 氣I 2本箱　税</v>
          </cell>
          <cell r="E441" t="str">
            <v>枚</v>
          </cell>
          <cell r="F441">
            <v>332</v>
          </cell>
        </row>
        <row r="442">
          <cell r="C442">
            <v>20140800016</v>
          </cell>
          <cell r="D442" t="str">
            <v>ﾛｲﾔﾙﾊﾞｲｵ 145g ｼｵﾘ（改）</v>
          </cell>
          <cell r="E442" t="str">
            <v>枚</v>
          </cell>
          <cell r="F442">
            <v>19</v>
          </cell>
        </row>
        <row r="443">
          <cell r="C443">
            <v>20140800017</v>
          </cell>
          <cell r="D443" t="str">
            <v>ﾛｲﾔﾙﾊﾞｲｵ 145g 1本箱（改）</v>
          </cell>
          <cell r="E443" t="str">
            <v>枚</v>
          </cell>
          <cell r="F443">
            <v>88</v>
          </cell>
        </row>
        <row r="444">
          <cell r="C444">
            <v>20140800018</v>
          </cell>
          <cell r="D444" t="str">
            <v>ﾛｲﾔﾙﾊﾞｲｵ 145g 3本箱（改）</v>
          </cell>
          <cell r="E444" t="str">
            <v>枚</v>
          </cell>
          <cell r="F444">
            <v>136</v>
          </cell>
        </row>
        <row r="445">
          <cell r="C445">
            <v>20140800019</v>
          </cell>
          <cell r="D445" t="str">
            <v>ﾛｲﾔﾙﾊﾞｲｵ 145g 裏ﾗﾍﾞﾙ（改）</v>
          </cell>
          <cell r="E445" t="str">
            <v>枚</v>
          </cell>
          <cell r="F445">
            <v>4.5</v>
          </cell>
        </row>
        <row r="446">
          <cell r="C446">
            <v>20140800020</v>
          </cell>
          <cell r="D446" t="str">
            <v>超熟 携帯ﾊﾟｯｸ（1.67g×60包） ｼｵﾘ</v>
          </cell>
          <cell r="E446" t="str">
            <v>枚</v>
          </cell>
          <cell r="F446">
            <v>23.5</v>
          </cell>
        </row>
        <row r="447">
          <cell r="C447">
            <v>20140800021</v>
          </cell>
          <cell r="D447" t="str">
            <v>超熟 携帯ﾊﾟｯｸ（1.67ｇ×60包）</v>
          </cell>
          <cell r="E447" t="str">
            <v>枚</v>
          </cell>
          <cell r="F447">
            <v>253</v>
          </cell>
        </row>
        <row r="448">
          <cell r="C448">
            <v>20140800022</v>
          </cell>
          <cell r="D448" t="str">
            <v>超熟 100g 裏ﾗﾍﾞﾙ（改）</v>
          </cell>
          <cell r="E448" t="str">
            <v>枚</v>
          </cell>
          <cell r="F448">
            <v>5.3</v>
          </cell>
        </row>
        <row r="449">
          <cell r="C449">
            <v>20140800023</v>
          </cell>
          <cell r="D449" t="str">
            <v>超熟 100g ｼｵﾘ（改）</v>
          </cell>
          <cell r="E449" t="str">
            <v>枚</v>
          </cell>
          <cell r="F449">
            <v>9</v>
          </cell>
        </row>
        <row r="450">
          <cell r="C450">
            <v>20140800024</v>
          </cell>
          <cell r="D450" t="str">
            <v>超熟 100g 1本箱（改）</v>
          </cell>
          <cell r="E450" t="str">
            <v>枚</v>
          </cell>
          <cell r="F450">
            <v>139</v>
          </cell>
        </row>
        <row r="451">
          <cell r="C451">
            <v>20140800025</v>
          </cell>
          <cell r="D451" t="str">
            <v>超熟 350g 裏ﾗﾍﾞﾙ（改）</v>
          </cell>
          <cell r="E451" t="str">
            <v>枚</v>
          </cell>
          <cell r="F451">
            <v>11.5</v>
          </cell>
        </row>
        <row r="452">
          <cell r="C452">
            <v>20140800026</v>
          </cell>
          <cell r="D452" t="str">
            <v>超熟 350g ｼｵﾘ（改）</v>
          </cell>
          <cell r="E452" t="str">
            <v>枚</v>
          </cell>
          <cell r="F452">
            <v>48</v>
          </cell>
        </row>
        <row r="453">
          <cell r="C453">
            <v>20140800027</v>
          </cell>
          <cell r="D453" t="str">
            <v>超熟 350g 1本箱（改）</v>
          </cell>
          <cell r="E453" t="str">
            <v>枚</v>
          </cell>
          <cell r="F453">
            <v>260</v>
          </cell>
        </row>
        <row r="454">
          <cell r="C454">
            <v>20140800031</v>
          </cell>
          <cell r="D454" t="str">
            <v>ｽｰﾊﾟｰ480g （赤箱） ｼｵﾘ　税（改）</v>
          </cell>
          <cell r="E454" t="str">
            <v>枚</v>
          </cell>
          <cell r="F454">
            <v>76.25</v>
          </cell>
        </row>
        <row r="455">
          <cell r="C455">
            <v>20140900008</v>
          </cell>
          <cell r="D455" t="str">
            <v>試供品 万田酵素 分包35g 台紙　税</v>
          </cell>
          <cell r="E455" t="str">
            <v>枚</v>
          </cell>
          <cell r="F455">
            <v>16.5</v>
          </cell>
        </row>
        <row r="456">
          <cell r="C456">
            <v>20140900013</v>
          </cell>
          <cell r="D456" t="str">
            <v>開口ｼｰﾙ</v>
          </cell>
          <cell r="E456" t="str">
            <v>枚</v>
          </cell>
          <cell r="F456">
            <v>1.03</v>
          </cell>
        </row>
        <row r="457">
          <cell r="C457">
            <v>20140900016</v>
          </cell>
          <cell r="D457" t="str">
            <v>超熟 粒 3粒×4包 台紙（改）</v>
          </cell>
          <cell r="E457" t="str">
            <v>枚</v>
          </cell>
          <cell r="F457">
            <v>7</v>
          </cell>
        </row>
        <row r="458">
          <cell r="C458">
            <v>20140900036</v>
          </cell>
          <cell r="D458" t="str">
            <v>特選EXﾌﾟﾗｽ 分包  70g GS箱（改）</v>
          </cell>
          <cell r="E458" t="str">
            <v>枚</v>
          </cell>
          <cell r="F458">
            <v>82.377450980392155</v>
          </cell>
        </row>
        <row r="459">
          <cell r="C459">
            <v>20140900051</v>
          </cell>
          <cell r="D459" t="str">
            <v>ｽｰﾊﾟｰ （赤箱） 1本箱　税（改）</v>
          </cell>
          <cell r="E459" t="str">
            <v>枚</v>
          </cell>
          <cell r="F459">
            <v>163</v>
          </cell>
        </row>
        <row r="460">
          <cell r="C460">
            <v>20140900058</v>
          </cell>
          <cell r="D460" t="str">
            <v>Man-Koso PREMIUM 145g 1本箱</v>
          </cell>
          <cell r="E460" t="str">
            <v>枚</v>
          </cell>
          <cell r="F460">
            <v>165</v>
          </cell>
        </row>
        <row r="461">
          <cell r="C461">
            <v>20210500012</v>
          </cell>
          <cell r="D461" t="str">
            <v>万田酵素 ﾌﾟﾚﾐｱﾑ粒 105g 瓶ﾗﾍﾞﾙ③</v>
          </cell>
          <cell r="F461">
            <v>89</v>
          </cell>
        </row>
        <row r="462">
          <cell r="C462">
            <v>20140900060</v>
          </cell>
          <cell r="D462" t="str">
            <v>Man-Koso CARAT 145g 1本箱</v>
          </cell>
          <cell r="E462" t="str">
            <v>枚</v>
          </cell>
          <cell r="F462">
            <v>305</v>
          </cell>
        </row>
        <row r="463">
          <cell r="C463">
            <v>20140900061</v>
          </cell>
          <cell r="D463" t="str">
            <v>Man-Koso GOLD 145g 1本箱</v>
          </cell>
          <cell r="E463" t="str">
            <v>枚</v>
          </cell>
          <cell r="F463">
            <v>756</v>
          </cell>
        </row>
        <row r="464">
          <cell r="C464">
            <v>20191200046</v>
          </cell>
          <cell r="D464" t="str">
            <v>L-5000 化粧箱(30包入)(改)②</v>
          </cell>
          <cell r="E464" t="str">
            <v>枚</v>
          </cell>
          <cell r="F464">
            <v>260</v>
          </cell>
        </row>
        <row r="465">
          <cell r="C465">
            <v>20210500013</v>
          </cell>
          <cell r="D465" t="str">
            <v>万田酵素 ﾌﾟﾚﾐｱﾑ粒 105gｼｵﾘ③</v>
          </cell>
          <cell r="F465">
            <v>31.1</v>
          </cell>
        </row>
        <row r="466">
          <cell r="C466">
            <v>20210700014</v>
          </cell>
          <cell r="D466" t="str">
            <v>透明封印ｼｰﾙ 18×25</v>
          </cell>
          <cell r="F466">
            <v>1.1000000000000001</v>
          </cell>
        </row>
        <row r="467">
          <cell r="C467">
            <v>20210300020</v>
          </cell>
          <cell r="D467" t="str">
            <v>万田酵素STANDARD 分包 粒用ﾌｨﾙﾑ</v>
          </cell>
          <cell r="F467">
            <v>11.066836734693878</v>
          </cell>
        </row>
        <row r="468">
          <cell r="C468">
            <v>20140900069</v>
          </cell>
          <cell r="D468" t="str">
            <v>Man-Koso GOLD 145g 表ﾗﾍﾞﾙ（改）</v>
          </cell>
          <cell r="E468" t="str">
            <v>枚</v>
          </cell>
          <cell r="F468">
            <v>60</v>
          </cell>
        </row>
        <row r="469">
          <cell r="C469">
            <v>20210400004</v>
          </cell>
          <cell r="D469" t="str">
            <v>万田酵素STANDARD粒44.1g 化粧箱③</v>
          </cell>
          <cell r="F469">
            <v>51.5</v>
          </cell>
        </row>
        <row r="470">
          <cell r="C470">
            <v>20141000007</v>
          </cell>
          <cell r="D470" t="str">
            <v>試供品 MANDA CARE PLUS 5g（梅）</v>
          </cell>
          <cell r="E470" t="str">
            <v>ｍ</v>
          </cell>
          <cell r="F470">
            <v>13.5</v>
          </cell>
        </row>
        <row r="471">
          <cell r="C471">
            <v>20141000008</v>
          </cell>
          <cell r="D471" t="str">
            <v>試供品 MANDA CARE PLUS 5g</v>
          </cell>
          <cell r="E471" t="str">
            <v>ｍ</v>
          </cell>
          <cell r="F471">
            <v>13.5</v>
          </cell>
        </row>
        <row r="472">
          <cell r="C472">
            <v>20141000017</v>
          </cell>
          <cell r="D472" t="str">
            <v>ﾐｽﾊﾟﾘ KOSOα 720ml 瓶ﾗﾍﾞﾙ　税</v>
          </cell>
          <cell r="E472" t="str">
            <v>枚</v>
          </cell>
          <cell r="F472">
            <v>27</v>
          </cell>
        </row>
        <row r="473">
          <cell r="C473">
            <v>20141000018</v>
          </cell>
          <cell r="D473" t="str">
            <v>ﾐｽﾊﾟﾘ KOSOα 720ml 1本箱　税</v>
          </cell>
          <cell r="E473" t="str">
            <v>枚</v>
          </cell>
          <cell r="F473">
            <v>149</v>
          </cell>
        </row>
        <row r="474">
          <cell r="C474">
            <v>20141000020</v>
          </cell>
          <cell r="D474" t="str">
            <v>MANDA KOSO ﾍﾟｰｽﾄ共用 ｼｵﾘ（改）</v>
          </cell>
          <cell r="E474" t="str">
            <v>枚</v>
          </cell>
          <cell r="F474">
            <v>5.9</v>
          </cell>
        </row>
        <row r="475">
          <cell r="C475">
            <v>20141000032</v>
          </cell>
          <cell r="D475" t="str">
            <v>超熟 1.67g×8包 台紙（改）</v>
          </cell>
          <cell r="E475" t="str">
            <v>枚</v>
          </cell>
          <cell r="F475">
            <v>7</v>
          </cell>
        </row>
        <row r="476">
          <cell r="C476">
            <v>20141000039</v>
          </cell>
          <cell r="D476" t="str">
            <v>賜天酵素ｺﾞｰﾙﾄﾞ 155g 裏ﾗﾍﾞﾙ（改）</v>
          </cell>
          <cell r="E476" t="str">
            <v>枚</v>
          </cell>
          <cell r="F476">
            <v>15</v>
          </cell>
        </row>
        <row r="477">
          <cell r="C477">
            <v>20141000045</v>
          </cell>
          <cell r="D477" t="str">
            <v>L5000（ﾀﾅｶ） 90包入 化粧箱（改）</v>
          </cell>
          <cell r="E477" t="str">
            <v>枚</v>
          </cell>
          <cell r="F477">
            <v>198</v>
          </cell>
        </row>
        <row r="478">
          <cell r="C478">
            <v>20141000046</v>
          </cell>
          <cell r="D478" t="str">
            <v>L5000（ﾀﾅｶ） 30包入 化粧箱（改）</v>
          </cell>
          <cell r="E478" t="str">
            <v>枚</v>
          </cell>
          <cell r="F478">
            <v>106</v>
          </cell>
        </row>
        <row r="479">
          <cell r="C479">
            <v>20141100003</v>
          </cell>
          <cell r="D479" t="str">
            <v>BIO PRO 60包入 化粧箱（改）</v>
          </cell>
          <cell r="E479" t="str">
            <v>枚</v>
          </cell>
          <cell r="F479">
            <v>39</v>
          </cell>
        </row>
        <row r="480">
          <cell r="C480">
            <v>20141100004</v>
          </cell>
          <cell r="D480" t="str">
            <v>BIO PRO 180包入 化粧箱（改）</v>
          </cell>
          <cell r="E480" t="str">
            <v>枚</v>
          </cell>
          <cell r="F480">
            <v>147</v>
          </cell>
        </row>
        <row r="481">
          <cell r="C481">
            <v>20210400002</v>
          </cell>
          <cell r="D481" t="str">
            <v>万田酵素GINGER 粒 44.1g 化粧箱③</v>
          </cell>
          <cell r="F481">
            <v>35</v>
          </cell>
        </row>
        <row r="482">
          <cell r="C482">
            <v>20141200016</v>
          </cell>
          <cell r="D482" t="str">
            <v>秘伝極意100g 1本箱　税（改）</v>
          </cell>
          <cell r="E482" t="str">
            <v>枚</v>
          </cell>
          <cell r="F482">
            <v>138</v>
          </cell>
        </row>
        <row r="483">
          <cell r="C483">
            <v>20141200017</v>
          </cell>
          <cell r="D483" t="str">
            <v>秘伝極意100g ｼｵﾘ　税（改）</v>
          </cell>
          <cell r="E483" t="str">
            <v>枚</v>
          </cell>
          <cell r="F483">
            <v>54</v>
          </cell>
        </row>
        <row r="484">
          <cell r="C484">
            <v>20141200018</v>
          </cell>
          <cell r="D484" t="str">
            <v>秘伝極意100g 裏ﾗﾍﾞﾙ　（改）</v>
          </cell>
          <cell r="E484" t="str">
            <v>枚</v>
          </cell>
          <cell r="F484">
            <v>9.1999999999999993</v>
          </cell>
        </row>
        <row r="485">
          <cell r="C485">
            <v>20150100012</v>
          </cell>
          <cell r="D485" t="str">
            <v>万田酵素（販売店向け)ﾋﾞﾝ共用</v>
          </cell>
          <cell r="E485" t="str">
            <v>枚</v>
          </cell>
          <cell r="F485">
            <v>8.8000000000000007</v>
          </cell>
        </row>
        <row r="486">
          <cell r="C486">
            <v>20150100013</v>
          </cell>
          <cell r="D486" t="str">
            <v>万田酵素 300g 1本箱　税(改)</v>
          </cell>
          <cell r="E486" t="str">
            <v>枚</v>
          </cell>
          <cell r="F486">
            <v>175</v>
          </cell>
        </row>
        <row r="487">
          <cell r="C487">
            <v>20201200053</v>
          </cell>
          <cell r="D487" t="str">
            <v>霧島黒豚ｶﾚｰ 化粧箱②</v>
          </cell>
          <cell r="F487">
            <v>21.3</v>
          </cell>
        </row>
        <row r="488">
          <cell r="C488">
            <v>20150200007</v>
          </cell>
          <cell r="D488" t="str">
            <v>万田31号100ml ﾗﾍﾞﾙ（ﾐｬﾝﾏｰ）</v>
          </cell>
          <cell r="E488" t="str">
            <v>枚</v>
          </cell>
          <cell r="F488">
            <v>16.5</v>
          </cell>
        </row>
        <row r="489">
          <cell r="C489">
            <v>20150200008</v>
          </cell>
          <cell r="D489" t="str">
            <v>万田31号100ml 化粧箱（ﾐｬﾝﾏｰ）</v>
          </cell>
          <cell r="E489" t="str">
            <v>枚</v>
          </cell>
          <cell r="F489">
            <v>24</v>
          </cell>
        </row>
        <row r="490">
          <cell r="C490">
            <v>20150200009</v>
          </cell>
          <cell r="D490" t="str">
            <v>封印ｾｷｭﾘﾃｨｼｰﾙ(ﾐｬﾝﾏｰ)</v>
          </cell>
          <cell r="E490" t="str">
            <v>枚</v>
          </cell>
          <cell r="F490">
            <v>1.2</v>
          </cell>
        </row>
        <row r="491">
          <cell r="C491">
            <v>20150200010</v>
          </cell>
          <cell r="D491" t="str">
            <v>万田31号100ml 12本入りﾀﾞﾝﾎﾞｰﾙ</v>
          </cell>
          <cell r="E491" t="str">
            <v>枚</v>
          </cell>
          <cell r="F491">
            <v>35</v>
          </cell>
        </row>
        <row r="492">
          <cell r="C492">
            <v>20150200019</v>
          </cell>
          <cell r="D492" t="str">
            <v>万田31号100ml ｼｵﾘ（ﾐｬﾝﾏｰ）</v>
          </cell>
          <cell r="E492" t="str">
            <v>枚</v>
          </cell>
          <cell r="F492">
            <v>5.4</v>
          </cell>
        </row>
        <row r="493">
          <cell r="C493">
            <v>20150300005</v>
          </cell>
          <cell r="D493" t="str">
            <v>Man-koso LIFE 450g 化粧箱（改）</v>
          </cell>
          <cell r="E493" t="str">
            <v>枚</v>
          </cell>
          <cell r="F493">
            <v>500</v>
          </cell>
        </row>
        <row r="494">
          <cell r="C494">
            <v>20150300027</v>
          </cell>
          <cell r="D494" t="str">
            <v>梅酒 2本入用中仕切り</v>
          </cell>
          <cell r="E494" t="str">
            <v>枚</v>
          </cell>
          <cell r="F494">
            <v>9</v>
          </cell>
        </row>
        <row r="495">
          <cell r="C495">
            <v>20150300057</v>
          </cell>
          <cell r="D495" t="str">
            <v>万田酵素ｴｸｾﾚﾝﾄ 145g ｼｵﾘ②</v>
          </cell>
          <cell r="E495" t="str">
            <v>枚</v>
          </cell>
          <cell r="F495">
            <v>14</v>
          </cell>
        </row>
        <row r="496">
          <cell r="C496">
            <v>20150500002</v>
          </cell>
          <cell r="D496" t="str">
            <v>金印 特別お客様仕様 表ﾗﾍﾞﾙ</v>
          </cell>
          <cell r="E496" t="str">
            <v>枚</v>
          </cell>
          <cell r="F496">
            <v>590</v>
          </cell>
        </row>
        <row r="497">
          <cell r="C497">
            <v>20150500003</v>
          </cell>
          <cell r="D497" t="str">
            <v>金印 特別お客様仕様 裏ﾗﾍﾞﾙ</v>
          </cell>
          <cell r="E497" t="str">
            <v>枚</v>
          </cell>
          <cell r="F497">
            <v>163</v>
          </cell>
        </row>
        <row r="498">
          <cell r="C498">
            <v>20150500029</v>
          </cell>
          <cell r="D498" t="str">
            <v>万田農場 小ｼｰﾙ（白）②</v>
          </cell>
          <cell r="E498" t="str">
            <v>枚</v>
          </cell>
          <cell r="F498">
            <v>3.5</v>
          </cell>
        </row>
        <row r="499">
          <cell r="C499">
            <v>20150500030</v>
          </cell>
          <cell r="D499" t="str">
            <v>万田農場 黒丸ﾗﾍﾞﾙ②</v>
          </cell>
          <cell r="E499" t="str">
            <v>枚</v>
          </cell>
          <cell r="F499">
            <v>5.4</v>
          </cell>
        </row>
        <row r="500">
          <cell r="C500">
            <v>20150600025</v>
          </cell>
          <cell r="D500" t="str">
            <v>ｽｰﾊﾟｰ万田酵素 氣I分包150gGS箱 ②</v>
          </cell>
          <cell r="E500" t="str">
            <v>枚</v>
          </cell>
          <cell r="F500">
            <v>177</v>
          </cell>
        </row>
        <row r="501">
          <cell r="C501">
            <v>20150600026</v>
          </cell>
          <cell r="D501" t="str">
            <v>ｽｰﾊﾟｰ万田酵素 氣I分包600gGS箱 ②</v>
          </cell>
          <cell r="E501" t="str">
            <v>枚</v>
          </cell>
          <cell r="F501">
            <v>290</v>
          </cell>
        </row>
        <row r="502">
          <cell r="C502">
            <v>20150600027</v>
          </cell>
          <cell r="D502" t="str">
            <v>肌元気 EX80g ｼﾞｬｰ ②</v>
          </cell>
          <cell r="E502" t="str">
            <v>本</v>
          </cell>
          <cell r="F502">
            <v>145</v>
          </cell>
        </row>
        <row r="503">
          <cell r="C503">
            <v>20150600028</v>
          </cell>
          <cell r="D503" t="str">
            <v>肌元気 EX80g ｷｬｯﾌﾟ ②</v>
          </cell>
          <cell r="E503" t="str">
            <v>個</v>
          </cell>
          <cell r="F503">
            <v>164</v>
          </cell>
        </row>
        <row r="504">
          <cell r="C504">
            <v>20150600029</v>
          </cell>
          <cell r="D504" t="str">
            <v>肌元気 EX80g ｼｰﾗｰ ②</v>
          </cell>
          <cell r="E504" t="str">
            <v>枚</v>
          </cell>
          <cell r="F504">
            <v>3</v>
          </cell>
        </row>
        <row r="505">
          <cell r="C505">
            <v>20150600030</v>
          </cell>
          <cell r="D505" t="str">
            <v>肌元気 EX80g ｼｵﾘ ②</v>
          </cell>
          <cell r="E505" t="str">
            <v>枚</v>
          </cell>
          <cell r="F505">
            <v>20</v>
          </cell>
        </row>
        <row r="506">
          <cell r="C506">
            <v>20150600033</v>
          </cell>
          <cell r="D506" t="str">
            <v>肌元気80g ﾛｰﾚｯﾄ無ｷｬｯﾌﾟ（白） ②</v>
          </cell>
          <cell r="E506" t="str">
            <v>個</v>
          </cell>
          <cell r="F506">
            <v>66</v>
          </cell>
        </row>
        <row r="507">
          <cell r="C507">
            <v>20150600054</v>
          </cell>
          <cell r="D507" t="str">
            <v>NONI酵素（2g×6）台紙 ②</v>
          </cell>
          <cell r="E507" t="str">
            <v>枚</v>
          </cell>
          <cell r="F507">
            <v>50</v>
          </cell>
        </row>
        <row r="508">
          <cell r="C508">
            <v>20150700004</v>
          </cell>
          <cell r="D508" t="str">
            <v>Man-Koso訂正シール</v>
          </cell>
          <cell r="E508" t="str">
            <v>枚</v>
          </cell>
          <cell r="F508">
            <v>11.6</v>
          </cell>
        </row>
        <row r="509">
          <cell r="C509">
            <v>20150700012</v>
          </cell>
          <cell r="D509" t="str">
            <v>2.5g ｱﾙﾐ分包ﾌｨﾙﾑ (大調和) ｲｹﾀﾞ①</v>
          </cell>
          <cell r="E509" t="str">
            <v>ｍ</v>
          </cell>
          <cell r="F509">
            <v>8</v>
          </cell>
        </row>
        <row r="510">
          <cell r="C510">
            <v>20150800045</v>
          </cell>
          <cell r="D510" t="str">
            <v>ｴｺｺﾞｰﾙﾄﾞEX500関西ｼｵﾘ②</v>
          </cell>
          <cell r="E510" t="str">
            <v>枚</v>
          </cell>
          <cell r="F510">
            <v>4.5</v>
          </cell>
        </row>
        <row r="511">
          <cell r="C511">
            <v>20150800047</v>
          </cell>
          <cell r="D511" t="str">
            <v>ｴｺｺﾞｰﾙﾄﾞEX500関西表ﾗﾍﾞﾙ②</v>
          </cell>
          <cell r="E511" t="str">
            <v>枚</v>
          </cell>
          <cell r="F511">
            <v>9</v>
          </cell>
        </row>
        <row r="512">
          <cell r="C512">
            <v>20150800051</v>
          </cell>
          <cell r="D512" t="str">
            <v>ｴｺ万田GLﾒｯｾｰｼﾞｶｰﾄﾞ会員向け②</v>
          </cell>
          <cell r="E512" t="str">
            <v>枚</v>
          </cell>
          <cell r="F512">
            <v>2.2000000000000002</v>
          </cell>
        </row>
        <row r="513">
          <cell r="C513">
            <v>20150800052</v>
          </cell>
          <cell r="D513" t="str">
            <v>ｴｺｺﾞｰﾙﾄﾞEX500関西1本箱②</v>
          </cell>
          <cell r="E513" t="str">
            <v>枚</v>
          </cell>
          <cell r="F513">
            <v>176</v>
          </cell>
        </row>
        <row r="514">
          <cell r="C514">
            <v>20150800053</v>
          </cell>
          <cell r="D514" t="str">
            <v>金印145ｇ 1本箱 税（改）②</v>
          </cell>
          <cell r="E514" t="str">
            <v>枚</v>
          </cell>
          <cell r="F514">
            <v>165</v>
          </cell>
        </row>
        <row r="515">
          <cell r="C515">
            <v>20150900007</v>
          </cell>
          <cell r="D515" t="str">
            <v>ﾊﾞｲｵｱﾙﾌｧ125ｇ1本箱②</v>
          </cell>
          <cell r="E515" t="str">
            <v>枚</v>
          </cell>
          <cell r="F515">
            <v>113</v>
          </cell>
        </row>
        <row r="516">
          <cell r="C516">
            <v>20150900008</v>
          </cell>
          <cell r="D516" t="str">
            <v>ﾊﾞｲｵｱﾙﾌｧ125ｇｼｵﾘ②</v>
          </cell>
          <cell r="E516" t="str">
            <v>枚</v>
          </cell>
          <cell r="F516">
            <v>10.199999999999999</v>
          </cell>
        </row>
        <row r="517">
          <cell r="C517">
            <v>20150900009</v>
          </cell>
          <cell r="D517" t="str">
            <v>ﾊﾞｲｵｱﾙﾌｧ125ｇ裏ﾗﾍﾞﾙ②</v>
          </cell>
          <cell r="E517" t="str">
            <v>枚</v>
          </cell>
          <cell r="F517">
            <v>4</v>
          </cell>
        </row>
        <row r="518">
          <cell r="C518">
            <v>20150900019</v>
          </cell>
          <cell r="D518" t="str">
            <v>大地の彩 分包75ｇｼｵﾘ②</v>
          </cell>
          <cell r="E518" t="str">
            <v>枚</v>
          </cell>
          <cell r="F518">
            <v>14.5</v>
          </cell>
        </row>
        <row r="519">
          <cell r="C519">
            <v>20150900020</v>
          </cell>
          <cell r="D519" t="str">
            <v>大地の彩 分包75ｇ化粧箱②</v>
          </cell>
          <cell r="E519" t="str">
            <v>枚</v>
          </cell>
          <cell r="F519">
            <v>72</v>
          </cell>
        </row>
        <row r="520">
          <cell r="C520">
            <v>20151000032</v>
          </cell>
          <cell r="D520" t="str">
            <v>分包150g共用箱 税 （改）</v>
          </cell>
          <cell r="E520" t="str">
            <v>枚</v>
          </cell>
          <cell r="F520">
            <v>131</v>
          </cell>
        </row>
        <row r="521">
          <cell r="C521">
            <v>20200300037</v>
          </cell>
          <cell r="D521" t="str">
            <v>9本入りﾀﾞﾝﾎﾞｰﾙ</v>
          </cell>
          <cell r="F521">
            <v>39.200000000000003</v>
          </cell>
        </row>
        <row r="522">
          <cell r="C522">
            <v>20210600048</v>
          </cell>
          <cell r="D522" t="str">
            <v>販売店 分包 150g GS箱 (C)</v>
          </cell>
          <cell r="F522">
            <v>57.945945945945944</v>
          </cell>
        </row>
        <row r="523">
          <cell r="C523">
            <v>20151100020</v>
          </cell>
          <cell r="D523" t="str">
            <v>L-5000 化粧箱（90包入）（改）</v>
          </cell>
          <cell r="E523" t="str">
            <v>枚</v>
          </cell>
          <cell r="F523">
            <v>188</v>
          </cell>
        </row>
        <row r="524">
          <cell r="C524">
            <v>20151100021</v>
          </cell>
          <cell r="D524" t="str">
            <v>L-5000 化粧箱（30包入）（改）</v>
          </cell>
          <cell r="E524" t="str">
            <v>枚</v>
          </cell>
          <cell r="F524">
            <v>66</v>
          </cell>
        </row>
        <row r="525">
          <cell r="C525">
            <v>20151100036</v>
          </cell>
          <cell r="D525" t="str">
            <v>L-5000 ｽﾘｰﾌﾞ（内側）</v>
          </cell>
          <cell r="E525" t="str">
            <v>枚</v>
          </cell>
          <cell r="F525">
            <v>12</v>
          </cell>
        </row>
        <row r="526">
          <cell r="C526">
            <v>20151200014</v>
          </cell>
          <cell r="D526" t="str">
            <v>粒 3粒×7包（生協用）台紙</v>
          </cell>
          <cell r="E526" t="str">
            <v>枚</v>
          </cell>
          <cell r="F526">
            <v>5.0999999999999996</v>
          </cell>
        </row>
        <row r="527">
          <cell r="C527">
            <v>20151200015</v>
          </cell>
          <cell r="D527" t="str">
            <v>粒 3粒×7包（生協用）ﾀﾞﾝﾎﾞｰﾙ</v>
          </cell>
          <cell r="E527" t="str">
            <v>枚</v>
          </cell>
          <cell r="F527">
            <v>128</v>
          </cell>
        </row>
        <row r="528">
          <cell r="C528">
            <v>20151200017</v>
          </cell>
          <cell r="D528" t="str">
            <v>分包 2.5g×5包（生協用）台紙</v>
          </cell>
          <cell r="E528" t="str">
            <v>枚</v>
          </cell>
          <cell r="F528">
            <v>33.75</v>
          </cell>
        </row>
        <row r="529">
          <cell r="C529">
            <v>20151200018</v>
          </cell>
          <cell r="D529" t="str">
            <v>分包 2.5g×5包（生協用）ﾀﾞﾝﾎﾞｰﾙ</v>
          </cell>
          <cell r="E529" t="str">
            <v>枚</v>
          </cell>
          <cell r="F529">
            <v>53</v>
          </cell>
        </row>
        <row r="530">
          <cell r="C530">
            <v>20151200042</v>
          </cell>
          <cell r="D530" t="str">
            <v>NONIｵﾘｼﾞﾅﾙ共通ｼｵﾘ (新ﾛｺﾞ)② (T)</v>
          </cell>
          <cell r="E530" t="str">
            <v>枚</v>
          </cell>
          <cell r="F530">
            <v>6.2989985693848354</v>
          </cell>
        </row>
        <row r="531">
          <cell r="C531">
            <v>20160100001</v>
          </cell>
          <cell r="D531" t="str">
            <v>試供品 ｽｰﾊﾟｰ氣Ⅰ 5g台紙 税(改)(T</v>
          </cell>
          <cell r="E531" t="str">
            <v>枚</v>
          </cell>
          <cell r="F531">
            <v>6.0666666666666664</v>
          </cell>
        </row>
        <row r="532">
          <cell r="C532">
            <v>20160100029</v>
          </cell>
          <cell r="D532" t="str">
            <v>試供品 想愛酵素HI 5g 台紙(改)(T)</v>
          </cell>
          <cell r="E532" t="str">
            <v>枚</v>
          </cell>
          <cell r="F532">
            <v>1.7</v>
          </cell>
        </row>
        <row r="533">
          <cell r="C533">
            <v>20160300003</v>
          </cell>
          <cell r="D533" t="str">
            <v>無地茶箱 (455×325×280)</v>
          </cell>
          <cell r="E533" t="str">
            <v>枚</v>
          </cell>
          <cell r="F533">
            <v>74</v>
          </cell>
        </row>
        <row r="534">
          <cell r="C534">
            <v>20160300017</v>
          </cell>
          <cell r="D534" t="str">
            <v>万田酵素 ｴｸｾﾚﾝﾄ分包450g 化粧箱②</v>
          </cell>
          <cell r="E534" t="str">
            <v>箱</v>
          </cell>
          <cell r="F534">
            <v>180</v>
          </cell>
        </row>
        <row r="535">
          <cell r="C535">
            <v>20160500004</v>
          </cell>
          <cell r="D535" t="str">
            <v>桐箱 145g×3本用</v>
          </cell>
          <cell r="E535" t="str">
            <v>箱</v>
          </cell>
          <cell r="F535">
            <v>3600</v>
          </cell>
        </row>
        <row r="536">
          <cell r="C536">
            <v>20160500007</v>
          </cell>
          <cell r="D536" t="str">
            <v>保存試験用 分包ﾌｨﾙﾑ 1 透明蒸着PE</v>
          </cell>
          <cell r="E536" t="str">
            <v>ｍ</v>
          </cell>
          <cell r="F536">
            <v>15</v>
          </cell>
        </row>
        <row r="537">
          <cell r="C537">
            <v>20160500008</v>
          </cell>
          <cell r="D537" t="str">
            <v>保存試験用 分包ﾌｨﾙﾑ 2 PET12</v>
          </cell>
          <cell r="E537" t="str">
            <v>ｍ</v>
          </cell>
          <cell r="F537">
            <v>15</v>
          </cell>
        </row>
        <row r="538">
          <cell r="C538">
            <v>20160500017</v>
          </cell>
          <cell r="D538" t="str">
            <v>万田31号(韓国向)100mL ｼｵﾘ</v>
          </cell>
          <cell r="E538" t="str">
            <v>枚</v>
          </cell>
          <cell r="F538">
            <v>12.5</v>
          </cell>
        </row>
        <row r="539">
          <cell r="C539">
            <v>20160600010</v>
          </cell>
          <cell r="D539" t="str">
            <v>ﾊﾞｲｵ・EX 125g ｼｵﾘ(改)</v>
          </cell>
          <cell r="E539" t="str">
            <v>枚</v>
          </cell>
          <cell r="F539">
            <v>20.5</v>
          </cell>
        </row>
        <row r="540">
          <cell r="C540">
            <v>20160600012</v>
          </cell>
          <cell r="D540" t="str">
            <v>ﾊﾞｲｵ・EX 125g 裏ﾗﾍﾞﾙ(改)</v>
          </cell>
          <cell r="E540" t="str">
            <v>枚</v>
          </cell>
          <cell r="F540">
            <v>8.7380952380952372</v>
          </cell>
        </row>
        <row r="541">
          <cell r="C541">
            <v>20160600013</v>
          </cell>
          <cell r="D541" t="str">
            <v>ﾊﾞｲｵ・EX 125g 1本箱(改)</v>
          </cell>
          <cell r="E541" t="str">
            <v>箱</v>
          </cell>
          <cell r="F541">
            <v>130</v>
          </cell>
        </row>
        <row r="542">
          <cell r="C542">
            <v>20160600014</v>
          </cell>
          <cell r="D542" t="str">
            <v>ﾊﾞｲｵ・EX 125g 3本箱(改)</v>
          </cell>
          <cell r="E542" t="str">
            <v>箱</v>
          </cell>
          <cell r="F542">
            <v>295</v>
          </cell>
        </row>
        <row r="543">
          <cell r="C543">
            <v>20160600023</v>
          </cell>
          <cell r="D543" t="str">
            <v>無地三方袋 100×150</v>
          </cell>
          <cell r="E543" t="str">
            <v>袋</v>
          </cell>
          <cell r="F543">
            <v>12</v>
          </cell>
        </row>
        <row r="544">
          <cell r="C544">
            <v>20160700005</v>
          </cell>
          <cell r="D544" t="str">
            <v>金印分包 150g 裏ﾗﾍﾞﾙ 税(改)②</v>
          </cell>
          <cell r="E544" t="str">
            <v>枚</v>
          </cell>
          <cell r="F544">
            <v>7.2</v>
          </cell>
        </row>
        <row r="545">
          <cell r="C545">
            <v>20160700053</v>
          </cell>
          <cell r="D545" t="str">
            <v>万田海苔養殖用 10L ﾀﾞﾝﾎﾞｰﾙ②</v>
          </cell>
          <cell r="E545" t="str">
            <v>枚</v>
          </cell>
          <cell r="F545">
            <v>68</v>
          </cell>
        </row>
        <row r="546">
          <cell r="C546">
            <v>20160700055</v>
          </cell>
          <cell r="D546" t="str">
            <v>万田酵素分包50g(生協用)ﾀﾞﾝﾎﾞｰﾙ②</v>
          </cell>
          <cell r="E546" t="str">
            <v>枚</v>
          </cell>
          <cell r="F546">
            <v>72</v>
          </cell>
        </row>
        <row r="547">
          <cell r="C547">
            <v>20160700058</v>
          </cell>
          <cell r="D547" t="str">
            <v>超熟 携帯ﾊﾟｯｸ ﾀﾞﾝﾎﾞｰﾙ②</v>
          </cell>
          <cell r="E547" t="str">
            <v>枚</v>
          </cell>
          <cell r="F547">
            <v>102</v>
          </cell>
        </row>
        <row r="548">
          <cell r="C548">
            <v>20160700063</v>
          </cell>
          <cell r="D548" t="str">
            <v>特選EXﾌﾟﾗｽ 145g ﾀﾞﾝﾎﾞｰﾙ②</v>
          </cell>
          <cell r="E548" t="str">
            <v>枚</v>
          </cell>
          <cell r="F548">
            <v>110</v>
          </cell>
        </row>
        <row r="549">
          <cell r="C549">
            <v>20220100015</v>
          </cell>
          <cell r="D549" t="str">
            <v>180ｇ 金箱 (Ｔ)</v>
          </cell>
          <cell r="F549">
            <v>462</v>
          </cell>
        </row>
        <row r="550">
          <cell r="C550">
            <v>20160800001</v>
          </cell>
          <cell r="D550" t="str">
            <v>EC-500用 ｷｬｯﾌﾟ(ｿﾌﾄﾛﾝ79.5×1.5)</v>
          </cell>
          <cell r="E550" t="str">
            <v>個</v>
          </cell>
          <cell r="F550">
            <v>125</v>
          </cell>
        </row>
        <row r="551">
          <cell r="C551">
            <v>20160800002</v>
          </cell>
          <cell r="D551" t="str">
            <v>PP100Tﾊｲｼｰﾄ 79.5×1.0 大商硝子</v>
          </cell>
          <cell r="E551" t="str">
            <v>枚</v>
          </cell>
          <cell r="F551">
            <v>9.9</v>
          </cell>
        </row>
        <row r="552">
          <cell r="C552">
            <v>20160800007</v>
          </cell>
          <cell r="D552" t="str">
            <v>万田酵素 ｴｸｾﾚﾝﾄ分包 150g ｼｵﾘ②</v>
          </cell>
          <cell r="E552" t="str">
            <v>枚</v>
          </cell>
          <cell r="F552">
            <v>20</v>
          </cell>
        </row>
        <row r="553">
          <cell r="C553">
            <v>20160800008</v>
          </cell>
          <cell r="D553" t="str">
            <v>ひと粒のちから 55g (ﾊﾞｰｺｰﾄﾞ入)</v>
          </cell>
          <cell r="E553" t="str">
            <v>枚</v>
          </cell>
          <cell r="F553">
            <v>25</v>
          </cell>
        </row>
        <row r="554">
          <cell r="C554">
            <v>20160800018</v>
          </cell>
          <cell r="D554" t="str">
            <v>ﾌﾟﾗｽ温粒 分包ﾌｨﾙﾑ (帯電防止仕様)</v>
          </cell>
          <cell r="E554" t="str">
            <v>ｍ</v>
          </cell>
          <cell r="F554">
            <v>10.8</v>
          </cell>
        </row>
        <row r="555">
          <cell r="C555">
            <v>20160900011</v>
          </cell>
          <cell r="D555" t="str">
            <v>3年3ヶ月以上発酵熟成酵素 70g ｼｵﾘ</v>
          </cell>
          <cell r="E555" t="str">
            <v>枚</v>
          </cell>
          <cell r="F555">
            <v>12.2</v>
          </cell>
        </row>
        <row r="556">
          <cell r="C556">
            <v>20160900012</v>
          </cell>
          <cell r="D556" t="str">
            <v>3年3ヶ月以上発酵熟成酵素 70g</v>
          </cell>
          <cell r="E556" t="str">
            <v>枚</v>
          </cell>
          <cell r="F556">
            <v>4.0999999999999996</v>
          </cell>
        </row>
        <row r="557">
          <cell r="C557">
            <v>20160900013</v>
          </cell>
          <cell r="D557" t="str">
            <v>3年3ヶ月以上発酵熟成酵素 70g</v>
          </cell>
          <cell r="E557" t="str">
            <v>箱</v>
          </cell>
          <cell r="F557">
            <v>58.5</v>
          </cell>
        </row>
        <row r="558">
          <cell r="C558">
            <v>20191000023</v>
          </cell>
          <cell r="D558" t="str">
            <v>発酵甘酒用発送箱　3ｹｰｽ入れ</v>
          </cell>
          <cell r="F558">
            <v>64.540000000000006</v>
          </cell>
        </row>
        <row r="559">
          <cell r="C559">
            <v>20170600022</v>
          </cell>
          <cell r="D559" t="str">
            <v>万田酵素 GINGER 分包35g ﾁｬｯｸ袋</v>
          </cell>
          <cell r="E559" t="str">
            <v>枚</v>
          </cell>
          <cell r="F559">
            <v>18.771428571428572</v>
          </cell>
        </row>
        <row r="560">
          <cell r="C560">
            <v>20160900021</v>
          </cell>
          <cell r="D560" t="str">
            <v>万田31号100ml ﾗﾍﾞﾙ②</v>
          </cell>
          <cell r="E560" t="str">
            <v>枚</v>
          </cell>
          <cell r="F560">
            <v>145</v>
          </cell>
        </row>
        <row r="561">
          <cell r="C561">
            <v>20160900022</v>
          </cell>
          <cell r="D561" t="str">
            <v>万田31号100ml 12本入ﾀﾞﾝﾎﾞｰﾙ②</v>
          </cell>
          <cell r="E561" t="str">
            <v>枚</v>
          </cell>
          <cell r="F561">
            <v>32</v>
          </cell>
        </row>
        <row r="562">
          <cell r="C562">
            <v>20160900023</v>
          </cell>
          <cell r="D562" t="str">
            <v>万田31号 500ml ﾗﾍﾞﾙ②</v>
          </cell>
          <cell r="E562" t="str">
            <v>枚</v>
          </cell>
          <cell r="F562">
            <v>95</v>
          </cell>
        </row>
        <row r="563">
          <cell r="C563">
            <v>20160900024</v>
          </cell>
          <cell r="D563" t="str">
            <v>万田31号1L ﾗﾍﾞﾙ②</v>
          </cell>
          <cell r="E563" t="str">
            <v>枚</v>
          </cell>
          <cell r="F563">
            <v>151</v>
          </cell>
        </row>
        <row r="564">
          <cell r="C564">
            <v>20161000023</v>
          </cell>
          <cell r="D564" t="str">
            <v>31号100mL/500mL容器ﾗﾍﾞﾙ用</v>
          </cell>
          <cell r="E564" t="str">
            <v>枚</v>
          </cell>
          <cell r="F564">
            <v>1.3</v>
          </cell>
        </row>
        <row r="565">
          <cell r="C565">
            <v>20161000026</v>
          </cell>
          <cell r="D565" t="str">
            <v>万田31号 100ml (韓国向) ﾗﾍﾞﾙ</v>
          </cell>
          <cell r="E565" t="str">
            <v>枚</v>
          </cell>
          <cell r="F565">
            <v>28.6</v>
          </cell>
        </row>
        <row r="566">
          <cell r="C566">
            <v>20161000027</v>
          </cell>
          <cell r="D566" t="str">
            <v>万田31号 100ml (韓国向) ｼｵﾘ</v>
          </cell>
          <cell r="E566" t="str">
            <v>枚</v>
          </cell>
          <cell r="F566">
            <v>26.3</v>
          </cell>
        </row>
        <row r="567">
          <cell r="C567">
            <v>20161000029</v>
          </cell>
          <cell r="D567" t="str">
            <v>万田31号 1L・500ml 共用 白ｷｬｯﾌﾟ</v>
          </cell>
          <cell r="E567" t="str">
            <v>個</v>
          </cell>
          <cell r="F567">
            <v>27.5</v>
          </cell>
        </row>
        <row r="568">
          <cell r="C568">
            <v>20191000003</v>
          </cell>
          <cell r="D568" t="str">
            <v>発送用のｾﾄﾊﾟｯｸ  Ｓ-730</v>
          </cell>
          <cell r="F568">
            <v>13.95</v>
          </cell>
        </row>
        <row r="569">
          <cell r="C569">
            <v>20161000031</v>
          </cell>
          <cell r="D569" t="str">
            <v>万田31号 500ml (韓国向) ﾗﾍﾞﾙ</v>
          </cell>
          <cell r="E569" t="str">
            <v>枚</v>
          </cell>
          <cell r="F569">
            <v>148</v>
          </cell>
        </row>
        <row r="570">
          <cell r="C570">
            <v>20161000033</v>
          </cell>
          <cell r="D570" t="str">
            <v>万田31号 500ml (韓国向)ﾀﾞﾝﾎﾞｰﾙ</v>
          </cell>
          <cell r="E570" t="str">
            <v>枚</v>
          </cell>
          <cell r="F570">
            <v>124.7</v>
          </cell>
        </row>
        <row r="571">
          <cell r="C571">
            <v>20161000034</v>
          </cell>
          <cell r="D571" t="str">
            <v>万田31号 1ﾘｯﾄﾙ (韓国向) ﾗﾍﾞﾙ</v>
          </cell>
          <cell r="E571" t="str">
            <v>枚</v>
          </cell>
          <cell r="F571">
            <v>65</v>
          </cell>
        </row>
        <row r="572">
          <cell r="C572">
            <v>20191000024</v>
          </cell>
          <cell r="D572" t="str">
            <v>発酵甘酒用発送箱  2ｹｰｽ入り</v>
          </cell>
          <cell r="F572">
            <v>52.225000000000001</v>
          </cell>
        </row>
        <row r="573">
          <cell r="C573">
            <v>20161200008</v>
          </cell>
          <cell r="D573" t="str">
            <v>L 5000(ﾀﾅｶ) 分包ﾌｨﾙﾑ②</v>
          </cell>
          <cell r="E573" t="str">
            <v>ｍ</v>
          </cell>
          <cell r="F573">
            <v>22.4</v>
          </cell>
        </row>
        <row r="574">
          <cell r="C574">
            <v>20191200027</v>
          </cell>
          <cell r="D574" t="str">
            <v>万田酵素 分包50g 化粧箱 税 改③</v>
          </cell>
          <cell r="F574">
            <v>130</v>
          </cell>
        </row>
        <row r="575">
          <cell r="C575">
            <v>20200300041</v>
          </cell>
          <cell r="D575" t="str">
            <v>6本入りﾀﾞﾝﾎﾞｰﾙ</v>
          </cell>
          <cell r="F575">
            <v>25.453768844221106</v>
          </cell>
        </row>
        <row r="576">
          <cell r="C576">
            <v>20210500003</v>
          </cell>
          <cell r="D576" t="str">
            <v>万田酵素STANDARD2.5g外装ﾌｨﾙﾑ③</v>
          </cell>
          <cell r="F576">
            <v>18.16</v>
          </cell>
        </row>
        <row r="577">
          <cell r="C577">
            <v>20170100031</v>
          </cell>
          <cell r="D577" t="str">
            <v>秘蔵 万田酵素 145g 桐箱用 帯</v>
          </cell>
          <cell r="E577" t="str">
            <v>枚</v>
          </cell>
          <cell r="F577">
            <v>1250</v>
          </cell>
        </row>
        <row r="578">
          <cell r="C578">
            <v>20180500086</v>
          </cell>
          <cell r="D578" t="str">
            <v>万田酵素STANDARD 分包50g ﾁｬｯｸ袋</v>
          </cell>
          <cell r="E578" t="str">
            <v>枚</v>
          </cell>
          <cell r="F578">
            <v>35.07</v>
          </cell>
        </row>
        <row r="579">
          <cell r="C579">
            <v>20170300025</v>
          </cell>
          <cell r="D579" t="str">
            <v>Rｼｰﾙ ＃35×124×130R(PS)</v>
          </cell>
          <cell r="E579" t="str">
            <v>枚</v>
          </cell>
          <cell r="F579">
            <v>8</v>
          </cell>
        </row>
        <row r="580">
          <cell r="C580">
            <v>20170300032</v>
          </cell>
          <cell r="D580" t="str">
            <v>70gﾋﾞﾝ用ﾛｰﾙｼｭﾘﾝｸﾌｨﾙﾑ</v>
          </cell>
          <cell r="E580" t="str">
            <v>ｍ</v>
          </cell>
          <cell r="F580">
            <v>40</v>
          </cell>
        </row>
        <row r="581">
          <cell r="C581">
            <v>20170300033</v>
          </cell>
          <cell r="D581" t="str">
            <v>145gﾋﾞﾝ用ﾛｰﾙｼｭﾘﾝｸﾌｨﾙﾑ</v>
          </cell>
          <cell r="E581" t="str">
            <v>ｍ</v>
          </cell>
          <cell r="F581">
            <v>42</v>
          </cell>
        </row>
        <row r="582">
          <cell r="C582">
            <v>20170400011</v>
          </cell>
          <cell r="D582" t="str">
            <v>ｼｭﾘﾝｸﾌｨﾙﾑ 12μ×380mm</v>
          </cell>
          <cell r="E582" t="str">
            <v>ｍ</v>
          </cell>
          <cell r="F582">
            <v>5</v>
          </cell>
        </row>
        <row r="583">
          <cell r="C583">
            <v>20170400012</v>
          </cell>
          <cell r="D583" t="str">
            <v>ｼｭﾘﾝｸﾌｨﾙﾑ 12μ×410mm</v>
          </cell>
          <cell r="E583" t="str">
            <v>ｍ</v>
          </cell>
          <cell r="F583">
            <v>5.3949999999999996</v>
          </cell>
        </row>
        <row r="584">
          <cell r="C584">
            <v>20170400015</v>
          </cell>
          <cell r="D584" t="str">
            <v>L5000 ﾀﾞﾝﾎﾞｰﾙ②</v>
          </cell>
          <cell r="E584" t="str">
            <v>枚</v>
          </cell>
          <cell r="F584">
            <v>89</v>
          </cell>
        </row>
        <row r="585">
          <cell r="C585">
            <v>20170400025</v>
          </cell>
          <cell r="D585" t="str">
            <v>ｼｭﾘﾝｸﾌｨﾙﾑ 12μ×430mm</v>
          </cell>
          <cell r="E585" t="str">
            <v>ｍ</v>
          </cell>
          <cell r="F585">
            <v>6.18</v>
          </cell>
        </row>
        <row r="586">
          <cell r="C586">
            <v>20170400032</v>
          </cell>
          <cell r="D586" t="str">
            <v>万田酵素 STANDARD 分包ﾌｨﾙﾑ</v>
          </cell>
          <cell r="E586" t="str">
            <v>ｍ</v>
          </cell>
          <cell r="F586">
            <v>13.1</v>
          </cell>
        </row>
        <row r="587">
          <cell r="C587">
            <v>20170400033</v>
          </cell>
          <cell r="D587" t="str">
            <v>万田酵素 GINGER 分包ﾌｨﾙﾑ</v>
          </cell>
          <cell r="E587" t="str">
            <v>ｍ</v>
          </cell>
          <cell r="F587">
            <v>12</v>
          </cell>
        </row>
        <row r="588">
          <cell r="C588">
            <v>20170400042</v>
          </cell>
          <cell r="D588" t="str">
            <v>万田酵素 GINGER 分包20g ﾁｬｯｸ袋</v>
          </cell>
          <cell r="E588" t="str">
            <v>袋</v>
          </cell>
          <cell r="F588">
            <v>12</v>
          </cell>
        </row>
        <row r="589">
          <cell r="C589">
            <v>20170600021</v>
          </cell>
          <cell r="D589" t="str">
            <v>万田酵素 STANDARD 分包35g ﾁｬｯｸ袋</v>
          </cell>
          <cell r="E589" t="str">
            <v>枚</v>
          </cell>
          <cell r="F589">
            <v>19.7</v>
          </cell>
        </row>
        <row r="590">
          <cell r="C590">
            <v>20191000132</v>
          </cell>
          <cell r="D590" t="str">
            <v>万田酵素STANDARD分包77.5gﾁｬｯｸ袋3</v>
          </cell>
          <cell r="E590" t="str">
            <v>枚</v>
          </cell>
          <cell r="F590">
            <v>19.600000000000001</v>
          </cell>
        </row>
        <row r="591">
          <cell r="C591">
            <v>20170600025</v>
          </cell>
          <cell r="D591" t="str">
            <v>6g×100入共用無地ﾀﾞﾝﾎﾞｰﾙ 仕切無</v>
          </cell>
          <cell r="E591" t="str">
            <v>枚</v>
          </cell>
          <cell r="F591">
            <v>31.4996632996633</v>
          </cell>
        </row>
        <row r="592">
          <cell r="C592">
            <v>20170600047</v>
          </cell>
          <cell r="D592" t="str">
            <v>万田31号(韓国向) 分包ﾌｨﾙﾑ</v>
          </cell>
          <cell r="E592" t="str">
            <v>ｍ</v>
          </cell>
          <cell r="F592">
            <v>10.3</v>
          </cell>
        </row>
        <row r="593">
          <cell r="C593">
            <v>20170700021</v>
          </cell>
          <cell r="D593" t="str">
            <v>万田酵素 GINGER 75g 表ﾗﾍﾞﾙ</v>
          </cell>
          <cell r="E593" t="str">
            <v>枚</v>
          </cell>
          <cell r="F593">
            <v>2.5</v>
          </cell>
        </row>
        <row r="594">
          <cell r="C594">
            <v>20170700031</v>
          </cell>
          <cell r="D594" t="str">
            <v>計量ｶｯﾌﾟ 50ml(AS樹脂)</v>
          </cell>
          <cell r="E594" t="str">
            <v>個</v>
          </cell>
          <cell r="F594">
            <v>35</v>
          </cell>
        </row>
        <row r="595">
          <cell r="C595">
            <v>20170700047</v>
          </cell>
          <cell r="D595" t="str">
            <v>試供品 万田31号(韓国向) 台紙</v>
          </cell>
          <cell r="E595" t="str">
            <v>枚</v>
          </cell>
          <cell r="F595">
            <v>5.809476309226933</v>
          </cell>
        </row>
        <row r="596">
          <cell r="C596">
            <v>20170700057</v>
          </cell>
          <cell r="D596" t="str">
            <v>おいしい青汁 3g×15包 化粧箱②</v>
          </cell>
          <cell r="E596" t="str">
            <v>枚</v>
          </cell>
          <cell r="F596">
            <v>36.667993486520714</v>
          </cell>
        </row>
        <row r="597">
          <cell r="C597">
            <v>20200200025</v>
          </cell>
          <cell r="D597" t="str">
            <v>無地ﾀﾞﾝﾎﾞｰﾙ 475×385×170</v>
          </cell>
          <cell r="E597" t="str">
            <v>枚</v>
          </cell>
          <cell r="F597">
            <v>86.58620689655173</v>
          </cell>
        </row>
        <row r="598">
          <cell r="C598">
            <v>20180700076</v>
          </cell>
          <cell r="D598" t="str">
            <v>STANDARD粒 7粒×20包 無地ﾀﾞﾝﾎﾞｰﾙ</v>
          </cell>
          <cell r="E598" t="str">
            <v>枚</v>
          </cell>
          <cell r="F598">
            <v>73.407692307692301</v>
          </cell>
        </row>
        <row r="599">
          <cell r="C599">
            <v>20170800006</v>
          </cell>
          <cell r="D599" t="str">
            <v>ｴｺｺﾞｰﾙﾄﾞEX 500g 表ﾗﾍﾞﾙ③</v>
          </cell>
          <cell r="E599" t="str">
            <v>枚</v>
          </cell>
          <cell r="F599">
            <v>8.6</v>
          </cell>
        </row>
        <row r="600">
          <cell r="C600">
            <v>20170800007</v>
          </cell>
          <cell r="D600" t="str">
            <v>ｴｺｺﾞｰﾙﾄﾞEX 500g 裏ﾗﾍﾞﾙ③</v>
          </cell>
          <cell r="E600" t="str">
            <v>枚</v>
          </cell>
          <cell r="F600">
            <v>7.4</v>
          </cell>
        </row>
        <row r="601">
          <cell r="C601">
            <v>20170800008</v>
          </cell>
          <cell r="D601" t="str">
            <v>ｴｺｺﾞｰﾙﾄﾞEX 500g ｼｵﾘ③</v>
          </cell>
          <cell r="E601" t="str">
            <v>枚</v>
          </cell>
          <cell r="F601">
            <v>24.5</v>
          </cell>
        </row>
        <row r="602">
          <cell r="C602">
            <v>20170800009</v>
          </cell>
          <cell r="D602" t="str">
            <v>ｴｺｺﾞｰﾙﾄﾞEX 500g 1本箱③</v>
          </cell>
          <cell r="E602" t="str">
            <v>枚</v>
          </cell>
          <cell r="F602">
            <v>180.54545454545453</v>
          </cell>
        </row>
        <row r="603">
          <cell r="C603">
            <v>20170800010</v>
          </cell>
          <cell r="D603" t="str">
            <v>ｴｺｺﾞｰﾙﾄﾞEX 分包50g 台紙③</v>
          </cell>
          <cell r="E603" t="str">
            <v>枚</v>
          </cell>
          <cell r="F603">
            <v>20.8</v>
          </cell>
        </row>
        <row r="604">
          <cell r="C604">
            <v>20170800014</v>
          </cell>
          <cell r="D604" t="str">
            <v>ｴｺｺﾞｰﾙﾄﾞEX 500g ﾒｯｾｰｼﾞｶｰﾄﾞ③</v>
          </cell>
          <cell r="E604" t="str">
            <v>枚</v>
          </cell>
          <cell r="F604">
            <v>0</v>
          </cell>
        </row>
        <row r="605">
          <cell r="C605">
            <v>20170800024</v>
          </cell>
          <cell r="D605" t="str">
            <v>ｽｰﾊﾟｰ氣Ⅰ 分包600g Rｼｭﾘﾝｸ</v>
          </cell>
          <cell r="E605" t="str">
            <v>枚</v>
          </cell>
          <cell r="F605">
            <v>19</v>
          </cell>
        </row>
        <row r="606">
          <cell r="C606">
            <v>20170800036</v>
          </cell>
          <cell r="D606" t="str">
            <v>500g×12本入 無地ﾀﾞﾝﾎﾞｰﾙ(W芯)</v>
          </cell>
          <cell r="E606" t="str">
            <v>枚</v>
          </cell>
          <cell r="F606">
            <v>107</v>
          </cell>
        </row>
        <row r="607">
          <cell r="C607">
            <v>20170900008</v>
          </cell>
          <cell r="D607" t="str">
            <v>万田酵素 GINGER 75g 1本箱 改</v>
          </cell>
          <cell r="E607" t="str">
            <v>枚</v>
          </cell>
          <cell r="F607">
            <v>45</v>
          </cell>
        </row>
        <row r="608">
          <cell r="C608">
            <v>20170900009</v>
          </cell>
          <cell r="D608" t="str">
            <v>おいしい青汁(30袋)化粧箱仕切付</v>
          </cell>
          <cell r="E608" t="str">
            <v>枚</v>
          </cell>
          <cell r="F608">
            <v>15.15</v>
          </cell>
        </row>
        <row r="609">
          <cell r="C609">
            <v>20170900024</v>
          </cell>
          <cell r="D609" t="str">
            <v>MANDA KOSO 分包35g 化粧箱(改)2</v>
          </cell>
          <cell r="E609" t="str">
            <v>枚</v>
          </cell>
          <cell r="F609">
            <v>59</v>
          </cell>
        </row>
        <row r="610">
          <cell r="C610">
            <v>20171000027</v>
          </cell>
          <cell r="D610" t="str">
            <v>CARE PLUS 75g(ﾊﾟﾊﾟｲﾔ・ｺｺｱ)化粧箱</v>
          </cell>
          <cell r="E610" t="str">
            <v>枚</v>
          </cell>
          <cell r="F610">
            <v>108</v>
          </cell>
        </row>
        <row r="611">
          <cell r="C611">
            <v>20171000036</v>
          </cell>
          <cell r="D611" t="str">
            <v>CARE PLUS 75g(梅)化粧箱 木型改</v>
          </cell>
          <cell r="E611" t="str">
            <v>枚</v>
          </cell>
          <cell r="F611">
            <v>108</v>
          </cell>
        </row>
        <row r="612">
          <cell r="C612">
            <v>20171000040</v>
          </cell>
          <cell r="D612" t="str">
            <v>万田酵素 MULBERRY 分包20g ﾁｬｯｸ袋</v>
          </cell>
          <cell r="E612" t="str">
            <v>枚</v>
          </cell>
          <cell r="F612">
            <v>16.734798877455567</v>
          </cell>
        </row>
        <row r="613">
          <cell r="C613">
            <v>20171000041</v>
          </cell>
          <cell r="D613" t="str">
            <v>万田酵素 MULBERRY 分包ﾌｨﾙﾑ</v>
          </cell>
          <cell r="E613" t="str">
            <v>ｍ</v>
          </cell>
          <cell r="F613">
            <v>12.89158130512271</v>
          </cell>
        </row>
        <row r="614">
          <cell r="C614">
            <v>20171000050</v>
          </cell>
          <cell r="D614" t="str">
            <v>MANDA KOSO 分包70g 化粧箱改2</v>
          </cell>
          <cell r="E614" t="str">
            <v>枚</v>
          </cell>
          <cell r="F614">
            <v>104</v>
          </cell>
        </row>
        <row r="615">
          <cell r="C615">
            <v>20171000051</v>
          </cell>
          <cell r="D615" t="str">
            <v>万田酵素 分包50g 化粧箱 税 改2</v>
          </cell>
          <cell r="E615" t="str">
            <v>枚</v>
          </cell>
          <cell r="F615">
            <v>130</v>
          </cell>
        </row>
        <row r="616">
          <cell r="C616">
            <v>20171100001</v>
          </cell>
          <cell r="D616" t="str">
            <v>180g 金箱 (改2)</v>
          </cell>
          <cell r="E616" t="str">
            <v>箱</v>
          </cell>
          <cell r="F616">
            <v>470</v>
          </cell>
        </row>
        <row r="617">
          <cell r="C617">
            <v>20171100003</v>
          </cell>
          <cell r="D617" t="str">
            <v>万田酵素 ﾌﾟﾚﾐｱﾑ粒21g 化粧箱 税②</v>
          </cell>
          <cell r="E617" t="str">
            <v>枚</v>
          </cell>
          <cell r="F617">
            <v>82.72</v>
          </cell>
        </row>
        <row r="618">
          <cell r="C618">
            <v>20171100004</v>
          </cell>
          <cell r="D618" t="str">
            <v>特選EXﾌﾟﾗｽ 145g 裏ﾗﾍﾞﾙ(改2)巻き</v>
          </cell>
          <cell r="E618" t="str">
            <v>枚</v>
          </cell>
          <cell r="F618">
            <v>6.6888888888888891</v>
          </cell>
        </row>
        <row r="619">
          <cell r="C619">
            <v>20171100054</v>
          </cell>
          <cell r="D619" t="str">
            <v>145g ｷｬｯﾌﾟ(刻印なし) H</v>
          </cell>
          <cell r="E619" t="str">
            <v>個</v>
          </cell>
          <cell r="F619">
            <v>52</v>
          </cell>
        </row>
        <row r="620">
          <cell r="C620">
            <v>20171200005</v>
          </cell>
          <cell r="D620" t="str">
            <v>万田31号 1ﾘｯﾄﾙ (韓国向) 1本箱②</v>
          </cell>
          <cell r="E620" t="str">
            <v>枚</v>
          </cell>
          <cell r="F620">
            <v>164.36363636363637</v>
          </cell>
        </row>
        <row r="621">
          <cell r="C621">
            <v>20171200006</v>
          </cell>
          <cell r="D621" t="str">
            <v>万田31号 500ml (韓国向) 1本箱②</v>
          </cell>
          <cell r="E621" t="str">
            <v>枚</v>
          </cell>
          <cell r="F621">
            <v>127</v>
          </cell>
        </row>
        <row r="622">
          <cell r="C622">
            <v>20180200097</v>
          </cell>
          <cell r="D622" t="str">
            <v>超熟 350g ﾀﾞﾝﾎﾞｰﾙ②</v>
          </cell>
          <cell r="E622" t="str">
            <v>枚</v>
          </cell>
          <cell r="F622">
            <v>138</v>
          </cell>
        </row>
        <row r="623">
          <cell r="C623">
            <v>20180300009</v>
          </cell>
          <cell r="D623" t="str">
            <v>GINGER 26g ﾁｭｰﾌﾞ一式</v>
          </cell>
          <cell r="E623" t="str">
            <v>個</v>
          </cell>
          <cell r="F623">
            <v>44.7</v>
          </cell>
        </row>
        <row r="624">
          <cell r="C624">
            <v>20180300010</v>
          </cell>
          <cell r="D624" t="str">
            <v>STANDARD 26g ﾁｭｰﾌﾞ一式</v>
          </cell>
          <cell r="E624" t="str">
            <v>個</v>
          </cell>
          <cell r="F624">
            <v>44.7</v>
          </cell>
        </row>
        <row r="625">
          <cell r="C625">
            <v>20180300011</v>
          </cell>
          <cell r="D625" t="str">
            <v>MULBERRY 26g ﾁｭｰﾌﾞ一式</v>
          </cell>
          <cell r="E625" t="str">
            <v>個</v>
          </cell>
          <cell r="F625">
            <v>44.7</v>
          </cell>
        </row>
        <row r="626">
          <cell r="C626">
            <v>20180700076</v>
          </cell>
          <cell r="D626" t="str">
            <v>STANDARD粒 7粒×20包 無地ﾀﾞﾝﾎﾞｰﾙ</v>
          </cell>
          <cell r="E626" t="str">
            <v>枚</v>
          </cell>
          <cell r="F626">
            <v>73.407692307692301</v>
          </cell>
        </row>
        <row r="627">
          <cell r="C627">
            <v>20110805943</v>
          </cell>
          <cell r="D627" t="str">
            <v>ﾋﾒﾏﾂﾀｹ認定ｼｰﾙ</v>
          </cell>
          <cell r="E627" t="str">
            <v>枚</v>
          </cell>
          <cell r="F627">
            <v>2.5</v>
          </cell>
        </row>
        <row r="628">
          <cell r="C628">
            <v>20181100059</v>
          </cell>
          <cell r="D628" t="str">
            <v>ﾀﾞﾝﾎﾞｰﾙ箱 60ｻｲｽﾞ 改</v>
          </cell>
          <cell r="E628" t="str">
            <v>枚</v>
          </cell>
          <cell r="F628">
            <v>39.231999999999999</v>
          </cell>
        </row>
        <row r="629">
          <cell r="C629">
            <v>20200300038</v>
          </cell>
          <cell r="D629" t="str">
            <v>中仕切り（大）</v>
          </cell>
          <cell r="F629">
            <v>8.8166666666666664</v>
          </cell>
        </row>
        <row r="630">
          <cell r="C630">
            <v>20180300069</v>
          </cell>
          <cell r="D630" t="str">
            <v>GINGER 26g×3本 化粧箱</v>
          </cell>
          <cell r="E630" t="str">
            <v>枚</v>
          </cell>
          <cell r="F630">
            <v>19</v>
          </cell>
        </row>
        <row r="631">
          <cell r="C631">
            <v>20180300070</v>
          </cell>
          <cell r="D631" t="str">
            <v>STANDARD 26g×3本 化粧箱</v>
          </cell>
          <cell r="E631" t="str">
            <v>枚</v>
          </cell>
          <cell r="F631">
            <v>19</v>
          </cell>
        </row>
        <row r="632">
          <cell r="C632">
            <v>20180300071</v>
          </cell>
          <cell r="D632" t="str">
            <v>MULBERRY 26g×3本 化粧箱</v>
          </cell>
          <cell r="E632" t="str">
            <v>枚</v>
          </cell>
          <cell r="F632">
            <v>19</v>
          </cell>
        </row>
        <row r="633">
          <cell r="C633">
            <v>20180400011</v>
          </cell>
          <cell r="D633" t="str">
            <v>ﾁｭｰﾌﾞ26g×3本用 無地ﾀﾞﾝﾎﾞｰﾙ</v>
          </cell>
          <cell r="E633" t="str">
            <v>枚</v>
          </cell>
          <cell r="F633">
            <v>53</v>
          </cell>
        </row>
        <row r="634">
          <cell r="C634">
            <v>20180400012</v>
          </cell>
          <cell r="D634" t="str">
            <v>NONI300g 裏ベル(新ﾛｺﾞ)②</v>
          </cell>
          <cell r="E634" t="str">
            <v>枚</v>
          </cell>
          <cell r="F634">
            <v>12</v>
          </cell>
        </row>
        <row r="635">
          <cell r="C635">
            <v>20180400013</v>
          </cell>
          <cell r="D635" t="str">
            <v>NONI分包60g化粧箱(新ﾛｺﾞ)③</v>
          </cell>
          <cell r="E635" t="str">
            <v>枚</v>
          </cell>
          <cell r="F635">
            <v>64</v>
          </cell>
        </row>
        <row r="636">
          <cell r="C636">
            <v>20180400014</v>
          </cell>
          <cell r="D636" t="str">
            <v>NONI分包300g 1本箱(新ﾛｺﾞ)③</v>
          </cell>
          <cell r="E636" t="str">
            <v>枚</v>
          </cell>
          <cell r="F636">
            <v>343</v>
          </cell>
        </row>
        <row r="637">
          <cell r="C637">
            <v>20180500009</v>
          </cell>
          <cell r="D637" t="str">
            <v>万田酵素ﾄﾞﾘﾝｸﾀｲﾌﾟ試供品 ﾋﾟﾛｰﾌｨﾙﾑ</v>
          </cell>
          <cell r="E637" t="str">
            <v>ｍ</v>
          </cell>
          <cell r="F637">
            <v>13.1</v>
          </cell>
        </row>
        <row r="638">
          <cell r="C638">
            <v>20180500030</v>
          </cell>
          <cell r="D638" t="str">
            <v>万田酵素STANDARD2.5g外装ﾌｨﾙﾑ(改)</v>
          </cell>
          <cell r="E638" t="str">
            <v>ｍ</v>
          </cell>
          <cell r="F638">
            <v>16.5</v>
          </cell>
        </row>
        <row r="639">
          <cell r="C639">
            <v>20180500044</v>
          </cell>
          <cell r="D639" t="str">
            <v>ﾋﾞｭｰﾃｨｰｾﾞﾘｰｾｯﾄ ｷｬﾝﾍﾟｰﾝ用 発送箱</v>
          </cell>
          <cell r="E639" t="str">
            <v>枚</v>
          </cell>
          <cell r="F639">
            <v>53</v>
          </cell>
        </row>
        <row r="640">
          <cell r="C640">
            <v>20191200029</v>
          </cell>
          <cell r="D640" t="str">
            <v>MJ 90g 1本箱　（改）②</v>
          </cell>
          <cell r="E640" t="str">
            <v>枚</v>
          </cell>
          <cell r="F640">
            <v>260.17362270450752</v>
          </cell>
        </row>
        <row r="641">
          <cell r="C641">
            <v>20180600002</v>
          </cell>
          <cell r="D641" t="str">
            <v>試供品ﾄﾞﾘﾝｸﾀｲﾌﾟ 無地ﾀﾞﾝﾎﾞｰﾙ</v>
          </cell>
          <cell r="E641" t="str">
            <v>枚</v>
          </cell>
          <cell r="F641">
            <v>46</v>
          </cell>
        </row>
        <row r="642">
          <cell r="C642">
            <v>20180700004</v>
          </cell>
          <cell r="D642" t="str">
            <v>STANDARD 粒 7粒×20包 化粧箱</v>
          </cell>
          <cell r="E642" t="str">
            <v>枚</v>
          </cell>
          <cell r="F642">
            <v>55.950495049504951</v>
          </cell>
        </row>
        <row r="643">
          <cell r="C643">
            <v>20190900004</v>
          </cell>
          <cell r="D643" t="str">
            <v>ｽｰﾊﾟｰ万田酵素氣I 1本箱 税(改)②</v>
          </cell>
          <cell r="F643">
            <v>1300</v>
          </cell>
        </row>
        <row r="644">
          <cell r="C644">
            <v>20180700010</v>
          </cell>
          <cell r="D644" t="str">
            <v>NONIｵﾘｼﾞﾅﾙ共通ｼｵﾘ (新ﾛｺﾞ)③ (T)</v>
          </cell>
          <cell r="E644" t="str">
            <v>枚</v>
          </cell>
          <cell r="F644">
            <v>7.322222222222222</v>
          </cell>
        </row>
        <row r="645">
          <cell r="C645">
            <v>20180700070</v>
          </cell>
          <cell r="D645" t="str">
            <v>MULBERRY 26g×3本 化粧箱②</v>
          </cell>
          <cell r="E645" t="str">
            <v>枚</v>
          </cell>
          <cell r="F645">
            <v>51.2</v>
          </cell>
        </row>
        <row r="646">
          <cell r="C646">
            <v>20200900084</v>
          </cell>
          <cell r="D646" t="str">
            <v>万田31号 500ml (韓国向) 1本箱④</v>
          </cell>
          <cell r="F646">
            <v>283.10093167701865</v>
          </cell>
        </row>
        <row r="647">
          <cell r="C647">
            <v>20180900072</v>
          </cell>
          <cell r="D647" t="str">
            <v>透明封印ｼｰﾙ 巻き仕上</v>
          </cell>
          <cell r="E647" t="str">
            <v>枚</v>
          </cell>
          <cell r="F647">
            <v>0.95</v>
          </cell>
        </row>
        <row r="648">
          <cell r="C648">
            <v>20180900076</v>
          </cell>
          <cell r="D648" t="str">
            <v>GINGER 26g×1本 化粧箱</v>
          </cell>
          <cell r="E648" t="str">
            <v>枚</v>
          </cell>
          <cell r="F648">
            <v>40</v>
          </cell>
        </row>
        <row r="649">
          <cell r="C649">
            <v>20180900077</v>
          </cell>
          <cell r="D649" t="str">
            <v>STANDARD 26g×1本 化粧箱</v>
          </cell>
          <cell r="E649" t="str">
            <v>枚</v>
          </cell>
          <cell r="F649">
            <v>45.625</v>
          </cell>
        </row>
        <row r="650">
          <cell r="C650">
            <v>20181000032</v>
          </cell>
          <cell r="D650" t="str">
            <v>万田31号500ml 1本箱③</v>
          </cell>
          <cell r="E650" t="str">
            <v>枚</v>
          </cell>
          <cell r="F650">
            <v>21</v>
          </cell>
        </row>
        <row r="651">
          <cell r="C651">
            <v>20120400033</v>
          </cell>
          <cell r="D651" t="str">
            <v>ﾌﾞﾛｰｴｰｽ M-300CAP</v>
          </cell>
          <cell r="E651" t="str">
            <v>個</v>
          </cell>
          <cell r="F651">
            <v>10.6</v>
          </cell>
        </row>
        <row r="652">
          <cell r="C652">
            <v>20181000034</v>
          </cell>
          <cell r="D652" t="str">
            <v>万田31号100ml 1本箱③</v>
          </cell>
          <cell r="E652" t="str">
            <v>枚</v>
          </cell>
          <cell r="F652">
            <v>106</v>
          </cell>
        </row>
        <row r="653">
          <cell r="C653">
            <v>20181000036</v>
          </cell>
          <cell r="D653" t="str">
            <v>万田31号 100ml (韓国向) 1本箱③</v>
          </cell>
          <cell r="E653" t="str">
            <v>枚</v>
          </cell>
          <cell r="F653">
            <v>51</v>
          </cell>
        </row>
        <row r="654">
          <cell r="C654">
            <v>20181000045</v>
          </cell>
          <cell r="D654" t="str">
            <v>万田31号 1ﾘｯﾄﾙ (韓国向) 1本箱③</v>
          </cell>
          <cell r="E654" t="str">
            <v>枚</v>
          </cell>
          <cell r="F654">
            <v>134</v>
          </cell>
        </row>
        <row r="655">
          <cell r="C655">
            <v>20181100028</v>
          </cell>
          <cell r="D655" t="str">
            <v>想愛酵素 145g ﾀﾞﾝﾎﾞｰﾙ②</v>
          </cell>
          <cell r="E655" t="str">
            <v>枚</v>
          </cell>
          <cell r="F655">
            <v>107</v>
          </cell>
        </row>
        <row r="656">
          <cell r="C656">
            <v>20181100050</v>
          </cell>
          <cell r="D656" t="str">
            <v>STANDARDﾍﾟｰｽﾄ2.5g×4包 3方ｼｰﾙ袋</v>
          </cell>
          <cell r="E656" t="str">
            <v>枚</v>
          </cell>
          <cell r="F656">
            <v>57</v>
          </cell>
        </row>
        <row r="657">
          <cell r="C657">
            <v>20181100051</v>
          </cell>
          <cell r="D657" t="str">
            <v>STANDARD粒7粒×4包 3方ｼｰﾙ袋</v>
          </cell>
          <cell r="E657" t="str">
            <v>枚</v>
          </cell>
          <cell r="F657">
            <v>85</v>
          </cell>
        </row>
        <row r="658">
          <cell r="C658">
            <v>20120400032</v>
          </cell>
          <cell r="D658" t="str">
            <v>ﾌﾞﾛｰｴｰｽﾎﾞﾄﾙ M-050-C</v>
          </cell>
          <cell r="E658" t="str">
            <v>本</v>
          </cell>
          <cell r="F658">
            <v>49</v>
          </cell>
        </row>
        <row r="659">
          <cell r="C659">
            <v>20181100053</v>
          </cell>
          <cell r="D659" t="str">
            <v>GINGER粒7粒×4包 3方ｼｰﾙ袋</v>
          </cell>
          <cell r="E659" t="str">
            <v>枚</v>
          </cell>
          <cell r="F659">
            <v>35</v>
          </cell>
        </row>
        <row r="660">
          <cell r="C660">
            <v>20180100002</v>
          </cell>
          <cell r="D660" t="str">
            <v>ﾒｰﾙ便 共用箱②</v>
          </cell>
          <cell r="F660">
            <v>22.157142857142858</v>
          </cell>
        </row>
        <row r="661">
          <cell r="C661">
            <v>20181100078</v>
          </cell>
          <cell r="D661" t="str">
            <v>MULBERRY 26g×1本 化粧箱</v>
          </cell>
          <cell r="E661" t="str">
            <v>枚</v>
          </cell>
          <cell r="F661">
            <v>55</v>
          </cell>
        </row>
        <row r="662">
          <cell r="C662">
            <v>20181200005</v>
          </cell>
          <cell r="D662" t="str">
            <v>ｴﾑﾌｫﾙﾃ ｷﾞﾌﾄﾎﾞｯｸｽ</v>
          </cell>
          <cell r="E662" t="str">
            <v>枚</v>
          </cell>
          <cell r="F662">
            <v>250</v>
          </cell>
        </row>
        <row r="663">
          <cell r="C663">
            <v>20181200006</v>
          </cell>
          <cell r="D663" t="str">
            <v>ﾁｭｰﾌﾞ26g×1本用 無地ﾀﾞﾝﾎﾞｰﾙ</v>
          </cell>
          <cell r="E663" t="str">
            <v>枚</v>
          </cell>
          <cell r="F663">
            <v>60</v>
          </cell>
        </row>
        <row r="664">
          <cell r="C664">
            <v>20181200052</v>
          </cell>
          <cell r="D664" t="str">
            <v>各種ﾁｭｰﾌﾞ26g1本共用ｸﾘｱｹｰｽ</v>
          </cell>
          <cell r="E664" t="str">
            <v>枚</v>
          </cell>
          <cell r="F664">
            <v>15.722222222222221</v>
          </cell>
        </row>
        <row r="665">
          <cell r="C665">
            <v>20181200057</v>
          </cell>
          <cell r="D665" t="str">
            <v>STANDARDﾁｭｰﾌﾞ26g×1本　台紙</v>
          </cell>
          <cell r="E665" t="str">
            <v>枚</v>
          </cell>
          <cell r="F665">
            <v>30.9375</v>
          </cell>
        </row>
        <row r="666">
          <cell r="C666">
            <v>20181200058</v>
          </cell>
          <cell r="D666" t="str">
            <v>MULBERRYﾁｭｰﾌﾞ26g×1本　台紙</v>
          </cell>
          <cell r="E666" t="str">
            <v>枚</v>
          </cell>
          <cell r="F666">
            <v>35.294117647058826</v>
          </cell>
        </row>
        <row r="667">
          <cell r="C667">
            <v>20181200059</v>
          </cell>
          <cell r="D667" t="str">
            <v>GINGERﾁｭｰﾌﾞ26g×1本　台紙</v>
          </cell>
          <cell r="E667" t="str">
            <v>枚</v>
          </cell>
          <cell r="F667">
            <v>30.46153846153846</v>
          </cell>
        </row>
        <row r="668">
          <cell r="C668">
            <v>20190100016</v>
          </cell>
          <cell r="D668" t="str">
            <v>組仕切り 362×280×172</v>
          </cell>
          <cell r="E668" t="str">
            <v>枚</v>
          </cell>
          <cell r="F668">
            <v>13</v>
          </cell>
        </row>
        <row r="669">
          <cell r="C669">
            <v>20190100040</v>
          </cell>
          <cell r="D669" t="str">
            <v>万田酵素GINGER 分包50g ﾁｬｯｸ袋</v>
          </cell>
          <cell r="E669" t="str">
            <v>枚</v>
          </cell>
          <cell r="F669">
            <v>21.5</v>
          </cell>
        </row>
        <row r="670">
          <cell r="C670">
            <v>20190100041</v>
          </cell>
          <cell r="D670" t="str">
            <v>万田酵素GINGER粒 7粒×20包化粧箱</v>
          </cell>
          <cell r="E670" t="str">
            <v>枚</v>
          </cell>
          <cell r="F670">
            <v>55</v>
          </cell>
        </row>
        <row r="671">
          <cell r="C671">
            <v>20190100066</v>
          </cell>
          <cell r="D671" t="str">
            <v>万田酵素ﾁｭｰﾌﾞ 12本入り中間箱</v>
          </cell>
          <cell r="E671" t="str">
            <v>枚</v>
          </cell>
          <cell r="F671">
            <v>95.8</v>
          </cell>
        </row>
        <row r="672">
          <cell r="C672">
            <v>20190100067</v>
          </cell>
          <cell r="D672" t="str">
            <v>万田酵素ﾁｭｰﾌﾞ 中間箱用ﾀﾞﾝﾎﾞｰﾙ</v>
          </cell>
          <cell r="E672" t="str">
            <v>枚</v>
          </cell>
          <cell r="F672">
            <v>80</v>
          </cell>
        </row>
        <row r="673">
          <cell r="C673">
            <v>20190200004</v>
          </cell>
          <cell r="D673" t="str">
            <v>ﾀｹｲ向け万田酵素7粒×4包粒ﾀｲﾌﾟｼｰﾙ</v>
          </cell>
          <cell r="E673" t="str">
            <v>枚</v>
          </cell>
          <cell r="F673">
            <v>4.3</v>
          </cell>
        </row>
        <row r="674">
          <cell r="C674">
            <v>20190200051</v>
          </cell>
          <cell r="D674" t="str">
            <v>賜天酵素ｺﾞｰﾙﾄﾞ 155g ｼｵﾘ (改)②</v>
          </cell>
          <cell r="E674" t="str">
            <v>枚</v>
          </cell>
          <cell r="F674">
            <v>35</v>
          </cell>
        </row>
        <row r="675">
          <cell r="C675">
            <v>20190200052</v>
          </cell>
          <cell r="D675" t="str">
            <v>賜天酵素ｺﾞｰﾙﾄﾞ 155g 1本箱 (改)②</v>
          </cell>
          <cell r="E675" t="str">
            <v>枚</v>
          </cell>
          <cell r="F675">
            <v>133</v>
          </cell>
        </row>
        <row r="676">
          <cell r="C676">
            <v>20190200058</v>
          </cell>
          <cell r="D676" t="str">
            <v>賜天酵素ｺﾞｰﾙﾄﾞ 155g 4本箱 (改)②</v>
          </cell>
          <cell r="E676" t="str">
            <v>枚</v>
          </cell>
          <cell r="F676">
            <v>390</v>
          </cell>
        </row>
        <row r="677">
          <cell r="C677">
            <v>20190300001</v>
          </cell>
          <cell r="D677" t="str">
            <v>万田酵素ﾌﾟﾗｽ温 ﾐｬﾝﾏｰ向け 裏ﾗﾍﾞﾙ</v>
          </cell>
          <cell r="E677" t="str">
            <v>枚</v>
          </cell>
          <cell r="F677">
            <v>5.3</v>
          </cell>
        </row>
        <row r="678">
          <cell r="C678">
            <v>20190300071</v>
          </cell>
          <cell r="D678" t="str">
            <v>ﾋﾝｼﾞ式貼箱(白箱) 1本用</v>
          </cell>
          <cell r="E678" t="str">
            <v>個</v>
          </cell>
          <cell r="F678">
            <v>1998</v>
          </cell>
        </row>
        <row r="679">
          <cell r="C679">
            <v>20190400001</v>
          </cell>
          <cell r="D679" t="str">
            <v>万田酵素 扇 145g 表ﾗﾍﾞﾙ</v>
          </cell>
          <cell r="E679" t="str">
            <v>枚</v>
          </cell>
          <cell r="F679">
            <v>137.25490196078431</v>
          </cell>
        </row>
        <row r="680">
          <cell r="C680">
            <v>20190400002</v>
          </cell>
          <cell r="D680" t="str">
            <v>万田酵素 扇 145g 1本箱 裏ﾗﾍﾞﾙ</v>
          </cell>
          <cell r="E680" t="str">
            <v>枚</v>
          </cell>
          <cell r="F680">
            <v>17</v>
          </cell>
        </row>
        <row r="681">
          <cell r="C681">
            <v>20190400003</v>
          </cell>
          <cell r="D681" t="str">
            <v>透明封印ｼｰﾙ 巻き仕上 ﾀｶﾗ ②</v>
          </cell>
          <cell r="E681" t="str">
            <v>枚</v>
          </cell>
          <cell r="F681">
            <v>2.6</v>
          </cell>
        </row>
        <row r="682">
          <cell r="C682">
            <v>20190400015</v>
          </cell>
          <cell r="D682" t="str">
            <v>和紙帯 1本箱用</v>
          </cell>
          <cell r="E682" t="str">
            <v>枚</v>
          </cell>
          <cell r="F682">
            <v>200</v>
          </cell>
        </row>
        <row r="683">
          <cell r="C683">
            <v>20190400016</v>
          </cell>
          <cell r="D683" t="str">
            <v>和紙帯 3本箱用</v>
          </cell>
          <cell r="E683" t="str">
            <v>枚</v>
          </cell>
          <cell r="F683">
            <v>495</v>
          </cell>
        </row>
        <row r="684">
          <cell r="C684">
            <v>20190400031</v>
          </cell>
          <cell r="D684" t="str">
            <v>145g×48本入ﾀﾞﾝﾎﾞｰﾙ(W芯) 用</v>
          </cell>
          <cell r="E684" t="str">
            <v>枚</v>
          </cell>
          <cell r="F684">
            <v>20</v>
          </cell>
        </row>
        <row r="685">
          <cell r="C685">
            <v>20190400032</v>
          </cell>
          <cell r="D685" t="str">
            <v>145g×48本入ﾀﾞﾝﾎﾞｰﾙ(W芯) L＝356</v>
          </cell>
          <cell r="E685" t="str">
            <v>枚</v>
          </cell>
          <cell r="F685">
            <v>222.2962962962963</v>
          </cell>
        </row>
        <row r="686">
          <cell r="C686">
            <v>20180300062</v>
          </cell>
          <cell r="D686" t="str">
            <v>ﾀﾞﾝﾎﾞｰﾙ箱 80ｻｲｽﾞ</v>
          </cell>
          <cell r="E686" t="str">
            <v>枚</v>
          </cell>
          <cell r="F686">
            <v>48.6</v>
          </cell>
        </row>
        <row r="687">
          <cell r="C687">
            <v>20190500017</v>
          </cell>
          <cell r="D687" t="str">
            <v>万田酵素GINGER2.5g 外装ﾌｨﾙﾑ(改)2</v>
          </cell>
          <cell r="E687" t="str">
            <v>ｍ</v>
          </cell>
          <cell r="F687">
            <v>16.5</v>
          </cell>
        </row>
        <row r="688">
          <cell r="C688">
            <v>20201000012</v>
          </cell>
          <cell r="D688" t="str">
            <v>DM発送箱 4cm</v>
          </cell>
          <cell r="F688">
            <v>24.799131186575202</v>
          </cell>
        </row>
        <row r="689">
          <cell r="C689">
            <v>20220100040</v>
          </cell>
          <cell r="D689" t="str">
            <v>ﾀﾞﾝﾎﾞｰﾙ底ﾊﾟｯﾄ C5BF 500㎜×265㎜</v>
          </cell>
          <cell r="F689">
            <v>12.6</v>
          </cell>
        </row>
        <row r="690">
          <cell r="C690">
            <v>20190700006</v>
          </cell>
          <cell r="D690" t="str">
            <v>万田酵素GINGER分包77.5gﾁｬｯｸ袋③</v>
          </cell>
          <cell r="E690" t="str">
            <v>枚</v>
          </cell>
          <cell r="F690">
            <v>14</v>
          </cell>
        </row>
        <row r="691">
          <cell r="C691">
            <v>20190700007</v>
          </cell>
          <cell r="D691" t="str">
            <v>万田酵素STANDARD2.5g外装ﾌｨﾙﾑ②</v>
          </cell>
          <cell r="E691" t="str">
            <v>ｍ</v>
          </cell>
          <cell r="F691">
            <v>16.5</v>
          </cell>
        </row>
        <row r="692">
          <cell r="C692">
            <v>20190700011</v>
          </cell>
          <cell r="D692" t="str">
            <v>万田酵素MULBERRY2.5g外装ﾌｨﾙﾑ②</v>
          </cell>
          <cell r="E692" t="str">
            <v>枚</v>
          </cell>
          <cell r="F692">
            <v>16.5</v>
          </cell>
        </row>
        <row r="693">
          <cell r="C693">
            <v>20190700012</v>
          </cell>
          <cell r="D693" t="str">
            <v>万田酵素MULBERRY分包20gﾁｬｯｸ袋 ②</v>
          </cell>
          <cell r="E693" t="str">
            <v>枚</v>
          </cell>
          <cell r="F693">
            <v>14.079168929929386</v>
          </cell>
        </row>
        <row r="694">
          <cell r="C694">
            <v>20190700033</v>
          </cell>
          <cell r="D694" t="str">
            <v>HIｼﾘｰｽﾞ 共用ｼｵﾘ　税（改）②</v>
          </cell>
          <cell r="E694" t="str">
            <v>枚</v>
          </cell>
          <cell r="F694">
            <v>9.7789473684210524</v>
          </cell>
        </row>
        <row r="695">
          <cell r="C695">
            <v>20190700045</v>
          </cell>
          <cell r="D695" t="str">
            <v>海外向けﾀﾞﾝﾎﾞｰﾙ 中枠付</v>
          </cell>
          <cell r="E695" t="str">
            <v>枚</v>
          </cell>
          <cell r="F695">
            <v>0</v>
          </cell>
        </row>
        <row r="696">
          <cell r="C696">
            <v>20190700049</v>
          </cell>
          <cell r="D696" t="str">
            <v>HI分包 150g 裏ﾗﾍﾞﾙ　税（改)②</v>
          </cell>
          <cell r="E696" t="str">
            <v>枚</v>
          </cell>
          <cell r="F696">
            <v>7.0857142857142854</v>
          </cell>
        </row>
        <row r="697">
          <cell r="C697">
            <v>20190700055</v>
          </cell>
          <cell r="D697" t="str">
            <v>ｴｺｺﾞｰﾙﾄﾞEX 分包50g 台紙 2019年</v>
          </cell>
          <cell r="E697" t="str">
            <v>枚</v>
          </cell>
          <cell r="F697">
            <v>126.81818181818181</v>
          </cell>
        </row>
        <row r="698">
          <cell r="C698">
            <v>20190700056</v>
          </cell>
          <cell r="D698" t="str">
            <v>ｴｺｺﾞｰﾙﾄﾞEX 500g 1本箱 2019年</v>
          </cell>
          <cell r="E698" t="str">
            <v>枚</v>
          </cell>
          <cell r="F698">
            <v>193</v>
          </cell>
        </row>
        <row r="699">
          <cell r="C699">
            <v>20190700057</v>
          </cell>
          <cell r="D699" t="str">
            <v>ｴｺｺﾞｰﾙﾄﾞEX 500g ｼｵﾘ 2019年</v>
          </cell>
          <cell r="E699" t="str">
            <v>枚</v>
          </cell>
          <cell r="F699">
            <v>32</v>
          </cell>
        </row>
        <row r="700">
          <cell r="C700">
            <v>20190700059</v>
          </cell>
          <cell r="D700" t="str">
            <v>ｴｺｺﾞｰﾙﾄﾞEX 500g  表 ﾗﾍﾞﾙ 2019年</v>
          </cell>
          <cell r="E700" t="str">
            <v>枚</v>
          </cell>
          <cell r="F700">
            <v>10.5</v>
          </cell>
        </row>
        <row r="701">
          <cell r="C701">
            <v>20190800032</v>
          </cell>
          <cell r="D701" t="str">
            <v>金印分包 150g 裏ﾗﾍﾞﾙ 税(改)③</v>
          </cell>
          <cell r="E701" t="str">
            <v>枚</v>
          </cell>
          <cell r="F701">
            <v>11</v>
          </cell>
        </row>
        <row r="702">
          <cell r="C702">
            <v>20190800033</v>
          </cell>
          <cell r="D702" t="str">
            <v>万田酵素金印 5.0g　外装ﾌｨﾙﾑ②</v>
          </cell>
          <cell r="E702" t="str">
            <v>ｍ</v>
          </cell>
          <cell r="F702">
            <v>48.6</v>
          </cell>
        </row>
        <row r="703">
          <cell r="C703">
            <v>20170300005</v>
          </cell>
          <cell r="D703" t="str">
            <v>ﾊﾝﾄﾞｸﾘｰﾑ(30g)ﾁｭｰﾌﾞ(ｷｬｯﾌﾟ付)</v>
          </cell>
          <cell r="E703" t="str">
            <v>個</v>
          </cell>
          <cell r="F703">
            <v>190</v>
          </cell>
        </row>
        <row r="704">
          <cell r="C704">
            <v>20190800035</v>
          </cell>
          <cell r="D704" t="str">
            <v>試供品 HI酵素 5g ﾌｨﾙﾑ ②</v>
          </cell>
          <cell r="E704" t="str">
            <v>ｍ</v>
          </cell>
          <cell r="F704">
            <v>68.3</v>
          </cell>
        </row>
        <row r="705">
          <cell r="C705">
            <v>20210500002</v>
          </cell>
          <cell r="D705" t="str">
            <v>万田酵素MULBERRY2.5g外装ﾌｨﾙﾑ③</v>
          </cell>
          <cell r="F705">
            <v>38.6</v>
          </cell>
        </row>
        <row r="706">
          <cell r="C706">
            <v>20190800048</v>
          </cell>
          <cell r="D706" t="str">
            <v>ﾅﾁｭﾗﾙ酵素ﾌﾞﾙｰﾍﾞﾘｰﾌﾟﾗｽ 5g外装ﾌｨﾙﾑ</v>
          </cell>
          <cell r="E706" t="str">
            <v>ｍ</v>
          </cell>
          <cell r="F706">
            <v>140</v>
          </cell>
        </row>
        <row r="707">
          <cell r="C707">
            <v>20210600049</v>
          </cell>
          <cell r="D707" t="str">
            <v>万田酵素 GINGER 分包ﾌｨﾙﾑ</v>
          </cell>
          <cell r="F707">
            <v>12.19698235279917</v>
          </cell>
        </row>
        <row r="708">
          <cell r="C708">
            <v>20190900001</v>
          </cell>
          <cell r="D708" t="str">
            <v>HI 145g 1本箱 税 (改) ②</v>
          </cell>
          <cell r="E708" t="str">
            <v>枚</v>
          </cell>
          <cell r="F708">
            <v>86</v>
          </cell>
        </row>
        <row r="709">
          <cell r="C709">
            <v>20190900002</v>
          </cell>
          <cell r="D709" t="str">
            <v>金印145g 1本箱 税 (改) ③</v>
          </cell>
          <cell r="E709" t="str">
            <v>枚</v>
          </cell>
          <cell r="F709">
            <v>265</v>
          </cell>
        </row>
        <row r="710">
          <cell r="C710">
            <v>20190900065</v>
          </cell>
          <cell r="D710" t="str">
            <v>金印 共用ｼｵﾘ　税（改)②</v>
          </cell>
          <cell r="E710" t="str">
            <v>枚</v>
          </cell>
          <cell r="F710">
            <v>13.5</v>
          </cell>
        </row>
        <row r="711">
          <cell r="C711">
            <v>20210800015</v>
          </cell>
          <cell r="D711" t="str">
            <v>共用ﾀﾞﾝﾎﾞｰﾙ W芯 天底ﾊﾟｯﾄﾞ</v>
          </cell>
          <cell r="F711">
            <v>11.1</v>
          </cell>
        </row>
        <row r="712">
          <cell r="C712">
            <v>20191000059</v>
          </cell>
          <cell r="D712" t="str">
            <v>万田31号 500ml (韓国向) 1本箱③</v>
          </cell>
          <cell r="E712" t="str">
            <v>枚</v>
          </cell>
          <cell r="F712">
            <v>338</v>
          </cell>
        </row>
        <row r="713">
          <cell r="C713">
            <v>20191000062</v>
          </cell>
          <cell r="D713" t="str">
            <v>万田酵素STANDARD 分包20gﾁｬｯｸ袋②</v>
          </cell>
          <cell r="E713" t="str">
            <v>枚</v>
          </cell>
          <cell r="F713">
            <v>20.89</v>
          </cell>
        </row>
        <row r="714">
          <cell r="C714">
            <v>20191000065</v>
          </cell>
          <cell r="D714" t="str">
            <v>万田酵素145g(販売店向け)3本箱②</v>
          </cell>
          <cell r="E714" t="str">
            <v>枚</v>
          </cell>
          <cell r="F714">
            <v>81</v>
          </cell>
        </row>
        <row r="715">
          <cell r="C715">
            <v>20191000066</v>
          </cell>
          <cell r="D715" t="str">
            <v>ｽｰﾊﾟｰ 145ｇ1本箱（赤箱)税②</v>
          </cell>
          <cell r="E715" t="str">
            <v>枚</v>
          </cell>
          <cell r="F715">
            <v>269</v>
          </cell>
        </row>
        <row r="716">
          <cell r="C716">
            <v>20191000073</v>
          </cell>
          <cell r="D716" t="str">
            <v>Manda fermentationﾛｺﾞ 分包ﾌｨﾙﾑ</v>
          </cell>
          <cell r="E716" t="str">
            <v>ｍ</v>
          </cell>
          <cell r="F716">
            <v>10.4</v>
          </cell>
        </row>
        <row r="717">
          <cell r="C717">
            <v>20191100010</v>
          </cell>
          <cell r="D717" t="str">
            <v>万田31号 1ﾘｯﾄﾙ (韓国向) ﾗﾍﾞﾙ②</v>
          </cell>
          <cell r="E717" t="str">
            <v>枚</v>
          </cell>
          <cell r="F717">
            <v>55</v>
          </cell>
        </row>
        <row r="718">
          <cell r="C718">
            <v>20191100011</v>
          </cell>
          <cell r="D718" t="str">
            <v>万田31号 500ml（韓国向）ﾗﾍﾞﾙ②</v>
          </cell>
          <cell r="E718" t="str">
            <v>枚</v>
          </cell>
          <cell r="F718">
            <v>148</v>
          </cell>
        </row>
        <row r="719">
          <cell r="C719">
            <v>20191100012</v>
          </cell>
          <cell r="D719" t="str">
            <v>万田31号 100ml (韓国向) ﾗﾍﾞﾙ②</v>
          </cell>
          <cell r="E719" t="str">
            <v>枚</v>
          </cell>
          <cell r="F719">
            <v>18</v>
          </cell>
        </row>
        <row r="720">
          <cell r="C720">
            <v>20191100017</v>
          </cell>
          <cell r="D720" t="str">
            <v>万田酵素 ｽｰﾊﾟｰ氣I 5g　外装ﾌｨﾙﾑ</v>
          </cell>
          <cell r="E720" t="str">
            <v>ｍ</v>
          </cell>
          <cell r="F720">
            <v>79.2</v>
          </cell>
        </row>
        <row r="721">
          <cell r="C721">
            <v>20191100018</v>
          </cell>
          <cell r="D721" t="str">
            <v>万田酵素 ｽｰﾊﾟｰ赤　5g　外装ﾌｨﾙﾑ</v>
          </cell>
          <cell r="E721" t="str">
            <v>ｍ</v>
          </cell>
          <cell r="F721">
            <v>57.3</v>
          </cell>
        </row>
        <row r="722">
          <cell r="C722">
            <v>20191100019</v>
          </cell>
          <cell r="D722" t="str">
            <v>万田酵素 MJ 5ｇ 外装ﾌｨﾙﾑ</v>
          </cell>
          <cell r="E722" t="str">
            <v>ｍ</v>
          </cell>
          <cell r="F722">
            <v>57.3</v>
          </cell>
        </row>
        <row r="723">
          <cell r="C723">
            <v>20140500044</v>
          </cell>
          <cell r="D723" t="str">
            <v>ｽｰﾊﾟｰ480g （赤箱） 1本箱　税</v>
          </cell>
          <cell r="E723" t="str">
            <v>枚</v>
          </cell>
          <cell r="F723">
            <v>194.33333333333334</v>
          </cell>
        </row>
        <row r="724">
          <cell r="C724">
            <v>20191100112</v>
          </cell>
          <cell r="D724" t="str">
            <v>ｽｰﾊﾟｰ（赤箱）共用ｼｵﾘ  税（改)②</v>
          </cell>
          <cell r="E724" t="str">
            <v>枚</v>
          </cell>
          <cell r="F724">
            <v>102</v>
          </cell>
        </row>
        <row r="725">
          <cell r="C725">
            <v>20191100117</v>
          </cell>
          <cell r="D725" t="str">
            <v>ｷﾞﾌﾄ用外装ｻｲﾄﾞｶﾞｾﾞｯﾄﾌｨﾙﾑ　雲竜</v>
          </cell>
          <cell r="E725" t="str">
            <v>枚</v>
          </cell>
          <cell r="F725">
            <v>9.8000000000000007</v>
          </cell>
        </row>
        <row r="726">
          <cell r="C726">
            <v>20191100118</v>
          </cell>
          <cell r="D726" t="str">
            <v>外装スリーブ Laox90周年限定</v>
          </cell>
          <cell r="E726" t="str">
            <v>枚</v>
          </cell>
          <cell r="F726">
            <v>72</v>
          </cell>
        </row>
        <row r="727">
          <cell r="C727">
            <v>20191100119</v>
          </cell>
          <cell r="D727" t="str">
            <v>桐箱 Laox90周年限定</v>
          </cell>
          <cell r="E727" t="str">
            <v>個</v>
          </cell>
          <cell r="F727">
            <v>450</v>
          </cell>
        </row>
        <row r="728">
          <cell r="C728">
            <v>20191100125</v>
          </cell>
          <cell r="D728" t="str">
            <v>MANDA WELLNESS SUPERFOOD 化粧箱</v>
          </cell>
          <cell r="E728" t="str">
            <v>枚</v>
          </cell>
          <cell r="F728">
            <v>46.023809523809526</v>
          </cell>
        </row>
        <row r="729">
          <cell r="C729">
            <v>20191100127</v>
          </cell>
          <cell r="D729" t="str">
            <v>MANDA HARVEST 100ml 化粧箱</v>
          </cell>
          <cell r="E729" t="str">
            <v>枚</v>
          </cell>
          <cell r="F729">
            <v>284</v>
          </cell>
        </row>
        <row r="730">
          <cell r="C730">
            <v>20191100128</v>
          </cell>
          <cell r="D730" t="str">
            <v>MANDA HARVEST 1L 化粧箱</v>
          </cell>
          <cell r="E730" t="str">
            <v>枚</v>
          </cell>
          <cell r="F730">
            <v>423</v>
          </cell>
        </row>
        <row r="731">
          <cell r="C731">
            <v>20191100129</v>
          </cell>
          <cell r="D731" t="str">
            <v>MANDA HARVEST 100ml アルミパウチ</v>
          </cell>
          <cell r="E731" t="str">
            <v>枚</v>
          </cell>
          <cell r="F731">
            <v>272</v>
          </cell>
        </row>
        <row r="732">
          <cell r="C732">
            <v>20191100130</v>
          </cell>
          <cell r="D732" t="str">
            <v>MANDA HARVEST 1L GLパウチ</v>
          </cell>
          <cell r="E732" t="str">
            <v>枚</v>
          </cell>
          <cell r="F732">
            <v>140</v>
          </cell>
        </row>
        <row r="733">
          <cell r="C733">
            <v>20191100131</v>
          </cell>
          <cell r="D733" t="str">
            <v>MANDA WELLNESS SUPERFOOD分包ﾌｨﾙﾑ</v>
          </cell>
          <cell r="E733" t="str">
            <v>ｍ</v>
          </cell>
          <cell r="F733">
            <v>21.677306733167082</v>
          </cell>
        </row>
        <row r="734">
          <cell r="C734">
            <v>20140900068</v>
          </cell>
          <cell r="D734" t="str">
            <v>Man-Koso CARAT 145g 表ﾗﾍﾞﾙ</v>
          </cell>
          <cell r="E734" t="str">
            <v>枚</v>
          </cell>
          <cell r="F734">
            <v>26</v>
          </cell>
        </row>
        <row r="735">
          <cell r="C735">
            <v>20191200026</v>
          </cell>
          <cell r="D735" t="str">
            <v>試供品 万田酵素 分包35g 台紙②</v>
          </cell>
          <cell r="E735" t="str">
            <v>枚</v>
          </cell>
          <cell r="F735">
            <v>31</v>
          </cell>
        </row>
        <row r="736">
          <cell r="C736">
            <v>20191200028</v>
          </cell>
          <cell r="D736" t="str">
            <v>CARE PLUS 75g(梅)化粧箱 木型改②</v>
          </cell>
          <cell r="E736" t="str">
            <v>枚</v>
          </cell>
          <cell r="F736">
            <v>108</v>
          </cell>
        </row>
        <row r="737">
          <cell r="C737">
            <v>20180300063</v>
          </cell>
          <cell r="D737" t="str">
            <v>ﾀﾞﾝﾎﾞｰﾙ箱 100ｻｲｽﾞ</v>
          </cell>
          <cell r="E737" t="str">
            <v>枚</v>
          </cell>
          <cell r="F737">
            <v>70.010296746514129</v>
          </cell>
        </row>
        <row r="738">
          <cell r="C738">
            <v>20191200030</v>
          </cell>
          <cell r="D738" t="str">
            <v>万田酵素ｴｸｾﾚﾝﾄ 145ｇ 1本箱②　税</v>
          </cell>
          <cell r="E738" t="str">
            <v>枚</v>
          </cell>
          <cell r="F738">
            <v>1449.1958041958042</v>
          </cell>
        </row>
        <row r="739">
          <cell r="C739">
            <v>20111000077</v>
          </cell>
          <cell r="D739" t="str">
            <v>中仕切り(大)</v>
          </cell>
          <cell r="F739">
            <v>7.899975091627228</v>
          </cell>
        </row>
        <row r="740">
          <cell r="C740">
            <v>20200500063</v>
          </cell>
          <cell r="D740" t="str">
            <v>試供品用 無地ﾀﾞﾝﾎﾞｰﾙ</v>
          </cell>
          <cell r="F740">
            <v>42.6</v>
          </cell>
        </row>
        <row r="741">
          <cell r="C741">
            <v>20200900063</v>
          </cell>
          <cell r="D741" t="str">
            <v>万田31号 1ﾘｯﾄﾙ (韓国向) 1本箱④</v>
          </cell>
          <cell r="F741">
            <v>125.20035698348951</v>
          </cell>
        </row>
        <row r="742">
          <cell r="C742">
            <v>20191200035</v>
          </cell>
          <cell r="D742" t="str">
            <v>販売店 分包 150g GS箱②　税</v>
          </cell>
          <cell r="E742" t="str">
            <v>枚</v>
          </cell>
          <cell r="F742">
            <v>45</v>
          </cell>
        </row>
        <row r="743">
          <cell r="C743">
            <v>20210300021</v>
          </cell>
          <cell r="D743" t="str">
            <v>万田酵素 GINGER 分包 粒用ﾌｨﾙﾑ</v>
          </cell>
          <cell r="F743">
            <v>10.7</v>
          </cell>
        </row>
        <row r="744">
          <cell r="C744">
            <v>20191200037</v>
          </cell>
          <cell r="D744" t="str">
            <v>CARE PLUS75g(ﾊﾟﾊﾟｲﾔ・ｺｺｱ)化粧箱2</v>
          </cell>
          <cell r="E744" t="str">
            <v>枚</v>
          </cell>
          <cell r="F744">
            <v>108</v>
          </cell>
        </row>
        <row r="745">
          <cell r="C745">
            <v>20120600004</v>
          </cell>
          <cell r="D745" t="str">
            <v>ｶﾚｰ用 10個入りﾀﾞﾝﾎﾞｰﾙ</v>
          </cell>
          <cell r="F745">
            <v>35.899465597862388</v>
          </cell>
        </row>
        <row r="746">
          <cell r="C746">
            <v>20210800016</v>
          </cell>
          <cell r="D746" t="str">
            <v>共用ﾀﾞﾝﾎﾞｰﾙ W芯 立仕切り</v>
          </cell>
          <cell r="F746">
            <v>8.9</v>
          </cell>
        </row>
        <row r="747">
          <cell r="C747">
            <v>20191200069</v>
          </cell>
          <cell r="D747" t="str">
            <v>MANDA CARE PLUS 5g(梅)　三方袋②</v>
          </cell>
          <cell r="E747" t="str">
            <v>枚</v>
          </cell>
          <cell r="F747">
            <v>11.2</v>
          </cell>
        </row>
        <row r="748">
          <cell r="C748">
            <v>20191200070</v>
          </cell>
          <cell r="D748" t="str">
            <v>MANDA CARE PLUS 5g(ﾊﾟﾊﾟｲﾔ･ｺｺｱ)</v>
          </cell>
          <cell r="E748" t="str">
            <v>枚</v>
          </cell>
          <cell r="F748">
            <v>11.2</v>
          </cell>
        </row>
        <row r="749">
          <cell r="C749">
            <v>20191200071</v>
          </cell>
          <cell r="D749" t="str">
            <v>万田酵素(販売店向)5g 外装ﾌｨﾙﾑ</v>
          </cell>
          <cell r="E749" t="str">
            <v>ｍ</v>
          </cell>
          <cell r="F749">
            <v>12.8</v>
          </cell>
        </row>
        <row r="750">
          <cell r="C750">
            <v>20110805282</v>
          </cell>
          <cell r="D750" t="str">
            <v>MJ 90g 6本入 ﾀﾞﾝﾎﾞｰﾙ</v>
          </cell>
          <cell r="E750" t="str">
            <v>枚</v>
          </cell>
          <cell r="F750">
            <v>59.891025641025642</v>
          </cell>
        </row>
        <row r="751">
          <cell r="C751">
            <v>20220100039</v>
          </cell>
          <cell r="D751" t="str">
            <v>ﾀﾞﾝﾎﾞｰﾙ無地 505cm×270mm×150㎜</v>
          </cell>
          <cell r="F751">
            <v>72.900000000000006</v>
          </cell>
        </row>
        <row r="752">
          <cell r="C752">
            <v>20191200085</v>
          </cell>
          <cell r="D752" t="str">
            <v>延寿酵素 OLIGO PLUS 145g 1本箱②</v>
          </cell>
          <cell r="E752" t="str">
            <v>枚</v>
          </cell>
          <cell r="F752">
            <v>320</v>
          </cell>
        </row>
        <row r="753">
          <cell r="C753">
            <v>20191200086</v>
          </cell>
          <cell r="D753" t="str">
            <v>延寿酵素 OLIGO PLUS 145g 3本箱③</v>
          </cell>
          <cell r="E753" t="str">
            <v>枚</v>
          </cell>
          <cell r="F753">
            <v>648</v>
          </cell>
        </row>
        <row r="754">
          <cell r="C754">
            <v>20191200087</v>
          </cell>
          <cell r="D754" t="str">
            <v>試供品 延寿酵素 OLIGO PLUS 5g②</v>
          </cell>
          <cell r="E754" t="str">
            <v>ｍ</v>
          </cell>
          <cell r="F754">
            <v>255</v>
          </cell>
        </row>
        <row r="755">
          <cell r="C755">
            <v>20191200105</v>
          </cell>
          <cell r="D755" t="str">
            <v>延寿酵素 OLIGO PLUS 145ｇ  ｼｵﾘ②</v>
          </cell>
          <cell r="E755" t="str">
            <v>枚</v>
          </cell>
          <cell r="F755">
            <v>38.5</v>
          </cell>
        </row>
        <row r="756">
          <cell r="C756">
            <v>20200100001</v>
          </cell>
          <cell r="D756" t="str">
            <v>Laox 90周年シール</v>
          </cell>
          <cell r="E756" t="str">
            <v>枚</v>
          </cell>
          <cell r="F756">
            <v>0</v>
          </cell>
        </row>
        <row r="757">
          <cell r="C757">
            <v>20200100006</v>
          </cell>
          <cell r="D757" t="str">
            <v>延寿酵素 OLIGO PLUS145g 裏ﾗﾍﾞﾙ②</v>
          </cell>
          <cell r="E757" t="str">
            <v>枚</v>
          </cell>
          <cell r="F757">
            <v>12</v>
          </cell>
        </row>
        <row r="758">
          <cell r="C758">
            <v>20200100007</v>
          </cell>
          <cell r="D758" t="str">
            <v>万田酵素 超熟 分包ﾌｨﾙﾑ</v>
          </cell>
          <cell r="E758" t="str">
            <v>ｍ</v>
          </cell>
          <cell r="F758">
            <v>23.6</v>
          </cell>
        </row>
        <row r="759">
          <cell r="C759">
            <v>20190800034</v>
          </cell>
          <cell r="D759" t="str">
            <v>ｽｰﾊﾟｰ480g（赤箱）ｼｵﾘ税（改）②</v>
          </cell>
          <cell r="E759" t="str">
            <v>枚</v>
          </cell>
          <cell r="F759">
            <v>80</v>
          </cell>
        </row>
        <row r="760">
          <cell r="C760">
            <v>20200100011</v>
          </cell>
          <cell r="D760" t="str">
            <v>汎用ダンボール　無地</v>
          </cell>
          <cell r="E760" t="str">
            <v>枚</v>
          </cell>
          <cell r="F760">
            <v>108</v>
          </cell>
        </row>
        <row r="761">
          <cell r="C761">
            <v>20200100015</v>
          </cell>
          <cell r="D761" t="str">
            <v>HARVEST植物1L用ﾀﾞﾝﾎﾞｰﾙ　無地</v>
          </cell>
          <cell r="E761" t="str">
            <v>枚</v>
          </cell>
          <cell r="F761">
            <v>135</v>
          </cell>
        </row>
        <row r="762">
          <cell r="C762">
            <v>20200100023</v>
          </cell>
          <cell r="D762" t="str">
            <v>万田酵素 MULBERRY 分包35g ﾁｬｯｸ袋</v>
          </cell>
          <cell r="E762" t="str">
            <v>枚</v>
          </cell>
          <cell r="F762">
            <v>29.6</v>
          </cell>
        </row>
        <row r="763">
          <cell r="C763">
            <v>20200100078</v>
          </cell>
          <cell r="D763" t="str">
            <v>万田酵素 超熟 分包77.5g ﾁｬｯｸ袋</v>
          </cell>
          <cell r="E763" t="str">
            <v>枚</v>
          </cell>
          <cell r="F763">
            <v>89</v>
          </cell>
        </row>
        <row r="764">
          <cell r="C764">
            <v>20110805498</v>
          </cell>
          <cell r="D764" t="str">
            <v>万田31号100ml ﾎﾟﾘ白無地ﾀﾞﾝﾎﾞｰﾙ</v>
          </cell>
          <cell r="E764" t="str">
            <v>枚</v>
          </cell>
          <cell r="F764">
            <v>96.296296296296291</v>
          </cell>
        </row>
        <row r="765">
          <cell r="C765">
            <v>20200100081</v>
          </cell>
          <cell r="D765" t="str">
            <v>試供品 SUPERFOOD 台紙</v>
          </cell>
          <cell r="E765" t="str">
            <v>枚</v>
          </cell>
          <cell r="F765">
            <v>60</v>
          </cell>
        </row>
        <row r="766">
          <cell r="C766">
            <v>20200100082</v>
          </cell>
          <cell r="D766" t="str">
            <v>試供品 SUPERDRINK 台紙</v>
          </cell>
          <cell r="E766" t="str">
            <v>枚</v>
          </cell>
          <cell r="F766">
            <v>98</v>
          </cell>
        </row>
        <row r="767">
          <cell r="C767">
            <v>20200100095</v>
          </cell>
          <cell r="D767" t="str">
            <v>封印ｼｰﾙ (超ﾄｲｼ 厚口白 4角Rｶｯﾄ)</v>
          </cell>
          <cell r="E767" t="str">
            <v>枚</v>
          </cell>
          <cell r="F767">
            <v>3.2210526315789472</v>
          </cell>
        </row>
        <row r="768">
          <cell r="C768">
            <v>20200200012</v>
          </cell>
          <cell r="D768" t="str">
            <v>超熟 分包2.5g×5包 3方ｼｰﾙ袋</v>
          </cell>
          <cell r="E768" t="str">
            <v>枚</v>
          </cell>
          <cell r="F768">
            <v>34.799999999999997</v>
          </cell>
        </row>
        <row r="769">
          <cell r="C769">
            <v>20110805498</v>
          </cell>
          <cell r="D769" t="str">
            <v>万田31号100ml ﾎﾟﾘ白無地ﾀﾞﾝﾎﾞｰﾙ</v>
          </cell>
          <cell r="E769" t="str">
            <v>枚</v>
          </cell>
          <cell r="F769">
            <v>96.296296296296291</v>
          </cell>
        </row>
        <row r="770">
          <cell r="C770">
            <v>20200200026</v>
          </cell>
          <cell r="D770" t="str">
            <v>LDPE丸ﾏﾙﾁﾎﾞﾄﾙ (中栓・ｷｬｯﾌﾟ付)</v>
          </cell>
          <cell r="E770" t="str">
            <v>本</v>
          </cell>
          <cell r="F770">
            <v>39.4</v>
          </cell>
        </row>
        <row r="771">
          <cell r="C771">
            <v>20200200028</v>
          </cell>
          <cell r="D771" t="str">
            <v>MULBERRYﾍﾟｰｽﾄ2.5g×4包 3方ｼｰﾙ</v>
          </cell>
          <cell r="E771" t="str">
            <v>枚</v>
          </cell>
          <cell r="F771">
            <v>65.2</v>
          </cell>
        </row>
        <row r="772">
          <cell r="C772">
            <v>20200200033</v>
          </cell>
          <cell r="D772" t="str">
            <v>無地ﾀﾞﾝﾎﾞｰﾙ(W芯) 485×405×220</v>
          </cell>
          <cell r="E772" t="str">
            <v>枚</v>
          </cell>
          <cell r="F772">
            <v>181</v>
          </cell>
        </row>
        <row r="773">
          <cell r="C773">
            <v>20200200051</v>
          </cell>
          <cell r="D773" t="str">
            <v>万田酵素MULBERRY分包35g 中間箱</v>
          </cell>
          <cell r="E773" t="str">
            <v>枚</v>
          </cell>
          <cell r="F773">
            <v>165</v>
          </cell>
        </row>
        <row r="774">
          <cell r="C774">
            <v>20200200052</v>
          </cell>
          <cell r="D774" t="str">
            <v>万田酵素MULBERRY分包10g 中間箱</v>
          </cell>
          <cell r="E774" t="str">
            <v>枚</v>
          </cell>
          <cell r="F774">
            <v>141</v>
          </cell>
        </row>
        <row r="775">
          <cell r="C775">
            <v>20200300011</v>
          </cell>
          <cell r="D775" t="str">
            <v>無地ﾀﾞﾝﾎﾞｰﾙ 545×247×205</v>
          </cell>
          <cell r="E775" t="str">
            <v>枚</v>
          </cell>
          <cell r="F775">
            <v>82</v>
          </cell>
        </row>
        <row r="776">
          <cell r="C776">
            <v>20200300012</v>
          </cell>
          <cell r="D776" t="str">
            <v>無地ﾀﾞﾝﾎﾞｰﾙ 500×320×205</v>
          </cell>
          <cell r="E776" t="str">
            <v>枚</v>
          </cell>
          <cell r="F776">
            <v>69</v>
          </cell>
        </row>
        <row r="777">
          <cell r="C777">
            <v>20200300030</v>
          </cell>
          <cell r="D777" t="str">
            <v>万田酵素GINGER＆KARIN77.5g化粧箱</v>
          </cell>
          <cell r="E777" t="str">
            <v>枚</v>
          </cell>
          <cell r="F777">
            <v>33</v>
          </cell>
        </row>
        <row r="778">
          <cell r="C778">
            <v>20200300033</v>
          </cell>
          <cell r="D778" t="str">
            <v>万田31号 50ml (韓国向) 1本箱</v>
          </cell>
          <cell r="E778" t="str">
            <v>枚</v>
          </cell>
          <cell r="F778">
            <v>31.5</v>
          </cell>
        </row>
        <row r="779">
          <cell r="C779">
            <v>20110805727</v>
          </cell>
          <cell r="D779" t="str">
            <v>無地ﾀﾞﾝﾎﾞｰﾙ 145g×30箱入</v>
          </cell>
          <cell r="E779" t="str">
            <v>枚</v>
          </cell>
          <cell r="F779">
            <v>91</v>
          </cell>
        </row>
        <row r="780">
          <cell r="C780">
            <v>20200300035</v>
          </cell>
          <cell r="D780" t="str">
            <v>万田31号 50ml (韓国向) ﾗﾍﾞﾙ</v>
          </cell>
          <cell r="E780" t="str">
            <v>枚</v>
          </cell>
          <cell r="F780">
            <v>17.5</v>
          </cell>
        </row>
        <row r="781">
          <cell r="C781">
            <v>20201000014</v>
          </cell>
          <cell r="D781" t="str">
            <v>DM発送箱 10cm</v>
          </cell>
          <cell r="F781">
            <v>35.6</v>
          </cell>
        </row>
        <row r="782">
          <cell r="C782">
            <v>20181100001</v>
          </cell>
          <cell r="D782" t="str">
            <v>ｴｱｰｷｬｯﾌﾟ(215×140) C-650片開き</v>
          </cell>
          <cell r="F782">
            <v>8.27</v>
          </cell>
        </row>
        <row r="783">
          <cell r="C783">
            <v>20200300091</v>
          </cell>
          <cell r="D783" t="str">
            <v>MANDA HARVEST 100ml 化粧箱(改)</v>
          </cell>
          <cell r="E783" t="str">
            <v>枚</v>
          </cell>
          <cell r="F783">
            <v>113</v>
          </cell>
        </row>
        <row r="784">
          <cell r="C784">
            <v>20200300092</v>
          </cell>
          <cell r="D784" t="str">
            <v>MANDA HARVEST 1L 化粧箱(改)</v>
          </cell>
          <cell r="E784" t="str">
            <v>枚</v>
          </cell>
          <cell r="F784">
            <v>235</v>
          </cell>
        </row>
        <row r="785">
          <cell r="C785">
            <v>20200300095</v>
          </cell>
          <cell r="D785" t="str">
            <v>万田酵素MJ 90g ｼｵﾘ ②</v>
          </cell>
          <cell r="E785" t="str">
            <v>枚</v>
          </cell>
          <cell r="F785">
            <v>48</v>
          </cell>
        </row>
        <row r="786">
          <cell r="C786">
            <v>20200300100</v>
          </cell>
          <cell r="D786" t="str">
            <v>MJ 90g 裏ﾗﾍﾞﾙ (改) ②</v>
          </cell>
          <cell r="E786" t="str">
            <v>枚</v>
          </cell>
          <cell r="F786">
            <v>9</v>
          </cell>
        </row>
        <row r="787">
          <cell r="C787">
            <v>20200300101</v>
          </cell>
          <cell r="D787" t="str">
            <v>万田酵素 分包 共用ｼｵﾘ ②</v>
          </cell>
          <cell r="E787" t="str">
            <v>枚</v>
          </cell>
          <cell r="F787">
            <v>9.4</v>
          </cell>
        </row>
        <row r="788">
          <cell r="C788">
            <v>20200300102</v>
          </cell>
          <cell r="D788" t="str">
            <v>万田酵素ｴｸｾﾚﾝﾄ 145g ｼｵﾘ　③</v>
          </cell>
          <cell r="E788" t="str">
            <v>本</v>
          </cell>
          <cell r="F788">
            <v>260</v>
          </cell>
        </row>
        <row r="789">
          <cell r="C789">
            <v>20200300103</v>
          </cell>
          <cell r="D789" t="str">
            <v>万田酵素ｴｸｾﾚﾝﾄ 145ｇ 裏ﾗﾍﾞﾙ</v>
          </cell>
          <cell r="E789" t="str">
            <v>枚</v>
          </cell>
          <cell r="F789">
            <v>22</v>
          </cell>
        </row>
        <row r="790">
          <cell r="C790">
            <v>20200300104</v>
          </cell>
          <cell r="D790" t="str">
            <v>万田酵素ｴｸｾﾚﾝﾄ 分包150g ｼｵﾘ ③</v>
          </cell>
          <cell r="E790" t="str">
            <v>枚</v>
          </cell>
          <cell r="F790">
            <v>16.196721311475411</v>
          </cell>
        </row>
        <row r="791">
          <cell r="C791">
            <v>20200300106</v>
          </cell>
          <cell r="D791" t="str">
            <v>万田酵素ｊ 145g 裏ﾗﾍﾞﾙ ②</v>
          </cell>
          <cell r="E791" t="str">
            <v>枚</v>
          </cell>
          <cell r="F791">
            <v>23.4</v>
          </cell>
        </row>
        <row r="792">
          <cell r="C792">
            <v>20180300065</v>
          </cell>
          <cell r="D792" t="str">
            <v>ﾀﾞﾝﾎﾞｰﾙ箱 140ｻｲｽﾞ</v>
          </cell>
          <cell r="E792" t="str">
            <v>枚</v>
          </cell>
          <cell r="F792">
            <v>145.6</v>
          </cell>
        </row>
        <row r="793">
          <cell r="C793">
            <v>20200300108</v>
          </cell>
          <cell r="D793" t="str">
            <v>封印ｼｰﾙ ﾐｼﾝ入 (20mm×30mm)</v>
          </cell>
          <cell r="E793" t="str">
            <v>枚</v>
          </cell>
          <cell r="F793">
            <v>2.6656249999999999</v>
          </cell>
        </row>
        <row r="794">
          <cell r="C794">
            <v>20200300109</v>
          </cell>
          <cell r="D794" t="str">
            <v>封印ｼｰﾙ ﾐｼﾝ入 (26mm×45mm)</v>
          </cell>
          <cell r="E794" t="str">
            <v>枚</v>
          </cell>
          <cell r="F794">
            <v>5.5</v>
          </cell>
        </row>
        <row r="795">
          <cell r="C795">
            <v>20161000036</v>
          </cell>
          <cell r="D795" t="str">
            <v>万田31号 1ﾘｯﾄﾙ (韓国向) ﾀﾞﾝﾎﾞｰﾙ</v>
          </cell>
          <cell r="E795" t="str">
            <v>枚</v>
          </cell>
          <cell r="F795">
            <v>110.3</v>
          </cell>
        </row>
        <row r="796">
          <cell r="C796">
            <v>20200300116</v>
          </cell>
          <cell r="D796" t="str">
            <v>MANDA HARVEST 5ml 容器</v>
          </cell>
          <cell r="E796" t="str">
            <v>本</v>
          </cell>
          <cell r="F796">
            <v>12</v>
          </cell>
        </row>
        <row r="797">
          <cell r="C797">
            <v>20200300117</v>
          </cell>
          <cell r="D797" t="str">
            <v>MANDA HARVEST 5ml ﾗﾍﾞﾙ</v>
          </cell>
          <cell r="E797" t="str">
            <v>枚</v>
          </cell>
          <cell r="F797">
            <v>9</v>
          </cell>
        </row>
        <row r="798">
          <cell r="C798">
            <v>20200300118</v>
          </cell>
          <cell r="D798" t="str">
            <v>MANDA HARVEST 5ml×2本 化粧箱</v>
          </cell>
          <cell r="E798" t="str">
            <v>枚</v>
          </cell>
          <cell r="F798">
            <v>131</v>
          </cell>
        </row>
        <row r="799">
          <cell r="C799">
            <v>20110805805</v>
          </cell>
          <cell r="D799" t="str">
            <v>ﾅﾁｭﾗﾙ酵素 ﾌﾞﾙｰﾍﾞﾘｰﾌﾟﾗｽ分包150g×</v>
          </cell>
          <cell r="E799" t="str">
            <v>枚</v>
          </cell>
          <cell r="F799">
            <v>136</v>
          </cell>
        </row>
        <row r="800">
          <cell r="C800">
            <v>20200400005</v>
          </cell>
          <cell r="D800" t="str">
            <v>販売店 分包 150g GS箱③　税</v>
          </cell>
          <cell r="E800" t="str">
            <v>枚</v>
          </cell>
          <cell r="F800">
            <v>45</v>
          </cell>
        </row>
        <row r="801">
          <cell r="C801">
            <v>20200400006</v>
          </cell>
          <cell r="D801" t="str">
            <v>植物用 丸型ｽﾌﾟｰﾝ</v>
          </cell>
          <cell r="E801" t="str">
            <v>本</v>
          </cell>
          <cell r="F801">
            <v>6.4</v>
          </cell>
        </row>
        <row r="802">
          <cell r="C802">
            <v>20190700002</v>
          </cell>
          <cell r="D802" t="str">
            <v>ｽｰﾊﾟｰ万田酵素 氣I分包600gGS箱 ③</v>
          </cell>
          <cell r="E802" t="str">
            <v>枚</v>
          </cell>
          <cell r="F802">
            <v>571</v>
          </cell>
        </row>
        <row r="803">
          <cell r="C803">
            <v>20200400043</v>
          </cell>
          <cell r="D803" t="str">
            <v>FDみそ汁15袋入 ｷﾞﾌﾄﾎﾞｯｸｽ</v>
          </cell>
          <cell r="E803" t="str">
            <v>枚</v>
          </cell>
          <cell r="F803">
            <v>200</v>
          </cell>
        </row>
        <row r="804">
          <cell r="C804">
            <v>20200400044</v>
          </cell>
          <cell r="D804" t="str">
            <v>FDみそ汁9食入 化粧箱</v>
          </cell>
          <cell r="E804" t="str">
            <v>枚</v>
          </cell>
          <cell r="F804">
            <v>36.500016779086543</v>
          </cell>
        </row>
        <row r="805">
          <cell r="C805">
            <v>20200400052</v>
          </cell>
          <cell r="D805" t="str">
            <v>FDみそ汁15袋入 化粧箱裏面表示ｼｰﾙ</v>
          </cell>
          <cell r="E805" t="str">
            <v>枚</v>
          </cell>
          <cell r="F805">
            <v>22</v>
          </cell>
        </row>
        <row r="806">
          <cell r="C806">
            <v>20120300066</v>
          </cell>
          <cell r="D806" t="str">
            <v>一斗缶用ﾊﾟｯﾄ</v>
          </cell>
          <cell r="E806" t="str">
            <v>枚</v>
          </cell>
          <cell r="F806">
            <v>14.198170731707316</v>
          </cell>
        </row>
        <row r="807">
          <cell r="C807">
            <v>20151000069</v>
          </cell>
          <cell r="D807" t="str">
            <v>万田31号 1L・500ml 共用ｵﾚﾝｼﾞｷｬｯﾌ</v>
          </cell>
          <cell r="E807" t="str">
            <v>個</v>
          </cell>
          <cell r="F807">
            <v>29</v>
          </cell>
        </row>
        <row r="808">
          <cell r="C808">
            <v>20191200038</v>
          </cell>
          <cell r="D808" t="str">
            <v>特選EXﾌﾟﾗｽ 145g 1本箱　②</v>
          </cell>
          <cell r="F808">
            <v>242.98406374501991</v>
          </cell>
        </row>
        <row r="809">
          <cell r="C809">
            <v>20191200040</v>
          </cell>
          <cell r="D809" t="str">
            <v>特選EXﾌﾟﾗｽ 分包 70g GS箱 ②</v>
          </cell>
          <cell r="F809">
            <v>80</v>
          </cell>
        </row>
        <row r="810">
          <cell r="C810">
            <v>20160700064</v>
          </cell>
          <cell r="D810" t="str">
            <v>ﾏﾝﾀﾞ ｱﾆﾓ 650g ﾀﾞﾝﾎﾞｰﾙ②</v>
          </cell>
          <cell r="E810" t="str">
            <v>枚</v>
          </cell>
          <cell r="F810">
            <v>93.294444444444451</v>
          </cell>
        </row>
        <row r="811">
          <cell r="C811">
            <v>20191200048</v>
          </cell>
          <cell r="D811" t="str">
            <v>L5000(ﾀﾅｶ) 90包入 化粧箱(改)②</v>
          </cell>
          <cell r="F811">
            <v>198</v>
          </cell>
        </row>
        <row r="812">
          <cell r="C812">
            <v>20191200049</v>
          </cell>
          <cell r="D812" t="str">
            <v>L5000(ﾀﾅｶ) 30包入 化粧箱(改)②</v>
          </cell>
          <cell r="F812">
            <v>106</v>
          </cell>
        </row>
        <row r="813">
          <cell r="C813">
            <v>20200300040</v>
          </cell>
          <cell r="D813" t="str">
            <v>12本入りﾀﾞﾝﾎﾞｰﾙ</v>
          </cell>
          <cell r="F813">
            <v>41.81</v>
          </cell>
        </row>
        <row r="814">
          <cell r="C814">
            <v>20191100110</v>
          </cell>
          <cell r="D814" t="str">
            <v>ｽｰﾊﾟｰ480g（赤箱）1本箱税 (改)②</v>
          </cell>
          <cell r="E814" t="str">
            <v>枚</v>
          </cell>
          <cell r="F814">
            <v>198</v>
          </cell>
        </row>
        <row r="815">
          <cell r="C815">
            <v>20191200053</v>
          </cell>
          <cell r="D815" t="str">
            <v>新・MKF-Ⅱ 30g ｼｵﾘ（改）②</v>
          </cell>
          <cell r="F815">
            <v>210</v>
          </cell>
        </row>
        <row r="816">
          <cell r="C816">
            <v>20191200054</v>
          </cell>
          <cell r="D816" t="str">
            <v>新・MKF-Ⅱ 30g ﾗﾍﾞﾙ（改）②</v>
          </cell>
          <cell r="F816">
            <v>162</v>
          </cell>
        </row>
        <row r="817">
          <cell r="C817">
            <v>20191200057</v>
          </cell>
          <cell r="D817" t="str">
            <v>ｴｺｺﾞ-ﾙﾄﾞEX180g 裏ﾗﾍﾞﾙ2020年</v>
          </cell>
          <cell r="F817">
            <v>9.7125000000000004</v>
          </cell>
        </row>
        <row r="818">
          <cell r="C818">
            <v>20200300077</v>
          </cell>
          <cell r="D818" t="str">
            <v>特選EXﾌﾟﾗｽ 3つ折 共用ｼｵﾘ（改）②</v>
          </cell>
          <cell r="F818">
            <v>7.5</v>
          </cell>
        </row>
        <row r="819">
          <cell r="C819">
            <v>20200300086</v>
          </cell>
          <cell r="D819" t="str">
            <v>MANDA HARVEST 10L ﾀﾞﾝﾎﾞｰﾙ</v>
          </cell>
          <cell r="F819">
            <v>0</v>
          </cell>
        </row>
        <row r="820">
          <cell r="C820">
            <v>20201000013</v>
          </cell>
          <cell r="D820" t="str">
            <v>DM発送箱 7cm</v>
          </cell>
          <cell r="F820">
            <v>33.9</v>
          </cell>
        </row>
        <row r="821">
          <cell r="C821">
            <v>20210200040</v>
          </cell>
          <cell r="D821" t="str">
            <v>20本入 無地ﾀﾞﾝﾎﾞｰﾙ②</v>
          </cell>
          <cell r="F821">
            <v>83.831893687707648</v>
          </cell>
        </row>
        <row r="822">
          <cell r="C822">
            <v>20200300121</v>
          </cell>
          <cell r="D822" t="str">
            <v>万田酵素 MULBERRY 分包ﾌｨﾙﾑ</v>
          </cell>
          <cell r="E822" t="str">
            <v>ｍ</v>
          </cell>
          <cell r="F822">
            <v>11.800626475005364</v>
          </cell>
        </row>
        <row r="823">
          <cell r="C823">
            <v>20200300105</v>
          </cell>
          <cell r="D823" t="str">
            <v>特選EXﾌﾟﾗｽ 145g 裏ﾗﾍﾞﾙ ③</v>
          </cell>
          <cell r="F823">
            <v>16.2</v>
          </cell>
        </row>
        <row r="824">
          <cell r="C824">
            <v>20110801726</v>
          </cell>
          <cell r="D824" t="str">
            <v>ﾏﾝﾀﾞFｷｭｰﾌﾞ 5ﾘｯﾄﾙ ﾗﾍﾞﾙ</v>
          </cell>
          <cell r="E824" t="str">
            <v>枚</v>
          </cell>
          <cell r="F824">
            <v>1.2</v>
          </cell>
        </row>
        <row r="825">
          <cell r="C825">
            <v>20110802176</v>
          </cell>
          <cell r="D825" t="str">
            <v>おやじの海 10ﾘｯﾄﾙ 表ﾗﾍﾞﾙ(内作)</v>
          </cell>
          <cell r="E825" t="str">
            <v>枚</v>
          </cell>
          <cell r="F825">
            <v>1.2</v>
          </cell>
        </row>
        <row r="826">
          <cell r="C826">
            <v>20110801276</v>
          </cell>
          <cell r="D826" t="str">
            <v>超熟 粒 (ﾉﾍﾞﾘﾃｨｰ) 3粒</v>
          </cell>
          <cell r="E826" t="str">
            <v>個</v>
          </cell>
          <cell r="F826">
            <v>0</v>
          </cell>
        </row>
        <row r="827">
          <cell r="C827">
            <v>20160700062</v>
          </cell>
          <cell r="D827" t="str">
            <v>ﾊﾞｲｵ・EX 125g 48本入ﾀﾞﾝﾎﾞｰﾙ②</v>
          </cell>
          <cell r="E827" t="str">
            <v>枚</v>
          </cell>
          <cell r="F827">
            <v>113</v>
          </cell>
        </row>
        <row r="828">
          <cell r="C828">
            <v>20110801820</v>
          </cell>
          <cell r="D828" t="str">
            <v>業務用 万田酵素 1ｋｇ 表ﾗﾍﾞﾙ</v>
          </cell>
          <cell r="E828" t="str">
            <v>枚</v>
          </cell>
          <cell r="F828">
            <v>1.2</v>
          </cell>
        </row>
        <row r="829">
          <cell r="C829">
            <v>20110802588</v>
          </cell>
          <cell r="D829" t="str">
            <v>業務用 万田酵素 1ｋｇ 裏ﾗﾍﾞﾙ</v>
          </cell>
          <cell r="E829" t="str">
            <v>枚</v>
          </cell>
          <cell r="F829">
            <v>1.2</v>
          </cell>
        </row>
        <row r="830">
          <cell r="C830">
            <v>20120900101</v>
          </cell>
          <cell r="D830" t="str">
            <v>想愛酵素 480g ﾀﾞﾝﾎﾞｰﾙ</v>
          </cell>
          <cell r="E830" t="str">
            <v>枚</v>
          </cell>
          <cell r="F830">
            <v>102</v>
          </cell>
        </row>
        <row r="831">
          <cell r="C831">
            <v>20110801536</v>
          </cell>
          <cell r="D831" t="str">
            <v>分包ﾌｨﾙﾑ (無地) 幅70mm ﾀｶﾗ</v>
          </cell>
          <cell r="E831" t="str">
            <v>ｍ</v>
          </cell>
          <cell r="F831">
            <v>8.4</v>
          </cell>
        </row>
        <row r="832">
          <cell r="C832">
            <v>20110801533</v>
          </cell>
          <cell r="D832" t="str">
            <v>食品8角 310g 瓶 大商硝子</v>
          </cell>
          <cell r="E832" t="str">
            <v>本</v>
          </cell>
          <cell r="F832">
            <v>115.02585119798235</v>
          </cell>
        </row>
        <row r="833">
          <cell r="C833">
            <v>20210500033</v>
          </cell>
          <cell r="D833" t="str">
            <v>ｽｰﾊﾟｰ万田酵素 氣Ⅰ瓶 裏面無</v>
          </cell>
          <cell r="F833">
            <v>398</v>
          </cell>
        </row>
        <row r="834">
          <cell r="C834">
            <v>20201100057</v>
          </cell>
          <cell r="D834" t="str">
            <v>延寿酵素 OLIGO PLUS 145g 1本箱③</v>
          </cell>
          <cell r="F834">
            <v>279</v>
          </cell>
        </row>
        <row r="835">
          <cell r="C835">
            <v>20191200031</v>
          </cell>
          <cell r="D835" t="str">
            <v>万田酵素ｴｸｾﾚﾝﾄ 145g 3本箱②　税</v>
          </cell>
          <cell r="F835">
            <v>465</v>
          </cell>
        </row>
        <row r="836">
          <cell r="C836">
            <v>20201000003</v>
          </cell>
          <cell r="D836" t="str">
            <v>秘蔵 万田酵素 145g 桐箱用 帯　②</v>
          </cell>
          <cell r="F836">
            <v>666.46153846153845</v>
          </cell>
        </row>
        <row r="837">
          <cell r="C837">
            <v>20110805496</v>
          </cell>
          <cell r="D837" t="str">
            <v>1ﾘｯﾄﾙ×6本入ﾑｼﾞ ﾀﾞﾝﾎﾞｰﾙ</v>
          </cell>
          <cell r="E837" t="str">
            <v>枚</v>
          </cell>
          <cell r="F837">
            <v>49.694954128440365</v>
          </cell>
        </row>
        <row r="838">
          <cell r="C838">
            <v>20180700075</v>
          </cell>
          <cell r="D838" t="str">
            <v>ｴｱｰｷｬｯﾌﾟ(180×300) C-650袋</v>
          </cell>
          <cell r="F838">
            <v>12.233333333333333</v>
          </cell>
        </row>
        <row r="839">
          <cell r="C839">
            <v>20211100001</v>
          </cell>
          <cell r="D839" t="str">
            <v>万田酵素MULBERRY粒44.1g ﾀﾞﾝﾎﾞｰﾙ</v>
          </cell>
          <cell r="F839">
            <v>68.3</v>
          </cell>
        </row>
        <row r="840">
          <cell r="C840">
            <v>20110805726</v>
          </cell>
          <cell r="D840" t="str">
            <v>20㎏ 原体ﾎﾟﾘ容器発送用</v>
          </cell>
          <cell r="E840" t="str">
            <v>枚</v>
          </cell>
          <cell r="F840">
            <v>138.69999999999999</v>
          </cell>
        </row>
        <row r="841">
          <cell r="C841">
            <v>20210700020</v>
          </cell>
          <cell r="D841" t="str">
            <v>MANUKA HONEY 2.5g外装ﾌｨﾙﾑ②</v>
          </cell>
          <cell r="F841">
            <v>68.64</v>
          </cell>
        </row>
        <row r="842">
          <cell r="C842">
            <v>20210800014</v>
          </cell>
          <cell r="D842" t="str">
            <v>共用ﾀﾞﾝﾎﾞｰﾙ W芯 341×256×247</v>
          </cell>
          <cell r="F842">
            <v>90.1</v>
          </cell>
        </row>
        <row r="843">
          <cell r="C843">
            <v>20210300048</v>
          </cell>
          <cell r="D843" t="str">
            <v>SUPER DRINK 15包入 化粧箱②</v>
          </cell>
          <cell r="F843">
            <v>70</v>
          </cell>
        </row>
        <row r="844">
          <cell r="C844">
            <v>20191200058</v>
          </cell>
          <cell r="D844" t="str">
            <v>万田酵素 ﾌﾟﾚﾐｱﾑ粒 21g化粧箱②</v>
          </cell>
          <cell r="F844">
            <v>57</v>
          </cell>
        </row>
        <row r="845">
          <cell r="C845">
            <v>20191200061</v>
          </cell>
          <cell r="D845" t="str">
            <v>万田酵素 ﾌﾟﾚﾐｱﾑ粒 105g 瓶ﾗﾍﾞﾙ②</v>
          </cell>
          <cell r="F845">
            <v>41.7</v>
          </cell>
        </row>
        <row r="846">
          <cell r="C846">
            <v>20191200062</v>
          </cell>
          <cell r="D846" t="str">
            <v>万田酵素 ﾌﾟﾚﾐｱﾑ粒 105g 1本箱②</v>
          </cell>
          <cell r="F846">
            <v>109</v>
          </cell>
        </row>
        <row r="847">
          <cell r="C847">
            <v>20191200060</v>
          </cell>
          <cell r="D847" t="str">
            <v>万田酵素 ﾌﾟﾚﾐｱﾑ粒 105g 3本箱②</v>
          </cell>
          <cell r="F847">
            <v>285</v>
          </cell>
        </row>
        <row r="848">
          <cell r="C848">
            <v>20191200059</v>
          </cell>
          <cell r="D848" t="str">
            <v>万田酵素 ﾌﾟﾚﾐｱﾑ粒 105g ｼｵﾘ②　税</v>
          </cell>
          <cell r="F848">
            <v>15.3</v>
          </cell>
        </row>
        <row r="849">
          <cell r="C849">
            <v>20180300066</v>
          </cell>
          <cell r="D849" t="str">
            <v>新DM発送函②</v>
          </cell>
          <cell r="F849">
            <v>35</v>
          </cell>
        </row>
        <row r="850">
          <cell r="C850">
            <v>20170800038</v>
          </cell>
          <cell r="D850" t="str">
            <v>新DM発送箱 4.0㎝②</v>
          </cell>
          <cell r="F850">
            <v>29</v>
          </cell>
        </row>
        <row r="851">
          <cell r="C851">
            <v>20110805690</v>
          </cell>
          <cell r="D851" t="str">
            <v>6本入 ﾀﾞﾝﾎﾞｰﾙ</v>
          </cell>
          <cell r="E851" t="str">
            <v>枚</v>
          </cell>
          <cell r="F851">
            <v>27.899776035834268</v>
          </cell>
        </row>
        <row r="852">
          <cell r="C852">
            <v>20140400003</v>
          </cell>
          <cell r="D852" t="str">
            <v>ｾﾄﾊﾟｯｸ S-702 0.06×145×250</v>
          </cell>
          <cell r="F852">
            <v>14.433333333333334</v>
          </cell>
        </row>
        <row r="853">
          <cell r="C853">
            <v>20210100027</v>
          </cell>
          <cell r="D853" t="str">
            <v>SUPERDRINK 7包入 化粧箱</v>
          </cell>
          <cell r="F853">
            <v>36.002601040416167</v>
          </cell>
        </row>
        <row r="854">
          <cell r="C854">
            <v>20210100029</v>
          </cell>
          <cell r="D854" t="str">
            <v>SUPERFOOD 2包入 化粧箱</v>
          </cell>
          <cell r="F854">
            <v>42.355614189387275</v>
          </cell>
        </row>
        <row r="855">
          <cell r="C855">
            <v>20210100028</v>
          </cell>
          <cell r="D855" t="str">
            <v>SUPERFOOD 7包入 化粧箱</v>
          </cell>
          <cell r="F855">
            <v>22.728774028514465</v>
          </cell>
        </row>
        <row r="856">
          <cell r="C856">
            <v>20210200013</v>
          </cell>
          <cell r="D856" t="str">
            <v>SUPERFOOD 2包入 中間箱</v>
          </cell>
          <cell r="F856">
            <v>406.76223776223776</v>
          </cell>
        </row>
        <row r="857">
          <cell r="C857">
            <v>20210200012</v>
          </cell>
          <cell r="D857" t="str">
            <v>SUPERFOOD 7包入 中間箱</v>
          </cell>
          <cell r="F857">
            <v>91.438914027149323</v>
          </cell>
        </row>
        <row r="858">
          <cell r="C858">
            <v>20191200039</v>
          </cell>
          <cell r="D858" t="str">
            <v>特選EXﾌﾟﾗｽ 145g 3本箱　②</v>
          </cell>
          <cell r="F858">
            <v>637</v>
          </cell>
        </row>
        <row r="859">
          <cell r="C859">
            <v>20191200044</v>
          </cell>
          <cell r="D859" t="str">
            <v>ｴｺｺﾞ-ﾙﾄﾞEX155g  1本箱2020年</v>
          </cell>
          <cell r="F859">
            <v>625</v>
          </cell>
        </row>
        <row r="860">
          <cell r="C860">
            <v>20200300098</v>
          </cell>
          <cell r="D860" t="str">
            <v>ｴｺｺﾞ-ﾙﾄﾞEX155g(ｴｺ関西）裏ﾗﾍﾞﾙ</v>
          </cell>
          <cell r="F860">
            <v>26.727272727272727</v>
          </cell>
        </row>
        <row r="861">
          <cell r="C861">
            <v>20111000946</v>
          </cell>
          <cell r="D861" t="str">
            <v>ｱﾐﾉｱﾙﾌｧﾌﾟﾗｽ1L×3本用 中仕切り</v>
          </cell>
          <cell r="F861">
            <v>14.199948745693215</v>
          </cell>
        </row>
        <row r="862">
          <cell r="C862">
            <v>20141100018</v>
          </cell>
          <cell r="D862" t="str">
            <v>PPﾊｲｼｰﾄ 145g用 高久産業</v>
          </cell>
          <cell r="E862" t="str">
            <v>枚</v>
          </cell>
          <cell r="F862">
            <v>2.4700000000000002</v>
          </cell>
        </row>
        <row r="863">
          <cell r="C863">
            <v>20140100015</v>
          </cell>
          <cell r="D863" t="str">
            <v>販売店向け145g×30箱ﾀﾞﾝﾎﾞｰﾙ</v>
          </cell>
          <cell r="E863" t="str">
            <v>枚</v>
          </cell>
          <cell r="F863">
            <v>128</v>
          </cell>
        </row>
        <row r="864">
          <cell r="C864">
            <v>20131000034</v>
          </cell>
          <cell r="D864" t="str">
            <v>進物用外装箱20131028</v>
          </cell>
          <cell r="E864" t="str">
            <v>枚</v>
          </cell>
          <cell r="F864">
            <v>52.698639942734431</v>
          </cell>
        </row>
        <row r="865">
          <cell r="C865">
            <v>20201100003</v>
          </cell>
          <cell r="D865" t="str">
            <v>万田酵素GINGER 8包入 英語 裏ﾗﾍﾞﾙ</v>
          </cell>
          <cell r="F865">
            <v>32</v>
          </cell>
        </row>
        <row r="866">
          <cell r="C866">
            <v>20110805802</v>
          </cell>
          <cell r="D866" t="str">
            <v>70g 分包 ﾀﾞﾝﾎﾞｰﾙ無地</v>
          </cell>
          <cell r="E866" t="str">
            <v>枚</v>
          </cell>
          <cell r="F866">
            <v>42</v>
          </cell>
        </row>
        <row r="867">
          <cell r="C867">
            <v>20190500001</v>
          </cell>
          <cell r="D867" t="str">
            <v>ﾒｰﾙ便用（白箱）</v>
          </cell>
          <cell r="F867">
            <v>36.9</v>
          </cell>
        </row>
        <row r="868">
          <cell r="C868">
            <v>20200900059</v>
          </cell>
          <cell r="D868" t="str">
            <v>NONI分包 60g 化粧箱 ④</v>
          </cell>
          <cell r="F868">
            <v>62.432436891602045</v>
          </cell>
        </row>
        <row r="869">
          <cell r="C869">
            <v>20200900060</v>
          </cell>
          <cell r="D869" t="str">
            <v>NONI 300g 化粧箱 ④</v>
          </cell>
          <cell r="F869">
            <v>190</v>
          </cell>
        </row>
        <row r="870">
          <cell r="C870">
            <v>20201000058</v>
          </cell>
          <cell r="D870" t="str">
            <v>MANDA KOSO 分包75g 化粧箱 韓国用</v>
          </cell>
          <cell r="F870">
            <v>143</v>
          </cell>
        </row>
        <row r="871">
          <cell r="C871">
            <v>20110805464</v>
          </cell>
          <cell r="D871" t="str">
            <v>共用 無地 70g ﾀﾞﾝﾎﾞｰﾙ</v>
          </cell>
          <cell r="E871" t="str">
            <v>枚</v>
          </cell>
          <cell r="F871">
            <v>92</v>
          </cell>
        </row>
        <row r="872">
          <cell r="C872">
            <v>20130800014</v>
          </cell>
          <cell r="D872" t="str">
            <v>ｼﾞｭ-ｽ6本入りｽﾘ-ﾌﾞ</v>
          </cell>
          <cell r="E872" t="str">
            <v>枚</v>
          </cell>
          <cell r="F872">
            <v>27.5</v>
          </cell>
        </row>
        <row r="873">
          <cell r="C873">
            <v>20190900005</v>
          </cell>
          <cell r="D873" t="str">
            <v>ｽｰﾊﾟｰ万田酵素氣Ⅰ 2本箱 税(改)②</v>
          </cell>
          <cell r="F873">
            <v>1950</v>
          </cell>
        </row>
        <row r="874">
          <cell r="C874">
            <v>20170100024</v>
          </cell>
          <cell r="D874" t="str">
            <v>OPPﾃｰﾌﾟE茶 148×50 №886</v>
          </cell>
          <cell r="F874">
            <v>145</v>
          </cell>
        </row>
        <row r="875">
          <cell r="C875">
            <v>20190200003</v>
          </cell>
          <cell r="D875" t="str">
            <v>ｴﾑﾌｫﾙﾃ発送箱封印ｼｰﾙ6mm×4.5mm</v>
          </cell>
          <cell r="F875">
            <v>1.6</v>
          </cell>
        </row>
        <row r="876">
          <cell r="C876">
            <v>20201200054</v>
          </cell>
          <cell r="D876" t="str">
            <v>MANDA WELLNESS SUPERFOOD分包ﾌｨﾙﾑ</v>
          </cell>
          <cell r="F876">
            <v>36.200000000000003</v>
          </cell>
        </row>
        <row r="877">
          <cell r="C877">
            <v>20200600020</v>
          </cell>
          <cell r="D877" t="str">
            <v>うなぎ3個入 ﾀﾞﾝﾎﾞｰﾙ</v>
          </cell>
          <cell r="F877">
            <v>37.499606299212601</v>
          </cell>
        </row>
        <row r="878">
          <cell r="C878">
            <v>20180800013</v>
          </cell>
          <cell r="D878" t="str">
            <v>万田酵素STANDARD分包77.5gﾁｬｯｸ袋2</v>
          </cell>
          <cell r="F878">
            <v>19</v>
          </cell>
        </row>
        <row r="879">
          <cell r="C879">
            <v>20200700046</v>
          </cell>
          <cell r="D879" t="str">
            <v>植物用 ｽﾄﾚｰﾄﾀｲﾌﾟ900ml ｽﾄﾚｯﾁﾗﾍﾞﾙ</v>
          </cell>
          <cell r="F879">
            <v>12.9</v>
          </cell>
        </row>
        <row r="880">
          <cell r="C880">
            <v>20200900062</v>
          </cell>
          <cell r="D880" t="str">
            <v>万田酵素 MJ 5ｇ 外装ﾌｨﾙﾑ  ②</v>
          </cell>
          <cell r="F880">
            <v>140</v>
          </cell>
        </row>
        <row r="881">
          <cell r="C881">
            <v>20201100045</v>
          </cell>
          <cell r="D881" t="str">
            <v>万田酵素 MANUKA HONEY 分包ﾁｬｯｸ袋</v>
          </cell>
          <cell r="F881">
            <v>953</v>
          </cell>
        </row>
        <row r="882">
          <cell r="C882">
            <v>20201100046</v>
          </cell>
          <cell r="D882" t="str">
            <v>万田酵素MANUKA HONEY2.5g外装ﾌｨﾙﾑ</v>
          </cell>
          <cell r="F882">
            <v>140</v>
          </cell>
        </row>
        <row r="883">
          <cell r="C883">
            <v>20131100023</v>
          </cell>
          <cell r="D883" t="str">
            <v>A飼料用専用ﾀﾞﾝﾎﾞ-ﾙ</v>
          </cell>
          <cell r="E883" t="str">
            <v>枚</v>
          </cell>
          <cell r="F883">
            <v>186.7</v>
          </cell>
        </row>
        <row r="884">
          <cell r="C884">
            <v>20151000068</v>
          </cell>
          <cell r="D884" t="str">
            <v>万田31号 1L・500ml 共用中栓</v>
          </cell>
          <cell r="E884" t="str">
            <v>個</v>
          </cell>
          <cell r="F884">
            <v>11.5</v>
          </cell>
        </row>
        <row r="885">
          <cell r="C885">
            <v>20110805851</v>
          </cell>
          <cell r="D885" t="str">
            <v>DM 試供品 輸送用 封筒</v>
          </cell>
          <cell r="F885">
            <v>42</v>
          </cell>
        </row>
        <row r="886">
          <cell r="C886">
            <v>20190400019</v>
          </cell>
          <cell r="D886" t="str">
            <v>粒8個入り試供品OPP袋</v>
          </cell>
          <cell r="F886">
            <v>3</v>
          </cell>
        </row>
        <row r="887">
          <cell r="C887">
            <v>20140700043</v>
          </cell>
          <cell r="D887" t="str">
            <v>ｴｱｰｷｬｯﾌﾟ 1200×42　ﾋﾛﾎｰ</v>
          </cell>
          <cell r="F887">
            <v>1610</v>
          </cell>
        </row>
        <row r="888">
          <cell r="C888">
            <v>20210400001</v>
          </cell>
          <cell r="D888" t="str">
            <v>ﾊﾞﾛﾝBOX 5ﾘｯﾄﾙ 内装(W)</v>
          </cell>
          <cell r="F888">
            <v>288</v>
          </cell>
        </row>
        <row r="889">
          <cell r="C889">
            <v>20131100005</v>
          </cell>
          <cell r="D889" t="str">
            <v>ﾌﾞﾄﾞｳ2ｷﾛ緩衝材250-350　ﾉﾊﾞｴ-ｽ</v>
          </cell>
          <cell r="F889">
            <v>9.1923076923076916</v>
          </cell>
        </row>
        <row r="890">
          <cell r="C890">
            <v>20200400041</v>
          </cell>
          <cell r="D890" t="str">
            <v>2.5g ｱﾙﾐ分包ﾌｨﾙﾑ(大調和)大成ﾗﾐｯｸ</v>
          </cell>
          <cell r="E890" t="str">
            <v>ｍ</v>
          </cell>
          <cell r="F890">
            <v>6.2</v>
          </cell>
        </row>
        <row r="891">
          <cell r="C891">
            <v>20210500028</v>
          </cell>
          <cell r="D891" t="str">
            <v>万田酵素 超熟 粒45.5g ﾁｬｯｸ袋②</v>
          </cell>
          <cell r="F891">
            <v>52.06</v>
          </cell>
        </row>
        <row r="892">
          <cell r="C892">
            <v>20200900088</v>
          </cell>
          <cell r="D892" t="str">
            <v>MANDA BUTTER CAKE 2個入裏面ｼｰﾙ</v>
          </cell>
          <cell r="F892">
            <v>22.266666666666666</v>
          </cell>
        </row>
        <row r="893">
          <cell r="C893">
            <v>20200900089</v>
          </cell>
          <cell r="D893" t="str">
            <v>MANDA BUTTER CAKE 11個入裏面ｼｰﾙ</v>
          </cell>
          <cell r="F893">
            <v>25</v>
          </cell>
        </row>
        <row r="894">
          <cell r="C894">
            <v>20210200043</v>
          </cell>
          <cell r="D894" t="str">
            <v>ﾌﾚｯｼｭﾏｽｸ 2PLY ｵｰﾊﾞｰﾍｯﾄﾞ ＃7040</v>
          </cell>
          <cell r="F894">
            <v>8</v>
          </cell>
        </row>
        <row r="895">
          <cell r="C895">
            <v>20110805694</v>
          </cell>
          <cell r="D895" t="str">
            <v>24本入 ﾀﾞﾝﾎﾞｰﾙ</v>
          </cell>
          <cell r="E895" t="str">
            <v>枚</v>
          </cell>
          <cell r="F895">
            <v>59.899907931079838</v>
          </cell>
        </row>
        <row r="896">
          <cell r="C896">
            <v>20181100106</v>
          </cell>
          <cell r="D896" t="str">
            <v>ﾕﾆﾊﾟｯｸ G-4  200x140x0.04</v>
          </cell>
          <cell r="F896">
            <v>4.3</v>
          </cell>
        </row>
        <row r="897">
          <cell r="C897">
            <v>20181000033</v>
          </cell>
          <cell r="D897" t="str">
            <v>万田31号1L 1本箱③</v>
          </cell>
          <cell r="E897" t="str">
            <v>枚</v>
          </cell>
          <cell r="F897">
            <v>31.8</v>
          </cell>
        </row>
        <row r="898">
          <cell r="C898">
            <v>20120200051</v>
          </cell>
          <cell r="D898" t="str">
            <v>ｼｭﾘﾝｸﾌｨﾙﾑ 15μ×350mm</v>
          </cell>
          <cell r="E898" t="str">
            <v>ｍ</v>
          </cell>
          <cell r="F898">
            <v>5.94</v>
          </cell>
        </row>
        <row r="899">
          <cell r="C899">
            <v>20110805692</v>
          </cell>
          <cell r="D899" t="str">
            <v>12本入 ﾀﾞﾝﾎﾞｰﾙ</v>
          </cell>
          <cell r="E899" t="str">
            <v>枚</v>
          </cell>
          <cell r="F899">
            <v>48</v>
          </cell>
        </row>
        <row r="900">
          <cell r="C900">
            <v>20210100014</v>
          </cell>
          <cell r="D900" t="str">
            <v>ｸﾚｼｱﾊﾝﾄﾞﾀｵﾙ ﾊﾞﾘｭｰｿﾌﾄ200ｽﾘﾑ</v>
          </cell>
          <cell r="F900">
            <v>81</v>
          </cell>
        </row>
        <row r="901">
          <cell r="C901">
            <v>20140500061</v>
          </cell>
          <cell r="D901" t="str">
            <v>ｹｲﾄﾞﾗｲ 3ﾌﾟﾗｲ×132枚　36袋入</v>
          </cell>
          <cell r="F901">
            <v>223</v>
          </cell>
        </row>
        <row r="902">
          <cell r="C902">
            <v>20180300064</v>
          </cell>
          <cell r="D902" t="str">
            <v>ﾀﾞﾝﾎﾞｰﾙ箱 120ｻｲｽﾞ</v>
          </cell>
          <cell r="E902" t="str">
            <v>枚</v>
          </cell>
          <cell r="F902">
            <v>94.266666666666666</v>
          </cell>
        </row>
        <row r="903">
          <cell r="C903">
            <v>20110801366</v>
          </cell>
          <cell r="D903" t="str">
            <v>Jﾎﾞﾄﾙ 丸型細口(ﾅﾁｭﾗﾙ) 1ﾘｯﾄﾙ</v>
          </cell>
          <cell r="E903" t="str">
            <v>本</v>
          </cell>
          <cell r="F903">
            <v>143</v>
          </cell>
        </row>
        <row r="904">
          <cell r="C904">
            <v>20190400017</v>
          </cell>
          <cell r="D904" t="str">
            <v>OPP袋  T-16-22.5 試供品印刷</v>
          </cell>
          <cell r="F904">
            <v>3</v>
          </cell>
        </row>
        <row r="905">
          <cell r="C905">
            <v>20140500031</v>
          </cell>
          <cell r="D905" t="str">
            <v>ﾐﾅﾌｫｰﾑ ♯110　250×555</v>
          </cell>
          <cell r="F905">
            <v>4.04</v>
          </cell>
        </row>
        <row r="906">
          <cell r="C906">
            <v>20110805691</v>
          </cell>
          <cell r="D906" t="str">
            <v>9本入 ﾀﾞﾝﾎﾞｰﾙ</v>
          </cell>
          <cell r="E906" t="str">
            <v>枚</v>
          </cell>
          <cell r="F906">
            <v>40.399869749267339</v>
          </cell>
        </row>
        <row r="907">
          <cell r="C907">
            <v>20200400025</v>
          </cell>
          <cell r="D907" t="str">
            <v>ｽﾄﾚｯﾁﾌｨﾙﾑ (輸送用のﾗｯﾌﾟ) ﾖｺｾﾛ</v>
          </cell>
          <cell r="F907">
            <v>825</v>
          </cell>
        </row>
        <row r="908">
          <cell r="C908">
            <v>20210200039</v>
          </cell>
          <cell r="D908" t="str">
            <v>ｽﾄﾚｯﾁﾌｨﾙﾑ(輸送用ﾗｯﾌﾟ) ﾖｺｾﾛ</v>
          </cell>
          <cell r="F908">
            <v>850</v>
          </cell>
        </row>
        <row r="909">
          <cell r="C909">
            <v>20200600071</v>
          </cell>
          <cell r="D909" t="str">
            <v>MANDA BUTTER CAKE ﾃﾞｻﾞｲﾝｼｰﾙ</v>
          </cell>
          <cell r="F909">
            <v>17.5</v>
          </cell>
        </row>
        <row r="910">
          <cell r="C910">
            <v>20200900087</v>
          </cell>
          <cell r="D910" t="str">
            <v>MANDA BUTTER CAKE 11個入化粧箱</v>
          </cell>
          <cell r="F910">
            <v>100</v>
          </cell>
        </row>
        <row r="911">
          <cell r="C911">
            <v>20201200055</v>
          </cell>
          <cell r="D911" t="str">
            <v>植物用万田酵素粒状ﾀｲﾌﾟ ﾗﾐｼﾞｯﾌﾟ</v>
          </cell>
          <cell r="F911">
            <v>19.2</v>
          </cell>
        </row>
        <row r="912">
          <cell r="C912">
            <v>20110805779</v>
          </cell>
          <cell r="D912" t="str">
            <v>ｽｰﾊﾟｰ氣Ⅰ 分包600ｇ 10箱入</v>
          </cell>
          <cell r="E912" t="str">
            <v>枚</v>
          </cell>
          <cell r="F912">
            <v>100.29738562091504</v>
          </cell>
        </row>
        <row r="913">
          <cell r="C913">
            <v>20110805184</v>
          </cell>
          <cell r="D913" t="str">
            <v>ﾉﾆ酵素 ｵﾘｼﾞﾅﾙ 分包60g ｼｭﾘﾝｸ</v>
          </cell>
          <cell r="E913" t="str">
            <v>枚</v>
          </cell>
          <cell r="F913">
            <v>4.3</v>
          </cell>
        </row>
        <row r="914">
          <cell r="C914">
            <v>20210500008</v>
          </cell>
          <cell r="D914" t="str">
            <v>万田酵素 MJ 5g 外装ﾌｨﾙﾑ ③</v>
          </cell>
          <cell r="F914">
            <v>455.05</v>
          </cell>
        </row>
        <row r="915">
          <cell r="C915">
            <v>20130400027</v>
          </cell>
          <cell r="D915" t="str">
            <v>3年3ヶ月熟成酵素70gﾀﾞﾝﾎﾞ-ﾙ</v>
          </cell>
          <cell r="E915" t="str">
            <v>枚</v>
          </cell>
          <cell r="F915">
            <v>66.194029850746276</v>
          </cell>
        </row>
        <row r="916">
          <cell r="C916">
            <v>20130100012</v>
          </cell>
          <cell r="D916" t="str">
            <v>新ｱﾐﾉｱﾙﾌｧ1×3本発送箱(法人用)</v>
          </cell>
          <cell r="E916" t="str">
            <v>枚</v>
          </cell>
          <cell r="F916">
            <v>40</v>
          </cell>
        </row>
        <row r="917">
          <cell r="C917">
            <v>20161000030</v>
          </cell>
          <cell r="D917" t="str">
            <v>万田31号1L・500ml(韓国向)共用ｼｵﾘ</v>
          </cell>
          <cell r="E917" t="str">
            <v>枚</v>
          </cell>
          <cell r="F917">
            <v>40.5</v>
          </cell>
        </row>
        <row r="918">
          <cell r="C918">
            <v>20170100029</v>
          </cell>
          <cell r="D918" t="str">
            <v>秘蔵 万田酵素 145g 裏ﾗﾍﾞﾙ</v>
          </cell>
          <cell r="E918" t="str">
            <v>枚</v>
          </cell>
          <cell r="F918">
            <v>140</v>
          </cell>
        </row>
        <row r="919">
          <cell r="C919">
            <v>20200300039</v>
          </cell>
          <cell r="D919" t="str">
            <v>20本入りﾀﾞﾝﾎﾞｰﾙ</v>
          </cell>
          <cell r="F919">
            <v>55.914285714285711</v>
          </cell>
        </row>
        <row r="920">
          <cell r="C920">
            <v>20200600011</v>
          </cell>
          <cell r="D920" t="str">
            <v>FDみそ汁 (9食入) ﾀﾞﾝﾎﾞｰﾙ</v>
          </cell>
          <cell r="F920">
            <v>30.4</v>
          </cell>
        </row>
        <row r="921">
          <cell r="C921">
            <v>20170100028</v>
          </cell>
          <cell r="D921" t="str">
            <v>秘蔵 万田酵素 145g 表ﾗﾍﾞﾙ</v>
          </cell>
          <cell r="E921" t="str">
            <v>枚</v>
          </cell>
          <cell r="F921">
            <v>160</v>
          </cell>
        </row>
        <row r="922">
          <cell r="C922">
            <v>20110805476</v>
          </cell>
          <cell r="D922" t="str">
            <v>70g×48本入無地 ﾀﾞﾝﾎﾞｰﾙ(W芯)</v>
          </cell>
          <cell r="E922" t="str">
            <v>枚</v>
          </cell>
          <cell r="F922">
            <v>103.8</v>
          </cell>
        </row>
        <row r="923">
          <cell r="C923">
            <v>20200900085</v>
          </cell>
          <cell r="D923" t="str">
            <v>万田31号 500ml（韓国向）ﾗﾍﾞﾙ③</v>
          </cell>
          <cell r="F923">
            <v>129</v>
          </cell>
        </row>
        <row r="924">
          <cell r="C924">
            <v>20210100032</v>
          </cell>
          <cell r="D924" t="str">
            <v>植物用粒状ﾀｲﾌﾟﾀﾞﾝﾎﾞｰﾙ(中仕切付)</v>
          </cell>
          <cell r="F924">
            <v>66</v>
          </cell>
        </row>
        <row r="925">
          <cell r="C925">
            <v>20191000004</v>
          </cell>
          <cell r="D925" t="str">
            <v>ｽｰﾊﾟｰ赤 35g 化粧箱　中仕切り付</v>
          </cell>
          <cell r="E925" t="str">
            <v>枚</v>
          </cell>
          <cell r="F925">
            <v>91.877469367341831</v>
          </cell>
        </row>
        <row r="926">
          <cell r="C926">
            <v>20200900064</v>
          </cell>
          <cell r="D926" t="str">
            <v>万田31号 1ﾘｯﾄﾙ (韓国向) ﾗﾍﾞﾙ③</v>
          </cell>
          <cell r="F926">
            <v>96.2</v>
          </cell>
        </row>
        <row r="927">
          <cell r="C927">
            <v>20111000074</v>
          </cell>
          <cell r="D927" t="str">
            <v>ｱﾐﾉｱﾙﾌｧﾌﾟﾗｽ1L×3本用(印字ｱﾘ）</v>
          </cell>
          <cell r="F927">
            <v>38</v>
          </cell>
        </row>
        <row r="928">
          <cell r="C928">
            <v>20110805429</v>
          </cell>
          <cell r="D928" t="str">
            <v>透明大調和 封印ｼｰﾙ</v>
          </cell>
          <cell r="E928" t="str">
            <v>枚</v>
          </cell>
          <cell r="F928">
            <v>5.7</v>
          </cell>
        </row>
        <row r="929">
          <cell r="C929">
            <v>20111200055</v>
          </cell>
          <cell r="D929" t="str">
            <v>中仕切り(小)　57mm</v>
          </cell>
          <cell r="F929">
            <v>7.5</v>
          </cell>
        </row>
        <row r="930">
          <cell r="C930">
            <v>20220200046</v>
          </cell>
          <cell r="D930" t="str">
            <v>ｽｰﾊﾟｰ480g ﾀﾞﾝﾎﾞｰﾙ(無地)</v>
          </cell>
          <cell r="F930">
            <v>119.1</v>
          </cell>
        </row>
        <row r="931">
          <cell r="C931">
            <v>20170900016</v>
          </cell>
          <cell r="D931" t="str">
            <v>植物用ｽﾄﾚｰﾄﾀｲﾌﾟ 900ml 3本箱 改</v>
          </cell>
          <cell r="F931">
            <v>55</v>
          </cell>
        </row>
        <row r="932">
          <cell r="C932">
            <v>20200300031</v>
          </cell>
          <cell r="D932" t="str">
            <v>ﾐﾗﾏｯﾄｶｯﾄ ♯1  250×500  ﾗｲﾄﾛﾝ</v>
          </cell>
          <cell r="F932">
            <v>4.4000000000000004</v>
          </cell>
        </row>
        <row r="933">
          <cell r="C933">
            <v>20201000057</v>
          </cell>
          <cell r="D933" t="str">
            <v>無地ﾀﾞﾝﾎﾞｰﾙ(W芯) 375×271×178</v>
          </cell>
          <cell r="F933">
            <v>98</v>
          </cell>
        </row>
        <row r="934">
          <cell r="C934">
            <v>20190500016</v>
          </cell>
          <cell r="D934" t="str">
            <v>万田酵素MULBERRY77.5g分包ﾁｬｯｸ袋3</v>
          </cell>
          <cell r="E934" t="str">
            <v>枚</v>
          </cell>
          <cell r="F934">
            <v>18</v>
          </cell>
        </row>
        <row r="935">
          <cell r="C935">
            <v>20220200003</v>
          </cell>
          <cell r="D935" t="str">
            <v>NONI分包ｱﾙﾐﾌｨﾙﾑ(大成ﾗﾐｯｸ)</v>
          </cell>
          <cell r="F935">
            <v>12.019778789850358</v>
          </cell>
        </row>
        <row r="936">
          <cell r="C936">
            <v>20151000061</v>
          </cell>
          <cell r="D936" t="str">
            <v>試供品 ﾌｪﾙﾐｯｸ 2.5g 共用ﾁｬｯｸ袋②</v>
          </cell>
          <cell r="F936">
            <v>17.100000000000001</v>
          </cell>
        </row>
        <row r="937">
          <cell r="C937">
            <v>20190700045</v>
          </cell>
          <cell r="D937" t="str">
            <v>海外向けﾀﾞﾝﾎﾞｰﾙ 中枠付</v>
          </cell>
          <cell r="F937">
            <v>0</v>
          </cell>
        </row>
        <row r="938">
          <cell r="C938">
            <v>20200100001</v>
          </cell>
          <cell r="D938" t="str">
            <v>Laox 90周年シール</v>
          </cell>
          <cell r="F938">
            <v>0</v>
          </cell>
        </row>
        <row r="939">
          <cell r="C939">
            <v>20201000056</v>
          </cell>
          <cell r="D939" t="str">
            <v>ｴｺｺﾞｰﾙﾄﾞEX180g(ｴｺ関西) 瓶</v>
          </cell>
          <cell r="F939">
            <v>398</v>
          </cell>
        </row>
        <row r="940">
          <cell r="C940">
            <v>20201200001</v>
          </cell>
          <cell r="D940" t="str">
            <v>外装帯ﾌｨﾙﾑ 八年発酵用</v>
          </cell>
          <cell r="F940">
            <v>10.25</v>
          </cell>
        </row>
        <row r="941">
          <cell r="C941">
            <v>20210700012</v>
          </cell>
          <cell r="D941" t="str">
            <v>PE 広口瓶(中栓･ｷｬｯﾌﾟ付)　検</v>
          </cell>
          <cell r="F941">
            <v>143</v>
          </cell>
        </row>
        <row r="942">
          <cell r="C942">
            <v>20200500038</v>
          </cell>
          <cell r="D942" t="str">
            <v>MULBERRYﾍﾟｰｽﾄ2.5g×4包3方ｼｰﾙ袋②</v>
          </cell>
          <cell r="F942">
            <v>83.42</v>
          </cell>
        </row>
        <row r="943">
          <cell r="C943">
            <v>20141100017</v>
          </cell>
          <cell r="D943" t="str">
            <v>PPﾊｲｼｰﾄ 70g用 高久産業</v>
          </cell>
          <cell r="E943" t="str">
            <v>枚</v>
          </cell>
          <cell r="F943">
            <v>2.0099999999999998</v>
          </cell>
        </row>
        <row r="944">
          <cell r="C944">
            <v>20190700003</v>
          </cell>
          <cell r="D944" t="str">
            <v>ｽｰﾊﾟｰ万田酵素 氣I分包150gGS箱 ③</v>
          </cell>
          <cell r="E944" t="str">
            <v>枚</v>
          </cell>
          <cell r="F944">
            <v>228.00693196405649</v>
          </cell>
        </row>
        <row r="945">
          <cell r="C945">
            <v>20210500004</v>
          </cell>
          <cell r="D945" t="str">
            <v>万田酵素金印 5.0g 外装ﾌｨﾙﾑ③</v>
          </cell>
          <cell r="F945">
            <v>80.953333333333333</v>
          </cell>
        </row>
        <row r="946">
          <cell r="C946">
            <v>20110801342</v>
          </cell>
          <cell r="D946" t="str">
            <v>分包ﾌｨﾙﾑ(無地)ﾊﾞﾘｱ 80mm</v>
          </cell>
          <cell r="E946" t="str">
            <v>ｍ</v>
          </cell>
          <cell r="F946">
            <v>10.6</v>
          </cell>
        </row>
        <row r="947">
          <cell r="C947">
            <v>20211100020</v>
          </cell>
          <cell r="D947" t="str">
            <v>特選EXﾌﾟﾗｽ 70g 化粧箱</v>
          </cell>
          <cell r="F947">
            <v>137</v>
          </cell>
        </row>
        <row r="948">
          <cell r="C948">
            <v>20191200042</v>
          </cell>
          <cell r="D948" t="str">
            <v>ﾊﾞｲｵ・EX 125g 1本箱(改)③</v>
          </cell>
          <cell r="F948">
            <v>230</v>
          </cell>
        </row>
        <row r="949">
          <cell r="C949">
            <v>20191200024</v>
          </cell>
          <cell r="D949" t="str">
            <v>万田酵素145g(販売店向け)1本箱②</v>
          </cell>
          <cell r="E949" t="str">
            <v>枚</v>
          </cell>
          <cell r="F949">
            <v>67.329451540195336</v>
          </cell>
        </row>
        <row r="950">
          <cell r="C950">
            <v>20120600009</v>
          </cell>
          <cell r="D950" t="str">
            <v>粒48入り (茶） ﾀﾞﾝﾎﾞｰﾙ</v>
          </cell>
          <cell r="E950" t="str">
            <v>枚</v>
          </cell>
          <cell r="F950">
            <v>106.59909909909909</v>
          </cell>
        </row>
        <row r="951">
          <cell r="C951">
            <v>20190900151</v>
          </cell>
          <cell r="D951" t="str">
            <v>ﾋﾞｭｰﾃｨｰﾌﾟﾗｽｾﾞﾘｰﾓｱ 化粧箱②</v>
          </cell>
          <cell r="E951" t="str">
            <v>枚</v>
          </cell>
          <cell r="F951">
            <v>65</v>
          </cell>
        </row>
        <row r="952">
          <cell r="C952">
            <v>20140600072</v>
          </cell>
          <cell r="D952" t="str">
            <v>ｸﾗﾌﾄﾃｰﾌﾟ　50×50</v>
          </cell>
          <cell r="F952">
            <v>138</v>
          </cell>
        </row>
        <row r="953">
          <cell r="C953">
            <v>20191200043</v>
          </cell>
          <cell r="D953" t="str">
            <v>ﾊﾞｲｵ・EX 125g 3本箱(改)③</v>
          </cell>
          <cell r="F953">
            <v>415</v>
          </cell>
        </row>
        <row r="954">
          <cell r="C954">
            <v>20210500001</v>
          </cell>
          <cell r="D954" t="str">
            <v>万田酵素GINGER2.5g 外装ﾌｨﾙﾑ③</v>
          </cell>
          <cell r="F954">
            <v>38.6</v>
          </cell>
        </row>
        <row r="955">
          <cell r="C955">
            <v>20200300094</v>
          </cell>
          <cell r="D955" t="str">
            <v>ﾊﾞｲｵ EX  125g 裏ﾗﾍﾞﾙ ②</v>
          </cell>
          <cell r="F955">
            <v>9.8522167487684733</v>
          </cell>
        </row>
        <row r="956">
          <cell r="C956">
            <v>20191200045</v>
          </cell>
          <cell r="D956" t="str">
            <v>ｴｺｺﾞ-ﾙﾄﾞEX155g　4本箱2020年</v>
          </cell>
          <cell r="F956">
            <v>1135</v>
          </cell>
        </row>
        <row r="957">
          <cell r="C957">
            <v>20191200050</v>
          </cell>
          <cell r="D957" t="str">
            <v>ｴｺｺﾞ-ﾙﾄﾞEX180g 4本箱(ｴｺ関西)</v>
          </cell>
          <cell r="F957">
            <v>1480</v>
          </cell>
        </row>
        <row r="958">
          <cell r="C958">
            <v>20200100005</v>
          </cell>
          <cell r="D958" t="str">
            <v>試供品 HARVEST 台紙</v>
          </cell>
          <cell r="F958">
            <v>60</v>
          </cell>
        </row>
        <row r="959">
          <cell r="C959">
            <v>20201100058</v>
          </cell>
          <cell r="D959" t="str">
            <v>超熟 分包2.5g×5包 3方ｼｰﾙ袋②</v>
          </cell>
          <cell r="F959">
            <v>164</v>
          </cell>
        </row>
        <row r="960">
          <cell r="C960">
            <v>20210300044</v>
          </cell>
          <cell r="D960" t="str">
            <v>万田酵素 醸 分包150g 化粧箱</v>
          </cell>
          <cell r="F960">
            <v>97.199949887246305</v>
          </cell>
        </row>
        <row r="961">
          <cell r="C961">
            <v>20210300045</v>
          </cell>
          <cell r="D961" t="str">
            <v>万田酵素 醸 HI 分包150g 化粧箱</v>
          </cell>
          <cell r="F961">
            <v>97.2</v>
          </cell>
        </row>
        <row r="962">
          <cell r="C962">
            <v>20210300046</v>
          </cell>
          <cell r="D962" t="str">
            <v>万田酵素 醸 分包150g ｼｵﾘ</v>
          </cell>
          <cell r="F962">
            <v>16.25</v>
          </cell>
        </row>
        <row r="963">
          <cell r="C963">
            <v>20210300047</v>
          </cell>
          <cell r="D963" t="str">
            <v>万田酵素 醸  HI 分包150g ｼｵﾘ</v>
          </cell>
          <cell r="F963">
            <v>16.25</v>
          </cell>
        </row>
        <row r="964">
          <cell r="C964">
            <v>20140500062</v>
          </cell>
          <cell r="D964" t="str">
            <v>ｺﾝﾌｫｰﾄｻｰﾋﾞｽﾀｵﾙ200 LITE</v>
          </cell>
          <cell r="F964">
            <v>125.81314878892734</v>
          </cell>
        </row>
        <row r="965">
          <cell r="C965">
            <v>20201000054</v>
          </cell>
          <cell r="D965" t="str">
            <v>ﾋﾞｭｰﾃｨｰｾﾞﾘｰ 10g×15本 化粧箱 ③</v>
          </cell>
          <cell r="F965">
            <v>34.223264907135878</v>
          </cell>
        </row>
        <row r="966">
          <cell r="C966">
            <v>20190800047</v>
          </cell>
          <cell r="D966" t="str">
            <v>ﾅﾁｭﾗﾙﾌﾞﾙｰﾍﾞﾘｰﾌﾟﾗｽ分包150gｼｵﾘ②</v>
          </cell>
          <cell r="E966" t="str">
            <v>枚</v>
          </cell>
          <cell r="F966">
            <v>11</v>
          </cell>
        </row>
        <row r="967">
          <cell r="C967">
            <v>20210400005</v>
          </cell>
          <cell r="D967" t="str">
            <v>GINGER 粒 7粒×20包 化粧箱②</v>
          </cell>
          <cell r="F967">
            <v>60.5</v>
          </cell>
        </row>
        <row r="968">
          <cell r="C968">
            <v>20160600011</v>
          </cell>
          <cell r="D968" t="str">
            <v>ﾊﾞｲｵ・EX 125g 表ﾗﾍﾞﾙ(改)</v>
          </cell>
          <cell r="E968" t="str">
            <v>枚</v>
          </cell>
          <cell r="F968">
            <v>21</v>
          </cell>
        </row>
        <row r="969">
          <cell r="C969">
            <v>20191200036</v>
          </cell>
          <cell r="D969" t="str">
            <v>万田酵素 300g 1本箱②　税</v>
          </cell>
          <cell r="E969" t="str">
            <v>枚</v>
          </cell>
          <cell r="F969">
            <v>573</v>
          </cell>
        </row>
        <row r="970">
          <cell r="C970">
            <v>20170500010</v>
          </cell>
          <cell r="D970" t="str">
            <v>ｽﾃｰｼﾞPRG用 配送箱 米・うなぎ用</v>
          </cell>
          <cell r="F970">
            <v>23</v>
          </cell>
        </row>
        <row r="971">
          <cell r="C971">
            <v>20140600073</v>
          </cell>
          <cell r="D971" t="str">
            <v>ｸﾗﾌﾄﾃｰﾌﾟ　75×50</v>
          </cell>
          <cell r="F971">
            <v>204</v>
          </cell>
        </row>
        <row r="972">
          <cell r="C972">
            <v>20200300093</v>
          </cell>
          <cell r="D972" t="str">
            <v>ﾊﾞｲｵ EX 125g ｼｵﾘ ②</v>
          </cell>
          <cell r="F972">
            <v>41</v>
          </cell>
        </row>
        <row r="973">
          <cell r="C973">
            <v>20201100004</v>
          </cell>
          <cell r="D973" t="str">
            <v>万田酵素MULBERRY8包入 英語裏ﾗﾍﾞﾙ</v>
          </cell>
          <cell r="F973">
            <v>32</v>
          </cell>
        </row>
        <row r="974">
          <cell r="C974">
            <v>20210500009</v>
          </cell>
          <cell r="D974" t="str">
            <v>万田HI酵素 5g 外装ﾌｨﾙﾑ ③</v>
          </cell>
          <cell r="F974">
            <v>68.3</v>
          </cell>
        </row>
        <row r="975">
          <cell r="C975">
            <v>20210500053</v>
          </cell>
          <cell r="D975" t="str">
            <v>ｽﾌﾟｰﾝ(大)ﾎｳｹﾝ ﾏﾄﾞﾗｽﾌﾟｰﾝ160</v>
          </cell>
          <cell r="F975">
            <v>3.6</v>
          </cell>
        </row>
        <row r="976">
          <cell r="C976">
            <v>20210600031</v>
          </cell>
          <cell r="D976" t="str">
            <v>MANDA HARVEST 1L 化粧箱②</v>
          </cell>
          <cell r="F976">
            <v>235</v>
          </cell>
        </row>
        <row r="977">
          <cell r="C977">
            <v>20210600032</v>
          </cell>
          <cell r="D977" t="str">
            <v>MANDA HARVEST 100ml 化粧箱②</v>
          </cell>
          <cell r="F977">
            <v>113</v>
          </cell>
        </row>
        <row r="978">
          <cell r="C978">
            <v>20210600033</v>
          </cell>
          <cell r="D978" t="str">
            <v>MANDA HARVEST 5ml×2本 化粧箱②</v>
          </cell>
          <cell r="F978">
            <v>131</v>
          </cell>
        </row>
        <row r="979">
          <cell r="C979">
            <v>20210600038</v>
          </cell>
          <cell r="D979" t="str">
            <v>ｴｺﾌﾟﾚﾐｱﾑｺﾞｰﾙﾄﾞ極500g 1本箱</v>
          </cell>
          <cell r="F979">
            <v>237</v>
          </cell>
        </row>
        <row r="980">
          <cell r="C980">
            <v>20210600039</v>
          </cell>
          <cell r="D980" t="str">
            <v>ｴｺﾌﾟﾚﾐｱﾑｺﾞｰﾙﾄﾞ極500g ｼｵﾘ</v>
          </cell>
          <cell r="F980">
            <v>37</v>
          </cell>
        </row>
        <row r="981">
          <cell r="C981">
            <v>20210600040</v>
          </cell>
          <cell r="D981" t="str">
            <v>ｴｺﾌﾟﾚﾐｱﾑｺﾞｰﾙﾄﾞ極500g 表ﾗﾍﾞﾙ</v>
          </cell>
          <cell r="F981">
            <v>12.9</v>
          </cell>
        </row>
        <row r="982">
          <cell r="C982">
            <v>20210600041</v>
          </cell>
          <cell r="D982" t="str">
            <v>ｴｺﾌﾟﾚﾐｱﾑｺﾞｰﾙﾄﾞ極500g 裏ﾗﾍﾞﾙ</v>
          </cell>
          <cell r="F982">
            <v>8.1</v>
          </cell>
        </row>
        <row r="983">
          <cell r="C983">
            <v>20210600042</v>
          </cell>
          <cell r="D983" t="str">
            <v>ｴｺﾌﾟﾚﾐｱﾑｺﾞｰﾙﾄﾞ極 50g 台紙</v>
          </cell>
          <cell r="F983">
            <v>26</v>
          </cell>
        </row>
        <row r="984">
          <cell r="C984">
            <v>20200100079</v>
          </cell>
          <cell r="D984" t="str">
            <v>万田酵素KARIN＆HONEY77.5g 化粧箱</v>
          </cell>
          <cell r="E984" t="str">
            <v>枚</v>
          </cell>
          <cell r="F984">
            <v>34.400130548302869</v>
          </cell>
        </row>
        <row r="985">
          <cell r="C985">
            <v>20211100019</v>
          </cell>
          <cell r="D985" t="str">
            <v>特選EXﾌﾟﾗｽ 150g 化粧箱</v>
          </cell>
          <cell r="F985">
            <v>260</v>
          </cell>
        </row>
        <row r="986">
          <cell r="C986">
            <v>20210700019</v>
          </cell>
          <cell r="D986" t="str">
            <v>MANUKA HONEY 分包ﾁｬｯｸ袋② 77.5g</v>
          </cell>
          <cell r="F986">
            <v>74</v>
          </cell>
        </row>
        <row r="987">
          <cell r="C987">
            <v>20210500006</v>
          </cell>
          <cell r="D987" t="str">
            <v>万田酵素 ｽｰﾊﾟｰ赤 5g 外装ﾌｨﾙﾑ②</v>
          </cell>
          <cell r="F987">
            <v>124.74</v>
          </cell>
        </row>
        <row r="988">
          <cell r="C988">
            <v>20220200041</v>
          </cell>
          <cell r="D988" t="str">
            <v>STANDARD粒 ﾀﾞﾝﾎﾞｰﾙ(粒内製化)</v>
          </cell>
          <cell r="F988">
            <v>68.3</v>
          </cell>
        </row>
        <row r="989">
          <cell r="C989">
            <v>20191000001</v>
          </cell>
          <cell r="D989" t="str">
            <v>ｽｰﾊﾟｰ万田酵素 氣I 35g 化粧箱</v>
          </cell>
          <cell r="E989" t="str">
            <v>枚</v>
          </cell>
          <cell r="F989">
            <v>110</v>
          </cell>
        </row>
        <row r="990">
          <cell r="C990">
            <v>20210900015</v>
          </cell>
          <cell r="D990" t="str">
            <v>SUPERFOOD 31包入 化粧箱②</v>
          </cell>
          <cell r="F990">
            <v>135</v>
          </cell>
        </row>
        <row r="991">
          <cell r="C991">
            <v>20210900016</v>
          </cell>
          <cell r="D991" t="str">
            <v>SUPERFOOD 31包入 中間箱</v>
          </cell>
          <cell r="F991">
            <v>255</v>
          </cell>
        </row>
        <row r="992">
          <cell r="C992">
            <v>20210900017</v>
          </cell>
          <cell r="D992" t="str">
            <v>SUPERDRINK 15×3SP 化粧箱</v>
          </cell>
          <cell r="F992">
            <v>203</v>
          </cell>
        </row>
        <row r="993">
          <cell r="C993">
            <v>20190800049</v>
          </cell>
          <cell r="D993" t="str">
            <v>ﾅﾁｭﾗﾙ酵素ﾌﾞﾙ-ﾍﾞﾘ-分包150gｽﾘ-ﾌﾞ②</v>
          </cell>
          <cell r="E993" t="str">
            <v>枚</v>
          </cell>
          <cell r="F993">
            <v>83</v>
          </cell>
        </row>
        <row r="994">
          <cell r="C994">
            <v>20211200019</v>
          </cell>
          <cell r="D994" t="str">
            <v>試供品 万田ｱﾐﾉｱﾙﾌｧ 1ml 台紙</v>
          </cell>
          <cell r="F994">
            <v>9.9</v>
          </cell>
        </row>
        <row r="995">
          <cell r="C995">
            <v>20211100007</v>
          </cell>
          <cell r="D995" t="str">
            <v>試供品ｱﾐﾉｱﾙﾌｧ1ml 三方ｼｰﾙ袋 透明</v>
          </cell>
          <cell r="F995">
            <v>0</v>
          </cell>
        </row>
        <row r="996">
          <cell r="C996">
            <v>20210300009</v>
          </cell>
          <cell r="D996" t="str">
            <v>万田酵素くろあめ 外装袋</v>
          </cell>
          <cell r="F996">
            <v>36.338000000000001</v>
          </cell>
        </row>
        <row r="997">
          <cell r="C997">
            <v>20140100009</v>
          </cell>
          <cell r="D997" t="str">
            <v>万田酵素145g(販売店向け)表ﾗﾍﾞﾙ</v>
          </cell>
          <cell r="E997" t="str">
            <v>枚</v>
          </cell>
          <cell r="F997">
            <v>6.4</v>
          </cell>
        </row>
        <row r="998">
          <cell r="C998">
            <v>20181100052</v>
          </cell>
          <cell r="D998" t="str">
            <v>GINGERﾍﾟｰｽﾄ2.5g×4包 3包ｼｰﾙ袋</v>
          </cell>
          <cell r="E998" t="str">
            <v>枚</v>
          </cell>
          <cell r="F998">
            <v>59.8</v>
          </cell>
        </row>
        <row r="999">
          <cell r="C999">
            <v>20211100025</v>
          </cell>
          <cell r="D999" t="str">
            <v>万田酵素 超熟 分包77.5g ﾁｬｯｸ袋③</v>
          </cell>
          <cell r="F999">
            <v>88</v>
          </cell>
        </row>
        <row r="1000">
          <cell r="C1000">
            <v>20211200009</v>
          </cell>
          <cell r="D1000" t="str">
            <v>分包共用箱150g(ﾏｯﾄﾆｽ)</v>
          </cell>
          <cell r="F1000">
            <v>109</v>
          </cell>
        </row>
        <row r="1001">
          <cell r="C1001">
            <v>20211200015</v>
          </cell>
          <cell r="D1001" t="str">
            <v>黒熟酢 300ml 封印ｼｰﾙ 仕立替え用</v>
          </cell>
          <cell r="F1001">
            <v>0</v>
          </cell>
        </row>
        <row r="1002">
          <cell r="C1002">
            <v>20110805082</v>
          </cell>
          <cell r="D1002" t="str">
            <v>ﾅﾁｭﾗﾙ酵素 ﾌﾞﾙｰﾍﾞﾘｰﾌﾟﾗｽ</v>
          </cell>
          <cell r="E1002" t="str">
            <v>枚</v>
          </cell>
          <cell r="F1002">
            <v>74.500161446561194</v>
          </cell>
        </row>
        <row r="1003">
          <cell r="C1003">
            <v>20211100021</v>
          </cell>
          <cell r="D1003" t="str">
            <v>特選EXﾌﾟﾗｽ 共用ｼｵﾘ</v>
          </cell>
          <cell r="F1003">
            <v>12.7125</v>
          </cell>
        </row>
        <row r="1004">
          <cell r="C1004">
            <v>20200300075</v>
          </cell>
          <cell r="D1004" t="str">
            <v>万田酵素 j 共用ｼｵﾘ　税②</v>
          </cell>
          <cell r="E1004" t="str">
            <v>枚</v>
          </cell>
          <cell r="F1004">
            <v>46</v>
          </cell>
        </row>
        <row r="1005">
          <cell r="C1005">
            <v>20220100043</v>
          </cell>
          <cell r="D1005" t="str">
            <v>六角茶色瓶 145g (S)</v>
          </cell>
          <cell r="F1005">
            <v>82.5</v>
          </cell>
        </row>
        <row r="1006">
          <cell r="C1006">
            <v>20220100044</v>
          </cell>
          <cell r="D1006" t="str">
            <v>145g用ｷｬｯﾌﾟ(S) H-55 ﾎｯﾄ金冠</v>
          </cell>
          <cell r="F1006">
            <v>59.5</v>
          </cell>
        </row>
        <row r="1007">
          <cell r="C1007">
            <v>20220100045</v>
          </cell>
          <cell r="D1007" t="str">
            <v>ｿﾌﾄﾛﾝ (S) 50.5φ×1.5㎜</v>
          </cell>
          <cell r="F1007">
            <v>4</v>
          </cell>
        </row>
        <row r="1008">
          <cell r="C1008">
            <v>20220100046</v>
          </cell>
          <cell r="D1008" t="str">
            <v>NONI 共通ｼｵﾘ④ (T)</v>
          </cell>
          <cell r="F1008">
            <v>5.9</v>
          </cell>
        </row>
        <row r="1009">
          <cell r="C1009">
            <v>20191200074</v>
          </cell>
          <cell r="D1009" t="str">
            <v>万田酵素 ｴｸｾﾚﾝﾄ分包450g 化粧箱③</v>
          </cell>
          <cell r="E1009" t="str">
            <v>枚</v>
          </cell>
          <cell r="F1009">
            <v>348</v>
          </cell>
        </row>
        <row r="1010">
          <cell r="C1010">
            <v>20200300107</v>
          </cell>
          <cell r="D1010" t="str">
            <v>ｽｰﾊﾟｰ480g （赤箱） 裏ﾗﾍﾞﾙ　②</v>
          </cell>
          <cell r="E1010" t="str">
            <v>枚</v>
          </cell>
          <cell r="F1010">
            <v>19.399999999999999</v>
          </cell>
        </row>
        <row r="1011">
          <cell r="C1011">
            <v>20131200021</v>
          </cell>
          <cell r="D1011" t="str">
            <v>ｴｺｺﾞ-ﾙﾄﾞEX155g(ｴｺ関西）1本箱1312</v>
          </cell>
          <cell r="E1011" t="str">
            <v>枚</v>
          </cell>
          <cell r="F1011">
            <v>625</v>
          </cell>
        </row>
        <row r="1012">
          <cell r="C1012">
            <v>20210300023</v>
          </cell>
          <cell r="D1012" t="str">
            <v>万田酵素 超熟粒 分包ﾌｨﾙﾑ</v>
          </cell>
          <cell r="F1012">
            <v>11.3</v>
          </cell>
        </row>
        <row r="1013">
          <cell r="C1013">
            <v>20191200033</v>
          </cell>
          <cell r="D1013" t="str">
            <v>万田酵素 j 145g 1本箱②　税</v>
          </cell>
          <cell r="E1013" t="str">
            <v>枚</v>
          </cell>
          <cell r="F1013">
            <v>733.4</v>
          </cell>
        </row>
        <row r="1014">
          <cell r="C1014">
            <v>20150100014</v>
          </cell>
          <cell r="D1014" t="str">
            <v>ｽｰﾊﾟｰ万田酵素 氣I 分包共用ｼｵﾘ</v>
          </cell>
          <cell r="E1014" t="str">
            <v>枚</v>
          </cell>
          <cell r="F1014">
            <v>24.5</v>
          </cell>
        </row>
        <row r="1015">
          <cell r="C1015">
            <v>20220400017</v>
          </cell>
          <cell r="D1015" t="str">
            <v>ﾋﾞｭｰﾃｨｰｾﾞﾘｰﾊﾛｰｷﾃｨverﾌｨﾙﾑ【廃棄】</v>
          </cell>
          <cell r="F1015">
            <v>0</v>
          </cell>
        </row>
        <row r="1016">
          <cell r="C1016">
            <v>20220400018</v>
          </cell>
          <cell r="D1016" t="str">
            <v>ﾋﾞｭｰﾃｨｰｾﾞﾘｰｷﾃｨver化粧箱ﾌﾀ【廃棄</v>
          </cell>
          <cell r="F1016">
            <v>0</v>
          </cell>
        </row>
        <row r="1017">
          <cell r="C1017">
            <v>20140100019</v>
          </cell>
          <cell r="D1017" t="str">
            <v>HI145g表ﾗﾍﾞﾙ 税</v>
          </cell>
          <cell r="E1017" t="str">
            <v>枚</v>
          </cell>
          <cell r="F1017">
            <v>25.4</v>
          </cell>
        </row>
        <row r="1018">
          <cell r="C1018">
            <v>20220100038</v>
          </cell>
          <cell r="D1018" t="str">
            <v>封印ｼｰﾙ 30mm×18mm 3ﾐｼﾝ入 超ﾄｲｼ</v>
          </cell>
          <cell r="F1018">
            <v>0.85</v>
          </cell>
        </row>
        <row r="1019">
          <cell r="C1019">
            <v>20180900073</v>
          </cell>
          <cell r="D1019" t="str">
            <v>ｴﾑﾌｫﾙﾃ ｻﾝﾌﾟﾙｾｯﾄ用台紙</v>
          </cell>
          <cell r="F1019">
            <v>8.6999999999999993</v>
          </cell>
        </row>
        <row r="1020">
          <cell r="C1020">
            <v>20140200048</v>
          </cell>
          <cell r="D1020" t="str">
            <v>万田酵素 j 145g 表ﾗﾍﾞﾙ　税</v>
          </cell>
          <cell r="E1020" t="str">
            <v>枚</v>
          </cell>
          <cell r="F1020">
            <v>135</v>
          </cell>
        </row>
        <row r="1021">
          <cell r="C1021">
            <v>20210500007</v>
          </cell>
          <cell r="D1021" t="str">
            <v>万田酵素(販売店向)5g 外装ﾌｨﾙﾑ②</v>
          </cell>
          <cell r="F1021">
            <v>33.69</v>
          </cell>
        </row>
        <row r="1022">
          <cell r="C1022">
            <v>20191200034</v>
          </cell>
          <cell r="D1022" t="str">
            <v>万田酵素 j 150g 分包GS箱②　税</v>
          </cell>
          <cell r="E1022" t="str">
            <v>枚</v>
          </cell>
          <cell r="F1022">
            <v>835</v>
          </cell>
        </row>
        <row r="1023">
          <cell r="C1023">
            <v>20200300078</v>
          </cell>
          <cell r="D1023" t="str">
            <v>万田酵素 300g 裏ラベル②</v>
          </cell>
          <cell r="E1023" t="str">
            <v>枚</v>
          </cell>
          <cell r="F1023">
            <v>19.2</v>
          </cell>
        </row>
        <row r="1024">
          <cell r="C1024">
            <v>20170700060</v>
          </cell>
          <cell r="D1024" t="str">
            <v>開封ｼｰﾙ 40×20(mm) 銀消しﾈｰﾏ</v>
          </cell>
          <cell r="E1024" t="str">
            <v>枚</v>
          </cell>
          <cell r="F1024">
            <v>12.66</v>
          </cell>
        </row>
        <row r="1025">
          <cell r="C1025">
            <v>20170700061</v>
          </cell>
          <cell r="D1025" t="str">
            <v>開封ｼｰﾙ 20×20(㎜) 銀消しﾈｰﾏ</v>
          </cell>
          <cell r="E1025" t="str">
            <v>枚</v>
          </cell>
          <cell r="F1025">
            <v>11.3</v>
          </cell>
        </row>
        <row r="1026">
          <cell r="C1026">
            <v>20200300034</v>
          </cell>
          <cell r="D1026" t="str">
            <v>万田31号 50ml (韓国向) ｼｵﾘ</v>
          </cell>
          <cell r="E1026" t="str">
            <v>枚</v>
          </cell>
          <cell r="F1026">
            <v>50</v>
          </cell>
        </row>
        <row r="1027">
          <cell r="C1027">
            <v>20210300013</v>
          </cell>
          <cell r="D1027" t="str">
            <v>万田31号 50ml(韓国向) 1本箱②</v>
          </cell>
          <cell r="F1027">
            <v>157</v>
          </cell>
        </row>
        <row r="1028">
          <cell r="C1028">
            <v>20191000064</v>
          </cell>
          <cell r="D1028" t="str">
            <v>HI145g3本箱　税②</v>
          </cell>
          <cell r="E1028" t="str">
            <v>枚</v>
          </cell>
          <cell r="F1028">
            <v>345</v>
          </cell>
        </row>
        <row r="1029">
          <cell r="C1029">
            <v>20210500037</v>
          </cell>
          <cell r="D1029" t="str">
            <v>HAKKOｱｲｽ 天面ﾗﾍﾞﾙ</v>
          </cell>
          <cell r="F1029">
            <v>15.4</v>
          </cell>
        </row>
        <row r="1030">
          <cell r="C1030">
            <v>20211100017</v>
          </cell>
          <cell r="D1030" t="str">
            <v>植物用万田酵素粒状ﾀｲﾌﾟ ﾗﾐｼﾞｯﾌﾟ</v>
          </cell>
          <cell r="F1030">
            <v>25.090569212075895</v>
          </cell>
        </row>
        <row r="1031">
          <cell r="C1031">
            <v>20210300014</v>
          </cell>
          <cell r="D1031" t="str">
            <v>万田31号 50ml(韓国向) ﾗﾍﾞﾙ②</v>
          </cell>
          <cell r="F1031">
            <v>45</v>
          </cell>
        </row>
        <row r="1032">
          <cell r="C1032">
            <v>20210600003</v>
          </cell>
          <cell r="D1032" t="str">
            <v>植物用粒状ﾀｲﾌﾟ ﾀﾞﾝﾎﾞｰﾙ中仕切付②</v>
          </cell>
          <cell r="F1032">
            <v>97</v>
          </cell>
        </row>
        <row r="1033">
          <cell r="C1033">
            <v>20110805693</v>
          </cell>
          <cell r="D1033" t="str">
            <v>15本入 ﾀﾞﾝﾎﾞｰﾙ</v>
          </cell>
          <cell r="F1033">
            <v>56.299173553719008</v>
          </cell>
        </row>
        <row r="1034">
          <cell r="C1034">
            <v>20120200007</v>
          </cell>
          <cell r="D1034" t="str">
            <v>商品輸送用ｹｰｽ(無地)ｽｲ-ﾄﾎﾟﾃﾄ用</v>
          </cell>
          <cell r="F1034">
            <v>44</v>
          </cell>
        </row>
        <row r="1035">
          <cell r="C1035">
            <v>20130300015</v>
          </cell>
          <cell r="D1035" t="str">
            <v>ｶﾚ-15入り　外箱ﾀﾞﾝﾎﾞ-ﾙ</v>
          </cell>
          <cell r="F1035">
            <v>39.59960291197882</v>
          </cell>
        </row>
        <row r="1036">
          <cell r="C1036">
            <v>20140500006</v>
          </cell>
          <cell r="D1036" t="str">
            <v>ｴｱｰｷｬｯﾌﾟ（180×220） C-650袋</v>
          </cell>
          <cell r="F1036">
            <v>8.9600000000000009</v>
          </cell>
        </row>
        <row r="1037">
          <cell r="C1037">
            <v>20141000034</v>
          </cell>
          <cell r="D1037" t="str">
            <v>お歳暮用ﾀﾞﾝﾎﾞｰﾙ</v>
          </cell>
          <cell r="F1037">
            <v>107</v>
          </cell>
        </row>
        <row r="1038">
          <cell r="C1038">
            <v>20141100008</v>
          </cell>
          <cell r="D1038" t="str">
            <v>転写ﾘﾎﾞﾝ  M994 110mm×300M</v>
          </cell>
          <cell r="F1038">
            <v>2500</v>
          </cell>
        </row>
        <row r="1039">
          <cell r="C1039">
            <v>20150900013</v>
          </cell>
          <cell r="D1039" t="str">
            <v>手提げ袋(大)Manda</v>
          </cell>
          <cell r="F1039">
            <v>66</v>
          </cell>
        </row>
        <row r="1040">
          <cell r="C1040">
            <v>20160700044</v>
          </cell>
          <cell r="D1040" t="str">
            <v>酒瓶2本用包装帯 NSｺｰﾄﾎﾞｰﾙ8号無地</v>
          </cell>
          <cell r="F1040">
            <v>18</v>
          </cell>
        </row>
        <row r="1041">
          <cell r="C1041">
            <v>20170600026</v>
          </cell>
          <cell r="D1041" t="str">
            <v>OPﾊﾟｯｸ CT-16-22.5</v>
          </cell>
          <cell r="F1041">
            <v>5.79</v>
          </cell>
        </row>
        <row r="1042">
          <cell r="C1042">
            <v>20181200020</v>
          </cell>
          <cell r="D1042" t="str">
            <v>ﾍｲｺーﾀｯｸﾗﾍﾞﾙ №105「見本」</v>
          </cell>
          <cell r="F1042">
            <v>200</v>
          </cell>
        </row>
        <row r="1043">
          <cell r="C1043">
            <v>20190700005</v>
          </cell>
          <cell r="D1043" t="str">
            <v>万田酵素 GINGER 分包20g ﾁｬｯｸ袋②</v>
          </cell>
          <cell r="F1043">
            <v>11.5</v>
          </cell>
        </row>
        <row r="1044">
          <cell r="C1044">
            <v>20210300024</v>
          </cell>
          <cell r="D1044" t="str">
            <v>万田酵素 ﾌﾟﾚﾐｱﾑ粒21g 分包ﾌｨﾙﾑ</v>
          </cell>
          <cell r="F1044">
            <v>56.7</v>
          </cell>
        </row>
        <row r="1045">
          <cell r="C1045">
            <v>20210500021</v>
          </cell>
          <cell r="D1045" t="str">
            <v>ｶﾚｰ用 10個入り ﾀﾞﾝﾎﾞｰﾙ ﾚﾝｺﾞｰ</v>
          </cell>
          <cell r="F1045">
            <v>31.35</v>
          </cell>
        </row>
        <row r="1046">
          <cell r="C1046">
            <v>20210500026</v>
          </cell>
          <cell r="D1046" t="str">
            <v>玄米3個×カレー3個　発送箱</v>
          </cell>
          <cell r="F1046">
            <v>89.3</v>
          </cell>
        </row>
        <row r="1047">
          <cell r="C1047">
            <v>20210700003</v>
          </cell>
          <cell r="D1047" t="str">
            <v>PE 広口瓶 (中栓・ｷｬｯﾌﾟ付)</v>
          </cell>
          <cell r="F1047">
            <v>143</v>
          </cell>
        </row>
        <row r="1048">
          <cell r="C1048">
            <v>20210800032</v>
          </cell>
          <cell r="D1048" t="str">
            <v>ﾊﾁﾐﾂ 1000㏄ 容器②</v>
          </cell>
          <cell r="F1048">
            <v>149</v>
          </cell>
        </row>
        <row r="1049">
          <cell r="C1049">
            <v>20211000020</v>
          </cell>
          <cell r="D1049" t="str">
            <v>SUPERFOOD+SUPERDRINK 試供品 台紙</v>
          </cell>
          <cell r="F1049">
            <v>56.50016784155757</v>
          </cell>
        </row>
        <row r="1050">
          <cell r="C1050">
            <v>20211000067</v>
          </cell>
          <cell r="D1050" t="str">
            <v>Man-Koso CARAT 145g 1本箱②</v>
          </cell>
          <cell r="F1050">
            <v>305</v>
          </cell>
        </row>
        <row r="1051">
          <cell r="C1051">
            <v>20220200040</v>
          </cell>
          <cell r="D1051" t="str">
            <v>GINGER粒 ﾀﾞﾝﾎﾞｰﾙ(粒内製化)</v>
          </cell>
          <cell r="F1051">
            <v>68.3</v>
          </cell>
        </row>
        <row r="1052">
          <cell r="C1052">
            <v>20220300012</v>
          </cell>
          <cell r="D1052" t="str">
            <v>玄米4箱 発送箱</v>
          </cell>
          <cell r="F1052">
            <v>44</v>
          </cell>
        </row>
        <row r="1053">
          <cell r="C1053">
            <v>20220300013</v>
          </cell>
          <cell r="D1053" t="str">
            <v>玄米12箱 発送箱</v>
          </cell>
          <cell r="F1053">
            <v>106.4</v>
          </cell>
        </row>
        <row r="1054">
          <cell r="C1054">
            <v>20220300016</v>
          </cell>
          <cell r="D1054" t="str">
            <v>ｺﾞｰﾙﾄﾞEX 155g 1本箱</v>
          </cell>
          <cell r="F1054">
            <v>789.80044469149527</v>
          </cell>
        </row>
        <row r="1055">
          <cell r="C1055">
            <v>20220300017</v>
          </cell>
          <cell r="D1055" t="str">
            <v>ｺﾞｰﾙﾄﾞEX 155g 4本箱</v>
          </cell>
          <cell r="F1055">
            <v>1325</v>
          </cell>
        </row>
        <row r="1056">
          <cell r="C1056">
            <v>20220300018</v>
          </cell>
          <cell r="D1056" t="str">
            <v>ｺﾞｰﾙﾄﾞEX 155g 瓶裏ﾗﾍﾞﾙ</v>
          </cell>
          <cell r="F1056">
            <v>27.5</v>
          </cell>
        </row>
        <row r="1057">
          <cell r="C1057">
            <v>20220300019</v>
          </cell>
          <cell r="D1057" t="str">
            <v>ｺﾞｰﾙﾄﾞEX 155g 瓶表ﾗﾍﾞﾙ</v>
          </cell>
          <cell r="F1057">
            <v>88.375</v>
          </cell>
        </row>
        <row r="1058">
          <cell r="C1058">
            <v>20220300020</v>
          </cell>
          <cell r="D1058" t="str">
            <v>ｺﾞｰﾙﾄﾞEX 155g ｼｵﾘ</v>
          </cell>
          <cell r="F1058">
            <v>41.764705882352942</v>
          </cell>
        </row>
        <row r="1059">
          <cell r="C1059">
            <v>20220300021</v>
          </cell>
          <cell r="D1059" t="str">
            <v>ｺﾞｰﾙﾄﾞEX 155g ﾀﾞﾝﾎﾞｰﾙ</v>
          </cell>
          <cell r="F1059">
            <v>182</v>
          </cell>
        </row>
        <row r="1060">
          <cell r="C1060">
            <v>20220300022</v>
          </cell>
          <cell r="D1060" t="str">
            <v>ｴｺｺﾞｰﾙﾄﾞEX 180g 裏ﾗﾍﾞﾙ2022年</v>
          </cell>
          <cell r="F1060">
            <v>4.8</v>
          </cell>
        </row>
        <row r="1061">
          <cell r="C1061">
            <v>20220400005</v>
          </cell>
          <cell r="D1061" t="str">
            <v>試供品 植物用粒状ﾀｲﾌﾟ 7g ﾌｨﾙﾑ</v>
          </cell>
          <cell r="F1061">
            <v>38.5</v>
          </cell>
        </row>
        <row r="1062">
          <cell r="C1062">
            <v>20220500012</v>
          </cell>
          <cell r="D1062" t="str">
            <v>ﾄﾞﾘﾝｸ商材2箱 発送用ﾀﾞﾝﾎﾞｰﾙ</v>
          </cell>
          <cell r="F1062">
            <v>54.613333333333337</v>
          </cell>
        </row>
        <row r="1063">
          <cell r="C1063">
            <v>20220500014</v>
          </cell>
          <cell r="D1063" t="str">
            <v>GINGERﾍﾟｰｽﾄ 2.5g×8包 3方袋</v>
          </cell>
          <cell r="F1063">
            <v>11.7</v>
          </cell>
        </row>
        <row r="1064">
          <cell r="C1064">
            <v>20220500016</v>
          </cell>
          <cell r="D1064" t="str">
            <v>ｴｺｺﾞｰﾙﾄﾞEX155g 裏面訂正ｼｰﾙ</v>
          </cell>
          <cell r="F1064">
            <v>20.5</v>
          </cell>
        </row>
        <row r="1065">
          <cell r="C1065">
            <v>20220500017</v>
          </cell>
          <cell r="D1065" t="str">
            <v>ｴｺｺﾞｰﾙﾄﾞEX155g 側面訂正ｼｰﾙ</v>
          </cell>
          <cell r="F1065">
            <v>21</v>
          </cell>
        </row>
        <row r="1066">
          <cell r="C1066">
            <v>20220500020</v>
          </cell>
          <cell r="D1066" t="str">
            <v>万田酵素 GINGER 分包20g ﾁｬｯｸ袋③</v>
          </cell>
          <cell r="F1066">
            <v>13.4</v>
          </cell>
        </row>
        <row r="1067">
          <cell r="C1067">
            <v>20220500021</v>
          </cell>
          <cell r="D1067" t="str">
            <v>万田酵素GINGER分包77.5gﾁｬｯｸ袋④</v>
          </cell>
          <cell r="F1067">
            <v>14</v>
          </cell>
        </row>
        <row r="1068">
          <cell r="C1068">
            <v>20220500022</v>
          </cell>
          <cell r="D1068" t="str">
            <v>万田酵素MULBERRY分包77.5gﾁｬｯｸ袋4</v>
          </cell>
          <cell r="F1068">
            <v>18</v>
          </cell>
        </row>
        <row r="1069">
          <cell r="C1069">
            <v>20220500023</v>
          </cell>
          <cell r="D1069" t="str">
            <v>万田酵素STANDARD分包77.5gﾁｬｯｸ袋4</v>
          </cell>
          <cell r="F1069">
            <v>25.412027570361861</v>
          </cell>
        </row>
        <row r="1070">
          <cell r="C1070">
            <v>20220600002</v>
          </cell>
          <cell r="D1070" t="str">
            <v>植物用ｽﾄﾚｰﾄﾀｲﾌﾟ900ml3本箱 仕切り</v>
          </cell>
          <cell r="F1070">
            <v>14.39951690821256</v>
          </cell>
        </row>
        <row r="1071">
          <cell r="C1071">
            <v>20220600056</v>
          </cell>
          <cell r="D1071" t="str">
            <v>3本入 ﾀﾞﾝﾎﾞｰﾙ</v>
          </cell>
          <cell r="F1071">
            <v>36.599912549191082</v>
          </cell>
        </row>
        <row r="1072">
          <cell r="C1072">
            <v>20220600064</v>
          </cell>
          <cell r="D1072" t="str">
            <v>万田酵素MULBERRY分包77.5gﾁｬｯｸ袋5</v>
          </cell>
          <cell r="F1072">
            <v>23.6</v>
          </cell>
        </row>
        <row r="1073">
          <cell r="C1073">
            <v>20220700004</v>
          </cell>
          <cell r="D1073" t="str">
            <v>万田31号100ml ﾗﾍﾞﾙ③</v>
          </cell>
          <cell r="F1073">
            <v>79.5</v>
          </cell>
        </row>
        <row r="1074">
          <cell r="C1074">
            <v>20220700005</v>
          </cell>
          <cell r="D1074" t="str">
            <v>万田31号100ml 1本箱④</v>
          </cell>
          <cell r="F1074">
            <v>67.89986648865154</v>
          </cell>
        </row>
        <row r="1075">
          <cell r="C1075">
            <v>20220700009</v>
          </cell>
          <cell r="D1075" t="str">
            <v>万田31号1L ﾗﾍﾞﾙ③</v>
          </cell>
          <cell r="F1075">
            <v>101</v>
          </cell>
        </row>
        <row r="1076">
          <cell r="C1076">
            <v>20220700010</v>
          </cell>
          <cell r="D1076" t="str">
            <v>万田31号1L 1本箱④</v>
          </cell>
          <cell r="F1076">
            <v>195.71113340020059</v>
          </cell>
        </row>
        <row r="1077">
          <cell r="C1077">
            <v>20220700011</v>
          </cell>
          <cell r="D1077" t="str">
            <v>万田酵素ﾏﾇｶﾊﾆｰBlend 50g ﾁｬｯｸ袋</v>
          </cell>
          <cell r="F1077">
            <v>101.9</v>
          </cell>
        </row>
        <row r="1078">
          <cell r="C1078">
            <v>20220700065</v>
          </cell>
          <cell r="D1078" t="str">
            <v>万田酵素 STANDARD 分包ﾌｨﾙﾑ(Ｔ)</v>
          </cell>
          <cell r="F1078">
            <v>12.160216399234507</v>
          </cell>
        </row>
        <row r="1079">
          <cell r="C1079">
            <v>20220700068</v>
          </cell>
          <cell r="D1079" t="str">
            <v>ﾒｰﾙ便 共用箱③</v>
          </cell>
          <cell r="F1079">
            <v>22.6</v>
          </cell>
        </row>
        <row r="1080">
          <cell r="C1080">
            <v>20220700092</v>
          </cell>
          <cell r="D1080" t="str">
            <v>ﾏﾇｶﾊﾆｰBlend 試供品2.5g 外装ﾌｨﾙﾑ</v>
          </cell>
          <cell r="F1080">
            <v>106.26</v>
          </cell>
        </row>
        <row r="1081">
          <cell r="C1081">
            <v>20220900008</v>
          </cell>
          <cell r="D1081" t="str">
            <v>おいしい青汁 3g×30本 化粧箱③</v>
          </cell>
          <cell r="F1081">
            <v>44.813333333333333</v>
          </cell>
        </row>
        <row r="1082">
          <cell r="C1082">
            <v>20220900027</v>
          </cell>
          <cell r="D1082" t="str">
            <v>145g ｷｬｯﾌﾟ(刻印なし) 塗装</v>
          </cell>
          <cell r="F1082">
            <v>3500</v>
          </cell>
        </row>
        <row r="1083">
          <cell r="C1083">
            <v>20221000062</v>
          </cell>
          <cell r="D1083" t="str">
            <v>万田酵素 j 分包50g 化粧箱</v>
          </cell>
          <cell r="F1083">
            <v>130</v>
          </cell>
        </row>
        <row r="1084">
          <cell r="C1084">
            <v>20221000063</v>
          </cell>
          <cell r="D1084" t="str">
            <v>万田酵素GINGER分包77.5gﾁｬｯｸ袋④</v>
          </cell>
          <cell r="F1084">
            <v>22.971407921364555</v>
          </cell>
        </row>
        <row r="1085">
          <cell r="C1085">
            <v>20221000066</v>
          </cell>
          <cell r="D1085" t="str">
            <v>食品8角 310g Rｼｰﾙ 大商硝子②</v>
          </cell>
          <cell r="F1085">
            <v>9.4</v>
          </cell>
        </row>
        <row r="1086">
          <cell r="C1086">
            <v>20221100001</v>
          </cell>
          <cell r="D1086" t="str">
            <v>145gｷｬｯﾌﾟ試作品(ｽｽﾞ箔)</v>
          </cell>
          <cell r="F1086">
            <v>3000</v>
          </cell>
        </row>
        <row r="1087">
          <cell r="C1087">
            <v>20221100002</v>
          </cell>
          <cell r="D1087" t="str">
            <v>145gｷｬｯﾌﾟ試作品(ｱﾙﾐ箔)</v>
          </cell>
          <cell r="F1087">
            <v>2000</v>
          </cell>
        </row>
        <row r="1088">
          <cell r="C1088">
            <v>20221100017</v>
          </cell>
          <cell r="D1088" t="str">
            <v>ｽｰﾊﾟｰ万田酵素 氣Ⅰ瓶 裏面無②</v>
          </cell>
          <cell r="F1088">
            <v>526</v>
          </cell>
        </row>
        <row r="1089">
          <cell r="C1089">
            <v>20221100023</v>
          </cell>
          <cell r="D1089" t="str">
            <v>ﾄﾞﾘﾝｸﾀｲﾌﾟ10本入贈答用ﾀﾞﾝﾎﾞｰﾙ外箱</v>
          </cell>
          <cell r="F1089">
            <v>63</v>
          </cell>
        </row>
        <row r="1090">
          <cell r="C1090">
            <v>20221100024</v>
          </cell>
          <cell r="D1090" t="str">
            <v>ﾄﾞﾘﾝｸﾀｲﾌﾟ10本入贈答用ﾀﾞﾝﾎﾞｰﾙ内箱</v>
          </cell>
          <cell r="F1090">
            <v>52</v>
          </cell>
        </row>
        <row r="1091">
          <cell r="C1091">
            <v>20221200007</v>
          </cell>
          <cell r="D1091" t="str">
            <v>万田酵素60g(生協0.025×106×150)</v>
          </cell>
          <cell r="F1091">
            <v>5.3641025641025637</v>
          </cell>
        </row>
        <row r="1092">
          <cell r="C1092">
            <v>20221200017</v>
          </cell>
          <cell r="D1092" t="str">
            <v>ｺﾞｰﾙﾄﾞEX300g 1本箱</v>
          </cell>
          <cell r="F1092">
            <v>853.1807832422586</v>
          </cell>
        </row>
        <row r="1093">
          <cell r="C1093">
            <v>20221200018</v>
          </cell>
          <cell r="D1093" t="str">
            <v>ｺﾞｰﾙﾄﾞEX300g 瓶表ﾗﾍﾞﾙ</v>
          </cell>
          <cell r="F1093">
            <v>65.666666666666671</v>
          </cell>
        </row>
        <row r="1094">
          <cell r="C1094">
            <v>20221200019</v>
          </cell>
          <cell r="D1094" t="str">
            <v>ｺﾞｰﾙﾄﾞEX300g 瓶裏ﾗﾍﾞﾙ</v>
          </cell>
          <cell r="F1094">
            <v>19.666666666666668</v>
          </cell>
        </row>
        <row r="1095">
          <cell r="C1095">
            <v>20221200020</v>
          </cell>
          <cell r="D1095" t="str">
            <v>ｺﾞｰﾙﾄﾞEX300g ｽﾌﾟｰﾝ大 台紙</v>
          </cell>
          <cell r="F1095">
            <v>28</v>
          </cell>
        </row>
        <row r="1096">
          <cell r="C1096">
            <v>20221200021</v>
          </cell>
          <cell r="D1096" t="str">
            <v>ｺﾞｰﾙﾄﾞEX300g ｼｵﾘ</v>
          </cell>
          <cell r="F1096">
            <v>37</v>
          </cell>
        </row>
        <row r="1097">
          <cell r="C1097">
            <v>20230100002</v>
          </cell>
          <cell r="D1097" t="str">
            <v>ﾒｰﾙ便用 (ﾔｯｺ型)</v>
          </cell>
          <cell r="F1097">
            <v>27.602131438721138</v>
          </cell>
        </row>
        <row r="1098">
          <cell r="C1098">
            <v>20230100003</v>
          </cell>
          <cell r="D1098" t="str">
            <v>万田酵素 ﾌﾟﾚﾐｱﾑ粒 105g 3本箱④</v>
          </cell>
          <cell r="F1098">
            <v>320</v>
          </cell>
        </row>
        <row r="1099">
          <cell r="C1099">
            <v>20230100004</v>
          </cell>
          <cell r="D1099" t="str">
            <v>万田酵素 ﾌﾟﾚﾐｱﾑ粒 105g 1本箱④</v>
          </cell>
          <cell r="F1099">
            <v>194.6</v>
          </cell>
        </row>
        <row r="1100">
          <cell r="C1100">
            <v>20230100005</v>
          </cell>
          <cell r="D1100" t="str">
            <v>万田酵素 ﾌﾟﾚﾐｱﾑ粒 21g 化粧箱④</v>
          </cell>
          <cell r="F1100">
            <v>84.3</v>
          </cell>
        </row>
        <row r="1101">
          <cell r="C1101">
            <v>20230100024</v>
          </cell>
          <cell r="D1101" t="str">
            <v>DM発送箱 4㎝②</v>
          </cell>
          <cell r="F1101">
            <v>27</v>
          </cell>
        </row>
        <row r="1102">
          <cell r="C1102">
            <v>20230200001</v>
          </cell>
          <cell r="D1102" t="str">
            <v>DM発送箱 4㎝(西日本)</v>
          </cell>
          <cell r="F1102">
            <v>25.95</v>
          </cell>
        </row>
        <row r="1103">
          <cell r="C1103">
            <v>20230200002</v>
          </cell>
          <cell r="D1103" t="str">
            <v>DM発送箱 7㎝(西日本)</v>
          </cell>
          <cell r="F1103">
            <v>34.86</v>
          </cell>
        </row>
        <row r="1104">
          <cell r="C1104">
            <v>20230200003</v>
          </cell>
          <cell r="D1104" t="str">
            <v>DM発送箱 10㎝(西日本)</v>
          </cell>
          <cell r="F1104">
            <v>35.882625482625485</v>
          </cell>
        </row>
        <row r="1105">
          <cell r="C1105">
            <v>20230200004</v>
          </cell>
          <cell r="D1105" t="str">
            <v>3年3ヵ月以上発酵熟成酵素 70g</v>
          </cell>
          <cell r="F1105">
            <v>4.0999999999999996</v>
          </cell>
        </row>
        <row r="1106">
          <cell r="C1106">
            <v>20230200005</v>
          </cell>
          <cell r="D1106" t="str">
            <v>3年3ヵ月以上発酵熟成酵素70gｼｵﾘ</v>
          </cell>
          <cell r="F1106">
            <v>13.2</v>
          </cell>
        </row>
        <row r="1107">
          <cell r="C1107">
            <v>20230200006</v>
          </cell>
          <cell r="D1107" t="str">
            <v>3年3ヵ月以上発酵熟成酵素 70g</v>
          </cell>
          <cell r="F1107">
            <v>57</v>
          </cell>
        </row>
        <row r="1108">
          <cell r="C1108">
            <v>20230200013</v>
          </cell>
          <cell r="D1108" t="str">
            <v>DM 試供品 輸送用 封筒②</v>
          </cell>
          <cell r="F1108">
            <v>48</v>
          </cell>
        </row>
        <row r="1109">
          <cell r="C1109">
            <v>20230200018</v>
          </cell>
          <cell r="D1109" t="str">
            <v>健康農業の万田酵素 試供品台紙</v>
          </cell>
          <cell r="F1109">
            <v>13</v>
          </cell>
        </row>
        <row r="1110">
          <cell r="C1110">
            <v>20230200019</v>
          </cell>
          <cell r="D1110" t="str">
            <v>健康農業の万田酵素500ml ﾎﾞﾄﾙﾗﾍﾞﾙ</v>
          </cell>
          <cell r="F1110">
            <v>166</v>
          </cell>
        </row>
        <row r="1111">
          <cell r="C1111">
            <v>20230200020</v>
          </cell>
          <cell r="D1111" t="str">
            <v>MANDA KOSO 75g(台湾向け)化粧箱</v>
          </cell>
          <cell r="F1111">
            <v>70</v>
          </cell>
        </row>
        <row r="1112">
          <cell r="C1112">
            <v>20230200021</v>
          </cell>
          <cell r="D1112" t="str">
            <v>海外用 3方ｼｰﾙ 分包ﾌｨﾙﾑ 金色</v>
          </cell>
          <cell r="F1112">
            <v>7.7</v>
          </cell>
        </row>
        <row r="1113">
          <cell r="C1113">
            <v>20230200022</v>
          </cell>
          <cell r="D1113" t="str">
            <v>MANDA KOSO 75g(台湾向け)ｼｵﾘ</v>
          </cell>
          <cell r="F1113">
            <v>12.3</v>
          </cell>
        </row>
        <row r="1114">
          <cell r="C1114">
            <v>20230200023</v>
          </cell>
          <cell r="D1114" t="str">
            <v>試供品 MANDA KOSO 5g(台湾向け)</v>
          </cell>
          <cell r="F1114">
            <v>50.489939939939937</v>
          </cell>
        </row>
        <row r="1115">
          <cell r="C1115">
            <v>20230300047</v>
          </cell>
          <cell r="D1115" t="str">
            <v>Man-KosoPREMIUM分包150g 英語表記</v>
          </cell>
          <cell r="F1115">
            <v>12</v>
          </cell>
        </row>
        <row r="1116">
          <cell r="C1116">
            <v>20230300048</v>
          </cell>
          <cell r="D1116" t="str">
            <v>Man-Koso LIFE 450g 住所訂正ｼｰﾙ</v>
          </cell>
          <cell r="F1116">
            <v>200</v>
          </cell>
        </row>
        <row r="1117">
          <cell r="C1117">
            <v>20230300049</v>
          </cell>
          <cell r="D1117" t="str">
            <v>Man-Koso 145g 住所訂正ｼｰﾙ</v>
          </cell>
          <cell r="F1117">
            <v>4.2</v>
          </cell>
        </row>
        <row r="1118">
          <cell r="C1118">
            <v>20230300050</v>
          </cell>
          <cell r="D1118" t="str">
            <v>植物用500ml 12本入ﾀﾞﾝﾎﾞｰﾙ 組仕切</v>
          </cell>
          <cell r="F1118">
            <v>33</v>
          </cell>
        </row>
        <row r="1119">
          <cell r="C1119">
            <v>20230300057</v>
          </cell>
          <cell r="D1119" t="str">
            <v>ｴﾑﾌｫﾙﾃ ｳｪﾙｶﾑｷｯﾄ 化粧箱③</v>
          </cell>
          <cell r="F1119">
            <v>155</v>
          </cell>
        </row>
        <row r="1120">
          <cell r="C1120">
            <v>20230300062</v>
          </cell>
          <cell r="D1120" t="str">
            <v>6本入 輸送箱</v>
          </cell>
          <cell r="F1120">
            <v>107</v>
          </cell>
        </row>
        <row r="1121">
          <cell r="C1121">
            <v>20230300063</v>
          </cell>
          <cell r="D1121" t="str">
            <v>6本入 輸送箱底ﾊﾟｯﾄ</v>
          </cell>
          <cell r="F1121">
            <v>33</v>
          </cell>
        </row>
        <row r="1122">
          <cell r="C1122">
            <v>20230300066</v>
          </cell>
          <cell r="D1122" t="str">
            <v>植物用500ml 12本入ﾀﾞﾝﾎﾞｰﾙ</v>
          </cell>
          <cell r="F1122">
            <v>53</v>
          </cell>
        </row>
        <row r="1123">
          <cell r="C1123">
            <v>20230400001</v>
          </cell>
          <cell r="D1123" t="str">
            <v>ｴﾑﾌｫﾙﾃ 4ｱｲﾃﾑ ｾｯﾄ箱 (台湾向け)</v>
          </cell>
          <cell r="F1123">
            <v>169</v>
          </cell>
        </row>
        <row r="1124">
          <cell r="C1124">
            <v>20230400009</v>
          </cell>
          <cell r="D1124" t="str">
            <v>台湾向けM-forteｷﾞﾌﾄﾎﾞｯｸｽ ﾀﾞﾝﾎﾞｰﾙ</v>
          </cell>
          <cell r="F1124">
            <v>277</v>
          </cell>
        </row>
        <row r="1125">
          <cell r="C1125">
            <v>20220800041</v>
          </cell>
          <cell r="D1125" t="str">
            <v>MANUKA HONEY 分包ﾁｬｯｸ袋③ 77.5g</v>
          </cell>
          <cell r="F1125">
            <v>122</v>
          </cell>
        </row>
        <row r="1126">
          <cell r="C1126">
            <v>20220700008</v>
          </cell>
          <cell r="D1126" t="str">
            <v>万田31号500ml 1本箱④</v>
          </cell>
          <cell r="F1126">
            <v>384</v>
          </cell>
        </row>
        <row r="1127">
          <cell r="C1127">
            <v>20230900043</v>
          </cell>
          <cell r="D1127" t="str">
            <v>ｽｰﾊﾟｰ万田酵素 氣Ⅰ2本箱 訂正ｼｰﾙ</v>
          </cell>
          <cell r="F1127">
            <v>260</v>
          </cell>
        </row>
        <row r="1128">
          <cell r="C1128">
            <v>20230800011</v>
          </cell>
          <cell r="D1128" t="str">
            <v>ﾀﾞﾝﾎﾞｰﾙ箱 160ｻｲｽﾞ</v>
          </cell>
          <cell r="F1128">
            <v>318</v>
          </cell>
        </row>
        <row r="1129">
          <cell r="C1129">
            <v>20231000028</v>
          </cell>
          <cell r="D1129" t="str">
            <v>ﾎﾞﾄﾙ 包装用 ﾀﾞﾝﾎﾞｰﾙ</v>
          </cell>
          <cell r="F1129">
            <v>31</v>
          </cell>
        </row>
        <row r="1130">
          <cell r="C1130">
            <v>20230600042</v>
          </cell>
          <cell r="D1130" t="str">
            <v>ﾌﾟﾗｽ温発酵しょうが 粒 分包ﾌｨﾙﾑ</v>
          </cell>
          <cell r="F1130">
            <v>11.9</v>
          </cell>
        </row>
        <row r="1131">
          <cell r="C1131">
            <v>20221100027</v>
          </cell>
          <cell r="D1131" t="str">
            <v>試供品 植物用粒状ﾀｲﾌﾟ 7g ﾌｨﾙﾑ②</v>
          </cell>
          <cell r="F1131">
            <v>40.5</v>
          </cell>
        </row>
        <row r="1132">
          <cell r="C1132">
            <v>20231100006</v>
          </cell>
          <cell r="D1132" t="str">
            <v>ひと粒のちから 55g 瓶表ﾗﾍﾞﾙ</v>
          </cell>
          <cell r="F1132">
            <v>6.4285714285714288</v>
          </cell>
        </row>
        <row r="1133">
          <cell r="C1133">
            <v>20231100007</v>
          </cell>
          <cell r="D1133" t="str">
            <v>ひと粒のちから 55g 1本箱</v>
          </cell>
          <cell r="F1133">
            <v>29.557142857142857</v>
          </cell>
        </row>
        <row r="1134">
          <cell r="C1134">
            <v>20231200002</v>
          </cell>
          <cell r="D1134" t="str">
            <v>霧島黒豚ｶﾚｰ 化粧箱③</v>
          </cell>
          <cell r="F1134">
            <v>21.3</v>
          </cell>
        </row>
        <row r="1135">
          <cell r="C1135">
            <v>20220900001</v>
          </cell>
          <cell r="D1135" t="str">
            <v>植物用万田酵素粒状ﾀｲﾌﾟ ﾗﾐｼﾞｯﾌﾟ②</v>
          </cell>
          <cell r="F1135">
            <v>24.6</v>
          </cell>
        </row>
        <row r="1136">
          <cell r="C1136">
            <v>20230800024</v>
          </cell>
          <cell r="D1136" t="str">
            <v>ﾄﾞﾘﾝｸﾀｲﾌﾟ 100本用 ﾀﾞﾝﾎﾞｰﾙ</v>
          </cell>
          <cell r="F1136">
            <v>47.63225806451613</v>
          </cell>
        </row>
        <row r="1137">
          <cell r="C1137">
            <v>20230500078</v>
          </cell>
          <cell r="D1137" t="str">
            <v>145g ｷｬｯﾌﾟ(刻印なし) H②</v>
          </cell>
          <cell r="F1137">
            <v>97</v>
          </cell>
        </row>
        <row r="1138">
          <cell r="C1138">
            <v>20230500077</v>
          </cell>
          <cell r="D1138" t="str">
            <v>145g用ｷｬｯﾌﾟ(大調和ﾏｰｸ入り)②</v>
          </cell>
          <cell r="F1138">
            <v>97</v>
          </cell>
        </row>
        <row r="1139">
          <cell r="C1139">
            <v>20230700023</v>
          </cell>
          <cell r="D1139" t="str">
            <v>3年3ヵ月以上発酵熟成酵素 70g</v>
          </cell>
          <cell r="F1139">
            <v>57</v>
          </cell>
        </row>
        <row r="1140">
          <cell r="C1140">
            <v>20231100021</v>
          </cell>
          <cell r="D1140" t="str">
            <v>60L用 ﾘｷｯﾃﾅｰ</v>
          </cell>
          <cell r="F1140">
            <v>1010</v>
          </cell>
        </row>
        <row r="1141">
          <cell r="C1141">
            <v>20230600043</v>
          </cell>
          <cell r="D1141" t="str">
            <v>7粒×30包 無地ﾀﾞﾝﾎﾞｰﾙ</v>
          </cell>
          <cell r="F1141">
            <v>69</v>
          </cell>
        </row>
        <row r="1142">
          <cell r="C1142">
            <v>20230600057</v>
          </cell>
          <cell r="D1142" t="str">
            <v>CARE PLUS 75g(梅)化粧箱③</v>
          </cell>
          <cell r="F1142">
            <v>114</v>
          </cell>
        </row>
        <row r="1143">
          <cell r="C1143">
            <v>20230600056</v>
          </cell>
          <cell r="D1143" t="str">
            <v>CARE PLUS75g(ﾊﾟﾊﾟｲﾔ・ｺｺｱ)化粧箱3</v>
          </cell>
          <cell r="F1143">
            <v>114</v>
          </cell>
        </row>
        <row r="1144">
          <cell r="C1144">
            <v>20230200025</v>
          </cell>
          <cell r="D1144" t="str">
            <v>GINGER 26g×3本 化粧箱③</v>
          </cell>
          <cell r="F1144">
            <v>237.49949647532731</v>
          </cell>
        </row>
        <row r="1145">
          <cell r="C1145">
            <v>20220900032</v>
          </cell>
          <cell r="D1145" t="str">
            <v>GINGERﾍﾟｰｽﾄ 2.5g×4包 3方ｼｰﾙ袋②</v>
          </cell>
          <cell r="F1145">
            <v>59.8</v>
          </cell>
        </row>
        <row r="1146">
          <cell r="C1146">
            <v>20230600084</v>
          </cell>
          <cell r="D1146" t="str">
            <v>MANDA CARE PLUS 5g(ﾊﾟﾊﾟｲﾔ･ｺｺｱ)</v>
          </cell>
          <cell r="F1146">
            <v>14.4</v>
          </cell>
        </row>
        <row r="1147">
          <cell r="C1147">
            <v>20230600085</v>
          </cell>
          <cell r="D1147" t="str">
            <v>MANDA CARE PLUS 5g(梅)　三方袋③</v>
          </cell>
          <cell r="F1147">
            <v>14.4</v>
          </cell>
        </row>
        <row r="1148">
          <cell r="C1148">
            <v>20230600008</v>
          </cell>
          <cell r="D1148" t="str">
            <v>MANDA KOSO 75g(台湾向け)化粧箱②</v>
          </cell>
          <cell r="F1148">
            <v>70</v>
          </cell>
        </row>
        <row r="1149">
          <cell r="C1149">
            <v>20230800022</v>
          </cell>
          <cell r="D1149" t="str">
            <v>Man-Koso GOLD 145g 1本箱③</v>
          </cell>
          <cell r="F1149">
            <v>680</v>
          </cell>
        </row>
        <row r="1150">
          <cell r="C1150">
            <v>20220800042</v>
          </cell>
          <cell r="D1150" t="str">
            <v>MANUKA HONEY 2.5g 外装ﾌｨﾙﾑ③</v>
          </cell>
          <cell r="F1150">
            <v>60.89</v>
          </cell>
        </row>
        <row r="1151">
          <cell r="C1151">
            <v>20231200027</v>
          </cell>
          <cell r="D1151" t="str">
            <v>MANUKA HONEY 2.5g 外装ﾌｨﾙﾑ④</v>
          </cell>
          <cell r="F1151">
            <v>35.6</v>
          </cell>
        </row>
        <row r="1152">
          <cell r="C1152">
            <v>20231200047</v>
          </cell>
          <cell r="D1152" t="str">
            <v>MANUKA HONEY Premium 77.5gﾁｬｯｸ袋</v>
          </cell>
          <cell r="F1152">
            <v>37</v>
          </cell>
        </row>
        <row r="1153">
          <cell r="C1153">
            <v>20221000064</v>
          </cell>
          <cell r="D1153" t="str">
            <v>MANUKA HONEY 分包ﾁｬｯｸ袋④ 77.5g</v>
          </cell>
          <cell r="F1153">
            <v>75.8</v>
          </cell>
        </row>
        <row r="1154">
          <cell r="C1154">
            <v>20231200026</v>
          </cell>
          <cell r="D1154" t="str">
            <v>MANUKA HONEY 分包ﾁｬｯｸ袋⑤77.5g</v>
          </cell>
          <cell r="F1154">
            <v>85</v>
          </cell>
        </row>
        <row r="1155">
          <cell r="C1155">
            <v>20221200023</v>
          </cell>
          <cell r="D1155" t="str">
            <v>MKF-Ⅰ 携帯ﾊﾟｯｸ 50g (5A) 台紙③</v>
          </cell>
          <cell r="F1155">
            <v>38.090909090909093</v>
          </cell>
        </row>
        <row r="1156">
          <cell r="C1156">
            <v>20221200024</v>
          </cell>
          <cell r="D1156" t="str">
            <v>MKF-Ⅰ 分包 150g(AAAAA) 台紙③</v>
          </cell>
          <cell r="F1156">
            <v>71.25</v>
          </cell>
        </row>
        <row r="1157">
          <cell r="C1157">
            <v>20230200026</v>
          </cell>
          <cell r="D1157" t="str">
            <v>MULBERRY 26g×3本 化粧箱④</v>
          </cell>
          <cell r="F1157">
            <v>237.5</v>
          </cell>
        </row>
        <row r="1158">
          <cell r="C1158">
            <v>20220900003</v>
          </cell>
          <cell r="D1158" t="str">
            <v>MULBERRYﾍﾟｰｽﾄ2.5g×4包3方ｼｰﾙ袋③</v>
          </cell>
          <cell r="F1158">
            <v>149.75</v>
          </cell>
        </row>
        <row r="1159">
          <cell r="C1159">
            <v>20230700048</v>
          </cell>
          <cell r="D1159" t="str">
            <v>NONI 300g 化粧箱 (T)②</v>
          </cell>
          <cell r="F1159">
            <v>276.84069611780455</v>
          </cell>
        </row>
        <row r="1160">
          <cell r="C1160">
            <v>20230700049</v>
          </cell>
          <cell r="D1160" t="str">
            <v>NONI 300g 表ﾗﾍﾞﾙ (T)②</v>
          </cell>
          <cell r="F1160">
            <v>38.314999999999998</v>
          </cell>
        </row>
        <row r="1161">
          <cell r="C1161">
            <v>20230700050</v>
          </cell>
          <cell r="D1161" t="str">
            <v>NONI 300g 裏ﾗﾍﾞﾙ (T)②</v>
          </cell>
          <cell r="F1161">
            <v>17.274999999999999</v>
          </cell>
        </row>
        <row r="1162">
          <cell r="C1162">
            <v>20230700034</v>
          </cell>
          <cell r="D1162" t="str">
            <v>NONI 共通ｼｵﾘ⑤ (T)</v>
          </cell>
          <cell r="F1162">
            <v>11.5</v>
          </cell>
        </row>
        <row r="1163">
          <cell r="C1163">
            <v>20230700032</v>
          </cell>
          <cell r="D1163" t="str">
            <v>NONI分包 60g 化粧箱⑦(T)</v>
          </cell>
          <cell r="F1163">
            <v>244.63942798774261</v>
          </cell>
        </row>
        <row r="1164">
          <cell r="C1164">
            <v>20230700033</v>
          </cell>
          <cell r="D1164" t="str">
            <v>NONI分包ｱﾙﾐﾌｨﾙﾑ②(大成ﾗﾐｯｸ)</v>
          </cell>
          <cell r="F1164">
            <v>11.7</v>
          </cell>
        </row>
        <row r="1165">
          <cell r="C1165">
            <v>20231200014</v>
          </cell>
          <cell r="D1165" t="str">
            <v>SD＋SF 試供品ｺﾝﾎﾞ用 ﾀﾞﾝﾎﾞｰﾙ</v>
          </cell>
          <cell r="F1165">
            <v>480</v>
          </cell>
        </row>
        <row r="1166">
          <cell r="C1166">
            <v>20231200016</v>
          </cell>
          <cell r="D1166" t="str">
            <v>SD＋SF試供品ｺﾝﾎﾞ用ﾀﾞﾝﾎﾞｰﾙ中ﾊﾟｯﾄ</v>
          </cell>
          <cell r="F1166">
            <v>35</v>
          </cell>
        </row>
        <row r="1167">
          <cell r="C1167">
            <v>20231200015</v>
          </cell>
          <cell r="D1167" t="str">
            <v>SD＋SF試供品ｺﾝﾎﾞ用ﾀﾞﾝﾎﾞｰﾙ中仕切</v>
          </cell>
          <cell r="F1167">
            <v>68</v>
          </cell>
        </row>
        <row r="1168">
          <cell r="C1168">
            <v>20230200024</v>
          </cell>
          <cell r="D1168" t="str">
            <v>STANDARD 26g×3本 化粧箱③</v>
          </cell>
          <cell r="F1168">
            <v>237.5</v>
          </cell>
        </row>
        <row r="1169">
          <cell r="C1169">
            <v>20220900037</v>
          </cell>
          <cell r="D1169" t="str">
            <v>STANDARDﾍﾟｰｽﾄ2.5g×4包3方ｼｰﾙ袋②</v>
          </cell>
          <cell r="F1169">
            <v>59.8</v>
          </cell>
        </row>
        <row r="1170">
          <cell r="C1170">
            <v>20231200017</v>
          </cell>
          <cell r="D1170" t="str">
            <v>SUPER DRINK 30包ﾀﾞﾝﾎﾞｰﾙ</v>
          </cell>
          <cell r="F1170">
            <v>380</v>
          </cell>
        </row>
        <row r="1171">
          <cell r="C1171">
            <v>20231200018</v>
          </cell>
          <cell r="D1171" t="str">
            <v>SUPER DRINK 30包ﾀﾞﾝﾎﾞｰﾙ 中ﾊﾟｯﾄ</v>
          </cell>
          <cell r="F1171">
            <v>30</v>
          </cell>
        </row>
        <row r="1172">
          <cell r="C1172">
            <v>20240200037</v>
          </cell>
          <cell r="D1172" t="str">
            <v>SUPERDRINK 30包入 化粧箱</v>
          </cell>
          <cell r="F1172">
            <v>1450</v>
          </cell>
        </row>
        <row r="1173">
          <cell r="C1173">
            <v>20230600083</v>
          </cell>
          <cell r="D1173" t="str">
            <v>おいしい青汁 3g×30本 化粧箱④</v>
          </cell>
          <cell r="F1173">
            <v>44.800043728346061</v>
          </cell>
        </row>
        <row r="1174">
          <cell r="C1174">
            <v>20230600007</v>
          </cell>
          <cell r="D1174" t="str">
            <v>ｺﾞｰﾙﾄﾞEX 分包50g 台紙</v>
          </cell>
          <cell r="F1174">
            <v>29.5</v>
          </cell>
        </row>
        <row r="1175">
          <cell r="C1175">
            <v>20230600003</v>
          </cell>
          <cell r="D1175" t="str">
            <v>ｺﾞｰﾙﾄﾞEX500g 1本箱</v>
          </cell>
          <cell r="F1175">
            <v>305</v>
          </cell>
        </row>
        <row r="1176">
          <cell r="C1176">
            <v>20230600004</v>
          </cell>
          <cell r="D1176" t="str">
            <v>ｺﾞｰﾙﾄﾞEX500g ｼｵﾘ</v>
          </cell>
          <cell r="F1176">
            <v>42</v>
          </cell>
        </row>
        <row r="1177">
          <cell r="C1177">
            <v>20230600006</v>
          </cell>
          <cell r="D1177" t="str">
            <v>ｺﾞｰﾙﾄﾞEX500g 表ﾗﾍﾞﾙ</v>
          </cell>
          <cell r="F1177">
            <v>14.7</v>
          </cell>
        </row>
        <row r="1178">
          <cell r="C1178">
            <v>20230600005</v>
          </cell>
          <cell r="D1178" t="str">
            <v>ｺﾞｰﾙﾄﾞEX500g 裏ﾗﾍﾞﾙ</v>
          </cell>
          <cell r="F1178">
            <v>9.1999999999999993</v>
          </cell>
        </row>
        <row r="1179">
          <cell r="C1179">
            <v>20230600078</v>
          </cell>
          <cell r="D1179" t="str">
            <v>ｽｰﾊﾟｰ赤 35g 化粧箱　中仕切り付②</v>
          </cell>
          <cell r="F1179">
            <v>153</v>
          </cell>
        </row>
        <row r="1180">
          <cell r="C1180">
            <v>20231200052</v>
          </cell>
          <cell r="D1180" t="str">
            <v>ｽｰﾊﾟｰ万田酵素 分包150g 化粧箱</v>
          </cell>
          <cell r="F1180">
            <v>165</v>
          </cell>
        </row>
        <row r="1181">
          <cell r="C1181">
            <v>20231200051</v>
          </cell>
          <cell r="D1181" t="str">
            <v>ｽｰﾊﾟｰ万田酵素 分包35g 化粧箱</v>
          </cell>
          <cell r="F1181">
            <v>63</v>
          </cell>
        </row>
        <row r="1182">
          <cell r="C1182">
            <v>20231200053</v>
          </cell>
          <cell r="D1182" t="str">
            <v>ｽｰﾊﾟｰ万田酵素 分包450g 化粧箱</v>
          </cell>
          <cell r="F1182">
            <v>495</v>
          </cell>
        </row>
        <row r="1183">
          <cell r="C1183">
            <v>20230900044</v>
          </cell>
          <cell r="D1183" t="str">
            <v>ｽｰﾊﾟｰ万田酵素氣Ⅰ 2本箱 税(改)③</v>
          </cell>
          <cell r="F1183">
            <v>1950</v>
          </cell>
        </row>
        <row r="1184">
          <cell r="C1184">
            <v>20230900001</v>
          </cell>
          <cell r="D1184" t="str">
            <v>ﾀﾞﾝﾎﾞｰﾙ無地 505㎝×257㎜×150㎜</v>
          </cell>
          <cell r="F1184">
            <v>62.154556403050982</v>
          </cell>
        </row>
        <row r="1185">
          <cell r="C1185">
            <v>20210800033</v>
          </cell>
          <cell r="D1185" t="str">
            <v>ﾊﾁﾐﾂ 500㏄ 容器②</v>
          </cell>
          <cell r="F1185">
            <v>109</v>
          </cell>
        </row>
        <row r="1186">
          <cell r="C1186">
            <v>20230600028</v>
          </cell>
          <cell r="D1186" t="str">
            <v>ﾌﾟﾗｽ温発酵しょうが 分包ﾌｨﾙﾑ</v>
          </cell>
          <cell r="F1186">
            <v>11.3</v>
          </cell>
        </row>
        <row r="1187">
          <cell r="C1187">
            <v>20230600037</v>
          </cell>
          <cell r="D1187" t="str">
            <v>ﾌﾟﾗｽ温発酵しょうが 粒44.1g化粧箱</v>
          </cell>
          <cell r="F1187">
            <v>49.999624921858718</v>
          </cell>
        </row>
        <row r="1188">
          <cell r="C1188">
            <v>20230600031</v>
          </cell>
          <cell r="D1188" t="str">
            <v>ﾌﾟﾗｽ温発酵しょうが分包20g ﾁｬｯｸ袋</v>
          </cell>
          <cell r="F1188">
            <v>17.3</v>
          </cell>
        </row>
        <row r="1189">
          <cell r="C1189">
            <v>20230700044</v>
          </cell>
          <cell r="D1189" t="str">
            <v>ﾌﾟﾗｽ温発酵しょうが分包20g ﾁｬｯｸ袋</v>
          </cell>
          <cell r="F1189">
            <v>28.2</v>
          </cell>
        </row>
        <row r="1190">
          <cell r="C1190">
            <v>20230600029</v>
          </cell>
          <cell r="D1190" t="str">
            <v>ﾌﾟﾗｽ温発酵しょうが分包77.5ﾁｬｯｸ袋</v>
          </cell>
          <cell r="F1190">
            <v>21.4</v>
          </cell>
        </row>
        <row r="1191">
          <cell r="C1191">
            <v>20230700045</v>
          </cell>
          <cell r="D1191" t="str">
            <v>ﾌﾟﾗｽ温発酵しょうが分包77.5ﾁｬｯｸ袋</v>
          </cell>
          <cell r="F1191">
            <v>20.716890080428954</v>
          </cell>
        </row>
        <row r="1192">
          <cell r="C1192">
            <v>20231000040</v>
          </cell>
          <cell r="D1192" t="str">
            <v>金印 共用ｼｵﾘ　税（改)③</v>
          </cell>
          <cell r="F1192">
            <v>13.5</v>
          </cell>
        </row>
        <row r="1193">
          <cell r="C1193">
            <v>20231000036</v>
          </cell>
          <cell r="D1193" t="str">
            <v>金印 分包 150g 化粧箱</v>
          </cell>
          <cell r="F1193">
            <v>259.40366972477062</v>
          </cell>
        </row>
        <row r="1194">
          <cell r="C1194">
            <v>20231000039</v>
          </cell>
          <cell r="D1194" t="str">
            <v>金印145g 1本箱 税 (改)④</v>
          </cell>
          <cell r="F1194">
            <v>740</v>
          </cell>
        </row>
        <row r="1195">
          <cell r="C1195">
            <v>20231000038</v>
          </cell>
          <cell r="D1195" t="str">
            <v>金印145g表ﾗﾍﾞﾙ 税②</v>
          </cell>
          <cell r="F1195">
            <v>8.8000000000000007</v>
          </cell>
        </row>
        <row r="1196">
          <cell r="C1196">
            <v>20230700038</v>
          </cell>
          <cell r="D1196" t="str">
            <v>試供品 万田酵素 j 5g 台紙③</v>
          </cell>
          <cell r="F1196">
            <v>9.8000000000000007</v>
          </cell>
        </row>
        <row r="1197">
          <cell r="C1197">
            <v>20221200028</v>
          </cell>
          <cell r="D1197" t="str">
            <v>試供品 万田酵素 分包35g 台紙③</v>
          </cell>
          <cell r="F1197">
            <v>60</v>
          </cell>
        </row>
        <row r="1198">
          <cell r="C1198">
            <v>20230700043</v>
          </cell>
          <cell r="D1198" t="str">
            <v>試供品ﾌﾟﾗｽ温発酵しょうが2.5g②</v>
          </cell>
          <cell r="F1198">
            <v>37.381190747061055</v>
          </cell>
        </row>
        <row r="1199">
          <cell r="C1199">
            <v>20230600030</v>
          </cell>
          <cell r="D1199" t="str">
            <v>試供品ﾌﾟﾗｽ温発酵しょうが2.5g外装</v>
          </cell>
          <cell r="F1199">
            <v>35.1</v>
          </cell>
        </row>
        <row r="1200">
          <cell r="C1200">
            <v>20221200012</v>
          </cell>
          <cell r="D1200" t="str">
            <v>想愛 480g ｽﾁﾛｰﾙｼｭﾘﾝｸ(Rｼｰﾙ)②</v>
          </cell>
          <cell r="F1200">
            <v>11.8</v>
          </cell>
        </row>
        <row r="1201">
          <cell r="C1201">
            <v>20231000062</v>
          </cell>
          <cell r="D1201" t="str">
            <v>特選EXﾌﾟﾗｽ 150g 化粧箱②</v>
          </cell>
          <cell r="F1201">
            <v>680</v>
          </cell>
        </row>
        <row r="1202">
          <cell r="C1202">
            <v>20230700053</v>
          </cell>
          <cell r="D1202" t="str">
            <v>特選EXﾌﾟﾗｽ 150g 訂正ｼｰﾙ 側面</v>
          </cell>
          <cell r="F1202">
            <v>7.5</v>
          </cell>
        </row>
        <row r="1203">
          <cell r="C1203">
            <v>20230700051</v>
          </cell>
          <cell r="D1203" t="str">
            <v>特選EXﾌﾟﾗｽ 150g 訂正ｼｰﾙ 表面</v>
          </cell>
          <cell r="F1203">
            <v>5</v>
          </cell>
        </row>
        <row r="1204">
          <cell r="C1204">
            <v>20230700052</v>
          </cell>
          <cell r="D1204" t="str">
            <v>特選EXﾌﾟﾗｽ 150g 訂正ｼｰﾙ 裏面</v>
          </cell>
          <cell r="F1204">
            <v>7.5</v>
          </cell>
        </row>
        <row r="1205">
          <cell r="C1205">
            <v>20231000061</v>
          </cell>
          <cell r="D1205" t="str">
            <v>特選EXﾌﾟﾗｽ 70g 化粧箱②</v>
          </cell>
          <cell r="F1205">
            <v>192.50150808884015</v>
          </cell>
        </row>
        <row r="1206">
          <cell r="C1206">
            <v>20230700055</v>
          </cell>
          <cell r="D1206" t="str">
            <v>特選EXﾌﾟﾗｽ 70g 訂正ｼｰﾙ 側面</v>
          </cell>
          <cell r="F1206">
            <v>4.8</v>
          </cell>
        </row>
        <row r="1207">
          <cell r="C1207">
            <v>20230700054</v>
          </cell>
          <cell r="D1207" t="str">
            <v>特選EXﾌﾟﾗｽ 70g 訂正ｼｰﾙ 裏面</v>
          </cell>
          <cell r="F1207">
            <v>5.6</v>
          </cell>
        </row>
        <row r="1208">
          <cell r="C1208">
            <v>20230700047</v>
          </cell>
          <cell r="D1208" t="str">
            <v>特選EXﾌﾟﾗｽ 共用ｼｵﾘ②</v>
          </cell>
          <cell r="F1208">
            <v>12.5</v>
          </cell>
        </row>
        <row r="1209">
          <cell r="C1209">
            <v>20231000063</v>
          </cell>
          <cell r="D1209" t="str">
            <v>特選EXﾌﾟﾗｽ 共用ｼｵﾘ③</v>
          </cell>
          <cell r="F1209">
            <v>64</v>
          </cell>
        </row>
        <row r="1210">
          <cell r="C1210">
            <v>20221200030</v>
          </cell>
          <cell r="D1210" t="str">
            <v>販売店 分包 150g GS箱 (C)②</v>
          </cell>
          <cell r="F1210">
            <v>64.5</v>
          </cell>
        </row>
        <row r="1211">
          <cell r="C1211">
            <v>20230900028</v>
          </cell>
          <cell r="D1211" t="str">
            <v>万酵素MULBERRY 分包12.5gﾁｬｯｸ袋</v>
          </cell>
          <cell r="F1211">
            <v>13.7</v>
          </cell>
        </row>
        <row r="1212">
          <cell r="C1212">
            <v>20240100013</v>
          </cell>
          <cell r="D1212" t="str">
            <v>万田31号1L 1本箱⑤</v>
          </cell>
          <cell r="F1212">
            <v>195.69989929506545</v>
          </cell>
        </row>
        <row r="1213">
          <cell r="C1213">
            <v>20240100011</v>
          </cell>
          <cell r="D1213" t="str">
            <v>万田31号1ﾘｯﾄﾙ  訂正ｼｰﾙ</v>
          </cell>
          <cell r="F1213">
            <v>16</v>
          </cell>
        </row>
        <row r="1214">
          <cell r="C1214">
            <v>20240100010</v>
          </cell>
          <cell r="D1214" t="str">
            <v>万田31号500ml  訂正ｼｰﾙ</v>
          </cell>
          <cell r="F1214">
            <v>18</v>
          </cell>
        </row>
        <row r="1215">
          <cell r="C1215">
            <v>20240100012</v>
          </cell>
          <cell r="D1215" t="str">
            <v>万田31号500ml 1本箱⑤</v>
          </cell>
          <cell r="F1215">
            <v>181.57085020242914</v>
          </cell>
        </row>
        <row r="1216">
          <cell r="C1216">
            <v>20220700007</v>
          </cell>
          <cell r="D1216" t="str">
            <v>万田31号500ml ﾗﾍﾞﾙ③</v>
          </cell>
          <cell r="F1216">
            <v>96</v>
          </cell>
        </row>
        <row r="1217">
          <cell r="C1217">
            <v>20221200026</v>
          </cell>
          <cell r="D1217" t="str">
            <v>万田酵素 300g 1本箱③ 税</v>
          </cell>
          <cell r="F1217">
            <v>556.38309859154924</v>
          </cell>
        </row>
        <row r="1218">
          <cell r="C1218">
            <v>20230200053</v>
          </cell>
          <cell r="D1218" t="str">
            <v>万田酵素 GINGER 分包20g ﾁｬｯｸ袋④</v>
          </cell>
          <cell r="F1218">
            <v>22.8</v>
          </cell>
        </row>
        <row r="1219">
          <cell r="C1219">
            <v>20190700010</v>
          </cell>
          <cell r="D1219" t="str">
            <v>万田酵素 GINGER 分包35g ﾁｬｯｸ袋②</v>
          </cell>
          <cell r="F1219">
            <v>125</v>
          </cell>
        </row>
        <row r="1220">
          <cell r="C1220">
            <v>20220900033</v>
          </cell>
          <cell r="D1220" t="str">
            <v>万田酵素 GINGER 分包35g ﾁｬｯｸ袋③</v>
          </cell>
          <cell r="F1220">
            <v>49</v>
          </cell>
        </row>
        <row r="1221">
          <cell r="C1221">
            <v>20220900034</v>
          </cell>
          <cell r="D1221" t="str">
            <v>万田酵素 GINGER 分包50g ﾁｬｯｸ袋③</v>
          </cell>
          <cell r="F1221">
            <v>33.516289592760181</v>
          </cell>
        </row>
        <row r="1222">
          <cell r="C1222">
            <v>20230700035</v>
          </cell>
          <cell r="D1222" t="str">
            <v>万田酵素 j 145g 1本箱③ 税</v>
          </cell>
          <cell r="F1222">
            <v>440</v>
          </cell>
        </row>
        <row r="1223">
          <cell r="C1223">
            <v>20230700036</v>
          </cell>
          <cell r="D1223" t="str">
            <v>万田酵素 j 145g 表ﾗﾍﾞﾙ② 税</v>
          </cell>
          <cell r="F1223">
            <v>135</v>
          </cell>
        </row>
        <row r="1224">
          <cell r="C1224">
            <v>20230700040</v>
          </cell>
          <cell r="D1224" t="str">
            <v>万田酵素 j 150g 分包GS箱③ 税</v>
          </cell>
          <cell r="F1224">
            <v>333</v>
          </cell>
        </row>
        <row r="1225">
          <cell r="C1225">
            <v>20230700037</v>
          </cell>
          <cell r="D1225" t="str">
            <v>万田酵素 j 共用ｼｵﾘ　税③</v>
          </cell>
          <cell r="F1225">
            <v>46</v>
          </cell>
        </row>
        <row r="1226">
          <cell r="C1226">
            <v>20230700039</v>
          </cell>
          <cell r="D1226" t="str">
            <v>万田酵素 j 分包50g 化粧箱②</v>
          </cell>
          <cell r="F1226">
            <v>143</v>
          </cell>
        </row>
        <row r="1227">
          <cell r="C1227">
            <v>20230600077</v>
          </cell>
          <cell r="D1227" t="str">
            <v>万田酵素 ｽｰﾊﾟｰ赤 5g 外装ﾌｨﾙﾑ③</v>
          </cell>
          <cell r="F1227">
            <v>88.99</v>
          </cell>
        </row>
        <row r="1228">
          <cell r="C1228">
            <v>20231200050</v>
          </cell>
          <cell r="D1228" t="str">
            <v>万田酵素 ｽｰﾊﾟｰ赤 5g 外装ﾌｨﾙﾑ④</v>
          </cell>
          <cell r="F1228">
            <v>62.529936305732484</v>
          </cell>
        </row>
        <row r="1229">
          <cell r="C1229">
            <v>20240200034</v>
          </cell>
          <cell r="D1229" t="str">
            <v>万田酵素 吉祝 分包450g 桐箱</v>
          </cell>
          <cell r="F1229">
            <v>5200</v>
          </cell>
        </row>
        <row r="1230">
          <cell r="C1230">
            <v>20240200036</v>
          </cell>
          <cell r="D1230" t="str">
            <v>万田酵素 吉祝 分包450g 水引き</v>
          </cell>
          <cell r="F1230">
            <v>400</v>
          </cell>
        </row>
        <row r="1231">
          <cell r="C1231">
            <v>20240200035</v>
          </cell>
          <cell r="D1231" t="str">
            <v>万田酵素 吉祝 分包450g 貼箱</v>
          </cell>
          <cell r="F1231">
            <v>1450</v>
          </cell>
        </row>
        <row r="1232">
          <cell r="C1232">
            <v>20240200033</v>
          </cell>
          <cell r="D1232" t="str">
            <v>万田酵素 吉祝 分包450g 裏面ﾗﾍﾞﾙ</v>
          </cell>
          <cell r="F1232">
            <v>75</v>
          </cell>
        </row>
        <row r="1233">
          <cell r="C1233">
            <v>20221200029</v>
          </cell>
          <cell r="D1233" t="str">
            <v>万田酵素 分包50g 化粧箱 税 改④</v>
          </cell>
          <cell r="F1233">
            <v>380</v>
          </cell>
        </row>
        <row r="1234">
          <cell r="C1234">
            <v>20230600093</v>
          </cell>
          <cell r="D1234" t="str">
            <v>万田酵素(宇宙用)外装ﾊﾟｯｹｰｼﾞﾗﾍﾞﾙ</v>
          </cell>
          <cell r="F1234">
            <v>87.333333333333329</v>
          </cell>
        </row>
        <row r="1235">
          <cell r="C1235">
            <v>20221200027</v>
          </cell>
          <cell r="D1235" t="str">
            <v>万田酵素(販売店向)5g 外装ﾌｨﾙﾑ③</v>
          </cell>
          <cell r="F1235">
            <v>14.09</v>
          </cell>
        </row>
        <row r="1236">
          <cell r="C1236">
            <v>20221200025</v>
          </cell>
          <cell r="D1236" t="str">
            <v>万田酵素145g(販売店向け)1本箱③</v>
          </cell>
          <cell r="F1236">
            <v>81.958979489744877</v>
          </cell>
        </row>
        <row r="1237">
          <cell r="C1237">
            <v>20230700019</v>
          </cell>
          <cell r="D1237" t="str">
            <v>万田酵素145g(販売店向け)表ﾗﾍﾞﾙ②</v>
          </cell>
          <cell r="F1237">
            <v>6.4</v>
          </cell>
        </row>
        <row r="1238">
          <cell r="C1238">
            <v>20230700020</v>
          </cell>
          <cell r="D1238" t="str">
            <v>万田酵素300g 表ﾗﾍﾞﾙ ② 税</v>
          </cell>
          <cell r="F1238">
            <v>27.7</v>
          </cell>
        </row>
        <row r="1239">
          <cell r="C1239">
            <v>20240300006</v>
          </cell>
          <cell r="D1239" t="str">
            <v>万田酵素GINGER 粒 44.1g 化粧箱④</v>
          </cell>
          <cell r="F1239">
            <v>35</v>
          </cell>
        </row>
        <row r="1240">
          <cell r="C1240">
            <v>20230300003</v>
          </cell>
          <cell r="D1240" t="str">
            <v>万田酵素GINGER2.5g 外装ﾌｨﾙﾑ④</v>
          </cell>
          <cell r="F1240">
            <v>16.039993972272452</v>
          </cell>
        </row>
        <row r="1241">
          <cell r="C1241">
            <v>20230200055</v>
          </cell>
          <cell r="D1241" t="str">
            <v>万田酵素GINGER分包77.5gﾁｬｯｸ袋⑥</v>
          </cell>
          <cell r="F1241">
            <v>16.488635059120654</v>
          </cell>
        </row>
        <row r="1242">
          <cell r="C1242">
            <v>20220900002</v>
          </cell>
          <cell r="D1242" t="str">
            <v>万田酵素MULBERRY 分包35gﾁｬｯｸ袋②</v>
          </cell>
          <cell r="F1242">
            <v>37.6</v>
          </cell>
        </row>
        <row r="1243">
          <cell r="C1243">
            <v>20230300001</v>
          </cell>
          <cell r="D1243" t="str">
            <v>万田酵素MULBERRY2.5g外装ﾌｨﾙﾑ④</v>
          </cell>
          <cell r="F1243">
            <v>18.159962228517468</v>
          </cell>
        </row>
        <row r="1244">
          <cell r="C1244">
            <v>20230200054</v>
          </cell>
          <cell r="D1244" t="str">
            <v>万田酵素MULBERRY77.5g分包ﾁｬｯｸ袋6</v>
          </cell>
          <cell r="F1244">
            <v>22.583320659062103</v>
          </cell>
        </row>
        <row r="1245">
          <cell r="C1245">
            <v>20230200052</v>
          </cell>
          <cell r="D1245" t="str">
            <v>万田酵素MULBERRY分包20gﾁｬｯｸ袋③</v>
          </cell>
          <cell r="F1245">
            <v>22.840501792114697</v>
          </cell>
        </row>
        <row r="1246">
          <cell r="C1246">
            <v>20240300008</v>
          </cell>
          <cell r="D1246" t="str">
            <v>万田酵素MULBERRY粒44.1g 化粧箱④</v>
          </cell>
          <cell r="F1246">
            <v>50.700097434231893</v>
          </cell>
        </row>
        <row r="1247">
          <cell r="C1247">
            <v>20230300004</v>
          </cell>
          <cell r="D1247" t="str">
            <v>万田酵素STANDARD 分包20gﾁｬｯｸ袋③</v>
          </cell>
          <cell r="F1247">
            <v>23.06</v>
          </cell>
        </row>
        <row r="1248">
          <cell r="C1248">
            <v>20220900036</v>
          </cell>
          <cell r="D1248" t="str">
            <v>万田酵素STANDARD 分包35gﾁｬｯｸ袋③</v>
          </cell>
          <cell r="F1248">
            <v>280.14</v>
          </cell>
        </row>
        <row r="1249">
          <cell r="C1249">
            <v>20230300002</v>
          </cell>
          <cell r="D1249" t="str">
            <v>万田酵素STANDARD2.5g外装ﾌｨﾙﾑ④</v>
          </cell>
          <cell r="F1249">
            <v>18.15994623655914</v>
          </cell>
        </row>
        <row r="1250">
          <cell r="C1250">
            <v>20220900035</v>
          </cell>
          <cell r="D1250" t="str">
            <v>万田酵素STANDARD分包50gﾁｬｯｸ袋②</v>
          </cell>
          <cell r="F1250">
            <v>36.96</v>
          </cell>
        </row>
        <row r="1251">
          <cell r="C1251">
            <v>20230300005</v>
          </cell>
          <cell r="D1251" t="str">
            <v>万田酵素STANDARD分包77.5gﾁｬｯｸ袋5</v>
          </cell>
          <cell r="F1251">
            <v>22.572458776108466</v>
          </cell>
        </row>
        <row r="1252">
          <cell r="C1252">
            <v>20240300007</v>
          </cell>
          <cell r="D1252" t="str">
            <v>万田酵素STANDARD粒44.1g 化粧箱④</v>
          </cell>
          <cell r="F1252">
            <v>51.800041801027113</v>
          </cell>
        </row>
        <row r="1253">
          <cell r="C1253">
            <v>20231000037</v>
          </cell>
          <cell r="D1253" t="str">
            <v>万田酵素金印 5.0g 外装ﾌｨﾙﾑ④</v>
          </cell>
          <cell r="F1253">
            <v>73.599999999999994</v>
          </cell>
        </row>
        <row r="1254">
          <cell r="C1254">
            <v>20231200025</v>
          </cell>
          <cell r="D1254" t="str">
            <v>万田酵素分包75g 栞（中国虹越)</v>
          </cell>
          <cell r="F1254">
            <v>21.363636363636363</v>
          </cell>
        </row>
        <row r="1255">
          <cell r="C1255">
            <v>20231200024</v>
          </cell>
          <cell r="D1255" t="str">
            <v>万田酵素分包75g化粧箱 (中国虹越)</v>
          </cell>
          <cell r="F1255">
            <v>110.90975254730714</v>
          </cell>
        </row>
        <row r="1256">
          <cell r="C1256">
            <v>20240200018</v>
          </cell>
          <cell r="D1256" t="str">
            <v>分包ﾌｨﾙﾑ(無地)ﾊﾞﾘｱ80mm 健食以外</v>
          </cell>
          <cell r="F1256">
            <v>10.6</v>
          </cell>
        </row>
        <row r="1257">
          <cell r="C1257">
            <v>20220600052</v>
          </cell>
          <cell r="D1257" t="str">
            <v>SUPER DRINK 分包ﾌｨﾙﾑ</v>
          </cell>
          <cell r="F1257">
            <v>0</v>
          </cell>
        </row>
        <row r="1258">
          <cell r="C1258">
            <v>20230800054</v>
          </cell>
          <cell r="D1258" t="str">
            <v>試供品ベースセラムフィルム</v>
          </cell>
          <cell r="F1258">
            <v>81</v>
          </cell>
        </row>
        <row r="1259">
          <cell r="C1259">
            <v>20230800055</v>
          </cell>
          <cell r="D1259" t="str">
            <v xml:space="preserve">試供品モイスチャーローションフィルム   </v>
          </cell>
          <cell r="F1259">
            <v>81</v>
          </cell>
        </row>
        <row r="1260">
          <cell r="C1260">
            <v>20230800056</v>
          </cell>
          <cell r="D1260" t="str">
            <v xml:space="preserve">試供品エッセンスエマルジョンフィルム  </v>
          </cell>
          <cell r="F1260">
            <v>81</v>
          </cell>
        </row>
        <row r="1261">
          <cell r="C1261">
            <v>20230800057</v>
          </cell>
          <cell r="D1261" t="str">
            <v xml:space="preserve">試供品リッチモイストクリームフィルム  </v>
          </cell>
          <cell r="F1261">
            <v>81</v>
          </cell>
        </row>
        <row r="1262">
          <cell r="C1262">
            <v>20240400034</v>
          </cell>
          <cell r="D1262" t="str">
            <v>分包ﾌｨﾙﾑ(無地幅80㎜)大成</v>
          </cell>
          <cell r="F1262">
            <v>10.5</v>
          </cell>
        </row>
        <row r="1263">
          <cell r="C1263">
            <v>20240400035</v>
          </cell>
          <cell r="D1263" t="str">
            <v>分包ﾌｨﾙﾑ(無地幅70㎜)大成</v>
          </cell>
          <cell r="F1263">
            <v>8.8824677860210848</v>
          </cell>
        </row>
        <row r="1264">
          <cell r="C1264">
            <v>20240600042</v>
          </cell>
          <cell r="D1264" t="str">
            <v>ﾅﾁｭﾗﾙ酵素 ﾌﾞﾙｰﾍﾞﾘｰﾌﾟﾗｽ分包ﾌｨﾙﾑ②</v>
          </cell>
          <cell r="F1264">
            <v>10.4</v>
          </cell>
        </row>
        <row r="1265">
          <cell r="C1265">
            <v>20240700022</v>
          </cell>
          <cell r="D1265" t="str">
            <v>分包ﾌｨﾙﾑ(無地幅70㎜)大成健食以外</v>
          </cell>
          <cell r="F1265">
            <v>8.8824677860210848</v>
          </cell>
        </row>
        <row r="1266">
          <cell r="C1266">
            <v>20240700077</v>
          </cell>
          <cell r="D1266" t="str">
            <v>万田酵素 超熟 分包ﾌｨﾙﾑ②</v>
          </cell>
          <cell r="F1266">
            <v>17.899999999999999</v>
          </cell>
        </row>
        <row r="1267">
          <cell r="C1267">
            <v>20250300055</v>
          </cell>
          <cell r="D1267" t="str">
            <v>ｱﾐﾉｱﾙﾌｧﾌﾟﾗｽ1Lﾀﾞﾝﾎﾞｰﾙ</v>
          </cell>
          <cell r="F1267">
            <v>0</v>
          </cell>
        </row>
        <row r="1268">
          <cell r="C1268">
            <v>20250300056</v>
          </cell>
          <cell r="D1268" t="str">
            <v>ｱﾐﾉｱﾙﾌｧﾌﾟﾗｽ1Lﾎﾞﾄﾙ</v>
          </cell>
          <cell r="F1268">
            <v>0</v>
          </cell>
        </row>
        <row r="1269">
          <cell r="C1269">
            <v>20250300057</v>
          </cell>
          <cell r="D1269" t="str">
            <v>ｱﾐﾉｱﾙﾌｧﾌﾟﾗｽ1Lﾗﾍﾞﾙ</v>
          </cell>
          <cell r="F1269">
            <v>0</v>
          </cell>
        </row>
        <row r="1270">
          <cell r="C1270">
            <v>20250300058</v>
          </cell>
          <cell r="D1270" t="str">
            <v>ｱﾐﾉｱﾙﾌｧﾌﾟﾗｽ1Lｷｬｯﾌﾟ</v>
          </cell>
          <cell r="F1270">
            <v>0</v>
          </cell>
        </row>
        <row r="1271">
          <cell r="C1271">
            <v>20181100105</v>
          </cell>
          <cell r="D1271" t="str">
            <v>ｴﾑﾌｫﾙﾃ ｷﾞﾌﾄﾎﾞｯｸｽ</v>
          </cell>
          <cell r="F1271">
            <v>0</v>
          </cell>
        </row>
        <row r="1272">
          <cell r="C1272">
            <v>20220700003</v>
          </cell>
          <cell r="D1272" t="str">
            <v>万田31号(1ml×6) ｼｵﾘ②</v>
          </cell>
          <cell r="F1272">
            <v>11.2</v>
          </cell>
        </row>
        <row r="1273">
          <cell r="C1273">
            <v>20221100018</v>
          </cell>
          <cell r="D1273" t="str">
            <v>ﾅﾁｭﾗﾙﾌﾞﾙｰﾍﾞﾘｰﾌﾟﾗｽ 5g外装ﾌｨﾙﾑ②</v>
          </cell>
          <cell r="F1273">
            <v>157.30000000000001</v>
          </cell>
        </row>
        <row r="1274">
          <cell r="C1274">
            <v>20221100019</v>
          </cell>
          <cell r="D1274" t="str">
            <v>ﾅﾁｭﾗﾙ酵素ﾌﾞﾙ-ﾍﾞﾘ-分包150gｽﾘ-ﾌﾞ③</v>
          </cell>
          <cell r="F1274">
            <v>87</v>
          </cell>
        </row>
        <row r="1275">
          <cell r="C1275">
            <v>20221100020</v>
          </cell>
          <cell r="D1275" t="str">
            <v>ﾅﾁｭﾗﾙﾌﾞﾙｰﾍﾞﾘｰﾌﾟﾗｽ分包150gｼｵﾘ③</v>
          </cell>
          <cell r="F1275">
            <v>11</v>
          </cell>
        </row>
        <row r="1276">
          <cell r="C1276">
            <v>20221200005</v>
          </cell>
          <cell r="D1276" t="str">
            <v>食品8角 310g 瓶ｼｭﾘﾝｸ 大商硝子②</v>
          </cell>
          <cell r="F1276">
            <v>6.4</v>
          </cell>
        </row>
        <row r="1277">
          <cell r="C1277">
            <v>20230800024</v>
          </cell>
          <cell r="D1277" t="str">
            <v>ﾄﾞﾘﾝｸﾀｲﾌﾟ 100本用 ﾀﾞﾝﾎﾞｰﾙ</v>
          </cell>
          <cell r="F1277">
            <v>47.63225806451613</v>
          </cell>
        </row>
        <row r="1278">
          <cell r="C1278">
            <v>20231000052</v>
          </cell>
          <cell r="D1278" t="str">
            <v>超熟 分包2.5g×5包 3方ｼｰﾙ袋③</v>
          </cell>
          <cell r="F1278">
            <v>195.66</v>
          </cell>
        </row>
        <row r="1279">
          <cell r="C1279">
            <v>20231000053</v>
          </cell>
          <cell r="D1279" t="str">
            <v>万田酵素 超熟 分包77.5g ﾁｬｯｸ袋④</v>
          </cell>
          <cell r="F1279">
            <v>160.47999999999999</v>
          </cell>
        </row>
        <row r="1280">
          <cell r="C1280">
            <v>20231000054</v>
          </cell>
          <cell r="D1280" t="str">
            <v>ｽｰﾊﾟｰ万田酵素 氣I分包600gGS箱 ④</v>
          </cell>
          <cell r="F1280">
            <v>560</v>
          </cell>
        </row>
        <row r="1281">
          <cell r="C1281">
            <v>20231000055</v>
          </cell>
          <cell r="D1281" t="str">
            <v>ｽｰﾊﾟｰ万田酵素 氣I分包150gGS箱 ④</v>
          </cell>
          <cell r="F1281">
            <v>204</v>
          </cell>
        </row>
        <row r="1282">
          <cell r="C1282">
            <v>20231000056</v>
          </cell>
          <cell r="D1282" t="str">
            <v>ｽｰﾊﾟｰ万田酵素氣Ⅰ 2本箱 税(改)④</v>
          </cell>
          <cell r="F1282">
            <v>1950</v>
          </cell>
        </row>
        <row r="1283">
          <cell r="C1283">
            <v>20231000057</v>
          </cell>
          <cell r="D1283" t="str">
            <v>ｽｰﾊﾟｰ万田酵素氣I 1本箱 税(改)③</v>
          </cell>
          <cell r="F1283">
            <v>1300</v>
          </cell>
        </row>
        <row r="1284">
          <cell r="C1284">
            <v>20231000059</v>
          </cell>
          <cell r="D1284" t="str">
            <v>万田酵素 ｽｰﾊﾟｰ氣Ⅰ 5g 外装ﾌｨﾙﾑ③</v>
          </cell>
          <cell r="F1284">
            <v>50.95</v>
          </cell>
        </row>
        <row r="1285">
          <cell r="C1285">
            <v>20231000060</v>
          </cell>
          <cell r="D1285" t="str">
            <v>ｽｰﾊﾟｰ万田酵素 氣I 35g 化粧箱②</v>
          </cell>
          <cell r="F1285">
            <v>110</v>
          </cell>
        </row>
        <row r="1286">
          <cell r="C1286">
            <v>20231200029</v>
          </cell>
          <cell r="D1286" t="str">
            <v>万田酵素 MJ 5g 外装ﾌｨﾙﾑ ④</v>
          </cell>
          <cell r="F1286">
            <v>50.95</v>
          </cell>
        </row>
        <row r="1287">
          <cell r="C1287">
            <v>20231200030</v>
          </cell>
          <cell r="D1287" t="str">
            <v>MJ 90g 表ﾗﾍﾞﾙ (改)②</v>
          </cell>
          <cell r="F1287">
            <v>15.5</v>
          </cell>
        </row>
        <row r="1288">
          <cell r="C1288">
            <v>20231200031</v>
          </cell>
          <cell r="D1288" t="str">
            <v>万田酵素MJ 90g ｼｵﾘ ③</v>
          </cell>
          <cell r="F1288">
            <v>27</v>
          </cell>
        </row>
        <row r="1289">
          <cell r="C1289">
            <v>20231200032</v>
          </cell>
          <cell r="D1289" t="str">
            <v>MJ 90g 1本箱　（改）③</v>
          </cell>
          <cell r="F1289">
            <v>167</v>
          </cell>
        </row>
        <row r="1290">
          <cell r="C1290">
            <v>20240300013</v>
          </cell>
          <cell r="D1290" t="str">
            <v>STANDARD 粒 7粒×20包 化粧箱③</v>
          </cell>
          <cell r="F1290">
            <v>29.1</v>
          </cell>
        </row>
        <row r="1291">
          <cell r="C1291">
            <v>20240300033</v>
          </cell>
          <cell r="D1291" t="str">
            <v>万田酵素(宇宙用)販売共用ﾁｬｯｸ袋</v>
          </cell>
          <cell r="F1291">
            <v>22</v>
          </cell>
        </row>
        <row r="1292">
          <cell r="C1292">
            <v>20240300034</v>
          </cell>
          <cell r="D1292" t="str">
            <v>万田酵素(宇宙用)CX部  表ﾗﾍﾞﾙ上</v>
          </cell>
          <cell r="F1292">
            <v>36.799999999999997</v>
          </cell>
        </row>
        <row r="1293">
          <cell r="C1293">
            <v>20240300035</v>
          </cell>
          <cell r="D1293" t="str">
            <v>万田酵素(宇宙用)CX部  裏面ﾗﾍﾞﾙ</v>
          </cell>
          <cell r="F1293">
            <v>36.799999999999997</v>
          </cell>
        </row>
        <row r="1294">
          <cell r="C1294">
            <v>20240300036</v>
          </cell>
          <cell r="D1294" t="str">
            <v>万田酵素(宇宙用)CX部  ﾍﾞﾙｺｲﾝ</v>
          </cell>
          <cell r="F1294">
            <v>175</v>
          </cell>
        </row>
        <row r="1295">
          <cell r="C1295">
            <v>20240300037</v>
          </cell>
          <cell r="D1295" t="str">
            <v>万田酵素(宇宙用)DM部  表ﾗﾍﾞﾙ上</v>
          </cell>
          <cell r="F1295">
            <v>26.322580645161292</v>
          </cell>
        </row>
        <row r="1296">
          <cell r="C1296">
            <v>20240300038</v>
          </cell>
          <cell r="D1296" t="str">
            <v>万田酵素(宇宙用)DM部  裏面ﾗﾍﾞﾙ</v>
          </cell>
          <cell r="F1296">
            <v>26.3</v>
          </cell>
        </row>
        <row r="1297">
          <cell r="C1297">
            <v>20240300039</v>
          </cell>
          <cell r="D1297" t="str">
            <v>万田酵素(宇宙用)ｺﾗﾎﾞ用 表ﾗﾍﾞﾙ上</v>
          </cell>
          <cell r="F1297">
            <v>8.9</v>
          </cell>
        </row>
        <row r="1298">
          <cell r="C1298">
            <v>20240300040</v>
          </cell>
          <cell r="D1298" t="str">
            <v>万田酵素(宇宙用)ｺﾗﾎﾞ用 表ﾗﾍﾞﾙ下</v>
          </cell>
          <cell r="F1298">
            <v>22</v>
          </cell>
        </row>
        <row r="1299">
          <cell r="C1299">
            <v>20240300041</v>
          </cell>
          <cell r="D1299" t="str">
            <v>万田酵素(宇宙用)ｺﾗﾎﾞ用  裏面ﾗﾍﾞﾙ</v>
          </cell>
          <cell r="F1299">
            <v>10.3</v>
          </cell>
        </row>
        <row r="1300">
          <cell r="C1300">
            <v>20240400023</v>
          </cell>
          <cell r="D1300" t="str">
            <v>万田酵素 ｴｸｾﾚﾝﾄ分包30g 化粧箱③</v>
          </cell>
          <cell r="F1300">
            <v>106</v>
          </cell>
        </row>
        <row r="1301">
          <cell r="C1301">
            <v>20240400024</v>
          </cell>
          <cell r="D1301" t="str">
            <v>万田酵素ｴｸｾﾚﾝﾄ 分包150g ｼｵﾘ④</v>
          </cell>
          <cell r="F1301">
            <v>55</v>
          </cell>
        </row>
        <row r="1302">
          <cell r="C1302">
            <v>20240400025</v>
          </cell>
          <cell r="D1302" t="str">
            <v>万田酵素 ｴｸｾﾚﾝﾄ150g 化粧箱③</v>
          </cell>
          <cell r="F1302">
            <v>307.05093167701864</v>
          </cell>
        </row>
        <row r="1303">
          <cell r="C1303">
            <v>20240400026</v>
          </cell>
          <cell r="D1303" t="str">
            <v>万田酵素 ｴｸｾﾚﾝﾄ分包450g 化粧箱④</v>
          </cell>
          <cell r="F1303">
            <v>355.02811244979921</v>
          </cell>
        </row>
        <row r="1304">
          <cell r="C1304">
            <v>20240400027</v>
          </cell>
          <cell r="D1304" t="str">
            <v>万田酵素ｴｸｾﾚﾝﾄ 145g ｼｵﾘ④</v>
          </cell>
          <cell r="F1304">
            <v>395</v>
          </cell>
        </row>
        <row r="1305">
          <cell r="C1305">
            <v>20240400028</v>
          </cell>
          <cell r="D1305" t="str">
            <v>万田酵素ｴｸｾﾚﾝﾄ 145ｇ 1本箱③ 税</v>
          </cell>
          <cell r="F1305">
            <v>432.5</v>
          </cell>
        </row>
        <row r="1306">
          <cell r="C1306">
            <v>20240400029</v>
          </cell>
          <cell r="D1306" t="str">
            <v>万田酵素ｴｸｾﾚﾝﾄ 145g 3本箱③ 税</v>
          </cell>
          <cell r="F1306">
            <v>513.5</v>
          </cell>
        </row>
        <row r="1307">
          <cell r="C1307">
            <v>20240400030</v>
          </cell>
          <cell r="D1307" t="str">
            <v>ﾊﾞｲｵ・EX 125g 1本箱(改)④</v>
          </cell>
          <cell r="F1307">
            <v>146</v>
          </cell>
        </row>
        <row r="1308">
          <cell r="C1308">
            <v>20240400031</v>
          </cell>
          <cell r="D1308" t="str">
            <v>ﾊﾞｲｵ EX 125g ｼｵﾘ ③</v>
          </cell>
          <cell r="F1308">
            <v>25</v>
          </cell>
        </row>
        <row r="1309">
          <cell r="C1309">
            <v>20240400032</v>
          </cell>
          <cell r="D1309" t="str">
            <v>ﾊﾞｲｵ・EX 125g 3本箱(改)④</v>
          </cell>
          <cell r="F1309">
            <v>260</v>
          </cell>
        </row>
        <row r="1310">
          <cell r="C1310">
            <v>20240500002</v>
          </cell>
          <cell r="D1310" t="str">
            <v>NONI酵素 2g×7包 三方ｼｰﾙ袋</v>
          </cell>
          <cell r="F1310">
            <v>108</v>
          </cell>
        </row>
        <row r="1311">
          <cell r="C1311">
            <v>20240500003</v>
          </cell>
          <cell r="D1311" t="str">
            <v>L-5000 化粧箱(30包入)(改)③</v>
          </cell>
          <cell r="F1311">
            <v>155.948350071736</v>
          </cell>
        </row>
        <row r="1312">
          <cell r="C1312">
            <v>20240500004</v>
          </cell>
          <cell r="D1312" t="str">
            <v>L-5000 化粧箱(90包入)(改)③</v>
          </cell>
          <cell r="F1312">
            <v>380</v>
          </cell>
        </row>
        <row r="1313">
          <cell r="C1313">
            <v>20240500045</v>
          </cell>
          <cell r="D1313" t="str">
            <v>MANDA L5000 5g 外装ﾌｨﾙﾑ</v>
          </cell>
          <cell r="F1313">
            <v>112.5</v>
          </cell>
        </row>
        <row r="1314">
          <cell r="C1314">
            <v>20240500081</v>
          </cell>
          <cell r="D1314" t="str">
            <v>HIｼﾘｰｽﾞ 共用ｼｵﾘ　税（改）③</v>
          </cell>
          <cell r="F1314">
            <v>17</v>
          </cell>
        </row>
        <row r="1315">
          <cell r="C1315">
            <v>20240500082</v>
          </cell>
          <cell r="D1315" t="str">
            <v>万田HI酵素 分包 150g 化粧箱</v>
          </cell>
          <cell r="F1315">
            <v>355</v>
          </cell>
        </row>
        <row r="1316">
          <cell r="C1316">
            <v>20240500083</v>
          </cell>
          <cell r="D1316" t="str">
            <v>試供品 HI酵素 5g 外装ﾌｨﾙﾑ④</v>
          </cell>
          <cell r="F1316">
            <v>50.95</v>
          </cell>
        </row>
        <row r="1317">
          <cell r="C1317">
            <v>20240500084</v>
          </cell>
          <cell r="D1317" t="str">
            <v>HI 145g 1本箱 税 (改) ③</v>
          </cell>
          <cell r="F1317">
            <v>200</v>
          </cell>
        </row>
        <row r="1318">
          <cell r="C1318">
            <v>20240500085</v>
          </cell>
          <cell r="D1318" t="str">
            <v>HI145g表ﾗﾍﾞﾙ 税②</v>
          </cell>
          <cell r="F1318">
            <v>16</v>
          </cell>
        </row>
        <row r="1319">
          <cell r="C1319">
            <v>20240700028</v>
          </cell>
          <cell r="D1319" t="str">
            <v>販売店 分包 150g GS箱 ③</v>
          </cell>
          <cell r="F1319">
            <v>56</v>
          </cell>
        </row>
        <row r="1320">
          <cell r="C1320">
            <v>20240700032</v>
          </cell>
          <cell r="D1320" t="str">
            <v>Man-Koso PREMIUM 145g ｼｵﾘ②</v>
          </cell>
          <cell r="F1320">
            <v>15.5</v>
          </cell>
        </row>
        <row r="1321">
          <cell r="C1321">
            <v>20240700033</v>
          </cell>
          <cell r="D1321" t="str">
            <v>Man-Koso 145g 共用 裏ﾗﾍﾞﾙ(改)②</v>
          </cell>
          <cell r="F1321">
            <v>8.3000000000000007</v>
          </cell>
        </row>
        <row r="1322">
          <cell r="C1322">
            <v>20240700034</v>
          </cell>
          <cell r="D1322" t="str">
            <v>Man-Koso PREMIUM分包150g化粧箱②</v>
          </cell>
          <cell r="F1322">
            <v>1234</v>
          </cell>
        </row>
        <row r="1323">
          <cell r="C1323">
            <v>20240700035</v>
          </cell>
          <cell r="D1323" t="str">
            <v>Man-Koso PREMIUM 分包150g ｼｵﾘ②</v>
          </cell>
          <cell r="F1323">
            <v>45.333333333333336</v>
          </cell>
        </row>
        <row r="1324">
          <cell r="C1324">
            <v>20240700037</v>
          </cell>
          <cell r="D1324" t="str">
            <v>Man-koso LIFE 450g 化粧箱(改)②</v>
          </cell>
          <cell r="F1324">
            <v>1050</v>
          </cell>
        </row>
        <row r="1325">
          <cell r="C1325">
            <v>20240700038</v>
          </cell>
          <cell r="D1325" t="str">
            <v>MKF-Ⅱ 5A ﾘｷｯﾄﾞ 30g ﾗﾍﾞﾙ(改)③</v>
          </cell>
          <cell r="F1325">
            <v>34</v>
          </cell>
        </row>
        <row r="1326">
          <cell r="C1326">
            <v>20240700039</v>
          </cell>
          <cell r="D1326" t="str">
            <v>MKF-Ⅱ 5A ﾘｷｯﾄﾞ 30g ｼｵﾘ(改)③</v>
          </cell>
          <cell r="F1326">
            <v>28.5</v>
          </cell>
        </row>
        <row r="1327">
          <cell r="C1327">
            <v>20240700040</v>
          </cell>
          <cell r="D1327" t="str">
            <v>新・MKF-Ⅱ 30g ﾗﾍﾞﾙ(改)③</v>
          </cell>
          <cell r="F1327">
            <v>60</v>
          </cell>
        </row>
        <row r="1328">
          <cell r="C1328">
            <v>20240700041</v>
          </cell>
          <cell r="D1328" t="str">
            <v>新・MKF-Ⅱ 30g ｼｵﾘ(改)③</v>
          </cell>
          <cell r="F1328">
            <v>38</v>
          </cell>
        </row>
        <row r="1329">
          <cell r="C1329">
            <v>20240700042</v>
          </cell>
          <cell r="D1329" t="str">
            <v>特選EXﾌﾟﾗｽ 共用ｼｵﾘ④</v>
          </cell>
          <cell r="F1329">
            <v>16.5</v>
          </cell>
        </row>
        <row r="1330">
          <cell r="C1330">
            <v>20240700043</v>
          </cell>
          <cell r="D1330" t="str">
            <v>特選EXﾌﾟﾗｽ 70g 化粧箱③</v>
          </cell>
          <cell r="F1330">
            <v>175.1717729784028</v>
          </cell>
        </row>
        <row r="1331">
          <cell r="C1331">
            <v>20240700044</v>
          </cell>
          <cell r="D1331" t="str">
            <v>特選EXﾌﾟﾗｽ 150g 化粧箱③</v>
          </cell>
          <cell r="F1331">
            <v>304.17670682730926</v>
          </cell>
        </row>
        <row r="1332">
          <cell r="C1332">
            <v>20240800024</v>
          </cell>
          <cell r="D1332" t="str">
            <v>NONI 300g 化粧箱 (T)③</v>
          </cell>
          <cell r="F1332">
            <v>155.99099099099098</v>
          </cell>
        </row>
        <row r="1333">
          <cell r="C1333">
            <v>20240800025</v>
          </cell>
          <cell r="D1333" t="str">
            <v>NONI分包 60g 化粧箱(T)⑧</v>
          </cell>
          <cell r="F1333">
            <v>29.61</v>
          </cell>
        </row>
        <row r="1334">
          <cell r="C1334">
            <v>20241000024</v>
          </cell>
          <cell r="D1334" t="str">
            <v>馬用万田酵素 ｺｰﾅｰｽﾊﾟｳﾄ袋 1kg</v>
          </cell>
          <cell r="F1334">
            <v>98.3</v>
          </cell>
        </row>
        <row r="1335">
          <cell r="C1335">
            <v>20241000025</v>
          </cell>
          <cell r="D1335" t="str">
            <v>馬用万田酵素 ﾗﾍﾞﾙｼｰﾙ</v>
          </cell>
          <cell r="F1335">
            <v>34.5</v>
          </cell>
        </row>
        <row r="1336">
          <cell r="C1336">
            <v>20241000031</v>
          </cell>
          <cell r="D1336" t="str">
            <v>ﾏｸﾞﾅｽ HI 145g 1本箱②</v>
          </cell>
          <cell r="F1336">
            <v>750</v>
          </cell>
        </row>
        <row r="1337">
          <cell r="C1337">
            <v>20241000032</v>
          </cell>
          <cell r="D1337" t="str">
            <v>ﾏｸﾞﾅｽ HI 145g ﾗﾍﾞﾙ②</v>
          </cell>
          <cell r="F1337">
            <v>55</v>
          </cell>
        </row>
        <row r="1338">
          <cell r="C1338">
            <v>20241000033</v>
          </cell>
          <cell r="D1338" t="str">
            <v>ﾏｸﾞﾅｽ GOLD 145g 1本箱②</v>
          </cell>
          <cell r="F1338">
            <v>1400</v>
          </cell>
        </row>
        <row r="1339">
          <cell r="C1339">
            <v>20241000034</v>
          </cell>
          <cell r="D1339" t="str">
            <v>ﾏｸﾞﾅｽ GOLD 145g ﾗﾍﾞﾙ②</v>
          </cell>
          <cell r="F1339">
            <v>82</v>
          </cell>
        </row>
        <row r="1340">
          <cell r="C1340">
            <v>20241100001</v>
          </cell>
          <cell r="D1340" t="str">
            <v>万田酵素分包5g(中国虹越)外装ﾌｨﾙﾑ</v>
          </cell>
          <cell r="F1340">
            <v>126.8</v>
          </cell>
        </row>
        <row r="1341">
          <cell r="C1341">
            <v>20241200004</v>
          </cell>
          <cell r="D1341" t="str">
            <v>ﾌﾟﾗｽ温発酵しょうが分包75g ﾁｬｯｸ袋</v>
          </cell>
          <cell r="F1341">
            <v>21.2</v>
          </cell>
        </row>
        <row r="1342">
          <cell r="C1342">
            <v>20241200005</v>
          </cell>
          <cell r="D1342" t="str">
            <v>ﾌﾟﾗｽ温発酵しょうが分包75g 表ﾗﾍﾞﾙ</v>
          </cell>
          <cell r="F1342">
            <v>312.39999999999998</v>
          </cell>
        </row>
        <row r="1343">
          <cell r="C1343">
            <v>20241200006</v>
          </cell>
          <cell r="D1343" t="str">
            <v>ﾌﾟﾗｽ温発酵しょうが分包75g 裏ﾗﾍﾞﾙ</v>
          </cell>
          <cell r="F1343">
            <v>312.39999999999998</v>
          </cell>
        </row>
        <row r="1344">
          <cell r="C1344">
            <v>20241200007</v>
          </cell>
          <cell r="D1344" t="str">
            <v>万田ｸﾞﾘｰﾝｷｰﾊﾟｰ 200ml ﾎﾞﾄﾙ</v>
          </cell>
          <cell r="F1344">
            <v>93</v>
          </cell>
        </row>
        <row r="1345">
          <cell r="C1345">
            <v>20241200008</v>
          </cell>
          <cell r="D1345" t="str">
            <v>万田ｸﾞﾘｰﾝｷｰﾊﾟｰ 200ml ﾎﾞﾄﾙｷｬｯﾌﾟ</v>
          </cell>
          <cell r="F1345">
            <v>21.2</v>
          </cell>
        </row>
        <row r="1346">
          <cell r="C1346">
            <v>20241200009</v>
          </cell>
          <cell r="D1346" t="str">
            <v>万田ｸﾞﾘｰﾝｷｰﾊﾟｰ 200ml ｷｬｯﾌﾟﾊｲｼｰﾄ</v>
          </cell>
          <cell r="F1346">
            <v>14.2</v>
          </cell>
        </row>
        <row r="1347">
          <cell r="C1347">
            <v>20241200010</v>
          </cell>
          <cell r="D1347" t="str">
            <v>万田ｸﾞﾘｰﾝｷｰﾊﾟｰ 200ml ﾗﾍﾞﾙ</v>
          </cell>
          <cell r="F1347">
            <v>56.5</v>
          </cell>
        </row>
        <row r="1348">
          <cell r="C1348">
            <v>20241200011</v>
          </cell>
          <cell r="D1348" t="str">
            <v>万田ｸﾞﾘｰﾝｷｰﾊﾟｰ 200ml ﾎﾞﾄﾙ 中栓</v>
          </cell>
          <cell r="F1348">
            <v>21.2</v>
          </cell>
        </row>
        <row r="1349">
          <cell r="C1349">
            <v>20250100016</v>
          </cell>
          <cell r="D1349" t="str">
            <v>馬用万田酵素 QRｺｰﾄﾞﾗﾍﾞﾙ</v>
          </cell>
          <cell r="F1349">
            <v>20.5</v>
          </cell>
        </row>
        <row r="1350">
          <cell r="C1350">
            <v>20250100024</v>
          </cell>
          <cell r="D1350" t="str">
            <v>Man-koso PREMIUM 145g 1本箱④</v>
          </cell>
          <cell r="F1350">
            <v>460</v>
          </cell>
        </row>
        <row r="1351">
          <cell r="C1351">
            <v>20250100025</v>
          </cell>
          <cell r="D1351" t="str">
            <v>Man-Koso CARAT 145g 1本箱④</v>
          </cell>
          <cell r="F1351">
            <v>1600</v>
          </cell>
        </row>
        <row r="1352">
          <cell r="C1352">
            <v>20250100026</v>
          </cell>
          <cell r="D1352" t="str">
            <v>Man-Koso GOLD 145g 1本箱⑤</v>
          </cell>
          <cell r="F1352">
            <v>2300</v>
          </cell>
        </row>
        <row r="1353">
          <cell r="C1353">
            <v>20250100027</v>
          </cell>
          <cell r="D1353" t="str">
            <v>145g×48本入ﾀﾞﾝﾎﾞｰﾙ(W芯)L=356②</v>
          </cell>
          <cell r="F1353">
            <v>168</v>
          </cell>
        </row>
        <row r="1354">
          <cell r="C1354">
            <v>20250100028</v>
          </cell>
          <cell r="D1354" t="str">
            <v>145g×48本入(W芯)ﾊﾟｯﾄﾞ</v>
          </cell>
          <cell r="F1354">
            <v>25</v>
          </cell>
        </row>
        <row r="1355">
          <cell r="C1355">
            <v>20250100054</v>
          </cell>
          <cell r="D1355" t="str">
            <v>万田酵素ｴｸｾﾚﾝﾄ 145ｇ 1本箱④税</v>
          </cell>
          <cell r="F1355">
            <v>575</v>
          </cell>
        </row>
        <row r="1356">
          <cell r="C1356">
            <v>20250300011</v>
          </cell>
          <cell r="D1356" t="str">
            <v>馬用万田酵素 ﾗﾍﾞﾙｼｰﾙ② 巻きﾗﾍﾞﾙ</v>
          </cell>
          <cell r="F1356">
            <v>28.4</v>
          </cell>
        </row>
        <row r="1357">
          <cell r="C1357">
            <v>20250300063</v>
          </cell>
          <cell r="D1357" t="str">
            <v>万田酵素分包150g栞 (中国)</v>
          </cell>
          <cell r="F1357">
            <v>10</v>
          </cell>
        </row>
        <row r="1358">
          <cell r="C1358">
            <v>20250300064</v>
          </cell>
          <cell r="D1358" t="str">
            <v>万田酵素分包150g化粧箱 (中国)</v>
          </cell>
          <cell r="F1358">
            <v>47</v>
          </cell>
        </row>
        <row r="1359">
          <cell r="C1359">
            <v>20250300065</v>
          </cell>
          <cell r="D1359" t="str">
            <v>万田酵素分包150g 裏ﾗﾍﾞﾙ(中国)</v>
          </cell>
          <cell r="F1359">
            <v>6.3</v>
          </cell>
        </row>
        <row r="1360">
          <cell r="C1360">
            <v>20250300066</v>
          </cell>
          <cell r="D1360" t="str">
            <v>馬用万田酵素 10kg ﾌﾀ</v>
          </cell>
          <cell r="F1360">
            <v>443</v>
          </cell>
        </row>
        <row r="1361">
          <cell r="C1361">
            <v>20250300067</v>
          </cell>
          <cell r="D1361" t="str">
            <v>馬用万田酵素 10kg ﾊﾞｹﾂ</v>
          </cell>
          <cell r="F1361">
            <v>822</v>
          </cell>
        </row>
        <row r="1362">
          <cell r="C1362">
            <v>20250300068</v>
          </cell>
          <cell r="D1362" t="str">
            <v>馬用万田酵素 10kg ﾗﾍﾞﾙ</v>
          </cell>
          <cell r="F1362">
            <v>113</v>
          </cell>
        </row>
        <row r="1363">
          <cell r="C1363">
            <v>20250300069</v>
          </cell>
          <cell r="D1363" t="str">
            <v>馬用万田酵素 10kg QRｺｰﾄﾞﾗﾍﾞﾙ</v>
          </cell>
          <cell r="F1363">
            <v>33</v>
          </cell>
        </row>
        <row r="1364">
          <cell r="C1364">
            <v>20250300070</v>
          </cell>
          <cell r="D1364" t="str">
            <v>馬用万田酵素 10kg ﾀﾞﾝﾎﾞｰﾙ</v>
          </cell>
          <cell r="F1364">
            <v>125</v>
          </cell>
        </row>
        <row r="1365">
          <cell r="C1365">
            <v>20250300085</v>
          </cell>
          <cell r="D1365" t="str">
            <v>SUPERFOOD 31包入 化粧箱③</v>
          </cell>
          <cell r="F1365">
            <v>495</v>
          </cell>
        </row>
        <row r="1366">
          <cell r="C1366">
            <v>20230900047</v>
          </cell>
          <cell r="D1366" t="str">
            <v>万田酵素MULBERRY分包12.5g 中間箱</v>
          </cell>
          <cell r="F1366">
            <v>87</v>
          </cell>
        </row>
        <row r="1367">
          <cell r="C1367">
            <v>20120500021</v>
          </cell>
          <cell r="D1367" t="str">
            <v>2012年 お中元ｾｯﾄ箱</v>
          </cell>
          <cell r="F1367">
            <v>160</v>
          </cell>
        </row>
        <row r="1368">
          <cell r="C1368">
            <v>20240800018</v>
          </cell>
          <cell r="D1368" t="str">
            <v>Man-Koso GOLD 145g 1本箱④</v>
          </cell>
          <cell r="F1368">
            <v>1310</v>
          </cell>
        </row>
        <row r="1369">
          <cell r="C1369">
            <v>20240700031</v>
          </cell>
          <cell r="D1369" t="str">
            <v>Man-koso PREMIUM 145g 1本箱③</v>
          </cell>
          <cell r="F1369">
            <v>123</v>
          </cell>
        </row>
        <row r="1370">
          <cell r="C1370">
            <v>20220500012</v>
          </cell>
          <cell r="D1370" t="str">
            <v>ﾄﾞﾘﾝｸ商材2箱 発送用ﾀﾞﾝﾎﾞｰﾙ</v>
          </cell>
          <cell r="F1370">
            <v>54.613333333333337</v>
          </cell>
        </row>
        <row r="1371">
          <cell r="C1371">
            <v>20240800013</v>
          </cell>
          <cell r="D1371" t="str">
            <v>ﾄﾞﾘﾝｸ 30本用 ﾀﾞﾝﾎﾞｰﾙ(東日本)</v>
          </cell>
          <cell r="F1371">
            <v>24.762499999999999</v>
          </cell>
        </row>
        <row r="1372">
          <cell r="C1372">
            <v>20241100005</v>
          </cell>
          <cell r="D1372" t="str">
            <v>ｶﾚｰ用 10個入りﾀﾞﾝﾎﾞｰﾙ②</v>
          </cell>
          <cell r="F1372">
            <v>35.9</v>
          </cell>
        </row>
        <row r="1373">
          <cell r="C1373">
            <v>20240800005</v>
          </cell>
          <cell r="D1373" t="str">
            <v>ﾄﾞﾘﾝｸ 30本用 ﾀﾞﾝﾎﾞｰﾙ</v>
          </cell>
          <cell r="F1373">
            <v>27.9</v>
          </cell>
        </row>
        <row r="1374">
          <cell r="C1374">
            <v>20240300010</v>
          </cell>
          <cell r="D1374" t="str">
            <v>万田酵素 GINGER 分包 粒用ﾌｨﾙﾑ②</v>
          </cell>
          <cell r="F1374">
            <v>10.966129203352073</v>
          </cell>
        </row>
        <row r="1375">
          <cell r="C1375">
            <v>20240300011</v>
          </cell>
          <cell r="D1375" t="str">
            <v>万田酵素STANDARD 分包 粒用ﾌｨﾙﾑ②</v>
          </cell>
          <cell r="F1375">
            <v>10.97510151187905</v>
          </cell>
        </row>
        <row r="1376">
          <cell r="C1376">
            <v>20240300012</v>
          </cell>
          <cell r="D1376" t="str">
            <v>万田酵素MULBERRY 分包 粒用ﾌｨﾙﾑ②</v>
          </cell>
          <cell r="F1376">
            <v>11.278170478170479</v>
          </cell>
        </row>
        <row r="1377">
          <cell r="C1377">
            <v>20240900014</v>
          </cell>
          <cell r="D1377" t="str">
            <v>ﾌｪﾙﾐｯｸ 15g ﾁｬｯｸ袋(法人用)③</v>
          </cell>
          <cell r="F1377">
            <v>39.299999999999997</v>
          </cell>
        </row>
        <row r="1378">
          <cell r="C1378">
            <v>20250400028</v>
          </cell>
          <cell r="D1378" t="str">
            <v>万田発酵のくっきりﾗｲﾌ ﾁｬｯｸ袋</v>
          </cell>
          <cell r="F1378">
            <v>48</v>
          </cell>
        </row>
        <row r="1379">
          <cell r="C1379">
            <v>20250400029</v>
          </cell>
          <cell r="D1379" t="str">
            <v>万田発酵のうるうるﾗｲﾌ ﾁｬｯｸ袋</v>
          </cell>
          <cell r="F1379">
            <v>59</v>
          </cell>
        </row>
        <row r="1380">
          <cell r="C1380">
            <v>20250400031</v>
          </cell>
          <cell r="D1380" t="str">
            <v>万田発酵のすやすやﾗｲﾌ ﾁｬｯｸ袋</v>
          </cell>
          <cell r="F1380">
            <v>48</v>
          </cell>
        </row>
        <row r="1381">
          <cell r="C1381">
            <v>20250400032</v>
          </cell>
          <cell r="D1381" t="str">
            <v>万田発酵のｽｰｯとﾗｲﾌ ﾁｬｯｸ袋</v>
          </cell>
          <cell r="F1381">
            <v>59</v>
          </cell>
        </row>
        <row r="1382">
          <cell r="C1382">
            <v>20250400033</v>
          </cell>
          <cell r="D1382" t="str">
            <v>万田発酵のぽかぽかﾗｲﾌ ﾁｬｯｸ袋</v>
          </cell>
          <cell r="F1382">
            <v>77</v>
          </cell>
        </row>
        <row r="1383">
          <cell r="C1383">
            <v>20241000035</v>
          </cell>
          <cell r="D1383" t="str">
            <v>試供品 万田ｱﾐﾉｱﾙﾌｧ 1ml 台紙②</v>
          </cell>
          <cell r="F1383">
            <v>9.9</v>
          </cell>
        </row>
        <row r="1384">
          <cell r="C1384">
            <v>20250400030</v>
          </cell>
          <cell r="D1384" t="str">
            <v>万田発酵のつるんとﾗｲﾌ ﾁｬｯｸ袋</v>
          </cell>
          <cell r="F1384">
            <v>35</v>
          </cell>
        </row>
        <row r="1385">
          <cell r="C1385">
            <v>20230600095</v>
          </cell>
          <cell r="D1385" t="str">
            <v>万田酵素(宇宙用)分包ﾌｰﾄﾞﾗﾍﾞﾙ</v>
          </cell>
          <cell r="E1385" t="str">
            <v>枚</v>
          </cell>
        </row>
        <row r="1386">
          <cell r="C1386">
            <v>20230600091</v>
          </cell>
          <cell r="D1386" t="str">
            <v>万田酵素(宇宙用)ｱﾙﾐ外装袋S2</v>
          </cell>
          <cell r="E1386" t="str">
            <v>枚</v>
          </cell>
        </row>
        <row r="1387">
          <cell r="C1387">
            <v>20230600092</v>
          </cell>
          <cell r="D1387" t="str">
            <v>万田酵素(宇宙用)ﾍﾞﾙｺｲﾝ</v>
          </cell>
          <cell r="E1387" t="str">
            <v>個</v>
          </cell>
        </row>
        <row r="1388">
          <cell r="C1388">
            <v>20230600094</v>
          </cell>
          <cell r="D1388" t="str">
            <v>万田酵素(宇宙用)外装ﾌｰﾄﾞﾗﾍﾞﾙ</v>
          </cell>
          <cell r="E1388" t="str">
            <v>枚</v>
          </cell>
        </row>
        <row r="1389">
          <cell r="C1389">
            <v>20210400016</v>
          </cell>
          <cell r="D1389" t="str">
            <v>一斗缶用内PE袋</v>
          </cell>
          <cell r="E1389" t="str">
            <v>枚</v>
          </cell>
          <cell r="F1389">
            <v>16.100000000000001</v>
          </cell>
        </row>
      </sheetData>
      <sheetData sheetId="8">
        <row r="1">
          <cell r="A1" t="str">
            <v>SCコード</v>
          </cell>
          <cell r="B1" t="str">
            <v>商品名１</v>
          </cell>
          <cell r="C1" t="str">
            <v>単価</v>
          </cell>
        </row>
        <row r="2">
          <cell r="A2">
            <v>20010900008</v>
          </cell>
          <cell r="B2" t="str">
            <v>松浦新吾郎著</v>
          </cell>
          <cell r="C2">
            <v>1092</v>
          </cell>
        </row>
        <row r="3">
          <cell r="A3">
            <v>20080500020</v>
          </cell>
          <cell r="B3" t="str">
            <v>万田ｱﾐﾉｱﾙﾌｧ 解説書</v>
          </cell>
          <cell r="C3">
            <v>24</v>
          </cell>
        </row>
        <row r="4">
          <cell r="A4">
            <v>20080700005</v>
          </cell>
          <cell r="B4" t="str">
            <v>万田31号 解説書</v>
          </cell>
          <cell r="C4">
            <v>20.3</v>
          </cell>
        </row>
        <row r="5">
          <cell r="A5">
            <v>20110300010</v>
          </cell>
          <cell r="B5" t="str">
            <v>万田ｱﾐﾉｱﾙﾌｧ・ｱﾐﾉｱﾙﾌｧﾌﾟﾗｽ</v>
          </cell>
          <cell r="C5">
            <v>4.4000000000000004</v>
          </cell>
        </row>
        <row r="6">
          <cell r="A6">
            <v>20110400004</v>
          </cell>
          <cell r="B6" t="str">
            <v>MANDA KOSO 70g</v>
          </cell>
          <cell r="C6">
            <v>66</v>
          </cell>
        </row>
        <row r="7">
          <cell r="A7">
            <v>20110400006</v>
          </cell>
          <cell r="B7" t="str">
            <v>MANDA KOSO 分包70g (空箱)</v>
          </cell>
          <cell r="C7">
            <v>68</v>
          </cell>
        </row>
        <row r="8">
          <cell r="A8">
            <v>20110400007</v>
          </cell>
          <cell r="B8" t="str">
            <v>MANDA KOSO 分包35g (空箱)</v>
          </cell>
          <cell r="C8">
            <v>69</v>
          </cell>
        </row>
        <row r="9">
          <cell r="A9">
            <v>20110400008</v>
          </cell>
          <cell r="B9" t="str">
            <v>MANDA KOSO 粒のちから51g</v>
          </cell>
          <cell r="C9">
            <v>39.6</v>
          </cell>
        </row>
        <row r="10">
          <cell r="A10">
            <v>20110400009</v>
          </cell>
          <cell r="B10" t="str">
            <v>MANDA KOSO 粒のちから27g</v>
          </cell>
          <cell r="C10">
            <v>102</v>
          </cell>
        </row>
        <row r="11">
          <cell r="A11">
            <v>20110800480</v>
          </cell>
          <cell r="B11" t="str">
            <v>(旧)万田酵素ﾊﾟﾜｰの秘密</v>
          </cell>
          <cell r="C11">
            <v>917.4</v>
          </cell>
        </row>
        <row r="12">
          <cell r="A12">
            <v>20110800481</v>
          </cell>
          <cell r="B12" t="str">
            <v>(続)万田酵素ﾊﾟﾜｰの秘密</v>
          </cell>
          <cell r="C12">
            <v>917.4</v>
          </cell>
        </row>
        <row r="13">
          <cell r="A13">
            <v>20110800561</v>
          </cell>
          <cell r="B13" t="str">
            <v>のぼり(ﾎﾟｰﾙ)</v>
          </cell>
          <cell r="C13">
            <v>400</v>
          </cell>
        </row>
        <row r="14">
          <cell r="A14">
            <v>20110800652</v>
          </cell>
          <cell r="B14" t="str">
            <v>植物用 ﾏﾄﾞﾗｰｽﾌﾟｰﾝ(新丸型)</v>
          </cell>
          <cell r="C14">
            <v>9.6999999999999993</v>
          </cell>
        </row>
        <row r="15">
          <cell r="A15">
            <v>20110800706</v>
          </cell>
          <cell r="B15" t="str">
            <v>ﾘｰﾌﾚｯﾄ 商品に歴史あり</v>
          </cell>
          <cell r="C15">
            <v>8.6999999999999993</v>
          </cell>
        </row>
        <row r="16">
          <cell r="A16">
            <v>20120500045</v>
          </cell>
          <cell r="B16" t="str">
            <v>万田ｱﾐﾉｱﾙﾌｧ取扱説明書二つ折(CO)</v>
          </cell>
          <cell r="C16">
            <v>24</v>
          </cell>
        </row>
        <row r="17">
          <cell r="A17">
            <v>20120800018</v>
          </cell>
          <cell r="B17" t="str">
            <v>ECO包装へのご協力ありがとうござ</v>
          </cell>
          <cell r="C17">
            <v>0</v>
          </cell>
        </row>
        <row r="18">
          <cell r="A18">
            <v>20130300007</v>
          </cell>
          <cell r="B18" t="str">
            <v>飲み忘れ防止ﾁｪｯｸｼｰﾄ</v>
          </cell>
          <cell r="C18">
            <v>1.44</v>
          </cell>
        </row>
        <row r="19">
          <cell r="A19">
            <v>20130500036</v>
          </cell>
          <cell r="B19" t="str">
            <v>ｸﾘｱﾌｧｲﾙ だいちゃん</v>
          </cell>
          <cell r="C19">
            <v>75</v>
          </cell>
        </row>
        <row r="20">
          <cell r="A20">
            <v>20131100017</v>
          </cell>
          <cell r="B20" t="str">
            <v>営業ｺﾝﾀｸﾄﾂｰﾙ（英文)</v>
          </cell>
          <cell r="C20">
            <v>100</v>
          </cell>
        </row>
        <row r="21">
          <cell r="A21">
            <v>20131100018</v>
          </cell>
          <cell r="B21" t="str">
            <v>二つ折ﾘｰﾌ 万田31号（英文)</v>
          </cell>
          <cell r="C21">
            <v>7</v>
          </cell>
        </row>
        <row r="22">
          <cell r="A22">
            <v>20131100019</v>
          </cell>
          <cell r="B22" t="str">
            <v>ﾘｰﾌﾚｯﾄ 万田31号ﾐｬﾝﾏｰ事例(英文)</v>
          </cell>
          <cell r="C22">
            <v>7</v>
          </cell>
        </row>
        <row r="23">
          <cell r="A23">
            <v>20131100020</v>
          </cell>
          <cell r="B23" t="str">
            <v>解説書 万田31号(英文)</v>
          </cell>
          <cell r="C23">
            <v>20</v>
          </cell>
        </row>
        <row r="24">
          <cell r="A24">
            <v>20131100021</v>
          </cell>
          <cell r="B24" t="str">
            <v>ﾘｰﾌﾚｯﾄ 万田酵素(英文)</v>
          </cell>
          <cell r="C24">
            <v>6</v>
          </cell>
        </row>
        <row r="25">
          <cell r="A25">
            <v>20140100004</v>
          </cell>
          <cell r="B25" t="str">
            <v>ﾘｰﾌﾚｯﾄ万田酵素 主な有用性A4</v>
          </cell>
          <cell r="C25">
            <v>7</v>
          </cell>
        </row>
        <row r="26">
          <cell r="A26">
            <v>20140100005</v>
          </cell>
          <cell r="B26" t="str">
            <v>ﾘｰﾌﾚｯﾄ万田酵素 腸管内活性化A4</v>
          </cell>
          <cell r="C26">
            <v>7</v>
          </cell>
        </row>
        <row r="27">
          <cell r="A27">
            <v>20140100006</v>
          </cell>
          <cell r="B27" t="str">
            <v>ﾘｰﾌﾚｯﾄ万田酵素 栄養成分吸収A4</v>
          </cell>
          <cell r="C27">
            <v>7</v>
          </cell>
        </row>
        <row r="28">
          <cell r="A28">
            <v>20140100007</v>
          </cell>
          <cell r="B28" t="str">
            <v>ﾘｰﾌﾚｯﾄ万田酵素 安心・安全へのA4</v>
          </cell>
          <cell r="C28">
            <v>7</v>
          </cell>
        </row>
        <row r="29">
          <cell r="A29">
            <v>20140100008</v>
          </cell>
          <cell r="B29" t="str">
            <v>ﾘｰﾌﾚｯﾄ万田酵素 PB OEM商品開発A4</v>
          </cell>
          <cell r="C29">
            <v>7</v>
          </cell>
        </row>
        <row r="30">
          <cell r="A30">
            <v>20140100033</v>
          </cell>
          <cell r="B30" t="str">
            <v>万田酵素新聞Vol.4(簡体字)</v>
          </cell>
          <cell r="C30">
            <v>7</v>
          </cell>
        </row>
        <row r="31">
          <cell r="A31">
            <v>20140200009</v>
          </cell>
          <cell r="B31" t="str">
            <v>万田ｱﾐﾉｱﾙﾌｧﾄｯﾌﾟﾎﾞｰﾄﾞ大</v>
          </cell>
          <cell r="C31">
            <v>535</v>
          </cell>
        </row>
        <row r="32">
          <cell r="A32">
            <v>20140200012</v>
          </cell>
          <cell r="B32" t="str">
            <v>万田ｱﾐﾉｱﾙﾌｧｺｰﾅｰﾚｰﾙPOP</v>
          </cell>
          <cell r="C32">
            <v>195</v>
          </cell>
        </row>
        <row r="33">
          <cell r="A33">
            <v>20140200015</v>
          </cell>
          <cell r="B33" t="str">
            <v>万田ｱﾐﾉｱﾙﾌｧｸﾗﾌﾄ什器</v>
          </cell>
          <cell r="C33">
            <v>2850</v>
          </cell>
        </row>
        <row r="34">
          <cell r="A34">
            <v>20140400064</v>
          </cell>
          <cell r="B34" t="str">
            <v>万田31号解説書  簡体字</v>
          </cell>
          <cell r="C34">
            <v>20</v>
          </cell>
        </row>
        <row r="35">
          <cell r="A35">
            <v>20140400065</v>
          </cell>
          <cell r="B35" t="str">
            <v>万田31号解説書  繁体字</v>
          </cell>
          <cell r="C35">
            <v>20</v>
          </cell>
        </row>
        <row r="36">
          <cell r="A36">
            <v>20140400066</v>
          </cell>
          <cell r="B36" t="str">
            <v>万田アミノアルファ解説書  簡体字</v>
          </cell>
          <cell r="C36">
            <v>20</v>
          </cell>
        </row>
        <row r="37">
          <cell r="A37">
            <v>20140400070</v>
          </cell>
          <cell r="B37" t="str">
            <v>ﾘｰﾌﾚｯﾄ万田31号ﾐｬﾝﾏｰ事例(繁体字)</v>
          </cell>
          <cell r="C37">
            <v>7</v>
          </cell>
        </row>
        <row r="38">
          <cell r="A38">
            <v>20140400071</v>
          </cell>
          <cell r="B38" t="str">
            <v>ﾘｰﾌﾚｯﾄ万田31号ﾐｬﾝﾏｰ事例(簡体字)</v>
          </cell>
          <cell r="C38">
            <v>7</v>
          </cell>
        </row>
        <row r="39">
          <cell r="A39">
            <v>20140500033</v>
          </cell>
          <cell r="B39" t="str">
            <v>ﾘｰﾌﾚｯﾄ万田31号ﾐｬﾝﾏｰNPC</v>
          </cell>
          <cell r="C39">
            <v>7</v>
          </cell>
        </row>
        <row r="40">
          <cell r="A40">
            <v>20140500034</v>
          </cell>
          <cell r="B40" t="str">
            <v>展示会袋(Manda)</v>
          </cell>
          <cell r="C40">
            <v>20</v>
          </cell>
        </row>
        <row r="41">
          <cell r="A41">
            <v>20140500064</v>
          </cell>
          <cell r="B41" t="str">
            <v>ﾘｰﾌﾚｯﾄ万田酵素ﾋﾞｭｰﾃｨｰﾌﾟﾗｽ</v>
          </cell>
          <cell r="C41">
            <v>20</v>
          </cell>
        </row>
        <row r="42">
          <cell r="A42">
            <v>20140500065</v>
          </cell>
          <cell r="B42" t="str">
            <v>二つ折ﾘｰﾌﾚｯﾄ万田ｱﾐﾉｱﾙﾌｧ有効事例</v>
          </cell>
          <cell r="C42">
            <v>59</v>
          </cell>
        </row>
        <row r="43">
          <cell r="A43">
            <v>20140600010</v>
          </cell>
          <cell r="B43" t="str">
            <v>万田ｱﾐﾉｱﾙﾌｧ解説書 英文</v>
          </cell>
          <cell r="C43">
            <v>15</v>
          </cell>
        </row>
        <row r="44">
          <cell r="A44">
            <v>20140600016</v>
          </cell>
          <cell r="B44" t="str">
            <v>ﾘｰﾌﾚｯﾄ万田酵素ﾋﾞｭｰﾃｨｰﾌﾟﾗｽA4英文</v>
          </cell>
          <cell r="C44">
            <v>36.700000000000003</v>
          </cell>
        </row>
        <row r="45">
          <cell r="A45">
            <v>20140600017</v>
          </cell>
          <cell r="B45" t="str">
            <v>ﾘｰﾌﾚｯﾄ万田酵素ﾋﾞｭｰﾃｨｰﾌﾟﾗｽA4繁体</v>
          </cell>
          <cell r="C45">
            <v>36.700000000000003</v>
          </cell>
        </row>
        <row r="46">
          <cell r="A46">
            <v>20140600018</v>
          </cell>
          <cell r="B46" t="str">
            <v>ﾘｰﾌﾚｯﾄ万田酵素ﾋﾞｭｰﾃｨｰﾌﾟﾗｽA4簡体</v>
          </cell>
          <cell r="C46">
            <v>36.700000000000003</v>
          </cell>
        </row>
        <row r="47">
          <cell r="A47">
            <v>20140600020</v>
          </cell>
          <cell r="B47" t="str">
            <v>二つ折ﾘｰﾌ万田ｱﾐﾉｱﾙﾌｧ有効事例繁体</v>
          </cell>
          <cell r="C47">
            <v>71</v>
          </cell>
        </row>
        <row r="48">
          <cell r="A48">
            <v>20140600021</v>
          </cell>
          <cell r="B48" t="str">
            <v>二つ折ﾘｰﾌ万田ｱﾐﾉｱﾙﾌｧ有効事例簡体</v>
          </cell>
          <cell r="C48">
            <v>71</v>
          </cell>
        </row>
        <row r="49">
          <cell r="A49">
            <v>20140600045</v>
          </cell>
          <cell r="B49" t="str">
            <v>ﾘｰﾌﾚｯﾄ万田31号ﾐｬﾝﾏｰNPC英文</v>
          </cell>
          <cell r="C49">
            <v>120</v>
          </cell>
        </row>
        <row r="50">
          <cell r="A50">
            <v>20140700044</v>
          </cell>
          <cell r="B50" t="str">
            <v>A4ﾘｰﾌﾚｯﾄ 万田酵素定番</v>
          </cell>
          <cell r="C50">
            <v>8.9</v>
          </cell>
        </row>
        <row r="51">
          <cell r="A51">
            <v>20140700045</v>
          </cell>
          <cell r="B51" t="str">
            <v>A4ﾘｰﾌﾚｯﾄ 万田HI酵素</v>
          </cell>
          <cell r="C51">
            <v>21.75</v>
          </cell>
        </row>
        <row r="52">
          <cell r="A52">
            <v>20140700046</v>
          </cell>
          <cell r="B52" t="str">
            <v>A4ﾘｰﾌﾚｯﾄ 万田酵素 金印</v>
          </cell>
          <cell r="C52">
            <v>21.75</v>
          </cell>
        </row>
        <row r="53">
          <cell r="A53">
            <v>20140700047</v>
          </cell>
          <cell r="B53" t="str">
            <v>A4ﾘｰﾌﾚｯﾄ  万田酵素・HI・金印</v>
          </cell>
          <cell r="C53">
            <v>20</v>
          </cell>
        </row>
        <row r="54">
          <cell r="A54">
            <v>20140700049</v>
          </cell>
          <cell r="B54" t="str">
            <v>A4ﾘｰﾌﾚｯﾄ 百貨店専用</v>
          </cell>
          <cell r="C54">
            <v>28.25</v>
          </cell>
        </row>
        <row r="55">
          <cell r="A55">
            <v>20140700050</v>
          </cell>
          <cell r="B55" t="str">
            <v>三つ折ﾘｰﾌ ｽｰﾊﾟｰ万田酵素</v>
          </cell>
          <cell r="C55">
            <v>15.8</v>
          </cell>
        </row>
        <row r="56">
          <cell r="A56">
            <v>20140700051</v>
          </cell>
          <cell r="B56" t="str">
            <v>三つ折ﾘｰﾌ ｽｰﾊﾟｰ氣Ⅰ</v>
          </cell>
          <cell r="C56">
            <v>15.8</v>
          </cell>
        </row>
        <row r="57">
          <cell r="A57">
            <v>20140800006</v>
          </cell>
          <cell r="B57" t="str">
            <v>ﾊﾟﾈﾙ植物用万田酵素ｽﾄﾚｰﾄ紙足付</v>
          </cell>
          <cell r="C57">
            <v>360</v>
          </cell>
        </row>
        <row r="58">
          <cell r="A58">
            <v>20140900030</v>
          </cell>
          <cell r="B58" t="str">
            <v>二つ折ﾘｰﾌ 万田ｱﾐﾉｱﾙﾌｧ</v>
          </cell>
          <cell r="C58">
            <v>59</v>
          </cell>
        </row>
        <row r="59">
          <cell r="A59">
            <v>20140900031</v>
          </cell>
          <cell r="B59" t="str">
            <v>三つ折ﾘｰﾌ 万田ｱﾐﾉｱﾙﾌｧ</v>
          </cell>
          <cell r="C59">
            <v>7.55</v>
          </cell>
        </row>
        <row r="60">
          <cell r="A60">
            <v>20140900032</v>
          </cell>
          <cell r="B60" t="str">
            <v>二つ折ﾘｰﾌ ﾋﾟｸﾞﾓｰﾝ</v>
          </cell>
          <cell r="C60">
            <v>56</v>
          </cell>
        </row>
        <row r="61">
          <cell r="A61">
            <v>20140900037</v>
          </cell>
          <cell r="B61" t="str">
            <v>A4ﾘｰﾌﾚｯﾄ ﾏﾝﾀﾞｱﾆﾓ</v>
          </cell>
          <cell r="C61">
            <v>53</v>
          </cell>
        </row>
        <row r="62">
          <cell r="A62">
            <v>20140900038</v>
          </cell>
          <cell r="B62" t="str">
            <v>三つ折ﾘｰﾌ ﾏﾝﾀﾞｹｱﾌﾟﾗｽ</v>
          </cell>
          <cell r="C62">
            <v>15.8</v>
          </cell>
        </row>
        <row r="63">
          <cell r="A63">
            <v>20140900039</v>
          </cell>
          <cell r="B63" t="str">
            <v>A4ﾘｰﾌﾚｯﾄ ﾏﾝﾀﾞｹｱﾌﾟﾗｽ</v>
          </cell>
          <cell r="C63">
            <v>20</v>
          </cell>
        </row>
        <row r="64">
          <cell r="A64">
            <v>20140900040</v>
          </cell>
          <cell r="B64" t="str">
            <v>三つ折ﾘｰﾌ MANDA KOSO</v>
          </cell>
          <cell r="C64">
            <v>15.8</v>
          </cell>
        </row>
        <row r="65">
          <cell r="A65">
            <v>20141200003</v>
          </cell>
          <cell r="B65" t="str">
            <v>A1ﾎﾟｽﾀｰ万田31号</v>
          </cell>
          <cell r="C65">
            <v>112</v>
          </cell>
        </row>
        <row r="66">
          <cell r="A66">
            <v>20141200004</v>
          </cell>
          <cell r="B66" t="str">
            <v>A1ﾎﾟｽﾀｰ万田ｱﾐﾉｱﾙﾌｧ</v>
          </cell>
          <cell r="C66">
            <v>400</v>
          </cell>
        </row>
        <row r="67">
          <cell r="A67">
            <v>20141200005</v>
          </cell>
          <cell r="B67" t="str">
            <v>ｴﾑｷｭｱﾌﾟﾗｽ ﾎﾟｰﾁ2014</v>
          </cell>
          <cell r="C67">
            <v>360</v>
          </cell>
        </row>
        <row r="68">
          <cell r="A68">
            <v>20141200021</v>
          </cell>
          <cell r="B68" t="str">
            <v>ﾍﾟｯﾄ用万田酵素ﾌｪﾙﾐｯｸ ﾘｰﾌﾚｯﾄ</v>
          </cell>
          <cell r="C68">
            <v>9.9</v>
          </cell>
        </row>
        <row r="69">
          <cell r="A69">
            <v>20141200026</v>
          </cell>
          <cell r="B69" t="str">
            <v>三つ折りﾘｰﾌ ﾌｪﾙﾐｯｸ15g</v>
          </cell>
          <cell r="C69">
            <v>13.92</v>
          </cell>
        </row>
        <row r="70">
          <cell r="A70">
            <v>20150100009</v>
          </cell>
          <cell r="B70" t="str">
            <v>A4ﾘｰﾌﾚｯﾄ 万田酵素 分包50g</v>
          </cell>
          <cell r="C70">
            <v>11</v>
          </cell>
        </row>
        <row r="71">
          <cell r="A71">
            <v>20150100010</v>
          </cell>
          <cell r="B71" t="str">
            <v>A5冊子 万田酵素ﾌﾞﾗﾝﾄﾞﾌﾞｯｸ</v>
          </cell>
          <cell r="C71">
            <v>8.1999999999999993</v>
          </cell>
        </row>
        <row r="72">
          <cell r="A72">
            <v>20150200017</v>
          </cell>
          <cell r="B72" t="str">
            <v>ｽﾄﾚｰﾄﾀｲﾌﾟ取扱説明書2つ折りﾘｰﾌﾚｯﾄ</v>
          </cell>
          <cell r="C72">
            <v>12.85</v>
          </cell>
        </row>
        <row r="73">
          <cell r="A73">
            <v>20150200056</v>
          </cell>
          <cell r="B73" t="str">
            <v>二つ折りﾘｰﾌ 万田農場ﾌﾞﾗﾝﾄﾞﾉｰﾄ</v>
          </cell>
          <cell r="C73">
            <v>51.6</v>
          </cell>
        </row>
        <row r="74">
          <cell r="A74">
            <v>20150600008</v>
          </cell>
          <cell r="B74" t="str">
            <v>三つ折ﾘｰﾌ 万田酵素(免税店向け)</v>
          </cell>
          <cell r="C74">
            <v>24.5</v>
          </cell>
        </row>
        <row r="75">
          <cell r="A75">
            <v>20150600051</v>
          </cell>
          <cell r="B75" t="str">
            <v>のぼり 万田酵素</v>
          </cell>
          <cell r="C75">
            <v>850</v>
          </cell>
        </row>
        <row r="76">
          <cell r="A76">
            <v>20150600052</v>
          </cell>
          <cell r="B76" t="str">
            <v>のぼり 万田31号</v>
          </cell>
          <cell r="C76">
            <v>850</v>
          </cell>
        </row>
        <row r="77">
          <cell r="A77">
            <v>20150600053</v>
          </cell>
          <cell r="B77" t="str">
            <v>のぼり 万田ｱﾐﾉｱﾙﾌｧ</v>
          </cell>
          <cell r="C77">
            <v>850</v>
          </cell>
        </row>
        <row r="78">
          <cell r="A78">
            <v>20150900011</v>
          </cell>
          <cell r="B78" t="str">
            <v>A4ﾘｰﾌﾚｯﾄ万田酵素 腸内環境改善</v>
          </cell>
          <cell r="C78">
            <v>24</v>
          </cell>
        </row>
        <row r="79">
          <cell r="A79">
            <v>20150900012</v>
          </cell>
          <cell r="B79" t="str">
            <v>手提げ袋(小)Manda</v>
          </cell>
          <cell r="C79">
            <v>48</v>
          </cell>
        </row>
        <row r="80">
          <cell r="A80">
            <v>20150900013</v>
          </cell>
          <cell r="B80" t="str">
            <v>手提げ袋(大)Manda</v>
          </cell>
          <cell r="C80">
            <v>72</v>
          </cell>
        </row>
        <row r="81">
          <cell r="A81">
            <v>20150900014</v>
          </cell>
          <cell r="B81" t="str">
            <v>手提げ袋(特小)Manda</v>
          </cell>
          <cell r="C81">
            <v>43</v>
          </cell>
        </row>
        <row r="82">
          <cell r="A82">
            <v>20151100013</v>
          </cell>
          <cell r="B82" t="str">
            <v>A4ﾘｰﾌﾚｯﾄ 31号事例(梨)</v>
          </cell>
          <cell r="C82">
            <v>27</v>
          </cell>
        </row>
        <row r="83">
          <cell r="A83">
            <v>20151100014</v>
          </cell>
          <cell r="B83" t="str">
            <v>A4ﾘｰﾌﾚｯﾄ 31号事例(ﾒﾛﾝ)</v>
          </cell>
          <cell r="C83">
            <v>27</v>
          </cell>
        </row>
        <row r="84">
          <cell r="A84">
            <v>20160100002</v>
          </cell>
          <cell r="B84" t="str">
            <v>A4ﾘｰﾌﾚｯﾄ 31号事例(水稲)</v>
          </cell>
          <cell r="C84">
            <v>27</v>
          </cell>
        </row>
        <row r="85">
          <cell r="A85">
            <v>20160100003</v>
          </cell>
          <cell r="B85" t="str">
            <v>A4ﾘｰﾌﾚｯﾄ 31号事例(みかん)</v>
          </cell>
          <cell r="C85">
            <v>27</v>
          </cell>
        </row>
        <row r="86">
          <cell r="A86">
            <v>20160100004</v>
          </cell>
          <cell r="B86" t="str">
            <v>A4ﾘｰﾌﾚｯﾄ 31号事例(ﾃﾞｺﾎﾟﾝ)</v>
          </cell>
          <cell r="C86">
            <v>27</v>
          </cell>
        </row>
        <row r="87">
          <cell r="A87">
            <v>20160100005</v>
          </cell>
          <cell r="B87" t="str">
            <v>A4ﾘｰﾌﾚｯﾄ 31号事例(柿)</v>
          </cell>
          <cell r="C87">
            <v>27</v>
          </cell>
        </row>
        <row r="88">
          <cell r="A88">
            <v>20160100012</v>
          </cell>
          <cell r="B88" t="str">
            <v>お買い物ｶﾞｲﾄﾞﾌﾞｯｸ</v>
          </cell>
          <cell r="C88">
            <v>14</v>
          </cell>
        </row>
        <row r="89">
          <cell r="A89">
            <v>20160200020</v>
          </cell>
          <cell r="B89" t="str">
            <v>万田ｱﾐﾉｱﾙﾌｧ 100ml 空見本_201602</v>
          </cell>
          <cell r="C89">
            <v>74.2</v>
          </cell>
        </row>
        <row r="90">
          <cell r="A90">
            <v>20160200021</v>
          </cell>
          <cell r="B90" t="str">
            <v>万田ｱﾐﾉｱﾙﾌｧ 500ml 空見本_201602</v>
          </cell>
          <cell r="C90">
            <v>175.75</v>
          </cell>
        </row>
        <row r="91">
          <cell r="A91">
            <v>20160200022</v>
          </cell>
          <cell r="B91" t="str">
            <v>万田ｱﾐﾉｱﾙﾌｧ 1L 空見本_201602</v>
          </cell>
          <cell r="C91">
            <v>178</v>
          </cell>
        </row>
        <row r="92">
          <cell r="A92">
            <v>20160200024</v>
          </cell>
          <cell r="B92" t="str">
            <v>ｻﾝﾌﾟﾙ送付挨拶文</v>
          </cell>
          <cell r="C92">
            <v>3.5</v>
          </cell>
        </row>
        <row r="93">
          <cell r="A93">
            <v>20160600018</v>
          </cell>
          <cell r="B93" t="str">
            <v>ﾐｬﾝﾏｰPJ_DVD_1_CM・浄水器・学校</v>
          </cell>
          <cell r="C93">
            <v>198.2</v>
          </cell>
        </row>
        <row r="94">
          <cell r="A94">
            <v>20160600019</v>
          </cell>
          <cell r="B94" t="str">
            <v>ﾐｬﾝﾏｰPJ_CD_ﾃｰﾏｿﾝｸﾞ青田、輝く</v>
          </cell>
          <cell r="C94">
            <v>190</v>
          </cell>
        </row>
        <row r="95">
          <cell r="A95">
            <v>20160700050</v>
          </cell>
          <cell r="B95" t="str">
            <v>ﾌﾗﾜｰﾎﾟｰﾁ</v>
          </cell>
          <cell r="C95">
            <v>240</v>
          </cell>
        </row>
        <row r="96">
          <cell r="A96">
            <v>20161100030</v>
          </cell>
          <cell r="B96" t="str">
            <v>口座用紙同梱のご案内</v>
          </cell>
          <cell r="C96">
            <v>3.5</v>
          </cell>
        </row>
        <row r="97">
          <cell r="A97">
            <v>20161100031</v>
          </cell>
          <cell r="B97" t="str">
            <v>資料送付のご案内分</v>
          </cell>
          <cell r="C97">
            <v>3.5</v>
          </cell>
        </row>
        <row r="98">
          <cell r="A98">
            <v>20170100015</v>
          </cell>
          <cell r="B98" t="str">
            <v>ﾂｰﾄﾝﾊﾞｯｸﾞｲﾝﾊﾞｯｸﾞ</v>
          </cell>
          <cell r="C98">
            <v>328</v>
          </cell>
        </row>
        <row r="99">
          <cell r="A99">
            <v>20170500018</v>
          </cell>
          <cell r="B99" t="str">
            <v>しおり_保湿ﾊﾝﾄﾞｸﾘｰﾑ</v>
          </cell>
          <cell r="C99">
            <v>4.8</v>
          </cell>
        </row>
        <row r="100">
          <cell r="A100">
            <v>20170500019</v>
          </cell>
          <cell r="B100" t="str">
            <v>しおり_万田のお米 2合X2</v>
          </cell>
          <cell r="C100">
            <v>4.5999999999999996</v>
          </cell>
        </row>
        <row r="101">
          <cell r="A101">
            <v>20170500021</v>
          </cell>
          <cell r="B101" t="str">
            <v>しおり_万田酵素ﾄﾞﾘﾝｸﾀｲﾌﾟ</v>
          </cell>
          <cell r="C101">
            <v>24</v>
          </cell>
        </row>
        <row r="102">
          <cell r="A102">
            <v>20170500022</v>
          </cell>
          <cell r="B102" t="str">
            <v>しおり_保湿泡洗顔(180ml)</v>
          </cell>
          <cell r="C102">
            <v>27.9</v>
          </cell>
        </row>
        <row r="103">
          <cell r="A103">
            <v>20170500023</v>
          </cell>
          <cell r="B103" t="str">
            <v>しおり_黒熟酢(300ml)</v>
          </cell>
          <cell r="C103">
            <v>10.7</v>
          </cell>
        </row>
        <row r="104">
          <cell r="A104">
            <v>20170500024</v>
          </cell>
          <cell r="B104" t="str">
            <v>しおり_ﾋﾞｭｰﾃｨｰｾﾞﾘｰ 10g×15本</v>
          </cell>
          <cell r="C104">
            <v>4.8</v>
          </cell>
        </row>
        <row r="105">
          <cell r="A105">
            <v>20170500026</v>
          </cell>
          <cell r="B105" t="str">
            <v>しおり_四万十うなぎ(蒲焼き)</v>
          </cell>
          <cell r="C105">
            <v>4.5999999999999996</v>
          </cell>
        </row>
        <row r="106">
          <cell r="A106">
            <v>20170500027</v>
          </cell>
          <cell r="B106" t="str">
            <v>しおり_ﾄﾞﾘﾝｸお米ｾｯﾄ</v>
          </cell>
          <cell r="C106">
            <v>4.8</v>
          </cell>
        </row>
        <row r="107">
          <cell r="A107">
            <v>20170500028</v>
          </cell>
          <cell r="B107" t="str">
            <v>しおり_万田酵素STANDARD</v>
          </cell>
          <cell r="C107">
            <v>27.8</v>
          </cell>
        </row>
        <row r="108">
          <cell r="A108">
            <v>20170500046</v>
          </cell>
          <cell r="B108" t="str">
            <v>ﾛｰｽﾞﾌﾞﾗｲﾄ 晴雨兼用折りたたみ傘</v>
          </cell>
          <cell r="C108">
            <v>380</v>
          </cell>
        </row>
        <row r="109">
          <cell r="A109">
            <v>20170600023</v>
          </cell>
          <cell r="B109" t="str">
            <v>しおり_ｽｷﾝｹｱｾｯﾄ</v>
          </cell>
          <cell r="C109">
            <v>16.8</v>
          </cell>
        </row>
        <row r="110">
          <cell r="A110">
            <v>20170600024</v>
          </cell>
          <cell r="B110" t="str">
            <v>しおり_保湿ﾊﾝﾄﾞｸﾘｰﾑ(ｾｯﾄ用)</v>
          </cell>
          <cell r="C110">
            <v>24</v>
          </cell>
        </row>
        <row r="111">
          <cell r="A111">
            <v>20170700069</v>
          </cell>
          <cell r="B111" t="str">
            <v>万田酵素GINGER法人用5個入箱(販促</v>
          </cell>
          <cell r="C111">
            <v>54.3</v>
          </cell>
        </row>
        <row r="112">
          <cell r="A112">
            <v>20170700071</v>
          </cell>
          <cell r="B112" t="str">
            <v>三つ折ﾘｰﾌ万田酵素GINGER(CO)(販促</v>
          </cell>
          <cell r="C112">
            <v>10.8</v>
          </cell>
        </row>
        <row r="113">
          <cell r="A113">
            <v>20170800042</v>
          </cell>
          <cell r="B113" t="str">
            <v>二つ折ﾘｰﾌ おいしい青汁</v>
          </cell>
          <cell r="C113">
            <v>29.5</v>
          </cell>
        </row>
        <row r="114">
          <cell r="A114">
            <v>20170900022</v>
          </cell>
          <cell r="B114" t="str">
            <v>三つ折ﾘｰﾌ万田酵素STANDARD(CO)(販</v>
          </cell>
          <cell r="C114">
            <v>10.8</v>
          </cell>
        </row>
        <row r="115">
          <cell r="A115">
            <v>20170900023</v>
          </cell>
          <cell r="B115" t="str">
            <v>万田酵素STANDARD法人用5個入箱(販</v>
          </cell>
          <cell r="C115">
            <v>48.5</v>
          </cell>
        </row>
        <row r="116">
          <cell r="A116">
            <v>20170900028</v>
          </cell>
          <cell r="B116" t="str">
            <v>ｷﾙﾃｨﾝｸﾞﾄｰﾄ</v>
          </cell>
          <cell r="C116">
            <v>415</v>
          </cell>
        </row>
        <row r="117">
          <cell r="A117">
            <v>20170900036</v>
          </cell>
          <cell r="B117" t="str">
            <v>ｽｲﾝｸﾞﾎﾟｯﾌﾟ簡体字(非加熱)</v>
          </cell>
          <cell r="C117">
            <v>97</v>
          </cell>
        </row>
        <row r="118">
          <cell r="A118">
            <v>20170900037</v>
          </cell>
          <cell r="B118" t="str">
            <v>ｽｲﾝｸﾞﾎﾟｯﾌﾟ簡体字(日本製)</v>
          </cell>
          <cell r="C118">
            <v>97</v>
          </cell>
        </row>
        <row r="119">
          <cell r="A119">
            <v>20170900038</v>
          </cell>
          <cell r="B119" t="str">
            <v>ｽｲﾝｸﾞﾎﾟｯﾌﾟ簡体字(発酵熟成)</v>
          </cell>
          <cell r="C119">
            <v>97</v>
          </cell>
        </row>
        <row r="120">
          <cell r="A120">
            <v>20170900039</v>
          </cell>
          <cell r="B120" t="str">
            <v>ｽｲﾝｸﾞﾎﾟｯﾌﾟ繁体字(非加熱)</v>
          </cell>
          <cell r="C120">
            <v>97</v>
          </cell>
        </row>
        <row r="121">
          <cell r="A121">
            <v>20170900040</v>
          </cell>
          <cell r="B121" t="str">
            <v>ｽｲﾝｸﾞﾎﾟｯﾌﾟ繁体字(日本製)</v>
          </cell>
          <cell r="C121">
            <v>97</v>
          </cell>
        </row>
        <row r="122">
          <cell r="A122">
            <v>20170900041</v>
          </cell>
          <cell r="B122" t="str">
            <v>ｽｲﾝｸﾞﾎﾟｯﾌﾟ繁体字(発酵熟成)</v>
          </cell>
          <cell r="C122">
            <v>97</v>
          </cell>
        </row>
        <row r="123">
          <cell r="A123">
            <v>20170900042</v>
          </cell>
          <cell r="B123" t="str">
            <v>ｽｲﾝｸﾞﾎﾟｯﾌﾟ韓国語(非加熱)</v>
          </cell>
          <cell r="C123">
            <v>97</v>
          </cell>
        </row>
        <row r="124">
          <cell r="A124">
            <v>20170900043</v>
          </cell>
          <cell r="B124" t="str">
            <v>ｽｲﾝｸﾞﾎﾟｯﾌﾟ韓国語(日本製)</v>
          </cell>
          <cell r="C124">
            <v>97</v>
          </cell>
        </row>
        <row r="125">
          <cell r="A125">
            <v>20170900044</v>
          </cell>
          <cell r="B125" t="str">
            <v>ｽｲﾝｸﾞﾎﾟｯﾌﾟ韓国語(発酵熟成)</v>
          </cell>
          <cell r="C125">
            <v>97</v>
          </cell>
        </row>
        <row r="126">
          <cell r="A126">
            <v>20171000048</v>
          </cell>
          <cell r="B126" t="str">
            <v>しおり_四万十うなぎ販売用(2尾)</v>
          </cell>
          <cell r="C126">
            <v>11</v>
          </cell>
        </row>
        <row r="127">
          <cell r="A127">
            <v>20171100055</v>
          </cell>
          <cell r="B127" t="str">
            <v>二つ折ﾘｰﾌ 万田酵素ﾄﾞﾘﾝｸﾀｲﾌﾟ</v>
          </cell>
          <cell r="C127">
            <v>15.6</v>
          </cell>
        </row>
        <row r="128">
          <cell r="A128">
            <v>20171100056</v>
          </cell>
          <cell r="B128" t="str">
            <v>二つ折ﾘｰﾌ 保湿ﾊﾝﾄﾞｸﾘｰﾑ</v>
          </cell>
          <cell r="C128">
            <v>15.6</v>
          </cell>
        </row>
        <row r="129">
          <cell r="A129">
            <v>20171100057</v>
          </cell>
          <cell r="B129" t="str">
            <v>二つ折ﾘｰﾌ 保湿泡洗顔</v>
          </cell>
          <cell r="C129">
            <v>15.6</v>
          </cell>
        </row>
        <row r="130">
          <cell r="A130">
            <v>20180100010</v>
          </cell>
          <cell r="B130" t="str">
            <v>二つ折ﾘｰﾌ 黒熟酢300ml</v>
          </cell>
          <cell r="C130">
            <v>21.3</v>
          </cell>
        </row>
        <row r="131">
          <cell r="A131">
            <v>20180100074</v>
          </cell>
          <cell r="B131" t="str">
            <v>ﾌﾟﾗｲｽPOP(万田酵素GINGER77.5g)</v>
          </cell>
          <cell r="C131">
            <v>5.2</v>
          </cell>
        </row>
        <row r="132">
          <cell r="A132">
            <v>20180100076</v>
          </cell>
          <cell r="B132" t="str">
            <v>ﾌﾟﾗｲｽPOP(万田酵素STANDARD77.5g)</v>
          </cell>
          <cell r="C132">
            <v>5.2</v>
          </cell>
        </row>
        <row r="133">
          <cell r="A133">
            <v>20180100081</v>
          </cell>
          <cell r="B133" t="str">
            <v>ｽｲﾝｸﾞPOP(万田酵素GINGER77.5g)</v>
          </cell>
          <cell r="C133">
            <v>60</v>
          </cell>
        </row>
        <row r="134">
          <cell r="A134">
            <v>20180100082</v>
          </cell>
          <cell r="B134" t="str">
            <v>ｽｲﾝｸﾞPOP(万田酵素STANDARD77.5g)</v>
          </cell>
          <cell r="C134">
            <v>60</v>
          </cell>
        </row>
        <row r="135">
          <cell r="A135">
            <v>20180200009</v>
          </cell>
          <cell r="B135" t="str">
            <v>定期便お届けについてのご案内</v>
          </cell>
          <cell r="C135">
            <v>3.5</v>
          </cell>
        </row>
        <row r="136">
          <cell r="A136">
            <v>20180200010</v>
          </cell>
          <cell r="B136" t="str">
            <v>商品お届けについてのご案内</v>
          </cell>
          <cell r="C136">
            <v>3.5</v>
          </cell>
        </row>
        <row r="137">
          <cell r="A137">
            <v>20180300021</v>
          </cell>
          <cell r="B137" t="str">
            <v>二つ折ﾘｰﾌ 甘酒 万田酵素配合</v>
          </cell>
          <cell r="C137">
            <v>21.33</v>
          </cell>
        </row>
        <row r="138">
          <cell r="A138">
            <v>20180300036</v>
          </cell>
          <cell r="B138" t="str">
            <v>熊野筆洗顔ﾌﾞﾗｼ</v>
          </cell>
          <cell r="C138">
            <v>1423.44</v>
          </cell>
        </row>
        <row r="139">
          <cell r="A139">
            <v>20180300082</v>
          </cell>
          <cell r="B139" t="str">
            <v>三つ折ﾘｰﾌ 万田31号</v>
          </cell>
          <cell r="C139">
            <v>56</v>
          </cell>
        </row>
        <row r="140">
          <cell r="A140">
            <v>20180500035</v>
          </cell>
          <cell r="B140" t="str">
            <v>ｴﾑﾌｫﾙﾃ お手入れｶﾞｲﾄﾞ</v>
          </cell>
          <cell r="C140">
            <v>56</v>
          </cell>
        </row>
        <row r="141">
          <cell r="A141">
            <v>20180500047</v>
          </cell>
          <cell r="B141" t="str">
            <v>ｴﾑﾌｫﾙﾃ 紙袋</v>
          </cell>
          <cell r="C141">
            <v>215</v>
          </cell>
        </row>
        <row r="142">
          <cell r="A142">
            <v>20180500052</v>
          </cell>
          <cell r="B142" t="str">
            <v>しおり_保湿泡ﾎﾞﾃﾞｨｳｫｯｼｭ</v>
          </cell>
          <cell r="C142">
            <v>7.2</v>
          </cell>
        </row>
        <row r="143">
          <cell r="A143">
            <v>20180500053</v>
          </cell>
          <cell r="B143" t="str">
            <v>しおり_肌ごころ</v>
          </cell>
          <cell r="C143">
            <v>10.199999999999999</v>
          </cell>
        </row>
        <row r="144">
          <cell r="A144">
            <v>20180500059</v>
          </cell>
          <cell r="B144" t="str">
            <v>しおり_黒熟酢ｾｯﾄ</v>
          </cell>
          <cell r="C144">
            <v>12</v>
          </cell>
        </row>
        <row r="145">
          <cell r="A145">
            <v>20180500060</v>
          </cell>
          <cell r="B145" t="str">
            <v>しおり_ﾋﾞｭｰﾃｨｰｾﾞﾘｰｾｯﾄ</v>
          </cell>
          <cell r="C145">
            <v>87.5</v>
          </cell>
        </row>
        <row r="146">
          <cell r="A146">
            <v>20180500106</v>
          </cell>
          <cell r="B146" t="str">
            <v>熊野筆洗顔ﾌﾞﾗｼ</v>
          </cell>
          <cell r="C146">
            <v>1268</v>
          </cell>
        </row>
        <row r="147">
          <cell r="A147">
            <v>20180600003</v>
          </cell>
          <cell r="B147" t="str">
            <v>ﾊｰﾄﾞｹｰｽｶﾊﾞｰ</v>
          </cell>
          <cell r="C147">
            <v>248</v>
          </cell>
        </row>
        <row r="148">
          <cell r="A148">
            <v>20180600023</v>
          </cell>
          <cell r="B148" t="str">
            <v>お試し_ｴﾑﾌｫﾙﾃ挨拶状</v>
          </cell>
          <cell r="C148">
            <v>7.5</v>
          </cell>
        </row>
        <row r="149">
          <cell r="A149">
            <v>20180600024</v>
          </cell>
          <cell r="B149" t="str">
            <v>単品_ｴﾑﾌｫﾙﾃ挨拶状</v>
          </cell>
          <cell r="C149">
            <v>44</v>
          </cell>
        </row>
        <row r="150">
          <cell r="A150">
            <v>20180600025</v>
          </cell>
          <cell r="B150" t="str">
            <v>定期_ｴﾑﾌｫﾙﾃ挨拶状</v>
          </cell>
          <cell r="C150">
            <v>36.700000000000003</v>
          </cell>
        </row>
        <row r="151">
          <cell r="A151">
            <v>20180600026</v>
          </cell>
          <cell r="B151" t="str">
            <v>定期初回_ｴﾑﾌｫﾙﾃ挨拶状</v>
          </cell>
          <cell r="C151">
            <v>44</v>
          </cell>
        </row>
        <row r="152">
          <cell r="A152">
            <v>20180600067</v>
          </cell>
          <cell r="B152" t="str">
            <v>会社案内冊子</v>
          </cell>
          <cell r="C152">
            <v>515</v>
          </cell>
        </row>
        <row r="153">
          <cell r="A153">
            <v>20180600068</v>
          </cell>
          <cell r="B153" t="str">
            <v>ｺﾝﾀｸﾄﾂｰﾙ_①沿革</v>
          </cell>
          <cell r="C153">
            <v>143</v>
          </cell>
        </row>
        <row r="154">
          <cell r="A154">
            <v>20180600071</v>
          </cell>
          <cell r="B154" t="str">
            <v>ｺﾝﾀｸﾄﾂｰﾙ_②健康食品</v>
          </cell>
          <cell r="C154">
            <v>135</v>
          </cell>
        </row>
        <row r="155">
          <cell r="A155">
            <v>20180600072</v>
          </cell>
          <cell r="B155" t="str">
            <v>ｺﾝﾀｸﾄﾂｰﾙ_③植物用</v>
          </cell>
          <cell r="C155">
            <v>135</v>
          </cell>
        </row>
        <row r="156">
          <cell r="A156">
            <v>20180600073</v>
          </cell>
          <cell r="B156" t="str">
            <v>ｺﾝﾀｸﾄﾂｰﾙ_④水畜産</v>
          </cell>
          <cell r="C156">
            <v>135</v>
          </cell>
        </row>
        <row r="157">
          <cell r="A157">
            <v>20180600076</v>
          </cell>
          <cell r="B157" t="str">
            <v>ｺﾝﾀｸﾄﾂｰﾙ_⑤ﾋﾞｭｰﾃｨｰｹｱ</v>
          </cell>
          <cell r="C157">
            <v>135</v>
          </cell>
        </row>
        <row r="158">
          <cell r="A158">
            <v>20180700001</v>
          </cell>
          <cell r="B158" t="str">
            <v>しおり_ﾄﾞﾚｯｼﾝｸﾞ2種販売用</v>
          </cell>
          <cell r="C158">
            <v>7.4</v>
          </cell>
        </row>
        <row r="159">
          <cell r="A159">
            <v>20180700003</v>
          </cell>
          <cell r="B159" t="str">
            <v>しおり_ﾄﾞﾚｯｼﾝｸﾞ2種</v>
          </cell>
          <cell r="C159">
            <v>7.4</v>
          </cell>
        </row>
        <row r="160">
          <cell r="A160">
            <v>20180700072</v>
          </cell>
          <cell r="B160" t="str">
            <v>万田酵素 GINGER 分包77.5g ﾀﾞﾐｰ</v>
          </cell>
          <cell r="C160">
            <v>20</v>
          </cell>
        </row>
        <row r="161">
          <cell r="A161">
            <v>20180700073</v>
          </cell>
          <cell r="B161" t="str">
            <v>万田酵素 STANDARD 分包77.5g ﾀﾞﾐｰ</v>
          </cell>
          <cell r="C161">
            <v>19.79</v>
          </cell>
        </row>
        <row r="162">
          <cell r="A162">
            <v>20180700074</v>
          </cell>
          <cell r="B162" t="str">
            <v>万田酵素 MULBERRY 分包77.5g ﾀﾞﾐｰ</v>
          </cell>
          <cell r="C162">
            <v>21.06</v>
          </cell>
        </row>
        <row r="163">
          <cell r="A163">
            <v>20180800055</v>
          </cell>
          <cell r="B163" t="str">
            <v>三つ折ﾘｰﾌ万田酵素MULBERRY(CO)</v>
          </cell>
          <cell r="C163">
            <v>8.4</v>
          </cell>
        </row>
        <row r="164">
          <cell r="A164">
            <v>20180800056</v>
          </cell>
          <cell r="B164" t="str">
            <v>万田酵素MULBERRY法人用5個入箱(販</v>
          </cell>
          <cell r="C164">
            <v>48.5</v>
          </cell>
        </row>
        <row r="165">
          <cell r="A165">
            <v>20180800057</v>
          </cell>
          <cell r="B165" t="str">
            <v>三つ折ﾘｰﾌ ｴﾑﾌｫﾙﾃ</v>
          </cell>
          <cell r="C165">
            <v>10.8</v>
          </cell>
        </row>
        <row r="166">
          <cell r="A166">
            <v>20180900035</v>
          </cell>
          <cell r="B166" t="str">
            <v>しおり_万田酵素MULBERRY</v>
          </cell>
          <cell r="C166">
            <v>31</v>
          </cell>
        </row>
        <row r="167">
          <cell r="A167">
            <v>20180900067</v>
          </cell>
          <cell r="B167" t="str">
            <v>ほうれん草の種</v>
          </cell>
          <cell r="C167">
            <v>12</v>
          </cell>
        </row>
        <row r="168">
          <cell r="A168">
            <v>20181000003</v>
          </cell>
          <cell r="B168" t="str">
            <v>ｴﾑﾌｫﾙﾃ ｵﾘｼﾞﾅﾙﾓﾊﾞｲﾙﾊﾞｯﾃﾘｰ</v>
          </cell>
          <cell r="C168">
            <v>536</v>
          </cell>
        </row>
        <row r="169">
          <cell r="A169">
            <v>20181000030</v>
          </cell>
          <cell r="B169" t="str">
            <v>しおり_万田のお餅</v>
          </cell>
          <cell r="C169">
            <v>7.5</v>
          </cell>
        </row>
        <row r="170">
          <cell r="A170">
            <v>20181000043</v>
          </cell>
          <cell r="B170" t="str">
            <v>ｼｪｲｶｰ</v>
          </cell>
          <cell r="C170">
            <v>121</v>
          </cell>
        </row>
        <row r="171">
          <cell r="A171">
            <v>20181100056</v>
          </cell>
          <cell r="B171" t="str">
            <v>万田酵素GINGER 粒44.1g化粧箱</v>
          </cell>
          <cell r="C171">
            <v>20.059999999999999</v>
          </cell>
        </row>
        <row r="172">
          <cell r="A172">
            <v>20181100057</v>
          </cell>
          <cell r="B172" t="str">
            <v>万田酵素STANDARD 粒44.1g化粧箱</v>
          </cell>
          <cell r="C172">
            <v>28.78</v>
          </cell>
        </row>
        <row r="173">
          <cell r="A173">
            <v>20181100058</v>
          </cell>
          <cell r="B173" t="str">
            <v>万田酵素MULBERRY 粒44.1g化粧箱</v>
          </cell>
          <cell r="C173">
            <v>33.07</v>
          </cell>
        </row>
        <row r="174">
          <cell r="A174">
            <v>20181100063</v>
          </cell>
          <cell r="B174" t="str">
            <v>ﾌﾟﾗｲｽPOP(万田酵素ﾄﾞﾘﾝｸﾀｲﾌﾟ)</v>
          </cell>
          <cell r="C174">
            <v>5.5</v>
          </cell>
        </row>
        <row r="175">
          <cell r="A175">
            <v>20181100064</v>
          </cell>
          <cell r="B175" t="str">
            <v>ﾌﾟﾗｲｽPOP(万田酵素MULBERRY77.5g)</v>
          </cell>
          <cell r="C175">
            <v>4.5</v>
          </cell>
        </row>
        <row r="176">
          <cell r="A176">
            <v>20181100105</v>
          </cell>
          <cell r="B176" t="str">
            <v>ｴﾑﾌｫﾙﾃ ｷﾞﾌﾄﾎﾞｯｸｽ</v>
          </cell>
          <cell r="C176">
            <v>250</v>
          </cell>
        </row>
        <row r="177">
          <cell r="A177">
            <v>20181200012</v>
          </cell>
          <cell r="B177" t="str">
            <v>A5POP 果穀藻菜</v>
          </cell>
          <cell r="C177">
            <v>62</v>
          </cell>
        </row>
        <row r="178">
          <cell r="A178">
            <v>20181200015</v>
          </cell>
          <cell r="B178" t="str">
            <v>SP認知拡大冊子</v>
          </cell>
          <cell r="C178">
            <v>20</v>
          </cell>
        </row>
        <row r="179">
          <cell r="A179">
            <v>20190100042</v>
          </cell>
          <cell r="B179" t="str">
            <v>ﾁｭｰﾌﾞﾀｲﾌﾟ ﾊﾝｶﾞｰ什器(販促物）</v>
          </cell>
          <cell r="C179">
            <v>298</v>
          </cell>
        </row>
        <row r="180">
          <cell r="A180">
            <v>20190100043</v>
          </cell>
          <cell r="B180" t="str">
            <v>ﾁｭｰﾌﾞﾀｲﾌﾟ ｶｳﾝﾀｰ什器(販促物)</v>
          </cell>
          <cell r="C180">
            <v>66.5</v>
          </cell>
        </row>
        <row r="181">
          <cell r="A181">
            <v>20190200049</v>
          </cell>
          <cell r="B181" t="str">
            <v>しおり_おいしいとまとｼﾞｭｰｽ</v>
          </cell>
          <cell r="C181">
            <v>7.5</v>
          </cell>
        </row>
        <row r="182">
          <cell r="A182">
            <v>20190300056</v>
          </cell>
          <cell r="B182" t="str">
            <v>定期便ｾｯﾄ割のご案内</v>
          </cell>
          <cell r="C182">
            <v>22.5</v>
          </cell>
        </row>
        <row r="183">
          <cell r="A183">
            <v>20190500002</v>
          </cell>
          <cell r="B183" t="str">
            <v>ﾄｯﾌﾟﾎﾞｰﾄﾞ(450)美容と健康にｱﾌﾟﾛｰﾁ</v>
          </cell>
          <cell r="C183">
            <v>280</v>
          </cell>
        </row>
        <row r="184">
          <cell r="A184">
            <v>20190500003</v>
          </cell>
          <cell r="B184" t="str">
            <v>ﾄｯﾌﾟﾎﾞｰﾄﾞ(900)美容と健康にｱﾌﾟﾛｰﾁ</v>
          </cell>
          <cell r="C184">
            <v>415</v>
          </cell>
        </row>
        <row r="185">
          <cell r="A185">
            <v>20190500004</v>
          </cell>
          <cell r="B185" t="str">
            <v>ﾌﾟﾗｲｽPOP(ﾁｭｰﾌﾞﾀｲﾌﾟ)</v>
          </cell>
          <cell r="C185">
            <v>32.5</v>
          </cell>
        </row>
        <row r="186">
          <cell r="A186">
            <v>20190500033</v>
          </cell>
          <cell r="B186" t="str">
            <v>しおり_万田のお米 2kg</v>
          </cell>
          <cell r="C186">
            <v>8</v>
          </cell>
        </row>
        <row r="187">
          <cell r="A187">
            <v>20190500047</v>
          </cell>
          <cell r="B187" t="str">
            <v>ｽｲﾝｸﾞPOP(TVCM放送中)</v>
          </cell>
          <cell r="C187">
            <v>27.8</v>
          </cell>
        </row>
        <row r="188">
          <cell r="A188">
            <v>20190600024</v>
          </cell>
          <cell r="B188" t="str">
            <v>ｷｰﾜｰﾄﾞ抽選(定期2回目)</v>
          </cell>
          <cell r="C188">
            <v>2.72</v>
          </cell>
        </row>
        <row r="189">
          <cell r="A189">
            <v>20190600025</v>
          </cell>
          <cell r="B189" t="str">
            <v>ｷｰﾜｰﾄﾞ抽選(定期3回目)</v>
          </cell>
          <cell r="C189">
            <v>2.87</v>
          </cell>
        </row>
        <row r="190">
          <cell r="A190">
            <v>20190600027</v>
          </cell>
          <cell r="B190" t="str">
            <v>ｷｰﾜｰﾄﾞ抽選(定期初回)</v>
          </cell>
          <cell r="C190">
            <v>2.54</v>
          </cell>
        </row>
        <row r="191">
          <cell r="A191">
            <v>20190600035</v>
          </cell>
          <cell r="B191" t="str">
            <v>ｺﾝﾀｸﾄﾂｰﾙ_⑥HAKKOﾊﾟｰｸ</v>
          </cell>
          <cell r="C191">
            <v>95</v>
          </cell>
        </row>
        <row r="192">
          <cell r="A192">
            <v>20190600053</v>
          </cell>
          <cell r="B192" t="str">
            <v>(B)ﾗﾝｸｱｯﾌﾟご案内ﾁﾗｼ</v>
          </cell>
          <cell r="C192">
            <v>6.12</v>
          </cell>
        </row>
        <row r="193">
          <cell r="A193">
            <v>20190600054</v>
          </cell>
          <cell r="B193" t="str">
            <v>(S)ﾗﾝｸｱｯﾌﾟご案内ﾁﾗｼ</v>
          </cell>
          <cell r="C193">
            <v>7.02</v>
          </cell>
        </row>
        <row r="194">
          <cell r="A194">
            <v>20190600055</v>
          </cell>
          <cell r="B194" t="str">
            <v>(G)ﾗﾝｸｱｯﾌﾟご案内ﾁﾗｼ</v>
          </cell>
          <cell r="C194">
            <v>7.02</v>
          </cell>
        </row>
        <row r="195">
          <cell r="A195">
            <v>20190600056</v>
          </cell>
          <cell r="B195" t="str">
            <v>(P1)ﾗﾝｸｱｯﾌﾟご案内ﾁﾗｼ</v>
          </cell>
          <cell r="C195">
            <v>6.72</v>
          </cell>
        </row>
        <row r="196">
          <cell r="A196">
            <v>20190600057</v>
          </cell>
          <cell r="B196" t="str">
            <v>(P2)ﾗﾝｸｱｯﾌﾟご案内ﾁﾗｼ</v>
          </cell>
          <cell r="C196">
            <v>6.72</v>
          </cell>
        </row>
        <row r="197">
          <cell r="A197">
            <v>20190600058</v>
          </cell>
          <cell r="B197" t="str">
            <v>(P3)ﾗﾝｸｱｯﾌﾟご案内ﾁﾗｼ</v>
          </cell>
          <cell r="C197">
            <v>6.72</v>
          </cell>
        </row>
        <row r="198">
          <cell r="A198">
            <v>20190600059</v>
          </cell>
          <cell r="B198" t="str">
            <v>(D)ﾗﾝｸｱｯﾌﾟご案内ﾁﾗｼ</v>
          </cell>
          <cell r="C198">
            <v>7.47</v>
          </cell>
        </row>
        <row r="199">
          <cell r="A199">
            <v>20190700018</v>
          </cell>
          <cell r="B199" t="str">
            <v>(ﾌﾟﾚｾﾞﾝﾄ)保温･保冷ﾊﾞｯｸﾞ</v>
          </cell>
          <cell r="C199">
            <v>360</v>
          </cell>
        </row>
        <row r="200">
          <cell r="A200">
            <v>20190700023</v>
          </cell>
          <cell r="B200" t="str">
            <v>定期初回飲み忘れ防止ﾂｰﾙ</v>
          </cell>
          <cell r="C200">
            <v>128</v>
          </cell>
        </row>
        <row r="201">
          <cell r="A201">
            <v>20190700025</v>
          </cell>
          <cell r="B201" t="str">
            <v>(一般)商品ｶﾀﾛｸﾞ</v>
          </cell>
          <cell r="C201">
            <v>35.200000000000003</v>
          </cell>
        </row>
        <row r="202">
          <cell r="A202">
            <v>20190700029</v>
          </cell>
          <cell r="B202" t="str">
            <v>ｷｰﾜｰﾄﾞ応募用紙</v>
          </cell>
          <cell r="C202">
            <v>1.69</v>
          </cell>
        </row>
        <row r="203">
          <cell r="A203">
            <v>20190700051</v>
          </cell>
          <cell r="B203" t="str">
            <v>しおり_万田のお米 2合X2_富山県産</v>
          </cell>
          <cell r="C203">
            <v>11.8</v>
          </cell>
        </row>
        <row r="204">
          <cell r="A204">
            <v>20190700060</v>
          </cell>
          <cell r="B204" t="str">
            <v>新ｽﾀｰﾀｰﾁﾗｼ</v>
          </cell>
          <cell r="C204">
            <v>12.4</v>
          </cell>
        </row>
        <row r="205">
          <cell r="A205">
            <v>20190800026</v>
          </cell>
          <cell r="B205" t="str">
            <v>しおり_万田のお米 2kg_富山県産</v>
          </cell>
          <cell r="C205">
            <v>20.3</v>
          </cell>
        </row>
        <row r="206">
          <cell r="A206">
            <v>20190800038</v>
          </cell>
          <cell r="B206" t="str">
            <v>二つ折ﾘｰﾌﾋﾞｭｰﾃｨｰﾌﾟﾗｽｾﾞﾘｰﾓｱ</v>
          </cell>
          <cell r="C206">
            <v>15.6</v>
          </cell>
        </row>
        <row r="207">
          <cell r="A207">
            <v>20190800045</v>
          </cell>
          <cell r="B207" t="str">
            <v>しおり_(G)おいしいﾄﾏﾄｼﾞｭｰｽ</v>
          </cell>
          <cell r="C207">
            <v>24</v>
          </cell>
        </row>
        <row r="208">
          <cell r="A208">
            <v>20190900027</v>
          </cell>
          <cell r="B208" t="str">
            <v>(お試し)挨拶状1910</v>
          </cell>
          <cell r="C208">
            <v>8.14</v>
          </cell>
        </row>
        <row r="209">
          <cell r="A209">
            <v>20190900029</v>
          </cell>
          <cell r="B209" t="str">
            <v>(定期1回目)万田酵素ﾌﾞﾗﾝﾄﾞﾌﾞｯｸ</v>
          </cell>
          <cell r="C209">
            <v>25.94</v>
          </cell>
        </row>
        <row r="210">
          <cell r="A210">
            <v>20190900033</v>
          </cell>
          <cell r="B210" t="str">
            <v>ｴﾑﾌｫﾙﾃ ﾌﾞﾗﾝﾄﾞﾌﾞｯｸ 増税改版</v>
          </cell>
          <cell r="C210">
            <v>9.6999999999999993</v>
          </cell>
        </row>
        <row r="211">
          <cell r="A211">
            <v>20190900034</v>
          </cell>
          <cell r="B211" t="str">
            <v>(定期)ｴﾑﾌｫﾙﾃ 注文用紙 増税改版</v>
          </cell>
          <cell r="C211">
            <v>8.4</v>
          </cell>
        </row>
        <row r="212">
          <cell r="A212">
            <v>20190900035</v>
          </cell>
          <cell r="B212" t="str">
            <v>(一般)ｴﾑﾌｫﾙﾃ 注文用紙 増税改版</v>
          </cell>
          <cell r="C212">
            <v>8.4</v>
          </cell>
        </row>
        <row r="213">
          <cell r="A213">
            <v>20190900036</v>
          </cell>
          <cell r="B213" t="str">
            <v>定期引上げ同梱げﾁﾗｼ(ｱﾝｹｰﾄ付き)</v>
          </cell>
          <cell r="C213">
            <v>10.6</v>
          </cell>
        </row>
        <row r="214">
          <cell r="A214">
            <v>20190900037</v>
          </cell>
          <cell r="B214" t="str">
            <v>ﾌﾞﾗﾝﾄﾞﾌﾞｯｸA4版ﾁﾗｼ 増税改版</v>
          </cell>
          <cell r="C214">
            <v>9.6999999999999993</v>
          </cell>
        </row>
        <row r="215">
          <cell r="A215">
            <v>20190900045</v>
          </cell>
          <cell r="B215" t="str">
            <v>(定期)商品ｶﾀﾛｸﾞ</v>
          </cell>
          <cell r="C215">
            <v>21</v>
          </cell>
        </row>
        <row r="216">
          <cell r="A216">
            <v>20190900069</v>
          </cell>
          <cell r="B216" t="str">
            <v>お試しGIN定期引上げﾁﾗｼ(A3)</v>
          </cell>
          <cell r="C216">
            <v>21.8</v>
          </cell>
        </row>
        <row r="217">
          <cell r="A217">
            <v>20190900070</v>
          </cell>
          <cell r="B217" t="str">
            <v>お試しSTA定期引上げﾁﾗｼ(A3)</v>
          </cell>
          <cell r="C217">
            <v>21.8</v>
          </cell>
        </row>
        <row r="218">
          <cell r="A218">
            <v>20190900071</v>
          </cell>
          <cell r="B218" t="str">
            <v>お試しMUL定期引上げﾁﾗｼ(A3)</v>
          </cell>
          <cell r="C218">
            <v>15.2</v>
          </cell>
        </row>
        <row r="219">
          <cell r="A219">
            <v>20190900155</v>
          </cell>
          <cell r="B219" t="str">
            <v>(定期2回目)万田酵素ﾌﾞﾗﾝﾄﾞﾌﾞｯｸ</v>
          </cell>
          <cell r="C219">
            <v>22.72</v>
          </cell>
        </row>
        <row r="220">
          <cell r="A220">
            <v>20191000005</v>
          </cell>
          <cell r="B220" t="str">
            <v>(B)定期用</v>
          </cell>
          <cell r="C220">
            <v>0</v>
          </cell>
        </row>
        <row r="221">
          <cell r="A221">
            <v>20191000018</v>
          </cell>
          <cell r="B221" t="str">
            <v>ｷｰﾜｰﾄﾞ応募施策ﾌﾟﾚｾﾞﾝﾄご案内ﾁﾗｼ</v>
          </cell>
          <cell r="C221">
            <v>3.5</v>
          </cell>
        </row>
        <row r="222">
          <cell r="A222">
            <v>20191000112</v>
          </cell>
          <cell r="B222" t="str">
            <v>ｷﾞﾌﾄﾎﾞｯｸｽ 特小</v>
          </cell>
          <cell r="C222">
            <v>250</v>
          </cell>
        </row>
        <row r="223">
          <cell r="A223">
            <v>20191000113</v>
          </cell>
          <cell r="B223" t="str">
            <v>ｷﾞﾌﾄﾎﾞｯｸｽ 小</v>
          </cell>
          <cell r="C223">
            <v>250</v>
          </cell>
        </row>
        <row r="224">
          <cell r="A224">
            <v>20191000114</v>
          </cell>
          <cell r="B224" t="str">
            <v>ｷﾞﾌﾄﾎﾞｯｸｽ 中</v>
          </cell>
          <cell r="C224">
            <v>250</v>
          </cell>
        </row>
        <row r="225">
          <cell r="A225">
            <v>20191000115</v>
          </cell>
          <cell r="B225" t="str">
            <v>ｷﾞﾌﾄﾎﾞｯｸｽ 大</v>
          </cell>
          <cell r="C225">
            <v>250</v>
          </cell>
        </row>
        <row r="226">
          <cell r="A226">
            <v>20191000116</v>
          </cell>
          <cell r="B226" t="str">
            <v>配送箱</v>
          </cell>
          <cell r="C226">
            <v>250</v>
          </cell>
        </row>
        <row r="227">
          <cell r="A227">
            <v>20191000124</v>
          </cell>
          <cell r="B227" t="str">
            <v>(定期3回目)万田酵素ﾌﾞﾗﾝﾄﾞﾌﾞｯｸ</v>
          </cell>
          <cell r="C227">
            <v>31.18</v>
          </cell>
        </row>
        <row r="228">
          <cell r="A228">
            <v>20191000129</v>
          </cell>
          <cell r="B228" t="str">
            <v>しおり_玄米ﾊﾟｯｸﾗｲｽ</v>
          </cell>
          <cell r="C228">
            <v>11.9</v>
          </cell>
        </row>
        <row r="229">
          <cell r="A229">
            <v>20191000131</v>
          </cell>
          <cell r="B229" t="str">
            <v>二つ折ﾘｰﾌ 発酵甘酒</v>
          </cell>
          <cell r="C229">
            <v>15.6</v>
          </cell>
        </row>
        <row r="230">
          <cell r="A230">
            <v>20191000144</v>
          </cell>
          <cell r="B230" t="str">
            <v>しおり_おいしい青汁</v>
          </cell>
          <cell r="C230">
            <v>24</v>
          </cell>
        </row>
        <row r="231">
          <cell r="A231">
            <v>20191100067</v>
          </cell>
          <cell r="B231" t="str">
            <v>ﾋﾞｭｰﾃｨｰ定期便商品案内ﾁﾗｼ_5月</v>
          </cell>
          <cell r="C231">
            <v>3.5</v>
          </cell>
        </row>
        <row r="232">
          <cell r="A232">
            <v>20191100068</v>
          </cell>
          <cell r="B232" t="str">
            <v>ﾋﾞｭｰﾃｨｰ定期便商品案内ﾁﾗｼ_6月</v>
          </cell>
          <cell r="C232">
            <v>3.5</v>
          </cell>
        </row>
        <row r="233">
          <cell r="A233">
            <v>20191100074</v>
          </cell>
          <cell r="B233" t="str">
            <v>ﾌﾟﾗｲｽPOP(発酵甘酒)</v>
          </cell>
          <cell r="C233">
            <v>12.5</v>
          </cell>
        </row>
        <row r="234">
          <cell r="A234">
            <v>20191100114</v>
          </cell>
          <cell r="B234" t="str">
            <v>会報誌 vol.2</v>
          </cell>
          <cell r="C234">
            <v>19.309999999999999</v>
          </cell>
        </row>
        <row r="235">
          <cell r="A235">
            <v>20191200108</v>
          </cell>
          <cell r="B235" t="str">
            <v>(定期)甘酒CPﾁﾗｼ_2002-03</v>
          </cell>
          <cell r="C235">
            <v>3.5</v>
          </cell>
        </row>
        <row r="236">
          <cell r="A236">
            <v>20191200110</v>
          </cell>
          <cell r="B236" t="str">
            <v>第3回植物発酵啓蒙ﾁﾗｼ</v>
          </cell>
          <cell r="C236">
            <v>11.7</v>
          </cell>
        </row>
        <row r="237">
          <cell r="A237">
            <v>20200100018</v>
          </cell>
          <cell r="B237" t="str">
            <v>(4月)玄米ﾊﾟｯｸﾗｲｽ無料お試しﾁﾗｼ</v>
          </cell>
          <cell r="C237">
            <v>4.24</v>
          </cell>
        </row>
        <row r="238">
          <cell r="A238">
            <v>20200100019</v>
          </cell>
          <cell r="B238" t="str">
            <v>(5月)玄米ﾊﾟｯｸﾗｲｽ無料お試しﾁﾗｼ</v>
          </cell>
          <cell r="C238">
            <v>4.24</v>
          </cell>
        </row>
        <row r="239">
          <cell r="A239">
            <v>20200100032</v>
          </cell>
          <cell r="B239" t="str">
            <v>(ｺﾞｰﾙﾄﾞ)ｽｷﾝｹｱ詰め合わせしおり</v>
          </cell>
          <cell r="C239">
            <v>4.5999999999999996</v>
          </cell>
        </row>
        <row r="240">
          <cell r="A240">
            <v>20200100033</v>
          </cell>
          <cell r="B240" t="str">
            <v>(ﾌﾟﾗﾁﾅ)ｽｷﾝｹｱ詰め合わせしおり</v>
          </cell>
          <cell r="C240">
            <v>4.5999999999999996</v>
          </cell>
        </row>
        <row r="241">
          <cell r="A241">
            <v>20200100034</v>
          </cell>
          <cell r="B241" t="str">
            <v>(ﾀﾞｲﾔﾓﾝﾄﾞ)ｽｷﾝｹｱ詰め合わせしおり</v>
          </cell>
          <cell r="C241">
            <v>4.5999999999999996</v>
          </cell>
        </row>
        <row r="242">
          <cell r="A242">
            <v>20200100062</v>
          </cell>
          <cell r="B242" t="str">
            <v>(定期)本商品DCﾁﾗｼ</v>
          </cell>
          <cell r="C242">
            <v>3.5</v>
          </cell>
        </row>
        <row r="243">
          <cell r="A243">
            <v>20200100069</v>
          </cell>
          <cell r="B243" t="str">
            <v>(定期)ｱﾐﾉCPﾁﾗｼ 2003</v>
          </cell>
          <cell r="C243">
            <v>5.3</v>
          </cell>
        </row>
        <row r="244">
          <cell r="A244">
            <v>20200100071</v>
          </cell>
          <cell r="B244" t="str">
            <v>応募型企画_ﾌﾟﾚｾﾞﾝﾄ抽選</v>
          </cell>
          <cell r="C244">
            <v>0</v>
          </cell>
        </row>
        <row r="245">
          <cell r="A245">
            <v>20200100072</v>
          </cell>
          <cell r="B245" t="str">
            <v>新青汁お届けﾁﾗｼ</v>
          </cell>
          <cell r="C245">
            <v>2.2000000000000002</v>
          </cell>
        </row>
        <row r="246">
          <cell r="A246">
            <v>20200100074</v>
          </cell>
          <cell r="B246" t="str">
            <v>ｻﾌﾟﾗｲｽﾞﾌﾟﾚｾﾞﾝﾄﾁﾗｼ</v>
          </cell>
          <cell r="C246">
            <v>13</v>
          </cell>
        </row>
        <row r="247">
          <cell r="A247">
            <v>20200200006</v>
          </cell>
          <cell r="B247" t="str">
            <v>(定期)3月挨拶状</v>
          </cell>
          <cell r="C247">
            <v>3.02</v>
          </cell>
        </row>
        <row r="248">
          <cell r="A248">
            <v>20200200017</v>
          </cell>
          <cell r="B248" t="str">
            <v>玄米ﾊﾟｯｸﾗｲｽ_追加購入ﾁﾗｼ_5月</v>
          </cell>
          <cell r="C248">
            <v>2.5299999999999998</v>
          </cell>
        </row>
        <row r="249">
          <cell r="A249">
            <v>20200200018</v>
          </cell>
          <cell r="B249" t="str">
            <v>玄米ﾊﾟｯｸﾗｲｽ_追加購入ﾁﾗｼ_6月</v>
          </cell>
          <cell r="C249">
            <v>2.5299999999999998</v>
          </cell>
        </row>
        <row r="250">
          <cell r="A250">
            <v>20200200019</v>
          </cell>
          <cell r="B250" t="str">
            <v>玄米ﾊﾟｯｸﾗｲｽ_追加購入ﾁﾗｼ_7月</v>
          </cell>
          <cell r="C250">
            <v>2.5299999999999998</v>
          </cell>
        </row>
        <row r="251">
          <cell r="A251">
            <v>20200200031</v>
          </cell>
          <cell r="B251" t="str">
            <v>しおり_ECOﾊﾞｯｸﾞ</v>
          </cell>
          <cell r="C251">
            <v>14.28</v>
          </cell>
        </row>
        <row r="252">
          <cell r="A252">
            <v>20200200039</v>
          </cell>
          <cell r="B252" t="str">
            <v>(定期)本商品DCﾁﾗｼ_20年4月</v>
          </cell>
          <cell r="C252">
            <v>6.1</v>
          </cell>
        </row>
        <row r="253">
          <cell r="A253">
            <v>20200200041</v>
          </cell>
          <cell r="B253" t="str">
            <v>(一般)本商品DCﾁﾗｼ_20年4月</v>
          </cell>
          <cell r="C253">
            <v>6.1</v>
          </cell>
        </row>
        <row r="254">
          <cell r="A254">
            <v>20200200042</v>
          </cell>
          <cell r="B254" t="str">
            <v>(定期)ｱﾐﾉCPﾁﾗｼ_20年4月</v>
          </cell>
          <cell r="C254">
            <v>3.6</v>
          </cell>
        </row>
        <row r="255">
          <cell r="A255">
            <v>20200200043</v>
          </cell>
          <cell r="B255" t="str">
            <v>(一般)ｱﾐﾉCPﾁﾗｼ_20年4月</v>
          </cell>
          <cell r="C255">
            <v>3.6</v>
          </cell>
        </row>
        <row r="256">
          <cell r="A256">
            <v>20200200044</v>
          </cell>
          <cell r="B256" t="str">
            <v>第2回応募型企画_ﾌﾟﾚｾﾞﾝﾄ抽選</v>
          </cell>
          <cell r="C256">
            <v>5.9</v>
          </cell>
        </row>
        <row r="257">
          <cell r="A257">
            <v>20200200045</v>
          </cell>
          <cell r="B257" t="str">
            <v>第5回植物発酵啓蒙ﾁﾗｼ</v>
          </cell>
          <cell r="C257">
            <v>7.5</v>
          </cell>
        </row>
        <row r="258">
          <cell r="A258">
            <v>20200200046</v>
          </cell>
          <cell r="B258" t="str">
            <v>(定期)特別CPﾁﾗｼ</v>
          </cell>
          <cell r="C258">
            <v>5.0999999999999996</v>
          </cell>
        </row>
        <row r="259">
          <cell r="A259">
            <v>20200200047</v>
          </cell>
          <cell r="B259" t="str">
            <v>(一般)特別CPﾁﾗｼ</v>
          </cell>
          <cell r="C259">
            <v>5.0999999999999996</v>
          </cell>
        </row>
        <row r="260">
          <cell r="A260">
            <v>20200200048</v>
          </cell>
          <cell r="B260" t="str">
            <v>(定期)4月挨拶状</v>
          </cell>
          <cell r="C260">
            <v>3.57</v>
          </cell>
        </row>
        <row r="261">
          <cell r="A261">
            <v>20200200053</v>
          </cell>
          <cell r="B261" t="str">
            <v>(B2)SPﾌﾟﾚｾﾞﾝﾄ事前ご案内ﾁﾗｼ</v>
          </cell>
          <cell r="C261">
            <v>28.83</v>
          </cell>
        </row>
        <row r="262">
          <cell r="A262">
            <v>20200300025</v>
          </cell>
          <cell r="B262" t="str">
            <v>会報誌 vol.3</v>
          </cell>
          <cell r="C262">
            <v>33.35</v>
          </cell>
        </row>
        <row r="263">
          <cell r="A263">
            <v>20200300069</v>
          </cell>
          <cell r="B263" t="str">
            <v>大日本ｴｺﾊﾞｯｸﾞ</v>
          </cell>
          <cell r="C263">
            <v>408</v>
          </cell>
        </row>
        <row r="264">
          <cell r="A264">
            <v>20200300070</v>
          </cell>
          <cell r="B264" t="str">
            <v>DC大日本ｴｺﾊﾞｯｸﾞ</v>
          </cell>
          <cell r="C264">
            <v>408</v>
          </cell>
        </row>
        <row r="265">
          <cell r="A265">
            <v>20200300089</v>
          </cell>
          <cell r="B265" t="str">
            <v>(定期)カリンチラシ</v>
          </cell>
          <cell r="C265">
            <v>3.6</v>
          </cell>
        </row>
        <row r="266">
          <cell r="A266">
            <v>20200300090</v>
          </cell>
          <cell r="B266" t="str">
            <v>(一般)カリンチラシ</v>
          </cell>
          <cell r="C266">
            <v>3.6</v>
          </cell>
        </row>
        <row r="267">
          <cell r="A267">
            <v>20200300127</v>
          </cell>
          <cell r="B267" t="str">
            <v>第6回植物発酵啓蒙ﾁﾗｼ</v>
          </cell>
          <cell r="C267">
            <v>7.5</v>
          </cell>
        </row>
        <row r="268">
          <cell r="A268">
            <v>20200300128</v>
          </cell>
          <cell r="B268" t="str">
            <v>(定期)本商品DCﾁﾗｼ_20年5月</v>
          </cell>
          <cell r="C268">
            <v>6</v>
          </cell>
        </row>
        <row r="269">
          <cell r="A269">
            <v>20200300130</v>
          </cell>
          <cell r="B269" t="str">
            <v>(一般)本商品DCﾁﾗｼ_20年5月</v>
          </cell>
          <cell r="C269">
            <v>6</v>
          </cell>
        </row>
        <row r="270">
          <cell r="A270">
            <v>20200300131</v>
          </cell>
          <cell r="B270" t="str">
            <v>(定期)ｱﾐﾉCPﾁﾗｼ_20年5月</v>
          </cell>
          <cell r="C270">
            <v>6.2</v>
          </cell>
        </row>
        <row r="271">
          <cell r="A271">
            <v>20200300132</v>
          </cell>
          <cell r="B271" t="str">
            <v>(一般)ｱﾐﾉCPﾁﾗｼ_20年5月</v>
          </cell>
          <cell r="C271">
            <v>6.2</v>
          </cell>
        </row>
        <row r="272">
          <cell r="A272">
            <v>20200300133</v>
          </cell>
          <cell r="B272" t="str">
            <v>(定期)5月挨拶状</v>
          </cell>
          <cell r="C272">
            <v>3.59</v>
          </cell>
        </row>
        <row r="273">
          <cell r="A273">
            <v>20200300134</v>
          </cell>
          <cell r="B273" t="str">
            <v>しおり_美容とまとｼﾞｭｰｽ黄色</v>
          </cell>
          <cell r="C273">
            <v>14</v>
          </cell>
        </row>
        <row r="274">
          <cell r="A274">
            <v>20200300135</v>
          </cell>
          <cell r="B274" t="str">
            <v>ﾄﾞﾚｯｼﾝｸﾞ終売案内ﾁﾗｼ</v>
          </cell>
          <cell r="C274">
            <v>1.52</v>
          </cell>
        </row>
        <row r="275">
          <cell r="A275">
            <v>20200400009</v>
          </cell>
          <cell r="B275" t="str">
            <v>ｱﾐﾉﾌﾟﾗｽ500MLﾌﾟﾚｾﾞﾝﾄ遅れのご案内</v>
          </cell>
          <cell r="C275">
            <v>3.5</v>
          </cell>
        </row>
        <row r="276">
          <cell r="A276">
            <v>20200400020</v>
          </cell>
          <cell r="B276" t="str">
            <v>職域販売用</v>
          </cell>
          <cell r="C276">
            <v>8.1999999999999993</v>
          </cell>
        </row>
        <row r="277">
          <cell r="A277">
            <v>20200400023</v>
          </cell>
          <cell r="B277" t="str">
            <v>(定期)ｶﾘﾝﾁﾗｼ_20年5月</v>
          </cell>
          <cell r="C277">
            <v>3.8</v>
          </cell>
        </row>
        <row r="278">
          <cell r="A278">
            <v>20200400024</v>
          </cell>
          <cell r="B278" t="str">
            <v>(一般)ｶﾘﾝﾁﾗｼ_20年5月</v>
          </cell>
          <cell r="C278">
            <v>3.8</v>
          </cell>
        </row>
        <row r="279">
          <cell r="A279">
            <v>20200400046</v>
          </cell>
          <cell r="B279" t="str">
            <v>二つ折ﾘｰﾌ おいしい青汁 (CO)</v>
          </cell>
          <cell r="C279">
            <v>15.6</v>
          </cell>
        </row>
        <row r="280">
          <cell r="A280">
            <v>20200500004</v>
          </cell>
          <cell r="B280" t="str">
            <v>味噌汁新発売ﾁﾗｼ</v>
          </cell>
          <cell r="C280">
            <v>41</v>
          </cell>
        </row>
        <row r="281">
          <cell r="A281">
            <v>20200500005</v>
          </cell>
          <cell r="B281" t="str">
            <v>SPｱﾝｹｰﾄﾊｶﾞｷ</v>
          </cell>
          <cell r="C281">
            <v>3.2</v>
          </cell>
        </row>
        <row r="282">
          <cell r="A282">
            <v>20200500007</v>
          </cell>
          <cell r="B282" t="str">
            <v>お試し向けGIN定期引上げﾁﾗｼ(A3)</v>
          </cell>
          <cell r="C282">
            <v>7.4</v>
          </cell>
        </row>
        <row r="283">
          <cell r="A283">
            <v>20200500008</v>
          </cell>
          <cell r="B283" t="str">
            <v>お試し向けSTA定期引上げﾁﾗｼ(A3)</v>
          </cell>
          <cell r="C283">
            <v>7.4</v>
          </cell>
        </row>
        <row r="284">
          <cell r="A284">
            <v>20200500009</v>
          </cell>
          <cell r="B284" t="str">
            <v>お試しMUL定期引上げﾁﾗｼ</v>
          </cell>
          <cell r="C284">
            <v>7.4</v>
          </cell>
        </row>
        <row r="285">
          <cell r="A285">
            <v>20200500010</v>
          </cell>
          <cell r="B285" t="str">
            <v>一般向けG/M定期引上げﾁﾗｼ(A3)</v>
          </cell>
          <cell r="C285">
            <v>7.4</v>
          </cell>
        </row>
        <row r="286">
          <cell r="A286">
            <v>20200500011</v>
          </cell>
          <cell r="B286" t="str">
            <v>しおり01_ECOﾊﾞｯｸﾞ</v>
          </cell>
          <cell r="C286">
            <v>7.4</v>
          </cell>
        </row>
        <row r="287">
          <cell r="A287">
            <v>20200500012</v>
          </cell>
          <cell r="B287" t="str">
            <v>取扱説明書_ｴｺﾊﾞｯｸﾞ</v>
          </cell>
          <cell r="C287">
            <v>7.4</v>
          </cell>
        </row>
        <row r="288">
          <cell r="A288">
            <v>20200500013</v>
          </cell>
          <cell r="B288" t="str">
            <v>しおり02_肌ごころ</v>
          </cell>
          <cell r="C288">
            <v>7.4</v>
          </cell>
        </row>
        <row r="289">
          <cell r="A289">
            <v>20200500014</v>
          </cell>
          <cell r="B289" t="str">
            <v>取扱説明書_肌ごころ</v>
          </cell>
          <cell r="C289">
            <v>7.4</v>
          </cell>
        </row>
        <row r="290">
          <cell r="A290">
            <v>20200500015</v>
          </cell>
          <cell r="B290" t="str">
            <v>しおり03_黒熟酢</v>
          </cell>
          <cell r="C290">
            <v>7.4</v>
          </cell>
        </row>
        <row r="291">
          <cell r="A291">
            <v>20200500016</v>
          </cell>
          <cell r="B291" t="str">
            <v>取扱説明書_黒熟酢</v>
          </cell>
          <cell r="C291">
            <v>7.4</v>
          </cell>
        </row>
        <row r="292">
          <cell r="A292">
            <v>20200500017</v>
          </cell>
          <cell r="B292" t="str">
            <v>しおり05_寝かせ玄米ﾊﾟｯｸﾗｲｽ</v>
          </cell>
          <cell r="C292">
            <v>7.4</v>
          </cell>
        </row>
        <row r="293">
          <cell r="A293">
            <v>20200500018</v>
          </cell>
          <cell r="B293" t="str">
            <v>取扱説明書_寝かせ玄米ﾊﾟｯｸﾗｲｽ</v>
          </cell>
          <cell r="C293">
            <v>7.4</v>
          </cell>
        </row>
        <row r="294">
          <cell r="A294">
            <v>20200500019</v>
          </cell>
          <cell r="B294" t="str">
            <v>しおり06_みそ汁セット</v>
          </cell>
          <cell r="C294">
            <v>7.4</v>
          </cell>
        </row>
        <row r="295">
          <cell r="A295">
            <v>20200500020</v>
          </cell>
          <cell r="B295" t="str">
            <v>取扱説明書_味噌汁18個</v>
          </cell>
          <cell r="C295">
            <v>7.4</v>
          </cell>
        </row>
        <row r="296">
          <cell r="A296">
            <v>20200500021</v>
          </cell>
          <cell r="B296" t="str">
            <v>しおり07_万田のお米</v>
          </cell>
          <cell r="C296">
            <v>7.4</v>
          </cell>
        </row>
        <row r="297">
          <cell r="A297">
            <v>20200500022</v>
          </cell>
          <cell r="B297" t="str">
            <v>取扱説明書_万田のお米2kg</v>
          </cell>
          <cell r="C297">
            <v>7.4</v>
          </cell>
        </row>
        <row r="298">
          <cell r="A298">
            <v>20200500023</v>
          </cell>
          <cell r="B298" t="str">
            <v>しおり09_発酵甘酒</v>
          </cell>
          <cell r="C298">
            <v>7.4</v>
          </cell>
        </row>
        <row r="299">
          <cell r="A299">
            <v>20200500024</v>
          </cell>
          <cell r="B299" t="str">
            <v>取扱説明書_発酵甘酒</v>
          </cell>
          <cell r="C299">
            <v>7.4</v>
          </cell>
        </row>
        <row r="300">
          <cell r="A300">
            <v>20200500033</v>
          </cell>
          <cell r="B300" t="str">
            <v>ｷｬﾝﾍﾟｰﾝｾｯﾄ定期継続のご案内</v>
          </cell>
          <cell r="C300">
            <v>3.5</v>
          </cell>
        </row>
        <row r="301">
          <cell r="A301">
            <v>20200500034</v>
          </cell>
          <cell r="B301" t="str">
            <v>ｴｺﾊﾞｯｸﾞﾌﾟﾚｾﾞﾝﾄご案内文</v>
          </cell>
          <cell r="C301">
            <v>2.2999999999999998</v>
          </cell>
        </row>
        <row r="302">
          <cell r="A302">
            <v>20200500035</v>
          </cell>
          <cell r="B302" t="str">
            <v>(定期)6月挨拶状</v>
          </cell>
          <cell r="C302">
            <v>3.5</v>
          </cell>
        </row>
        <row r="303">
          <cell r="A303">
            <v>20200500041</v>
          </cell>
          <cell r="B303" t="str">
            <v>ｸﾛｽﾒﾃﾞｨｱﾁﾗｼ</v>
          </cell>
          <cell r="C303">
            <v>3.1</v>
          </cell>
        </row>
        <row r="304">
          <cell r="A304">
            <v>20200500056</v>
          </cell>
          <cell r="B304" t="str">
            <v>500mlﾌﾟﾚｾﾞﾝﾄご案内文</v>
          </cell>
          <cell r="C304">
            <v>3.5</v>
          </cell>
        </row>
        <row r="305">
          <cell r="A305">
            <v>20201200023</v>
          </cell>
          <cell r="B305" t="str">
            <v>5回_ﾋﾞｭｰﾃｨｰ定期便ﾌﾟﾚｾﾞﾝﾄご案内状</v>
          </cell>
          <cell r="C305">
            <v>3.5</v>
          </cell>
        </row>
        <row r="306">
          <cell r="A306">
            <v>20201200024</v>
          </cell>
          <cell r="B306" t="str">
            <v>6回_ﾋﾞｭｰﾃｨｰ定期便ﾌﾟﾚｾﾞﾝﾄご案内状</v>
          </cell>
          <cell r="C306">
            <v>3.5</v>
          </cell>
        </row>
        <row r="307">
          <cell r="A307">
            <v>20210400009</v>
          </cell>
          <cell r="B307" t="str">
            <v>楽天ﾓｰﾙ ﾚﾋﾞｭｰ施策ﾁﾗｼ</v>
          </cell>
          <cell r="C307">
            <v>28</v>
          </cell>
        </row>
        <row r="308">
          <cell r="A308">
            <v>20210500017</v>
          </cell>
          <cell r="B308" t="str">
            <v>6-8月お友達紹介ﾁﾗｼ</v>
          </cell>
          <cell r="C308">
            <v>6.2</v>
          </cell>
        </row>
        <row r="309">
          <cell r="A309">
            <v>20210500018</v>
          </cell>
          <cell r="B309" t="str">
            <v>6月定期ｱﾐﾉﾁﾗｼ</v>
          </cell>
          <cell r="C309">
            <v>4.3</v>
          </cell>
        </row>
        <row r="310">
          <cell r="A310">
            <v>20210500019</v>
          </cell>
          <cell r="B310" t="str">
            <v>6月一般ｱﾐﾉﾁﾗｼ</v>
          </cell>
          <cell r="C310">
            <v>4.3</v>
          </cell>
        </row>
        <row r="311">
          <cell r="A311">
            <v>20210500020</v>
          </cell>
          <cell r="B311" t="str">
            <v>しおり33_万田のお米2合×2</v>
          </cell>
          <cell r="C311">
            <v>23</v>
          </cell>
        </row>
        <row r="312">
          <cell r="A312">
            <v>20210200044</v>
          </cell>
          <cell r="B312" t="str">
            <v>しおり_万田酵素ﾄﾞﾘﾝｸﾀｲﾌﾟ</v>
          </cell>
          <cell r="C312">
            <v>14</v>
          </cell>
        </row>
        <row r="313">
          <cell r="A313">
            <v>20210400011</v>
          </cell>
          <cell r="B313" t="str">
            <v>A4ﾘｰﾌﾚｯﾄ 畜産用ﾊﾟｳﾀﾞｰ(価格無し)</v>
          </cell>
          <cell r="C313">
            <v>2.7</v>
          </cell>
        </row>
        <row r="314">
          <cell r="A314">
            <v>20141200020</v>
          </cell>
          <cell r="B314" t="str">
            <v>ﾌｪﾙﾐｯｸご注文ﾊｶﾞｷ</v>
          </cell>
          <cell r="C314">
            <v>13</v>
          </cell>
        </row>
        <row r="315">
          <cell r="A315">
            <v>20171200003</v>
          </cell>
          <cell r="B315" t="str">
            <v>しおり_お米2kg販売用</v>
          </cell>
          <cell r="C315">
            <v>61.5</v>
          </cell>
        </row>
        <row r="316">
          <cell r="A316">
            <v>20200600004</v>
          </cell>
          <cell r="B316" t="str">
            <v>会報誌 vol.4</v>
          </cell>
          <cell r="C316">
            <v>13.5</v>
          </cell>
        </row>
        <row r="317">
          <cell r="A317">
            <v>20200600005</v>
          </cell>
          <cell r="B317" t="str">
            <v>Mforteｾｯﾄ定期便開始のご案内</v>
          </cell>
          <cell r="C317">
            <v>3.5</v>
          </cell>
        </row>
        <row r="318">
          <cell r="A318">
            <v>20200700002</v>
          </cell>
          <cell r="B318" t="str">
            <v>しおり08_ｶﾚｰ玄米ｾｯﾄ</v>
          </cell>
          <cell r="C318">
            <v>8.1</v>
          </cell>
        </row>
        <row r="319">
          <cell r="A319">
            <v>20200700003</v>
          </cell>
          <cell r="B319" t="str">
            <v>取扱説明書_霧島黒豚ｶﾚｰ</v>
          </cell>
          <cell r="C319">
            <v>4.0999999999999996</v>
          </cell>
        </row>
        <row r="320">
          <cell r="A320">
            <v>20200700008</v>
          </cell>
          <cell r="B320" t="str">
            <v>しおり25_ﾋﾞｭｰﾃｨｰｾﾞﾘｰ</v>
          </cell>
          <cell r="C320">
            <v>8.1</v>
          </cell>
        </row>
        <row r="321">
          <cell r="A321">
            <v>20200700009</v>
          </cell>
          <cell r="B321" t="str">
            <v>取扱説明書_ﾋﾞｭｰﾃｨｰｾﾞﾘｰ</v>
          </cell>
          <cell r="C321">
            <v>4.0999999999999996</v>
          </cell>
        </row>
        <row r="322">
          <cell r="A322">
            <v>20200700025</v>
          </cell>
          <cell r="B322" t="str">
            <v>大日本ｴｺﾊﾞｯｸﾞ</v>
          </cell>
          <cell r="C322">
            <v>430</v>
          </cell>
        </row>
        <row r="323">
          <cell r="A323">
            <v>20200700045</v>
          </cell>
          <cell r="B323" t="str">
            <v>LINE訴求チラシ</v>
          </cell>
          <cell r="C323">
            <v>4.7</v>
          </cell>
        </row>
        <row r="324">
          <cell r="A324">
            <v>20200800021</v>
          </cell>
          <cell r="B324" t="str">
            <v>(定期2回目)ﾌｫﾛｰ同梱</v>
          </cell>
          <cell r="C324">
            <v>5.3</v>
          </cell>
        </row>
        <row r="325">
          <cell r="A325">
            <v>20200800025</v>
          </cell>
          <cell r="B325" t="str">
            <v>支払方法変更ﾌﾟﾚｾﾞﾝﾄ案内文</v>
          </cell>
          <cell r="C325">
            <v>3.5</v>
          </cell>
        </row>
        <row r="326">
          <cell r="A326">
            <v>20200900035</v>
          </cell>
          <cell r="B326" t="str">
            <v>会報誌 vol.5</v>
          </cell>
          <cell r="C326">
            <v>14</v>
          </cell>
        </row>
        <row r="327">
          <cell r="A327">
            <v>20200900036</v>
          </cell>
          <cell r="B327" t="str">
            <v>(定期3回目)ﾌｫﾛｰ同梱</v>
          </cell>
          <cell r="C327">
            <v>5.3</v>
          </cell>
        </row>
        <row r="328">
          <cell r="A328">
            <v>20200900037</v>
          </cell>
          <cell r="B328" t="str">
            <v>(定期)秋ごはんﾁﾗｼ</v>
          </cell>
          <cell r="C328">
            <v>6.5</v>
          </cell>
        </row>
        <row r="329">
          <cell r="A329">
            <v>20200900038</v>
          </cell>
          <cell r="B329" t="str">
            <v>(一般)秋ごはんﾁﾗｼ</v>
          </cell>
          <cell r="C329">
            <v>6.5</v>
          </cell>
        </row>
        <row r="330">
          <cell r="A330">
            <v>20200900039</v>
          </cell>
          <cell r="B330" t="str">
            <v>(定期)ｱﾐﾉﾁﾗｼ</v>
          </cell>
          <cell r="C330">
            <v>3.8</v>
          </cell>
        </row>
        <row r="331">
          <cell r="A331">
            <v>20200900040</v>
          </cell>
          <cell r="B331" t="str">
            <v>(一般)ｱﾐﾉﾁﾗｼ</v>
          </cell>
          <cell r="C331">
            <v>3.8</v>
          </cell>
        </row>
        <row r="332">
          <cell r="A332">
            <v>20200900041</v>
          </cell>
          <cell r="B332" t="str">
            <v>(定期)ｽｷﾝｹｱﾁﾗｼ</v>
          </cell>
          <cell r="C332">
            <v>6.5</v>
          </cell>
        </row>
        <row r="333">
          <cell r="A333">
            <v>20200900042</v>
          </cell>
          <cell r="B333" t="str">
            <v>(一般)ｽｷﾝｹｱﾁﾗｼ</v>
          </cell>
          <cell r="C333">
            <v>6.5</v>
          </cell>
        </row>
        <row r="334">
          <cell r="A334">
            <v>20200900043</v>
          </cell>
          <cell r="B334" t="str">
            <v>(定期1回目)PUS離脱防止ﾁﾗｼ</v>
          </cell>
          <cell r="C334">
            <v>93.7</v>
          </cell>
        </row>
        <row r="335">
          <cell r="A335">
            <v>20200900044</v>
          </cell>
          <cell r="B335" t="str">
            <v>(定期1回目)PUSｱﾝｹｰﾄﾊｶﾞｷ</v>
          </cell>
        </row>
        <row r="336">
          <cell r="A336">
            <v>20200900045</v>
          </cell>
          <cell r="B336" t="str">
            <v>(定期2回目)PUS離脱防止ﾁﾗｼ</v>
          </cell>
          <cell r="C336">
            <v>84.7</v>
          </cell>
        </row>
        <row r="337">
          <cell r="A337">
            <v>20200900046</v>
          </cell>
          <cell r="B337" t="str">
            <v>(定期2回目)PUSｱﾝｹｰﾄﾊｶﾞｷ</v>
          </cell>
        </row>
        <row r="338">
          <cell r="A338">
            <v>20200900047</v>
          </cell>
          <cell r="B338" t="str">
            <v>(定期3回目)PUS離脱防止ﾁﾗｼ</v>
          </cell>
          <cell r="C338">
            <v>77</v>
          </cell>
        </row>
        <row r="339">
          <cell r="A339">
            <v>20200900048</v>
          </cell>
          <cell r="B339" t="str">
            <v>(定期3回目)PUSｱﾝｹｰﾄﾊｶﾞｷ</v>
          </cell>
        </row>
        <row r="340">
          <cell r="A340">
            <v>20200900065</v>
          </cell>
          <cell r="B340" t="str">
            <v>第4回応募型企画ﾌﾟﾚｾﾞﾝﾄ抽選ﾁﾗｼ</v>
          </cell>
          <cell r="C340">
            <v>5.67</v>
          </cell>
        </row>
        <row r="341">
          <cell r="A341">
            <v>20200900082</v>
          </cell>
          <cell r="B341" t="str">
            <v>日本直販お試し対象者ｼｰﾙ</v>
          </cell>
          <cell r="C341">
            <v>4.0999999999999996</v>
          </cell>
        </row>
        <row r="342">
          <cell r="A342">
            <v>20201000002</v>
          </cell>
          <cell r="B342" t="str">
            <v>秋ごはんお米同梱案内文</v>
          </cell>
          <cell r="C342">
            <v>3.5</v>
          </cell>
        </row>
        <row r="343">
          <cell r="A343">
            <v>20201000004</v>
          </cell>
          <cell r="B343" t="str">
            <v>(定期)11月挨拶状</v>
          </cell>
          <cell r="C343">
            <v>2.84</v>
          </cell>
        </row>
        <row r="344">
          <cell r="A344">
            <v>20201000005</v>
          </cell>
          <cell r="B344" t="str">
            <v>しおり04_万田のおもち</v>
          </cell>
          <cell r="C344">
            <v>23.2</v>
          </cell>
        </row>
        <row r="345">
          <cell r="A345">
            <v>20201000006</v>
          </cell>
          <cell r="B345" t="str">
            <v>取扱説明書_万田のおもち</v>
          </cell>
          <cell r="C345">
            <v>19</v>
          </cell>
        </row>
        <row r="346">
          <cell r="A346">
            <v>20201000011</v>
          </cell>
          <cell r="B346" t="str">
            <v>2袋訴求ﾁﾗｼ</v>
          </cell>
          <cell r="C346">
            <v>6.4</v>
          </cell>
        </row>
        <row r="347">
          <cell r="A347">
            <v>20201000015</v>
          </cell>
          <cell r="B347" t="str">
            <v>万田酵素ｽﾀｰﾄﾌﾞｯｸ</v>
          </cell>
          <cell r="C347">
            <v>6.3</v>
          </cell>
        </row>
        <row r="348">
          <cell r="A348">
            <v>20201100013</v>
          </cell>
          <cell r="B348" t="str">
            <v>(定期)12月挨拶状</v>
          </cell>
          <cell r="C348">
            <v>2.82</v>
          </cell>
        </row>
        <row r="349">
          <cell r="A349">
            <v>20201100018</v>
          </cell>
          <cell r="B349" t="str">
            <v>(定期)冬福袋ﾁﾗｼ</v>
          </cell>
          <cell r="C349">
            <v>6.5</v>
          </cell>
        </row>
        <row r="350">
          <cell r="A350">
            <v>20201100019</v>
          </cell>
          <cell r="B350" t="str">
            <v>(一般)冬福袋ﾁﾗｼ</v>
          </cell>
          <cell r="C350">
            <v>6.5</v>
          </cell>
        </row>
        <row r="351">
          <cell r="A351">
            <v>20201100020</v>
          </cell>
          <cell r="B351" t="str">
            <v>支払方法変更ﾁﾗｼ_20年12月</v>
          </cell>
          <cell r="C351">
            <v>7.4</v>
          </cell>
        </row>
        <row r="352">
          <cell r="A352">
            <v>20201100021</v>
          </cell>
          <cell r="B352" t="str">
            <v>ﾍﾞﾙｰﾅお試し対象者ｼｰﾙ</v>
          </cell>
          <cell r="C352">
            <v>4.5999999999999996</v>
          </cell>
        </row>
        <row r="353">
          <cell r="A353">
            <v>20201100022</v>
          </cell>
          <cell r="B353" t="str">
            <v>(定期)2020冬_梅ｺｰｽA用</v>
          </cell>
        </row>
        <row r="354">
          <cell r="A354">
            <v>20201100023</v>
          </cell>
          <cell r="B354" t="str">
            <v>(定期)2020冬_梅ｺｰｽB用</v>
          </cell>
        </row>
        <row r="355">
          <cell r="A355">
            <v>20201100024</v>
          </cell>
          <cell r="B355" t="str">
            <v>(定期)2020冬_竹ｺｰｽA用</v>
          </cell>
        </row>
        <row r="356">
          <cell r="A356">
            <v>20201100025</v>
          </cell>
          <cell r="B356" t="str">
            <v>(定期)2020冬_竹ｺｰｽB用</v>
          </cell>
        </row>
        <row r="357">
          <cell r="A357">
            <v>20201100026</v>
          </cell>
          <cell r="B357" t="str">
            <v>(定期)2020冬_松ｺｰｽA用</v>
          </cell>
        </row>
        <row r="358">
          <cell r="A358">
            <v>20201100027</v>
          </cell>
          <cell r="B358" t="str">
            <v>(定期)2020冬_松ｺｰｽB用</v>
          </cell>
        </row>
        <row r="359">
          <cell r="A359">
            <v>20201100028</v>
          </cell>
          <cell r="B359" t="str">
            <v>(一般)2020冬_梅ｺｰｽ1GIN用</v>
          </cell>
        </row>
        <row r="360">
          <cell r="A360">
            <v>20201100029</v>
          </cell>
          <cell r="B360" t="str">
            <v>(一般)2020冬_梅ｺｰｽ1MUL用</v>
          </cell>
        </row>
        <row r="361">
          <cell r="A361">
            <v>20201100030</v>
          </cell>
          <cell r="B361" t="str">
            <v>(一般)2020冬_梅ｺｰｽ2GIN用</v>
          </cell>
        </row>
        <row r="362">
          <cell r="A362">
            <v>20201100031</v>
          </cell>
          <cell r="B362" t="str">
            <v>(一般)2020冬_梅ｺｰｽ2MUL用</v>
          </cell>
        </row>
        <row r="363">
          <cell r="A363">
            <v>20201100032</v>
          </cell>
          <cell r="B363" t="str">
            <v>(一般)2020冬_竹ｺｰｽ1GIN用</v>
          </cell>
        </row>
        <row r="364">
          <cell r="A364">
            <v>20201100033</v>
          </cell>
          <cell r="B364" t="str">
            <v>(一般)2020冬_竹ｺｰｽ1MUL用</v>
          </cell>
        </row>
        <row r="365">
          <cell r="A365">
            <v>20201100034</v>
          </cell>
          <cell r="B365" t="str">
            <v>(一般)2020冬_竹ｺｰｽ2GIN用</v>
          </cell>
        </row>
        <row r="366">
          <cell r="A366">
            <v>20201100035</v>
          </cell>
          <cell r="B366" t="str">
            <v>(一般)2020冬_竹ｺｰｽ2MUL用</v>
          </cell>
        </row>
        <row r="367">
          <cell r="A367">
            <v>20201100036</v>
          </cell>
          <cell r="B367" t="str">
            <v>(一般)2020冬_松ｺｰｽ1用</v>
          </cell>
        </row>
        <row r="368">
          <cell r="A368">
            <v>20201100037</v>
          </cell>
          <cell r="B368" t="str">
            <v>(一般)2020冬_松ｺｰｽ2用</v>
          </cell>
        </row>
        <row r="369">
          <cell r="A369">
            <v>20201100056</v>
          </cell>
          <cell r="B369" t="str">
            <v>お友達紹介ﾁﾗｼ</v>
          </cell>
          <cell r="C369">
            <v>6.4</v>
          </cell>
        </row>
        <row r="370">
          <cell r="A370">
            <v>20201100062</v>
          </cell>
          <cell r="B370" t="str">
            <v>お友達紹介CPｸｰﾎﾟﾝﾁﾗｼ</v>
          </cell>
          <cell r="C370">
            <v>350</v>
          </cell>
        </row>
        <row r="371">
          <cell r="A371">
            <v>20201200009</v>
          </cell>
          <cell r="B371" t="str">
            <v>会報誌 vol.6</v>
          </cell>
          <cell r="C371">
            <v>15.4</v>
          </cell>
        </row>
        <row r="372">
          <cell r="A372">
            <v>20201200010</v>
          </cell>
          <cell r="B372" t="str">
            <v>定期初回挨拶状</v>
          </cell>
          <cell r="C372">
            <v>8.5</v>
          </cell>
        </row>
        <row r="373">
          <cell r="A373">
            <v>20201200011</v>
          </cell>
          <cell r="B373" t="str">
            <v>定期初回挨拶状(ｻｲﾄﾞ)</v>
          </cell>
          <cell r="C373">
            <v>8.5</v>
          </cell>
        </row>
        <row r="374">
          <cell r="A374">
            <v>20201200012</v>
          </cell>
          <cell r="B374" t="str">
            <v>万田発酵ﾌﾞﾗﾝﾄﾞﾌﾞｯｸ</v>
          </cell>
          <cell r="C374">
            <v>39.200000000000003</v>
          </cell>
        </row>
        <row r="375">
          <cell r="A375">
            <v>20201200013</v>
          </cell>
          <cell r="B375" t="str">
            <v>万田発酵ﾊﾝﾄﾞﾌﾞｯｸ</v>
          </cell>
          <cell r="C375">
            <v>27.8</v>
          </cell>
        </row>
        <row r="376">
          <cell r="A376">
            <v>20201200014</v>
          </cell>
          <cell r="B376" t="str">
            <v>ﾋﾞｭｰﾃｨｰ定期便ﾁﾗｼ</v>
          </cell>
          <cell r="C376">
            <v>3.9</v>
          </cell>
        </row>
        <row r="377">
          <cell r="A377">
            <v>20201200016</v>
          </cell>
          <cell r="B377" t="str">
            <v>第5回ﾊﾞｰｺｰﾄﾞ抽選ﾁﾗｼ</v>
          </cell>
          <cell r="C377">
            <v>6.01</v>
          </cell>
        </row>
        <row r="378">
          <cell r="A378">
            <v>20201200017</v>
          </cell>
          <cell r="B378" t="str">
            <v>簡易版ｶﾀﾛｸﾞ(定期)</v>
          </cell>
          <cell r="C378">
            <v>13</v>
          </cell>
        </row>
        <row r="379">
          <cell r="A379">
            <v>20201200019</v>
          </cell>
          <cell r="B379" t="str">
            <v>2回_ﾋﾞｭｰﾃｨｰ定期便ﾌﾟﾚｾﾞﾝﾄご案内状</v>
          </cell>
          <cell r="C379">
            <v>3.5</v>
          </cell>
        </row>
        <row r="380">
          <cell r="A380">
            <v>20201200021</v>
          </cell>
          <cell r="B380" t="str">
            <v>3回_ﾋﾞｭｰﾃｨｰ定期便ﾌﾟﾚｾﾞﾝﾄご案内状</v>
          </cell>
          <cell r="C380">
            <v>3.5</v>
          </cell>
        </row>
        <row r="381">
          <cell r="A381">
            <v>20201200022</v>
          </cell>
          <cell r="B381" t="str">
            <v>4回_ﾋﾞｭｰﾃｨｰ定期便ﾌﾟﾚｾﾞﾝﾄご案内状</v>
          </cell>
          <cell r="C381">
            <v>3.5</v>
          </cell>
        </row>
        <row r="382">
          <cell r="A382">
            <v>20201200027</v>
          </cell>
          <cell r="B382" t="str">
            <v>(一般用)簡易版ｶﾀﾛｸﾞ</v>
          </cell>
          <cell r="C382">
            <v>19.100000000000001</v>
          </cell>
        </row>
        <row r="383">
          <cell r="A383">
            <v>20210100005</v>
          </cell>
          <cell r="B383" t="str">
            <v>2-3月(一般)ｱﾐﾉﾁﾗｼ</v>
          </cell>
          <cell r="C383">
            <v>3.8</v>
          </cell>
        </row>
        <row r="384">
          <cell r="A384">
            <v>20210100006</v>
          </cell>
          <cell r="B384" t="str">
            <v>2-3月(定期)ｱﾐﾉﾁﾗｼ</v>
          </cell>
          <cell r="C384">
            <v>3.8</v>
          </cell>
        </row>
        <row r="385">
          <cell r="A385">
            <v>20210100007</v>
          </cell>
          <cell r="B385" t="str">
            <v>2-3月(一般)ｽｷﾝｹｱﾁﾗｼ</v>
          </cell>
          <cell r="C385">
            <v>6.5</v>
          </cell>
        </row>
        <row r="386">
          <cell r="A386">
            <v>20210100008</v>
          </cell>
          <cell r="B386" t="str">
            <v>2-3月(定期)ｽｷﾝｹｱﾁﾗｼ</v>
          </cell>
          <cell r="C386">
            <v>6.5</v>
          </cell>
        </row>
        <row r="387">
          <cell r="A387">
            <v>20210100009</v>
          </cell>
          <cell r="B387" t="str">
            <v>定期2回目挨拶状</v>
          </cell>
          <cell r="C387">
            <v>8.5</v>
          </cell>
        </row>
        <row r="388">
          <cell r="A388">
            <v>20210100020</v>
          </cell>
          <cell r="B388" t="str">
            <v>(ﾔﾏﾄ代引)お届けに関するお知らせ</v>
          </cell>
          <cell r="C388">
            <v>3.5</v>
          </cell>
        </row>
        <row r="389">
          <cell r="A389">
            <v>20210100025</v>
          </cell>
          <cell r="B389" t="str">
            <v>定期3回目挨拶状</v>
          </cell>
          <cell r="C389">
            <v>8.5</v>
          </cell>
        </row>
        <row r="390">
          <cell r="A390">
            <v>20210100030</v>
          </cell>
          <cell r="B390" t="str">
            <v>しおり30_おいしい青汁</v>
          </cell>
          <cell r="C390">
            <v>1200</v>
          </cell>
        </row>
        <row r="391">
          <cell r="A391">
            <v>20210100031</v>
          </cell>
          <cell r="B391" t="str">
            <v>取扱説明書_おいしい青汁</v>
          </cell>
          <cell r="C391">
            <v>800</v>
          </cell>
        </row>
        <row r="392">
          <cell r="A392">
            <v>20210200005</v>
          </cell>
          <cell r="B392" t="str">
            <v>3-4月支払方法変更CPﾁﾗｼ</v>
          </cell>
          <cell r="C392">
            <v>7.5</v>
          </cell>
        </row>
        <row r="393">
          <cell r="A393">
            <v>20210200006</v>
          </cell>
          <cell r="B393" t="str">
            <v>2袋訴求ﾁﾗｼ</v>
          </cell>
          <cell r="C393">
            <v>6.5</v>
          </cell>
        </row>
        <row r="394">
          <cell r="A394">
            <v>20210200007</v>
          </cell>
          <cell r="B394" t="str">
            <v>しおり32ﾀﾞｲﾔﾓﾝﾄﾞ_KARIN&amp;HONEY</v>
          </cell>
          <cell r="C394">
            <v>11.2</v>
          </cell>
        </row>
        <row r="395">
          <cell r="A395">
            <v>20210200008</v>
          </cell>
          <cell r="B395" t="str">
            <v>しおり31ﾌﾟﾗﾁﾅ_KARIN&amp;HONEY</v>
          </cell>
          <cell r="C395">
            <v>11.2</v>
          </cell>
        </row>
        <row r="396">
          <cell r="A396">
            <v>20210200010</v>
          </cell>
          <cell r="B396" t="str">
            <v>取扱説明書_KARIN&amp;HONEY</v>
          </cell>
          <cell r="C396">
            <v>4.5999999999999996</v>
          </cell>
        </row>
        <row r="397">
          <cell r="A397">
            <v>20210300001</v>
          </cell>
          <cell r="B397" t="str">
            <v>会報誌 vol.7</v>
          </cell>
          <cell r="C397">
            <v>14.7</v>
          </cell>
        </row>
        <row r="398">
          <cell r="A398">
            <v>20210300002</v>
          </cell>
          <cell r="B398" t="str">
            <v>(定期)4-5月ｱﾐﾉﾁﾗｼ</v>
          </cell>
          <cell r="C398">
            <v>6.1</v>
          </cell>
        </row>
        <row r="399">
          <cell r="A399">
            <v>20210300003</v>
          </cell>
          <cell r="B399" t="str">
            <v>(一般)4-5月ｱﾐﾉﾁﾗｼ</v>
          </cell>
          <cell r="C399">
            <v>6.1</v>
          </cell>
        </row>
        <row r="400">
          <cell r="A400">
            <v>20210300004</v>
          </cell>
          <cell r="B400" t="str">
            <v>(定期R)4-5月新生活応援特別CP</v>
          </cell>
          <cell r="C400">
            <v>6.1</v>
          </cell>
        </row>
        <row r="401">
          <cell r="A401">
            <v>20210300005</v>
          </cell>
          <cell r="B401" t="str">
            <v>(定期S)4-5月新生活応援特別CP</v>
          </cell>
          <cell r="C401">
            <v>6.1</v>
          </cell>
        </row>
        <row r="402">
          <cell r="A402">
            <v>20210300006</v>
          </cell>
          <cell r="B402" t="str">
            <v>(定期P)4-5月新生活応援特別CP</v>
          </cell>
          <cell r="C402">
            <v>6.1</v>
          </cell>
        </row>
        <row r="403">
          <cell r="A403">
            <v>20210300007</v>
          </cell>
          <cell r="B403" t="str">
            <v>(一般)4-5月新生活応援特別CP</v>
          </cell>
          <cell r="C403">
            <v>6.1</v>
          </cell>
        </row>
        <row r="404">
          <cell r="A404">
            <v>20210300008</v>
          </cell>
          <cell r="B404" t="str">
            <v>4-6月第6回ﾊﾞｰコード抽選</v>
          </cell>
          <cell r="C404">
            <v>6</v>
          </cell>
        </row>
        <row r="405">
          <cell r="A405">
            <v>20210300015</v>
          </cell>
          <cell r="B405" t="str">
            <v>50%OFF万田酵素ｽﾀｰﾄﾌﾞｯｸ</v>
          </cell>
          <cell r="C405">
            <v>6.3</v>
          </cell>
        </row>
        <row r="406">
          <cell r="A406">
            <v>20210300016</v>
          </cell>
          <cell r="B406" t="str">
            <v>(50%OFF)お試しGIN定期引上げﾁﾗｼ</v>
          </cell>
          <cell r="C406">
            <v>8</v>
          </cell>
        </row>
        <row r="407">
          <cell r="A407">
            <v>20210300017</v>
          </cell>
          <cell r="B407" t="str">
            <v>(50%OFF)お試しSTA定期引上げﾁﾗｼ</v>
          </cell>
          <cell r="C407">
            <v>8</v>
          </cell>
        </row>
        <row r="408">
          <cell r="A408">
            <v>20210300018</v>
          </cell>
          <cell r="B408" t="str">
            <v>(50%OFF)お試しMUL定期引上げﾁﾗｼ</v>
          </cell>
          <cell r="C408">
            <v>8</v>
          </cell>
        </row>
        <row r="409">
          <cell r="A409">
            <v>20200300079</v>
          </cell>
          <cell r="B409" t="str">
            <v>万田酵素MULBERRY分包35g 中間箱</v>
          </cell>
          <cell r="C409">
            <v>165</v>
          </cell>
        </row>
        <row r="410">
          <cell r="A410">
            <v>20200300080</v>
          </cell>
          <cell r="B410" t="str">
            <v>万田酵素MULBERRY分包10g 中間箱</v>
          </cell>
          <cell r="C410">
            <v>141</v>
          </cell>
        </row>
        <row r="411">
          <cell r="A411">
            <v>20200400049</v>
          </cell>
          <cell r="B411" t="str">
            <v>FD 青野菜みそ汁(10食入)中間箱</v>
          </cell>
          <cell r="C411">
            <v>91.8</v>
          </cell>
        </row>
        <row r="412">
          <cell r="A412">
            <v>20200400050</v>
          </cell>
          <cell r="B412" t="str">
            <v>FD きのこみそ汁(10食入)中間箱</v>
          </cell>
          <cell r="C412">
            <v>91.8</v>
          </cell>
        </row>
        <row r="413">
          <cell r="A413">
            <v>20200400051</v>
          </cell>
          <cell r="B413" t="str">
            <v>FD 根菜みそ汁(10食入)中間箱</v>
          </cell>
          <cell r="C413">
            <v>91.8</v>
          </cell>
        </row>
        <row r="414">
          <cell r="A414">
            <v>20200600021</v>
          </cell>
          <cell r="B414" t="str">
            <v>会社案内　英語版(2020)</v>
          </cell>
          <cell r="C414">
            <v>148</v>
          </cell>
        </row>
        <row r="415">
          <cell r="A415">
            <v>20201100051</v>
          </cell>
          <cell r="B415" t="str">
            <v>二つ折ﾘｰﾌ ﾏﾝﾀﾞｹｱﾌﾟﾗｽ</v>
          </cell>
          <cell r="C415">
            <v>21.33333</v>
          </cell>
        </row>
        <row r="416">
          <cell r="A416">
            <v>20210300030</v>
          </cell>
          <cell r="B416" t="str">
            <v>A4ﾘｰﾌﾚｯﾄ 畜産用ﾊﾟｳﾀﾞｰ(A飼料)</v>
          </cell>
          <cell r="C416">
            <v>2.7</v>
          </cell>
        </row>
        <row r="417">
          <cell r="A417">
            <v>20200200038</v>
          </cell>
          <cell r="B417" t="str">
            <v>万田酵素 MULBERRY 分包35g ﾀﾞﾐｰ</v>
          </cell>
          <cell r="C417">
            <v>20</v>
          </cell>
        </row>
        <row r="418">
          <cell r="A418">
            <v>20220300006</v>
          </cell>
          <cell r="B418" t="str">
            <v>(A_一般)4-5月ｱﾐﾉﾁﾗｼ</v>
          </cell>
          <cell r="C418">
            <v>5.6</v>
          </cell>
        </row>
        <row r="419">
          <cell r="A419">
            <v>20220300008</v>
          </cell>
          <cell r="B419" t="str">
            <v>(A_一般)4-5月新生活応援特別CP</v>
          </cell>
          <cell r="C419">
            <v>5.6</v>
          </cell>
        </row>
        <row r="420">
          <cell r="A420">
            <v>20210600037</v>
          </cell>
          <cell r="B420" t="str">
            <v>(A＿一般)ｴﾑﾌｫﾙﾃ定期引上げﾁﾗｼ</v>
          </cell>
          <cell r="C420">
            <v>23.7</v>
          </cell>
        </row>
        <row r="421">
          <cell r="A421">
            <v>20211200008</v>
          </cell>
          <cell r="B421" t="str">
            <v>(A_一般用)商品ｶﾀﾛｸﾞ</v>
          </cell>
          <cell r="C421">
            <v>30</v>
          </cell>
        </row>
        <row r="422">
          <cell r="A422">
            <v>20220300005</v>
          </cell>
          <cell r="B422" t="str">
            <v>(B_定期)4-5月ｱﾐﾉﾁﾗｼ</v>
          </cell>
          <cell r="C422">
            <v>5.6</v>
          </cell>
        </row>
        <row r="423">
          <cell r="A423">
            <v>20210600036</v>
          </cell>
          <cell r="B423" t="str">
            <v>(B＿定期)ｴﾑﾌｫﾙﾃ定期引上げﾁﾗｼ</v>
          </cell>
          <cell r="C423">
            <v>45</v>
          </cell>
        </row>
        <row r="424">
          <cell r="A424">
            <v>20220300011</v>
          </cell>
          <cell r="B424" t="str">
            <v>(PD_定期)4-5月新生活応援特別CP</v>
          </cell>
          <cell r="C424">
            <v>5.6</v>
          </cell>
        </row>
        <row r="425">
          <cell r="A425">
            <v>20220300009</v>
          </cell>
          <cell r="B425" t="str">
            <v>(RB_定期)4-5月新生活応援特別CP</v>
          </cell>
          <cell r="C425">
            <v>5.6</v>
          </cell>
        </row>
        <row r="426">
          <cell r="A426">
            <v>20220300010</v>
          </cell>
          <cell r="B426" t="str">
            <v>(SG_定期)4-5月新生活応援特別CP</v>
          </cell>
          <cell r="C426">
            <v>5.6</v>
          </cell>
        </row>
        <row r="427">
          <cell r="A427">
            <v>20210800003</v>
          </cell>
          <cell r="B427" t="str">
            <v>(TR)ｴﾑﾌｫﾙﾃ 定期用</v>
          </cell>
          <cell r="C427">
            <v>0</v>
          </cell>
        </row>
        <row r="428">
          <cell r="A428">
            <v>20220100020</v>
          </cell>
          <cell r="B428" t="str">
            <v>(青汁+本品)青汁出荷停止お詫び状</v>
          </cell>
          <cell r="C428">
            <v>11.5</v>
          </cell>
        </row>
        <row r="429">
          <cell r="A429">
            <v>20220200033</v>
          </cell>
          <cell r="B429" t="str">
            <v>(青汁+本品)青汁代替_ﾄﾞﾘﾝｸ送付状</v>
          </cell>
          <cell r="C429">
            <v>6.8</v>
          </cell>
        </row>
        <row r="430">
          <cell r="A430">
            <v>20220100017</v>
          </cell>
          <cell r="B430" t="str">
            <v>(青汁定期)青汁出荷停止お詫び状</v>
          </cell>
          <cell r="C430">
            <v>11.5</v>
          </cell>
        </row>
        <row r="431">
          <cell r="A431">
            <v>20220200032</v>
          </cell>
          <cell r="B431" t="str">
            <v>(青汁定期)青汁代替_酵素送付状</v>
          </cell>
          <cell r="C431">
            <v>6.8</v>
          </cell>
        </row>
        <row r="432">
          <cell r="A432">
            <v>20220400009</v>
          </cell>
          <cell r="B432" t="str">
            <v>(青汁定期)青汁販売再開案内状</v>
          </cell>
          <cell r="C432">
            <v>9.5</v>
          </cell>
        </row>
        <row r="433">
          <cell r="A433">
            <v>20220100018</v>
          </cell>
          <cell r="B433" t="str">
            <v>(全定期)青汁出荷停止お詫び状</v>
          </cell>
          <cell r="C433">
            <v>2.73</v>
          </cell>
        </row>
        <row r="434">
          <cell r="A434">
            <v>20220400010</v>
          </cell>
          <cell r="B434" t="str">
            <v>(全定期)青汁販売再開案内状</v>
          </cell>
          <cell r="C434">
            <v>1.53</v>
          </cell>
        </row>
        <row r="435">
          <cell r="A435">
            <v>20220200036</v>
          </cell>
          <cell r="B435" t="str">
            <v>(定期)3-4月2袋訴求ﾁﾗｼ</v>
          </cell>
          <cell r="C435">
            <v>6.7</v>
          </cell>
        </row>
        <row r="436">
          <cell r="A436">
            <v>20220200034</v>
          </cell>
          <cell r="B436" t="str">
            <v>(定期)3-4月仕送りCPﾁﾗｼ</v>
          </cell>
          <cell r="C436">
            <v>4.9000000000000004</v>
          </cell>
        </row>
        <row r="437">
          <cell r="A437">
            <v>20220200035</v>
          </cell>
          <cell r="B437" t="str">
            <v>(定期)3-4月支払方法変更ﾁﾗｼ</v>
          </cell>
          <cell r="C437">
            <v>8</v>
          </cell>
        </row>
        <row r="438">
          <cell r="A438">
            <v>20220300007</v>
          </cell>
          <cell r="B438" t="str">
            <v>(定期)4-6月お友達紹介ﾁﾗｼ</v>
          </cell>
          <cell r="C438">
            <v>5.6</v>
          </cell>
        </row>
        <row r="439">
          <cell r="A439">
            <v>20211000070</v>
          </cell>
          <cell r="B439" t="str">
            <v>22年_3回_ﾋﾞｭｰﾃｨｰ定期便ご案内状</v>
          </cell>
          <cell r="C439">
            <v>20</v>
          </cell>
        </row>
        <row r="440">
          <cell r="A440">
            <v>20211000071</v>
          </cell>
          <cell r="B440" t="str">
            <v>22年_4回_ﾋﾞｭｰﾃｨｰ定期便ご案内状</v>
          </cell>
          <cell r="C440">
            <v>20</v>
          </cell>
        </row>
        <row r="441">
          <cell r="A441">
            <v>20211000072</v>
          </cell>
          <cell r="B441" t="str">
            <v>22年_5回_ﾋﾞｭｰﾃｨｰ定期便ご案内状</v>
          </cell>
          <cell r="C441">
            <v>20</v>
          </cell>
        </row>
        <row r="442">
          <cell r="A442">
            <v>20210600058</v>
          </cell>
          <cell r="B442" t="str">
            <v>ECﾌﾟﾚｾﾞﾝﾄご案内文</v>
          </cell>
          <cell r="C442">
            <v>20</v>
          </cell>
        </row>
        <row r="443">
          <cell r="A443">
            <v>20211100005</v>
          </cell>
          <cell r="B443" t="str">
            <v>FDみそ汁15袋入 ｷﾞﾌﾄﾎﾞｯｸｽ 進物用</v>
          </cell>
          <cell r="C443">
            <v>250</v>
          </cell>
        </row>
        <row r="444">
          <cell r="A444">
            <v>20220300004</v>
          </cell>
          <cell r="B444" t="str">
            <v>Hakko Times vol.2</v>
          </cell>
          <cell r="C444">
            <v>10.1</v>
          </cell>
        </row>
        <row r="445">
          <cell r="A445">
            <v>20210600035</v>
          </cell>
          <cell r="B445" t="str">
            <v>SPｱﾝｹｰﾄﾊｶﾞｷ用 ｳｪﾙｶﾑｷｯﾄ案内状</v>
          </cell>
          <cell r="C445">
            <v>4.5</v>
          </cell>
        </row>
        <row r="446">
          <cell r="A446">
            <v>20210900020</v>
          </cell>
          <cell r="B446" t="str">
            <v>Yahoo_LINEお友達施策ﾁﾗｼ</v>
          </cell>
          <cell r="C446">
            <v>2.57</v>
          </cell>
        </row>
        <row r="447">
          <cell r="A447">
            <v>20211100029</v>
          </cell>
          <cell r="B447" t="str">
            <v>しおり_おいしい青汁(満足室)</v>
          </cell>
          <cell r="C447">
            <v>20</v>
          </cell>
        </row>
        <row r="448">
          <cell r="A448">
            <v>20210600028</v>
          </cell>
          <cell r="B448" t="str">
            <v>しおり35ﾀﾞｲﾔ_万田酵素ﾄﾞﾘﾝｸﾀｲﾌﾟ</v>
          </cell>
          <cell r="C448">
            <v>10.199999999999999</v>
          </cell>
        </row>
        <row r="449">
          <cell r="A449">
            <v>20210700005</v>
          </cell>
          <cell r="B449" t="str">
            <v>しおり36_保湿ﾊﾝﾄﾞｸﾘｰﾑ</v>
          </cell>
          <cell r="C449">
            <v>15.8</v>
          </cell>
        </row>
        <row r="450">
          <cell r="A450">
            <v>20210800004</v>
          </cell>
          <cell r="B450" t="str">
            <v>しおり37ｼﾙﾊﾞｰ_味噌汁セット</v>
          </cell>
          <cell r="C450">
            <v>22.8</v>
          </cell>
        </row>
        <row r="451">
          <cell r="A451">
            <v>20210800005</v>
          </cell>
          <cell r="B451" t="str">
            <v>しおり38_お米2kg・味噌汁ｾｯﾄ</v>
          </cell>
          <cell r="C451">
            <v>22.8</v>
          </cell>
        </row>
        <row r="452">
          <cell r="A452">
            <v>20211000018</v>
          </cell>
          <cell r="B452" t="str">
            <v>しおり39_万田のおもち</v>
          </cell>
          <cell r="C452">
            <v>11.1</v>
          </cell>
        </row>
        <row r="453">
          <cell r="A453">
            <v>20211100010</v>
          </cell>
          <cell r="B453" t="str">
            <v>しおり40ﾌﾞﾛﾝｽﾞ_ﾋﾞｭｰﾃｨｰｾﾞﾘｰ</v>
          </cell>
          <cell r="C453">
            <v>11.6</v>
          </cell>
        </row>
        <row r="454">
          <cell r="A454">
            <v>20211100011</v>
          </cell>
          <cell r="B454" t="str">
            <v>しおり41ｺﾞｰﾙﾄﾞ_万田酵素ﾄﾞﾘﾝｸﾀｲﾌﾟ</v>
          </cell>
          <cell r="C454">
            <v>11.6</v>
          </cell>
        </row>
        <row r="455">
          <cell r="A455">
            <v>20211200013</v>
          </cell>
          <cell r="B455" t="str">
            <v>ﾊﾞｰｽﾃﾞｰｶｰﾄﾞ</v>
          </cell>
          <cell r="C455">
            <v>20</v>
          </cell>
        </row>
        <row r="456">
          <cell r="A456">
            <v>20210600034</v>
          </cell>
          <cell r="B456" t="str">
            <v>ﾒﾙﾏｶﾞﾌﾟﾚｾﾞﾝﾄ用 ｳｪﾙｶﾑｷｯﾄ当選状</v>
          </cell>
          <cell r="C456">
            <v>20</v>
          </cell>
        </row>
        <row r="457">
          <cell r="A457">
            <v>20220400034</v>
          </cell>
          <cell r="B457" t="str">
            <v>ﾘﾝｸﾙﾌﾞﾗｲﾄｴｯｾﾝｽ使い方ｶﾞｲﾄﾞ</v>
          </cell>
          <cell r="C457">
            <v>120</v>
          </cell>
        </row>
        <row r="458">
          <cell r="A458">
            <v>20220300015</v>
          </cell>
          <cell r="B458" t="str">
            <v>ﾘﾝｸﾙﾌﾞﾗｲﾄｴｯｾﾝｽ別送案内状</v>
          </cell>
          <cell r="C458">
            <v>0</v>
          </cell>
        </row>
        <row r="459">
          <cell r="A459">
            <v>20211200007</v>
          </cell>
          <cell r="B459" t="str">
            <v>会報誌 vol.10</v>
          </cell>
          <cell r="C459">
            <v>10</v>
          </cell>
        </row>
        <row r="460">
          <cell r="A460">
            <v>20210600030</v>
          </cell>
          <cell r="B460" t="str">
            <v>会報誌 vol.8</v>
          </cell>
          <cell r="C460">
            <v>14</v>
          </cell>
        </row>
        <row r="461">
          <cell r="A461">
            <v>20210900005</v>
          </cell>
          <cell r="B461" t="str">
            <v>会報誌 vol.9</v>
          </cell>
          <cell r="C461">
            <v>14.8</v>
          </cell>
        </row>
        <row r="462">
          <cell r="A462">
            <v>20220200038</v>
          </cell>
          <cell r="B462" t="str">
            <v>楽天ﾓｰﾙWｸｰﾎﾟﾝﾁﾗｼ</v>
          </cell>
          <cell r="C462">
            <v>2.57</v>
          </cell>
        </row>
        <row r="463">
          <cell r="A463">
            <v>20210900036</v>
          </cell>
          <cell r="B463" t="str">
            <v>災害御見舞い状</v>
          </cell>
          <cell r="C463">
            <v>20</v>
          </cell>
        </row>
        <row r="464">
          <cell r="A464">
            <v>20210700006</v>
          </cell>
          <cell r="B464" t="str">
            <v>取扱説明書_保湿ﾊﾝﾄﾞｸﾘｰﾑ</v>
          </cell>
          <cell r="C464">
            <v>11.7</v>
          </cell>
        </row>
        <row r="465">
          <cell r="A465">
            <v>20210600029</v>
          </cell>
          <cell r="B465" t="str">
            <v>取扱説明書_万田酵素ﾄﾞﾘﾝｸﾀｲﾌﾟ</v>
          </cell>
          <cell r="C465">
            <v>4.8</v>
          </cell>
        </row>
        <row r="466">
          <cell r="A466">
            <v>20210800039</v>
          </cell>
          <cell r="B466" t="str">
            <v>秋ごはんｳﾅｷﾞ同梱ご案内文_2021</v>
          </cell>
          <cell r="C466">
            <v>0</v>
          </cell>
        </row>
        <row r="467">
          <cell r="A467">
            <v>20220100011</v>
          </cell>
          <cell r="B467" t="str">
            <v>新規ﾌｫﾛｰGINSTA_19%_樽2袋訴求</v>
          </cell>
          <cell r="C467">
            <v>7.4</v>
          </cell>
        </row>
        <row r="468">
          <cell r="A468">
            <v>20220100013</v>
          </cell>
          <cell r="B468" t="str">
            <v>新規ﾌｫﾛｰGINSTA_50%_樽2袋訴求</v>
          </cell>
          <cell r="C468">
            <v>7.4</v>
          </cell>
        </row>
        <row r="469">
          <cell r="A469">
            <v>20220100012</v>
          </cell>
          <cell r="B469" t="str">
            <v>新規ﾌｫﾛｰMUL_19%_樽2袋訴求</v>
          </cell>
          <cell r="C469">
            <v>7.4</v>
          </cell>
        </row>
        <row r="470">
          <cell r="A470">
            <v>20220100014</v>
          </cell>
          <cell r="B470" t="str">
            <v>新規ﾌｫﾛｰMUL_50%_樽2袋訴求</v>
          </cell>
          <cell r="C470">
            <v>7.4</v>
          </cell>
        </row>
        <row r="471">
          <cell r="A471">
            <v>20210700011</v>
          </cell>
          <cell r="B471" t="str">
            <v>A1ﾎﾟｽﾀｰ(縦) ﾏﾝﾀﾞｱﾆﾓ</v>
          </cell>
          <cell r="C471">
            <v>660</v>
          </cell>
        </row>
        <row r="472">
          <cell r="A472">
            <v>20210700009</v>
          </cell>
          <cell r="B472" t="str">
            <v>ｽｲﾝｸﾞPOP(ﾄﾞﾘﾝｸﾀｲﾌﾟ 1本で1包分)</v>
          </cell>
          <cell r="C472">
            <v>155</v>
          </cell>
        </row>
        <row r="473">
          <cell r="A473">
            <v>20210700008</v>
          </cell>
          <cell r="B473" t="str">
            <v>ｽｲﾝｸﾞPOP(ﾄﾞﾘﾝｸﾀｲﾌﾟ 発酵ｴｷｽ入り)</v>
          </cell>
          <cell r="C473">
            <v>155</v>
          </cell>
        </row>
        <row r="474">
          <cell r="A474">
            <v>20211000055</v>
          </cell>
          <cell r="B474" t="str">
            <v>ｽｲﾝｸﾞPOP(発酵彩美ｼﾞﾝｼﾞｬｰﾌﾟﾗｽ)</v>
          </cell>
          <cell r="C474">
            <v>145</v>
          </cell>
        </row>
        <row r="475">
          <cell r="A475">
            <v>20211100003</v>
          </cell>
          <cell r="B475" t="str">
            <v>ﾄｯﾌﾟﾎﾞｰﾄﾞ(450)発酵彩美ｼﾞﾝｼﾞｬｰﾌﾟﾗ</v>
          </cell>
          <cell r="C475">
            <v>588</v>
          </cell>
        </row>
        <row r="476">
          <cell r="A476">
            <v>20211100002</v>
          </cell>
          <cell r="B476" t="str">
            <v>ﾄｯﾌﾟﾎﾞｰﾄﾞ(900)発酵彩美ｼﾞﾝｼﾞｬｰﾌﾟﾗ</v>
          </cell>
          <cell r="C476">
            <v>670</v>
          </cell>
        </row>
        <row r="477">
          <cell r="A477">
            <v>20220100057</v>
          </cell>
          <cell r="B477" t="str">
            <v>三つﾘｰﾌ 百貨店用(3商品)</v>
          </cell>
          <cell r="C477">
            <v>12.5</v>
          </cell>
        </row>
        <row r="478">
          <cell r="A478">
            <v>20211000058</v>
          </cell>
          <cell r="B478" t="str">
            <v>二つ折ﾘｰﾌ 発酵彩美ｼﾞﾝｼﾞｬｰﾌﾟﾗｽ</v>
          </cell>
          <cell r="C478">
            <v>10.875</v>
          </cell>
        </row>
        <row r="479">
          <cell r="A479">
            <v>20211000057</v>
          </cell>
          <cell r="B479" t="str">
            <v>発酵彩美ｼﾞﾝｼﾞｬｰﾌﾟﾗｽ 吊り下げ什器</v>
          </cell>
          <cell r="C479">
            <v>1342</v>
          </cell>
        </row>
        <row r="480">
          <cell r="A480">
            <v>20211000056</v>
          </cell>
          <cell r="B480" t="str">
            <v>発酵彩美ｼﾞﾝｼﾞｬｰﾌﾟﾗｽ化粧箱(販促品</v>
          </cell>
          <cell r="C480">
            <v>39</v>
          </cell>
        </row>
        <row r="481">
          <cell r="A481">
            <v>20211100016</v>
          </cell>
          <cell r="B481" t="str">
            <v>万田酵素MANUKA HONEY5個入箱(販促</v>
          </cell>
          <cell r="C481">
            <v>239.2</v>
          </cell>
        </row>
        <row r="482">
          <cell r="A482">
            <v>20211100004</v>
          </cell>
          <cell r="B482" t="str">
            <v>万田酵素ﾄﾞﾘﾝｸﾀｲﾌﾟ 吊り下げ什器</v>
          </cell>
          <cell r="C482">
            <v>940</v>
          </cell>
        </row>
        <row r="483">
          <cell r="A483">
            <v>20220100053</v>
          </cell>
          <cell r="B483" t="str">
            <v>万田酵素ﾄﾞﾘﾝｸﾀｲﾌﾟ 底上げ什器</v>
          </cell>
          <cell r="C483">
            <v>380</v>
          </cell>
        </row>
        <row r="484">
          <cell r="A484">
            <v>20211000012</v>
          </cell>
          <cell r="B484" t="str">
            <v>配送業者袋</v>
          </cell>
          <cell r="C484">
            <v>100</v>
          </cell>
        </row>
        <row r="485">
          <cell r="A485">
            <v>20211000073</v>
          </cell>
          <cell r="B485" t="str">
            <v>22年_6回_ﾋﾞｭｰﾃｨｰ定期便ご案内状</v>
          </cell>
          <cell r="C485">
            <v>20</v>
          </cell>
        </row>
        <row r="486">
          <cell r="A486">
            <v>20220400048</v>
          </cell>
          <cell r="B486" t="str">
            <v>しおり42_(P2)万田ﾄﾞﾘﾝｸﾀｲﾌﾟ30本</v>
          </cell>
          <cell r="C486">
            <v>10.199999999999999</v>
          </cell>
        </row>
        <row r="487">
          <cell r="A487">
            <v>20220400049</v>
          </cell>
          <cell r="B487" t="str">
            <v>しおり43_(B1)保湿ﾊﾝﾄﾞｸﾘｰﾑ</v>
          </cell>
          <cell r="C487">
            <v>10.199999999999999</v>
          </cell>
        </row>
        <row r="488">
          <cell r="A488">
            <v>20220400052</v>
          </cell>
          <cell r="B488" t="str">
            <v>しおり46_(S1)万田のお米2合×2袋</v>
          </cell>
          <cell r="C488">
            <v>10.199999999999999</v>
          </cell>
        </row>
        <row r="489">
          <cell r="A489">
            <v>20220400053</v>
          </cell>
          <cell r="B489" t="str">
            <v>しおり47_(S2)黒熟酢</v>
          </cell>
          <cell r="C489">
            <v>10.199999999999999</v>
          </cell>
        </row>
        <row r="490">
          <cell r="A490">
            <v>20220400055</v>
          </cell>
          <cell r="B490" t="str">
            <v>しおり49_(G2)寝かせ玄米ﾊﾟｯｸﾗｲｽ</v>
          </cell>
          <cell r="C490">
            <v>10.199999999999999</v>
          </cell>
        </row>
        <row r="491">
          <cell r="A491">
            <v>20220400056</v>
          </cell>
          <cell r="B491" t="str">
            <v>しおり50_(P2)ｶﾘﾝ&amp;ﾊﾆｰ</v>
          </cell>
          <cell r="C491">
            <v>10.199999999999999</v>
          </cell>
        </row>
        <row r="492">
          <cell r="A492">
            <v>20220400057</v>
          </cell>
          <cell r="B492" t="str">
            <v>しおり51_(P1)ﾋﾞｭｰﾃｨｰｾﾞﾘｰﾊﾝﾄﾞｸﾘｰﾑ</v>
          </cell>
          <cell r="C492">
            <v>10.199999999999999</v>
          </cell>
        </row>
        <row r="493">
          <cell r="A493">
            <v>20220400059</v>
          </cell>
          <cell r="B493" t="str">
            <v>しおり53_(P2)黒豚ｶﾚｰ+玄米ﾊﾟｯｸﾗｲｽ</v>
          </cell>
          <cell r="C493">
            <v>10.199999999999999</v>
          </cell>
        </row>
        <row r="494">
          <cell r="A494">
            <v>20220400060</v>
          </cell>
          <cell r="B494" t="str">
            <v>しおり54_(D1)万田のお米(2kg)</v>
          </cell>
          <cell r="C494">
            <v>10.199999999999999</v>
          </cell>
        </row>
        <row r="495">
          <cell r="A495">
            <v>20220400063</v>
          </cell>
          <cell r="B495" t="str">
            <v>取扱説明書_お米(新潟・ｺｼﾋｶﾘ)</v>
          </cell>
          <cell r="C495">
            <v>5.7</v>
          </cell>
        </row>
        <row r="496">
          <cell r="A496">
            <v>20220400064</v>
          </cell>
          <cell r="B496" t="str">
            <v>取扱説明書_お米(岩手・ﾋﾄﾒﾎﾞﾚ)</v>
          </cell>
          <cell r="C496">
            <v>5.7</v>
          </cell>
        </row>
        <row r="497">
          <cell r="A497">
            <v>20220500010</v>
          </cell>
          <cell r="B497" t="str">
            <v>(B_定期)6月ｱﾐﾉﾁﾗｼ</v>
          </cell>
          <cell r="C497">
            <v>4.5</v>
          </cell>
        </row>
        <row r="498">
          <cell r="A498">
            <v>20220500011</v>
          </cell>
          <cell r="B498" t="str">
            <v>(A_一般)6月ｱﾐﾉﾁﾗｼ</v>
          </cell>
          <cell r="C498">
            <v>4.5</v>
          </cell>
        </row>
        <row r="499">
          <cell r="A499">
            <v>20130100017</v>
          </cell>
          <cell r="B499" t="str">
            <v>新ｱﾐﾉｱﾙﾌｧ 100ml 空見本</v>
          </cell>
          <cell r="C499" t="str">
            <v>-</v>
          </cell>
        </row>
        <row r="500">
          <cell r="A500">
            <v>20130100018</v>
          </cell>
          <cell r="B500" t="str">
            <v>新ｱﾐﾉｱﾙﾌｧ 500ml 空見本</v>
          </cell>
          <cell r="C500" t="str">
            <v>-</v>
          </cell>
        </row>
        <row r="501">
          <cell r="A501">
            <v>20130100019</v>
          </cell>
          <cell r="B501" t="str">
            <v>新ｱﾐﾉｱﾙﾌｧ 1ﾘｯﾄﾙ 空見本</v>
          </cell>
          <cell r="C501" t="str">
            <v>-</v>
          </cell>
        </row>
        <row r="502">
          <cell r="A502">
            <v>20221000031</v>
          </cell>
          <cell r="B502" t="str">
            <v>ﾌﾟﾗｲｽPOP(万田酵素ﾄﾞﾘﾝｸﾀｲﾌﾟ10本入</v>
          </cell>
          <cell r="C502">
            <v>10</v>
          </cell>
        </row>
        <row r="503">
          <cell r="A503">
            <v>20221000032</v>
          </cell>
          <cell r="B503" t="str">
            <v>二つ折ﾘｰﾌ 万田酵素ﾄﾞﾘﾝｸﾀｲﾌﾟ10本</v>
          </cell>
          <cell r="C503">
            <v>15.8</v>
          </cell>
        </row>
        <row r="504">
          <cell r="A504">
            <v>20230300064</v>
          </cell>
          <cell r="B504" t="str">
            <v>計量ｶｯﾌﾟ 100ml</v>
          </cell>
          <cell r="C504">
            <v>16</v>
          </cell>
        </row>
        <row r="505">
          <cell r="A505">
            <v>20220500024</v>
          </cell>
          <cell r="B505" t="str">
            <v>ｱﾐﾉCPﾉﾍﾞﾙﾃｨﾌﾟﾚｾﾞﾝﾄ(小松菜のﾀﾈ)</v>
          </cell>
          <cell r="C505">
            <v>23</v>
          </cell>
        </row>
        <row r="506">
          <cell r="A506">
            <v>20220500025</v>
          </cell>
          <cell r="B506" t="str">
            <v>ｱﾐﾉCPﾉﾍﾞﾙﾃｨﾌﾟﾚｾﾞﾝﾄ(ｻﾗﾀﾞ菜のﾀﾈ)</v>
          </cell>
          <cell r="C506">
            <v>23</v>
          </cell>
        </row>
        <row r="507">
          <cell r="A507">
            <v>20220600037</v>
          </cell>
          <cell r="B507" t="str">
            <v>Hakko Times vol.3</v>
          </cell>
          <cell r="C507">
            <v>9.8000000000000007</v>
          </cell>
        </row>
        <row r="508">
          <cell r="A508">
            <v>20220700037</v>
          </cell>
          <cell r="B508" t="str">
            <v>(代替品)しおり_(S1)肌ごころ</v>
          </cell>
          <cell r="C508">
            <v>4.5999999999999996</v>
          </cell>
        </row>
        <row r="509">
          <cell r="A509">
            <v>20220700044</v>
          </cell>
          <cell r="B509" t="str">
            <v>(代替品)しおり_(P1)玄米ﾊﾟｯｸﾗｲｽ</v>
          </cell>
          <cell r="C509">
            <v>4.5999999999999996</v>
          </cell>
        </row>
        <row r="510">
          <cell r="A510">
            <v>20220700045</v>
          </cell>
          <cell r="B510" t="str">
            <v>(代替品)しおり_(P1)黒豚ｶﾚｰ</v>
          </cell>
          <cell r="C510">
            <v>4.5999999999999996</v>
          </cell>
        </row>
        <row r="511">
          <cell r="A511">
            <v>20220700046</v>
          </cell>
          <cell r="B511" t="str">
            <v>(代替品)しおり_(P1)ｽｷﾝｹｱ詰合せ</v>
          </cell>
          <cell r="C511">
            <v>4.5999999999999996</v>
          </cell>
        </row>
        <row r="512">
          <cell r="A512">
            <v>20220700048</v>
          </cell>
          <cell r="B512" t="str">
            <v>(代替品)しおり_(P2)玄米ﾊﾟｯｸﾗｲｽ</v>
          </cell>
          <cell r="C512">
            <v>4.5999999999999996</v>
          </cell>
        </row>
        <row r="513">
          <cell r="A513">
            <v>20220700049</v>
          </cell>
          <cell r="B513" t="str">
            <v>(代替品)しおり_(P2)ｽｷﾝｹｱ詰合せ</v>
          </cell>
          <cell r="C513">
            <v>4.5999999999999996</v>
          </cell>
        </row>
        <row r="514">
          <cell r="A514">
            <v>20220700050</v>
          </cell>
          <cell r="B514" t="str">
            <v>(代替品)しおり_(P2)ﾋﾞｭｰﾃｨｰｾﾞﾘｰ</v>
          </cell>
          <cell r="C514">
            <v>4.5999999999999996</v>
          </cell>
        </row>
        <row r="515">
          <cell r="A515">
            <v>20220700052</v>
          </cell>
          <cell r="B515" t="str">
            <v>(代替品)しおり_(P2)黒熟酢</v>
          </cell>
          <cell r="C515">
            <v>4.5999999999999996</v>
          </cell>
        </row>
        <row r="516">
          <cell r="A516">
            <v>20220700053</v>
          </cell>
          <cell r="B516" t="str">
            <v>(代替品)しおり_(P2)肌ごころ</v>
          </cell>
          <cell r="C516">
            <v>4.5999999999999996</v>
          </cell>
        </row>
        <row r="517">
          <cell r="A517">
            <v>20220700055</v>
          </cell>
          <cell r="B517" t="str">
            <v>(代替品)しおり_(D1)黒豚ｶﾚｰ</v>
          </cell>
          <cell r="C517">
            <v>4.5999999999999996</v>
          </cell>
        </row>
        <row r="518">
          <cell r="A518">
            <v>20220700056</v>
          </cell>
          <cell r="B518" t="str">
            <v>(代替品)しおり_(D1)玄米ﾊﾟｯｸﾗｲｽ</v>
          </cell>
          <cell r="C518">
            <v>4.5999999999999996</v>
          </cell>
        </row>
        <row r="519">
          <cell r="A519">
            <v>20220700057</v>
          </cell>
          <cell r="B519" t="str">
            <v>(代替品)しおり_(D2)万田ﾄﾞﾘﾝｸﾀｲﾌﾟ</v>
          </cell>
          <cell r="C519">
            <v>4.5999999999999996</v>
          </cell>
        </row>
        <row r="520">
          <cell r="A520">
            <v>20220700058</v>
          </cell>
          <cell r="B520" t="str">
            <v>(代替品)しおり_(D2)黒豚ｶﾚｰ</v>
          </cell>
          <cell r="C520">
            <v>4.5999999999999996</v>
          </cell>
        </row>
        <row r="521">
          <cell r="A521">
            <v>20220700059</v>
          </cell>
          <cell r="B521" t="str">
            <v>(代替品)しおり_(D2)ｽｷﾝｹｱ詰合せ</v>
          </cell>
          <cell r="C521">
            <v>4.5999999999999996</v>
          </cell>
        </row>
        <row r="522">
          <cell r="A522">
            <v>20220800020</v>
          </cell>
          <cell r="B522" t="str">
            <v>(定期初回)支払方法変更案内ﾁﾗｼ</v>
          </cell>
          <cell r="C522">
            <v>11.7</v>
          </cell>
        </row>
        <row r="523">
          <cell r="A523">
            <v>20220800037</v>
          </cell>
          <cell r="B523" t="str">
            <v>一般向け50%OFF_定期引上げﾁﾗｼ</v>
          </cell>
          <cell r="C523">
            <v>8</v>
          </cell>
        </row>
        <row r="524">
          <cell r="A524">
            <v>20220800046</v>
          </cell>
          <cell r="B524" t="str">
            <v>ｱﾐﾉCPﾉﾍﾞﾙﾃｨﾌﾟﾚｾﾞﾝﾄ(ﾊﾂｶ大根のﾀﾈ)</v>
          </cell>
          <cell r="C524">
            <v>23</v>
          </cell>
        </row>
        <row r="525">
          <cell r="A525">
            <v>20220900019</v>
          </cell>
          <cell r="B525" t="str">
            <v>Hakko Times vol.4</v>
          </cell>
          <cell r="C525">
            <v>9.8000000000000007</v>
          </cell>
        </row>
        <row r="526">
          <cell r="A526">
            <v>20221000013</v>
          </cell>
          <cell r="B526" t="str">
            <v>23年_3回_ﾋﾞｭｰﾃｨｰ定期便ご案内状</v>
          </cell>
          <cell r="C526">
            <v>3.5</v>
          </cell>
        </row>
        <row r="527">
          <cell r="A527">
            <v>20221000014</v>
          </cell>
          <cell r="B527" t="str">
            <v>23年_4回_ﾋﾞｭｰﾃｨｰ定期便ご案内状</v>
          </cell>
          <cell r="C527">
            <v>3.5</v>
          </cell>
        </row>
        <row r="528">
          <cell r="A528">
            <v>20221000015</v>
          </cell>
          <cell r="B528" t="str">
            <v>23年_5回_ﾋﾞｭｰﾃｨｰ定期便ご案内状</v>
          </cell>
          <cell r="C528">
            <v>3.5</v>
          </cell>
        </row>
        <row r="529">
          <cell r="A529">
            <v>20221100021</v>
          </cell>
          <cell r="B529" t="str">
            <v>先行美容液_ｷｬｯﾌﾟ変更案内</v>
          </cell>
          <cell r="C529">
            <v>4.5999999999999996</v>
          </cell>
        </row>
        <row r="530">
          <cell r="A530">
            <v>20221100026</v>
          </cell>
          <cell r="B530" t="str">
            <v>お風呂の万田酵素ｻﾝﾌﾟﾙご案内</v>
          </cell>
          <cell r="C530">
            <v>8.1</v>
          </cell>
        </row>
        <row r="531">
          <cell r="A531">
            <v>20221100033</v>
          </cell>
          <cell r="B531" t="str">
            <v>A6版しおり01_保湿泡ﾎﾞﾃﾞｨｳｫｯｼｭ</v>
          </cell>
          <cell r="C531">
            <v>9.92</v>
          </cell>
        </row>
        <row r="532">
          <cell r="A532">
            <v>20221100034</v>
          </cell>
          <cell r="B532" t="str">
            <v>A6版しおり02_保湿ﾊﾝﾄﾞｸﾘｰﾑ</v>
          </cell>
          <cell r="C532">
            <v>9.92</v>
          </cell>
        </row>
        <row r="533">
          <cell r="A533">
            <v>20221100035</v>
          </cell>
          <cell r="B533" t="str">
            <v>A6版しおり03_ｴｺﾊﾞｯｸﾞ</v>
          </cell>
          <cell r="C533">
            <v>9.92</v>
          </cell>
        </row>
        <row r="534">
          <cell r="A534">
            <v>20221100036</v>
          </cell>
          <cell r="B534" t="str">
            <v>A6版しおり04_肌ごころ</v>
          </cell>
          <cell r="C534">
            <v>9.92</v>
          </cell>
        </row>
        <row r="535">
          <cell r="A535">
            <v>20221100037</v>
          </cell>
          <cell r="B535" t="str">
            <v>A6版しおり05_ﾋﾞｭｰﾃｨｰｾﾞﾘｰ</v>
          </cell>
          <cell r="C535">
            <v>9.92</v>
          </cell>
        </row>
        <row r="536">
          <cell r="A536">
            <v>20221100038</v>
          </cell>
          <cell r="B536" t="str">
            <v>A6版しおり06_お米2合×2新潟ｺｼﾋｶﾘ</v>
          </cell>
          <cell r="C536">
            <v>9.92</v>
          </cell>
        </row>
        <row r="537">
          <cell r="A537">
            <v>20221100039</v>
          </cell>
          <cell r="B537" t="str">
            <v>A6版しおり07_黒熟酢</v>
          </cell>
          <cell r="C537">
            <v>9.92</v>
          </cell>
        </row>
        <row r="538">
          <cell r="A538">
            <v>20221100040</v>
          </cell>
          <cell r="B538" t="str">
            <v>A6版しおり08_発酵甘酒</v>
          </cell>
          <cell r="C538">
            <v>9.92</v>
          </cell>
        </row>
        <row r="539">
          <cell r="A539">
            <v>20221100041</v>
          </cell>
          <cell r="B539" t="str">
            <v>A6版しおり09_万田酵素ｶﾘﾝ&amp;ﾊﾆｰ</v>
          </cell>
          <cell r="C539">
            <v>9.92</v>
          </cell>
        </row>
        <row r="540">
          <cell r="A540">
            <v>20221100042</v>
          </cell>
          <cell r="B540" t="str">
            <v>A6版しおり10_玄米ﾊﾟｯｸﾗｲｽ</v>
          </cell>
          <cell r="C540">
            <v>9.92</v>
          </cell>
        </row>
        <row r="541">
          <cell r="A541">
            <v>20221100043</v>
          </cell>
          <cell r="B541" t="str">
            <v>A6版しおり11_霧島黒豚ｶﾚｰ</v>
          </cell>
          <cell r="C541">
            <v>9.92</v>
          </cell>
        </row>
        <row r="542">
          <cell r="A542">
            <v>20221100044</v>
          </cell>
          <cell r="B542" t="str">
            <v>A6版しおり12_お米2kg新潟ｺｼﾋｶﾘ</v>
          </cell>
          <cell r="C542">
            <v>9.92</v>
          </cell>
        </row>
        <row r="543">
          <cell r="A543">
            <v>20221100045</v>
          </cell>
          <cell r="B543" t="str">
            <v>A6版しおり13_万田酵素ﾄﾞﾘﾝｸﾀｲﾌﾟ</v>
          </cell>
          <cell r="C543">
            <v>10.87</v>
          </cell>
        </row>
        <row r="544">
          <cell r="A544">
            <v>20221200010</v>
          </cell>
          <cell r="B544" t="str">
            <v>Hakko Times vol.5</v>
          </cell>
          <cell r="C544">
            <v>9.8000000000000007</v>
          </cell>
        </row>
        <row r="545">
          <cell r="A545">
            <v>20221200011</v>
          </cell>
          <cell r="B545" t="str">
            <v>飲用促進ﾂｰﾙ_健康気づきﾉｰﾄ</v>
          </cell>
          <cell r="C545">
            <v>9.1</v>
          </cell>
        </row>
        <row r="546">
          <cell r="A546">
            <v>20221200032</v>
          </cell>
          <cell r="B546" t="str">
            <v>ｱﾐﾉCPﾌﾟﾚｾﾞﾝﾄ(ﾐﾆﾆﾝｼﾞﾝのﾀﾈ)</v>
          </cell>
          <cell r="C546">
            <v>20</v>
          </cell>
        </row>
        <row r="547">
          <cell r="A547">
            <v>20221200033</v>
          </cell>
          <cell r="B547" t="str">
            <v>ｱﾐﾉCPﾌﾟﾚｾﾞﾝﾄ(ひまわりのﾀﾈ)</v>
          </cell>
          <cell r="C547">
            <v>20</v>
          </cell>
        </row>
        <row r="548">
          <cell r="A548">
            <v>20221200034</v>
          </cell>
          <cell r="B548" t="str">
            <v>ｱﾐﾉCPﾌﾟﾚｾﾞﾝﾄ(ﾘｰﾌﾚﾀｽのﾀﾈ)</v>
          </cell>
          <cell r="C548">
            <v>20</v>
          </cell>
        </row>
        <row r="549">
          <cell r="A549">
            <v>20221200035</v>
          </cell>
          <cell r="B549" t="str">
            <v>ｱﾐﾉCPﾌﾟﾚｾﾞﾝﾄ(葉ねぎのﾀﾈ)</v>
          </cell>
          <cell r="C549">
            <v>20</v>
          </cell>
        </row>
        <row r="550">
          <cell r="A550">
            <v>20230100006</v>
          </cell>
          <cell r="B550" t="str">
            <v>(B_定期)2-4月お友達紹介CPﾁﾗｼ</v>
          </cell>
          <cell r="C550">
            <v>45.6</v>
          </cell>
        </row>
        <row r="551">
          <cell r="A551">
            <v>20230100009</v>
          </cell>
          <cell r="B551" t="str">
            <v>(B_定期)2-3月ｱﾐﾉﾁﾗｼ</v>
          </cell>
          <cell r="C551">
            <v>4.4000000000000004</v>
          </cell>
        </row>
        <row r="552">
          <cell r="A552">
            <v>20230100010</v>
          </cell>
          <cell r="B552" t="str">
            <v>(B_定期)2-3月ｽｷﾝｹｱﾁﾗｼ</v>
          </cell>
          <cell r="C552">
            <v>4.4000000000000004</v>
          </cell>
        </row>
        <row r="553">
          <cell r="A553">
            <v>20230200008</v>
          </cell>
          <cell r="B553" t="str">
            <v>進呈ｼｰﾙ</v>
          </cell>
          <cell r="C553">
            <v>6</v>
          </cell>
        </row>
        <row r="554">
          <cell r="A554">
            <v>20230200009</v>
          </cell>
          <cell r="B554" t="str">
            <v>(B_定期)3-4月仕送りﾁﾗｼ</v>
          </cell>
          <cell r="C554">
            <v>5.2</v>
          </cell>
        </row>
        <row r="555">
          <cell r="A555">
            <v>20230200010</v>
          </cell>
          <cell r="B555" t="str">
            <v>(B_定期)3-4月支払方法変更CPﾁﾗｼ</v>
          </cell>
          <cell r="C555">
            <v>7.1</v>
          </cell>
        </row>
        <row r="556">
          <cell r="A556">
            <v>20230200011</v>
          </cell>
          <cell r="B556" t="str">
            <v>(B_定期)3-4月2袋訴求ﾁﾗｼ</v>
          </cell>
          <cell r="C556">
            <v>6.5</v>
          </cell>
        </row>
        <row r="557">
          <cell r="A557">
            <v>20230200017</v>
          </cell>
          <cell r="B557" t="str">
            <v>支払変更案内状_ｸﾚｼﾞｯﾄ_肌ごころ</v>
          </cell>
          <cell r="C557">
            <v>4.5999999999999996</v>
          </cell>
        </row>
        <row r="558">
          <cell r="A558">
            <v>20230300027</v>
          </cell>
          <cell r="B558" t="str">
            <v>今治ﾀｵﾙ_2304</v>
          </cell>
          <cell r="C558">
            <v>188</v>
          </cell>
        </row>
        <row r="559">
          <cell r="A559">
            <v>20230300028</v>
          </cell>
          <cell r="B559" t="str">
            <v>ｴｺﾊﾞｯｸ_2304</v>
          </cell>
          <cell r="C559">
            <v>159</v>
          </cell>
        </row>
        <row r="560">
          <cell r="A560">
            <v>20230300029</v>
          </cell>
          <cell r="B560" t="str">
            <v>母の日CP_ﾒｯｾｰｼﾞｶｰﾄﾞ</v>
          </cell>
          <cell r="C560">
            <v>42.8</v>
          </cell>
        </row>
        <row r="561">
          <cell r="A561">
            <v>20230300030</v>
          </cell>
          <cell r="B561" t="str">
            <v>(A_一般)4月ｱﾐﾉﾁﾗｼ</v>
          </cell>
          <cell r="C561">
            <v>7.6</v>
          </cell>
        </row>
        <row r="562">
          <cell r="A562">
            <v>20230300031</v>
          </cell>
          <cell r="B562" t="str">
            <v>(B_定期)4月ｱﾐﾉﾁﾗｼ</v>
          </cell>
          <cell r="C562">
            <v>7.6</v>
          </cell>
        </row>
        <row r="563">
          <cell r="A563">
            <v>20230300032</v>
          </cell>
          <cell r="B563" t="str">
            <v>(A_一般)4-5月特別CPﾁﾗｼ</v>
          </cell>
          <cell r="C563">
            <v>6.2</v>
          </cell>
        </row>
        <row r="564">
          <cell r="A564">
            <v>20230300033</v>
          </cell>
          <cell r="B564" t="str">
            <v>(B_定期)4-5月特別CPﾁﾗｼ</v>
          </cell>
          <cell r="C564">
            <v>6.2</v>
          </cell>
        </row>
        <row r="565">
          <cell r="A565">
            <v>20230300034</v>
          </cell>
          <cell r="B565" t="str">
            <v>(B_定期)母の日ﾁﾗｼ</v>
          </cell>
          <cell r="C565">
            <v>6.4</v>
          </cell>
        </row>
        <row r="566">
          <cell r="A566">
            <v>20230300035</v>
          </cell>
          <cell r="B566" t="str">
            <v>Hakko Times vol.6</v>
          </cell>
          <cell r="C566">
            <v>10.1</v>
          </cell>
        </row>
        <row r="567">
          <cell r="A567">
            <v>20230300043</v>
          </cell>
          <cell r="B567" t="str">
            <v>A6版しおり14_お米2合×2広島ｺｼﾋｶﾘ</v>
          </cell>
          <cell r="C567">
            <v>15.6</v>
          </cell>
        </row>
        <row r="568">
          <cell r="A568">
            <v>20230300044</v>
          </cell>
          <cell r="B568" t="str">
            <v>A6版しおり15_お米2kg広島ｺｼﾋｶﾘ</v>
          </cell>
          <cell r="C568">
            <v>15.6</v>
          </cell>
        </row>
        <row r="569">
          <cell r="A569">
            <v>20230300045</v>
          </cell>
          <cell r="B569" t="str">
            <v>A6版しおり16_保湿泡洗顔</v>
          </cell>
          <cell r="C569">
            <v>15.6</v>
          </cell>
        </row>
        <row r="570">
          <cell r="A570">
            <v>20230300046</v>
          </cell>
          <cell r="B570" t="str">
            <v>A6版しおり17_おいしい青汁</v>
          </cell>
          <cell r="C570">
            <v>15.6</v>
          </cell>
        </row>
        <row r="571">
          <cell r="A571">
            <v>20230400002</v>
          </cell>
          <cell r="B571" t="str">
            <v>(A_一般)5月ｱﾐﾉﾁﾗｼ</v>
          </cell>
          <cell r="C571">
            <v>5.9</v>
          </cell>
        </row>
        <row r="572">
          <cell r="A572">
            <v>20230400003</v>
          </cell>
          <cell r="B572" t="str">
            <v>(B_定期)5月ｱﾐﾉﾁﾗｼ</v>
          </cell>
          <cell r="C572">
            <v>5.9</v>
          </cell>
        </row>
        <row r="573">
          <cell r="A573">
            <v>20230500027</v>
          </cell>
          <cell r="B573" t="str">
            <v>(単品購入)Mforte挨拶状</v>
          </cell>
          <cell r="C573">
            <v>1.4035087719298245</v>
          </cell>
        </row>
        <row r="574">
          <cell r="A574">
            <v>20230500028</v>
          </cell>
          <cell r="B574" t="str">
            <v>(定期初回)Mforte挨拶状</v>
          </cell>
          <cell r="C574">
            <v>5.0750000000000002</v>
          </cell>
        </row>
        <row r="575">
          <cell r="A575">
            <v>20230500056</v>
          </cell>
          <cell r="B575" t="str">
            <v>父の日CPﾒｯｾｰｼﾞｶｰﾄﾞ</v>
          </cell>
          <cell r="C575">
            <v>6.15</v>
          </cell>
        </row>
        <row r="576">
          <cell r="A576">
            <v>20230500023</v>
          </cell>
          <cell r="B576" t="str">
            <v>(B_定期)お中元ﾁﾗｼ</v>
          </cell>
          <cell r="C576">
            <v>7.3</v>
          </cell>
        </row>
        <row r="577">
          <cell r="A577">
            <v>20230500021</v>
          </cell>
          <cell r="B577" t="str">
            <v>(A_一般)6月ｱﾐﾉﾁﾗｼ</v>
          </cell>
          <cell r="C577">
            <v>8</v>
          </cell>
        </row>
        <row r="578">
          <cell r="A578">
            <v>20230500022</v>
          </cell>
          <cell r="B578" t="str">
            <v>(B_定期)6月ｱﾐﾉﾁﾗｼ</v>
          </cell>
          <cell r="C578">
            <v>8</v>
          </cell>
        </row>
        <row r="579">
          <cell r="A579">
            <v>20230500026</v>
          </cell>
          <cell r="B579" t="str">
            <v>ﾘﾝｸﾙﾌﾞﾗｲﾄｴｯｾﾝｽﾌｧｸﾄﾌﾞｯｸ</v>
          </cell>
          <cell r="C579">
            <v>9.8800000000000008</v>
          </cell>
        </row>
        <row r="580">
          <cell r="A580">
            <v>20221000016</v>
          </cell>
          <cell r="B580" t="str">
            <v>23年_6回_ﾋﾞｭｰﾃｨｰ定期便ご案内状</v>
          </cell>
          <cell r="C580">
            <v>10.51</v>
          </cell>
        </row>
        <row r="581">
          <cell r="A581">
            <v>20221000017</v>
          </cell>
          <cell r="B581" t="str">
            <v>23年_7回_ﾋﾞｭｰﾃｨｰ定期便ご案内状</v>
          </cell>
          <cell r="C581">
            <v>10.51</v>
          </cell>
        </row>
        <row r="582">
          <cell r="A582">
            <v>20221000018</v>
          </cell>
          <cell r="B582" t="str">
            <v>23年_8回_ﾋﾞｭｰﾃｨｰ定期便ご案内状</v>
          </cell>
          <cell r="C582">
            <v>10.51</v>
          </cell>
        </row>
        <row r="583">
          <cell r="A583">
            <v>20221000019</v>
          </cell>
          <cell r="B583" t="str">
            <v>23年_9回_ﾋﾞｭｰﾃｨｰ定期便ご案内状</v>
          </cell>
          <cell r="C583">
            <v>10.51</v>
          </cell>
        </row>
        <row r="584">
          <cell r="A584">
            <v>20221000020</v>
          </cell>
          <cell r="B584" t="str">
            <v>23年_10回_ﾋﾞｭｰﾃｨｰ定期便ご案内状</v>
          </cell>
          <cell r="C584">
            <v>10.51</v>
          </cell>
        </row>
        <row r="585">
          <cell r="A585">
            <v>20230500014</v>
          </cell>
          <cell r="B585" t="str">
            <v>一般向けG/M定期引上げﾁﾗｼ_2305</v>
          </cell>
          <cell r="C585">
            <v>12.5</v>
          </cell>
        </row>
        <row r="586">
          <cell r="A586">
            <v>20230500025</v>
          </cell>
          <cell r="B586" t="str">
            <v>ﾘﾝｸﾙﾌﾞﾗｲﾄｴｯｾﾝｽ定期引き上げﾁﾗｼ</v>
          </cell>
          <cell r="C586">
            <v>13.866666666666667</v>
          </cell>
        </row>
        <row r="587">
          <cell r="A587">
            <v>20230500015</v>
          </cell>
          <cell r="B587" t="str">
            <v>ｱﾐﾉCPﾌﾟﾚｾﾞﾝﾄ(葉だいこんのﾀﾈ)</v>
          </cell>
          <cell r="C587">
            <v>22</v>
          </cell>
        </row>
        <row r="588">
          <cell r="A588">
            <v>20230500016</v>
          </cell>
          <cell r="B588" t="str">
            <v>ｱﾐﾉCPﾌﾟﾚｾﾞﾝﾄ(ｻﾝﾁｭのﾀﾈ)</v>
          </cell>
          <cell r="C588">
            <v>22</v>
          </cell>
        </row>
        <row r="589">
          <cell r="A589">
            <v>20230500024</v>
          </cell>
          <cell r="B589" t="str">
            <v>種2点ﾌﾟﾚｾﾞﾝﾄ</v>
          </cell>
          <cell r="C589">
            <v>40</v>
          </cell>
        </row>
        <row r="590">
          <cell r="A590">
            <v>20230200057</v>
          </cell>
          <cell r="B590" t="str">
            <v>電話番号不備の確認文</v>
          </cell>
          <cell r="C590">
            <v>4.5999999999999996</v>
          </cell>
        </row>
        <row r="591">
          <cell r="A591">
            <v>20230300056</v>
          </cell>
          <cell r="B591" t="str">
            <v>ｴﾑﾌｫﾙﾃ 4ｱｲﾃﾑ ｾｯﾄ箱 (台湾向け)</v>
          </cell>
          <cell r="C591">
            <v>169</v>
          </cell>
        </row>
        <row r="592">
          <cell r="A592">
            <v>20230500029</v>
          </cell>
          <cell r="B592" t="str">
            <v>台湾用Mforte手提げ袋(ﾋﾟﾝｸ)</v>
          </cell>
          <cell r="C592">
            <v>70</v>
          </cell>
        </row>
        <row r="593">
          <cell r="A593">
            <v>20230500095</v>
          </cell>
          <cell r="B593" t="str">
            <v>お買い物ｶﾞｲﾄﾞﾌﾞｯｸ</v>
          </cell>
          <cell r="C593">
            <v>31.789473684210527</v>
          </cell>
        </row>
        <row r="594">
          <cell r="A594">
            <v>20230500097</v>
          </cell>
          <cell r="B594" t="str">
            <v>50%お試し向け定期引上げﾁﾗｼ</v>
          </cell>
          <cell r="C594">
            <v>5.5718181818181813</v>
          </cell>
        </row>
        <row r="595">
          <cell r="A595">
            <v>20240100029</v>
          </cell>
          <cell r="B595" t="str">
            <v>(新EC)支払方法変更ﾁﾗｼ</v>
          </cell>
          <cell r="C595">
            <v>6.3727272727272721</v>
          </cell>
        </row>
        <row r="596">
          <cell r="A596">
            <v>20240200042</v>
          </cell>
          <cell r="B596" t="str">
            <v>三つ折ﾘｰﾌ 万田酵素GSM</v>
          </cell>
          <cell r="C596">
            <v>12</v>
          </cell>
        </row>
        <row r="597">
          <cell r="A597">
            <v>20240400001</v>
          </cell>
          <cell r="B597" t="str">
            <v>ｱﾐﾉ金額変更のご案内</v>
          </cell>
          <cell r="C597">
            <v>2.3896103896103891</v>
          </cell>
        </row>
        <row r="598">
          <cell r="A598">
            <v>20240400004</v>
          </cell>
          <cell r="B598" t="str">
            <v>Hakko Times vol.11(24年5-6月)</v>
          </cell>
          <cell r="C598">
            <v>11</v>
          </cell>
        </row>
        <row r="599">
          <cell r="A599">
            <v>20240400008</v>
          </cell>
          <cell r="B599" t="str">
            <v>A6版しおり20_玄米めん</v>
          </cell>
          <cell r="C599">
            <v>2.0505050505050502</v>
          </cell>
        </row>
        <row r="600">
          <cell r="A600">
            <v>20240400009</v>
          </cell>
          <cell r="B600" t="str">
            <v>A6版しおり21_ﾙｰﾛｰ飯</v>
          </cell>
          <cell r="C600">
            <v>2.0505050505050502</v>
          </cell>
        </row>
        <row r="601">
          <cell r="A601">
            <v>20240400015</v>
          </cell>
          <cell r="B601" t="str">
            <v>Mforteお友達紹介ﾁﾗｼ</v>
          </cell>
          <cell r="C601">
            <v>3.7690000000000001</v>
          </cell>
        </row>
        <row r="602">
          <cell r="A602">
            <v>20230500096</v>
          </cell>
          <cell r="B602" t="str">
            <v>19%お試し3種ｱｿｰﾄ定期引上げﾁﾗｼ</v>
          </cell>
          <cell r="C602">
            <v>6.3</v>
          </cell>
        </row>
        <row r="603">
          <cell r="A603">
            <v>20230600020</v>
          </cell>
          <cell r="B603" t="str">
            <v>Hakko Times vol.7</v>
          </cell>
          <cell r="C603">
            <v>29.917073170731708</v>
          </cell>
        </row>
        <row r="604">
          <cell r="A604">
            <v>20230600033</v>
          </cell>
          <cell r="B604" t="str">
            <v>お友達紹介CPｸｰﾎﾟﾝﾁﾗｼ3000_定期可</v>
          </cell>
          <cell r="C604">
            <v>98.606666666666669</v>
          </cell>
        </row>
        <row r="605">
          <cell r="A605">
            <v>20230600034</v>
          </cell>
          <cell r="B605" t="str">
            <v>お友達紹介CPｸｰﾎﾟﾝﾁﾗｼ3000_定期不</v>
          </cell>
          <cell r="C605">
            <v>190</v>
          </cell>
        </row>
        <row r="606">
          <cell r="A606">
            <v>20230800009</v>
          </cell>
          <cell r="B606" t="str">
            <v>(ﾃﾞｰﾀ)有償本商品お試し用</v>
          </cell>
          <cell r="C606">
            <v>0</v>
          </cell>
        </row>
        <row r="607">
          <cell r="A607">
            <v>20230800041</v>
          </cell>
          <cell r="B607" t="str">
            <v>(B_定期)ﾘﾝｸﾙﾌﾞﾗｲﾄ500円ｸｰﾎﾟﾝﾁﾗｼ</v>
          </cell>
          <cell r="C607">
            <v>1.8124242424242423</v>
          </cell>
        </row>
        <row r="608">
          <cell r="A608">
            <v>20230900033</v>
          </cell>
          <cell r="B608" t="str">
            <v>Hakko Times vol.8</v>
          </cell>
          <cell r="C608">
            <v>26.647531572904708</v>
          </cell>
        </row>
        <row r="609">
          <cell r="A609">
            <v>20230900042</v>
          </cell>
          <cell r="B609" t="str">
            <v>(A_一般)Mforteまとめ買いﾁﾗｼ</v>
          </cell>
          <cell r="C609">
            <v>5.5253198653198652</v>
          </cell>
        </row>
        <row r="610">
          <cell r="A610">
            <v>20230900045</v>
          </cell>
          <cell r="B610" t="str">
            <v>健康気づきﾉｰﾄ1ヵ月ver</v>
          </cell>
          <cell r="C610">
            <v>8.35</v>
          </cell>
        </row>
        <row r="611">
          <cell r="A611">
            <v>20230900046</v>
          </cell>
          <cell r="B611" t="str">
            <v>(定期2回目)ﾘﾝｸﾙﾌﾞﾗｲﾄｴｯｾﾝｽﾌｧｸﾄﾌﾞｯ</v>
          </cell>
          <cell r="C611">
            <v>4.3606060606060604</v>
          </cell>
        </row>
        <row r="612">
          <cell r="A612">
            <v>20230900051</v>
          </cell>
          <cell r="B612" t="str">
            <v>(B_定期)Mforteまとめ買いﾁﾗｼ</v>
          </cell>
          <cell r="C612">
            <v>6.8249999999999993</v>
          </cell>
        </row>
        <row r="613">
          <cell r="A613">
            <v>20230900062</v>
          </cell>
          <cell r="B613" t="str">
            <v>(3NB)万田酵素ｽﾀｰﾄﾌﾞｯｸ</v>
          </cell>
          <cell r="C613">
            <v>4.2236363636363636</v>
          </cell>
        </row>
        <row r="614">
          <cell r="A614">
            <v>20231000009</v>
          </cell>
          <cell r="B614" t="str">
            <v>万田酵素ﾄﾞﾘﾝｸﾀｲﾌﾟ引上げﾁﾗｼ</v>
          </cell>
          <cell r="C614">
            <v>10.742638506274869</v>
          </cell>
        </row>
        <row r="615">
          <cell r="A615">
            <v>20231000010</v>
          </cell>
          <cell r="B615" t="str">
            <v>Mforteお友達紹介ｸｰﾎﾟﾝﾁﾗｼ</v>
          </cell>
          <cell r="C615">
            <v>1.8124242424242423</v>
          </cell>
        </row>
        <row r="616">
          <cell r="A616">
            <v>20231000025</v>
          </cell>
          <cell r="B616" t="str">
            <v>PUS購入者限定2500円ｸｰﾎﾟﾝﾁﾗｼ</v>
          </cell>
          <cell r="C616">
            <v>4.2</v>
          </cell>
        </row>
        <row r="617">
          <cell r="A617">
            <v>20231000042</v>
          </cell>
          <cell r="B617" t="str">
            <v>(B_定期)Mforteﾘﾝｸﾙ1100円CPﾁﾗｼ</v>
          </cell>
          <cell r="C617">
            <v>3.1059999999999999</v>
          </cell>
        </row>
        <row r="618">
          <cell r="A618">
            <v>20231100017</v>
          </cell>
          <cell r="B618" t="str">
            <v>振込先銀行口座変更のお知らせ</v>
          </cell>
          <cell r="C618">
            <v>3.5</v>
          </cell>
        </row>
        <row r="619">
          <cell r="A619">
            <v>20231100028</v>
          </cell>
          <cell r="B619" t="str">
            <v>A6版しおり18_りんご酢とﾌﾞﾙｰﾍﾞﾘｰ</v>
          </cell>
          <cell r="C619">
            <v>2.8787878787878789</v>
          </cell>
        </row>
        <row r="620">
          <cell r="A620">
            <v>20231100037</v>
          </cell>
          <cell r="B620" t="str">
            <v>(ﾌﾟﾗｽ温)万田酵素ｽﾀｰﾄﾌﾞｯｸ</v>
          </cell>
          <cell r="C620">
            <v>6.5</v>
          </cell>
        </row>
        <row r="621">
          <cell r="A621">
            <v>20231100038</v>
          </cell>
          <cell r="B621" t="str">
            <v>【ﾌﾟﾗｽ温】50%_お試し定期引上ﾁﾗｼ</v>
          </cell>
          <cell r="C621">
            <v>5.329644268774703</v>
          </cell>
        </row>
        <row r="622">
          <cell r="A622">
            <v>20231100039</v>
          </cell>
          <cell r="B622" t="str">
            <v>(B_定期)ﾌﾟﾗｽ温新発売ﾁﾗｼ</v>
          </cell>
          <cell r="C622">
            <v>6.65</v>
          </cell>
        </row>
        <row r="623">
          <cell r="A623">
            <v>20231200001</v>
          </cell>
          <cell r="B623" t="str">
            <v>【ﾌﾟﾗｽ温】50%_万田酵素のはなし</v>
          </cell>
          <cell r="C623">
            <v>3.5831060606060601</v>
          </cell>
        </row>
        <row r="624">
          <cell r="A624">
            <v>20231200003</v>
          </cell>
          <cell r="B624" t="str">
            <v>Hakko Times vol.9</v>
          </cell>
          <cell r="C624">
            <v>20.681889763779527</v>
          </cell>
        </row>
        <row r="625">
          <cell r="A625">
            <v>20240100030</v>
          </cell>
          <cell r="B625" t="str">
            <v>(A_一般)2月ｶﾀﾛｸﾞﾁﾗｼ</v>
          </cell>
          <cell r="C625">
            <v>8.4473684210526319</v>
          </cell>
        </row>
        <row r="626">
          <cell r="A626">
            <v>20240100031</v>
          </cell>
          <cell r="B626" t="str">
            <v>(B_定期)2月ｶﾀﾛｸﾞﾁﾗｼ</v>
          </cell>
          <cell r="C626">
            <v>8.4473684210526319</v>
          </cell>
        </row>
        <row r="627">
          <cell r="A627">
            <v>20240100032</v>
          </cell>
          <cell r="B627" t="str">
            <v>(A_一般)2-3月ｱﾐﾉCPﾁﾗｼ</v>
          </cell>
          <cell r="C627">
            <v>6.2429378531073434</v>
          </cell>
        </row>
        <row r="628">
          <cell r="A628">
            <v>20240100033</v>
          </cell>
          <cell r="B628" t="str">
            <v>(B_定期)2-3月ｱﾐﾉCPﾁﾗｼ</v>
          </cell>
          <cell r="C628">
            <v>4.6389772727272724</v>
          </cell>
        </row>
        <row r="629">
          <cell r="A629">
            <v>20240100034</v>
          </cell>
          <cell r="B629" t="str">
            <v>万田酵素ｸﾛｽｾﾙﾁﾗｼ</v>
          </cell>
          <cell r="C629">
            <v>6.95</v>
          </cell>
        </row>
        <row r="630">
          <cell r="A630">
            <v>20240100037</v>
          </cell>
          <cell r="B630" t="str">
            <v>(発酵甘酒定期)甘酒切替案内ﾁﾗｼ</v>
          </cell>
          <cell r="C630">
            <v>11.763636363636362</v>
          </cell>
        </row>
        <row r="631">
          <cell r="A631">
            <v>20240100038</v>
          </cell>
          <cell r="B631" t="str">
            <v>(缶甘酒定期)甘酒切替案内ﾁﾗｼ</v>
          </cell>
          <cell r="C631">
            <v>12.439393939393938</v>
          </cell>
        </row>
        <row r="632">
          <cell r="A632">
            <v>20240100039</v>
          </cell>
          <cell r="B632" t="str">
            <v>(甘酒以外)甘酒終売･新発売案内ﾁﾗｼ</v>
          </cell>
          <cell r="C632">
            <v>4.1381818181818177</v>
          </cell>
        </row>
        <row r="633">
          <cell r="A633">
            <v>20240100040</v>
          </cell>
          <cell r="B633" t="str">
            <v>(B_定期)2月お友達紹介ﾁﾗｼ</v>
          </cell>
          <cell r="C633">
            <v>8.5882352941176467</v>
          </cell>
        </row>
        <row r="634">
          <cell r="A634">
            <v>20240200005</v>
          </cell>
          <cell r="B634" t="str">
            <v>ひと粒のちから定期引き上げﾁﾗｼ</v>
          </cell>
          <cell r="C634">
            <v>11.945454545454544</v>
          </cell>
        </row>
        <row r="635">
          <cell r="A635">
            <v>20240200020</v>
          </cell>
          <cell r="B635" t="str">
            <v>(B_定期)3-5月お友達紹介ﾁﾗｼ</v>
          </cell>
          <cell r="C635">
            <v>4</v>
          </cell>
        </row>
        <row r="636">
          <cell r="A636">
            <v>20240200021</v>
          </cell>
          <cell r="B636" t="str">
            <v>(B_定期)①済_3-5月2袋訴求ﾁﾗｼ</v>
          </cell>
          <cell r="C636">
            <v>4.2227272727272718</v>
          </cell>
        </row>
        <row r="637">
          <cell r="A637">
            <v>20240200022</v>
          </cell>
          <cell r="B637" t="str">
            <v>Hakko Times vol.10（24年3-4月）</v>
          </cell>
          <cell r="C637">
            <v>20.171698113207547</v>
          </cell>
        </row>
        <row r="638">
          <cell r="A638">
            <v>20240200023</v>
          </cell>
          <cell r="B638" t="str">
            <v>(B_定期)既存向けﾘﾝｸﾙ1100円CPﾁﾗｼ</v>
          </cell>
          <cell r="C638">
            <v>3.1059999999999999</v>
          </cell>
        </row>
        <row r="639">
          <cell r="A639">
            <v>20240200024</v>
          </cell>
          <cell r="B639" t="str">
            <v>(B_定期)②未_3-5月2袋訴求ﾁﾗｼ</v>
          </cell>
          <cell r="C639">
            <v>4.2</v>
          </cell>
        </row>
        <row r="640">
          <cell r="A640">
            <v>20240300021</v>
          </cell>
          <cell r="B640" t="str">
            <v>A6版しおり19_米麹甘酒</v>
          </cell>
          <cell r="C640">
            <v>2.6753246753246751</v>
          </cell>
        </row>
        <row r="641">
          <cell r="A641">
            <v>20240300025</v>
          </cell>
          <cell r="B641" t="str">
            <v>(A_一般)4-5月母の日ﾁﾗｼ</v>
          </cell>
          <cell r="C641">
            <v>8.9652981427174989</v>
          </cell>
        </row>
        <row r="642">
          <cell r="A642">
            <v>20240300026</v>
          </cell>
          <cell r="B642" t="str">
            <v>(B_定期)4-5月母の日ﾁﾗｼ</v>
          </cell>
          <cell r="C642">
            <v>8.9652981427174989</v>
          </cell>
        </row>
        <row r="643">
          <cell r="A643">
            <v>20240300027</v>
          </cell>
          <cell r="B643" t="str">
            <v>(A_一般)4-5月ｱﾐﾉCPﾁﾗｼ</v>
          </cell>
          <cell r="C643">
            <v>9.0847724557401985</v>
          </cell>
        </row>
        <row r="644">
          <cell r="A644">
            <v>20240300028</v>
          </cell>
          <cell r="B644" t="str">
            <v>(B_定期)4-5月ｱﾐﾉCPﾁﾗｼ</v>
          </cell>
          <cell r="C644">
            <v>9.0847724557401985</v>
          </cell>
        </row>
        <row r="645">
          <cell r="A645">
            <v>20240300029</v>
          </cell>
          <cell r="B645" t="str">
            <v>(A_一般)4-5月特別CPﾁﾗｼ</v>
          </cell>
          <cell r="C645">
            <v>9.5946690647482011</v>
          </cell>
        </row>
        <row r="646">
          <cell r="A646">
            <v>20240300030</v>
          </cell>
          <cell r="B646" t="str">
            <v>(B_定期)4-5月特別CPﾁﾗｼ</v>
          </cell>
          <cell r="C646">
            <v>9.5946690647482011</v>
          </cell>
        </row>
        <row r="647">
          <cell r="A647">
            <v>20240400005</v>
          </cell>
          <cell r="B647" t="str">
            <v>2405-07_黒熟酢仕様変更案内ﾁﾗｼ</v>
          </cell>
          <cell r="C647">
            <v>4.5999999999999996</v>
          </cell>
        </row>
        <row r="648">
          <cell r="A648">
            <v>20240400006</v>
          </cell>
          <cell r="B648" t="str">
            <v>2405-07_金印（瓶)仕様変更ﾁﾗｼ</v>
          </cell>
          <cell r="C648">
            <v>4.5999999999999996</v>
          </cell>
        </row>
        <row r="649">
          <cell r="A649">
            <v>20240400007</v>
          </cell>
          <cell r="B649" t="str">
            <v>2405-07_金印(分包)仕様変更ﾁﾗｼ</v>
          </cell>
          <cell r="C649">
            <v>4.5999999999999996</v>
          </cell>
        </row>
        <row r="650">
          <cell r="A650">
            <v>20240300055</v>
          </cell>
          <cell r="B650" t="str">
            <v>ｽﾀｰﾀｰ什器 (販促物)</v>
          </cell>
          <cell r="C650">
            <v>4786</v>
          </cell>
        </row>
        <row r="651">
          <cell r="A651">
            <v>20240500046</v>
          </cell>
          <cell r="B651" t="str">
            <v>(A_一般)6-7月ｱﾐﾉCPﾁﾗｼ</v>
          </cell>
          <cell r="C651">
            <v>9</v>
          </cell>
        </row>
        <row r="652">
          <cell r="A652">
            <v>20240500012</v>
          </cell>
          <cell r="B652" t="str">
            <v>(A_一般)6-7月ｶﾀﾛｸﾞﾁﾗｼ①</v>
          </cell>
          <cell r="C652">
            <v>9.5</v>
          </cell>
        </row>
        <row r="653">
          <cell r="A653">
            <v>20240500047</v>
          </cell>
          <cell r="B653" t="str">
            <v>(B_定期)6-7月ｱﾐﾉCPﾁﾗｼ</v>
          </cell>
          <cell r="C653">
            <v>9</v>
          </cell>
        </row>
        <row r="654">
          <cell r="A654">
            <v>20240500013</v>
          </cell>
          <cell r="B654" t="str">
            <v>(B_定期)6-7月ｶﾀﾛｸﾞﾁﾗｼ①</v>
          </cell>
          <cell r="C654">
            <v>9.5</v>
          </cell>
        </row>
        <row r="655">
          <cell r="A655">
            <v>20240500015</v>
          </cell>
          <cell r="B655" t="str">
            <v>(B_定期)6-7月ｶﾀﾛｸﾞﾁﾗｼ②</v>
          </cell>
          <cell r="C655">
            <v>9.5</v>
          </cell>
        </row>
        <row r="656">
          <cell r="A656">
            <v>20240500018</v>
          </cell>
          <cell r="B656" t="str">
            <v>①定期初回挨拶状</v>
          </cell>
          <cell r="C656">
            <v>4.9000000000000004</v>
          </cell>
        </row>
        <row r="657">
          <cell r="A657">
            <v>20240500072</v>
          </cell>
          <cell r="B657" t="str">
            <v>2406_NPSｱﾝｹｰﾄ</v>
          </cell>
          <cell r="C657">
            <v>3.76</v>
          </cell>
        </row>
        <row r="658">
          <cell r="A658">
            <v>20240500027</v>
          </cell>
          <cell r="B658" t="str">
            <v>②定期2回目挨拶状</v>
          </cell>
          <cell r="C658">
            <v>4.9000000000000004</v>
          </cell>
        </row>
        <row r="659">
          <cell r="A659">
            <v>20240500030</v>
          </cell>
          <cell r="B659" t="str">
            <v>③定期3回目挨拶状</v>
          </cell>
          <cell r="C659">
            <v>4.9000000000000004</v>
          </cell>
        </row>
        <row r="660">
          <cell r="A660">
            <v>20240500022</v>
          </cell>
          <cell r="B660" t="str">
            <v>50%ｵﾌ_新規ﾌｫﾛｰﾁﾗｼ 3NB</v>
          </cell>
          <cell r="C660">
            <v>6.25</v>
          </cell>
        </row>
        <row r="661">
          <cell r="A661">
            <v>20240500021</v>
          </cell>
          <cell r="B661" t="str">
            <v>50%ｵﾌ_新規ﾌｫﾛｰﾁﾗｼ ﾌﾟﾗｽ温</v>
          </cell>
          <cell r="C661">
            <v>6.25</v>
          </cell>
        </row>
        <row r="662">
          <cell r="A662">
            <v>20240500026</v>
          </cell>
          <cell r="B662" t="str">
            <v>6-8月(定期用)万田酵素習慣ﾁｬﾚﾝｼﾞ</v>
          </cell>
          <cell r="C662">
            <v>7.15</v>
          </cell>
        </row>
        <row r="663">
          <cell r="A663">
            <v>20240500023</v>
          </cell>
          <cell r="B663" t="str">
            <v>お客様の声集 vol.1</v>
          </cell>
          <cell r="C663">
            <v>5.6</v>
          </cell>
        </row>
        <row r="664">
          <cell r="A664">
            <v>20240500024</v>
          </cell>
          <cell r="B664" t="str">
            <v>お客様の声集 vol.2</v>
          </cell>
          <cell r="C664">
            <v>5.6</v>
          </cell>
        </row>
        <row r="665">
          <cell r="A665">
            <v>20240500029</v>
          </cell>
          <cell r="B665" t="str">
            <v>お客様の声集 vol.3</v>
          </cell>
          <cell r="C665">
            <v>5.6</v>
          </cell>
        </row>
        <row r="666">
          <cell r="A666">
            <v>20240500032</v>
          </cell>
          <cell r="B666" t="str">
            <v>お客様の声集 vol.4</v>
          </cell>
          <cell r="C666">
            <v>5.6</v>
          </cell>
        </row>
        <row r="667">
          <cell r="A667">
            <v>20240500017</v>
          </cell>
          <cell r="B667" t="str">
            <v>お試し挨拶状</v>
          </cell>
          <cell r="C667">
            <v>4.9000000000000004</v>
          </cell>
        </row>
        <row r="668">
          <cell r="A668">
            <v>20240500025</v>
          </cell>
          <cell r="B668" t="str">
            <v>お試し用 万田酵素習慣ﾁｬﾚﾝｼﾞ</v>
          </cell>
          <cell r="C668">
            <v>7.15</v>
          </cell>
        </row>
        <row r="669">
          <cell r="A669">
            <v>20240500033</v>
          </cell>
          <cell r="B669" t="str">
            <v>ｼｰｽﾞﾅﾙ挨拶状 6月</v>
          </cell>
          <cell r="C669">
            <v>4.0999999999999996</v>
          </cell>
        </row>
        <row r="670">
          <cell r="A670">
            <v>20240500060</v>
          </cell>
          <cell r="B670" t="str">
            <v>ｼｰｽﾞﾅﾙ挨拶状 7月</v>
          </cell>
          <cell r="C670">
            <v>4.0999999999999996</v>
          </cell>
        </row>
        <row r="671">
          <cell r="A671">
            <v>20240500061</v>
          </cell>
          <cell r="B671" t="str">
            <v>ｼｰｽﾞﾅﾙ挨拶状 8月</v>
          </cell>
          <cell r="C671">
            <v>4.0999999999999996</v>
          </cell>
        </row>
        <row r="672">
          <cell r="A672">
            <v>20240500028</v>
          </cell>
          <cell r="B672" t="str">
            <v>ﾌｧｸﾄﾌﾞｯｸ vol.1</v>
          </cell>
          <cell r="C672">
            <v>25.95</v>
          </cell>
        </row>
        <row r="673">
          <cell r="A673">
            <v>20240500031</v>
          </cell>
          <cell r="B673" t="str">
            <v>ﾌｧｸﾄﾌﾞｯｸ vol.2</v>
          </cell>
          <cell r="C673">
            <v>25.95</v>
          </cell>
        </row>
        <row r="674">
          <cell r="A674">
            <v>20240400021</v>
          </cell>
          <cell r="B674" t="str">
            <v>ﾌﾟﾗｽ温1回お試し顧客切替案内ﾁﾗｼ</v>
          </cell>
          <cell r="C674">
            <v>86.7</v>
          </cell>
        </row>
        <row r="675">
          <cell r="A675">
            <v>20240500019</v>
          </cell>
          <cell r="B675" t="str">
            <v>ﾌﾞﾗﾝﾄﾞﾌﾞｯｸ</v>
          </cell>
          <cell r="C675">
            <v>14.6</v>
          </cell>
        </row>
        <row r="676">
          <cell r="A676">
            <v>20240500020</v>
          </cell>
          <cell r="B676" t="str">
            <v>発酵啓蒙ﾂｰﾙ</v>
          </cell>
          <cell r="C676">
            <v>6.1</v>
          </cell>
        </row>
        <row r="677">
          <cell r="A677">
            <v>20240500034</v>
          </cell>
          <cell r="B677" t="str">
            <v>万田発酵新聞 vol.1</v>
          </cell>
          <cell r="C677">
            <v>8.35</v>
          </cell>
        </row>
        <row r="678">
          <cell r="A678">
            <v>20240500035</v>
          </cell>
          <cell r="B678" t="str">
            <v>万田発酵新聞 vol.2</v>
          </cell>
          <cell r="C678">
            <v>8.35</v>
          </cell>
        </row>
        <row r="679">
          <cell r="A679">
            <v>20240500036</v>
          </cell>
          <cell r="B679" t="str">
            <v>万田発酵新聞 vol.3</v>
          </cell>
          <cell r="C679">
            <v>8.35</v>
          </cell>
        </row>
        <row r="680">
          <cell r="A680">
            <v>20240600022</v>
          </cell>
          <cell r="B680" t="str">
            <v>A資料ｾｯﾄ用</v>
          </cell>
          <cell r="C680">
            <v>0</v>
          </cell>
        </row>
        <row r="681">
          <cell r="A681">
            <v>20240600023</v>
          </cell>
          <cell r="B681" t="str">
            <v>C資料ｾｯﾄ用</v>
          </cell>
          <cell r="C681">
            <v>0</v>
          </cell>
        </row>
        <row r="682">
          <cell r="A682">
            <v>20240600025</v>
          </cell>
          <cell r="B682" t="str">
            <v>TN資料ｾｯﾄ用</v>
          </cell>
          <cell r="C682">
            <v>0</v>
          </cell>
        </row>
        <row r="683">
          <cell r="A683">
            <v>20240600026</v>
          </cell>
          <cell r="B683" t="str">
            <v>R資料ｾｯﾄ用</v>
          </cell>
          <cell r="C683">
            <v>0</v>
          </cell>
        </row>
        <row r="684">
          <cell r="A684">
            <v>20240600027</v>
          </cell>
          <cell r="B684" t="str">
            <v>M資料ｾｯﾄ用</v>
          </cell>
          <cell r="C684">
            <v>0</v>
          </cell>
        </row>
        <row r="685">
          <cell r="A685">
            <v>20240600028</v>
          </cell>
          <cell r="B685" t="str">
            <v>M2資料ｾｯﾄ用</v>
          </cell>
          <cell r="C685">
            <v>0</v>
          </cell>
        </row>
        <row r="686">
          <cell r="A686">
            <v>20240600029</v>
          </cell>
          <cell r="B686" t="str">
            <v>M3資料ｾｯﾄ用</v>
          </cell>
          <cell r="C686">
            <v>0</v>
          </cell>
        </row>
        <row r="687">
          <cell r="A687">
            <v>20240600030</v>
          </cell>
          <cell r="B687" t="str">
            <v>M4資料ｾｯﾄ用</v>
          </cell>
          <cell r="C687">
            <v>0</v>
          </cell>
        </row>
        <row r="688">
          <cell r="A688">
            <v>20240600031</v>
          </cell>
          <cell r="B688" t="str">
            <v>M5資料ｾｯﾄ用</v>
          </cell>
          <cell r="C688">
            <v>0</v>
          </cell>
        </row>
        <row r="689">
          <cell r="A689">
            <v>20240600032</v>
          </cell>
          <cell r="B689" t="str">
            <v>M6資料ｾｯﾄ用</v>
          </cell>
          <cell r="C689">
            <v>0</v>
          </cell>
        </row>
        <row r="690">
          <cell r="A690">
            <v>20240600033</v>
          </cell>
          <cell r="B690" t="str">
            <v>W1資料ｾｯﾄ用</v>
          </cell>
          <cell r="C690">
            <v>0</v>
          </cell>
        </row>
        <row r="691">
          <cell r="A691">
            <v>20240600034</v>
          </cell>
          <cell r="B691" t="str">
            <v>W2資料ｾｯﾄ用</v>
          </cell>
          <cell r="C691">
            <v>0</v>
          </cell>
        </row>
        <row r="692">
          <cell r="A692">
            <v>20240600035</v>
          </cell>
          <cell r="B692" t="str">
            <v>W3資料ｾｯﾄ用</v>
          </cell>
          <cell r="C692">
            <v>0</v>
          </cell>
        </row>
        <row r="693">
          <cell r="A693">
            <v>20240600039</v>
          </cell>
          <cell r="B693" t="str">
            <v>BR資料ｾｯﾄ用</v>
          </cell>
          <cell r="C693">
            <v>0</v>
          </cell>
        </row>
        <row r="694">
          <cell r="A694">
            <v>20240700066</v>
          </cell>
          <cell r="B694" t="str">
            <v>W0資料ｾｯﾄ用</v>
          </cell>
          <cell r="C694">
            <v>0</v>
          </cell>
        </row>
        <row r="695">
          <cell r="A695">
            <v>20240700078</v>
          </cell>
          <cell r="B695" t="str">
            <v>DA資料ｾｯﾄ用</v>
          </cell>
          <cell r="C695">
            <v>0</v>
          </cell>
        </row>
        <row r="696">
          <cell r="A696">
            <v>20240700079</v>
          </cell>
          <cell r="B696" t="str">
            <v>DC資料ｾｯﾄ用</v>
          </cell>
          <cell r="C696">
            <v>0</v>
          </cell>
        </row>
        <row r="697">
          <cell r="A697">
            <v>20240700080</v>
          </cell>
          <cell r="B697" t="str">
            <v>DR資料ｾｯﾄ用</v>
          </cell>
          <cell r="C697">
            <v>0</v>
          </cell>
        </row>
        <row r="698">
          <cell r="A698">
            <v>20241000006</v>
          </cell>
          <cell r="B698" t="str">
            <v>P資料ｾｯﾄ用</v>
          </cell>
          <cell r="C698">
            <v>0</v>
          </cell>
        </row>
        <row r="699">
          <cell r="A699">
            <v>20241000065</v>
          </cell>
          <cell r="B699" t="str">
            <v>F資料ｾｯﾄ用</v>
          </cell>
          <cell r="C699">
            <v>0</v>
          </cell>
        </row>
        <row r="700">
          <cell r="A700">
            <v>20241100044</v>
          </cell>
          <cell r="B700" t="str">
            <v>O資料ｾｯﾄ用</v>
          </cell>
          <cell r="C700">
            <v>0</v>
          </cell>
        </row>
        <row r="701">
          <cell r="A701">
            <v>20241100049</v>
          </cell>
          <cell r="B701" t="str">
            <v>20000円(10万)福袋ｾｯﾄ用</v>
          </cell>
          <cell r="C701">
            <v>0</v>
          </cell>
        </row>
        <row r="702">
          <cell r="A702">
            <v>20241100050</v>
          </cell>
          <cell r="B702" t="str">
            <v>20000円(5万)福袋ｾｯﾄ用</v>
          </cell>
          <cell r="C702">
            <v>0</v>
          </cell>
        </row>
        <row r="703">
          <cell r="A703">
            <v>20241100051</v>
          </cell>
          <cell r="B703" t="str">
            <v>20000円(4万)福袋ｾｯﾄ用</v>
          </cell>
          <cell r="C703">
            <v>0</v>
          </cell>
        </row>
        <row r="704">
          <cell r="A704">
            <v>20241100052</v>
          </cell>
          <cell r="B704" t="str">
            <v>10000円(10万)福袋ｾｯﾄ用</v>
          </cell>
          <cell r="C704">
            <v>0</v>
          </cell>
        </row>
        <row r="705">
          <cell r="A705">
            <v>20241100053</v>
          </cell>
          <cell r="B705" t="str">
            <v>10000円(2.5万)福袋ｾｯﾄ用</v>
          </cell>
          <cell r="C705">
            <v>0</v>
          </cell>
        </row>
        <row r="706">
          <cell r="A706">
            <v>20241100054</v>
          </cell>
          <cell r="B706" t="str">
            <v>10000円(2万)福袋ｾｯﾄ用</v>
          </cell>
          <cell r="C706">
            <v>0</v>
          </cell>
        </row>
        <row r="707">
          <cell r="A707">
            <v>20241100055</v>
          </cell>
          <cell r="B707" t="str">
            <v>福袋Aｾｯﾄ用</v>
          </cell>
          <cell r="C707">
            <v>0</v>
          </cell>
        </row>
        <row r="708">
          <cell r="A708">
            <v>20241100056</v>
          </cell>
          <cell r="B708" t="str">
            <v>福袋Bｾｯﾄ用</v>
          </cell>
          <cell r="C708">
            <v>0</v>
          </cell>
        </row>
        <row r="709">
          <cell r="A709">
            <v>20241100057</v>
          </cell>
          <cell r="B709" t="str">
            <v>福袋Cｾｯﾄ用</v>
          </cell>
          <cell r="C709">
            <v>0</v>
          </cell>
        </row>
        <row r="710">
          <cell r="A710">
            <v>20241100059</v>
          </cell>
          <cell r="B710" t="str">
            <v>OA資料ｾｯﾄ用</v>
          </cell>
          <cell r="C710">
            <v>0</v>
          </cell>
        </row>
        <row r="711">
          <cell r="A711">
            <v>20241100064</v>
          </cell>
          <cell r="B711" t="str">
            <v>(2個)玄米めん2個ｾｯﾄ用</v>
          </cell>
          <cell r="C711">
            <v>0</v>
          </cell>
        </row>
        <row r="712">
          <cell r="A712">
            <v>20241100065</v>
          </cell>
          <cell r="B712" t="str">
            <v>(3個)玄米めん3個ｾｯﾄ用</v>
          </cell>
          <cell r="C712">
            <v>0</v>
          </cell>
        </row>
        <row r="713">
          <cell r="A713">
            <v>20241100066</v>
          </cell>
          <cell r="B713" t="str">
            <v>(4個)玄米めん4個ｾｯﾄ用</v>
          </cell>
          <cell r="C713">
            <v>0</v>
          </cell>
        </row>
        <row r="714">
          <cell r="A714">
            <v>20241100067</v>
          </cell>
          <cell r="B714" t="str">
            <v>(5個)玄米めん5個ｾｯﾄ用</v>
          </cell>
          <cell r="C714">
            <v>0</v>
          </cell>
        </row>
        <row r="715">
          <cell r="A715">
            <v>20241200031</v>
          </cell>
          <cell r="B715" t="str">
            <v>(10本)ﾄﾞﾘﾝｸﾀｲﾌﾟ1箱ｾｯﾄ用</v>
          </cell>
          <cell r="C715">
            <v>0</v>
          </cell>
        </row>
        <row r="716">
          <cell r="A716">
            <v>20241200032</v>
          </cell>
          <cell r="B716" t="str">
            <v>(20本)ﾄﾞﾘﾝｸﾀｲﾌﾟ2箱ｾｯﾄ用</v>
          </cell>
          <cell r="C716">
            <v>0</v>
          </cell>
        </row>
        <row r="717">
          <cell r="A717">
            <v>20250200013</v>
          </cell>
          <cell r="B717" t="str">
            <v>(1個)玄米めん1個ﾙｰﾛｰ飯1個ｾｯﾄ用</v>
          </cell>
          <cell r="C717">
            <v>0</v>
          </cell>
        </row>
        <row r="718">
          <cell r="A718">
            <v>20250200014</v>
          </cell>
          <cell r="B718" t="str">
            <v>(2個)玄米ﾊﾟｯｸ2個ﾙｰﾛｰ飯2個ｾｯﾄ用</v>
          </cell>
          <cell r="C718">
            <v>0</v>
          </cell>
        </row>
        <row r="719">
          <cell r="A719">
            <v>20250200015</v>
          </cell>
          <cell r="B719" t="str">
            <v>(3個)ｶﾚｰ3箱ｾｯﾄ用</v>
          </cell>
          <cell r="C719">
            <v>0</v>
          </cell>
        </row>
        <row r="720">
          <cell r="A720">
            <v>20250200016</v>
          </cell>
          <cell r="B720" t="str">
            <v>(4個)ｶﾚｰ4箱ｾｯﾄ用</v>
          </cell>
          <cell r="C720">
            <v>0</v>
          </cell>
        </row>
        <row r="721">
          <cell r="A721">
            <v>20250200018</v>
          </cell>
          <cell r="B721" t="str">
            <v>(4個)玄米ﾊﾟｯｸ4個ｾｯﾄ用</v>
          </cell>
          <cell r="C721">
            <v>0</v>
          </cell>
        </row>
        <row r="722">
          <cell r="A722">
            <v>20250300045</v>
          </cell>
          <cell r="B722" t="str">
            <v>一般(4万)20000円福袋用ﾁﾗｼ</v>
          </cell>
          <cell r="C722">
            <v>0</v>
          </cell>
        </row>
        <row r="723">
          <cell r="A723">
            <v>20250300046</v>
          </cell>
          <cell r="B723" t="str">
            <v>定期(4万)20000円福袋用ﾁﾗｼ</v>
          </cell>
          <cell r="C723">
            <v>0</v>
          </cell>
        </row>
        <row r="724">
          <cell r="A724">
            <v>20250300047</v>
          </cell>
          <cell r="B724" t="str">
            <v>一般(5万)20000円福袋用ﾁﾗｼ</v>
          </cell>
          <cell r="C724">
            <v>0</v>
          </cell>
        </row>
        <row r="725">
          <cell r="A725">
            <v>20250300048</v>
          </cell>
          <cell r="B725" t="str">
            <v>定期(5万)20000円福袋用ﾁﾗｼ</v>
          </cell>
          <cell r="C725">
            <v>0</v>
          </cell>
        </row>
        <row r="726">
          <cell r="A726">
            <v>20250300049</v>
          </cell>
          <cell r="B726" t="str">
            <v>一般(2万)10000円福袋用ﾁﾗｼ</v>
          </cell>
          <cell r="C726">
            <v>0</v>
          </cell>
        </row>
        <row r="727">
          <cell r="A727">
            <v>20250300050</v>
          </cell>
          <cell r="B727" t="str">
            <v>定期(2万)10000円福袋用ﾁﾗｼ</v>
          </cell>
          <cell r="C727">
            <v>0</v>
          </cell>
        </row>
        <row r="728">
          <cell r="A728">
            <v>20250300051</v>
          </cell>
          <cell r="B728" t="str">
            <v>一般(2.5万)10000円福袋用ﾁﾗｼ</v>
          </cell>
          <cell r="C728">
            <v>0</v>
          </cell>
        </row>
        <row r="729">
          <cell r="A729">
            <v>20250300052</v>
          </cell>
          <cell r="B729" t="str">
            <v>定期(2.5万)10000円福袋用ﾁﾗｼ</v>
          </cell>
          <cell r="C729">
            <v>0</v>
          </cell>
        </row>
        <row r="730">
          <cell r="A730">
            <v>20250400019</v>
          </cell>
          <cell r="B730" t="str">
            <v>改版_一般(4万)20000円福袋用ﾁﾗｼ</v>
          </cell>
          <cell r="C730">
            <v>0</v>
          </cell>
        </row>
        <row r="731">
          <cell r="A731">
            <v>20250400020</v>
          </cell>
          <cell r="B731" t="str">
            <v>改版_定期(4万)20000円福袋用ﾁﾗｼ</v>
          </cell>
          <cell r="C731">
            <v>0</v>
          </cell>
        </row>
        <row r="732">
          <cell r="A732">
            <v>20250400021</v>
          </cell>
          <cell r="B732" t="str">
            <v>改版_一般(5万)20000円福袋用ﾁﾗｼ</v>
          </cell>
          <cell r="C732">
            <v>0</v>
          </cell>
        </row>
        <row r="733">
          <cell r="A733">
            <v>20250400022</v>
          </cell>
          <cell r="B733" t="str">
            <v>改版_定期(5万)20000円福袋用ﾁﾗｼ</v>
          </cell>
          <cell r="C733">
            <v>0</v>
          </cell>
        </row>
        <row r="734">
          <cell r="A734">
            <v>20250400026</v>
          </cell>
          <cell r="B734" t="str">
            <v>SB資料ｾｯﾄ用</v>
          </cell>
          <cell r="C734">
            <v>0</v>
          </cell>
        </row>
        <row r="735">
          <cell r="A735">
            <v>20250500017</v>
          </cell>
          <cell r="B735" t="str">
            <v>(3個)玄米ﾊﾟｯｸ3個ｾｯﾄ用</v>
          </cell>
          <cell r="C735">
            <v>0</v>
          </cell>
        </row>
        <row r="736">
          <cell r="A736">
            <v>20241000018</v>
          </cell>
          <cell r="B736" t="str">
            <v>万田酵素ﾄﾞﾘﾝｸﾌﾟﾗｽ 飲み方説明書</v>
          </cell>
          <cell r="C736">
            <v>1.3863749999999999</v>
          </cell>
        </row>
        <row r="737">
          <cell r="A737">
            <v>20240600061</v>
          </cell>
          <cell r="B737" t="str">
            <v>粒2包お試し同封ｶｰﾄﾞ</v>
          </cell>
          <cell r="C737">
            <v>1.4510000000000001</v>
          </cell>
        </row>
        <row r="738">
          <cell r="A738">
            <v>20240900002</v>
          </cell>
          <cell r="B738" t="str">
            <v>ｼｰｽﾞﾅﾙ挨拶状 10月</v>
          </cell>
          <cell r="C738">
            <v>1.9523569023569023</v>
          </cell>
        </row>
        <row r="739">
          <cell r="A739">
            <v>20250400053</v>
          </cell>
          <cell r="B739" t="str">
            <v>A6版しおり22_ひと粒のちから</v>
          </cell>
          <cell r="C739">
            <v>1.9636363636363634</v>
          </cell>
        </row>
        <row r="740">
          <cell r="A740">
            <v>20240600062</v>
          </cell>
          <cell r="B740" t="str">
            <v>ﾍﾟｰｽﾄ2包お試し同封ｶｰﾄﾞ</v>
          </cell>
          <cell r="C740">
            <v>2.0213903743315504</v>
          </cell>
        </row>
        <row r="741">
          <cell r="A741">
            <v>20241100047</v>
          </cell>
          <cell r="B741" t="str">
            <v>ｵｰﾙｲﾝﾜﾝ挨拶状</v>
          </cell>
          <cell r="C741">
            <v>2.1218181818181816</v>
          </cell>
        </row>
        <row r="742">
          <cell r="A742">
            <v>20240700086</v>
          </cell>
          <cell r="B742" t="str">
            <v>ｼｰｽﾞﾅﾙ挨拶状 9月</v>
          </cell>
          <cell r="C742">
            <v>2.122301886792453</v>
          </cell>
        </row>
        <row r="743">
          <cell r="A743">
            <v>20250100051</v>
          </cell>
          <cell r="B743" t="str">
            <v>ｼｰｽﾞﾅﾙ挨拶状4月</v>
          </cell>
          <cell r="C743">
            <v>2.2594791666666665</v>
          </cell>
        </row>
        <row r="744">
          <cell r="A744">
            <v>20241000014</v>
          </cell>
          <cell r="B744" t="str">
            <v>ｼｰｽﾞﾅﾙ挨拶状 11月</v>
          </cell>
          <cell r="C744">
            <v>2.278321678321678</v>
          </cell>
        </row>
        <row r="745">
          <cell r="A745">
            <v>20250100050</v>
          </cell>
          <cell r="B745" t="str">
            <v>ｼｰｽﾞﾅﾙ挨拶状3月</v>
          </cell>
          <cell r="C745">
            <v>2.2795918367346939</v>
          </cell>
        </row>
        <row r="746">
          <cell r="A746">
            <v>20250100052</v>
          </cell>
          <cell r="B746" t="str">
            <v>ｼｰｽﾞﾅﾙ挨拶状5月</v>
          </cell>
          <cell r="C746">
            <v>2.2803125</v>
          </cell>
        </row>
        <row r="747">
          <cell r="A747">
            <v>20241000063</v>
          </cell>
          <cell r="B747" t="str">
            <v>ｼｰｽﾞﾅﾙ挨拶状2月</v>
          </cell>
          <cell r="C747">
            <v>2.2978723404255321</v>
          </cell>
        </row>
        <row r="748">
          <cell r="A748">
            <v>20241000062</v>
          </cell>
          <cell r="B748" t="str">
            <v>ｼｰｽﾞﾅﾙ挨拶状1月</v>
          </cell>
          <cell r="C748">
            <v>2.3095238095238093</v>
          </cell>
        </row>
        <row r="749">
          <cell r="A749">
            <v>20250500023</v>
          </cell>
          <cell r="B749" t="str">
            <v>(B_定期)6月-8月お友達紹介特典ﾁﾗｼ</v>
          </cell>
          <cell r="C749">
            <v>2.85</v>
          </cell>
        </row>
        <row r="750">
          <cell r="A750">
            <v>20240700087</v>
          </cell>
          <cell r="B750" t="str">
            <v>定期用注文ﾊｶﾞｷ_2409</v>
          </cell>
          <cell r="C750">
            <v>2.87</v>
          </cell>
        </row>
        <row r="751">
          <cell r="A751">
            <v>20241100036</v>
          </cell>
          <cell r="B751" t="str">
            <v>12月-2月お友達紹介ﾁﾗｼ</v>
          </cell>
          <cell r="C751">
            <v>2.9</v>
          </cell>
        </row>
        <row r="752">
          <cell r="A752">
            <v>20241000061</v>
          </cell>
          <cell r="B752" t="str">
            <v>ｼｰｽﾞﾅﾙ挨拶状12月</v>
          </cell>
          <cell r="C752">
            <v>2.9750000000000001</v>
          </cell>
        </row>
        <row r="753">
          <cell r="A753">
            <v>20240800008</v>
          </cell>
          <cell r="B753" t="str">
            <v>(B_定期)9-11月お友達紹介ﾁﾗｼ</v>
          </cell>
          <cell r="C753">
            <v>3.0594318181818179</v>
          </cell>
        </row>
        <row r="754">
          <cell r="A754">
            <v>20241200042</v>
          </cell>
          <cell r="B754" t="str">
            <v>(B_定期)1月定期ｸﾛｽｾﾙﾁﾗｼ</v>
          </cell>
          <cell r="C754">
            <v>3.6269200000000001</v>
          </cell>
        </row>
        <row r="755">
          <cell r="A755">
            <v>20250400012</v>
          </cell>
          <cell r="B755" t="str">
            <v>2505_NPSｱﾝｹｰﾄ</v>
          </cell>
          <cell r="C755">
            <v>3.6585365853658538</v>
          </cell>
        </row>
        <row r="756">
          <cell r="A756">
            <v>20240600018</v>
          </cell>
          <cell r="B756" t="str">
            <v>既存顧客向けﾘﾝｸﾙ1100円CPﾁﾗｼ</v>
          </cell>
          <cell r="C756">
            <v>3.7643540669856455</v>
          </cell>
        </row>
        <row r="757">
          <cell r="A757">
            <v>20250400013</v>
          </cell>
          <cell r="B757" t="str">
            <v>Mforteｼｰﾄﾏｽｸﾁﾗｼ</v>
          </cell>
          <cell r="C757">
            <v>3.9318181818181817</v>
          </cell>
        </row>
        <row r="758">
          <cell r="A758">
            <v>20250200025</v>
          </cell>
          <cell r="B758" t="str">
            <v>3月ﾓｱﾁﾗｼ</v>
          </cell>
          <cell r="C758">
            <v>4</v>
          </cell>
        </row>
        <row r="759">
          <cell r="A759">
            <v>20240700088</v>
          </cell>
          <cell r="B759" t="str">
            <v>一般用注文ﾊｶﾞｷ_2409</v>
          </cell>
          <cell r="C759">
            <v>4.0082727272727272</v>
          </cell>
        </row>
        <row r="760">
          <cell r="A760">
            <v>20250200032</v>
          </cell>
          <cell r="B760" t="str">
            <v>Mforte/ｵｰﾙｲﾝﾜﾝｱﾝｹｰﾄﾊｶﾞｷ</v>
          </cell>
          <cell r="C760">
            <v>4.0939393939393938</v>
          </cell>
        </row>
        <row r="761">
          <cell r="A761">
            <v>20250200028</v>
          </cell>
          <cell r="B761" t="str">
            <v>宇宙食ﾁﾗｼ</v>
          </cell>
          <cell r="C761">
            <v>4.1068281249999998</v>
          </cell>
        </row>
        <row r="762">
          <cell r="A762">
            <v>20250500019</v>
          </cell>
          <cell r="B762" t="str">
            <v>6月ﾓｱﾁﾗｼ</v>
          </cell>
          <cell r="C762">
            <v>4.1145500000000004</v>
          </cell>
        </row>
        <row r="763">
          <cell r="A763">
            <v>20250200031</v>
          </cell>
          <cell r="B763" t="str">
            <v>(B_定期)3-5月ﾘﾝｸﾙ単品半額ﾁﾗｼ</v>
          </cell>
          <cell r="C763">
            <v>4.1257851239669421</v>
          </cell>
        </row>
        <row r="764">
          <cell r="A764">
            <v>20241100045</v>
          </cell>
          <cell r="B764" t="str">
            <v>ｵｰﾙｲﾝﾜﾝﾌｧｸﾄﾌﾞｯｸ①</v>
          </cell>
          <cell r="C764">
            <v>4.1958041958041958</v>
          </cell>
        </row>
        <row r="765">
          <cell r="A765">
            <v>20241100046</v>
          </cell>
          <cell r="B765" t="str">
            <v>ｵｰﾙｲﾝﾜﾝ使い方ｶﾞｲﾄﾞ</v>
          </cell>
          <cell r="C765">
            <v>4.1958041958041958</v>
          </cell>
        </row>
        <row r="766">
          <cell r="A766">
            <v>20241100048</v>
          </cell>
          <cell r="B766" t="str">
            <v>ｵｰﾙｲﾝﾜﾝ定期引上げﾁﾗｼ</v>
          </cell>
          <cell r="C766">
            <v>4.4472727272727273</v>
          </cell>
        </row>
        <row r="767">
          <cell r="A767">
            <v>20250400003</v>
          </cell>
          <cell r="B767" t="str">
            <v>化粧品ｱﾝｹｰﾄﾌﾟﾚｾﾞﾝﾄ発送状</v>
          </cell>
          <cell r="C767">
            <v>4.5999999999999996</v>
          </cell>
        </row>
        <row r="768">
          <cell r="A768">
            <v>20250400014</v>
          </cell>
          <cell r="B768" t="str">
            <v>HI酵素ﾊﾟｯｹｰｼﾞ変更案内ﾁﾗｼ_分包</v>
          </cell>
          <cell r="C768">
            <v>4.5999999999999996</v>
          </cell>
        </row>
        <row r="769">
          <cell r="A769">
            <v>20240700067</v>
          </cell>
          <cell r="B769" t="str">
            <v>(1回目)24-25ﾋﾞｭｰﾃｨｰ定期便案内</v>
          </cell>
          <cell r="C769">
            <v>4.5999999999999996</v>
          </cell>
        </row>
        <row r="770">
          <cell r="A770">
            <v>20240700068</v>
          </cell>
          <cell r="B770" t="str">
            <v>(2回目)24-25ﾋﾞｭｰﾃｨｰ定期便案内</v>
          </cell>
          <cell r="C770">
            <v>4.5999999999999996</v>
          </cell>
        </row>
        <row r="771">
          <cell r="A771">
            <v>20240700069</v>
          </cell>
          <cell r="B771" t="str">
            <v>(3回目)24-25ﾋﾞｭｰﾃｨｰ定期便案内</v>
          </cell>
          <cell r="C771">
            <v>4.5999999999999996</v>
          </cell>
        </row>
        <row r="772">
          <cell r="A772">
            <v>20240700070</v>
          </cell>
          <cell r="B772" t="str">
            <v>(4回目)24-25ﾋﾞｭｰﾃｨｰ定期便案内</v>
          </cell>
          <cell r="C772">
            <v>4.5999999999999996</v>
          </cell>
        </row>
        <row r="773">
          <cell r="A773">
            <v>20240700071</v>
          </cell>
          <cell r="B773" t="str">
            <v>(5回目)24-25ﾋﾞｭｰﾃｨｰ定期便案内</v>
          </cell>
          <cell r="C773">
            <v>4.5999999999999996</v>
          </cell>
        </row>
        <row r="774">
          <cell r="A774">
            <v>20240800003</v>
          </cell>
          <cell r="B774" t="str">
            <v>ﾘﾝｸﾙお声促進ﾁﾗｼﾌﾟﾚｾﾞﾝﾄ発送状</v>
          </cell>
          <cell r="C774">
            <v>4.5999999999999996</v>
          </cell>
        </row>
        <row r="775">
          <cell r="A775">
            <v>20241200043</v>
          </cell>
          <cell r="B775" t="str">
            <v>(ﾌﾟﾗｽ温)年間定期契約ご案内ﾁﾗｼ</v>
          </cell>
          <cell r="C775">
            <v>4.5999999999999996</v>
          </cell>
        </row>
        <row r="776">
          <cell r="A776">
            <v>20241200045</v>
          </cell>
          <cell r="B776" t="str">
            <v>ﾍﾟｰｽﾄ5gﾀｲﾌﾟ案内状</v>
          </cell>
          <cell r="C776">
            <v>4.5999999999999996</v>
          </cell>
        </row>
        <row r="777">
          <cell r="A777">
            <v>20241200065</v>
          </cell>
          <cell r="B777" t="str">
            <v>HI酵素ﾊﾟｯｹｰｼﾞ変更案内ﾁﾗｼ(瓶)</v>
          </cell>
          <cell r="C777">
            <v>4.5999999999999996</v>
          </cell>
        </row>
        <row r="778">
          <cell r="A778">
            <v>20241200066</v>
          </cell>
          <cell r="B778" t="str">
            <v>年間定期契約ご案内ﾁﾗｼ(万田酵素粒</v>
          </cell>
          <cell r="C778">
            <v>4.5999999999999996</v>
          </cell>
        </row>
        <row r="779">
          <cell r="A779">
            <v>20241200067</v>
          </cell>
          <cell r="B779" t="str">
            <v>年間定期契約ご案内ﾁﾗｼ(ﾌﾟﾗｽ温粒)</v>
          </cell>
          <cell r="C779">
            <v>4.5999999999999996</v>
          </cell>
        </row>
        <row r="780">
          <cell r="A780">
            <v>20250100033</v>
          </cell>
          <cell r="B780" t="str">
            <v>定期離脱復活ｱﾝｹｰﾄDMﾌﾟﾚｾﾞﾝﾄ案内状</v>
          </cell>
          <cell r="C780">
            <v>4.5999999999999996</v>
          </cell>
        </row>
        <row r="781">
          <cell r="A781">
            <v>20250300014</v>
          </cell>
          <cell r="B781" t="str">
            <v>(B_定期)4月玄米価格改定案内_定期</v>
          </cell>
          <cell r="C781">
            <v>4.5999999999999996</v>
          </cell>
        </row>
        <row r="782">
          <cell r="A782">
            <v>20250300015</v>
          </cell>
          <cell r="B782" t="str">
            <v>(B_定期)4月玄米価格改定案内_ｾｯﾄ</v>
          </cell>
          <cell r="C782">
            <v>4.5999999999999996</v>
          </cell>
        </row>
        <row r="783">
          <cell r="A783">
            <v>20250300019</v>
          </cell>
          <cell r="B783" t="str">
            <v>ｵｰﾙｲﾝﾜﾝ定期2回目挨拶状</v>
          </cell>
          <cell r="C783">
            <v>4.5999999999999996</v>
          </cell>
        </row>
        <row r="784">
          <cell r="A784">
            <v>20250300020</v>
          </cell>
          <cell r="B784" t="str">
            <v>ｵｰﾙｲﾝﾜﾝ定期3回目挨拶状</v>
          </cell>
          <cell r="C784">
            <v>4.5999999999999996</v>
          </cell>
        </row>
        <row r="785">
          <cell r="A785">
            <v>20250300021</v>
          </cell>
          <cell r="B785" t="str">
            <v>ｵｰﾙｲﾝﾜﾝ定期向けMforteｸﾛｽｾﾙﾁﾗｼ</v>
          </cell>
          <cell r="C785">
            <v>4.5999999999999996</v>
          </cell>
        </row>
        <row r="786">
          <cell r="A786">
            <v>20250300081</v>
          </cell>
          <cell r="B786" t="str">
            <v>(1L2本)ｱﾐﾉﾌﾟﾗｽｾｯﾄ内容変更案内</v>
          </cell>
          <cell r="C786">
            <v>4.5999999999999996</v>
          </cell>
        </row>
        <row r="787">
          <cell r="A787">
            <v>20250300082</v>
          </cell>
          <cell r="B787" t="str">
            <v>(1L+500mL2本)ｱﾐﾉﾌﾟﾗｽｾｯﾄ内容変更</v>
          </cell>
          <cell r="C787">
            <v>4.5999999999999996</v>
          </cell>
        </row>
        <row r="788">
          <cell r="A788">
            <v>20240600015</v>
          </cell>
          <cell r="B788" t="str">
            <v>ﾘﾝｸﾙ2回目挨拶状</v>
          </cell>
          <cell r="C788">
            <v>4.6333333333333329</v>
          </cell>
        </row>
        <row r="789">
          <cell r="A789">
            <v>20250300010</v>
          </cell>
          <cell r="B789" t="str">
            <v>(B_定期)3-5月お友達紹介ﾁﾗｼ</v>
          </cell>
          <cell r="C789">
            <v>4.698142857142857</v>
          </cell>
        </row>
        <row r="790">
          <cell r="A790">
            <v>20250200030</v>
          </cell>
          <cell r="B790" t="str">
            <v>(A_一般)3-5月ﾘﾝｸﾙ単品半額ﾁﾗｼ</v>
          </cell>
          <cell r="C790">
            <v>4.7874125874125868</v>
          </cell>
        </row>
        <row r="791">
          <cell r="A791">
            <v>20240800007</v>
          </cell>
          <cell r="B791" t="str">
            <v>一般向け定期引上げﾁﾗｼ50%ｵﾌ</v>
          </cell>
          <cell r="C791">
            <v>4.958181818181818</v>
          </cell>
        </row>
        <row r="792">
          <cell r="A792">
            <v>20250200022</v>
          </cell>
          <cell r="B792" t="str">
            <v>3-5月ｽﾎﾟｯﾄ購入者用ﾊﾞｰｺｰﾄﾞ抽選ﾁﾗｼ</v>
          </cell>
          <cell r="C792">
            <v>5.5465240641711224</v>
          </cell>
        </row>
        <row r="793">
          <cell r="A793">
            <v>20250500020</v>
          </cell>
          <cell r="B793" t="str">
            <v>(A_一般)6月土用の丑の日ﾁﾗｼ</v>
          </cell>
          <cell r="C793">
            <v>5.8590833333333334</v>
          </cell>
        </row>
        <row r="794">
          <cell r="A794">
            <v>20250500021</v>
          </cell>
          <cell r="B794" t="str">
            <v>(B_定期)6月土用の丑の日ﾁﾗｼ</v>
          </cell>
          <cell r="C794">
            <v>5.8590833333333334</v>
          </cell>
        </row>
        <row r="795">
          <cell r="A795">
            <v>20241000016</v>
          </cell>
          <cell r="B795" t="str">
            <v>(B_定期)改版ｲﾝﾅｰﾋﾞｭｰﾃｨｰﾁﾗｼ</v>
          </cell>
          <cell r="C795">
            <v>6.0240638297872344</v>
          </cell>
        </row>
        <row r="796">
          <cell r="A796">
            <v>20240600017</v>
          </cell>
          <cell r="B796" t="str">
            <v>ﾘﾝｸﾙ4回目挨拶状</v>
          </cell>
          <cell r="C796">
            <v>6.0848484848484841</v>
          </cell>
        </row>
        <row r="797">
          <cell r="A797">
            <v>20240700085</v>
          </cell>
          <cell r="B797" t="str">
            <v>9-11月万田酵素習慣ﾁｬﾚﾝｼﾞ</v>
          </cell>
          <cell r="C797">
            <v>6.25</v>
          </cell>
        </row>
        <row r="798">
          <cell r="A798">
            <v>20241000059</v>
          </cell>
          <cell r="B798" t="str">
            <v>(A_一般)12月ｽｸﾗｯﾁｷｬﾝﾍﾟｰﾝﾁﾗｼ</v>
          </cell>
          <cell r="C798">
            <v>6.3</v>
          </cell>
        </row>
        <row r="799">
          <cell r="A799">
            <v>20241000060</v>
          </cell>
          <cell r="B799" t="str">
            <v>(B_定期)12月ｽｸﾗｯﾁｷｬﾝﾍﾟｰﾝﾁﾗｼ</v>
          </cell>
          <cell r="C799">
            <v>6.3</v>
          </cell>
        </row>
        <row r="800">
          <cell r="A800">
            <v>20241200036</v>
          </cell>
          <cell r="B800" t="str">
            <v>(A_一般)1-2月ｽｸﾗｯﾁｷｬﾝﾍﾟｰﾝﾁﾗｼ</v>
          </cell>
          <cell r="C800">
            <v>6.3</v>
          </cell>
        </row>
        <row r="801">
          <cell r="A801">
            <v>20241200037</v>
          </cell>
          <cell r="B801" t="str">
            <v>(B_定期)1-2月ｽｸﾗｯﾁｷｬﾝﾍﾟｰﾝﾁﾗｼ</v>
          </cell>
          <cell r="C801">
            <v>6.3</v>
          </cell>
        </row>
        <row r="802">
          <cell r="A802">
            <v>20240800009</v>
          </cell>
          <cell r="B802" t="str">
            <v>お友達紹介ｸｰﾎﾟﾝ付きﾁﾗｼ(定期可)</v>
          </cell>
          <cell r="C802">
            <v>6.6</v>
          </cell>
        </row>
        <row r="803">
          <cell r="A803">
            <v>20240900003</v>
          </cell>
          <cell r="B803" t="str">
            <v>(B_定期)①済_10月-12月2袋訴求ﾁﾗｼ</v>
          </cell>
          <cell r="C803">
            <v>6.6832378580323777</v>
          </cell>
        </row>
        <row r="804">
          <cell r="A804">
            <v>20240900004</v>
          </cell>
          <cell r="B804" t="str">
            <v>(B_定期)②未_10月-12月2袋訴求ﾁﾗｼ</v>
          </cell>
          <cell r="C804">
            <v>6.6832378580323777</v>
          </cell>
        </row>
        <row r="805">
          <cell r="A805">
            <v>20250300016</v>
          </cell>
          <cell r="B805" t="str">
            <v>(A_一般)4月期末大型ﾁﾗｼ</v>
          </cell>
          <cell r="C805">
            <v>6.8614883436831917</v>
          </cell>
        </row>
        <row r="806">
          <cell r="A806">
            <v>20250300017</v>
          </cell>
          <cell r="B806" t="str">
            <v>(B_定期)帯なし4月期末大型ﾁﾗｼ</v>
          </cell>
          <cell r="C806">
            <v>6.8614883436831917</v>
          </cell>
        </row>
        <row r="807">
          <cell r="A807">
            <v>20250300018</v>
          </cell>
          <cell r="B807" t="str">
            <v>(B_定期)帯ｵﾚﾝｼﾞ4月期末大型ﾁﾗｼ</v>
          </cell>
          <cell r="C807">
            <v>6.8614883436831917</v>
          </cell>
        </row>
        <row r="808">
          <cell r="A808">
            <v>20250300061</v>
          </cell>
          <cell r="B808" t="str">
            <v>4月玄米価格改定案内ﾁﾗｼ</v>
          </cell>
          <cell r="C808">
            <v>6.9748484848484846</v>
          </cell>
        </row>
        <row r="809">
          <cell r="A809">
            <v>20250500018</v>
          </cell>
          <cell r="B809" t="str">
            <v>ﾄﾞﾘﾝｸﾌﾟﾗｽﾌﾞﾗﾝﾄﾞﾌﾞｯｸ</v>
          </cell>
          <cell r="C809">
            <v>7.0763600000000002</v>
          </cell>
        </row>
        <row r="810">
          <cell r="A810">
            <v>20250200020</v>
          </cell>
          <cell r="B810" t="str">
            <v>3-5月定期ｽﾎﾟｯﾄﾁﾗｼ</v>
          </cell>
          <cell r="C810">
            <v>7.1240636363636352</v>
          </cell>
        </row>
        <row r="811">
          <cell r="A811">
            <v>20250200023</v>
          </cell>
          <cell r="B811" t="str">
            <v>(A_一般)3月ｲﾝﾅｰﾋﾞｭｰﾃｨｰﾁﾗｼ</v>
          </cell>
          <cell r="C811">
            <v>7.1617715617715607</v>
          </cell>
        </row>
        <row r="812">
          <cell r="A812">
            <v>20250200024</v>
          </cell>
          <cell r="B812" t="str">
            <v>(B_定期)3月ｲﾝﾅｰﾋﾞｭｰﾃｨｰﾁﾗｼ</v>
          </cell>
          <cell r="C812">
            <v>7.1617715617715607</v>
          </cell>
        </row>
        <row r="813">
          <cell r="A813">
            <v>20250100036</v>
          </cell>
          <cell r="B813" t="str">
            <v>(A_一般)2月ｽｷﾝｹｱﾁﾗｼ</v>
          </cell>
          <cell r="C813">
            <v>7.3554399999999998</v>
          </cell>
        </row>
        <row r="814">
          <cell r="A814">
            <v>20250100037</v>
          </cell>
          <cell r="B814" t="str">
            <v>(B_定期)2月ｽｷﾝｹｱﾁﾗｼ</v>
          </cell>
          <cell r="C814">
            <v>7.3554399999999998</v>
          </cell>
        </row>
        <row r="815">
          <cell r="A815">
            <v>20241100061</v>
          </cell>
          <cell r="B815" t="str">
            <v>福袋お年玉企画第3弾ﾁﾗｼ</v>
          </cell>
          <cell r="C815">
            <v>7.5090909090909079</v>
          </cell>
        </row>
        <row r="816">
          <cell r="A816">
            <v>20241100068</v>
          </cell>
          <cell r="B816" t="str">
            <v>ﾄﾞﾘﾝｸﾌﾟﾗｽｱﾝｹｰﾄﾁﾗｼ</v>
          </cell>
          <cell r="C816">
            <v>7.5090909090909079</v>
          </cell>
        </row>
        <row r="817">
          <cell r="A817">
            <v>20241100035</v>
          </cell>
          <cell r="B817" t="str">
            <v>12月-2月ﾄﾞﾘﾝｸﾌﾟﾗｽ2本訴求ﾁﾗｼ</v>
          </cell>
          <cell r="C817">
            <v>7.7058823529411757</v>
          </cell>
        </row>
        <row r="818">
          <cell r="A818">
            <v>20240900008</v>
          </cell>
          <cell r="B818" t="str">
            <v>二つ折ﾘｰﾌ_万田酵素MULBERRY35g</v>
          </cell>
          <cell r="C818">
            <v>7.87</v>
          </cell>
        </row>
        <row r="819">
          <cell r="A819">
            <v>20250300024</v>
          </cell>
          <cell r="B819" t="str">
            <v>(B_定期)4-5月ｱﾐﾉﾁﾗｼ</v>
          </cell>
          <cell r="C819">
            <v>8.0299999999999994</v>
          </cell>
        </row>
        <row r="820">
          <cell r="A820">
            <v>20241100037</v>
          </cell>
          <cell r="B820" t="str">
            <v>(A_一般)12-1月福袋ﾁﾗｼ</v>
          </cell>
          <cell r="C820">
            <v>8.1</v>
          </cell>
        </row>
        <row r="821">
          <cell r="A821">
            <v>20241100038</v>
          </cell>
          <cell r="B821" t="str">
            <v>(B_定期)12-1月福袋ﾁﾗｼ</v>
          </cell>
          <cell r="C821">
            <v>8.1</v>
          </cell>
        </row>
        <row r="822">
          <cell r="A822">
            <v>20241200068</v>
          </cell>
          <cell r="B822" t="str">
            <v>(D_B_通常定期)新春ﾁﾗｼ</v>
          </cell>
          <cell r="C822">
            <v>8.1</v>
          </cell>
        </row>
        <row r="823">
          <cell r="A823">
            <v>20250200026</v>
          </cell>
          <cell r="B823" t="str">
            <v>(A_一般)3月産品ﾁﾗｼ</v>
          </cell>
          <cell r="C823">
            <v>8.5</v>
          </cell>
        </row>
        <row r="824">
          <cell r="A824">
            <v>20250200027</v>
          </cell>
          <cell r="B824" t="str">
            <v>(B_定期)3月産品ﾁﾗｼ</v>
          </cell>
          <cell r="C824">
            <v>8.5</v>
          </cell>
        </row>
        <row r="825">
          <cell r="A825">
            <v>20240600016</v>
          </cell>
          <cell r="B825" t="str">
            <v>ﾘﾝｸﾙ3回目挨拶状</v>
          </cell>
          <cell r="C825">
            <v>8.6883116883116873</v>
          </cell>
        </row>
        <row r="826">
          <cell r="A826">
            <v>20250300023</v>
          </cell>
          <cell r="B826" t="str">
            <v>(A_一般)4-5月ｱﾐﾉﾁﾗｼ</v>
          </cell>
          <cell r="C826">
            <v>8.6999999999999993</v>
          </cell>
        </row>
        <row r="827">
          <cell r="A827">
            <v>20241000050</v>
          </cell>
          <cell r="B827" t="str">
            <v>(B_定期)11-12月年末準備ﾁﾗｼ</v>
          </cell>
          <cell r="C827">
            <v>8.7200000000000006</v>
          </cell>
        </row>
        <row r="828">
          <cell r="A828">
            <v>20241200038</v>
          </cell>
          <cell r="B828" t="str">
            <v>(A_一般)1-2月産品ﾁﾗｼ</v>
          </cell>
          <cell r="C828">
            <v>8.9</v>
          </cell>
        </row>
        <row r="829">
          <cell r="A829">
            <v>20241200039</v>
          </cell>
          <cell r="B829" t="str">
            <v>(B_定期)1-2月産品ﾁﾗｼ</v>
          </cell>
          <cell r="C829">
            <v>8.9</v>
          </cell>
        </row>
        <row r="830">
          <cell r="A830">
            <v>20241200040</v>
          </cell>
          <cell r="B830" t="str">
            <v>(A_一般)1月新春ﾁﾗｼ</v>
          </cell>
          <cell r="C830">
            <v>8.9073809523809526</v>
          </cell>
        </row>
        <row r="831">
          <cell r="A831">
            <v>20241200041</v>
          </cell>
          <cell r="B831" t="str">
            <v>(B_定期)1月新春ﾁﾗｼ</v>
          </cell>
          <cell r="C831">
            <v>8.9073809523809526</v>
          </cell>
        </row>
        <row r="832">
          <cell r="A832">
            <v>20241000019</v>
          </cell>
          <cell r="B832" t="str">
            <v>万田酵素ﾄﾞﾘﾝｸﾀｲﾌﾟ お客様の声</v>
          </cell>
          <cell r="C832">
            <v>9.26</v>
          </cell>
        </row>
        <row r="833">
          <cell r="A833">
            <v>20250100034</v>
          </cell>
          <cell r="B833" t="str">
            <v>(A_一般)3月ｱﾐﾉﾁﾗｼ</v>
          </cell>
          <cell r="C833">
            <v>9.57</v>
          </cell>
        </row>
        <row r="834">
          <cell r="A834">
            <v>20250100035</v>
          </cell>
          <cell r="B834" t="str">
            <v>(B_定期)3月ｱﾐﾉﾁﾗｼ</v>
          </cell>
          <cell r="C834">
            <v>9.57</v>
          </cell>
        </row>
        <row r="835">
          <cell r="A835">
            <v>20241000017</v>
          </cell>
          <cell r="B835" t="str">
            <v>万田酵素ﾄﾞﾘﾝｸﾌﾟﾗｽ 新規ﾌｫﾛｰﾁﾗｼ</v>
          </cell>
          <cell r="C835">
            <v>10.1</v>
          </cell>
        </row>
        <row r="836">
          <cell r="A836">
            <v>20240900005</v>
          </cell>
          <cell r="B836" t="str">
            <v>Hakko Times vol.13</v>
          </cell>
          <cell r="C836">
            <v>10.5</v>
          </cell>
        </row>
        <row r="837">
          <cell r="A837">
            <v>20241200034</v>
          </cell>
          <cell r="B837" t="str">
            <v>Hakko Times vol.14</v>
          </cell>
          <cell r="C837">
            <v>10.6</v>
          </cell>
        </row>
        <row r="838">
          <cell r="A838">
            <v>20250300062</v>
          </cell>
          <cell r="B838" t="str">
            <v>Hakko Times vol.15(25年4-6月)</v>
          </cell>
          <cell r="C838">
            <v>11</v>
          </cell>
        </row>
        <row r="839">
          <cell r="A839">
            <v>20250200021</v>
          </cell>
          <cell r="B839" t="str">
            <v>3-5月ｽﾎﾟｯﾄ購入者用ﾓﾆﾀｰｱﾝｹｰﾄﾁﾗｼ</v>
          </cell>
          <cell r="C839">
            <v>12.229411764705882</v>
          </cell>
        </row>
        <row r="840">
          <cell r="A840">
            <v>20240700072</v>
          </cell>
          <cell r="B840" t="str">
            <v>(6回目)24-25ﾋﾞｭｰﾃｨｰ定期便案内</v>
          </cell>
          <cell r="C840">
            <v>12.969696969696969</v>
          </cell>
        </row>
        <row r="841">
          <cell r="A841">
            <v>20240700073</v>
          </cell>
          <cell r="B841" t="str">
            <v>(7回目)24-25ﾋﾞｭｰﾃｨｰ定期便案内</v>
          </cell>
          <cell r="C841">
            <v>12.969696969696969</v>
          </cell>
        </row>
        <row r="842">
          <cell r="A842">
            <v>20240700074</v>
          </cell>
          <cell r="B842" t="str">
            <v>(8回目)24-25ﾋﾞｭｰﾃｨｰ定期便案内</v>
          </cell>
          <cell r="C842">
            <v>12.969696969696969</v>
          </cell>
        </row>
        <row r="843">
          <cell r="A843">
            <v>20240700075</v>
          </cell>
          <cell r="B843" t="str">
            <v>(9回目)24-25ﾋﾞｭｰﾃｨｰ定期便案内</v>
          </cell>
          <cell r="C843">
            <v>12.969696969696969</v>
          </cell>
        </row>
        <row r="844">
          <cell r="A844">
            <v>20240700076</v>
          </cell>
          <cell r="B844" t="str">
            <v>(10回目)24-25ﾋﾞｭｰﾃｨｰ定期便案内</v>
          </cell>
          <cell r="C844">
            <v>12.969696969696969</v>
          </cell>
        </row>
        <row r="845">
          <cell r="A845">
            <v>20241000015</v>
          </cell>
          <cell r="B845" t="str">
            <v>ﾄﾞﾘﾝｸ定期向けﾌﾟﾗｽ温ｻﾝﾌﾟﾙ付きﾁﾗｼ</v>
          </cell>
          <cell r="C845">
            <v>13.75</v>
          </cell>
        </row>
        <row r="846">
          <cell r="A846">
            <v>20240600013</v>
          </cell>
          <cell r="B846" t="str">
            <v>ﾘﾝｸﾙ使用促進お声ﾁﾗｼ</v>
          </cell>
          <cell r="C846">
            <v>18.5</v>
          </cell>
        </row>
        <row r="847">
          <cell r="A847">
            <v>20240800006</v>
          </cell>
          <cell r="B847" t="str">
            <v>定期一般_商品ｶﾀﾛｸﾞ</v>
          </cell>
          <cell r="C847">
            <v>19.260000000000002</v>
          </cell>
        </row>
        <row r="848">
          <cell r="A848">
            <v>20081100026</v>
          </cell>
          <cell r="B848" t="str">
            <v>ｽﾌﾟｰﾝ 大(台紙付)</v>
          </cell>
          <cell r="C848">
            <v>24</v>
          </cell>
        </row>
        <row r="849">
          <cell r="A849">
            <v>20241000029</v>
          </cell>
          <cell r="B849" t="str">
            <v>2025年ｶﾚﾝﾀﾞｰ</v>
          </cell>
          <cell r="C849">
            <v>32</v>
          </cell>
        </row>
        <row r="850">
          <cell r="A850">
            <v>20241100062</v>
          </cell>
          <cell r="B850" t="str">
            <v>(ﾘﾝｸﾙ)年間定期契約ご案内ﾁﾗｼ</v>
          </cell>
          <cell r="C850">
            <v>33.212121212121204</v>
          </cell>
        </row>
        <row r="851">
          <cell r="A851">
            <v>20241100063</v>
          </cell>
          <cell r="B851" t="str">
            <v>(万田酵素)年間定期契約ご案内ﾁﾗｼ</v>
          </cell>
          <cell r="C851">
            <v>48</v>
          </cell>
        </row>
        <row r="852">
          <cell r="A852">
            <v>20110800535</v>
          </cell>
          <cell r="B852" t="str">
            <v>万田酵素 145g(3本用空箱)</v>
          </cell>
          <cell r="C852">
            <v>81</v>
          </cell>
        </row>
        <row r="853">
          <cell r="A853">
            <v>20230900047</v>
          </cell>
          <cell r="B853" t="str">
            <v>万田酵素MULBERRY分包12.5g 中間箱</v>
          </cell>
          <cell r="C853">
            <v>87</v>
          </cell>
        </row>
        <row r="854">
          <cell r="A854">
            <v>20241200054</v>
          </cell>
          <cell r="B854" t="str">
            <v>(ﾍﾟｰｽﾄ5gﾀｲﾌﾟ)ｱｯﾌﾟｾﾙﾁﾗｼ</v>
          </cell>
          <cell r="C854">
            <v>98</v>
          </cell>
        </row>
        <row r="855">
          <cell r="A855">
            <v>20240800029</v>
          </cell>
          <cell r="B855" t="str">
            <v>口座振替申し込み用紙_健康農業</v>
          </cell>
          <cell r="C855">
            <v>100.5</v>
          </cell>
        </row>
        <row r="856">
          <cell r="A856">
            <v>20110800537</v>
          </cell>
          <cell r="B856" t="str">
            <v>万田酵素 金印145g(3本用空箱)</v>
          </cell>
          <cell r="C856">
            <v>310</v>
          </cell>
        </row>
        <row r="857">
          <cell r="A857">
            <v>20240800021</v>
          </cell>
          <cell r="B857" t="str">
            <v>ﾄｯﾌﾟﾎﾞｰﾄﾞ(900)はぐくむ善玉菌</v>
          </cell>
          <cell r="C857">
            <v>1250</v>
          </cell>
        </row>
        <row r="858">
          <cell r="A858">
            <v>20240800053</v>
          </cell>
          <cell r="B858" t="str">
            <v>金印 145g 封印ｼｰﾙ (販促品)</v>
          </cell>
          <cell r="C858">
            <v>5</v>
          </cell>
        </row>
        <row r="859">
          <cell r="A859">
            <v>20240800054</v>
          </cell>
          <cell r="B859" t="str">
            <v>大調和　封印ｼｰﾙ (販促品)</v>
          </cell>
          <cell r="C859">
            <v>2.6</v>
          </cell>
        </row>
        <row r="860">
          <cell r="A860">
            <v>20241000026</v>
          </cell>
          <cell r="B860" t="str">
            <v>計量ｶｯﾌﾟ 50ml (販促品)</v>
          </cell>
          <cell r="C860">
            <v>35</v>
          </cell>
        </row>
        <row r="861">
          <cell r="A861">
            <v>20250100021</v>
          </cell>
          <cell r="B861" t="str">
            <v>馬用万田酵素 QRｺｰﾄﾞﾗﾍﾞﾙ(販促品)</v>
          </cell>
          <cell r="C861">
            <v>26</v>
          </cell>
        </row>
      </sheetData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970F-2DF9-446A-8936-A5CE1A7581CE}">
  <sheetPr>
    <tabColor rgb="FFFF0000"/>
    <pageSetUpPr fitToPage="1"/>
  </sheetPr>
  <dimension ref="B3:Y116"/>
  <sheetViews>
    <sheetView tabSelected="1" topLeftCell="D1" zoomScale="80" zoomScaleNormal="80" workbookViewId="0">
      <selection activeCell="U12" sqref="U12"/>
    </sheetView>
  </sheetViews>
  <sheetFormatPr defaultColWidth="12.453125" defaultRowHeight="16.5" outlineLevelCol="1"/>
  <cols>
    <col min="1" max="2" width="4.453125" style="471" customWidth="1"/>
    <col min="3" max="3" width="13.54296875" style="471" bestFit="1" customWidth="1"/>
    <col min="4" max="4" width="45.81640625" style="471" bestFit="1" customWidth="1"/>
    <col min="5" max="5" width="12.453125" style="471"/>
    <col min="6" max="6" width="3.08984375" style="471" customWidth="1"/>
    <col min="7" max="7" width="7.81640625" style="471" bestFit="1" customWidth="1"/>
    <col min="8" max="8" width="5.36328125" style="471" bestFit="1" customWidth="1"/>
    <col min="9" max="13" width="12.453125" style="589"/>
    <col min="14" max="14" width="2.81640625" style="471" customWidth="1"/>
    <col min="15" max="19" width="0" style="471" hidden="1" customWidth="1" outlineLevel="1"/>
    <col min="20" max="20" width="2.81640625" style="471" hidden="1" customWidth="1" outlineLevel="1"/>
    <col min="21" max="21" width="12.453125" style="589" collapsed="1"/>
    <col min="22" max="25" width="12.453125" style="589"/>
    <col min="26" max="16384" width="12.453125" style="471"/>
  </cols>
  <sheetData>
    <row r="3" spans="2:25">
      <c r="I3" s="589" t="s">
        <v>3299</v>
      </c>
      <c r="O3" s="471" t="s">
        <v>3296</v>
      </c>
      <c r="U3" s="589" t="s">
        <v>3300</v>
      </c>
    </row>
    <row r="4" spans="2:25">
      <c r="G4" s="587" t="s">
        <v>3273</v>
      </c>
      <c r="M4" s="590" t="s">
        <v>3297</v>
      </c>
      <c r="S4" s="587" t="s">
        <v>3297</v>
      </c>
      <c r="Y4" s="590" t="s">
        <v>3297</v>
      </c>
    </row>
    <row r="5" spans="2:25">
      <c r="G5" s="492" t="s">
        <v>3298</v>
      </c>
      <c r="I5" s="591" t="s">
        <v>3265</v>
      </c>
      <c r="J5" s="591" t="s">
        <v>3262</v>
      </c>
      <c r="K5" s="591" t="s">
        <v>3263</v>
      </c>
      <c r="L5" s="591" t="s">
        <v>14</v>
      </c>
      <c r="M5" s="591" t="s">
        <v>3295</v>
      </c>
      <c r="O5" s="515" t="s">
        <v>3265</v>
      </c>
      <c r="P5" s="515" t="s">
        <v>3262</v>
      </c>
      <c r="Q5" s="515" t="s">
        <v>3263</v>
      </c>
      <c r="R5" s="515" t="s">
        <v>14</v>
      </c>
      <c r="S5" s="515" t="s">
        <v>3295</v>
      </c>
      <c r="U5" s="591" t="s">
        <v>3265</v>
      </c>
      <c r="V5" s="591" t="s">
        <v>3262</v>
      </c>
      <c r="W5" s="591" t="s">
        <v>3263</v>
      </c>
      <c r="X5" s="591" t="s">
        <v>14</v>
      </c>
      <c r="Y5" s="591" t="s">
        <v>3295</v>
      </c>
    </row>
    <row r="6" spans="2:25">
      <c r="B6" s="472" t="s">
        <v>3231</v>
      </c>
      <c r="C6" s="563">
        <v>20051200013</v>
      </c>
      <c r="D6" s="473" t="s">
        <v>210</v>
      </c>
      <c r="E6" s="473" t="s">
        <v>202</v>
      </c>
      <c r="F6" s="473"/>
      <c r="G6" s="473">
        <v>150</v>
      </c>
      <c r="H6" s="473" t="s">
        <v>211</v>
      </c>
      <c r="I6" s="592">
        <f>'4.仕掛品(製品課) _作業用(値)'!E17*'4.仕掛品(製品課) _作業用(値)'!G17</f>
        <v>775.87940341520164</v>
      </c>
      <c r="J6" s="592">
        <f>'4.仕掛品(製品課) _作業用(値)'!U17/'4.仕掛品(製品課) _作業用(値)'!K17</f>
        <v>87.543682529043224</v>
      </c>
      <c r="K6" s="592">
        <f>'4.仕掛品(製品課) _作業用(値)'!W17/'4.仕掛品(製品課) _作業用(値)'!K17</f>
        <v>226.12592948699532</v>
      </c>
      <c r="L6" s="592">
        <f>'4.仕掛品(製品課) _作業用(値)'!AA17/'4.仕掛品(製品課) _作業用(値)'!K17</f>
        <v>63.928658058413419</v>
      </c>
      <c r="M6" s="593">
        <f>SUM(I6:L6)</f>
        <v>1153.4776734896536</v>
      </c>
      <c r="O6" s="477">
        <f>I6/$G6</f>
        <v>5.1725293561013439</v>
      </c>
      <c r="P6" s="477">
        <f t="shared" ref="P6:S6" si="0">J6/$G6</f>
        <v>0.58362455019362147</v>
      </c>
      <c r="Q6" s="477">
        <f t="shared" si="0"/>
        <v>1.5075061965799688</v>
      </c>
      <c r="R6" s="477">
        <f t="shared" si="0"/>
        <v>0.42619105372275612</v>
      </c>
      <c r="S6" s="477">
        <f t="shared" si="0"/>
        <v>7.6898511565976913</v>
      </c>
      <c r="U6" s="592">
        <f>ROUND(I6,-1)</f>
        <v>780</v>
      </c>
      <c r="V6" s="592">
        <f t="shared" ref="V6:X6" si="1">ROUND(J6,-1)</f>
        <v>90</v>
      </c>
      <c r="W6" s="592">
        <f t="shared" si="1"/>
        <v>230</v>
      </c>
      <c r="X6" s="592">
        <f t="shared" si="1"/>
        <v>60</v>
      </c>
      <c r="Y6" s="593">
        <f>SUM(U6:X6)</f>
        <v>1160</v>
      </c>
    </row>
    <row r="7" spans="2:25">
      <c r="B7" s="472" t="s">
        <v>3066</v>
      </c>
      <c r="C7" s="563">
        <v>20071100007</v>
      </c>
      <c r="D7" s="473" t="s">
        <v>237</v>
      </c>
      <c r="E7" s="473" t="s">
        <v>202</v>
      </c>
      <c r="F7" s="473"/>
      <c r="G7" s="473">
        <v>50</v>
      </c>
      <c r="H7" s="473" t="s">
        <v>211</v>
      </c>
      <c r="I7" s="592">
        <f>'4.仕掛品(製品課) _作業用(値)'!E18*'4.仕掛品(製品課) _作業用(値)'!G18</f>
        <v>258.62646780506719</v>
      </c>
      <c r="J7" s="592">
        <f>'4.仕掛品(製品課) _作業用(値)'!U18/'4.仕掛品(製品課) _作業用(値)'!K18</f>
        <v>50.414623580111659</v>
      </c>
      <c r="K7" s="592">
        <f>'4.仕掛品(製品課) _作業用(値)'!W18/'4.仕掛品(製品課) _作業用(値)'!K18</f>
        <v>156.87486358160299</v>
      </c>
      <c r="L7" s="592">
        <f>'4.仕掛品(製品課) _作業用(値)'!AA18/'4.仕掛品(製品課) _作業用(値)'!K18</f>
        <v>21.309552686137806</v>
      </c>
      <c r="M7" s="593">
        <f t="shared" ref="M7:M70" si="2">SUM(I7:L7)</f>
        <v>487.22550765291965</v>
      </c>
      <c r="O7" s="477">
        <f t="shared" ref="O7:O70" si="3">I7/$G7</f>
        <v>5.1725293561013439</v>
      </c>
      <c r="P7" s="477">
        <f t="shared" ref="P7:P70" si="4">J7/$G7</f>
        <v>1.0082924716022332</v>
      </c>
      <c r="Q7" s="477">
        <f t="shared" ref="Q7:Q70" si="5">K7/$G7</f>
        <v>3.1374972716320597</v>
      </c>
      <c r="R7" s="477">
        <f t="shared" ref="R7:R70" si="6">L7/$G7</f>
        <v>0.42619105372275612</v>
      </c>
      <c r="S7" s="477">
        <f t="shared" ref="S7:S70" si="7">M7/$G7</f>
        <v>9.7445101530583926</v>
      </c>
      <c r="U7" s="592">
        <f t="shared" ref="U7:U70" si="8">ROUND(I7,-1)</f>
        <v>260</v>
      </c>
      <c r="V7" s="592">
        <f t="shared" ref="V7:V70" si="9">ROUND(J7,-1)</f>
        <v>50</v>
      </c>
      <c r="W7" s="592">
        <f t="shared" ref="W7:W70" si="10">ROUND(K7,-1)</f>
        <v>160</v>
      </c>
      <c r="X7" s="592">
        <f t="shared" ref="X7:X70" si="11">ROUND(L7,-1)</f>
        <v>20</v>
      </c>
      <c r="Y7" s="593">
        <f t="shared" ref="Y7:Y70" si="12">SUM(U7:X7)</f>
        <v>490</v>
      </c>
    </row>
    <row r="8" spans="2:25">
      <c r="B8" s="472" t="s">
        <v>3234</v>
      </c>
      <c r="C8" s="563">
        <v>20051200005</v>
      </c>
      <c r="D8" s="473" t="s">
        <v>209</v>
      </c>
      <c r="E8" s="473" t="s">
        <v>202</v>
      </c>
      <c r="F8" s="473"/>
      <c r="G8" s="473">
        <v>150</v>
      </c>
      <c r="H8" s="473" t="s">
        <v>185</v>
      </c>
      <c r="I8" s="592">
        <f>'4.仕掛品(製品課) _作業用(値)'!E19*'4.仕掛品(製品課) _作業用(値)'!G19</f>
        <v>202.30420265632662</v>
      </c>
      <c r="J8" s="592">
        <f>'4.仕掛品(製品課) _作業用(値)'!U19/'4.仕掛品(製品課) _作業用(値)'!K19</f>
        <v>333.92987754242637</v>
      </c>
      <c r="K8" s="592">
        <f>'4.仕掛品(製品課) _作業用(値)'!W19/'4.仕掛品(製品課) _作業用(値)'!K19</f>
        <v>328.34780474649409</v>
      </c>
      <c r="L8" s="592">
        <f>'4.仕掛品(製品課) _作業用(値)'!AA19/'4.仕掛品(製品課) _作業用(値)'!K19</f>
        <v>63.928658058413411</v>
      </c>
      <c r="M8" s="593">
        <f t="shared" si="2"/>
        <v>928.51054300366047</v>
      </c>
      <c r="O8" s="477">
        <f t="shared" si="3"/>
        <v>1.3486946843755108</v>
      </c>
      <c r="P8" s="477">
        <f t="shared" si="4"/>
        <v>2.2261991836161759</v>
      </c>
      <c r="Q8" s="477">
        <f t="shared" si="5"/>
        <v>2.1889853649766273</v>
      </c>
      <c r="R8" s="477">
        <f t="shared" si="6"/>
        <v>0.42619105372275606</v>
      </c>
      <c r="S8" s="477">
        <f t="shared" si="7"/>
        <v>6.1900702866910695</v>
      </c>
      <c r="U8" s="592">
        <f t="shared" si="8"/>
        <v>200</v>
      </c>
      <c r="V8" s="592">
        <f t="shared" si="9"/>
        <v>330</v>
      </c>
      <c r="W8" s="592">
        <f t="shared" si="10"/>
        <v>330</v>
      </c>
      <c r="X8" s="592">
        <f t="shared" si="11"/>
        <v>60</v>
      </c>
      <c r="Y8" s="593">
        <f t="shared" si="12"/>
        <v>920</v>
      </c>
    </row>
    <row r="9" spans="2:25">
      <c r="B9" s="472" t="s">
        <v>3237</v>
      </c>
      <c r="C9" s="563">
        <v>20071000005</v>
      </c>
      <c r="D9" s="473" t="s">
        <v>233</v>
      </c>
      <c r="E9" s="473" t="s">
        <v>202</v>
      </c>
      <c r="F9" s="473"/>
      <c r="G9" s="473">
        <v>5</v>
      </c>
      <c r="H9" s="473" t="s">
        <v>185</v>
      </c>
      <c r="I9" s="592">
        <f>'4.仕掛品(製品課) _作業用(値)'!E20*'4.仕掛品(製品課) _作業用(値)'!G20</f>
        <v>6.7434734218775541</v>
      </c>
      <c r="J9" s="592">
        <f>'4.仕掛品(製品課) _作業用(値)'!U20/'4.仕掛品(製品課) _作業用(値)'!K20</f>
        <v>6.195170575880617</v>
      </c>
      <c r="K9" s="592">
        <f>'4.仕掛品(製品課) _作業用(値)'!W20/'4.仕掛品(製品課) _作業用(値)'!K20</f>
        <v>12.06461557698516</v>
      </c>
      <c r="L9" s="592">
        <f>'4.仕掛品(製品課) _作業用(値)'!AA20/'4.仕掛品(製品課) _作業用(値)'!K20</f>
        <v>2.1309552686137807</v>
      </c>
      <c r="M9" s="593">
        <f t="shared" si="2"/>
        <v>27.134214843357114</v>
      </c>
      <c r="O9" s="477">
        <f t="shared" si="3"/>
        <v>1.3486946843755108</v>
      </c>
      <c r="P9" s="477">
        <f t="shared" si="4"/>
        <v>1.2390341151761235</v>
      </c>
      <c r="Q9" s="477">
        <f t="shared" si="5"/>
        <v>2.4129231153970321</v>
      </c>
      <c r="R9" s="477">
        <f t="shared" si="6"/>
        <v>0.42619105372275612</v>
      </c>
      <c r="S9" s="477">
        <f t="shared" si="7"/>
        <v>5.4268429686714228</v>
      </c>
      <c r="U9" s="592">
        <f t="shared" si="8"/>
        <v>10</v>
      </c>
      <c r="V9" s="592">
        <f t="shared" si="9"/>
        <v>10</v>
      </c>
      <c r="W9" s="592">
        <f t="shared" si="10"/>
        <v>10</v>
      </c>
      <c r="X9" s="592">
        <f t="shared" si="11"/>
        <v>0</v>
      </c>
      <c r="Y9" s="593">
        <f t="shared" si="12"/>
        <v>30</v>
      </c>
    </row>
    <row r="10" spans="2:25">
      <c r="B10" s="472" t="s">
        <v>3233</v>
      </c>
      <c r="C10" s="563">
        <v>20110800311</v>
      </c>
      <c r="D10" s="473" t="s">
        <v>293</v>
      </c>
      <c r="E10" s="473" t="s">
        <v>202</v>
      </c>
      <c r="F10" s="473"/>
      <c r="G10" s="473">
        <v>145</v>
      </c>
      <c r="H10" s="473" t="s">
        <v>185</v>
      </c>
      <c r="I10" s="592">
        <f>'4.仕掛品(製品課) _作業用(値)'!E21*'4.仕掛品(製品課) _作業用(値)'!G21</f>
        <v>195.56072923444907</v>
      </c>
      <c r="J10" s="592">
        <f>'4.仕掛品(製品課) _作業用(値)'!U21/'4.仕掛品(製品課) _作業用(値)'!K21</f>
        <v>871.73246420231578</v>
      </c>
      <c r="K10" s="592">
        <f>'4.仕掛品(製品課) _作業用(値)'!W21/'4.仕掛品(製品課) _作業用(値)'!K21</f>
        <v>398.45125940952289</v>
      </c>
      <c r="L10" s="592">
        <f>'4.仕掛品(製品課) _作業用(値)'!AA21/'4.仕掛品(製品課) _作業用(値)'!K21</f>
        <v>61.797702789799636</v>
      </c>
      <c r="M10" s="593">
        <f t="shared" si="2"/>
        <v>1527.5421556360873</v>
      </c>
      <c r="O10" s="477">
        <f t="shared" si="3"/>
        <v>1.3486946843755108</v>
      </c>
      <c r="P10" s="477">
        <f t="shared" si="4"/>
        <v>6.0119480289814877</v>
      </c>
      <c r="Q10" s="477">
        <f t="shared" si="5"/>
        <v>2.7479397200656752</v>
      </c>
      <c r="R10" s="477">
        <f t="shared" si="6"/>
        <v>0.42619105372275612</v>
      </c>
      <c r="S10" s="477">
        <f t="shared" si="7"/>
        <v>10.534773487145429</v>
      </c>
      <c r="U10" s="592">
        <f t="shared" si="8"/>
        <v>200</v>
      </c>
      <c r="V10" s="592">
        <f t="shared" si="9"/>
        <v>870</v>
      </c>
      <c r="W10" s="592">
        <f t="shared" si="10"/>
        <v>400</v>
      </c>
      <c r="X10" s="592">
        <f t="shared" si="11"/>
        <v>60</v>
      </c>
      <c r="Y10" s="593">
        <f t="shared" si="12"/>
        <v>1530</v>
      </c>
    </row>
    <row r="11" spans="2:25">
      <c r="B11" s="472" t="s">
        <v>3232</v>
      </c>
      <c r="C11" s="563">
        <v>20110800629</v>
      </c>
      <c r="D11" s="473" t="s">
        <v>295</v>
      </c>
      <c r="E11" s="473" t="s">
        <v>202</v>
      </c>
      <c r="F11" s="473"/>
      <c r="G11" s="473">
        <v>145</v>
      </c>
      <c r="H11" s="473" t="s">
        <v>185</v>
      </c>
      <c r="I11" s="592">
        <f>'4.仕掛品(製品課) _作業用(値)'!E22*'4.仕掛品(製品課) _作業用(値)'!G22</f>
        <v>195.56072923444907</v>
      </c>
      <c r="J11" s="592">
        <f>'4.仕掛品(製品課) _作業用(値)'!U22/'4.仕掛品(製品課) _作業用(値)'!K22</f>
        <v>292.7344616421617</v>
      </c>
      <c r="K11" s="592">
        <f>'4.仕掛品(製品課) _作業用(値)'!W22/'4.仕掛品(製品課) _作業用(値)'!K22</f>
        <v>292.29949071429297</v>
      </c>
      <c r="L11" s="592">
        <f>'4.仕掛品(製品課) _作業用(値)'!AA22/'4.仕掛品(製品課) _作業用(値)'!K22</f>
        <v>61.797702789799636</v>
      </c>
      <c r="M11" s="593">
        <f t="shared" si="2"/>
        <v>842.39238438070333</v>
      </c>
      <c r="O11" s="477">
        <f t="shared" si="3"/>
        <v>1.3486946843755108</v>
      </c>
      <c r="P11" s="477">
        <f t="shared" si="4"/>
        <v>2.0188583561528395</v>
      </c>
      <c r="Q11" s="477">
        <f t="shared" si="5"/>
        <v>2.0158585566502962</v>
      </c>
      <c r="R11" s="477">
        <f t="shared" si="6"/>
        <v>0.42619105372275612</v>
      </c>
      <c r="S11" s="477">
        <f t="shared" si="7"/>
        <v>5.809602650901402</v>
      </c>
      <c r="U11" s="592">
        <f t="shared" si="8"/>
        <v>200</v>
      </c>
      <c r="V11" s="592">
        <f t="shared" si="9"/>
        <v>290</v>
      </c>
      <c r="W11" s="592">
        <f t="shared" si="10"/>
        <v>290</v>
      </c>
      <c r="X11" s="592">
        <f t="shared" si="11"/>
        <v>60</v>
      </c>
      <c r="Y11" s="593">
        <f t="shared" si="12"/>
        <v>840</v>
      </c>
    </row>
    <row r="12" spans="2:25">
      <c r="B12" s="472" t="s">
        <v>3236</v>
      </c>
      <c r="C12" s="563">
        <v>20200800016</v>
      </c>
      <c r="D12" s="473" t="s">
        <v>272</v>
      </c>
      <c r="E12" s="473" t="s">
        <v>202</v>
      </c>
      <c r="F12" s="473"/>
      <c r="G12" s="473">
        <v>145</v>
      </c>
      <c r="H12" s="473" t="s">
        <v>273</v>
      </c>
      <c r="I12" s="592">
        <f>'4.仕掛品(製品課) _作業用(値)'!E23*'4.仕掛品(製品課) _作業用(値)'!G23</f>
        <v>245.73753162773696</v>
      </c>
      <c r="J12" s="592">
        <f>'4.仕掛品(製品課) _作業用(値)'!U23/'4.仕掛品(製品課) _作業用(値)'!K23</f>
        <v>995.31872234579328</v>
      </c>
      <c r="K12" s="592">
        <f>'4.仕掛品(製品課) _作業用(値)'!W23/'4.仕掛品(製品課) _作業用(値)'!K23</f>
        <v>1433.2261842219229</v>
      </c>
      <c r="L12" s="592">
        <f>'4.仕掛品(製品課) _作業用(値)'!AA23/'4.仕掛品(製品課) _作業用(値)'!K23</f>
        <v>61.797702789799636</v>
      </c>
      <c r="M12" s="593">
        <f t="shared" si="2"/>
        <v>2736.0801409852529</v>
      </c>
      <c r="O12" s="477">
        <f t="shared" si="3"/>
        <v>1.6947415974326687</v>
      </c>
      <c r="P12" s="477">
        <f t="shared" si="4"/>
        <v>6.8642670506606436</v>
      </c>
      <c r="Q12" s="477">
        <f t="shared" si="5"/>
        <v>9.8843185118753301</v>
      </c>
      <c r="R12" s="477">
        <f t="shared" si="6"/>
        <v>0.42619105372275612</v>
      </c>
      <c r="S12" s="477">
        <f t="shared" si="7"/>
        <v>18.8695182136914</v>
      </c>
      <c r="U12" s="592">
        <f t="shared" si="8"/>
        <v>250</v>
      </c>
      <c r="V12" s="592">
        <f t="shared" si="9"/>
        <v>1000</v>
      </c>
      <c r="W12" s="592">
        <f t="shared" si="10"/>
        <v>1430</v>
      </c>
      <c r="X12" s="592">
        <f t="shared" si="11"/>
        <v>60</v>
      </c>
      <c r="Y12" s="593">
        <f t="shared" si="12"/>
        <v>2740</v>
      </c>
    </row>
    <row r="13" spans="2:25">
      <c r="B13" s="472" t="s">
        <v>3235</v>
      </c>
      <c r="C13" s="563">
        <v>20200800017</v>
      </c>
      <c r="D13" s="473" t="s">
        <v>407</v>
      </c>
      <c r="E13" s="473" t="s">
        <v>202</v>
      </c>
      <c r="F13" s="473"/>
      <c r="G13" s="473">
        <v>30</v>
      </c>
      <c r="H13" s="473" t="s">
        <v>273</v>
      </c>
      <c r="I13" s="592">
        <f>'4.仕掛品(製品課) _作業用(値)'!E24*'4.仕掛品(製品課) _作業用(値)'!G24</f>
        <v>50.842247922980064</v>
      </c>
      <c r="J13" s="592">
        <f>'4.仕掛品(製品課) _作業用(値)'!U24/'4.仕掛品(製品課) _作業用(値)'!K24</f>
        <v>94.133199486356759</v>
      </c>
      <c r="K13" s="592">
        <f>'4.仕掛品(製品課) _作業用(値)'!W24/'4.仕掛品(製品課) _作業用(値)'!K24</f>
        <v>141.88459883936093</v>
      </c>
      <c r="L13" s="592">
        <f>'4.仕掛品(製品課) _作業用(値)'!AA24/'4.仕掛品(製品課) _作業用(値)'!K24</f>
        <v>12.785731611682683</v>
      </c>
      <c r="M13" s="593">
        <f t="shared" si="2"/>
        <v>299.64577786038046</v>
      </c>
      <c r="O13" s="477">
        <f t="shared" si="3"/>
        <v>1.6947415974326687</v>
      </c>
      <c r="P13" s="477">
        <f t="shared" si="4"/>
        <v>3.1377733162118919</v>
      </c>
      <c r="Q13" s="477">
        <f t="shared" si="5"/>
        <v>4.729486627978698</v>
      </c>
      <c r="R13" s="477">
        <f t="shared" si="6"/>
        <v>0.42619105372275612</v>
      </c>
      <c r="S13" s="477">
        <f t="shared" si="7"/>
        <v>9.9881925953460158</v>
      </c>
      <c r="U13" s="592">
        <f t="shared" si="8"/>
        <v>50</v>
      </c>
      <c r="V13" s="592">
        <f t="shared" si="9"/>
        <v>90</v>
      </c>
      <c r="W13" s="592">
        <f t="shared" si="10"/>
        <v>140</v>
      </c>
      <c r="X13" s="592">
        <f t="shared" si="11"/>
        <v>10</v>
      </c>
      <c r="Y13" s="593">
        <f t="shared" si="12"/>
        <v>290</v>
      </c>
    </row>
    <row r="14" spans="2:25">
      <c r="B14" s="472" t="s">
        <v>3238</v>
      </c>
      <c r="C14" s="563">
        <v>20200800018</v>
      </c>
      <c r="D14" s="473" t="s">
        <v>326</v>
      </c>
      <c r="E14" s="473" t="s">
        <v>202</v>
      </c>
      <c r="F14" s="473"/>
      <c r="G14" s="473">
        <v>450</v>
      </c>
      <c r="H14" s="473" t="s">
        <v>273</v>
      </c>
      <c r="I14" s="592">
        <f>'4.仕掛品(製品課) _作業用(値)'!E25*'4.仕掛品(製品課) _作業用(値)'!G25</f>
        <v>762.63371884470098</v>
      </c>
      <c r="J14" s="592">
        <f>'4.仕掛品(製品課) _作業用(値)'!U25/'4.仕掛品(製品課) _作業用(値)'!K25</f>
        <v>1267.8188814548175</v>
      </c>
      <c r="K14" s="592">
        <f>'4.仕掛品(製品課) _作業用(値)'!W25/'4.仕掛品(製品課) _作業用(値)'!K25</f>
        <v>1130.3835526734081</v>
      </c>
      <c r="L14" s="592">
        <f>'4.仕掛品(製品課) _作業用(値)'!AA25/'4.仕掛品(製品課) _作業用(値)'!K25</f>
        <v>191.78597417524026</v>
      </c>
      <c r="M14" s="593">
        <f t="shared" si="2"/>
        <v>3352.6221271481668</v>
      </c>
      <c r="O14" s="477">
        <f t="shared" si="3"/>
        <v>1.6947415974326689</v>
      </c>
      <c r="P14" s="477">
        <f t="shared" si="4"/>
        <v>2.8173752921218167</v>
      </c>
      <c r="Q14" s="477">
        <f t="shared" si="5"/>
        <v>2.5119634503853514</v>
      </c>
      <c r="R14" s="477">
        <f t="shared" si="6"/>
        <v>0.42619105372275612</v>
      </c>
      <c r="S14" s="477">
        <f t="shared" si="7"/>
        <v>7.4502713936625931</v>
      </c>
      <c r="U14" s="592">
        <f t="shared" si="8"/>
        <v>760</v>
      </c>
      <c r="V14" s="592">
        <f t="shared" si="9"/>
        <v>1270</v>
      </c>
      <c r="W14" s="592">
        <f t="shared" si="10"/>
        <v>1130</v>
      </c>
      <c r="X14" s="592">
        <f t="shared" si="11"/>
        <v>190</v>
      </c>
      <c r="Y14" s="593">
        <f t="shared" si="12"/>
        <v>3350</v>
      </c>
    </row>
    <row r="15" spans="2:25">
      <c r="B15" s="472" t="s">
        <v>3239</v>
      </c>
      <c r="C15" s="563">
        <v>20240100051</v>
      </c>
      <c r="D15" s="473" t="s">
        <v>451</v>
      </c>
      <c r="E15" s="473" t="s">
        <v>202</v>
      </c>
      <c r="F15" s="473"/>
      <c r="G15" s="473">
        <v>77.5</v>
      </c>
      <c r="H15" s="473" t="s">
        <v>196</v>
      </c>
      <c r="I15" s="592">
        <f>'4.仕掛品(製品課) _作業用(値)'!E26*'4.仕掛品(製品課) _作業用(値)'!G26</f>
        <v>348.76582526616426</v>
      </c>
      <c r="J15" s="592">
        <f>'4.仕掛品(製品課) _作業用(値)'!U26/'4.仕掛品(製品課) _作業用(値)'!K26</f>
        <v>43.109808301031684</v>
      </c>
      <c r="K15" s="592">
        <f>'4.仕掛品(製品課) _作業用(値)'!W26/'4.仕掛品(製品課) _作業用(値)'!K26</f>
        <v>52.433911319565262</v>
      </c>
      <c r="L15" s="592">
        <f>'4.仕掛品(製品課) _作業用(値)'!AA26/'4.仕掛品(製品課) _作業用(値)'!K26</f>
        <v>33.029806663513604</v>
      </c>
      <c r="M15" s="593">
        <f t="shared" si="2"/>
        <v>477.33935155027484</v>
      </c>
      <c r="O15" s="477">
        <f t="shared" si="3"/>
        <v>4.5002041969827644</v>
      </c>
      <c r="P15" s="477">
        <f t="shared" si="4"/>
        <v>0.55625559098105404</v>
      </c>
      <c r="Q15" s="477">
        <f t="shared" si="5"/>
        <v>0.67656659767180982</v>
      </c>
      <c r="R15" s="477">
        <f t="shared" si="6"/>
        <v>0.42619105372275617</v>
      </c>
      <c r="S15" s="477">
        <f t="shared" si="7"/>
        <v>6.1592174393583852</v>
      </c>
      <c r="U15" s="592">
        <f t="shared" si="8"/>
        <v>350</v>
      </c>
      <c r="V15" s="592">
        <f t="shared" si="9"/>
        <v>40</v>
      </c>
      <c r="W15" s="592">
        <f t="shared" si="10"/>
        <v>50</v>
      </c>
      <c r="X15" s="592">
        <f t="shared" si="11"/>
        <v>30</v>
      </c>
      <c r="Y15" s="593">
        <f t="shared" si="12"/>
        <v>470</v>
      </c>
    </row>
    <row r="16" spans="2:25">
      <c r="B16" s="472" t="s">
        <v>3240</v>
      </c>
      <c r="C16" s="563">
        <v>20110300008</v>
      </c>
      <c r="D16" s="473" t="s">
        <v>286</v>
      </c>
      <c r="E16" s="473" t="s">
        <v>202</v>
      </c>
      <c r="F16" s="473"/>
      <c r="G16" s="473">
        <v>145</v>
      </c>
      <c r="H16" s="473" t="s">
        <v>205</v>
      </c>
      <c r="I16" s="592">
        <f>'4.仕掛品(製品課) _作業用(値)'!E27*'4.仕掛品(製品課) _作業用(値)'!G27</f>
        <v>150.00044323645687</v>
      </c>
      <c r="J16" s="592">
        <f>'4.仕掛品(製品課) _作業用(値)'!U27/'4.仕掛品(製品課) _作業用(値)'!K27</f>
        <v>1404.1769708131069</v>
      </c>
      <c r="K16" s="592">
        <f>'4.仕掛品(製品課) _作業用(値)'!W27/'4.仕掛品(製品課) _作業用(値)'!K27</f>
        <v>726.94977684235664</v>
      </c>
      <c r="L16" s="592">
        <f>'4.仕掛品(製品課) _作業用(値)'!AA27/'4.仕掛品(製品課) _作業用(値)'!K27</f>
        <v>61.797702789799644</v>
      </c>
      <c r="M16" s="593">
        <f t="shared" si="2"/>
        <v>2342.9248936817203</v>
      </c>
      <c r="O16" s="477">
        <f t="shared" si="3"/>
        <v>1.0344858154238405</v>
      </c>
      <c r="P16" s="477">
        <f t="shared" si="4"/>
        <v>9.68397910905591</v>
      </c>
      <c r="Q16" s="477">
        <f t="shared" si="5"/>
        <v>5.0134467368438393</v>
      </c>
      <c r="R16" s="477">
        <f t="shared" si="6"/>
        <v>0.42619105372275617</v>
      </c>
      <c r="S16" s="477">
        <f t="shared" si="7"/>
        <v>16.158102715046347</v>
      </c>
      <c r="U16" s="592">
        <f t="shared" si="8"/>
        <v>150</v>
      </c>
      <c r="V16" s="592">
        <f t="shared" si="9"/>
        <v>1400</v>
      </c>
      <c r="W16" s="592">
        <f t="shared" si="10"/>
        <v>730</v>
      </c>
      <c r="X16" s="592">
        <f t="shared" si="11"/>
        <v>60</v>
      </c>
      <c r="Y16" s="593">
        <f t="shared" si="12"/>
        <v>2340</v>
      </c>
    </row>
    <row r="17" spans="2:25">
      <c r="B17" s="472" t="s">
        <v>3241</v>
      </c>
      <c r="C17" s="563">
        <v>20200200001</v>
      </c>
      <c r="D17" s="473" t="s">
        <v>397</v>
      </c>
      <c r="E17" s="473" t="s">
        <v>202</v>
      </c>
      <c r="F17" s="473"/>
      <c r="G17" s="473">
        <v>77.5</v>
      </c>
      <c r="H17" s="473" t="s">
        <v>63</v>
      </c>
      <c r="I17" s="592">
        <f>'4.仕掛品(製品課) _作業用(値)'!E28*'4.仕掛品(製品課) _作業用(値)'!G28</f>
        <v>104.62213784703647</v>
      </c>
      <c r="J17" s="592">
        <f>'4.仕掛品(製品課) _作業用(値)'!U28/'4.仕掛品(製品課) _作業用(値)'!K28</f>
        <v>162.13702117456225</v>
      </c>
      <c r="K17" s="592">
        <f>'4.仕掛品(製品課) _作業用(値)'!W28/'4.仕掛品(製品課) _作業用(値)'!K28</f>
        <v>91.745649384640828</v>
      </c>
      <c r="L17" s="592">
        <f>'4.仕掛品(製品課) _作業用(値)'!AA28/'4.仕掛品(製品課) _作業用(値)'!K28</f>
        <v>33.029806663513597</v>
      </c>
      <c r="M17" s="593">
        <f t="shared" si="2"/>
        <v>391.53461506975316</v>
      </c>
      <c r="O17" s="477">
        <f t="shared" si="3"/>
        <v>1.349963068994019</v>
      </c>
      <c r="P17" s="477">
        <f t="shared" si="4"/>
        <v>2.0920905958008031</v>
      </c>
      <c r="Q17" s="477">
        <f t="shared" si="5"/>
        <v>1.1838148307695591</v>
      </c>
      <c r="R17" s="477">
        <f t="shared" si="6"/>
        <v>0.42619105372275606</v>
      </c>
      <c r="S17" s="477">
        <f t="shared" si="7"/>
        <v>5.0520595492871374</v>
      </c>
      <c r="U17" s="592">
        <f t="shared" si="8"/>
        <v>100</v>
      </c>
      <c r="V17" s="592">
        <f t="shared" si="9"/>
        <v>160</v>
      </c>
      <c r="W17" s="592">
        <f t="shared" si="10"/>
        <v>90</v>
      </c>
      <c r="X17" s="592">
        <f t="shared" si="11"/>
        <v>30</v>
      </c>
      <c r="Y17" s="593">
        <f t="shared" si="12"/>
        <v>380</v>
      </c>
    </row>
    <row r="18" spans="2:25">
      <c r="B18" s="472" t="s">
        <v>3242</v>
      </c>
      <c r="C18" s="563">
        <v>20200200003</v>
      </c>
      <c r="D18" s="473" t="s">
        <v>399</v>
      </c>
      <c r="E18" s="473" t="s">
        <v>202</v>
      </c>
      <c r="F18" s="473"/>
      <c r="G18" s="473">
        <v>12.5</v>
      </c>
      <c r="H18" s="473" t="s">
        <v>63</v>
      </c>
      <c r="I18" s="592">
        <f>'4.仕掛品(製品課) _作業用(値)'!E29*'4.仕掛品(製品課) _作業用(値)'!G29</f>
        <v>16.874538362425238</v>
      </c>
      <c r="J18" s="592">
        <f>'4.仕掛品(製品課) _作業用(値)'!U29/'4.仕掛品(製品課) _作業用(値)'!K29</f>
        <v>161.15421417950736</v>
      </c>
      <c r="K18" s="592">
        <f>'4.仕掛品(製品課) _作業用(値)'!W29/'4.仕掛品(製品課) _作業用(値)'!K29</f>
        <v>180.23178771486388</v>
      </c>
      <c r="L18" s="592">
        <f>'4.仕掛品(製品課) _作業用(値)'!AA29/'4.仕掛品(製品課) _作業用(値)'!K29</f>
        <v>5.3273881715344515</v>
      </c>
      <c r="M18" s="593">
        <f t="shared" si="2"/>
        <v>363.58792842833094</v>
      </c>
      <c r="O18" s="477">
        <f t="shared" si="3"/>
        <v>1.349963068994019</v>
      </c>
      <c r="P18" s="477">
        <f t="shared" si="4"/>
        <v>12.89233713436059</v>
      </c>
      <c r="Q18" s="477">
        <f t="shared" si="5"/>
        <v>14.41854301718911</v>
      </c>
      <c r="R18" s="477">
        <f t="shared" si="6"/>
        <v>0.42619105372275612</v>
      </c>
      <c r="S18" s="477">
        <f t="shared" si="7"/>
        <v>29.087034274266475</v>
      </c>
      <c r="U18" s="592">
        <f t="shared" si="8"/>
        <v>20</v>
      </c>
      <c r="V18" s="592">
        <f t="shared" si="9"/>
        <v>160</v>
      </c>
      <c r="W18" s="592">
        <f t="shared" si="10"/>
        <v>180</v>
      </c>
      <c r="X18" s="592">
        <f t="shared" si="11"/>
        <v>10</v>
      </c>
      <c r="Y18" s="593">
        <f t="shared" si="12"/>
        <v>370</v>
      </c>
    </row>
    <row r="19" spans="2:25">
      <c r="B19" s="472" t="s">
        <v>3243</v>
      </c>
      <c r="C19" s="563">
        <v>20211100014</v>
      </c>
      <c r="D19" s="473" t="s">
        <v>421</v>
      </c>
      <c r="E19" s="473" t="s">
        <v>202</v>
      </c>
      <c r="F19" s="473"/>
      <c r="G19" s="473">
        <v>70</v>
      </c>
      <c r="H19" s="473" t="s">
        <v>230</v>
      </c>
      <c r="I19" s="592">
        <f>'4.仕掛品(製品課) _作業用(値)'!E30*'4.仕掛品(製品課) _作業用(値)'!G30</f>
        <v>177.90117337962613</v>
      </c>
      <c r="J19" s="592">
        <f>'4.仕掛品(製品課) _作業用(値)'!U30/'4.仕掛品(製品課) _作業用(値)'!K30</f>
        <v>173.46282537463063</v>
      </c>
      <c r="K19" s="592">
        <f>'4.仕掛品(製品課) _作業用(値)'!W30/'4.仕掛品(製品課) _作業用(値)'!K30</f>
        <v>164.49014822148663</v>
      </c>
      <c r="L19" s="592">
        <f>'4.仕掛品(製品課) _作業用(値)'!AA30/'4.仕掛品(製品課) _作業用(値)'!K30</f>
        <v>29.833373760592927</v>
      </c>
      <c r="M19" s="593">
        <f t="shared" si="2"/>
        <v>545.6875207363363</v>
      </c>
      <c r="O19" s="477">
        <f t="shared" si="3"/>
        <v>2.541445333994659</v>
      </c>
      <c r="P19" s="477">
        <f t="shared" si="4"/>
        <v>2.4780403624947231</v>
      </c>
      <c r="Q19" s="477">
        <f t="shared" si="5"/>
        <v>2.3498592603069519</v>
      </c>
      <c r="R19" s="477">
        <f t="shared" si="6"/>
        <v>0.42619105372275612</v>
      </c>
      <c r="S19" s="477">
        <f t="shared" si="7"/>
        <v>7.7955360105190898</v>
      </c>
      <c r="U19" s="592">
        <f t="shared" si="8"/>
        <v>180</v>
      </c>
      <c r="V19" s="592">
        <f t="shared" si="9"/>
        <v>170</v>
      </c>
      <c r="W19" s="592">
        <f t="shared" si="10"/>
        <v>160</v>
      </c>
      <c r="X19" s="592">
        <f t="shared" si="11"/>
        <v>30</v>
      </c>
      <c r="Y19" s="593">
        <f t="shared" si="12"/>
        <v>540</v>
      </c>
    </row>
    <row r="20" spans="2:25">
      <c r="B20" s="472" t="s">
        <v>3244</v>
      </c>
      <c r="C20" s="563">
        <v>20211100015</v>
      </c>
      <c r="D20" s="473" t="s">
        <v>422</v>
      </c>
      <c r="E20" s="473" t="s">
        <v>202</v>
      </c>
      <c r="F20" s="473"/>
      <c r="G20" s="473">
        <v>150</v>
      </c>
      <c r="H20" s="473" t="s">
        <v>230</v>
      </c>
      <c r="I20" s="592">
        <f>'4.仕掛品(製品課) _作業用(値)'!E31*'4.仕掛品(製品課) _作業用(値)'!G31</f>
        <v>381.21680009919885</v>
      </c>
      <c r="J20" s="592">
        <f>'4.仕掛品(製品課) _作業用(値)'!U31/'4.仕掛品(製品課) _作業用(値)'!K31</f>
        <v>293.35448671219382</v>
      </c>
      <c r="K20" s="592">
        <f>'4.仕掛品(製品課) _作業用(値)'!W31/'4.仕掛品(製品課) _作業用(値)'!K31</f>
        <v>294.37106754430209</v>
      </c>
      <c r="L20" s="592">
        <f>'4.仕掛品(製品課) _作業用(値)'!AA31/'4.仕掛品(製品課) _作業用(値)'!K31</f>
        <v>63.928658058413419</v>
      </c>
      <c r="M20" s="593">
        <f t="shared" si="2"/>
        <v>1032.8710124141082</v>
      </c>
      <c r="O20" s="477">
        <f t="shared" si="3"/>
        <v>2.541445333994659</v>
      </c>
      <c r="P20" s="477">
        <f t="shared" si="4"/>
        <v>1.955696578081292</v>
      </c>
      <c r="Q20" s="477">
        <f t="shared" si="5"/>
        <v>1.9624737836286805</v>
      </c>
      <c r="R20" s="477">
        <f t="shared" si="6"/>
        <v>0.42619105372275612</v>
      </c>
      <c r="S20" s="477">
        <f t="shared" si="7"/>
        <v>6.8858067494273882</v>
      </c>
      <c r="U20" s="592">
        <f t="shared" si="8"/>
        <v>380</v>
      </c>
      <c r="V20" s="592">
        <f t="shared" si="9"/>
        <v>290</v>
      </c>
      <c r="W20" s="592">
        <f t="shared" si="10"/>
        <v>290</v>
      </c>
      <c r="X20" s="592">
        <f t="shared" si="11"/>
        <v>60</v>
      </c>
      <c r="Y20" s="593">
        <f t="shared" si="12"/>
        <v>1020</v>
      </c>
    </row>
    <row r="21" spans="2:25">
      <c r="B21" s="472" t="s">
        <v>3245</v>
      </c>
      <c r="C21" s="563">
        <v>20071200005</v>
      </c>
      <c r="D21" s="473" t="s">
        <v>245</v>
      </c>
      <c r="E21" s="473" t="s">
        <v>202</v>
      </c>
      <c r="F21" s="473"/>
      <c r="G21" s="473">
        <v>5</v>
      </c>
      <c r="H21" s="473" t="s">
        <v>219</v>
      </c>
      <c r="I21" s="592">
        <f>'4.仕掛品(製品課) _作業用(値)'!E32*'4.仕掛品(製品課) _作業用(値)'!G32</f>
        <v>6.791625750792897</v>
      </c>
      <c r="J21" s="592">
        <f>'4.仕掛品(製品課) _作業用(値)'!U32/'4.仕掛品(製品課) _作業用(値)'!K32</f>
        <v>6.8715859885862134</v>
      </c>
      <c r="K21" s="592">
        <f>'4.仕掛品(製品課) _作業用(値)'!W32/'4.仕掛品(製品課) _作業用(値)'!K32</f>
        <v>13.085405287596924</v>
      </c>
      <c r="L21" s="592">
        <f>'4.仕掛品(製品課) _作業用(値)'!AA32/'4.仕掛品(製品課) _作業用(値)'!K32</f>
        <v>2.1309552686137807</v>
      </c>
      <c r="M21" s="593">
        <f t="shared" si="2"/>
        <v>28.879572295589817</v>
      </c>
      <c r="O21" s="477">
        <f t="shared" si="3"/>
        <v>1.3583251501585794</v>
      </c>
      <c r="P21" s="477">
        <f t="shared" si="4"/>
        <v>1.3743171977172426</v>
      </c>
      <c r="Q21" s="477">
        <f t="shared" si="5"/>
        <v>2.6170810575193846</v>
      </c>
      <c r="R21" s="477">
        <f t="shared" si="6"/>
        <v>0.42619105372275612</v>
      </c>
      <c r="S21" s="477">
        <f t="shared" si="7"/>
        <v>5.7759144591179634</v>
      </c>
      <c r="U21" s="592">
        <f t="shared" si="8"/>
        <v>10</v>
      </c>
      <c r="V21" s="592">
        <f t="shared" si="9"/>
        <v>10</v>
      </c>
      <c r="W21" s="592">
        <f t="shared" si="10"/>
        <v>10</v>
      </c>
      <c r="X21" s="592">
        <f t="shared" si="11"/>
        <v>0</v>
      </c>
      <c r="Y21" s="593">
        <f t="shared" si="12"/>
        <v>30</v>
      </c>
    </row>
    <row r="22" spans="2:25">
      <c r="B22" s="472" t="s">
        <v>3246</v>
      </c>
      <c r="C22" s="563">
        <v>20231100072</v>
      </c>
      <c r="D22" s="473" t="s">
        <v>447</v>
      </c>
      <c r="E22" s="473" t="s">
        <v>202</v>
      </c>
      <c r="F22" s="473"/>
      <c r="G22" s="473">
        <v>35</v>
      </c>
      <c r="H22" s="473" t="s">
        <v>219</v>
      </c>
      <c r="I22" s="592">
        <f>'4.仕掛品(製品課) _作業用(値)'!E33*'4.仕掛品(製品課) _作業用(値)'!G33</f>
        <v>47.54138025555028</v>
      </c>
      <c r="J22" s="592">
        <f>'4.仕掛品(製品課) _作業用(値)'!U33/'4.仕掛品(製品課) _作業用(値)'!K33</f>
        <v>60.907611033575066</v>
      </c>
      <c r="K22" s="592">
        <f>'4.仕掛品(製品課) _作業用(値)'!W33/'4.仕掛品(製品課) _作業用(値)'!K33</f>
        <v>150.06157293781379</v>
      </c>
      <c r="L22" s="592">
        <f>'4.仕掛品(製品課) _作業用(値)'!AA33/'4.仕掛品(製品課) _作業用(値)'!K33</f>
        <v>14.916686880296464</v>
      </c>
      <c r="M22" s="593">
        <f t="shared" si="2"/>
        <v>273.42725110723563</v>
      </c>
      <c r="O22" s="477">
        <f t="shared" si="3"/>
        <v>1.3583251501585794</v>
      </c>
      <c r="P22" s="477">
        <f t="shared" si="4"/>
        <v>1.7402174581021448</v>
      </c>
      <c r="Q22" s="477">
        <f t="shared" si="5"/>
        <v>4.2874735125089654</v>
      </c>
      <c r="R22" s="477">
        <f t="shared" si="6"/>
        <v>0.42619105372275612</v>
      </c>
      <c r="S22" s="477">
        <f t="shared" si="7"/>
        <v>7.8122071744924471</v>
      </c>
      <c r="U22" s="592">
        <f t="shared" si="8"/>
        <v>50</v>
      </c>
      <c r="V22" s="592">
        <f t="shared" si="9"/>
        <v>60</v>
      </c>
      <c r="W22" s="592">
        <f t="shared" si="10"/>
        <v>150</v>
      </c>
      <c r="X22" s="592">
        <f t="shared" si="11"/>
        <v>10</v>
      </c>
      <c r="Y22" s="593">
        <f t="shared" si="12"/>
        <v>270</v>
      </c>
    </row>
    <row r="23" spans="2:25">
      <c r="B23" s="472" t="s">
        <v>3247</v>
      </c>
      <c r="C23" s="563">
        <v>20231100073</v>
      </c>
      <c r="D23" s="473" t="s">
        <v>448</v>
      </c>
      <c r="E23" s="473" t="s">
        <v>202</v>
      </c>
      <c r="F23" s="473"/>
      <c r="G23" s="473">
        <v>150</v>
      </c>
      <c r="H23" s="473" t="s">
        <v>219</v>
      </c>
      <c r="I23" s="592">
        <f>'4.仕掛品(製品課) _作業用(値)'!E34*'4.仕掛品(製品課) _作業用(値)'!G34</f>
        <v>203.7487725237869</v>
      </c>
      <c r="J23" s="592">
        <f>'4.仕掛品(製品課) _作業用(値)'!U34/'4.仕掛品(製品課) _作業用(値)'!K34</f>
        <v>158.98692525616275</v>
      </c>
      <c r="K23" s="592">
        <f>'4.仕掛品(製品課) _作業用(値)'!W34/'4.仕掛品(製品課) _作業用(値)'!K34</f>
        <v>306.55962924904924</v>
      </c>
      <c r="L23" s="592">
        <f>'4.仕掛品(製品課) _作業用(値)'!AA34/'4.仕掛品(製品課) _作業用(値)'!K34</f>
        <v>63.928658058413419</v>
      </c>
      <c r="M23" s="593">
        <f t="shared" si="2"/>
        <v>733.2239850874123</v>
      </c>
      <c r="O23" s="477">
        <f t="shared" si="3"/>
        <v>1.3583251501585794</v>
      </c>
      <c r="P23" s="477">
        <f t="shared" si="4"/>
        <v>1.0599128350410849</v>
      </c>
      <c r="Q23" s="477">
        <f t="shared" si="5"/>
        <v>2.0437308616603285</v>
      </c>
      <c r="R23" s="477">
        <f t="shared" si="6"/>
        <v>0.42619105372275612</v>
      </c>
      <c r="S23" s="477">
        <f t="shared" si="7"/>
        <v>4.8881599005827487</v>
      </c>
      <c r="U23" s="592">
        <f t="shared" si="8"/>
        <v>200</v>
      </c>
      <c r="V23" s="592">
        <f t="shared" si="9"/>
        <v>160</v>
      </c>
      <c r="W23" s="592">
        <f t="shared" si="10"/>
        <v>310</v>
      </c>
      <c r="X23" s="592">
        <f t="shared" si="11"/>
        <v>60</v>
      </c>
      <c r="Y23" s="593">
        <f t="shared" si="12"/>
        <v>730</v>
      </c>
    </row>
    <row r="24" spans="2:25">
      <c r="B24" s="472" t="s">
        <v>3248</v>
      </c>
      <c r="C24" s="563">
        <v>20231100074</v>
      </c>
      <c r="D24" s="473" t="s">
        <v>449</v>
      </c>
      <c r="E24" s="473" t="s">
        <v>202</v>
      </c>
      <c r="F24" s="473"/>
      <c r="G24" s="473">
        <v>450</v>
      </c>
      <c r="H24" s="473" t="s">
        <v>219</v>
      </c>
      <c r="I24" s="592">
        <f>'4.仕掛品(製品課) _作業用(値)'!E35*'4.仕掛品(製品課) _作業用(値)'!G35</f>
        <v>611.24631757136069</v>
      </c>
      <c r="J24" s="592">
        <f>'4.仕掛品(製品課) _作業用(値)'!U35/'4.仕掛品(製品課) _作業用(値)'!K35</f>
        <v>877.24633636882925</v>
      </c>
      <c r="K24" s="592">
        <f>'4.仕掛品(製品課) _作業用(値)'!W35/'4.仕掛品(製品課) _作業用(値)'!K35</f>
        <v>999.21817869881988</v>
      </c>
      <c r="L24" s="592">
        <f>'4.仕掛品(製品課) _作業用(値)'!AA35/'4.仕掛品(製品課) _作業用(値)'!K35</f>
        <v>191.78597417524026</v>
      </c>
      <c r="M24" s="593">
        <f t="shared" si="2"/>
        <v>2679.4968068142502</v>
      </c>
      <c r="O24" s="477">
        <f t="shared" si="3"/>
        <v>1.3583251501585794</v>
      </c>
      <c r="P24" s="477">
        <f t="shared" si="4"/>
        <v>1.9494363030418427</v>
      </c>
      <c r="Q24" s="477">
        <f t="shared" si="5"/>
        <v>2.220484841552933</v>
      </c>
      <c r="R24" s="477">
        <f t="shared" si="6"/>
        <v>0.42619105372275612</v>
      </c>
      <c r="S24" s="477">
        <f t="shared" si="7"/>
        <v>5.9544373484761115</v>
      </c>
      <c r="U24" s="592">
        <f t="shared" si="8"/>
        <v>610</v>
      </c>
      <c r="V24" s="592">
        <f t="shared" si="9"/>
        <v>880</v>
      </c>
      <c r="W24" s="592">
        <f t="shared" si="10"/>
        <v>1000</v>
      </c>
      <c r="X24" s="592">
        <f t="shared" si="11"/>
        <v>190</v>
      </c>
      <c r="Y24" s="593">
        <f t="shared" si="12"/>
        <v>2680</v>
      </c>
    </row>
    <row r="25" spans="2:25">
      <c r="B25" s="472" t="s">
        <v>3249</v>
      </c>
      <c r="C25" s="563">
        <v>20220600066</v>
      </c>
      <c r="D25" s="473" t="s">
        <v>429</v>
      </c>
      <c r="E25" s="473" t="s">
        <v>202</v>
      </c>
      <c r="F25" s="473"/>
      <c r="G25" s="473">
        <v>155</v>
      </c>
      <c r="H25" s="473" t="s">
        <v>333</v>
      </c>
      <c r="I25" s="592">
        <f>'4.仕掛品(製品課) _作業用(値)'!E36*'4.仕掛品(製品課) _作業用(値)'!G36</f>
        <v>293.68856114805817</v>
      </c>
      <c r="J25" s="592">
        <f>'4.仕掛品(製品課) _作業用(値)'!U36/'4.仕掛品(製品課) _作業用(値)'!K36</f>
        <v>1205.8737971231917</v>
      </c>
      <c r="K25" s="592">
        <f>'4.仕掛品(製品課) _作業用(値)'!W36/'4.仕掛品(製品課) _作業用(値)'!K36</f>
        <v>434.71166699384816</v>
      </c>
      <c r="L25" s="592">
        <f>'4.仕掛品(製品課) _作業用(値)'!AA36/'4.仕掛品(製品課) _作業用(値)'!K36</f>
        <v>66.059613327027193</v>
      </c>
      <c r="M25" s="593">
        <f t="shared" si="2"/>
        <v>2000.3336385921252</v>
      </c>
      <c r="O25" s="477">
        <f t="shared" si="3"/>
        <v>1.8947649106326334</v>
      </c>
      <c r="P25" s="477">
        <f t="shared" si="4"/>
        <v>7.779830949181882</v>
      </c>
      <c r="Q25" s="477">
        <f t="shared" si="5"/>
        <v>2.8045913999603105</v>
      </c>
      <c r="R25" s="477">
        <f t="shared" si="6"/>
        <v>0.42619105372275606</v>
      </c>
      <c r="S25" s="477">
        <f t="shared" si="7"/>
        <v>12.905378313497582</v>
      </c>
      <c r="U25" s="592">
        <f t="shared" si="8"/>
        <v>290</v>
      </c>
      <c r="V25" s="592">
        <f t="shared" si="9"/>
        <v>1210</v>
      </c>
      <c r="W25" s="592">
        <f t="shared" si="10"/>
        <v>430</v>
      </c>
      <c r="X25" s="592">
        <f t="shared" si="11"/>
        <v>70</v>
      </c>
      <c r="Y25" s="593">
        <f t="shared" si="12"/>
        <v>2000</v>
      </c>
    </row>
    <row r="26" spans="2:25">
      <c r="B26" s="472" t="s">
        <v>3250</v>
      </c>
      <c r="C26" s="563">
        <v>20221200022</v>
      </c>
      <c r="D26" s="473" t="s">
        <v>433</v>
      </c>
      <c r="E26" s="473" t="s">
        <v>202</v>
      </c>
      <c r="F26" s="473"/>
      <c r="G26" s="473">
        <v>300</v>
      </c>
      <c r="H26" s="473" t="s">
        <v>333</v>
      </c>
      <c r="I26" s="592">
        <f>'4.仕掛品(製品課) _作業用(値)'!E37*'4.仕掛品(製品課) _作業用(値)'!G37</f>
        <v>568.42947318978997</v>
      </c>
      <c r="J26" s="592">
        <f>'4.仕掛品(製品課) _作業用(値)'!U37/'4.仕掛品(製品課) _作業用(値)'!K37</f>
        <v>1068.7137111842396</v>
      </c>
      <c r="K26" s="592">
        <f>'4.仕掛品(製品課) _作業用(値)'!W37/'4.仕掛品(製品課) _作業用(値)'!K37</f>
        <v>753.62878137273174</v>
      </c>
      <c r="L26" s="592">
        <f>'4.仕掛品(製品課) _作業用(値)'!AA37/'4.仕掛品(製品課) _作業用(値)'!K37</f>
        <v>127.85731611682684</v>
      </c>
      <c r="M26" s="593">
        <f t="shared" si="2"/>
        <v>2518.6292818635884</v>
      </c>
      <c r="O26" s="477">
        <f t="shared" si="3"/>
        <v>1.8947649106326332</v>
      </c>
      <c r="P26" s="477">
        <f t="shared" si="4"/>
        <v>3.5623790372807989</v>
      </c>
      <c r="Q26" s="477">
        <f t="shared" si="5"/>
        <v>2.5120959379091059</v>
      </c>
      <c r="R26" s="477">
        <f t="shared" si="6"/>
        <v>0.42619105372275612</v>
      </c>
      <c r="S26" s="477">
        <f t="shared" si="7"/>
        <v>8.3954309395452942</v>
      </c>
      <c r="U26" s="592">
        <f t="shared" si="8"/>
        <v>570</v>
      </c>
      <c r="V26" s="592">
        <f t="shared" si="9"/>
        <v>1070</v>
      </c>
      <c r="W26" s="592">
        <f t="shared" si="10"/>
        <v>750</v>
      </c>
      <c r="X26" s="592">
        <f t="shared" si="11"/>
        <v>130</v>
      </c>
      <c r="Y26" s="593">
        <f t="shared" si="12"/>
        <v>2520</v>
      </c>
    </row>
    <row r="27" spans="2:25">
      <c r="B27" s="472" t="s">
        <v>3251</v>
      </c>
      <c r="C27" s="563">
        <v>20080100003</v>
      </c>
      <c r="D27" s="473" t="s">
        <v>246</v>
      </c>
      <c r="E27" s="473" t="s">
        <v>202</v>
      </c>
      <c r="F27" s="473"/>
      <c r="G27" s="473">
        <v>5</v>
      </c>
      <c r="H27" s="473" t="s">
        <v>247</v>
      </c>
      <c r="I27" s="592">
        <f>'4.仕掛品(製品課) _作業用(値)'!E38*'4.仕掛品(製品課) _作業用(値)'!G38</f>
        <v>13.876518909908446</v>
      </c>
      <c r="J27" s="592">
        <f>'4.仕掛品(製品課) _作業用(値)'!U38/'4.仕掛品(製品課) _作業用(値)'!K38</f>
        <v>5.772998864639896</v>
      </c>
      <c r="K27" s="592">
        <f>'4.仕掛品(製品課) _作業用(値)'!W38/'4.仕掛品(製品課) _作業用(値)'!K38</f>
        <v>19.911040377664996</v>
      </c>
      <c r="L27" s="592">
        <f>'4.仕掛品(製品課) _作業用(値)'!AA38/'4.仕掛品(製品課) _作業用(値)'!K38</f>
        <v>2.1309552686137807</v>
      </c>
      <c r="M27" s="593">
        <f t="shared" si="2"/>
        <v>41.691513420827121</v>
      </c>
      <c r="O27" s="477">
        <f t="shared" si="3"/>
        <v>2.7753037819816893</v>
      </c>
      <c r="P27" s="477">
        <f t="shared" si="4"/>
        <v>1.1545997729279791</v>
      </c>
      <c r="Q27" s="477">
        <f t="shared" si="5"/>
        <v>3.9822080755329994</v>
      </c>
      <c r="R27" s="477">
        <f t="shared" si="6"/>
        <v>0.42619105372275612</v>
      </c>
      <c r="S27" s="477">
        <f t="shared" si="7"/>
        <v>8.3383026841654235</v>
      </c>
      <c r="U27" s="592">
        <f t="shared" si="8"/>
        <v>10</v>
      </c>
      <c r="V27" s="592">
        <f t="shared" si="9"/>
        <v>10</v>
      </c>
      <c r="W27" s="592">
        <f t="shared" si="10"/>
        <v>20</v>
      </c>
      <c r="X27" s="592">
        <f t="shared" si="11"/>
        <v>0</v>
      </c>
      <c r="Y27" s="593">
        <f t="shared" si="12"/>
        <v>40</v>
      </c>
    </row>
    <row r="28" spans="2:25">
      <c r="B28" s="472" t="s">
        <v>3252</v>
      </c>
      <c r="C28" s="563">
        <v>20110800295</v>
      </c>
      <c r="D28" s="473" t="s">
        <v>291</v>
      </c>
      <c r="E28" s="473" t="s">
        <v>202</v>
      </c>
      <c r="F28" s="473"/>
      <c r="G28" s="473">
        <v>90</v>
      </c>
      <c r="H28" s="473" t="s">
        <v>247</v>
      </c>
      <c r="I28" s="592">
        <f>'4.仕掛品(製品課) _作業用(値)'!E39*'4.仕掛品(製品課) _作業用(値)'!G39</f>
        <v>249.77734037835202</v>
      </c>
      <c r="J28" s="592">
        <f>'4.仕掛品(製品課) _作業用(値)'!U39/'4.仕掛品(製品課) _作業用(値)'!K39</f>
        <v>385.91287319556244</v>
      </c>
      <c r="K28" s="592">
        <f>'4.仕掛品(製品課) _作業用(値)'!W39/'4.仕掛品(製品課) _作業用(値)'!K39</f>
        <v>564.14614403384167</v>
      </c>
      <c r="L28" s="592">
        <f>'4.仕掛品(製品課) _作業用(値)'!AA39/'4.仕掛品(製品課) _作業用(値)'!K39</f>
        <v>38.357194835048048</v>
      </c>
      <c r="M28" s="593">
        <f t="shared" si="2"/>
        <v>1238.193552442804</v>
      </c>
      <c r="O28" s="477">
        <f t="shared" si="3"/>
        <v>2.7753037819816893</v>
      </c>
      <c r="P28" s="477">
        <f t="shared" si="4"/>
        <v>4.2879208132840274</v>
      </c>
      <c r="Q28" s="477">
        <f t="shared" si="5"/>
        <v>6.2682904892649072</v>
      </c>
      <c r="R28" s="477">
        <f t="shared" si="6"/>
        <v>0.42619105372275612</v>
      </c>
      <c r="S28" s="477">
        <f t="shared" si="7"/>
        <v>13.757706138253379</v>
      </c>
      <c r="U28" s="592">
        <f t="shared" si="8"/>
        <v>250</v>
      </c>
      <c r="V28" s="592">
        <f t="shared" si="9"/>
        <v>390</v>
      </c>
      <c r="W28" s="592">
        <f t="shared" si="10"/>
        <v>560</v>
      </c>
      <c r="X28" s="592">
        <f t="shared" si="11"/>
        <v>40</v>
      </c>
      <c r="Y28" s="593">
        <f t="shared" si="12"/>
        <v>1240</v>
      </c>
    </row>
    <row r="29" spans="2:25">
      <c r="B29" s="472" t="s">
        <v>3253</v>
      </c>
      <c r="C29" s="563">
        <v>20231100078</v>
      </c>
      <c r="D29" s="473" t="s">
        <v>428</v>
      </c>
      <c r="E29" s="473" t="s">
        <v>202</v>
      </c>
      <c r="F29" s="473"/>
      <c r="G29" s="473">
        <v>2.5</v>
      </c>
      <c r="H29" s="473" t="s">
        <v>193</v>
      </c>
      <c r="I29" s="592">
        <f>'4.仕掛品(製品課) _作業用(値)'!E40*'4.仕掛品(製品課) _作業用(値)'!G40</f>
        <v>3.4869975184467048</v>
      </c>
      <c r="J29" s="592">
        <f>'4.仕掛品(製品課) _作業用(値)'!U40/'4.仕掛品(製品課) _作業用(値)'!K40</f>
        <v>0.34291086258853576</v>
      </c>
      <c r="K29" s="592">
        <f>'4.仕掛品(製品課) _作業用(値)'!W40/'4.仕掛品(製品課) _作業用(値)'!K40</f>
        <v>2.4046883024013312</v>
      </c>
      <c r="L29" s="592">
        <f>'4.仕掛品(製品課) _作業用(値)'!AA40/'4.仕掛品(製品課) _作業用(値)'!K40</f>
        <v>1.0654776343068904</v>
      </c>
      <c r="M29" s="593">
        <f t="shared" si="2"/>
        <v>7.3000743177434613</v>
      </c>
      <c r="O29" s="477">
        <f t="shared" si="3"/>
        <v>1.394799007378682</v>
      </c>
      <c r="P29" s="477">
        <f t="shared" si="4"/>
        <v>0.1371643450354143</v>
      </c>
      <c r="Q29" s="477">
        <f t="shared" si="5"/>
        <v>0.96187532096053252</v>
      </c>
      <c r="R29" s="477">
        <f t="shared" si="6"/>
        <v>0.42619105372275612</v>
      </c>
      <c r="S29" s="477">
        <f t="shared" si="7"/>
        <v>2.9200297270973845</v>
      </c>
      <c r="U29" s="594">
        <f>ROUNDUP(I29,-1)</f>
        <v>10</v>
      </c>
      <c r="V29" s="592">
        <f t="shared" si="9"/>
        <v>0</v>
      </c>
      <c r="W29" s="592">
        <f t="shared" si="10"/>
        <v>0</v>
      </c>
      <c r="X29" s="592">
        <f t="shared" si="11"/>
        <v>0</v>
      </c>
      <c r="Y29" s="593">
        <f t="shared" si="12"/>
        <v>10</v>
      </c>
    </row>
    <row r="30" spans="2:25">
      <c r="B30" s="472" t="s">
        <v>3254</v>
      </c>
      <c r="C30" s="563">
        <v>20230600044</v>
      </c>
      <c r="D30" s="473" t="s">
        <v>443</v>
      </c>
      <c r="E30" s="473" t="s">
        <v>202</v>
      </c>
      <c r="F30" s="473"/>
      <c r="G30" s="473">
        <v>77.5</v>
      </c>
      <c r="H30" s="473" t="s">
        <v>193</v>
      </c>
      <c r="I30" s="592">
        <f>'4.仕掛品(製品課) _作業用(値)'!E41*'4.仕掛品(製品課) _作業用(値)'!G41</f>
        <v>108.09692307184785</v>
      </c>
      <c r="J30" s="592">
        <f>'4.仕掛品(製品課) _作業用(値)'!U41/'4.仕掛品(製品課) _作業用(値)'!K41</f>
        <v>26.631967711903769</v>
      </c>
      <c r="K30" s="592">
        <f>'4.仕掛品(製品課) _作業用(値)'!W41/'4.仕掛品(製品課) _作業用(値)'!K41</f>
        <v>26.38584671522921</v>
      </c>
      <c r="L30" s="592">
        <f>'4.仕掛品(製品課) _作業用(値)'!AA41/'4.仕掛品(製品課) _作業用(値)'!K41</f>
        <v>33.029806663513597</v>
      </c>
      <c r="M30" s="593">
        <f t="shared" si="2"/>
        <v>194.14454416249444</v>
      </c>
      <c r="O30" s="477">
        <f t="shared" si="3"/>
        <v>1.394799007378682</v>
      </c>
      <c r="P30" s="477">
        <f t="shared" si="4"/>
        <v>0.34363829305682281</v>
      </c>
      <c r="Q30" s="477">
        <f t="shared" si="5"/>
        <v>0.34046253826102207</v>
      </c>
      <c r="R30" s="477">
        <f t="shared" si="6"/>
        <v>0.42619105372275606</v>
      </c>
      <c r="S30" s="477">
        <f t="shared" si="7"/>
        <v>2.505090892419283</v>
      </c>
      <c r="U30" s="592">
        <f t="shared" si="8"/>
        <v>110</v>
      </c>
      <c r="V30" s="592">
        <f t="shared" si="9"/>
        <v>30</v>
      </c>
      <c r="W30" s="592">
        <f t="shared" si="10"/>
        <v>30</v>
      </c>
      <c r="X30" s="592">
        <f t="shared" si="11"/>
        <v>30</v>
      </c>
      <c r="Y30" s="593">
        <f t="shared" si="12"/>
        <v>200</v>
      </c>
    </row>
    <row r="31" spans="2:25">
      <c r="B31" s="472" t="s">
        <v>3255</v>
      </c>
      <c r="C31" s="563">
        <v>20230600045</v>
      </c>
      <c r="D31" s="473" t="s">
        <v>444</v>
      </c>
      <c r="E31" s="473" t="s">
        <v>202</v>
      </c>
      <c r="F31" s="473"/>
      <c r="G31" s="473">
        <v>20</v>
      </c>
      <c r="H31" s="473" t="s">
        <v>193</v>
      </c>
      <c r="I31" s="592">
        <f>'4.仕掛品(製品課) _作業用(値)'!E42*'4.仕掛品(製品課) _作業用(値)'!G42</f>
        <v>27.895980147573638</v>
      </c>
      <c r="J31" s="592">
        <f>'4.仕掛品(製品課) _作業用(値)'!U42/'4.仕掛品(製品課) _作業用(値)'!K42</f>
        <v>25.076166711547653</v>
      </c>
      <c r="K31" s="592">
        <f>'4.仕掛品(製品課) _作業用(値)'!W42/'4.仕掛品(製品課) _作業用(値)'!K42</f>
        <v>26.32421730453644</v>
      </c>
      <c r="L31" s="592">
        <f>'4.仕掛品(製品課) _作業用(値)'!AA42/'4.仕掛品(製品課) _作業用(値)'!K42</f>
        <v>8.5238210744551228</v>
      </c>
      <c r="M31" s="593">
        <f t="shared" si="2"/>
        <v>87.820185238112856</v>
      </c>
      <c r="O31" s="477">
        <f t="shared" si="3"/>
        <v>1.394799007378682</v>
      </c>
      <c r="P31" s="477">
        <f t="shared" si="4"/>
        <v>1.2538083355773826</v>
      </c>
      <c r="Q31" s="477">
        <f t="shared" si="5"/>
        <v>1.3162108652268221</v>
      </c>
      <c r="R31" s="477">
        <f t="shared" si="6"/>
        <v>0.42619105372275612</v>
      </c>
      <c r="S31" s="477">
        <f t="shared" si="7"/>
        <v>4.3910092619056424</v>
      </c>
      <c r="U31" s="592">
        <f t="shared" si="8"/>
        <v>30</v>
      </c>
      <c r="V31" s="592">
        <f t="shared" si="9"/>
        <v>30</v>
      </c>
      <c r="W31" s="592">
        <f t="shared" si="10"/>
        <v>30</v>
      </c>
      <c r="X31" s="592">
        <f t="shared" si="11"/>
        <v>10</v>
      </c>
      <c r="Y31" s="593">
        <f t="shared" si="12"/>
        <v>100</v>
      </c>
    </row>
    <row r="32" spans="2:25">
      <c r="B32" s="472" t="s">
        <v>3256</v>
      </c>
      <c r="C32" s="563">
        <v>20230600046</v>
      </c>
      <c r="D32" s="473" t="s">
        <v>445</v>
      </c>
      <c r="E32" s="473" t="s">
        <v>202</v>
      </c>
      <c r="F32" s="473"/>
      <c r="G32" s="473">
        <v>2.5</v>
      </c>
      <c r="H32" s="473" t="s">
        <v>193</v>
      </c>
      <c r="I32" s="592">
        <f>'4.仕掛品(製品課) _作業用(値)'!E43*'4.仕掛品(製品課) _作業用(値)'!G43</f>
        <v>3.4869975184467048</v>
      </c>
      <c r="J32" s="592">
        <f>'4.仕掛品(製品課) _作業用(値)'!U43/'4.仕掛品(製品課) _作業用(値)'!K43</f>
        <v>4.0551278675698645</v>
      </c>
      <c r="K32" s="592">
        <f>'4.仕掛品(製品課) _作業用(値)'!W43/'4.仕掛品(製品課) _作業用(値)'!K43</f>
        <v>10.665764113415243</v>
      </c>
      <c r="L32" s="592">
        <f>'4.仕掛品(製品課) _作業用(値)'!AA43/'4.仕掛品(製品課) _作業用(値)'!K43</f>
        <v>1.0654776343068904</v>
      </c>
      <c r="M32" s="593">
        <f t="shared" si="2"/>
        <v>19.273367133738702</v>
      </c>
      <c r="O32" s="477">
        <f t="shared" si="3"/>
        <v>1.394799007378682</v>
      </c>
      <c r="P32" s="477">
        <f t="shared" si="4"/>
        <v>1.6220511470279457</v>
      </c>
      <c r="Q32" s="477">
        <f t="shared" si="5"/>
        <v>4.2663056453660975</v>
      </c>
      <c r="R32" s="477">
        <f t="shared" si="6"/>
        <v>0.42619105372275612</v>
      </c>
      <c r="S32" s="477">
        <f t="shared" si="7"/>
        <v>7.7093468534954805</v>
      </c>
      <c r="U32" s="592">
        <f t="shared" si="8"/>
        <v>0</v>
      </c>
      <c r="V32" s="592">
        <f t="shared" si="9"/>
        <v>0</v>
      </c>
      <c r="W32" s="592">
        <f t="shared" si="10"/>
        <v>10</v>
      </c>
      <c r="X32" s="592">
        <f t="shared" si="11"/>
        <v>0</v>
      </c>
      <c r="Y32" s="593">
        <f t="shared" si="12"/>
        <v>10</v>
      </c>
    </row>
    <row r="33" spans="2:25">
      <c r="B33" s="472" t="s">
        <v>3257</v>
      </c>
      <c r="C33" s="563">
        <v>20241200012</v>
      </c>
      <c r="D33" s="573" t="s">
        <v>462</v>
      </c>
      <c r="E33" s="473" t="s">
        <v>202</v>
      </c>
      <c r="F33" s="473"/>
      <c r="G33" s="473">
        <v>75</v>
      </c>
      <c r="H33" s="473" t="s">
        <v>463</v>
      </c>
      <c r="I33" s="592">
        <f>'4.仕掛品(製品課) _作業用(値)'!E44*'4.仕掛品(製品課) _作業用(値)'!G44</f>
        <v>104.60992555340115</v>
      </c>
      <c r="J33" s="592">
        <f>'4.仕掛品(製品課) _作業用(値)'!U44/'4.仕掛品(製品課) _作業用(値)'!K44</f>
        <v>529.95558544431719</v>
      </c>
      <c r="K33" s="592">
        <f>'4.仕掛品(製品課) _作業用(値)'!W44/'4.仕掛品(製品課) _作業用(値)'!K44</f>
        <v>356.62885654217746</v>
      </c>
      <c r="L33" s="592">
        <f>'4.仕掛品(製品課) _作業用(値)'!AA44/'4.仕掛品(製品課) _作業用(値)'!K44</f>
        <v>31.964329029206709</v>
      </c>
      <c r="M33" s="593">
        <f t="shared" si="2"/>
        <v>1023.1586965691025</v>
      </c>
      <c r="O33" s="477">
        <f t="shared" si="3"/>
        <v>1.394799007378682</v>
      </c>
      <c r="P33" s="477">
        <f t="shared" si="4"/>
        <v>7.0660744725908957</v>
      </c>
      <c r="Q33" s="477">
        <f t="shared" si="5"/>
        <v>4.7550514205623662</v>
      </c>
      <c r="R33" s="477">
        <f t="shared" si="6"/>
        <v>0.42619105372275612</v>
      </c>
      <c r="S33" s="477">
        <f t="shared" si="7"/>
        <v>13.642115954254701</v>
      </c>
      <c r="U33" s="592">
        <f t="shared" si="8"/>
        <v>100</v>
      </c>
      <c r="V33" s="592">
        <f t="shared" si="9"/>
        <v>530</v>
      </c>
      <c r="W33" s="592">
        <f t="shared" si="10"/>
        <v>360</v>
      </c>
      <c r="X33" s="592">
        <f t="shared" si="11"/>
        <v>30</v>
      </c>
      <c r="Y33" s="593">
        <f t="shared" si="12"/>
        <v>1020</v>
      </c>
    </row>
    <row r="34" spans="2:25">
      <c r="B34" s="472" t="s">
        <v>3258</v>
      </c>
      <c r="C34" s="563">
        <v>20231200033</v>
      </c>
      <c r="D34" s="473" t="s">
        <v>450</v>
      </c>
      <c r="E34" s="473" t="s">
        <v>202</v>
      </c>
      <c r="F34" s="473"/>
      <c r="G34" s="473">
        <v>75</v>
      </c>
      <c r="H34" s="473" t="s">
        <v>180</v>
      </c>
      <c r="I34" s="592">
        <f>'4.仕掛品(製品課) _作業用(値)'!E45*'4.仕掛品(製品課) _作業用(値)'!G45</f>
        <v>97.501712424096652</v>
      </c>
      <c r="J34" s="592">
        <f>'4.仕掛品(製品課) _作業用(値)'!U45/'4.仕掛品(製品課) _作業用(値)'!K45</f>
        <v>109.79819029806468</v>
      </c>
      <c r="K34" s="592">
        <f>'4.仕掛品(製品課) _作業用(値)'!W45/'4.仕掛品(製品課) _作業用(値)'!K45</f>
        <v>421.81907763053255</v>
      </c>
      <c r="L34" s="592">
        <f>'4.仕掛品(製品課) _作業用(値)'!AA45/'4.仕掛品(製品課) _作業用(値)'!K45</f>
        <v>31.964329029206706</v>
      </c>
      <c r="M34" s="593">
        <f t="shared" si="2"/>
        <v>661.08330938190056</v>
      </c>
      <c r="O34" s="477">
        <f t="shared" si="3"/>
        <v>1.3000228323212888</v>
      </c>
      <c r="P34" s="477">
        <f t="shared" si="4"/>
        <v>1.4639758706408623</v>
      </c>
      <c r="Q34" s="477">
        <f t="shared" si="5"/>
        <v>5.6242543684071009</v>
      </c>
      <c r="R34" s="477">
        <f t="shared" si="6"/>
        <v>0.42619105372275606</v>
      </c>
      <c r="S34" s="477">
        <f t="shared" si="7"/>
        <v>8.8144441250920078</v>
      </c>
      <c r="U34" s="592">
        <f t="shared" si="8"/>
        <v>100</v>
      </c>
      <c r="V34" s="592">
        <f t="shared" si="9"/>
        <v>110</v>
      </c>
      <c r="W34" s="592">
        <f t="shared" si="10"/>
        <v>420</v>
      </c>
      <c r="X34" s="592">
        <f t="shared" si="11"/>
        <v>30</v>
      </c>
      <c r="Y34" s="593">
        <f t="shared" si="12"/>
        <v>660</v>
      </c>
    </row>
    <row r="35" spans="2:25">
      <c r="B35" s="472" t="s">
        <v>3259</v>
      </c>
      <c r="C35" s="563">
        <v>20241100041</v>
      </c>
      <c r="D35" s="573" t="s">
        <v>460</v>
      </c>
      <c r="E35" s="473" t="s">
        <v>202</v>
      </c>
      <c r="F35" s="473"/>
      <c r="G35" s="473">
        <v>5</v>
      </c>
      <c r="H35" s="473" t="s">
        <v>461</v>
      </c>
      <c r="I35" s="592">
        <f>'4.仕掛品(製品課) _作業用(値)'!E46*'4.仕掛品(製品課) _作業用(値)'!G46</f>
        <v>6.5001141616064437</v>
      </c>
      <c r="J35" s="592">
        <f>'4.仕掛品(製品課) _作業用(値)'!U46/'4.仕掛品(製品課) _作業用(値)'!K46</f>
        <v>1153.1739140362474</v>
      </c>
      <c r="K35" s="592">
        <f>'4.仕掛品(製品課) _作業用(値)'!W46/'4.仕掛品(製品課) _作業用(値)'!K46</f>
        <v>11.446635879337633</v>
      </c>
      <c r="L35" s="592">
        <f>'4.仕掛品(製品課) _作業用(値)'!AA46/'4.仕掛品(製品課) _作業用(値)'!K46</f>
        <v>2.1309552686137807</v>
      </c>
      <c r="M35" s="593">
        <f t="shared" si="2"/>
        <v>1173.2516193458055</v>
      </c>
      <c r="O35" s="477">
        <f t="shared" si="3"/>
        <v>1.3000228323212888</v>
      </c>
      <c r="P35" s="477">
        <f t="shared" si="4"/>
        <v>230.63478280724948</v>
      </c>
      <c r="Q35" s="477">
        <f t="shared" si="5"/>
        <v>2.2893271758675264</v>
      </c>
      <c r="R35" s="477">
        <f t="shared" si="6"/>
        <v>0.42619105372275612</v>
      </c>
      <c r="S35" s="477">
        <f t="shared" si="7"/>
        <v>234.6503238691611</v>
      </c>
      <c r="U35" s="592">
        <f t="shared" si="8"/>
        <v>10</v>
      </c>
      <c r="V35" s="592">
        <f t="shared" si="9"/>
        <v>1150</v>
      </c>
      <c r="W35" s="592">
        <f t="shared" si="10"/>
        <v>10</v>
      </c>
      <c r="X35" s="592">
        <f t="shared" si="11"/>
        <v>0</v>
      </c>
      <c r="Y35" s="593">
        <f t="shared" si="12"/>
        <v>1170</v>
      </c>
    </row>
    <row r="36" spans="2:25">
      <c r="B36" s="472" t="s">
        <v>3301</v>
      </c>
      <c r="C36" s="563">
        <v>20250300087</v>
      </c>
      <c r="D36" s="573" t="s">
        <v>465</v>
      </c>
      <c r="E36" s="473" t="s">
        <v>202</v>
      </c>
      <c r="F36" s="473"/>
      <c r="G36" s="473">
        <v>150</v>
      </c>
      <c r="H36" s="473" t="s">
        <v>461</v>
      </c>
      <c r="I36" s="592">
        <f>'4.仕掛品(製品課) _作業用(値)'!E47*'4.仕掛品(製品課) _作業用(値)'!G47</f>
        <v>195.0034248481933</v>
      </c>
      <c r="J36" s="592">
        <f>'4.仕掛品(製品課) _作業用(値)'!U47/'4.仕掛品(製品課) _作業用(値)'!K47</f>
        <v>77.183907880509636</v>
      </c>
      <c r="K36" s="592">
        <f>'4.仕掛品(製品課) _作業用(値)'!W47/'4.仕掛品(製品課) _作業用(値)'!K47</f>
        <v>288.58998713735656</v>
      </c>
      <c r="L36" s="592">
        <f>'4.仕掛品(製品課) _作業用(値)'!AA47/'4.仕掛品(製品課) _作業用(値)'!K47</f>
        <v>63.928658058413419</v>
      </c>
      <c r="M36" s="593">
        <f t="shared" si="2"/>
        <v>624.70597792447302</v>
      </c>
      <c r="O36" s="477">
        <f t="shared" si="3"/>
        <v>1.3000228323212888</v>
      </c>
      <c r="P36" s="477">
        <f t="shared" si="4"/>
        <v>0.51455938587006422</v>
      </c>
      <c r="Q36" s="477">
        <f t="shared" si="5"/>
        <v>1.9239332475823772</v>
      </c>
      <c r="R36" s="477">
        <f t="shared" si="6"/>
        <v>0.42619105372275612</v>
      </c>
      <c r="S36" s="477">
        <f t="shared" si="7"/>
        <v>4.1647065194964865</v>
      </c>
      <c r="U36" s="592">
        <f t="shared" si="8"/>
        <v>200</v>
      </c>
      <c r="V36" s="592">
        <f t="shared" si="9"/>
        <v>80</v>
      </c>
      <c r="W36" s="592">
        <f t="shared" si="10"/>
        <v>290</v>
      </c>
      <c r="X36" s="592">
        <f t="shared" si="11"/>
        <v>60</v>
      </c>
      <c r="Y36" s="593">
        <f t="shared" si="12"/>
        <v>630</v>
      </c>
    </row>
    <row r="37" spans="2:25">
      <c r="B37" s="472" t="s">
        <v>3302</v>
      </c>
      <c r="C37" s="563">
        <v>20171000004</v>
      </c>
      <c r="D37" s="473" t="s">
        <v>369</v>
      </c>
      <c r="E37" s="473" t="s">
        <v>202</v>
      </c>
      <c r="F37" s="473"/>
      <c r="G37" s="473">
        <v>77.5</v>
      </c>
      <c r="H37" s="473" t="s">
        <v>157</v>
      </c>
      <c r="I37" s="592">
        <f>'4.仕掛品(製品課) _作業用(値)'!E48*'4.仕掛品(製品課) _作業用(値)'!G48</f>
        <v>91.436420827885442</v>
      </c>
      <c r="J37" s="592">
        <f>'4.仕掛品(製品課) _作業用(値)'!U48/'4.仕掛品(製品課) _作業用(値)'!K48</f>
        <v>28.53696783543338</v>
      </c>
      <c r="K37" s="592">
        <f>'4.仕掛品(製品課) _作業用(値)'!W48/'4.仕掛品(製品課) _作業用(値)'!K48</f>
        <v>26.252289271219851</v>
      </c>
      <c r="L37" s="592">
        <f>'4.仕掛品(製品課) _作業用(値)'!AA48/'4.仕掛品(製品課) _作業用(値)'!K48</f>
        <v>33.029806663513604</v>
      </c>
      <c r="M37" s="593">
        <f t="shared" si="2"/>
        <v>179.25548459805228</v>
      </c>
      <c r="O37" s="477">
        <f t="shared" si="3"/>
        <v>1.1798247848759411</v>
      </c>
      <c r="P37" s="477">
        <f t="shared" si="4"/>
        <v>0.36821893981204362</v>
      </c>
      <c r="Q37" s="477">
        <f t="shared" si="5"/>
        <v>0.33873921640283677</v>
      </c>
      <c r="R37" s="477">
        <f t="shared" si="6"/>
        <v>0.42619105372275617</v>
      </c>
      <c r="S37" s="477">
        <f t="shared" si="7"/>
        <v>2.3129739948135777</v>
      </c>
      <c r="U37" s="592">
        <f t="shared" si="8"/>
        <v>90</v>
      </c>
      <c r="V37" s="592">
        <f t="shared" si="9"/>
        <v>30</v>
      </c>
      <c r="W37" s="592">
        <f t="shared" si="10"/>
        <v>30</v>
      </c>
      <c r="X37" s="592">
        <f t="shared" si="11"/>
        <v>30</v>
      </c>
      <c r="Y37" s="593">
        <f t="shared" si="12"/>
        <v>180</v>
      </c>
    </row>
    <row r="38" spans="2:25">
      <c r="B38" s="472" t="s">
        <v>3303</v>
      </c>
      <c r="C38" s="563">
        <v>20171000006</v>
      </c>
      <c r="D38" s="473" t="s">
        <v>371</v>
      </c>
      <c r="E38" s="473" t="s">
        <v>202</v>
      </c>
      <c r="F38" s="473"/>
      <c r="G38" s="473">
        <v>20</v>
      </c>
      <c r="H38" s="473" t="s">
        <v>157</v>
      </c>
      <c r="I38" s="592">
        <f>'4.仕掛品(製品課) _作業用(値)'!E49*'4.仕掛品(製品課) _作業用(値)'!G49</f>
        <v>23.596495697518822</v>
      </c>
      <c r="J38" s="592">
        <f>'4.仕掛品(製品課) _作業用(値)'!U49/'4.仕掛品(製品課) _作業用(値)'!K49</f>
        <v>20.949851949184779</v>
      </c>
      <c r="K38" s="592">
        <f>'4.仕掛品(製品課) _作業用(値)'!W49/'4.仕掛品(製品課) _作業用(値)'!K49</f>
        <v>45.729022734037272</v>
      </c>
      <c r="L38" s="592">
        <f>'4.仕掛品(製品課) _作業用(値)'!AA49/'4.仕掛品(製品課) _作業用(値)'!K49</f>
        <v>8.523821074455121</v>
      </c>
      <c r="M38" s="593">
        <f t="shared" si="2"/>
        <v>98.799191455195995</v>
      </c>
      <c r="O38" s="477">
        <f t="shared" si="3"/>
        <v>1.1798247848759411</v>
      </c>
      <c r="P38" s="477">
        <f t="shared" si="4"/>
        <v>1.0474925974592391</v>
      </c>
      <c r="Q38" s="477">
        <f t="shared" si="5"/>
        <v>2.2864511367018636</v>
      </c>
      <c r="R38" s="477">
        <f t="shared" si="6"/>
        <v>0.42619105372275606</v>
      </c>
      <c r="S38" s="477">
        <f t="shared" si="7"/>
        <v>4.9399595727597996</v>
      </c>
      <c r="U38" s="592">
        <f t="shared" si="8"/>
        <v>20</v>
      </c>
      <c r="V38" s="592">
        <f t="shared" si="9"/>
        <v>20</v>
      </c>
      <c r="W38" s="592">
        <f t="shared" si="10"/>
        <v>50</v>
      </c>
      <c r="X38" s="592">
        <f t="shared" si="11"/>
        <v>10</v>
      </c>
      <c r="Y38" s="593">
        <f t="shared" si="12"/>
        <v>100</v>
      </c>
    </row>
    <row r="39" spans="2:25">
      <c r="B39" s="472" t="s">
        <v>3304</v>
      </c>
      <c r="C39" s="563">
        <v>20171000010</v>
      </c>
      <c r="D39" s="473" t="s">
        <v>374</v>
      </c>
      <c r="E39" s="473" t="s">
        <v>202</v>
      </c>
      <c r="F39" s="473"/>
      <c r="G39" s="473">
        <v>78</v>
      </c>
      <c r="H39" s="473" t="s">
        <v>157</v>
      </c>
      <c r="I39" s="592">
        <f>'4.仕掛品(製品課) _作業用(値)'!E50*'4.仕掛品(製品課) _作業用(値)'!G50</f>
        <v>92.026333220323409</v>
      </c>
      <c r="J39" s="592">
        <f>'4.仕掛品(製品課) _作業用(値)'!U50/'4.仕掛品(製品課) _作業用(値)'!K50</f>
        <v>295.50293496878561</v>
      </c>
      <c r="K39" s="592">
        <f>'4.仕掛品(製品課) _作業用(値)'!W50/'4.仕掛品(製品課) _作業用(値)'!K50</f>
        <v>412.79620965982593</v>
      </c>
      <c r="L39" s="592">
        <f>'4.仕掛品(製品課) _作業用(値)'!AA50/'4.仕掛品(製品課) _作業用(値)'!K50</f>
        <v>33.242902190374977</v>
      </c>
      <c r="M39" s="593">
        <f t="shared" si="2"/>
        <v>833.56838003930989</v>
      </c>
      <c r="O39" s="477">
        <f t="shared" si="3"/>
        <v>1.1798247848759411</v>
      </c>
      <c r="P39" s="477">
        <f t="shared" si="4"/>
        <v>3.7884991662664822</v>
      </c>
      <c r="Q39" s="477">
        <f t="shared" si="5"/>
        <v>5.292259098202897</v>
      </c>
      <c r="R39" s="477">
        <f t="shared" si="6"/>
        <v>0.42619105372275612</v>
      </c>
      <c r="S39" s="477">
        <f t="shared" si="7"/>
        <v>10.686774103068075</v>
      </c>
      <c r="U39" s="592">
        <f t="shared" si="8"/>
        <v>90</v>
      </c>
      <c r="V39" s="592">
        <f t="shared" si="9"/>
        <v>300</v>
      </c>
      <c r="W39" s="592">
        <f t="shared" si="10"/>
        <v>410</v>
      </c>
      <c r="X39" s="592">
        <f t="shared" si="11"/>
        <v>30</v>
      </c>
      <c r="Y39" s="593">
        <f t="shared" si="12"/>
        <v>830</v>
      </c>
    </row>
    <row r="40" spans="2:25">
      <c r="B40" s="472" t="s">
        <v>3305</v>
      </c>
      <c r="C40" s="563">
        <v>20181100045</v>
      </c>
      <c r="D40" s="473" t="s">
        <v>383</v>
      </c>
      <c r="E40" s="473" t="s">
        <v>202</v>
      </c>
      <c r="F40" s="473"/>
      <c r="G40" s="473">
        <v>35</v>
      </c>
      <c r="H40" s="473" t="s">
        <v>170</v>
      </c>
      <c r="I40" s="592">
        <f>'4.仕掛品(製品課) _作業用(値)'!E51*'4.仕掛品(製品課) _作業用(値)'!G51</f>
        <v>41.293867470657936</v>
      </c>
      <c r="J40" s="592">
        <f>'4.仕掛品(製品課) _作業用(値)'!U51/'4.仕掛品(製品課) _作業用(値)'!K51</f>
        <v>35.1447655705024</v>
      </c>
      <c r="K40" s="592">
        <f>'4.仕掛品(製品課) _作業用(値)'!W51/'4.仕掛品(製品課) _作業用(値)'!K51</f>
        <v>74.777018307230762</v>
      </c>
      <c r="L40" s="592">
        <f>'4.仕掛品(製品課) _作業用(値)'!AA51/'4.仕掛品(製品課) _作業用(値)'!K51</f>
        <v>14.916686880296465</v>
      </c>
      <c r="M40" s="593">
        <f t="shared" si="2"/>
        <v>166.13233822868753</v>
      </c>
      <c r="O40" s="477">
        <f t="shared" si="3"/>
        <v>1.1798247848759411</v>
      </c>
      <c r="P40" s="477">
        <f t="shared" si="4"/>
        <v>1.0041361591572115</v>
      </c>
      <c r="Q40" s="477">
        <f t="shared" si="5"/>
        <v>2.1364862373494504</v>
      </c>
      <c r="R40" s="477">
        <f t="shared" si="6"/>
        <v>0.42619105372275617</v>
      </c>
      <c r="S40" s="477">
        <f t="shared" si="7"/>
        <v>4.7466382351053582</v>
      </c>
      <c r="U40" s="592">
        <f t="shared" si="8"/>
        <v>40</v>
      </c>
      <c r="V40" s="592">
        <f t="shared" si="9"/>
        <v>40</v>
      </c>
      <c r="W40" s="592">
        <f t="shared" si="10"/>
        <v>70</v>
      </c>
      <c r="X40" s="592">
        <f t="shared" si="11"/>
        <v>10</v>
      </c>
      <c r="Y40" s="593">
        <f t="shared" si="12"/>
        <v>160</v>
      </c>
    </row>
    <row r="41" spans="2:25">
      <c r="B41" s="472" t="s">
        <v>3306</v>
      </c>
      <c r="C41" s="563">
        <v>20200200034</v>
      </c>
      <c r="D41" s="473" t="s">
        <v>401</v>
      </c>
      <c r="E41" s="473" t="s">
        <v>202</v>
      </c>
      <c r="F41" s="473"/>
      <c r="G41" s="473">
        <v>10</v>
      </c>
      <c r="H41" s="473" t="s">
        <v>170</v>
      </c>
      <c r="I41" s="592">
        <f>'4.仕掛品(製品課) _作業用(値)'!E52*'4.仕掛品(製品課) _作業用(値)'!G52</f>
        <v>11.798247848759411</v>
      </c>
      <c r="J41" s="592">
        <f>'4.仕掛品(製品課) _作業用(値)'!U52/'4.仕掛品(製品課) _作業用(値)'!K52</f>
        <v>127.57040867479321</v>
      </c>
      <c r="K41" s="592">
        <f>'4.仕掛品(製品課) _作業用(値)'!W52/'4.仕掛品(製品課) _作業用(値)'!K52</f>
        <v>97.398943607741344</v>
      </c>
      <c r="L41" s="592">
        <f>'4.仕掛品(製品課) _作業用(値)'!AA52/'4.仕掛品(製品課) _作業用(値)'!K52</f>
        <v>4.2619105372275605</v>
      </c>
      <c r="M41" s="593">
        <f t="shared" si="2"/>
        <v>241.02951066852154</v>
      </c>
      <c r="O41" s="477">
        <f t="shared" si="3"/>
        <v>1.1798247848759411</v>
      </c>
      <c r="P41" s="477">
        <f t="shared" si="4"/>
        <v>12.757040867479322</v>
      </c>
      <c r="Q41" s="477">
        <f t="shared" si="5"/>
        <v>9.7398943607741337</v>
      </c>
      <c r="R41" s="477">
        <f t="shared" si="6"/>
        <v>0.42619105372275606</v>
      </c>
      <c r="S41" s="477">
        <f t="shared" si="7"/>
        <v>24.102951066852153</v>
      </c>
      <c r="U41" s="592">
        <f t="shared" si="8"/>
        <v>10</v>
      </c>
      <c r="V41" s="592">
        <f t="shared" si="9"/>
        <v>130</v>
      </c>
      <c r="W41" s="592">
        <f t="shared" si="10"/>
        <v>100</v>
      </c>
      <c r="X41" s="592">
        <f t="shared" si="11"/>
        <v>0</v>
      </c>
      <c r="Y41" s="593">
        <f t="shared" si="12"/>
        <v>240</v>
      </c>
    </row>
    <row r="42" spans="2:25">
      <c r="B42" s="472" t="s">
        <v>3307</v>
      </c>
      <c r="C42" s="563">
        <v>20220100027</v>
      </c>
      <c r="D42" s="473" t="s">
        <v>423</v>
      </c>
      <c r="E42" s="473" t="s">
        <v>202</v>
      </c>
      <c r="F42" s="473"/>
      <c r="G42" s="473">
        <v>2.5</v>
      </c>
      <c r="H42" s="473" t="s">
        <v>157</v>
      </c>
      <c r="I42" s="592">
        <f>'4.仕掛品(製品課) _作業用(値)'!E53*'4.仕掛品(製品課) _作業用(値)'!G53</f>
        <v>2.9495619621898528</v>
      </c>
      <c r="J42" s="592">
        <f>'4.仕掛品(製品課) _作業用(値)'!U53/'4.仕掛品(製品課) _作業用(値)'!K53</f>
        <v>0.35676342303362335</v>
      </c>
      <c r="K42" s="592">
        <f>'4.仕掛品(製品課) _作業用(値)'!W53/'4.仕掛品(製品課) _作業用(値)'!K53</f>
        <v>2.5382186922356715</v>
      </c>
      <c r="L42" s="592">
        <f>'4.仕掛品(製品課) _作業用(値)'!AA53/'4.仕掛品(製品課) _作業用(値)'!K53</f>
        <v>1.0654776343068904</v>
      </c>
      <c r="M42" s="593">
        <f t="shared" si="2"/>
        <v>6.9100217117660376</v>
      </c>
      <c r="O42" s="477">
        <f t="shared" si="3"/>
        <v>1.1798247848759411</v>
      </c>
      <c r="P42" s="477">
        <f t="shared" si="4"/>
        <v>0.14270536921344934</v>
      </c>
      <c r="Q42" s="477">
        <f t="shared" si="5"/>
        <v>1.0152874768942686</v>
      </c>
      <c r="R42" s="477">
        <f t="shared" si="6"/>
        <v>0.42619105372275612</v>
      </c>
      <c r="S42" s="477">
        <f t="shared" si="7"/>
        <v>2.7640086847064151</v>
      </c>
      <c r="U42" s="594">
        <f>ROUNDUP(I42,-1)</f>
        <v>10</v>
      </c>
      <c r="V42" s="592">
        <f t="shared" si="9"/>
        <v>0</v>
      </c>
      <c r="W42" s="592">
        <f t="shared" si="10"/>
        <v>0</v>
      </c>
      <c r="X42" s="592">
        <f t="shared" si="11"/>
        <v>0</v>
      </c>
      <c r="Y42" s="593">
        <f t="shared" si="12"/>
        <v>10</v>
      </c>
    </row>
    <row r="43" spans="2:25">
      <c r="B43" s="472" t="s">
        <v>3308</v>
      </c>
      <c r="C43" s="563">
        <v>20230900058</v>
      </c>
      <c r="D43" s="573" t="s">
        <v>453</v>
      </c>
      <c r="E43" s="473" t="s">
        <v>202</v>
      </c>
      <c r="F43" s="473"/>
      <c r="G43" s="473">
        <v>12.5</v>
      </c>
      <c r="H43" s="473" t="s">
        <v>170</v>
      </c>
      <c r="I43" s="592">
        <f>'4.仕掛品(製品課) _作業用(値)'!E54*'4.仕掛品(製品課) _作業用(値)'!G54</f>
        <v>14.747809810949263</v>
      </c>
      <c r="J43" s="592">
        <f>'4.仕掛品(製品課) _作業用(値)'!U54/'4.仕掛品(製品課) _作業用(値)'!K54</f>
        <v>13.116578095595671</v>
      </c>
      <c r="K43" s="592">
        <f>'4.仕掛品(製品課) _作業用(値)'!W54/'4.仕掛品(製品課) _作業用(値)'!K54</f>
        <v>30.294279211647332</v>
      </c>
      <c r="L43" s="592">
        <f>'4.仕掛品(製品課) _作業用(値)'!AA54/'4.仕掛品(製品課) _作業用(値)'!K54</f>
        <v>5.3273881715344515</v>
      </c>
      <c r="M43" s="593">
        <f t="shared" si="2"/>
        <v>63.486055289726721</v>
      </c>
      <c r="O43" s="477">
        <f t="shared" si="3"/>
        <v>1.1798247848759411</v>
      </c>
      <c r="P43" s="477">
        <f t="shared" si="4"/>
        <v>1.0493262476476537</v>
      </c>
      <c r="Q43" s="477">
        <f t="shared" si="5"/>
        <v>2.4235423369317868</v>
      </c>
      <c r="R43" s="477">
        <f t="shared" si="6"/>
        <v>0.42619105372275612</v>
      </c>
      <c r="S43" s="477">
        <f t="shared" si="7"/>
        <v>5.0788844231781374</v>
      </c>
      <c r="U43" s="592">
        <f t="shared" si="8"/>
        <v>10</v>
      </c>
      <c r="V43" s="592">
        <f t="shared" si="9"/>
        <v>10</v>
      </c>
      <c r="W43" s="592">
        <f t="shared" si="10"/>
        <v>30</v>
      </c>
      <c r="X43" s="592">
        <f t="shared" si="11"/>
        <v>10</v>
      </c>
      <c r="Y43" s="593">
        <f t="shared" si="12"/>
        <v>60</v>
      </c>
    </row>
    <row r="44" spans="2:25">
      <c r="B44" s="472" t="s">
        <v>3309</v>
      </c>
      <c r="C44" s="563">
        <v>20060200007</v>
      </c>
      <c r="D44" s="473" t="s">
        <v>214</v>
      </c>
      <c r="E44" s="473" t="s">
        <v>202</v>
      </c>
      <c r="F44" s="473"/>
      <c r="G44" s="473">
        <v>145</v>
      </c>
      <c r="H44" s="473" t="s">
        <v>215</v>
      </c>
      <c r="I44" s="592">
        <f>'4.仕掛品(製品課) _作業用(値)'!E55*'4.仕掛品(製品課) _作業用(値)'!G55</f>
        <v>191.80756986419243</v>
      </c>
      <c r="J44" s="592">
        <f>'4.仕掛品(製品課) _作業用(値)'!U55/'4.仕掛品(製品課) _作業用(値)'!K55</f>
        <v>711.19074218866751</v>
      </c>
      <c r="K44" s="592">
        <f>'4.仕掛品(製品課) _作業用(値)'!W55/'4.仕掛品(製品課) _作業用(値)'!K55</f>
        <v>425.01467670349109</v>
      </c>
      <c r="L44" s="592">
        <f>'4.仕掛品(製品課) _作業用(値)'!AA55/'4.仕掛品(製品課) _作業用(値)'!K55</f>
        <v>61.797702789799636</v>
      </c>
      <c r="M44" s="593">
        <f t="shared" si="2"/>
        <v>1389.8106915461508</v>
      </c>
      <c r="O44" s="477">
        <f t="shared" si="3"/>
        <v>1.322810826649603</v>
      </c>
      <c r="P44" s="477">
        <f t="shared" si="4"/>
        <v>4.9047637392321901</v>
      </c>
      <c r="Q44" s="477">
        <f t="shared" si="5"/>
        <v>2.9311357014033868</v>
      </c>
      <c r="R44" s="477">
        <f t="shared" si="6"/>
        <v>0.42619105372275612</v>
      </c>
      <c r="S44" s="477">
        <f t="shared" si="7"/>
        <v>9.584901321007937</v>
      </c>
      <c r="U44" s="592">
        <f t="shared" si="8"/>
        <v>190</v>
      </c>
      <c r="V44" s="592">
        <f t="shared" si="9"/>
        <v>710</v>
      </c>
      <c r="W44" s="592">
        <f t="shared" si="10"/>
        <v>430</v>
      </c>
      <c r="X44" s="592">
        <f t="shared" si="11"/>
        <v>60</v>
      </c>
      <c r="Y44" s="593">
        <f t="shared" si="12"/>
        <v>1390</v>
      </c>
    </row>
    <row r="45" spans="2:25">
      <c r="B45" s="472" t="s">
        <v>3310</v>
      </c>
      <c r="C45" s="563">
        <v>20071000014</v>
      </c>
      <c r="D45" s="473" t="s">
        <v>234</v>
      </c>
      <c r="E45" s="473" t="s">
        <v>202</v>
      </c>
      <c r="F45" s="473"/>
      <c r="G45" s="473">
        <v>5</v>
      </c>
      <c r="H45" s="473" t="s">
        <v>215</v>
      </c>
      <c r="I45" s="592">
        <f>'4.仕掛品(製品課) _作業用(値)'!E56*'4.仕掛品(製品課) _作業用(値)'!G56</f>
        <v>6.6140541332480147</v>
      </c>
      <c r="J45" s="592">
        <f>'4.仕掛品(製品課) _作業用(値)'!U56/'4.仕掛品(製品課) _作業用(値)'!K56</f>
        <v>8.2544450832554723</v>
      </c>
      <c r="K45" s="592">
        <f>'4.仕掛品(製品課) _作業用(値)'!W56/'4.仕掛品(製品課) _作業用(値)'!K56</f>
        <v>14.060635921017751</v>
      </c>
      <c r="L45" s="592">
        <f>'4.仕掛品(製品課) _作業用(値)'!AA56/'4.仕掛品(製品課) _作業用(値)'!K56</f>
        <v>2.1309552686137807</v>
      </c>
      <c r="M45" s="593">
        <f t="shared" si="2"/>
        <v>31.060090406135018</v>
      </c>
      <c r="O45" s="477">
        <f t="shared" si="3"/>
        <v>1.322810826649603</v>
      </c>
      <c r="P45" s="477">
        <f t="shared" si="4"/>
        <v>1.6508890166510946</v>
      </c>
      <c r="Q45" s="477">
        <f t="shared" si="5"/>
        <v>2.81212718420355</v>
      </c>
      <c r="R45" s="477">
        <f t="shared" si="6"/>
        <v>0.42619105372275612</v>
      </c>
      <c r="S45" s="477">
        <f t="shared" si="7"/>
        <v>6.2120180812270034</v>
      </c>
      <c r="U45" s="592">
        <f t="shared" si="8"/>
        <v>10</v>
      </c>
      <c r="V45" s="592">
        <f t="shared" si="9"/>
        <v>10</v>
      </c>
      <c r="W45" s="592">
        <f t="shared" si="10"/>
        <v>10</v>
      </c>
      <c r="X45" s="592">
        <f t="shared" si="11"/>
        <v>0</v>
      </c>
      <c r="Y45" s="593">
        <f t="shared" si="12"/>
        <v>30</v>
      </c>
    </row>
    <row r="46" spans="2:25">
      <c r="B46" s="472" t="s">
        <v>3311</v>
      </c>
      <c r="C46" s="563">
        <v>20071100028</v>
      </c>
      <c r="D46" s="473" t="s">
        <v>244</v>
      </c>
      <c r="E46" s="473" t="s">
        <v>202</v>
      </c>
      <c r="F46" s="473"/>
      <c r="G46" s="473">
        <v>150</v>
      </c>
      <c r="H46" s="473" t="s">
        <v>215</v>
      </c>
      <c r="I46" s="592">
        <f>'4.仕掛品(製品課) _作業用(値)'!E57*'4.仕掛品(製品課) _作業用(値)'!G57</f>
        <v>198.42162399744046</v>
      </c>
      <c r="J46" s="592">
        <f>'4.仕掛品(製品課) _作業用(値)'!U57/'4.仕掛品(製品課) _作業用(値)'!K57</f>
        <v>255.58587266281066</v>
      </c>
      <c r="K46" s="592">
        <f>'4.仕掛品(製品課) _作業用(値)'!W57/'4.仕掛品(製品課) _作業用(値)'!K57</f>
        <v>281.21271842035503</v>
      </c>
      <c r="L46" s="592">
        <f>'4.仕掛品(製品課) _作業用(値)'!AA57/'4.仕掛品(製品課) _作業用(値)'!K57</f>
        <v>63.928658058413419</v>
      </c>
      <c r="M46" s="593">
        <f t="shared" si="2"/>
        <v>799.14887313901954</v>
      </c>
      <c r="O46" s="477">
        <f t="shared" si="3"/>
        <v>1.322810826649603</v>
      </c>
      <c r="P46" s="477">
        <f t="shared" si="4"/>
        <v>1.703905817752071</v>
      </c>
      <c r="Q46" s="477">
        <f t="shared" si="5"/>
        <v>1.8747514561357002</v>
      </c>
      <c r="R46" s="477">
        <f t="shared" si="6"/>
        <v>0.42619105372275612</v>
      </c>
      <c r="S46" s="477">
        <f t="shared" si="7"/>
        <v>5.3276591542601306</v>
      </c>
      <c r="U46" s="592">
        <f t="shared" si="8"/>
        <v>200</v>
      </c>
      <c r="V46" s="592">
        <f t="shared" si="9"/>
        <v>260</v>
      </c>
      <c r="W46" s="592">
        <f t="shared" si="10"/>
        <v>280</v>
      </c>
      <c r="X46" s="592">
        <f t="shared" si="11"/>
        <v>60</v>
      </c>
      <c r="Y46" s="593">
        <f t="shared" si="12"/>
        <v>800</v>
      </c>
    </row>
    <row r="47" spans="2:25">
      <c r="B47" s="472" t="s">
        <v>3312</v>
      </c>
      <c r="C47" s="563">
        <v>20110800312</v>
      </c>
      <c r="D47" s="473" t="s">
        <v>294</v>
      </c>
      <c r="E47" s="473" t="s">
        <v>202</v>
      </c>
      <c r="F47" s="473"/>
      <c r="G47" s="473">
        <v>145</v>
      </c>
      <c r="H47" s="473" t="s">
        <v>215</v>
      </c>
      <c r="I47" s="592">
        <f>'4.仕掛品(製品課) _作業用(値)'!E58*'4.仕掛品(製品課) _作業用(値)'!G58</f>
        <v>191.80756986419243</v>
      </c>
      <c r="J47" s="592">
        <f>'4.仕掛品(製品課) _作業用(値)'!U58/'4.仕掛品(製品課) _作業用(値)'!K58</f>
        <v>1588.7742589524162</v>
      </c>
      <c r="K47" s="592">
        <f>'4.仕掛品(製品課) _作業用(値)'!W58/'4.仕掛品(製品課) _作業用(値)'!K58</f>
        <v>623.14181922692308</v>
      </c>
      <c r="L47" s="592">
        <f>'4.仕掛品(製品課) _作業用(値)'!AA58/'4.仕掛品(製品課) _作業用(値)'!K58</f>
        <v>61.797702789799636</v>
      </c>
      <c r="M47" s="593">
        <f t="shared" si="2"/>
        <v>2465.5213508333313</v>
      </c>
      <c r="O47" s="477">
        <f t="shared" si="3"/>
        <v>1.322810826649603</v>
      </c>
      <c r="P47" s="477">
        <f t="shared" si="4"/>
        <v>10.95706385484425</v>
      </c>
      <c r="Q47" s="477">
        <f t="shared" si="5"/>
        <v>4.2975297877718832</v>
      </c>
      <c r="R47" s="477">
        <f t="shared" si="6"/>
        <v>0.42619105372275612</v>
      </c>
      <c r="S47" s="477">
        <f t="shared" si="7"/>
        <v>17.003595522988491</v>
      </c>
      <c r="U47" s="592">
        <f t="shared" si="8"/>
        <v>190</v>
      </c>
      <c r="V47" s="592">
        <f t="shared" si="9"/>
        <v>1590</v>
      </c>
      <c r="W47" s="592">
        <f t="shared" si="10"/>
        <v>620</v>
      </c>
      <c r="X47" s="592">
        <f t="shared" si="11"/>
        <v>60</v>
      </c>
      <c r="Y47" s="593">
        <f t="shared" si="12"/>
        <v>2460</v>
      </c>
    </row>
    <row r="48" spans="2:25">
      <c r="B48" s="472" t="s">
        <v>3313</v>
      </c>
      <c r="C48" s="563">
        <v>20140100011</v>
      </c>
      <c r="D48" s="473" t="s">
        <v>335</v>
      </c>
      <c r="E48" s="473" t="s">
        <v>202</v>
      </c>
      <c r="F48" s="473"/>
      <c r="G48" s="473">
        <v>145</v>
      </c>
      <c r="H48" s="473" t="s">
        <v>215</v>
      </c>
      <c r="I48" s="592">
        <f>'4.仕掛品(製品課) _作業用(値)'!E59*'4.仕掛品(製品課) _作業用(値)'!G59</f>
        <v>191.80756986419243</v>
      </c>
      <c r="J48" s="592">
        <f>'4.仕掛品(製品課) _作業用(値)'!U59/'4.仕掛品(製品課) _作業用(値)'!K59</f>
        <v>1984.4658616522067</v>
      </c>
      <c r="K48" s="592">
        <f>'4.仕掛品(製品課) _作業用(値)'!W59/'4.仕掛品(製品課) _作業用(値)'!K59</f>
        <v>419.2779988496257</v>
      </c>
      <c r="L48" s="592">
        <f>'4.仕掛品(製品課) _作業用(値)'!AA59/'4.仕掛品(製品課) _作業用(値)'!K59</f>
        <v>61.797702789799644</v>
      </c>
      <c r="M48" s="593">
        <f t="shared" si="2"/>
        <v>2657.3491331558248</v>
      </c>
      <c r="O48" s="477">
        <f t="shared" si="3"/>
        <v>1.322810826649603</v>
      </c>
      <c r="P48" s="477">
        <f t="shared" si="4"/>
        <v>13.685971459670391</v>
      </c>
      <c r="Q48" s="477">
        <f t="shared" si="5"/>
        <v>2.8915724058594878</v>
      </c>
      <c r="R48" s="477">
        <f t="shared" si="6"/>
        <v>0.42619105372275617</v>
      </c>
      <c r="S48" s="477">
        <f t="shared" si="7"/>
        <v>18.326545745902241</v>
      </c>
      <c r="U48" s="592">
        <f t="shared" si="8"/>
        <v>190</v>
      </c>
      <c r="V48" s="592">
        <f t="shared" si="9"/>
        <v>1980</v>
      </c>
      <c r="W48" s="592">
        <f t="shared" si="10"/>
        <v>420</v>
      </c>
      <c r="X48" s="592">
        <f t="shared" si="11"/>
        <v>60</v>
      </c>
      <c r="Y48" s="593">
        <f t="shared" si="12"/>
        <v>2650</v>
      </c>
    </row>
    <row r="49" spans="2:25">
      <c r="B49" s="472" t="s">
        <v>3314</v>
      </c>
      <c r="C49" s="563">
        <v>20061200012</v>
      </c>
      <c r="D49" s="473" t="s">
        <v>222</v>
      </c>
      <c r="E49" s="473" t="s">
        <v>202</v>
      </c>
      <c r="F49" s="473"/>
      <c r="G49" s="473">
        <v>145</v>
      </c>
      <c r="H49" s="473" t="s">
        <v>126</v>
      </c>
      <c r="I49" s="592">
        <f>'4.仕掛品(製品課) _作業用(値)'!E60*'4.仕掛品(製品課) _作業用(値)'!G60</f>
        <v>183.52783656626906</v>
      </c>
      <c r="J49" s="592">
        <f>'4.仕掛品(製品課) _作業用(値)'!U60/'4.仕掛品(製品課) _作業用(値)'!K60</f>
        <v>178.38353880601545</v>
      </c>
      <c r="K49" s="592">
        <f>'4.仕掛品(製品課) _作業用(値)'!W60/'4.仕掛品(製品課) _作業用(値)'!K60</f>
        <v>272.14883741341794</v>
      </c>
      <c r="L49" s="592">
        <f>'4.仕掛品(製品課) _作業用(値)'!AA60/'4.仕掛品(製品課) _作業用(値)'!K60</f>
        <v>61.797702789799644</v>
      </c>
      <c r="M49" s="593">
        <f t="shared" si="2"/>
        <v>695.85791557550215</v>
      </c>
      <c r="O49" s="477">
        <f t="shared" si="3"/>
        <v>1.2657092176984073</v>
      </c>
      <c r="P49" s="477">
        <f t="shared" si="4"/>
        <v>1.2302313021104514</v>
      </c>
      <c r="Q49" s="477">
        <f t="shared" si="5"/>
        <v>1.8768885338856409</v>
      </c>
      <c r="R49" s="477">
        <f t="shared" si="6"/>
        <v>0.42619105372275617</v>
      </c>
      <c r="S49" s="477">
        <f t="shared" si="7"/>
        <v>4.799020107417256</v>
      </c>
      <c r="U49" s="592">
        <f t="shared" si="8"/>
        <v>180</v>
      </c>
      <c r="V49" s="592">
        <f t="shared" si="9"/>
        <v>180</v>
      </c>
      <c r="W49" s="592">
        <f t="shared" si="10"/>
        <v>270</v>
      </c>
      <c r="X49" s="592">
        <f t="shared" si="11"/>
        <v>60</v>
      </c>
      <c r="Y49" s="593">
        <f t="shared" si="12"/>
        <v>690</v>
      </c>
    </row>
    <row r="50" spans="2:25">
      <c r="B50" s="472" t="s">
        <v>3315</v>
      </c>
      <c r="C50" s="563">
        <v>20070300033</v>
      </c>
      <c r="D50" s="473" t="s">
        <v>227</v>
      </c>
      <c r="E50" s="473" t="s">
        <v>202</v>
      </c>
      <c r="F50" s="473"/>
      <c r="G50" s="473">
        <v>150</v>
      </c>
      <c r="H50" s="473" t="s">
        <v>126</v>
      </c>
      <c r="I50" s="592">
        <f>'4.仕掛品(製品課) _作業用(値)'!E61*'4.仕掛品(製品課) _作業用(値)'!G61</f>
        <v>189.85638265476109</v>
      </c>
      <c r="J50" s="592">
        <f>'4.仕掛品(製品課) _作業用(値)'!U61/'4.仕掛品(製品課) _作業用(値)'!K61</f>
        <v>84.105232440034783</v>
      </c>
      <c r="K50" s="592">
        <f>'4.仕掛品(製品課) _作業用(値)'!W61/'4.仕掛品(製品課) _作業用(値)'!K61</f>
        <v>242.79605999978773</v>
      </c>
      <c r="L50" s="592">
        <f>'4.仕掛品(製品課) _作業用(値)'!AA61/'4.仕掛品(製品課) _作業用(値)'!K61</f>
        <v>63.928658058413419</v>
      </c>
      <c r="M50" s="593">
        <f t="shared" si="2"/>
        <v>580.68633315299712</v>
      </c>
      <c r="O50" s="477">
        <f t="shared" si="3"/>
        <v>1.2657092176984073</v>
      </c>
      <c r="P50" s="477">
        <f t="shared" si="4"/>
        <v>0.56070154960023189</v>
      </c>
      <c r="Q50" s="477">
        <f t="shared" si="5"/>
        <v>1.6186403999985848</v>
      </c>
      <c r="R50" s="477">
        <f t="shared" si="6"/>
        <v>0.42619105372275612</v>
      </c>
      <c r="S50" s="477">
        <f t="shared" si="7"/>
        <v>3.8712422210199806</v>
      </c>
      <c r="U50" s="592">
        <f t="shared" si="8"/>
        <v>190</v>
      </c>
      <c r="V50" s="592">
        <f t="shared" si="9"/>
        <v>80</v>
      </c>
      <c r="W50" s="592">
        <f t="shared" si="10"/>
        <v>240</v>
      </c>
      <c r="X50" s="592">
        <f t="shared" si="11"/>
        <v>60</v>
      </c>
      <c r="Y50" s="593">
        <f t="shared" si="12"/>
        <v>570</v>
      </c>
    </row>
    <row r="51" spans="2:25">
      <c r="B51" s="472" t="s">
        <v>3316</v>
      </c>
      <c r="C51" s="563">
        <v>20080100023</v>
      </c>
      <c r="D51" s="473" t="s">
        <v>248</v>
      </c>
      <c r="E51" s="473" t="s">
        <v>202</v>
      </c>
      <c r="F51" s="473"/>
      <c r="G51" s="473">
        <v>5</v>
      </c>
      <c r="H51" s="473" t="s">
        <v>126</v>
      </c>
      <c r="I51" s="592">
        <f>'4.仕掛品(製品課) _作業用(値)'!E62*'4.仕掛品(製品課) _作業用(値)'!G62</f>
        <v>6.3285460884920361</v>
      </c>
      <c r="J51" s="592">
        <f>'4.仕掛品(製品課) _作業用(値)'!U62/'4.仕掛品(製品課) _作業用(値)'!K62</f>
        <v>2.8439627020688198</v>
      </c>
      <c r="K51" s="592">
        <f>'4.仕掛品(製品課) _作業用(値)'!W62/'4.仕掛品(製品課) _作業用(値)'!K62</f>
        <v>12.132189704948665</v>
      </c>
      <c r="L51" s="592">
        <f>'4.仕掛品(製品課) _作業用(値)'!AA62/'4.仕掛品(製品課) _作業用(値)'!K62</f>
        <v>2.1309552686137807</v>
      </c>
      <c r="M51" s="593">
        <f t="shared" si="2"/>
        <v>23.435653764123302</v>
      </c>
      <c r="O51" s="477">
        <f t="shared" si="3"/>
        <v>1.2657092176984073</v>
      </c>
      <c r="P51" s="477">
        <f t="shared" si="4"/>
        <v>0.56879254041376393</v>
      </c>
      <c r="Q51" s="477">
        <f t="shared" si="5"/>
        <v>2.4264379409897332</v>
      </c>
      <c r="R51" s="477">
        <f t="shared" si="6"/>
        <v>0.42619105372275612</v>
      </c>
      <c r="S51" s="477">
        <f t="shared" si="7"/>
        <v>4.6871307528246602</v>
      </c>
      <c r="U51" s="592">
        <f t="shared" si="8"/>
        <v>10</v>
      </c>
      <c r="V51" s="592">
        <f t="shared" si="9"/>
        <v>0</v>
      </c>
      <c r="W51" s="592">
        <f t="shared" si="10"/>
        <v>10</v>
      </c>
      <c r="X51" s="592">
        <f t="shared" si="11"/>
        <v>0</v>
      </c>
      <c r="Y51" s="593">
        <f t="shared" si="12"/>
        <v>20</v>
      </c>
    </row>
    <row r="52" spans="2:25">
      <c r="B52" s="472" t="s">
        <v>3317</v>
      </c>
      <c r="C52" s="563">
        <v>20090100014</v>
      </c>
      <c r="D52" s="473" t="s">
        <v>263</v>
      </c>
      <c r="E52" s="473" t="s">
        <v>202</v>
      </c>
      <c r="F52" s="473"/>
      <c r="G52" s="473">
        <v>300</v>
      </c>
      <c r="H52" s="473" t="s">
        <v>126</v>
      </c>
      <c r="I52" s="592">
        <f>'4.仕掛品(製品課) _作業用(値)'!E63*'4.仕掛品(製品課) _作業用(値)'!G63</f>
        <v>379.71276530952218</v>
      </c>
      <c r="J52" s="592">
        <f>'4.仕掛品(製品課) _作業用(値)'!U63/'4.仕掛品(製品課) _作業用(値)'!K63</f>
        <v>736.16942388385587</v>
      </c>
      <c r="K52" s="592">
        <f>'4.仕掛品(製品課) _作業用(値)'!W63/'4.仕掛品(製品課) _作業用(値)'!K63</f>
        <v>835.02393167308981</v>
      </c>
      <c r="L52" s="592">
        <f>'4.仕掛品(製品課) _作業用(値)'!AA63/'4.仕掛品(製品課) _作業用(値)'!K63</f>
        <v>127.85731611682684</v>
      </c>
      <c r="M52" s="593">
        <f t="shared" si="2"/>
        <v>2078.7634369832949</v>
      </c>
      <c r="O52" s="477">
        <f t="shared" si="3"/>
        <v>1.2657092176984073</v>
      </c>
      <c r="P52" s="477">
        <f t="shared" si="4"/>
        <v>2.4538980796128529</v>
      </c>
      <c r="Q52" s="477">
        <f t="shared" si="5"/>
        <v>2.7834131055769662</v>
      </c>
      <c r="R52" s="477">
        <f t="shared" si="6"/>
        <v>0.42619105372275612</v>
      </c>
      <c r="S52" s="477">
        <f t="shared" si="7"/>
        <v>6.9292114566109833</v>
      </c>
      <c r="U52" s="592">
        <f t="shared" si="8"/>
        <v>380</v>
      </c>
      <c r="V52" s="592">
        <f t="shared" si="9"/>
        <v>740</v>
      </c>
      <c r="W52" s="592">
        <f t="shared" si="10"/>
        <v>840</v>
      </c>
      <c r="X52" s="592">
        <f t="shared" si="11"/>
        <v>130</v>
      </c>
      <c r="Y52" s="593">
        <f t="shared" si="12"/>
        <v>2090</v>
      </c>
    </row>
    <row r="53" spans="2:25">
      <c r="B53" s="472" t="s">
        <v>3318</v>
      </c>
      <c r="C53" s="563">
        <v>20090300004</v>
      </c>
      <c r="D53" s="473" t="s">
        <v>266</v>
      </c>
      <c r="E53" s="473" t="s">
        <v>202</v>
      </c>
      <c r="F53" s="473"/>
      <c r="G53" s="473">
        <v>50</v>
      </c>
      <c r="H53" s="473" t="s">
        <v>126</v>
      </c>
      <c r="I53" s="592">
        <f>'4.仕掛品(製品課) _作業用(値)'!E64*'4.仕掛品(製品課) _作業用(値)'!G64</f>
        <v>63.285460884920361</v>
      </c>
      <c r="J53" s="592">
        <f>'4.仕掛品(製品課) _作業用(値)'!U64/'4.仕掛品(製品課) _作業用(値)'!K64</f>
        <v>317.81488211996412</v>
      </c>
      <c r="K53" s="592">
        <f>'4.仕掛品(製品課) _作業用(値)'!W64/'4.仕掛品(製品課) _作業用(値)'!K64</f>
        <v>209.37565126024614</v>
      </c>
      <c r="L53" s="592">
        <f>'4.仕掛品(製品課) _作業用(値)'!AA64/'4.仕掛品(製品課) _作業用(値)'!K64</f>
        <v>21.309552686137806</v>
      </c>
      <c r="M53" s="593">
        <f t="shared" si="2"/>
        <v>611.78554695126854</v>
      </c>
      <c r="O53" s="477">
        <f t="shared" si="3"/>
        <v>1.2657092176984073</v>
      </c>
      <c r="P53" s="477">
        <f t="shared" si="4"/>
        <v>6.3562976423992827</v>
      </c>
      <c r="Q53" s="477">
        <f t="shared" si="5"/>
        <v>4.1875130252049226</v>
      </c>
      <c r="R53" s="477">
        <f t="shared" si="6"/>
        <v>0.42619105372275612</v>
      </c>
      <c r="S53" s="477">
        <f t="shared" si="7"/>
        <v>12.23571093902537</v>
      </c>
      <c r="U53" s="592">
        <f t="shared" si="8"/>
        <v>60</v>
      </c>
      <c r="V53" s="592">
        <f t="shared" si="9"/>
        <v>320</v>
      </c>
      <c r="W53" s="592">
        <f t="shared" si="10"/>
        <v>210</v>
      </c>
      <c r="X53" s="592">
        <f t="shared" si="11"/>
        <v>20</v>
      </c>
      <c r="Y53" s="593">
        <f t="shared" si="12"/>
        <v>610</v>
      </c>
    </row>
    <row r="54" spans="2:25">
      <c r="B54" s="472" t="s">
        <v>3319</v>
      </c>
      <c r="C54" s="563">
        <v>20110300007</v>
      </c>
      <c r="D54" s="473" t="s">
        <v>285</v>
      </c>
      <c r="E54" s="473" t="s">
        <v>202</v>
      </c>
      <c r="F54" s="473"/>
      <c r="G54" s="473">
        <v>145</v>
      </c>
      <c r="H54" s="473" t="s">
        <v>126</v>
      </c>
      <c r="I54" s="592">
        <f>'4.仕掛品(製品課) _作業用(値)'!E65*'4.仕掛品(製品課) _作業用(値)'!G65</f>
        <v>183.52783656626906</v>
      </c>
      <c r="J54" s="592">
        <f>'4.仕掛品(製品課) _作業用(値)'!U65/'4.仕掛品(製品課) _作業用(値)'!K65</f>
        <v>504.49201471651986</v>
      </c>
      <c r="K54" s="592">
        <f>'4.仕掛品(製品課) _作業用(値)'!W65/'4.仕掛品(製品課) _作業用(値)'!K65</f>
        <v>239.17487807846251</v>
      </c>
      <c r="L54" s="592">
        <f>'4.仕掛品(製品課) _作業用(値)'!AA65/'4.仕掛品(製品課) _作業用(値)'!K65</f>
        <v>61.797702789799644</v>
      </c>
      <c r="M54" s="593">
        <f t="shared" si="2"/>
        <v>988.99243215105116</v>
      </c>
      <c r="O54" s="477">
        <f t="shared" si="3"/>
        <v>1.2657092176984073</v>
      </c>
      <c r="P54" s="477">
        <f t="shared" si="4"/>
        <v>3.4792552739070337</v>
      </c>
      <c r="Q54" s="477">
        <f t="shared" si="5"/>
        <v>1.6494819177825002</v>
      </c>
      <c r="R54" s="477">
        <f t="shared" si="6"/>
        <v>0.42619105372275617</v>
      </c>
      <c r="S54" s="477">
        <f t="shared" si="7"/>
        <v>6.8206374631106979</v>
      </c>
      <c r="U54" s="592">
        <f t="shared" si="8"/>
        <v>180</v>
      </c>
      <c r="V54" s="592">
        <f t="shared" si="9"/>
        <v>500</v>
      </c>
      <c r="W54" s="592">
        <f t="shared" si="10"/>
        <v>240</v>
      </c>
      <c r="X54" s="592">
        <f t="shared" si="11"/>
        <v>60</v>
      </c>
      <c r="Y54" s="593">
        <f t="shared" si="12"/>
        <v>980</v>
      </c>
    </row>
    <row r="55" spans="2:25">
      <c r="B55" s="472" t="s">
        <v>3320</v>
      </c>
      <c r="C55" s="563">
        <v>20110800918</v>
      </c>
      <c r="D55" s="473" t="s">
        <v>296</v>
      </c>
      <c r="E55" s="473" t="s">
        <v>202</v>
      </c>
      <c r="F55" s="473"/>
      <c r="G55" s="473">
        <v>150</v>
      </c>
      <c r="H55" s="473" t="s">
        <v>126</v>
      </c>
      <c r="I55" s="592">
        <f>'4.仕掛品(製品課) _作業用(値)'!E66*'4.仕掛品(製品課) _作業用(値)'!G66</f>
        <v>189.85638265476109</v>
      </c>
      <c r="J55" s="592">
        <f>'4.仕掛品(製品課) _作業用(値)'!U66/'4.仕掛品(製品課) _作業用(値)'!K66</f>
        <v>1048.0332285074776</v>
      </c>
      <c r="K55" s="592">
        <f>'4.仕掛品(製品課) _作業用(値)'!W66/'4.仕掛品(製品課) _作業用(値)'!K66</f>
        <v>366.3503599071359</v>
      </c>
      <c r="L55" s="592">
        <f>'4.仕掛品(製品課) _作業用(値)'!AA66/'4.仕掛品(製品課) _作業用(値)'!K66</f>
        <v>63.928658058413419</v>
      </c>
      <c r="M55" s="593">
        <f t="shared" si="2"/>
        <v>1668.1686291277881</v>
      </c>
      <c r="O55" s="477">
        <f t="shared" si="3"/>
        <v>1.2657092176984073</v>
      </c>
      <c r="P55" s="477">
        <f t="shared" si="4"/>
        <v>6.986888190049851</v>
      </c>
      <c r="Q55" s="477">
        <f t="shared" si="5"/>
        <v>2.4423357327142394</v>
      </c>
      <c r="R55" s="477">
        <f t="shared" si="6"/>
        <v>0.42619105372275612</v>
      </c>
      <c r="S55" s="477">
        <f t="shared" si="7"/>
        <v>11.121124194185255</v>
      </c>
      <c r="U55" s="592">
        <f t="shared" si="8"/>
        <v>190</v>
      </c>
      <c r="V55" s="592">
        <f t="shared" si="9"/>
        <v>1050</v>
      </c>
      <c r="W55" s="592">
        <f t="shared" si="10"/>
        <v>370</v>
      </c>
      <c r="X55" s="592">
        <f t="shared" si="11"/>
        <v>60</v>
      </c>
      <c r="Y55" s="593">
        <f t="shared" si="12"/>
        <v>1670</v>
      </c>
    </row>
    <row r="56" spans="2:25">
      <c r="B56" s="472" t="s">
        <v>3321</v>
      </c>
      <c r="C56" s="563">
        <v>20210700007</v>
      </c>
      <c r="D56" s="473" t="s">
        <v>420</v>
      </c>
      <c r="E56" s="473" t="s">
        <v>202</v>
      </c>
      <c r="F56" s="473"/>
      <c r="G56" s="473">
        <v>1000</v>
      </c>
      <c r="H56" s="473" t="s">
        <v>126</v>
      </c>
      <c r="I56" s="592">
        <f>'4.仕掛品(製品課) _作業用(値)'!E67*'4.仕掛品(製品課) _作業用(値)'!G67</f>
        <v>1265.7092176984072</v>
      </c>
      <c r="J56" s="592">
        <f>'4.仕掛品(製品課) _作業用(値)'!U67/'4.仕掛品(製品課) _作業用(値)'!K67</f>
        <v>123.67365065853492</v>
      </c>
      <c r="K56" s="592">
        <f>'4.仕掛品(製品課) _作業用(値)'!W67/'4.仕掛品(製品課) _作業用(値)'!K67</f>
        <v>2109.0953881526625</v>
      </c>
      <c r="L56" s="592">
        <f>'4.仕掛品(製品課) _作業用(値)'!AA67/'4.仕掛品(製品課) _作業用(値)'!K67</f>
        <v>426.19105372275612</v>
      </c>
      <c r="M56" s="593">
        <f t="shared" si="2"/>
        <v>3924.6693102323607</v>
      </c>
      <c r="O56" s="477">
        <f t="shared" si="3"/>
        <v>1.2657092176984073</v>
      </c>
      <c r="P56" s="477">
        <f t="shared" si="4"/>
        <v>0.12367365065853493</v>
      </c>
      <c r="Q56" s="477">
        <f t="shared" si="5"/>
        <v>2.1090953881526624</v>
      </c>
      <c r="R56" s="477">
        <f t="shared" si="6"/>
        <v>0.42619105372275612</v>
      </c>
      <c r="S56" s="477">
        <f t="shared" si="7"/>
        <v>3.9246693102323609</v>
      </c>
      <c r="U56" s="592">
        <f t="shared" si="8"/>
        <v>1270</v>
      </c>
      <c r="V56" s="592">
        <f t="shared" si="9"/>
        <v>120</v>
      </c>
      <c r="W56" s="592">
        <f t="shared" si="10"/>
        <v>2110</v>
      </c>
      <c r="X56" s="592">
        <f t="shared" si="11"/>
        <v>430</v>
      </c>
      <c r="Y56" s="593">
        <f t="shared" si="12"/>
        <v>3930</v>
      </c>
    </row>
    <row r="57" spans="2:25">
      <c r="B57" s="472" t="s">
        <v>3322</v>
      </c>
      <c r="C57" s="563">
        <v>20220100030</v>
      </c>
      <c r="D57" s="473" t="s">
        <v>426</v>
      </c>
      <c r="E57" s="473" t="s">
        <v>202</v>
      </c>
      <c r="F57" s="473"/>
      <c r="G57" s="473">
        <v>5</v>
      </c>
      <c r="H57" s="473" t="s">
        <v>126</v>
      </c>
      <c r="I57" s="592">
        <f>'4.仕掛品(製品課) _作業用(値)'!E68*'4.仕掛品(製品課) _作業用(値)'!G68</f>
        <v>6.3285460884920361</v>
      </c>
      <c r="J57" s="592">
        <f>'4.仕掛品(製品課) _作業用(値)'!U68/'4.仕掛品(製品課) _作業用(値)'!K68</f>
        <v>1.2795502338457012</v>
      </c>
      <c r="K57" s="592">
        <f>'4.仕掛品(製品課) _作業用(値)'!W68/'4.仕掛品(製品課) _作業用(値)'!K68</f>
        <v>2.6603362282380174</v>
      </c>
      <c r="L57" s="592">
        <f>'4.仕掛品(製品課) _作業用(値)'!AA68/'4.仕掛品(製品課) _作業用(値)'!K68</f>
        <v>2.1309552686137807</v>
      </c>
      <c r="M57" s="593">
        <f t="shared" si="2"/>
        <v>12.399387819189535</v>
      </c>
      <c r="O57" s="477">
        <f t="shared" si="3"/>
        <v>1.2657092176984073</v>
      </c>
      <c r="P57" s="477">
        <f t="shared" si="4"/>
        <v>0.25591004676914025</v>
      </c>
      <c r="Q57" s="477">
        <f t="shared" si="5"/>
        <v>0.53206724564760344</v>
      </c>
      <c r="R57" s="477">
        <f t="shared" si="6"/>
        <v>0.42619105372275612</v>
      </c>
      <c r="S57" s="477">
        <f t="shared" si="7"/>
        <v>2.4798775638379071</v>
      </c>
      <c r="U57" s="592">
        <f t="shared" si="8"/>
        <v>10</v>
      </c>
      <c r="V57" s="592">
        <f t="shared" si="9"/>
        <v>0</v>
      </c>
      <c r="W57" s="592">
        <f t="shared" si="10"/>
        <v>0</v>
      </c>
      <c r="X57" s="592">
        <f t="shared" si="11"/>
        <v>0</v>
      </c>
      <c r="Y57" s="593">
        <f t="shared" si="12"/>
        <v>10</v>
      </c>
    </row>
    <row r="58" spans="2:25">
      <c r="B58" s="472" t="s">
        <v>3323</v>
      </c>
      <c r="C58" s="563">
        <v>20221200036</v>
      </c>
      <c r="D58" s="473" t="s">
        <v>434</v>
      </c>
      <c r="E58" s="473" t="s">
        <v>202</v>
      </c>
      <c r="F58" s="473"/>
      <c r="G58" s="473">
        <v>1000</v>
      </c>
      <c r="H58" s="473" t="s">
        <v>126</v>
      </c>
      <c r="I58" s="592">
        <f>'4.仕掛品(製品課) _作業用(値)'!E69*'4.仕掛品(製品課) _作業用(値)'!G69</f>
        <v>1265.7092176984072</v>
      </c>
      <c r="J58" s="592">
        <f>'4.仕掛品(製品課) _作業用(値)'!U69/'4.仕掛品(製品課) _作業用(値)'!K69</f>
        <v>123.67365065853494</v>
      </c>
      <c r="K58" s="592">
        <f>'4.仕掛品(製品課) _作業用(値)'!W69/'4.仕掛品(製品課) _作業用(値)'!K69</f>
        <v>2732.2372073795855</v>
      </c>
      <c r="L58" s="592">
        <f>'4.仕掛品(製品課) _作業用(値)'!AA69/'4.仕掛品(製品課) _作業用(値)'!K69</f>
        <v>426.19105372275612</v>
      </c>
      <c r="M58" s="593">
        <f t="shared" si="2"/>
        <v>4547.8111294592836</v>
      </c>
      <c r="O58" s="477">
        <f t="shared" si="3"/>
        <v>1.2657092176984073</v>
      </c>
      <c r="P58" s="477">
        <f t="shared" si="4"/>
        <v>0.12367365065853494</v>
      </c>
      <c r="Q58" s="477">
        <f t="shared" si="5"/>
        <v>2.7322372073795855</v>
      </c>
      <c r="R58" s="477">
        <f t="shared" si="6"/>
        <v>0.42619105372275612</v>
      </c>
      <c r="S58" s="477">
        <f t="shared" si="7"/>
        <v>4.5478111294592836</v>
      </c>
      <c r="U58" s="592">
        <f t="shared" si="8"/>
        <v>1270</v>
      </c>
      <c r="V58" s="592">
        <f t="shared" si="9"/>
        <v>120</v>
      </c>
      <c r="W58" s="592">
        <f t="shared" si="10"/>
        <v>2730</v>
      </c>
      <c r="X58" s="592">
        <f t="shared" si="11"/>
        <v>430</v>
      </c>
      <c r="Y58" s="593">
        <f t="shared" si="12"/>
        <v>4550</v>
      </c>
    </row>
    <row r="59" spans="2:25">
      <c r="B59" s="472" t="s">
        <v>3324</v>
      </c>
      <c r="C59" s="563">
        <v>20230700024</v>
      </c>
      <c r="D59" s="473" t="s">
        <v>446</v>
      </c>
      <c r="E59" s="473" t="s">
        <v>202</v>
      </c>
      <c r="F59" s="473"/>
      <c r="G59" s="473">
        <v>5</v>
      </c>
      <c r="H59" s="473" t="s">
        <v>126</v>
      </c>
      <c r="I59" s="592">
        <f>'4.仕掛品(製品課) _作業用(値)'!E70*'4.仕掛品(製品課) _作業用(値)'!G70</f>
        <v>6.3285460884920361</v>
      </c>
      <c r="J59" s="592">
        <f>'4.仕掛品(製品課) _作業用(値)'!U70/'4.仕掛品(製品課) _作業用(値)'!K70</f>
        <v>153.99168335067145</v>
      </c>
      <c r="K59" s="592">
        <f>'4.仕掛品(製品課) _作業用(値)'!W70/'4.仕掛品(製品課) _作業用(値)'!K70</f>
        <v>1698.232650200845</v>
      </c>
      <c r="L59" s="592">
        <f>'4.仕掛品(製品課) _作業用(値)'!AA70/'4.仕掛品(製品課) _作業用(値)'!K70</f>
        <v>2.1309552686137807</v>
      </c>
      <c r="M59" s="593">
        <f t="shared" si="2"/>
        <v>1860.6838349086224</v>
      </c>
      <c r="O59" s="477">
        <f t="shared" si="3"/>
        <v>1.2657092176984073</v>
      </c>
      <c r="P59" s="477">
        <f t="shared" si="4"/>
        <v>30.79833667013429</v>
      </c>
      <c r="Q59" s="477">
        <f t="shared" si="5"/>
        <v>339.64653004016901</v>
      </c>
      <c r="R59" s="477">
        <f t="shared" si="6"/>
        <v>0.42619105372275612</v>
      </c>
      <c r="S59" s="477">
        <f t="shared" si="7"/>
        <v>372.13676698172446</v>
      </c>
      <c r="U59" s="592">
        <f t="shared" si="8"/>
        <v>10</v>
      </c>
      <c r="V59" s="592">
        <f t="shared" si="9"/>
        <v>150</v>
      </c>
      <c r="W59" s="592">
        <f t="shared" si="10"/>
        <v>1700</v>
      </c>
      <c r="X59" s="592">
        <f t="shared" si="11"/>
        <v>0</v>
      </c>
      <c r="Y59" s="593">
        <f t="shared" si="12"/>
        <v>1860</v>
      </c>
    </row>
    <row r="60" spans="2:25">
      <c r="B60" s="472" t="s">
        <v>3325</v>
      </c>
      <c r="C60" s="563">
        <v>20240400018</v>
      </c>
      <c r="D60" s="573" t="s">
        <v>454</v>
      </c>
      <c r="E60" s="473" t="s">
        <v>202</v>
      </c>
      <c r="F60" s="473"/>
      <c r="G60" s="473">
        <v>10</v>
      </c>
      <c r="H60" s="473" t="s">
        <v>45</v>
      </c>
      <c r="I60" s="592">
        <f>'4.仕掛品(製品課) _作業用(値)'!E71*'4.仕掛品(製品課) _作業用(値)'!G71</f>
        <v>12.657092176984072</v>
      </c>
      <c r="J60" s="592">
        <f>'4.仕掛品(製品課) _作業用(値)'!U71/'4.仕掛品(製品課) _作業用(値)'!K71</f>
        <v>285.16057487333103</v>
      </c>
      <c r="K60" s="592">
        <f>'4.仕掛品(製品課) _作業用(値)'!W71/'4.仕掛品(製品課) _作業用(値)'!K71</f>
        <v>280.48500774037439</v>
      </c>
      <c r="L60" s="592">
        <f>'4.仕掛品(製品課) _作業用(値)'!AA71/'4.仕掛品(製品課) _作業用(値)'!K71</f>
        <v>4.2619105372275614</v>
      </c>
      <c r="M60" s="593">
        <f t="shared" si="2"/>
        <v>582.56458532791703</v>
      </c>
      <c r="O60" s="477">
        <f t="shared" si="3"/>
        <v>1.2657092176984073</v>
      </c>
      <c r="P60" s="477">
        <f t="shared" si="4"/>
        <v>28.516057487333104</v>
      </c>
      <c r="Q60" s="477">
        <f t="shared" si="5"/>
        <v>28.048500774037439</v>
      </c>
      <c r="R60" s="477">
        <f t="shared" si="6"/>
        <v>0.42619105372275612</v>
      </c>
      <c r="S60" s="477">
        <f t="shared" si="7"/>
        <v>58.256458532791704</v>
      </c>
      <c r="U60" s="592">
        <f t="shared" si="8"/>
        <v>10</v>
      </c>
      <c r="V60" s="592">
        <f t="shared" si="9"/>
        <v>290</v>
      </c>
      <c r="W60" s="592">
        <f t="shared" si="10"/>
        <v>280</v>
      </c>
      <c r="X60" s="592">
        <f t="shared" si="11"/>
        <v>0</v>
      </c>
      <c r="Y60" s="593">
        <f t="shared" si="12"/>
        <v>580</v>
      </c>
    </row>
    <row r="61" spans="2:25">
      <c r="B61" s="472" t="s">
        <v>3326</v>
      </c>
      <c r="C61" s="563">
        <v>20240400019</v>
      </c>
      <c r="D61" s="573" t="s">
        <v>455</v>
      </c>
      <c r="E61" s="473" t="s">
        <v>202</v>
      </c>
      <c r="F61" s="473"/>
      <c r="G61" s="473">
        <v>20</v>
      </c>
      <c r="H61" s="473" t="s">
        <v>45</v>
      </c>
      <c r="I61" s="592">
        <f>'4.仕掛品(製品課) _作業用(値)'!E72*'4.仕掛品(製品課) _作業用(値)'!G72</f>
        <v>25.314184353968145</v>
      </c>
      <c r="J61" s="592">
        <f>'4.仕掛品(製品課) _作業用(値)'!U72/'4.仕掛品(製品課) _作業用(値)'!K72</f>
        <v>54.189788519482697</v>
      </c>
      <c r="K61" s="592">
        <f>'4.仕掛品(製品課) _作業用(値)'!W72/'4.仕掛品(製品課) _作業用(値)'!K72</f>
        <v>139.5488228263207</v>
      </c>
      <c r="L61" s="592">
        <f>'4.仕掛品(製品課) _作業用(値)'!AA72/'4.仕掛品(製品課) _作業用(値)'!K72</f>
        <v>8.5238210744551228</v>
      </c>
      <c r="M61" s="593">
        <f t="shared" si="2"/>
        <v>227.57661677422666</v>
      </c>
      <c r="O61" s="477">
        <f t="shared" si="3"/>
        <v>1.2657092176984073</v>
      </c>
      <c r="P61" s="477">
        <f t="shared" si="4"/>
        <v>2.7094894259741347</v>
      </c>
      <c r="Q61" s="477">
        <f t="shared" si="5"/>
        <v>6.9774411413160351</v>
      </c>
      <c r="R61" s="477">
        <f t="shared" si="6"/>
        <v>0.42619105372275612</v>
      </c>
      <c r="S61" s="477">
        <f t="shared" si="7"/>
        <v>11.378830838711334</v>
      </c>
      <c r="U61" s="592">
        <f t="shared" si="8"/>
        <v>30</v>
      </c>
      <c r="V61" s="592">
        <f t="shared" si="9"/>
        <v>50</v>
      </c>
      <c r="W61" s="592">
        <f t="shared" si="10"/>
        <v>140</v>
      </c>
      <c r="X61" s="592">
        <f t="shared" si="11"/>
        <v>10</v>
      </c>
      <c r="Y61" s="593">
        <f t="shared" si="12"/>
        <v>230</v>
      </c>
    </row>
    <row r="62" spans="2:25">
      <c r="B62" s="472" t="s">
        <v>3327</v>
      </c>
      <c r="C62" s="563">
        <v>20240400020</v>
      </c>
      <c r="D62" s="573" t="s">
        <v>456</v>
      </c>
      <c r="E62" s="473" t="s">
        <v>202</v>
      </c>
      <c r="F62" s="473"/>
      <c r="G62" s="473">
        <v>20</v>
      </c>
      <c r="H62" s="473" t="s">
        <v>45</v>
      </c>
      <c r="I62" s="592">
        <f>'4.仕掛品(製品課) _作業用(値)'!E73*'4.仕掛品(製品課) _作業用(値)'!G73</f>
        <v>25.314184353968145</v>
      </c>
      <c r="J62" s="592">
        <f>'4.仕掛品(製品課) _作業用(値)'!U73/'4.仕掛品(製品課) _作業用(値)'!K73</f>
        <v>132.40799402286092</v>
      </c>
      <c r="K62" s="592">
        <f>'4.仕掛品(製品課) _作業用(値)'!W73/'4.仕掛品(製品課) _作業用(値)'!K73</f>
        <v>131.72259378735265</v>
      </c>
      <c r="L62" s="592">
        <f>'4.仕掛品(製品課) _作業用(値)'!AA73/'4.仕掛品(製品課) _作業用(値)'!K73</f>
        <v>8.523821074455121</v>
      </c>
      <c r="M62" s="593">
        <f t="shared" si="2"/>
        <v>297.9685932386368</v>
      </c>
      <c r="O62" s="477">
        <f t="shared" si="3"/>
        <v>1.2657092176984073</v>
      </c>
      <c r="P62" s="477">
        <f t="shared" si="4"/>
        <v>6.6203997011430458</v>
      </c>
      <c r="Q62" s="477">
        <f t="shared" si="5"/>
        <v>6.5861296893676329</v>
      </c>
      <c r="R62" s="477">
        <f t="shared" si="6"/>
        <v>0.42619105372275606</v>
      </c>
      <c r="S62" s="477">
        <f t="shared" si="7"/>
        <v>14.898429661931839</v>
      </c>
      <c r="U62" s="592">
        <f t="shared" si="8"/>
        <v>30</v>
      </c>
      <c r="V62" s="592">
        <f t="shared" si="9"/>
        <v>130</v>
      </c>
      <c r="W62" s="592">
        <f t="shared" si="10"/>
        <v>130</v>
      </c>
      <c r="X62" s="592">
        <f t="shared" si="11"/>
        <v>10</v>
      </c>
      <c r="Y62" s="593">
        <f t="shared" si="12"/>
        <v>300</v>
      </c>
    </row>
    <row r="63" spans="2:25">
      <c r="B63" s="472" t="s">
        <v>3328</v>
      </c>
      <c r="C63" s="563">
        <v>20170400004</v>
      </c>
      <c r="D63" s="473" t="s">
        <v>360</v>
      </c>
      <c r="E63" s="473" t="s">
        <v>202</v>
      </c>
      <c r="F63" s="473"/>
      <c r="G63" s="473">
        <v>2.5</v>
      </c>
      <c r="H63" s="473" t="s">
        <v>108</v>
      </c>
      <c r="I63" s="592">
        <f>'4.仕掛品(製品課) _作業用(値)'!E74*'4.仕掛品(製品課) _作業用(値)'!G74</f>
        <v>2.8748333760576781</v>
      </c>
      <c r="J63" s="592">
        <f>'4.仕掛品(製品課) _作業用(値)'!U74/'4.仕掛品(製品課) _作業用(値)'!K74</f>
        <v>2.1396658645327093</v>
      </c>
      <c r="K63" s="592">
        <f>'4.仕掛品(製品課) _作業用(値)'!W74/'4.仕掛品(製品課) _作業用(値)'!K74</f>
        <v>10.825091859647188</v>
      </c>
      <c r="L63" s="592">
        <f>'4.仕掛品(製品課) _作業用(値)'!AA74/'4.仕掛品(製品課) _作業用(値)'!K74</f>
        <v>1.0654776343068904</v>
      </c>
      <c r="M63" s="593">
        <f t="shared" si="2"/>
        <v>16.905068734544464</v>
      </c>
      <c r="O63" s="477">
        <f t="shared" si="3"/>
        <v>1.1499333504230713</v>
      </c>
      <c r="P63" s="477">
        <f t="shared" si="4"/>
        <v>0.85586634581308374</v>
      </c>
      <c r="Q63" s="477">
        <f t="shared" si="5"/>
        <v>4.3300367438588747</v>
      </c>
      <c r="R63" s="477">
        <f t="shared" si="6"/>
        <v>0.42619105372275612</v>
      </c>
      <c r="S63" s="477">
        <f t="shared" si="7"/>
        <v>6.7620274938177856</v>
      </c>
      <c r="U63" s="594">
        <f>ROUNDUP(I63,-1)</f>
        <v>10</v>
      </c>
      <c r="V63" s="592">
        <f t="shared" si="9"/>
        <v>0</v>
      </c>
      <c r="W63" s="592">
        <f t="shared" si="10"/>
        <v>10</v>
      </c>
      <c r="X63" s="592">
        <f t="shared" si="11"/>
        <v>0</v>
      </c>
      <c r="Y63" s="593">
        <f t="shared" si="12"/>
        <v>20</v>
      </c>
    </row>
    <row r="64" spans="2:25">
      <c r="B64" s="472" t="s">
        <v>3329</v>
      </c>
      <c r="C64" s="563">
        <v>20170400005</v>
      </c>
      <c r="D64" s="473" t="s">
        <v>361</v>
      </c>
      <c r="E64" s="473" t="s">
        <v>202</v>
      </c>
      <c r="F64" s="473"/>
      <c r="G64" s="473">
        <v>20</v>
      </c>
      <c r="H64" s="473" t="s">
        <v>108</v>
      </c>
      <c r="I64" s="592">
        <f>'4.仕掛品(製品課) _作業用(値)'!E75*'4.仕掛品(製品課) _作業用(値)'!G75</f>
        <v>22.998667008461425</v>
      </c>
      <c r="J64" s="592">
        <f>'4.仕掛品(製品課) _作業用(値)'!U75/'4.仕掛品(製品課) _作業用(値)'!K75</f>
        <v>21.005570635197689</v>
      </c>
      <c r="K64" s="592">
        <f>'4.仕掛品(製品課) _作業用(値)'!W75/'4.仕掛品(製品課) _作業用(値)'!K75</f>
        <v>19.988472201355915</v>
      </c>
      <c r="L64" s="592">
        <f>'4.仕掛品(製品課) _作業用(値)'!AA75/'4.仕掛品(製品課) _作業用(値)'!K75</f>
        <v>8.523821074455121</v>
      </c>
      <c r="M64" s="593">
        <f t="shared" si="2"/>
        <v>72.516530919470142</v>
      </c>
      <c r="O64" s="477">
        <f t="shared" si="3"/>
        <v>1.1499333504230713</v>
      </c>
      <c r="P64" s="477">
        <f t="shared" si="4"/>
        <v>1.0502785317598844</v>
      </c>
      <c r="Q64" s="477">
        <f t="shared" si="5"/>
        <v>0.99942361006779579</v>
      </c>
      <c r="R64" s="477">
        <f t="shared" si="6"/>
        <v>0.42619105372275606</v>
      </c>
      <c r="S64" s="477">
        <f t="shared" si="7"/>
        <v>3.6258265459735073</v>
      </c>
      <c r="U64" s="592">
        <f t="shared" si="8"/>
        <v>20</v>
      </c>
      <c r="V64" s="592">
        <f t="shared" si="9"/>
        <v>20</v>
      </c>
      <c r="W64" s="592">
        <f t="shared" si="10"/>
        <v>20</v>
      </c>
      <c r="X64" s="592">
        <f t="shared" si="11"/>
        <v>10</v>
      </c>
      <c r="Y64" s="593">
        <f t="shared" si="12"/>
        <v>70</v>
      </c>
    </row>
    <row r="65" spans="2:25">
      <c r="B65" s="472" t="s">
        <v>3330</v>
      </c>
      <c r="C65" s="563">
        <v>20170400006</v>
      </c>
      <c r="D65" s="473" t="s">
        <v>362</v>
      </c>
      <c r="E65" s="473" t="s">
        <v>202</v>
      </c>
      <c r="F65" s="473"/>
      <c r="G65" s="473">
        <v>77.5</v>
      </c>
      <c r="H65" s="473" t="s">
        <v>108</v>
      </c>
      <c r="I65" s="592">
        <f>'4.仕掛品(製品課) _作業用(値)'!E76*'4.仕掛品(製品課) _作業用(値)'!G76</f>
        <v>89.119834657788033</v>
      </c>
      <c r="J65" s="592">
        <f>'4.仕掛品(製品課) _作業用(値)'!U76/'4.仕掛品(製品課) _作業用(値)'!K76</f>
        <v>24.058592690309649</v>
      </c>
      <c r="K65" s="592">
        <f>'4.仕掛品(製品課) _作業用(値)'!W76/'4.仕掛品(製品課) _作業用(値)'!K76</f>
        <v>26.544157763620102</v>
      </c>
      <c r="L65" s="592">
        <f>'4.仕掛品(製品課) _作業用(値)'!AA76/'4.仕掛品(製品課) _作業用(値)'!K76</f>
        <v>33.029806663513604</v>
      </c>
      <c r="M65" s="593">
        <f t="shared" si="2"/>
        <v>172.75239177523139</v>
      </c>
      <c r="O65" s="477">
        <f t="shared" si="3"/>
        <v>1.1499333504230713</v>
      </c>
      <c r="P65" s="477">
        <f t="shared" si="4"/>
        <v>0.31043345406851158</v>
      </c>
      <c r="Q65" s="477">
        <f t="shared" si="5"/>
        <v>0.34250526146606586</v>
      </c>
      <c r="R65" s="477">
        <f t="shared" si="6"/>
        <v>0.42619105372275617</v>
      </c>
      <c r="S65" s="477">
        <f t="shared" si="7"/>
        <v>2.2290631196804052</v>
      </c>
      <c r="U65" s="592">
        <f t="shared" si="8"/>
        <v>90</v>
      </c>
      <c r="V65" s="592">
        <f t="shared" si="9"/>
        <v>20</v>
      </c>
      <c r="W65" s="592">
        <f t="shared" si="10"/>
        <v>30</v>
      </c>
      <c r="X65" s="592">
        <f t="shared" si="11"/>
        <v>30</v>
      </c>
      <c r="Y65" s="593">
        <f t="shared" si="12"/>
        <v>170</v>
      </c>
    </row>
    <row r="66" spans="2:25">
      <c r="B66" s="472" t="s">
        <v>3331</v>
      </c>
      <c r="C66" s="563">
        <v>20170400017</v>
      </c>
      <c r="D66" s="473" t="s">
        <v>367</v>
      </c>
      <c r="E66" s="473" t="s">
        <v>202</v>
      </c>
      <c r="F66" s="473"/>
      <c r="G66" s="473">
        <v>35</v>
      </c>
      <c r="H66" s="473" t="s">
        <v>108</v>
      </c>
      <c r="I66" s="592">
        <f>'4.仕掛品(製品課) _作業用(値)'!E77*'4.仕掛品(製品課) _作業用(値)'!G77</f>
        <v>40.247667264807497</v>
      </c>
      <c r="J66" s="592">
        <f>'4.仕掛品(製品課) _作業用(値)'!U77/'4.仕掛品(製品課) _作業用(値)'!K77</f>
        <v>44.310969661496912</v>
      </c>
      <c r="K66" s="592">
        <f>'4.仕掛品(製品課) _作業用(値)'!W77/'4.仕掛品(製品課) _作業用(値)'!K77</f>
        <v>80.529096638556211</v>
      </c>
      <c r="L66" s="592">
        <f>'4.仕掛品(製品課) _作業用(値)'!AA77/'4.仕掛品(製品課) _作業用(値)'!K77</f>
        <v>14.916686880296465</v>
      </c>
      <c r="M66" s="593">
        <f t="shared" si="2"/>
        <v>180.00442044515708</v>
      </c>
      <c r="O66" s="477">
        <f t="shared" si="3"/>
        <v>1.1499333504230713</v>
      </c>
      <c r="P66" s="477">
        <f t="shared" si="4"/>
        <v>1.2660277046141974</v>
      </c>
      <c r="Q66" s="477">
        <f t="shared" si="5"/>
        <v>2.3008313325301777</v>
      </c>
      <c r="R66" s="477">
        <f t="shared" si="6"/>
        <v>0.42619105372275617</v>
      </c>
      <c r="S66" s="477">
        <f t="shared" si="7"/>
        <v>5.1429834412902027</v>
      </c>
      <c r="U66" s="592">
        <f t="shared" si="8"/>
        <v>40</v>
      </c>
      <c r="V66" s="592">
        <f t="shared" si="9"/>
        <v>40</v>
      </c>
      <c r="W66" s="592">
        <f t="shared" si="10"/>
        <v>80</v>
      </c>
      <c r="X66" s="592">
        <f t="shared" si="11"/>
        <v>10</v>
      </c>
      <c r="Y66" s="593">
        <f t="shared" si="12"/>
        <v>170</v>
      </c>
    </row>
    <row r="67" spans="2:25">
      <c r="B67" s="472" t="s">
        <v>3332</v>
      </c>
      <c r="C67" s="563">
        <v>20171000009</v>
      </c>
      <c r="D67" s="473" t="s">
        <v>373</v>
      </c>
      <c r="E67" s="473" t="s">
        <v>202</v>
      </c>
      <c r="F67" s="473"/>
      <c r="G67" s="473">
        <v>78</v>
      </c>
      <c r="H67" s="473" t="s">
        <v>108</v>
      </c>
      <c r="I67" s="592">
        <f>'4.仕掛品(製品課) _作業用(値)'!E78*'4.仕掛品(製品課) _作業用(値)'!G78</f>
        <v>89.69480133299956</v>
      </c>
      <c r="J67" s="592">
        <f>'4.仕掛品(製品課) _作業用(値)'!U78/'4.仕掛品(製品課) _作業用(値)'!K78</f>
        <v>295.50253689007462</v>
      </c>
      <c r="K67" s="592">
        <f>'4.仕掛品(製品課) _作業用(値)'!W78/'4.仕掛品(製品課) _作業用(値)'!K78</f>
        <v>348.9594187670769</v>
      </c>
      <c r="L67" s="592">
        <f>'4.仕掛品(製品課) _作業用(値)'!AA78/'4.仕掛品(製品課) _作業用(値)'!K78</f>
        <v>33.242902190374977</v>
      </c>
      <c r="M67" s="593">
        <f t="shared" si="2"/>
        <v>767.39965918052599</v>
      </c>
      <c r="O67" s="477">
        <f t="shared" si="3"/>
        <v>1.1499333504230713</v>
      </c>
      <c r="P67" s="477">
        <f t="shared" si="4"/>
        <v>3.7884940626932644</v>
      </c>
      <c r="Q67" s="477">
        <f t="shared" si="5"/>
        <v>4.4738387021420118</v>
      </c>
      <c r="R67" s="477">
        <f t="shared" si="6"/>
        <v>0.42619105372275612</v>
      </c>
      <c r="S67" s="477">
        <f t="shared" si="7"/>
        <v>9.8384571689811029</v>
      </c>
      <c r="U67" s="592">
        <f t="shared" si="8"/>
        <v>90</v>
      </c>
      <c r="V67" s="592">
        <f t="shared" si="9"/>
        <v>300</v>
      </c>
      <c r="W67" s="592">
        <f t="shared" si="10"/>
        <v>350</v>
      </c>
      <c r="X67" s="592">
        <f t="shared" si="11"/>
        <v>30</v>
      </c>
      <c r="Y67" s="593">
        <f t="shared" si="12"/>
        <v>770</v>
      </c>
    </row>
    <row r="68" spans="2:25">
      <c r="B68" s="472" t="s">
        <v>3333</v>
      </c>
      <c r="C68" s="563">
        <v>20181100042</v>
      </c>
      <c r="D68" s="473" t="s">
        <v>381</v>
      </c>
      <c r="E68" s="473" t="s">
        <v>202</v>
      </c>
      <c r="F68" s="473"/>
      <c r="G68" s="473">
        <v>10</v>
      </c>
      <c r="H68" s="473" t="s">
        <v>108</v>
      </c>
      <c r="I68" s="592">
        <f>'4.仕掛品(製品課) _作業用(値)'!E79*'4.仕掛品(製品課) _作業用(値)'!G79</f>
        <v>11.499333504230712</v>
      </c>
      <c r="J68" s="592">
        <f>'4.仕掛品(製品課) _作業用(値)'!U79/'4.仕掛品(製品課) _作業用(値)'!K79</f>
        <v>49.498075506498829</v>
      </c>
      <c r="K68" s="592">
        <f>'4.仕掛品(製品課) _作業用(値)'!W79/'4.仕掛品(製品課) _作業用(値)'!K79</f>
        <v>120.15452514324259</v>
      </c>
      <c r="L68" s="592">
        <f>'4.仕掛品(製品課) _作業用(値)'!AA79/'4.仕掛品(製品課) _作業用(値)'!K79</f>
        <v>4.2619105372275614</v>
      </c>
      <c r="M68" s="593">
        <f t="shared" si="2"/>
        <v>185.4138446911997</v>
      </c>
      <c r="O68" s="477">
        <f t="shared" si="3"/>
        <v>1.1499333504230713</v>
      </c>
      <c r="P68" s="477">
        <f t="shared" si="4"/>
        <v>4.9498075506498829</v>
      </c>
      <c r="Q68" s="477">
        <f t="shared" si="5"/>
        <v>12.015452514324259</v>
      </c>
      <c r="R68" s="477">
        <f t="shared" si="6"/>
        <v>0.42619105372275612</v>
      </c>
      <c r="S68" s="477">
        <f t="shared" si="7"/>
        <v>18.541384469119969</v>
      </c>
      <c r="U68" s="592">
        <f t="shared" si="8"/>
        <v>10</v>
      </c>
      <c r="V68" s="592">
        <f t="shared" si="9"/>
        <v>50</v>
      </c>
      <c r="W68" s="592">
        <f t="shared" si="10"/>
        <v>120</v>
      </c>
      <c r="X68" s="592">
        <f t="shared" si="11"/>
        <v>0</v>
      </c>
      <c r="Y68" s="593">
        <f t="shared" si="12"/>
        <v>180</v>
      </c>
    </row>
    <row r="69" spans="2:25">
      <c r="B69" s="472" t="s">
        <v>3334</v>
      </c>
      <c r="C69" s="563">
        <v>20190100014</v>
      </c>
      <c r="D69" s="473" t="s">
        <v>387</v>
      </c>
      <c r="E69" s="473" t="s">
        <v>202</v>
      </c>
      <c r="F69" s="473"/>
      <c r="G69" s="473">
        <v>50</v>
      </c>
      <c r="H69" s="473" t="s">
        <v>108</v>
      </c>
      <c r="I69" s="592">
        <f>'4.仕掛品(製品課) _作業用(値)'!E80*'4.仕掛品(製品課) _作業用(値)'!G80</f>
        <v>57.496667521153569</v>
      </c>
      <c r="J69" s="592">
        <f>'4.仕掛品(製品課) _作業用(値)'!U80/'4.仕掛品(製品課) _作業用(値)'!K80</f>
        <v>33.973874618235406</v>
      </c>
      <c r="K69" s="592">
        <f>'4.仕掛品(製品課) _作業用(値)'!W80/'4.仕掛品(製品課) _作業用(値)'!K80</f>
        <v>33.745526210442605</v>
      </c>
      <c r="L69" s="592">
        <f>'4.仕掛品(製品課) _作業用(値)'!AA80/'4.仕掛品(製品課) _作業用(値)'!K80</f>
        <v>21.309552686137806</v>
      </c>
      <c r="M69" s="593">
        <f t="shared" si="2"/>
        <v>146.52562103596938</v>
      </c>
      <c r="O69" s="477">
        <f t="shared" si="3"/>
        <v>1.1499333504230713</v>
      </c>
      <c r="P69" s="477">
        <f t="shared" si="4"/>
        <v>0.67947749236470811</v>
      </c>
      <c r="Q69" s="477">
        <f t="shared" si="5"/>
        <v>0.67491052420885211</v>
      </c>
      <c r="R69" s="477">
        <f t="shared" si="6"/>
        <v>0.42619105372275612</v>
      </c>
      <c r="S69" s="477">
        <f t="shared" si="7"/>
        <v>2.9305124207193876</v>
      </c>
      <c r="U69" s="592">
        <f t="shared" si="8"/>
        <v>60</v>
      </c>
      <c r="V69" s="592">
        <f t="shared" si="9"/>
        <v>30</v>
      </c>
      <c r="W69" s="592">
        <f t="shared" si="10"/>
        <v>30</v>
      </c>
      <c r="X69" s="592">
        <f t="shared" si="11"/>
        <v>20</v>
      </c>
      <c r="Y69" s="593">
        <f t="shared" si="12"/>
        <v>140</v>
      </c>
    </row>
    <row r="70" spans="2:25">
      <c r="B70" s="472" t="s">
        <v>3335</v>
      </c>
      <c r="C70" s="563">
        <v>20220100028</v>
      </c>
      <c r="D70" s="473" t="s">
        <v>424</v>
      </c>
      <c r="E70" s="473" t="s">
        <v>202</v>
      </c>
      <c r="F70" s="473"/>
      <c r="G70" s="473">
        <v>2.5</v>
      </c>
      <c r="H70" s="473" t="s">
        <v>108</v>
      </c>
      <c r="I70" s="592">
        <f>'4.仕掛品(製品課) _作業用(値)'!E81*'4.仕掛品(製品課) _作業用(値)'!G81</f>
        <v>2.8748333760576781</v>
      </c>
      <c r="J70" s="592">
        <f>'4.仕掛品(製品課) _作業用(値)'!U81/'4.仕掛品(製品課) _作業用(値)'!K81</f>
        <v>0.36773076900717694</v>
      </c>
      <c r="K70" s="592">
        <f>'4.仕掛品(製品課) _作業用(値)'!W81/'4.仕掛品(製品課) _作業用(値)'!K81</f>
        <v>2.4524770339923938</v>
      </c>
      <c r="L70" s="592">
        <f>'4.仕掛品(製品課) _作業用(値)'!AA81/'4.仕掛品(製品課) _作業用(値)'!K81</f>
        <v>1.0654776343068904</v>
      </c>
      <c r="M70" s="593">
        <f t="shared" si="2"/>
        <v>6.760518813364139</v>
      </c>
      <c r="O70" s="477">
        <f t="shared" si="3"/>
        <v>1.1499333504230713</v>
      </c>
      <c r="P70" s="477">
        <f t="shared" si="4"/>
        <v>0.14709230760287079</v>
      </c>
      <c r="Q70" s="477">
        <f t="shared" si="5"/>
        <v>0.9809908135969575</v>
      </c>
      <c r="R70" s="477">
        <f t="shared" si="6"/>
        <v>0.42619105372275612</v>
      </c>
      <c r="S70" s="477">
        <f t="shared" si="7"/>
        <v>2.7042075253456557</v>
      </c>
      <c r="U70" s="592">
        <f t="shared" si="8"/>
        <v>0</v>
      </c>
      <c r="V70" s="592">
        <f t="shared" si="9"/>
        <v>0</v>
      </c>
      <c r="W70" s="592">
        <f t="shared" si="10"/>
        <v>0</v>
      </c>
      <c r="X70" s="592">
        <f t="shared" si="11"/>
        <v>0</v>
      </c>
      <c r="Y70" s="593">
        <f t="shared" si="12"/>
        <v>0</v>
      </c>
    </row>
    <row r="71" spans="2:25">
      <c r="B71" s="472" t="s">
        <v>3336</v>
      </c>
      <c r="C71" s="563">
        <v>20050700013</v>
      </c>
      <c r="D71" s="473" t="s">
        <v>207</v>
      </c>
      <c r="E71" s="473" t="s">
        <v>202</v>
      </c>
      <c r="F71" s="473"/>
      <c r="G71" s="473">
        <v>150</v>
      </c>
      <c r="H71" s="473" t="s">
        <v>200</v>
      </c>
      <c r="I71" s="592">
        <f>'4.仕掛品(製品課) _作業用(値)'!E82*'4.仕掛品(製品課) _作業用(値)'!G82</f>
        <v>224.59946693751172</v>
      </c>
      <c r="J71" s="592">
        <f>'4.仕掛品(製品課) _作業用(値)'!U82/'4.仕掛品(製品課) _作業用(値)'!K82</f>
        <v>331.09776417548778</v>
      </c>
      <c r="K71" s="592">
        <f>'4.仕掛品(製品課) _作業用(値)'!W82/'4.仕掛品(製品課) _作業用(値)'!K82</f>
        <v>348.9594187670769</v>
      </c>
      <c r="L71" s="592">
        <f>'4.仕掛品(製品課) _作業用(値)'!AA82/'4.仕掛品(製品課) _作業用(値)'!K82</f>
        <v>63.928658058413419</v>
      </c>
      <c r="M71" s="593">
        <f t="shared" ref="M71:M116" si="13">SUM(I71:L71)</f>
        <v>968.5853079384899</v>
      </c>
      <c r="O71" s="477">
        <f t="shared" ref="O71:O111" si="14">I71/$G71</f>
        <v>1.4973297795834115</v>
      </c>
      <c r="P71" s="477">
        <f t="shared" ref="P71:P116" si="15">J71/$G71</f>
        <v>2.2073184278365852</v>
      </c>
      <c r="Q71" s="477">
        <f t="shared" ref="Q71:Q116" si="16">K71/$G71</f>
        <v>2.3263961251138459</v>
      </c>
      <c r="R71" s="477">
        <f t="shared" ref="R71:R116" si="17">L71/$G71</f>
        <v>0.42619105372275612</v>
      </c>
      <c r="S71" s="477">
        <f t="shared" ref="S71:S116" si="18">M71/$G71</f>
        <v>6.457235386256599</v>
      </c>
      <c r="U71" s="592">
        <f t="shared" ref="U71:U116" si="19">ROUND(I71,-1)</f>
        <v>220</v>
      </c>
      <c r="V71" s="592">
        <f t="shared" ref="V71:V116" si="20">ROUND(J71,-1)</f>
        <v>330</v>
      </c>
      <c r="W71" s="592">
        <f t="shared" ref="W71:W116" si="21">ROUND(K71,-1)</f>
        <v>350</v>
      </c>
      <c r="X71" s="592">
        <f t="shared" ref="X71:X116" si="22">ROUND(L71,-1)</f>
        <v>60</v>
      </c>
      <c r="Y71" s="593">
        <f t="shared" ref="Y71:Y116" si="23">SUM(U71:X71)</f>
        <v>960</v>
      </c>
    </row>
    <row r="72" spans="2:25">
      <c r="B72" s="472" t="s">
        <v>3337</v>
      </c>
      <c r="C72" s="563">
        <v>20080300003</v>
      </c>
      <c r="D72" s="473" t="s">
        <v>249</v>
      </c>
      <c r="E72" s="473" t="s">
        <v>202</v>
      </c>
      <c r="F72" s="473"/>
      <c r="G72" s="473">
        <v>5</v>
      </c>
      <c r="H72" s="473" t="s">
        <v>200</v>
      </c>
      <c r="I72" s="592">
        <f>'4.仕掛品(製品課) _作業用(値)'!E83*'4.仕掛品(製品課) _作業用(値)'!G83</f>
        <v>7.4866488979170578</v>
      </c>
      <c r="J72" s="592">
        <f>'4.仕掛品(製品課) _作業用(値)'!U83/'4.仕掛品(製品課) _作業用(値)'!K83</f>
        <v>10.396846791337996</v>
      </c>
      <c r="K72" s="592">
        <f>'4.仕掛品(製品課) _作業用(値)'!W83/'4.仕掛品(製品課) _作業用(値)'!K83</f>
        <v>40.921928700001011</v>
      </c>
      <c r="L72" s="592">
        <f>'4.仕掛品(製品課) _作業用(値)'!AA83/'4.仕掛品(製品課) _作業用(値)'!K83</f>
        <v>2.1309552686137807</v>
      </c>
      <c r="M72" s="593">
        <f t="shared" si="13"/>
        <v>60.936379657869843</v>
      </c>
      <c r="O72" s="477">
        <f t="shared" si="14"/>
        <v>1.4973297795834115</v>
      </c>
      <c r="P72" s="477">
        <f t="shared" si="15"/>
        <v>2.0793693582675994</v>
      </c>
      <c r="Q72" s="477">
        <f t="shared" si="16"/>
        <v>8.1843857400002022</v>
      </c>
      <c r="R72" s="477">
        <f t="shared" si="17"/>
        <v>0.42619105372275612</v>
      </c>
      <c r="S72" s="477">
        <f t="shared" si="18"/>
        <v>12.187275931573968</v>
      </c>
      <c r="U72" s="592">
        <f t="shared" si="19"/>
        <v>10</v>
      </c>
      <c r="V72" s="592">
        <f t="shared" si="20"/>
        <v>10</v>
      </c>
      <c r="W72" s="592">
        <f t="shared" si="21"/>
        <v>40</v>
      </c>
      <c r="X72" s="592">
        <f t="shared" si="22"/>
        <v>0</v>
      </c>
      <c r="Y72" s="593">
        <f t="shared" si="23"/>
        <v>60</v>
      </c>
    </row>
    <row r="73" spans="2:25">
      <c r="B73" s="472" t="s">
        <v>3338</v>
      </c>
      <c r="C73" s="563">
        <v>20091200010</v>
      </c>
      <c r="D73" s="473" t="s">
        <v>276</v>
      </c>
      <c r="E73" s="473" t="s">
        <v>202</v>
      </c>
      <c r="F73" s="473"/>
      <c r="G73" s="473">
        <v>75</v>
      </c>
      <c r="H73" s="473" t="s">
        <v>200</v>
      </c>
      <c r="I73" s="592">
        <f>'4.仕掛品(製品課) _作業用(値)'!E84*'4.仕掛品(製品課) _作業用(値)'!G84</f>
        <v>112.29973346875586</v>
      </c>
      <c r="J73" s="592">
        <f>'4.仕掛品(製品課) _作業用(値)'!U84/'4.仕掛品(製品課) _作業用(値)'!K84</f>
        <v>113.65311509817712</v>
      </c>
      <c r="K73" s="592">
        <f>'4.仕掛品(製品課) _作業用(値)'!W84/'4.仕掛品(製品課) _作業用(値)'!K84</f>
        <v>165.89327361358886</v>
      </c>
      <c r="L73" s="592">
        <f>'4.仕掛品(製品課) _作業用(値)'!AA84/'4.仕掛品(製品課) _作業用(値)'!K84</f>
        <v>31.964329029206709</v>
      </c>
      <c r="M73" s="593">
        <f t="shared" si="13"/>
        <v>423.81045120972851</v>
      </c>
      <c r="O73" s="477">
        <f t="shared" si="14"/>
        <v>1.4973297795834115</v>
      </c>
      <c r="P73" s="477">
        <f t="shared" si="15"/>
        <v>1.5153748679756951</v>
      </c>
      <c r="Q73" s="477">
        <f t="shared" si="16"/>
        <v>2.2119103148478514</v>
      </c>
      <c r="R73" s="477">
        <f t="shared" si="17"/>
        <v>0.42619105372275612</v>
      </c>
      <c r="S73" s="477">
        <f t="shared" si="18"/>
        <v>5.6508060161297138</v>
      </c>
      <c r="U73" s="592">
        <f t="shared" si="19"/>
        <v>110</v>
      </c>
      <c r="V73" s="592">
        <f t="shared" si="20"/>
        <v>110</v>
      </c>
      <c r="W73" s="592">
        <f t="shared" si="21"/>
        <v>170</v>
      </c>
      <c r="X73" s="592">
        <f t="shared" si="22"/>
        <v>30</v>
      </c>
      <c r="Y73" s="593">
        <f t="shared" si="23"/>
        <v>420</v>
      </c>
    </row>
    <row r="74" spans="2:25">
      <c r="B74" s="472" t="s">
        <v>3339</v>
      </c>
      <c r="C74" s="563">
        <v>20091200011</v>
      </c>
      <c r="D74" s="473" t="s">
        <v>277</v>
      </c>
      <c r="E74" s="473" t="s">
        <v>202</v>
      </c>
      <c r="F74" s="473"/>
      <c r="G74" s="473">
        <v>5</v>
      </c>
      <c r="H74" s="473" t="s">
        <v>200</v>
      </c>
      <c r="I74" s="592">
        <f>'4.仕掛品(製品課) _作業用(値)'!E85*'4.仕掛品(製品課) _作業用(値)'!G85</f>
        <v>7.4866488979170578</v>
      </c>
      <c r="J74" s="592">
        <f>'4.仕掛品(製品課) _作業用(値)'!U85/'4.仕掛品(製品課) _作業用(値)'!K85</f>
        <v>21.74217837660392</v>
      </c>
      <c r="K74" s="592">
        <f>'4.仕掛品(製品課) _作業用(値)'!W85/'4.仕掛品(製品課) _作業用(値)'!K85</f>
        <v>121.43276477242603</v>
      </c>
      <c r="L74" s="592">
        <f>'4.仕掛品(製品課) _作業用(値)'!AA85/'4.仕掛品(製品課) _作業用(値)'!K85</f>
        <v>2.1309552686137807</v>
      </c>
      <c r="M74" s="593">
        <f t="shared" si="13"/>
        <v>152.79254731556077</v>
      </c>
      <c r="O74" s="477">
        <f t="shared" si="14"/>
        <v>1.4973297795834115</v>
      </c>
      <c r="P74" s="477">
        <f t="shared" si="15"/>
        <v>4.3484356753207845</v>
      </c>
      <c r="Q74" s="477">
        <f t="shared" si="16"/>
        <v>24.286552954485206</v>
      </c>
      <c r="R74" s="477">
        <f t="shared" si="17"/>
        <v>0.42619105372275612</v>
      </c>
      <c r="S74" s="477">
        <f t="shared" si="18"/>
        <v>30.558509463112152</v>
      </c>
      <c r="U74" s="592">
        <f t="shared" si="19"/>
        <v>10</v>
      </c>
      <c r="V74" s="592">
        <f t="shared" si="20"/>
        <v>20</v>
      </c>
      <c r="W74" s="592">
        <f t="shared" si="21"/>
        <v>120</v>
      </c>
      <c r="X74" s="592">
        <f t="shared" si="22"/>
        <v>0</v>
      </c>
      <c r="Y74" s="593">
        <f t="shared" si="23"/>
        <v>150</v>
      </c>
    </row>
    <row r="75" spans="2:25">
      <c r="B75" s="472" t="s">
        <v>3340</v>
      </c>
      <c r="C75" s="563">
        <v>20221100028</v>
      </c>
      <c r="D75" s="473" t="s">
        <v>432</v>
      </c>
      <c r="E75" s="473" t="s">
        <v>202</v>
      </c>
      <c r="F75" s="473"/>
      <c r="G75" s="473">
        <v>50</v>
      </c>
      <c r="H75" s="473" t="s">
        <v>200</v>
      </c>
      <c r="I75" s="592">
        <f>'4.仕掛品(製品課) _作業用(値)'!E86*'4.仕掛品(製品課) _作業用(値)'!G86</f>
        <v>74.866488979170569</v>
      </c>
      <c r="J75" s="592">
        <f>'4.仕掛品(製品課) _作業用(値)'!U86/'4.仕掛品(製品課) _作業用(値)'!K86</f>
        <v>126.68239894057106</v>
      </c>
      <c r="K75" s="592">
        <f>'4.仕掛品(製品課) _作業用(値)'!W86/'4.仕掛品(製品課) _作業用(値)'!K86</f>
        <v>201.32274159639053</v>
      </c>
      <c r="L75" s="592">
        <f>'4.仕掛品(製品課) _作業用(値)'!AA86/'4.仕掛品(製品課) _作業用(値)'!K86</f>
        <v>21.309552686137803</v>
      </c>
      <c r="M75" s="593">
        <f t="shared" si="13"/>
        <v>424.18118220226995</v>
      </c>
      <c r="O75" s="477">
        <f t="shared" si="14"/>
        <v>1.4973297795834113</v>
      </c>
      <c r="P75" s="477">
        <f t="shared" si="15"/>
        <v>2.5336479788114215</v>
      </c>
      <c r="Q75" s="477">
        <f t="shared" si="16"/>
        <v>4.0264548319278104</v>
      </c>
      <c r="R75" s="477">
        <f t="shared" si="17"/>
        <v>0.42619105372275606</v>
      </c>
      <c r="S75" s="477">
        <f t="shared" si="18"/>
        <v>8.4836236440453998</v>
      </c>
      <c r="U75" s="592">
        <f t="shared" si="19"/>
        <v>70</v>
      </c>
      <c r="V75" s="592">
        <f t="shared" si="20"/>
        <v>130</v>
      </c>
      <c r="W75" s="592">
        <f t="shared" si="21"/>
        <v>200</v>
      </c>
      <c r="X75" s="592">
        <f t="shared" si="22"/>
        <v>20</v>
      </c>
      <c r="Y75" s="593">
        <f t="shared" si="23"/>
        <v>420</v>
      </c>
    </row>
    <row r="76" spans="2:25">
      <c r="B76" s="472" t="s">
        <v>3341</v>
      </c>
      <c r="C76" s="563">
        <v>20091200015</v>
      </c>
      <c r="D76" s="473" t="s">
        <v>281</v>
      </c>
      <c r="E76" s="473" t="s">
        <v>202</v>
      </c>
      <c r="F76" s="473"/>
      <c r="G76" s="473">
        <v>150</v>
      </c>
      <c r="H76" s="473" t="s">
        <v>282</v>
      </c>
      <c r="I76" s="592">
        <f>'4.仕掛品(製品課) _作業用(値)'!E87*'4.仕掛品(製品課) _作業用(値)'!G87</f>
        <v>270.90512364069366</v>
      </c>
      <c r="J76" s="592">
        <f>'4.仕掛品(製品課) _作業用(値)'!U87/'4.仕掛品(製品課) _作業用(値)'!K87</f>
        <v>3112.2448551278767</v>
      </c>
      <c r="K76" s="592">
        <f>'4.仕掛品(製品課) _作業用(値)'!W87/'4.仕掛品(製品課) _作業用(値)'!K87</f>
        <v>386.73139980944728</v>
      </c>
      <c r="L76" s="592">
        <f>'4.仕掛品(製品課) _作業用(値)'!AA87/'4.仕掛品(製品課) _作業用(値)'!K87</f>
        <v>63.928658058413419</v>
      </c>
      <c r="M76" s="593">
        <f t="shared" si="13"/>
        <v>3833.8100366364311</v>
      </c>
      <c r="O76" s="477">
        <f t="shared" si="14"/>
        <v>1.8060341576046244</v>
      </c>
      <c r="P76" s="477">
        <f t="shared" si="15"/>
        <v>20.748299034185845</v>
      </c>
      <c r="Q76" s="477">
        <f t="shared" si="16"/>
        <v>2.5782093320629818</v>
      </c>
      <c r="R76" s="477">
        <f t="shared" si="17"/>
        <v>0.42619105372275612</v>
      </c>
      <c r="S76" s="477">
        <f t="shared" si="18"/>
        <v>25.558733577576206</v>
      </c>
      <c r="U76" s="592">
        <f t="shared" si="19"/>
        <v>270</v>
      </c>
      <c r="V76" s="592">
        <f t="shared" si="20"/>
        <v>3110</v>
      </c>
      <c r="W76" s="592">
        <f t="shared" si="21"/>
        <v>390</v>
      </c>
      <c r="X76" s="592">
        <f t="shared" si="22"/>
        <v>60</v>
      </c>
      <c r="Y76" s="593">
        <f t="shared" si="23"/>
        <v>3830</v>
      </c>
    </row>
    <row r="77" spans="2:25">
      <c r="B77" s="472" t="s">
        <v>3342</v>
      </c>
      <c r="C77" s="563">
        <v>20091200016</v>
      </c>
      <c r="D77" s="473" t="s">
        <v>283</v>
      </c>
      <c r="E77" s="473" t="s">
        <v>202</v>
      </c>
      <c r="F77" s="473"/>
      <c r="G77" s="473">
        <v>5</v>
      </c>
      <c r="H77" s="473" t="s">
        <v>282</v>
      </c>
      <c r="I77" s="592">
        <f>'4.仕掛品(製品課) _作業用(値)'!E88*'4.仕掛品(製品課) _作業用(値)'!G88</f>
        <v>9.0301707880231223</v>
      </c>
      <c r="J77" s="592">
        <f>'4.仕掛品(製品課) _作業用(値)'!U88/'4.仕掛品(製品課) _作業用(値)'!K88</f>
        <v>1529.1362873857483</v>
      </c>
      <c r="K77" s="592">
        <f>'4.仕掛品(製品課) _作業用(値)'!W88/'4.仕掛品(製品課) _作業用(値)'!K88</f>
        <v>12.07936449578343</v>
      </c>
      <c r="L77" s="592">
        <f>'4.仕掛品(製品課) _作業用(値)'!AA88/'4.仕掛品(製品課) _作業用(値)'!K88</f>
        <v>2.1309552686137807</v>
      </c>
      <c r="M77" s="593">
        <f t="shared" si="13"/>
        <v>1552.3767779381687</v>
      </c>
      <c r="O77" s="477">
        <f t="shared" si="14"/>
        <v>1.8060341576046244</v>
      </c>
      <c r="P77" s="477">
        <f t="shared" si="15"/>
        <v>305.82725747714966</v>
      </c>
      <c r="Q77" s="477">
        <f t="shared" si="16"/>
        <v>2.4158728991566862</v>
      </c>
      <c r="R77" s="477">
        <f t="shared" si="17"/>
        <v>0.42619105372275612</v>
      </c>
      <c r="S77" s="477">
        <f t="shared" si="18"/>
        <v>310.47535558763377</v>
      </c>
      <c r="U77" s="592">
        <f t="shared" si="19"/>
        <v>10</v>
      </c>
      <c r="V77" s="592">
        <f t="shared" si="20"/>
        <v>1530</v>
      </c>
      <c r="W77" s="592">
        <f t="shared" si="21"/>
        <v>10</v>
      </c>
      <c r="X77" s="592">
        <f t="shared" si="22"/>
        <v>0</v>
      </c>
      <c r="Y77" s="593">
        <f t="shared" si="23"/>
        <v>1550</v>
      </c>
    </row>
    <row r="78" spans="2:25">
      <c r="B78" s="472" t="s">
        <v>3343</v>
      </c>
      <c r="C78" s="563">
        <v>20120900082</v>
      </c>
      <c r="D78" s="473" t="s">
        <v>312</v>
      </c>
      <c r="E78" s="473" t="s">
        <v>202</v>
      </c>
      <c r="F78" s="473"/>
      <c r="G78" s="473">
        <v>60</v>
      </c>
      <c r="H78" s="473" t="s">
        <v>119</v>
      </c>
      <c r="I78" s="592">
        <f>'4.仕掛品(製品課) _作業用(値)'!E89*'4.仕掛品(製品課) _作業用(値)'!G89</f>
        <v>107.6105555274608</v>
      </c>
      <c r="J78" s="592">
        <f>'4.仕掛品(製品課) _作業用(値)'!U89/'4.仕掛品(製品課) _作業用(値)'!K89</f>
        <v>53.679393321347121</v>
      </c>
      <c r="K78" s="592">
        <f>'4.仕掛品(製品課) _作業用(値)'!W89/'4.仕掛品(製品課) _作業用(値)'!K89</f>
        <v>172.23723246886229</v>
      </c>
      <c r="L78" s="592">
        <f>'4.仕掛品(製品課) _作業用(値)'!AA89/'4.仕掛品(製品課) _作業用(値)'!K89</f>
        <v>25.571463223365367</v>
      </c>
      <c r="M78" s="593">
        <f t="shared" si="13"/>
        <v>359.09864454103553</v>
      </c>
      <c r="O78" s="477">
        <f t="shared" si="14"/>
        <v>1.7935092587910133</v>
      </c>
      <c r="P78" s="477">
        <f t="shared" si="15"/>
        <v>0.89465655535578537</v>
      </c>
      <c r="Q78" s="477">
        <f t="shared" si="16"/>
        <v>2.8706205411477046</v>
      </c>
      <c r="R78" s="477">
        <f t="shared" si="17"/>
        <v>0.42619105372275612</v>
      </c>
      <c r="S78" s="477">
        <f t="shared" si="18"/>
        <v>5.9849774090172589</v>
      </c>
      <c r="U78" s="592">
        <f t="shared" si="19"/>
        <v>110</v>
      </c>
      <c r="V78" s="592">
        <f t="shared" si="20"/>
        <v>50</v>
      </c>
      <c r="W78" s="592">
        <f t="shared" si="21"/>
        <v>170</v>
      </c>
      <c r="X78" s="592">
        <f t="shared" si="22"/>
        <v>30</v>
      </c>
      <c r="Y78" s="593">
        <f t="shared" si="23"/>
        <v>360</v>
      </c>
    </row>
    <row r="79" spans="2:25">
      <c r="B79" s="472" t="s">
        <v>3344</v>
      </c>
      <c r="C79" s="563">
        <v>20130100001</v>
      </c>
      <c r="D79" s="473" t="s">
        <v>319</v>
      </c>
      <c r="E79" s="473" t="s">
        <v>202</v>
      </c>
      <c r="F79" s="473"/>
      <c r="G79" s="473">
        <v>300</v>
      </c>
      <c r="H79" s="473" t="s">
        <v>119</v>
      </c>
      <c r="I79" s="592">
        <f>'4.仕掛品(製品課) _作業用(値)'!E90*'4.仕掛品(製品課) _作業用(値)'!G90</f>
        <v>538.05277763730396</v>
      </c>
      <c r="J79" s="592">
        <f>'4.仕掛品(製品課) _作業用(値)'!U90/'4.仕掛品(製品課) _作業用(値)'!K90</f>
        <v>435.58759920508783</v>
      </c>
      <c r="K79" s="592">
        <f>'4.仕掛品(製品課) _作業用(値)'!W90/'4.仕掛品(製品課) _作業用(値)'!K90</f>
        <v>641.03717403549103</v>
      </c>
      <c r="L79" s="592">
        <f>'4.仕掛品(製品課) _作業用(値)'!AA90/'4.仕掛品(製品課) _作業用(値)'!K90</f>
        <v>127.85731611682684</v>
      </c>
      <c r="M79" s="593">
        <f t="shared" si="13"/>
        <v>1742.5348669947098</v>
      </c>
      <c r="O79" s="477">
        <f t="shared" si="14"/>
        <v>1.7935092587910133</v>
      </c>
      <c r="P79" s="477">
        <f t="shared" si="15"/>
        <v>1.4519586640169595</v>
      </c>
      <c r="Q79" s="477">
        <f t="shared" si="16"/>
        <v>2.1367905801183036</v>
      </c>
      <c r="R79" s="477">
        <f t="shared" si="17"/>
        <v>0.42619105372275612</v>
      </c>
      <c r="S79" s="477">
        <f t="shared" si="18"/>
        <v>5.8084495566490322</v>
      </c>
      <c r="U79" s="592">
        <f t="shared" si="19"/>
        <v>540</v>
      </c>
      <c r="V79" s="592">
        <f t="shared" si="20"/>
        <v>440</v>
      </c>
      <c r="W79" s="592">
        <f t="shared" si="21"/>
        <v>640</v>
      </c>
      <c r="X79" s="592">
        <f t="shared" si="22"/>
        <v>130</v>
      </c>
      <c r="Y79" s="593">
        <f t="shared" si="23"/>
        <v>1750</v>
      </c>
    </row>
    <row r="80" spans="2:25">
      <c r="B80" s="472" t="s">
        <v>3345</v>
      </c>
      <c r="C80" s="563">
        <v>20240600040</v>
      </c>
      <c r="D80" s="573" t="s">
        <v>458</v>
      </c>
      <c r="E80" s="473" t="s">
        <v>202</v>
      </c>
      <c r="F80" s="473"/>
      <c r="G80" s="473">
        <v>14</v>
      </c>
      <c r="H80" s="473" t="s">
        <v>314</v>
      </c>
      <c r="I80" s="592">
        <f>'4.仕掛品(製品課) _作業用(値)'!E91*'4.仕掛品(製品課) _作業用(値)'!G91</f>
        <v>25.109129623074185</v>
      </c>
      <c r="J80" s="592">
        <f>'4.仕掛品(製品課) _作業用(値)'!U91/'4.仕掛品(製品課) _作業用(値)'!K91</f>
        <v>89.703612479190426</v>
      </c>
      <c r="K80" s="592">
        <f>'4.仕掛品(製品課) _作業用(値)'!W91/'4.仕掛品(製品課) _作業用(値)'!K91</f>
        <v>97.497727715966263</v>
      </c>
      <c r="L80" s="592">
        <f>'4.仕掛品(製品課) _作業用(値)'!AA91/'4.仕掛品(製品課) _作業用(値)'!K91</f>
        <v>5.9666747521185854</v>
      </c>
      <c r="M80" s="593">
        <f t="shared" si="13"/>
        <v>218.27714457034946</v>
      </c>
      <c r="O80" s="477">
        <f t="shared" si="14"/>
        <v>1.7935092587910133</v>
      </c>
      <c r="P80" s="477">
        <f t="shared" si="15"/>
        <v>6.4074008913707443</v>
      </c>
      <c r="Q80" s="477">
        <f t="shared" si="16"/>
        <v>6.9641234082833048</v>
      </c>
      <c r="R80" s="477">
        <f t="shared" si="17"/>
        <v>0.42619105372275612</v>
      </c>
      <c r="S80" s="477">
        <f t="shared" si="18"/>
        <v>15.591224612167819</v>
      </c>
      <c r="U80" s="592">
        <f t="shared" si="19"/>
        <v>30</v>
      </c>
      <c r="V80" s="592">
        <f t="shared" si="20"/>
        <v>90</v>
      </c>
      <c r="W80" s="592">
        <f t="shared" si="21"/>
        <v>100</v>
      </c>
      <c r="X80" s="592">
        <f t="shared" si="22"/>
        <v>10</v>
      </c>
      <c r="Y80" s="593">
        <f t="shared" si="23"/>
        <v>230</v>
      </c>
    </row>
    <row r="81" spans="2:25">
      <c r="B81" s="472" t="s">
        <v>3346</v>
      </c>
      <c r="C81" s="563">
        <v>20170400007</v>
      </c>
      <c r="D81" s="473" t="s">
        <v>363</v>
      </c>
      <c r="E81" s="473" t="s">
        <v>202</v>
      </c>
      <c r="F81" s="473"/>
      <c r="G81" s="473">
        <v>2.5</v>
      </c>
      <c r="H81" s="473" t="s">
        <v>147</v>
      </c>
      <c r="I81" s="592">
        <f>'4.仕掛品(製品課) _作業用(値)'!E92*'4.仕掛品(製品課) _作業用(値)'!G92</f>
        <v>3.132628445231147</v>
      </c>
      <c r="J81" s="592">
        <f>'4.仕掛品(製品課) _作業用(値)'!U92/'4.仕掛品(製品課) _作業用(値)'!K92</f>
        <v>2.3313887736855956</v>
      </c>
      <c r="K81" s="592">
        <f>'4.仕掛品(製品課) _作業用(値)'!W92/'4.仕掛品(製品課) _作業用(値)'!K92</f>
        <v>11.097544228884777</v>
      </c>
      <c r="L81" s="592">
        <f>'4.仕掛品(製品課) _作業用(値)'!AA92/'4.仕掛品(製品課) _作業用(値)'!K92</f>
        <v>1.0654776343068904</v>
      </c>
      <c r="M81" s="593">
        <f t="shared" si="13"/>
        <v>17.627039082108411</v>
      </c>
      <c r="O81" s="477">
        <f t="shared" si="14"/>
        <v>1.2530513780924588</v>
      </c>
      <c r="P81" s="477">
        <f t="shared" si="15"/>
        <v>0.93255550947423826</v>
      </c>
      <c r="Q81" s="477">
        <f t="shared" si="16"/>
        <v>4.4390176915539108</v>
      </c>
      <c r="R81" s="477">
        <f t="shared" si="17"/>
        <v>0.42619105372275612</v>
      </c>
      <c r="S81" s="477">
        <f t="shared" si="18"/>
        <v>7.0508156328433644</v>
      </c>
      <c r="U81" s="594">
        <f>ROUNDUP(I81,-1)</f>
        <v>10</v>
      </c>
      <c r="V81" s="592">
        <f t="shared" si="20"/>
        <v>0</v>
      </c>
      <c r="W81" s="592">
        <f t="shared" si="21"/>
        <v>10</v>
      </c>
      <c r="X81" s="592">
        <f t="shared" si="22"/>
        <v>0</v>
      </c>
      <c r="Y81" s="593">
        <f t="shared" si="23"/>
        <v>20</v>
      </c>
    </row>
    <row r="82" spans="2:25">
      <c r="B82" s="472" t="s">
        <v>3347</v>
      </c>
      <c r="C82" s="563">
        <v>20170400008</v>
      </c>
      <c r="D82" s="473" t="s">
        <v>364</v>
      </c>
      <c r="E82" s="473" t="s">
        <v>202</v>
      </c>
      <c r="F82" s="473"/>
      <c r="G82" s="473">
        <v>20</v>
      </c>
      <c r="H82" s="473" t="s">
        <v>147</v>
      </c>
      <c r="I82" s="592">
        <f>'4.仕掛品(製品課) _作業用(値)'!E93*'4.仕掛品(製品課) _作業用(値)'!G93</f>
        <v>25.061027561849176</v>
      </c>
      <c r="J82" s="592">
        <f>'4.仕掛品(製品課) _作業用(値)'!U93/'4.仕掛品(製品課) _作業用(値)'!K93</f>
        <v>21.202983914192316</v>
      </c>
      <c r="K82" s="592">
        <f>'4.仕掛品(製品課) _作業用(値)'!W93/'4.仕掛品(製品課) _作業用(値)'!K93</f>
        <v>28.185183823494672</v>
      </c>
      <c r="L82" s="592">
        <f>'4.仕掛品(製品課) _作業用(値)'!AA93/'4.仕掛品(製品課) _作業用(値)'!K93</f>
        <v>8.523821074455121</v>
      </c>
      <c r="M82" s="593">
        <f t="shared" si="13"/>
        <v>82.973016373991271</v>
      </c>
      <c r="O82" s="477">
        <f t="shared" si="14"/>
        <v>1.2530513780924588</v>
      </c>
      <c r="P82" s="477">
        <f t="shared" si="15"/>
        <v>1.0601491957096159</v>
      </c>
      <c r="Q82" s="477">
        <f t="shared" si="16"/>
        <v>1.4092591911747336</v>
      </c>
      <c r="R82" s="477">
        <f t="shared" si="17"/>
        <v>0.42619105372275606</v>
      </c>
      <c r="S82" s="477">
        <f t="shared" si="18"/>
        <v>4.1486508186995632</v>
      </c>
      <c r="U82" s="592">
        <f t="shared" si="19"/>
        <v>30</v>
      </c>
      <c r="V82" s="592">
        <f t="shared" si="20"/>
        <v>20</v>
      </c>
      <c r="W82" s="592">
        <f t="shared" si="21"/>
        <v>30</v>
      </c>
      <c r="X82" s="592">
        <f t="shared" si="22"/>
        <v>10</v>
      </c>
      <c r="Y82" s="593">
        <f t="shared" si="23"/>
        <v>90</v>
      </c>
    </row>
    <row r="83" spans="2:25">
      <c r="B83" s="472" t="s">
        <v>3348</v>
      </c>
      <c r="C83" s="563">
        <v>20170400009</v>
      </c>
      <c r="D83" s="473" t="s">
        <v>365</v>
      </c>
      <c r="E83" s="473" t="s">
        <v>202</v>
      </c>
      <c r="F83" s="473"/>
      <c r="G83" s="473">
        <v>77.5</v>
      </c>
      <c r="H83" s="473" t="s">
        <v>147</v>
      </c>
      <c r="I83" s="592">
        <f>'4.仕掛品(製品課) _作業用(値)'!E94*'4.仕掛品(製品課) _作業用(値)'!G94</f>
        <v>97.111481802165557</v>
      </c>
      <c r="J83" s="592">
        <f>'4.仕掛品(製品課) _作業用(値)'!U94/'4.仕掛品(製品課) _作業用(値)'!K94</f>
        <v>28.83683108002564</v>
      </c>
      <c r="K83" s="592">
        <f>'4.仕掛品(製品課) _作業用(値)'!W94/'4.仕掛品(製品課) _作業用(値)'!K94</f>
        <v>44.907683649423255</v>
      </c>
      <c r="L83" s="592">
        <f>'4.仕掛品(製品課) _作業用(値)'!AA94/'4.仕掛品(製品課) _作業用(値)'!K94</f>
        <v>33.029806663513604</v>
      </c>
      <c r="M83" s="593">
        <f t="shared" si="13"/>
        <v>203.88580319512806</v>
      </c>
      <c r="O83" s="477">
        <f t="shared" si="14"/>
        <v>1.2530513780924588</v>
      </c>
      <c r="P83" s="477">
        <f t="shared" si="15"/>
        <v>0.37208814296807274</v>
      </c>
      <c r="Q83" s="477">
        <f t="shared" si="16"/>
        <v>0.57945398257320324</v>
      </c>
      <c r="R83" s="477">
        <f t="shared" si="17"/>
        <v>0.42619105372275617</v>
      </c>
      <c r="S83" s="477">
        <f t="shared" si="18"/>
        <v>2.630784557356491</v>
      </c>
      <c r="U83" s="592">
        <f t="shared" si="19"/>
        <v>100</v>
      </c>
      <c r="V83" s="592">
        <f t="shared" si="20"/>
        <v>30</v>
      </c>
      <c r="W83" s="592">
        <f t="shared" si="21"/>
        <v>40</v>
      </c>
      <c r="X83" s="592">
        <f t="shared" si="22"/>
        <v>30</v>
      </c>
      <c r="Y83" s="593">
        <f t="shared" si="23"/>
        <v>200</v>
      </c>
    </row>
    <row r="84" spans="2:25">
      <c r="B84" s="472" t="s">
        <v>3349</v>
      </c>
      <c r="C84" s="563">
        <v>20170400016</v>
      </c>
      <c r="D84" s="473" t="s">
        <v>366</v>
      </c>
      <c r="E84" s="473" t="s">
        <v>202</v>
      </c>
      <c r="F84" s="473"/>
      <c r="G84" s="473">
        <v>35</v>
      </c>
      <c r="H84" s="473" t="s">
        <v>147</v>
      </c>
      <c r="I84" s="592">
        <f>'4.仕掛品(製品課) _作業用(値)'!E95*'4.仕掛品(製品課) _作業用(値)'!G95</f>
        <v>43.856798233236056</v>
      </c>
      <c r="J84" s="592">
        <f>'4.仕掛品(製品課) _作業用(値)'!U95/'4.仕掛品(製品課) _作業用(値)'!K95</f>
        <v>227.03238674608306</v>
      </c>
      <c r="K84" s="592">
        <f>'4.仕掛品(製品課) _作業用(値)'!W95/'4.仕掛品(製品課) _作業用(値)'!K95</f>
        <v>80.529096638556211</v>
      </c>
      <c r="L84" s="592">
        <f>'4.仕掛品(製品課) _作業用(値)'!AA95/'4.仕掛品(製品課) _作業用(値)'!K95</f>
        <v>14.916686880296465</v>
      </c>
      <c r="M84" s="593">
        <f t="shared" si="13"/>
        <v>366.3349684981718</v>
      </c>
      <c r="O84" s="477">
        <f t="shared" si="14"/>
        <v>1.2530513780924588</v>
      </c>
      <c r="P84" s="477">
        <f t="shared" si="15"/>
        <v>6.4866396213166588</v>
      </c>
      <c r="Q84" s="477">
        <f t="shared" si="16"/>
        <v>2.3008313325301777</v>
      </c>
      <c r="R84" s="477">
        <f t="shared" si="17"/>
        <v>0.42619105372275617</v>
      </c>
      <c r="S84" s="477">
        <f t="shared" si="18"/>
        <v>10.466713385662052</v>
      </c>
      <c r="U84" s="592">
        <f t="shared" si="19"/>
        <v>40</v>
      </c>
      <c r="V84" s="592">
        <f t="shared" si="20"/>
        <v>230</v>
      </c>
      <c r="W84" s="592">
        <f t="shared" si="21"/>
        <v>80</v>
      </c>
      <c r="X84" s="592">
        <f t="shared" si="22"/>
        <v>10</v>
      </c>
      <c r="Y84" s="593">
        <f t="shared" si="23"/>
        <v>360</v>
      </c>
    </row>
    <row r="85" spans="2:25">
      <c r="B85" s="472" t="s">
        <v>3350</v>
      </c>
      <c r="C85" s="563">
        <v>20171000008</v>
      </c>
      <c r="D85" s="473" t="s">
        <v>372</v>
      </c>
      <c r="E85" s="473" t="s">
        <v>202</v>
      </c>
      <c r="F85" s="473"/>
      <c r="G85" s="473">
        <v>78</v>
      </c>
      <c r="H85" s="473" t="s">
        <v>147</v>
      </c>
      <c r="I85" s="592">
        <f>'4.仕掛品(製品課) _作業用(値)'!E96*'4.仕掛品(製品課) _作業用(値)'!G96</f>
        <v>97.738007491211789</v>
      </c>
      <c r="J85" s="592">
        <f>'4.仕掛品(製品課) _作業用(値)'!U96/'4.仕掛品(製品課) _作業用(値)'!K96</f>
        <v>295.50293496878561</v>
      </c>
      <c r="K85" s="592">
        <f>'4.仕掛品(製品課) _作業用(値)'!W96/'4.仕掛品(製品課) _作業用(値)'!K96</f>
        <v>377.33633853494905</v>
      </c>
      <c r="L85" s="592">
        <f>'4.仕掛品(製品課) _作業用(値)'!AA96/'4.仕掛品(製品課) _作業用(値)'!K96</f>
        <v>33.242902190374977</v>
      </c>
      <c r="M85" s="593">
        <f t="shared" si="13"/>
        <v>803.82018318532141</v>
      </c>
      <c r="O85" s="477">
        <f t="shared" si="14"/>
        <v>1.2530513780924588</v>
      </c>
      <c r="P85" s="477">
        <f t="shared" si="15"/>
        <v>3.7884991662664822</v>
      </c>
      <c r="Q85" s="477">
        <f t="shared" si="16"/>
        <v>4.8376453658326799</v>
      </c>
      <c r="R85" s="477">
        <f t="shared" si="17"/>
        <v>0.42619105372275612</v>
      </c>
      <c r="S85" s="477">
        <f t="shared" si="18"/>
        <v>10.305386963914376</v>
      </c>
      <c r="U85" s="592">
        <f t="shared" si="19"/>
        <v>100</v>
      </c>
      <c r="V85" s="592">
        <f t="shared" si="20"/>
        <v>300</v>
      </c>
      <c r="W85" s="592">
        <f t="shared" si="21"/>
        <v>380</v>
      </c>
      <c r="X85" s="592">
        <f t="shared" si="22"/>
        <v>30</v>
      </c>
      <c r="Y85" s="593">
        <f t="shared" si="23"/>
        <v>810</v>
      </c>
    </row>
    <row r="86" spans="2:25">
      <c r="B86" s="472" t="s">
        <v>3351</v>
      </c>
      <c r="C86" s="563">
        <v>20180500084</v>
      </c>
      <c r="D86" s="473" t="s">
        <v>375</v>
      </c>
      <c r="E86" s="473" t="s">
        <v>202</v>
      </c>
      <c r="F86" s="473"/>
      <c r="G86" s="473">
        <v>50</v>
      </c>
      <c r="H86" s="473" t="s">
        <v>147</v>
      </c>
      <c r="I86" s="592">
        <f>'4.仕掛品(製品課) _作業用(値)'!E97*'4.仕掛品(製品課) _作業用(値)'!G97</f>
        <v>62.652568904622939</v>
      </c>
      <c r="J86" s="592">
        <f>'4.仕掛品(製品課) _作業用(値)'!U97/'4.仕掛品(製品課) _作業用(値)'!K97</f>
        <v>36.676071458150908</v>
      </c>
      <c r="K86" s="592">
        <f>'4.仕掛品(製品課) _作業用(値)'!W97/'4.仕掛品(製品課) _作業用(値)'!K97</f>
        <v>35.637876617994593</v>
      </c>
      <c r="L86" s="592">
        <f>'4.仕掛品(製品課) _作業用(値)'!AA97/'4.仕掛品(製品課) _作業用(値)'!K97</f>
        <v>21.309552686137806</v>
      </c>
      <c r="M86" s="593">
        <f t="shared" si="13"/>
        <v>156.27606966690627</v>
      </c>
      <c r="O86" s="477">
        <f t="shared" si="14"/>
        <v>1.2530513780924588</v>
      </c>
      <c r="P86" s="477">
        <f t="shared" si="15"/>
        <v>0.7335214291630181</v>
      </c>
      <c r="Q86" s="477">
        <f t="shared" si="16"/>
        <v>0.71275753235989181</v>
      </c>
      <c r="R86" s="477">
        <f t="shared" si="17"/>
        <v>0.42619105372275612</v>
      </c>
      <c r="S86" s="477">
        <f t="shared" si="18"/>
        <v>3.1255213933381252</v>
      </c>
      <c r="U86" s="592">
        <f t="shared" si="19"/>
        <v>60</v>
      </c>
      <c r="V86" s="592">
        <f t="shared" si="20"/>
        <v>40</v>
      </c>
      <c r="W86" s="592">
        <f t="shared" si="21"/>
        <v>40</v>
      </c>
      <c r="X86" s="592">
        <f t="shared" si="22"/>
        <v>20</v>
      </c>
      <c r="Y86" s="593">
        <f t="shared" si="23"/>
        <v>160</v>
      </c>
    </row>
    <row r="87" spans="2:25">
      <c r="B87" s="472" t="s">
        <v>3352</v>
      </c>
      <c r="C87" s="563">
        <v>20181100040</v>
      </c>
      <c r="D87" s="473" t="s">
        <v>380</v>
      </c>
      <c r="E87" s="473" t="s">
        <v>202</v>
      </c>
      <c r="F87" s="473"/>
      <c r="G87" s="473">
        <v>10</v>
      </c>
      <c r="H87" s="473" t="s">
        <v>147</v>
      </c>
      <c r="I87" s="592">
        <f>'4.仕掛品(製品課) _作業用(値)'!E98*'4.仕掛品(製品課) _作業用(値)'!G98</f>
        <v>12.530513780924588</v>
      </c>
      <c r="J87" s="592">
        <f>'4.仕掛品(製品課) _作業用(値)'!U98/'4.仕掛品(製品課) _作業用(値)'!K98</f>
        <v>49.494006184403396</v>
      </c>
      <c r="K87" s="592">
        <f>'4.仕掛品(製品課) _作業用(値)'!W98/'4.仕掛品(製品課) _作業用(値)'!K98</f>
        <v>147.63667717068637</v>
      </c>
      <c r="L87" s="592">
        <f>'4.仕掛品(製品課) _作業用(値)'!AA98/'4.仕掛品(製品課) _作業用(値)'!K98</f>
        <v>4.2619105372275614</v>
      </c>
      <c r="M87" s="593">
        <f t="shared" si="13"/>
        <v>213.9231076732419</v>
      </c>
      <c r="O87" s="477">
        <f t="shared" si="14"/>
        <v>1.2530513780924588</v>
      </c>
      <c r="P87" s="477">
        <f t="shared" si="15"/>
        <v>4.9494006184403396</v>
      </c>
      <c r="Q87" s="477">
        <f t="shared" si="16"/>
        <v>14.763667717068637</v>
      </c>
      <c r="R87" s="477">
        <f t="shared" si="17"/>
        <v>0.42619105372275612</v>
      </c>
      <c r="S87" s="477">
        <f t="shared" si="18"/>
        <v>21.39231076732419</v>
      </c>
      <c r="U87" s="592">
        <f t="shared" si="19"/>
        <v>10</v>
      </c>
      <c r="V87" s="592">
        <f t="shared" si="20"/>
        <v>50</v>
      </c>
      <c r="W87" s="592">
        <f t="shared" si="21"/>
        <v>150</v>
      </c>
      <c r="X87" s="592">
        <f t="shared" si="22"/>
        <v>0</v>
      </c>
      <c r="Y87" s="593">
        <f t="shared" si="23"/>
        <v>210</v>
      </c>
    </row>
    <row r="88" spans="2:25">
      <c r="B88" s="472" t="s">
        <v>3353</v>
      </c>
      <c r="C88" s="563">
        <v>20191200078</v>
      </c>
      <c r="D88" s="473" t="s">
        <v>392</v>
      </c>
      <c r="E88" s="473" t="s">
        <v>202</v>
      </c>
      <c r="F88" s="473"/>
      <c r="G88" s="473">
        <v>77.5</v>
      </c>
      <c r="H88" s="473" t="s">
        <v>155</v>
      </c>
      <c r="I88" s="592">
        <f>'4.仕掛品(製品課) _作業用(値)'!E99*'4.仕掛品(製品課) _作業用(値)'!G99</f>
        <v>97.111481802165557</v>
      </c>
      <c r="J88" s="592">
        <f>'4.仕掛品(製品課) _作業用(値)'!U99/'4.仕掛品(製品課) _作業用(値)'!K99</f>
        <v>426.35792769259575</v>
      </c>
      <c r="K88" s="592">
        <f>'4.仕掛品(製品課) _作業用(値)'!W99/'4.仕掛品(製品課) _作業用(値)'!K99</f>
        <v>285.68655712249705</v>
      </c>
      <c r="L88" s="592">
        <f>'4.仕掛品(製品課) _作業用(値)'!AA99/'4.仕掛品(製品課) _作業用(値)'!K99</f>
        <v>33.029806663513597</v>
      </c>
      <c r="M88" s="593">
        <f t="shared" si="13"/>
        <v>842.18577328077197</v>
      </c>
      <c r="O88" s="477">
        <f t="shared" si="14"/>
        <v>1.2530513780924588</v>
      </c>
      <c r="P88" s="477">
        <f t="shared" si="15"/>
        <v>5.5013926153883324</v>
      </c>
      <c r="Q88" s="477">
        <f t="shared" si="16"/>
        <v>3.6862781564193168</v>
      </c>
      <c r="R88" s="477">
        <f t="shared" si="17"/>
        <v>0.42619105372275606</v>
      </c>
      <c r="S88" s="477">
        <f t="shared" si="18"/>
        <v>10.866913203622865</v>
      </c>
      <c r="U88" s="592">
        <f t="shared" si="19"/>
        <v>100</v>
      </c>
      <c r="V88" s="592">
        <f t="shared" si="20"/>
        <v>430</v>
      </c>
      <c r="W88" s="592">
        <f t="shared" si="21"/>
        <v>290</v>
      </c>
      <c r="X88" s="592">
        <f t="shared" si="22"/>
        <v>30</v>
      </c>
      <c r="Y88" s="593">
        <f t="shared" si="23"/>
        <v>850</v>
      </c>
    </row>
    <row r="89" spans="2:25">
      <c r="B89" s="472" t="s">
        <v>3354</v>
      </c>
      <c r="C89" s="563">
        <v>20201100053</v>
      </c>
      <c r="D89" s="473" t="s">
        <v>411</v>
      </c>
      <c r="E89" s="473" t="s">
        <v>202</v>
      </c>
      <c r="F89" s="473"/>
      <c r="G89" s="473">
        <v>77.5</v>
      </c>
      <c r="H89" s="473" t="s">
        <v>182</v>
      </c>
      <c r="I89" s="592">
        <f>'4.仕掛品(製品課) _作業用(値)'!E100*'4.仕掛品(製品課) _作業用(値)'!G100</f>
        <v>310.62952848482519</v>
      </c>
      <c r="J89" s="592">
        <f>'4.仕掛品(製品課) _作業用(値)'!U100/'4.仕掛品(製品課) _作業用(値)'!K100</f>
        <v>80.970100798843177</v>
      </c>
      <c r="K89" s="592">
        <f>'4.仕掛品(製品課) _作業用(値)'!W100/'4.仕掛品(製品課) _作業用(値)'!K100</f>
        <v>58.398218990914245</v>
      </c>
      <c r="L89" s="592">
        <f>'4.仕掛品(製品課) _作業用(値)'!AA100/'4.仕掛品(製品課) _作業用(値)'!K100</f>
        <v>33.029806663513604</v>
      </c>
      <c r="M89" s="593">
        <f t="shared" si="13"/>
        <v>483.02765493809625</v>
      </c>
      <c r="O89" s="477">
        <f t="shared" si="14"/>
        <v>4.0081229481912928</v>
      </c>
      <c r="P89" s="477">
        <f t="shared" si="15"/>
        <v>1.0447754941786216</v>
      </c>
      <c r="Q89" s="477">
        <f t="shared" si="16"/>
        <v>0.75352540633437737</v>
      </c>
      <c r="R89" s="477">
        <f t="shared" si="17"/>
        <v>0.42619105372275617</v>
      </c>
      <c r="S89" s="477">
        <f t="shared" si="18"/>
        <v>6.2326149024270485</v>
      </c>
      <c r="U89" s="592">
        <f t="shared" si="19"/>
        <v>310</v>
      </c>
      <c r="V89" s="592">
        <f t="shared" si="20"/>
        <v>80</v>
      </c>
      <c r="W89" s="592">
        <f t="shared" si="21"/>
        <v>60</v>
      </c>
      <c r="X89" s="592">
        <f t="shared" si="22"/>
        <v>30</v>
      </c>
      <c r="Y89" s="593">
        <f t="shared" si="23"/>
        <v>480</v>
      </c>
    </row>
    <row r="90" spans="2:25">
      <c r="B90" s="472" t="s">
        <v>3355</v>
      </c>
      <c r="C90" s="563">
        <v>20201100054</v>
      </c>
      <c r="D90" s="473" t="s">
        <v>412</v>
      </c>
      <c r="E90" s="473" t="s">
        <v>202</v>
      </c>
      <c r="F90" s="473"/>
      <c r="G90" s="473">
        <v>2.5</v>
      </c>
      <c r="H90" s="473" t="s">
        <v>182</v>
      </c>
      <c r="I90" s="592">
        <f>'4.仕掛品(製品課) _作業用(値)'!E101*'4.仕掛品(製品課) _作業用(値)'!G101</f>
        <v>10.020307370478232</v>
      </c>
      <c r="J90" s="592">
        <f>'4.仕掛品(製品課) _作業用(値)'!U101/'4.仕掛品(製品課) _作業用(値)'!K101</f>
        <v>4.0066358478043931</v>
      </c>
      <c r="K90" s="592">
        <f>'4.仕掛品(製品課) _作業用(値)'!W101/'4.仕掛品(製品課) _作業用(値)'!K101</f>
        <v>10.793605809957745</v>
      </c>
      <c r="L90" s="592">
        <f>'4.仕掛品(製品課) _作業用(値)'!AA101/'4.仕掛品(製品課) _作業用(値)'!K101</f>
        <v>1.0654776343068904</v>
      </c>
      <c r="M90" s="593">
        <f t="shared" si="13"/>
        <v>25.886026662547263</v>
      </c>
      <c r="O90" s="477">
        <f t="shared" si="14"/>
        <v>4.0081229481912928</v>
      </c>
      <c r="P90" s="477">
        <f t="shared" si="15"/>
        <v>1.6026543391217571</v>
      </c>
      <c r="Q90" s="477">
        <f t="shared" si="16"/>
        <v>4.3174423239830979</v>
      </c>
      <c r="R90" s="477">
        <f t="shared" si="17"/>
        <v>0.42619105372275612</v>
      </c>
      <c r="S90" s="477">
        <f t="shared" si="18"/>
        <v>10.354410665018905</v>
      </c>
      <c r="U90" s="592">
        <f t="shared" si="19"/>
        <v>10</v>
      </c>
      <c r="V90" s="592">
        <f t="shared" si="20"/>
        <v>0</v>
      </c>
      <c r="W90" s="592">
        <f t="shared" si="21"/>
        <v>10</v>
      </c>
      <c r="X90" s="592">
        <f t="shared" si="22"/>
        <v>0</v>
      </c>
      <c r="Y90" s="593">
        <f t="shared" si="23"/>
        <v>20</v>
      </c>
    </row>
    <row r="91" spans="2:25">
      <c r="B91" s="472" t="s">
        <v>3356</v>
      </c>
      <c r="C91" s="563">
        <v>20220700012</v>
      </c>
      <c r="D91" s="473" t="s">
        <v>430</v>
      </c>
      <c r="E91" s="473" t="s">
        <v>202</v>
      </c>
      <c r="F91" s="473"/>
      <c r="G91" s="473">
        <v>50</v>
      </c>
      <c r="H91" s="473" t="s">
        <v>182</v>
      </c>
      <c r="I91" s="592">
        <f>'4.仕掛品(製品課) _作業用(値)'!E102*'4.仕掛品(製品課) _作業用(値)'!G102</f>
        <v>200.40614740956465</v>
      </c>
      <c r="J91" s="592">
        <f>'4.仕掛品(製品課) _作業用(値)'!U102/'4.仕掛品(製品課) _作業用(値)'!K102</f>
        <v>89.809542675676738</v>
      </c>
      <c r="K91" s="592">
        <f>'4.仕掛品(製品課) _作業用(値)'!W102/'4.仕掛品(製品課) _作業用(値)'!K102</f>
        <v>59.629878701407094</v>
      </c>
      <c r="L91" s="592">
        <f>'4.仕掛品(製品課) _作業用(値)'!AA102/'4.仕掛品(製品課) _作業用(値)'!K102</f>
        <v>21.309552686137806</v>
      </c>
      <c r="M91" s="593">
        <f t="shared" si="13"/>
        <v>371.15512147278628</v>
      </c>
      <c r="O91" s="477">
        <f t="shared" si="14"/>
        <v>4.0081229481912928</v>
      </c>
      <c r="P91" s="477">
        <f t="shared" si="15"/>
        <v>1.7961908535135347</v>
      </c>
      <c r="Q91" s="477">
        <f t="shared" si="16"/>
        <v>1.1925975740281418</v>
      </c>
      <c r="R91" s="477">
        <f t="shared" si="17"/>
        <v>0.42619105372275612</v>
      </c>
      <c r="S91" s="477">
        <f t="shared" si="18"/>
        <v>7.4231024294557253</v>
      </c>
      <c r="U91" s="592">
        <f t="shared" si="19"/>
        <v>200</v>
      </c>
      <c r="V91" s="592">
        <f t="shared" si="20"/>
        <v>90</v>
      </c>
      <c r="W91" s="592">
        <f t="shared" si="21"/>
        <v>60</v>
      </c>
      <c r="X91" s="592">
        <f t="shared" si="22"/>
        <v>20</v>
      </c>
      <c r="Y91" s="593">
        <f t="shared" si="23"/>
        <v>370</v>
      </c>
    </row>
    <row r="92" spans="2:25">
      <c r="B92" s="472" t="s">
        <v>3357</v>
      </c>
      <c r="C92" s="563">
        <v>20080700007</v>
      </c>
      <c r="D92" s="473" t="s">
        <v>252</v>
      </c>
      <c r="E92" s="473" t="s">
        <v>202</v>
      </c>
      <c r="F92" s="473"/>
      <c r="G92" s="473">
        <v>125</v>
      </c>
      <c r="H92" s="473" t="s">
        <v>253</v>
      </c>
      <c r="I92" s="592">
        <f>'4.仕掛品(製品課) _作業用(値)'!E103*'4.仕掛品(製品課) _作業用(値)'!G103</f>
        <v>193.5788933065551</v>
      </c>
      <c r="J92" s="592">
        <f>'4.仕掛品(製品課) _作業用(値)'!U103/'4.仕掛品(製品課) _作業用(値)'!K103</f>
        <v>385.14832046349972</v>
      </c>
      <c r="K92" s="592">
        <f>'4.仕掛品(製品課) _作業用(値)'!W103/'4.仕掛品(製品課) _作業用(値)'!K103</f>
        <v>414.14963985543193</v>
      </c>
      <c r="L92" s="592">
        <f>'4.仕掛品(製品課) _作業用(値)'!AA103/'4.仕掛品(製品課) _作業用(値)'!K103</f>
        <v>53.273881715344515</v>
      </c>
      <c r="M92" s="593">
        <f t="shared" si="13"/>
        <v>1046.1507353408313</v>
      </c>
      <c r="O92" s="477">
        <f t="shared" si="14"/>
        <v>1.5486311464524407</v>
      </c>
      <c r="P92" s="477">
        <f t="shared" si="15"/>
        <v>3.0811865637079978</v>
      </c>
      <c r="Q92" s="477">
        <f t="shared" si="16"/>
        <v>3.3131971188434552</v>
      </c>
      <c r="R92" s="477">
        <f t="shared" si="17"/>
        <v>0.42619105372275612</v>
      </c>
      <c r="S92" s="477">
        <f t="shared" si="18"/>
        <v>8.36920588272665</v>
      </c>
      <c r="U92" s="592">
        <f t="shared" si="19"/>
        <v>190</v>
      </c>
      <c r="V92" s="592">
        <f t="shared" si="20"/>
        <v>390</v>
      </c>
      <c r="W92" s="592">
        <f t="shared" si="21"/>
        <v>410</v>
      </c>
      <c r="X92" s="592">
        <f t="shared" si="22"/>
        <v>50</v>
      </c>
      <c r="Y92" s="593">
        <f t="shared" si="23"/>
        <v>1040</v>
      </c>
    </row>
    <row r="93" spans="2:25">
      <c r="B93" s="472" t="s">
        <v>3358</v>
      </c>
      <c r="C93" s="563">
        <v>20120500014</v>
      </c>
      <c r="D93" s="473" t="s">
        <v>301</v>
      </c>
      <c r="E93" s="473" t="s">
        <v>202</v>
      </c>
      <c r="F93" s="473"/>
      <c r="G93" s="473">
        <v>1000</v>
      </c>
      <c r="H93" s="473" t="s">
        <v>302</v>
      </c>
      <c r="I93" s="592">
        <f>'4.仕掛品(製品課) _作業用(値)'!E104*'4.仕掛品(製品課) _作業用(値)'!G104</f>
        <v>1580.0702353305439</v>
      </c>
      <c r="J93" s="592">
        <f>'4.仕掛品(製品課) _作業用(値)'!U104/'4.仕掛品(製品課) _作業用(値)'!K104</f>
        <v>156.92771968821705</v>
      </c>
      <c r="K93" s="592">
        <f>'4.仕掛品(製品課) _作業用(値)'!W104/'4.仕掛品(製品課) _作業用(値)'!K104</f>
        <v>875.88465499728341</v>
      </c>
      <c r="L93" s="592">
        <f>'4.仕掛品(製品課) _作業用(値)'!AA104/'4.仕掛品(製品課) _作業用(値)'!K104</f>
        <v>426.19105372275612</v>
      </c>
      <c r="M93" s="593">
        <f t="shared" si="13"/>
        <v>3039.0736637388</v>
      </c>
      <c r="O93" s="477">
        <f t="shared" si="14"/>
        <v>1.580070235330544</v>
      </c>
      <c r="P93" s="477">
        <f t="shared" si="15"/>
        <v>0.15692771968821706</v>
      </c>
      <c r="Q93" s="477">
        <f t="shared" si="16"/>
        <v>0.87588465499728341</v>
      </c>
      <c r="R93" s="477">
        <f t="shared" si="17"/>
        <v>0.42619105372275612</v>
      </c>
      <c r="S93" s="477">
        <f t="shared" si="18"/>
        <v>3.0390736637388001</v>
      </c>
      <c r="U93" s="592">
        <f t="shared" si="19"/>
        <v>1580</v>
      </c>
      <c r="V93" s="592">
        <f t="shared" si="20"/>
        <v>160</v>
      </c>
      <c r="W93" s="592">
        <f t="shared" si="21"/>
        <v>880</v>
      </c>
      <c r="X93" s="592">
        <f t="shared" si="22"/>
        <v>430</v>
      </c>
      <c r="Y93" s="593">
        <f t="shared" si="23"/>
        <v>3050</v>
      </c>
    </row>
    <row r="94" spans="2:25">
      <c r="B94" s="472" t="s">
        <v>3359</v>
      </c>
      <c r="C94" s="563">
        <v>20120800030</v>
      </c>
      <c r="D94" s="473" t="s">
        <v>304</v>
      </c>
      <c r="E94" s="473" t="s">
        <v>202</v>
      </c>
      <c r="F94" s="473"/>
      <c r="G94" s="473">
        <v>650</v>
      </c>
      <c r="H94" s="473" t="s">
        <v>305</v>
      </c>
      <c r="I94" s="592">
        <f>'4.仕掛品(製品課) _作業用(値)'!E105*'4.仕掛品(製品課) _作業用(値)'!G105</f>
        <v>1027.0456529648536</v>
      </c>
      <c r="J94" s="592">
        <f>'4.仕掛品(製品課) _作業用(値)'!U105/'4.仕掛品(製品課) _作業用(値)'!K105</f>
        <v>121.50841370859959</v>
      </c>
      <c r="K94" s="592">
        <f>'4.仕掛品(製品課) _作業用(値)'!W105/'4.仕掛品(製品課) _作業用(値)'!K105</f>
        <v>274.18240045984612</v>
      </c>
      <c r="L94" s="592">
        <f>'4.仕掛品(製品課) _作業用(値)'!AA105/'4.仕掛品(製品課) _作業用(値)'!K105</f>
        <v>277.02418491979148</v>
      </c>
      <c r="M94" s="593">
        <f t="shared" si="13"/>
        <v>1699.7606520530908</v>
      </c>
      <c r="O94" s="477">
        <f t="shared" si="14"/>
        <v>1.580070235330544</v>
      </c>
      <c r="P94" s="477">
        <f t="shared" si="15"/>
        <v>0.18693602109015323</v>
      </c>
      <c r="Q94" s="477">
        <f t="shared" si="16"/>
        <v>0.4218190776305325</v>
      </c>
      <c r="R94" s="477">
        <f t="shared" si="17"/>
        <v>0.42619105372275612</v>
      </c>
      <c r="S94" s="477">
        <f t="shared" si="18"/>
        <v>2.6150163877739856</v>
      </c>
      <c r="U94" s="592">
        <f t="shared" si="19"/>
        <v>1030</v>
      </c>
      <c r="V94" s="592">
        <f t="shared" si="20"/>
        <v>120</v>
      </c>
      <c r="W94" s="592">
        <f t="shared" si="21"/>
        <v>270</v>
      </c>
      <c r="X94" s="592">
        <f t="shared" si="22"/>
        <v>280</v>
      </c>
      <c r="Y94" s="593">
        <f t="shared" si="23"/>
        <v>1700</v>
      </c>
    </row>
    <row r="95" spans="2:25">
      <c r="B95" s="472" t="s">
        <v>3360</v>
      </c>
      <c r="C95" s="563">
        <v>20241000066</v>
      </c>
      <c r="D95" s="573" t="s">
        <v>459</v>
      </c>
      <c r="E95" s="473" t="s">
        <v>202</v>
      </c>
      <c r="F95" s="473"/>
      <c r="G95" s="473">
        <v>1000</v>
      </c>
      <c r="H95" s="473" t="s">
        <v>302</v>
      </c>
      <c r="I95" s="592">
        <f>'4.仕掛品(製品課) _作業用(値)'!E106*'4.仕掛品(製品課) _作業用(値)'!G106</f>
        <v>1580.0702353305439</v>
      </c>
      <c r="J95" s="592">
        <f>'4.仕掛品(製品課) _作業用(値)'!U106/'4.仕掛品(製品課) _作業用(値)'!K106</f>
        <v>106.59402172253037</v>
      </c>
      <c r="K95" s="592">
        <f>'4.仕掛品(製品課) _作業用(値)'!W106/'4.仕掛品(製品課) _作業用(値)'!K106</f>
        <v>330.41518658949587</v>
      </c>
      <c r="L95" s="592">
        <f>'4.仕掛品(製品課) _作業用(値)'!AA106/'4.仕掛品(製品課) _作業用(値)'!K106</f>
        <v>426.19105372275612</v>
      </c>
      <c r="M95" s="593">
        <f t="shared" si="13"/>
        <v>2443.2704973653263</v>
      </c>
      <c r="O95" s="477">
        <f t="shared" si="14"/>
        <v>1.580070235330544</v>
      </c>
      <c r="P95" s="477">
        <f t="shared" si="15"/>
        <v>0.10659402172253037</v>
      </c>
      <c r="Q95" s="477">
        <f t="shared" si="16"/>
        <v>0.33041518658949587</v>
      </c>
      <c r="R95" s="477">
        <f t="shared" si="17"/>
        <v>0.42619105372275612</v>
      </c>
      <c r="S95" s="477">
        <f t="shared" si="18"/>
        <v>2.4432704973653263</v>
      </c>
      <c r="U95" s="592">
        <f t="shared" si="19"/>
        <v>1580</v>
      </c>
      <c r="V95" s="592">
        <f t="shared" si="20"/>
        <v>110</v>
      </c>
      <c r="W95" s="592">
        <f t="shared" si="21"/>
        <v>330</v>
      </c>
      <c r="X95" s="592">
        <f t="shared" si="22"/>
        <v>430</v>
      </c>
      <c r="Y95" s="593">
        <f t="shared" si="23"/>
        <v>2450</v>
      </c>
    </row>
    <row r="96" spans="2:25">
      <c r="B96" s="472" t="s">
        <v>3361</v>
      </c>
      <c r="C96" s="563">
        <v>20250400005</v>
      </c>
      <c r="D96" s="573" t="s">
        <v>466</v>
      </c>
      <c r="E96" s="473" t="s">
        <v>202</v>
      </c>
      <c r="F96" s="473"/>
      <c r="G96" s="588">
        <v>10000</v>
      </c>
      <c r="H96" s="473" t="s">
        <v>302</v>
      </c>
      <c r="I96" s="592">
        <f>'4.仕掛品(製品課) _作業用(値)'!E107*'4.仕掛品(製品課) _作業用(値)'!G107/10</f>
        <v>15800.70235330544</v>
      </c>
      <c r="J96" s="592">
        <f>'4.仕掛品(製品課) _作業用(値)'!U107/'4.仕掛品(製品課) _作業用(値)'!K107</f>
        <v>1215.0444927550393</v>
      </c>
      <c r="K96" s="592">
        <f>'4.仕掛品(製品課) _作業用(値)'!W107/'4.仕掛品(製品課) _作業用(値)'!K107</f>
        <v>4235.6213167032811</v>
      </c>
      <c r="L96" s="592">
        <f>'4.仕掛品(製品課) _作業用(値)'!AA107/'4.仕掛品(製品課) _作業用(値)'!K107</f>
        <v>42619.105372275611</v>
      </c>
      <c r="M96" s="593">
        <f t="shared" si="13"/>
        <v>63870.473535039375</v>
      </c>
      <c r="O96" s="477">
        <f t="shared" si="14"/>
        <v>1.580070235330544</v>
      </c>
      <c r="P96" s="477">
        <f t="shared" si="15"/>
        <v>0.12150444927550393</v>
      </c>
      <c r="Q96" s="477">
        <f t="shared" si="16"/>
        <v>0.42356213167032813</v>
      </c>
      <c r="R96" s="477">
        <f t="shared" si="17"/>
        <v>4.2619105372275614</v>
      </c>
      <c r="S96" s="477">
        <f t="shared" si="18"/>
        <v>6.3870473535039372</v>
      </c>
      <c r="U96" s="592">
        <f t="shared" si="19"/>
        <v>15800</v>
      </c>
      <c r="V96" s="592">
        <f t="shared" si="20"/>
        <v>1220</v>
      </c>
      <c r="W96" s="592">
        <f t="shared" si="21"/>
        <v>4240</v>
      </c>
      <c r="X96" s="592">
        <f t="shared" si="22"/>
        <v>42620</v>
      </c>
      <c r="Y96" s="593">
        <f t="shared" si="23"/>
        <v>63880</v>
      </c>
    </row>
    <row r="97" spans="2:25">
      <c r="B97" s="472" t="s">
        <v>3362</v>
      </c>
      <c r="C97" s="563">
        <v>20080700011</v>
      </c>
      <c r="D97" s="473" t="s">
        <v>254</v>
      </c>
      <c r="E97" s="473" t="s">
        <v>202</v>
      </c>
      <c r="F97" s="473"/>
      <c r="G97" s="473">
        <v>5</v>
      </c>
      <c r="H97" s="473" t="s">
        <v>255</v>
      </c>
      <c r="I97" s="592">
        <f>'4.仕掛品(製品課) _作業用(値)'!E108*'4.仕掛品(製品課) _作業用(値)'!G108</f>
        <v>6.0568634404152171</v>
      </c>
      <c r="J97" s="592">
        <f>'4.仕掛品(製品課) _作業用(値)'!U108/'4.仕掛品(製品課) _作業用(値)'!K108</f>
        <v>5.8187706406206754</v>
      </c>
      <c r="K97" s="592">
        <f>'4.仕掛品(製品課) _作業用(値)'!W108/'4.仕掛品(製品課) _作業用(値)'!K108</f>
        <v>12.143276477242603</v>
      </c>
      <c r="L97" s="592">
        <f>'4.仕掛品(製品課) _作業用(値)'!AA108/'4.仕掛品(製品課) _作業用(値)'!K108</f>
        <v>2.1309552686137803</v>
      </c>
      <c r="M97" s="593">
        <f t="shared" si="13"/>
        <v>26.149865826892274</v>
      </c>
      <c r="O97" s="477">
        <f t="shared" si="14"/>
        <v>1.2113726880830433</v>
      </c>
      <c r="P97" s="477">
        <f t="shared" si="15"/>
        <v>1.163754128124135</v>
      </c>
      <c r="Q97" s="477">
        <f t="shared" si="16"/>
        <v>2.4286552954485208</v>
      </c>
      <c r="R97" s="477">
        <f t="shared" si="17"/>
        <v>0.42619105372275606</v>
      </c>
      <c r="S97" s="477">
        <f t="shared" si="18"/>
        <v>5.2299731653784551</v>
      </c>
      <c r="U97" s="592">
        <f t="shared" si="19"/>
        <v>10</v>
      </c>
      <c r="V97" s="592">
        <f t="shared" si="20"/>
        <v>10</v>
      </c>
      <c r="W97" s="592">
        <f t="shared" si="21"/>
        <v>10</v>
      </c>
      <c r="X97" s="592">
        <f t="shared" si="22"/>
        <v>0</v>
      </c>
      <c r="Y97" s="593">
        <f t="shared" si="23"/>
        <v>30</v>
      </c>
    </row>
    <row r="98" spans="2:25">
      <c r="B98" s="472" t="s">
        <v>3363</v>
      </c>
      <c r="C98" s="563">
        <v>20080800002</v>
      </c>
      <c r="D98" s="473" t="s">
        <v>258</v>
      </c>
      <c r="E98" s="473" t="s">
        <v>202</v>
      </c>
      <c r="F98" s="473"/>
      <c r="G98" s="473">
        <v>35</v>
      </c>
      <c r="H98" s="473" t="s">
        <v>255</v>
      </c>
      <c r="I98" s="592">
        <f>'4.仕掛品(製品課) _作業用(値)'!E109*'4.仕掛品(製品課) _作業用(値)'!G109</f>
        <v>42.398044082906516</v>
      </c>
      <c r="J98" s="592">
        <f>'4.仕掛品(製品課) _作業用(値)'!U109/'4.仕掛品(製品課) _作業用(値)'!K109</f>
        <v>98.065074070956086</v>
      </c>
      <c r="K98" s="592">
        <f>'4.仕掛品(製品課) _作業用(値)'!W109/'4.仕掛品(製品課) _作業用(値)'!K109</f>
        <v>128.84655462168993</v>
      </c>
      <c r="L98" s="592">
        <f>'4.仕掛品(製品課) _作業用(値)'!AA109/'4.仕掛品(製品課) _作業用(値)'!K109</f>
        <v>14.916686880296465</v>
      </c>
      <c r="M98" s="593">
        <f t="shared" si="13"/>
        <v>284.22635965584902</v>
      </c>
      <c r="O98" s="477">
        <f t="shared" si="14"/>
        <v>1.2113726880830433</v>
      </c>
      <c r="P98" s="477">
        <f t="shared" si="15"/>
        <v>2.8018592591701741</v>
      </c>
      <c r="Q98" s="477">
        <f t="shared" si="16"/>
        <v>3.6813301320482839</v>
      </c>
      <c r="R98" s="477">
        <f t="shared" si="17"/>
        <v>0.42619105372275617</v>
      </c>
      <c r="S98" s="477">
        <f t="shared" si="18"/>
        <v>8.1207531330242571</v>
      </c>
      <c r="U98" s="592">
        <f t="shared" si="19"/>
        <v>40</v>
      </c>
      <c r="V98" s="592">
        <f t="shared" si="20"/>
        <v>100</v>
      </c>
      <c r="W98" s="592">
        <f t="shared" si="21"/>
        <v>130</v>
      </c>
      <c r="X98" s="592">
        <f t="shared" si="22"/>
        <v>10</v>
      </c>
      <c r="Y98" s="593">
        <f t="shared" si="23"/>
        <v>280</v>
      </c>
    </row>
    <row r="99" spans="2:25">
      <c r="B99" s="472" t="s">
        <v>3364</v>
      </c>
      <c r="C99" s="563">
        <v>20081200016</v>
      </c>
      <c r="D99" s="473" t="s">
        <v>261</v>
      </c>
      <c r="E99" s="473" t="s">
        <v>202</v>
      </c>
      <c r="F99" s="473"/>
      <c r="G99" s="473">
        <v>600</v>
      </c>
      <c r="H99" s="473" t="s">
        <v>255</v>
      </c>
      <c r="I99" s="592">
        <f>'4.仕掛品(製品課) _作業用(値)'!E110*'4.仕掛品(製品課) _作業用(値)'!G110</f>
        <v>726.82361284982596</v>
      </c>
      <c r="J99" s="592">
        <f>'4.仕掛品(製品課) _作業用(値)'!U110/'4.仕掛品(製品課) _作業用(値)'!K110</f>
        <v>1218.6252489705212</v>
      </c>
      <c r="K99" s="592">
        <f>'4.仕掛品(製品課) _作業用(値)'!W110/'4.仕掛品(製品課) _作業用(値)'!K110</f>
        <v>1349.2375042391636</v>
      </c>
      <c r="L99" s="592">
        <f>'4.仕掛品(製品課) _作業用(値)'!AA110/'4.仕掛品(製品課) _作業用(値)'!K110</f>
        <v>255.71463223365367</v>
      </c>
      <c r="M99" s="593">
        <f t="shared" si="13"/>
        <v>3550.4009982931648</v>
      </c>
      <c r="O99" s="477">
        <f t="shared" si="14"/>
        <v>1.2113726880830433</v>
      </c>
      <c r="P99" s="477">
        <f t="shared" si="15"/>
        <v>2.0310420816175352</v>
      </c>
      <c r="Q99" s="477">
        <f t="shared" si="16"/>
        <v>2.2487291737319395</v>
      </c>
      <c r="R99" s="477">
        <f t="shared" si="17"/>
        <v>0.42619105372275612</v>
      </c>
      <c r="S99" s="477">
        <f t="shared" si="18"/>
        <v>5.9173349971552742</v>
      </c>
      <c r="U99" s="592">
        <f t="shared" si="19"/>
        <v>730</v>
      </c>
      <c r="V99" s="592">
        <f t="shared" si="20"/>
        <v>1220</v>
      </c>
      <c r="W99" s="592">
        <f t="shared" si="21"/>
        <v>1350</v>
      </c>
      <c r="X99" s="592">
        <f t="shared" si="22"/>
        <v>260</v>
      </c>
      <c r="Y99" s="593">
        <f t="shared" si="23"/>
        <v>3560</v>
      </c>
    </row>
    <row r="100" spans="2:25">
      <c r="B100" s="472" t="s">
        <v>3365</v>
      </c>
      <c r="C100" s="563">
        <v>20110800272</v>
      </c>
      <c r="D100" s="473" t="s">
        <v>288</v>
      </c>
      <c r="E100" s="473" t="s">
        <v>202</v>
      </c>
      <c r="F100" s="473"/>
      <c r="G100" s="473">
        <v>175</v>
      </c>
      <c r="H100" s="473" t="s">
        <v>255</v>
      </c>
      <c r="I100" s="592">
        <f>'4.仕掛品(製品課) _作業用(値)'!E111*'4.仕掛品(製品課) _作業用(値)'!G111</f>
        <v>211.99022041453259</v>
      </c>
      <c r="J100" s="592">
        <f>'4.仕掛品(製品課) _作業用(値)'!U111/'4.仕掛品(製品課) _作業用(値)'!K111</f>
        <v>1574.0488668375681</v>
      </c>
      <c r="K100" s="592">
        <f>'4.仕掛品(製品課) _作業用(値)'!W111/'4.仕掛品(製品課) _作業用(値)'!K111</f>
        <v>1605.7885341616864</v>
      </c>
      <c r="L100" s="592">
        <f>'4.仕掛品(製品課) _作業用(値)'!AA111/'4.仕掛品(製品課) _作業用(値)'!K111</f>
        <v>74.583434401482322</v>
      </c>
      <c r="M100" s="593">
        <f t="shared" si="13"/>
        <v>3466.4110558152693</v>
      </c>
      <c r="O100" s="477">
        <f t="shared" si="14"/>
        <v>1.2113726880830433</v>
      </c>
      <c r="P100" s="477">
        <f t="shared" si="15"/>
        <v>8.994564953357532</v>
      </c>
      <c r="Q100" s="477">
        <f t="shared" si="16"/>
        <v>9.1759344809239227</v>
      </c>
      <c r="R100" s="477">
        <f t="shared" si="17"/>
        <v>0.42619105372275612</v>
      </c>
      <c r="S100" s="477">
        <f t="shared" si="18"/>
        <v>19.808063176087252</v>
      </c>
      <c r="U100" s="592">
        <f t="shared" si="19"/>
        <v>210</v>
      </c>
      <c r="V100" s="592">
        <f t="shared" si="20"/>
        <v>1570</v>
      </c>
      <c r="W100" s="592">
        <f t="shared" si="21"/>
        <v>1610</v>
      </c>
      <c r="X100" s="592">
        <f t="shared" si="22"/>
        <v>70</v>
      </c>
      <c r="Y100" s="593">
        <f t="shared" si="23"/>
        <v>3460</v>
      </c>
    </row>
    <row r="101" spans="2:25">
      <c r="B101" s="472" t="s">
        <v>3366</v>
      </c>
      <c r="C101" s="563">
        <v>20060800006</v>
      </c>
      <c r="D101" s="473" t="s">
        <v>216</v>
      </c>
      <c r="E101" s="473" t="s">
        <v>202</v>
      </c>
      <c r="F101" s="473"/>
      <c r="G101" s="473">
        <v>7.8</v>
      </c>
      <c r="H101" s="473" t="s">
        <v>191</v>
      </c>
      <c r="I101" s="592">
        <f>'4.仕掛品(製品課) _作業用(値)'!E112*'4.仕掛品(製品課) _作業用(値)'!G112</f>
        <v>12.270371260477438</v>
      </c>
      <c r="J101" s="592">
        <f>'4.仕掛品(製品課) _作業用(値)'!U112/'4.仕掛品(製品課) _作業用(値)'!K112</f>
        <v>13.863592121945279</v>
      </c>
      <c r="K101" s="592">
        <f>'4.仕掛品(製品課) _作業用(値)'!W112/'4.仕掛品(製品課) _作業用(値)'!K112</f>
        <v>82.957751934004733</v>
      </c>
      <c r="L101" s="592">
        <f>'4.仕掛品(製品課) _作業用(値)'!AA112/'4.仕掛品(製品課) _作業用(値)'!K112</f>
        <v>3.3242902190374979</v>
      </c>
      <c r="M101" s="593">
        <f t="shared" si="13"/>
        <v>112.41600553546495</v>
      </c>
      <c r="O101" s="477">
        <f t="shared" si="14"/>
        <v>1.5731245205740305</v>
      </c>
      <c r="P101" s="477">
        <f t="shared" si="15"/>
        <v>1.7773836053776</v>
      </c>
      <c r="Q101" s="477">
        <f t="shared" si="16"/>
        <v>10.635609222308299</v>
      </c>
      <c r="R101" s="477">
        <f t="shared" si="17"/>
        <v>0.42619105372275617</v>
      </c>
      <c r="S101" s="477">
        <f t="shared" si="18"/>
        <v>14.412308401982687</v>
      </c>
      <c r="U101" s="592">
        <f t="shared" si="19"/>
        <v>10</v>
      </c>
      <c r="V101" s="592">
        <f t="shared" si="20"/>
        <v>10</v>
      </c>
      <c r="W101" s="592">
        <f t="shared" si="21"/>
        <v>80</v>
      </c>
      <c r="X101" s="592">
        <f t="shared" si="22"/>
        <v>0</v>
      </c>
      <c r="Y101" s="593">
        <f t="shared" si="23"/>
        <v>100</v>
      </c>
    </row>
    <row r="102" spans="2:25">
      <c r="B102" s="472" t="s">
        <v>3367</v>
      </c>
      <c r="C102" s="563">
        <v>20081200013</v>
      </c>
      <c r="D102" s="473" t="s">
        <v>259</v>
      </c>
      <c r="E102" s="473" t="s">
        <v>202</v>
      </c>
      <c r="F102" s="473"/>
      <c r="G102" s="473">
        <v>130</v>
      </c>
      <c r="H102" s="473" t="s">
        <v>191</v>
      </c>
      <c r="I102" s="592">
        <f>'4.仕掛品(製品課) _作業用(値)'!E113*'4.仕掛品(製品課) _作業用(値)'!G113</f>
        <v>204.50618767462396</v>
      </c>
      <c r="J102" s="592">
        <f>'4.仕掛品(製品課) _作業用(値)'!U113/'4.仕掛品(製品課) _作業用(値)'!K113</f>
        <v>161.77049390894865</v>
      </c>
      <c r="K102" s="592">
        <f>'4.仕掛品(製品課) _作業用(値)'!W113/'4.仕掛品(製品課) _作業用(値)'!K113</f>
        <v>270.29442158774651</v>
      </c>
      <c r="L102" s="592">
        <f>'4.仕掛品(製品課) _作業用(値)'!AA113/'4.仕掛品(製品課) _作業用(値)'!K113</f>
        <v>55.40483698395829</v>
      </c>
      <c r="M102" s="593">
        <f t="shared" si="13"/>
        <v>691.97594015527739</v>
      </c>
      <c r="O102" s="477">
        <f t="shared" si="14"/>
        <v>1.5731245205740305</v>
      </c>
      <c r="P102" s="477">
        <f t="shared" si="15"/>
        <v>1.2443884146842203</v>
      </c>
      <c r="Q102" s="477">
        <f t="shared" si="16"/>
        <v>2.0791878583672809</v>
      </c>
      <c r="R102" s="477">
        <f t="shared" si="17"/>
        <v>0.42619105372275606</v>
      </c>
      <c r="S102" s="477">
        <f t="shared" si="18"/>
        <v>5.3228918473482878</v>
      </c>
      <c r="U102" s="592">
        <f t="shared" si="19"/>
        <v>200</v>
      </c>
      <c r="V102" s="592">
        <f t="shared" si="20"/>
        <v>160</v>
      </c>
      <c r="W102" s="592">
        <f t="shared" si="21"/>
        <v>270</v>
      </c>
      <c r="X102" s="592">
        <f t="shared" si="22"/>
        <v>60</v>
      </c>
      <c r="Y102" s="593">
        <f t="shared" si="23"/>
        <v>690</v>
      </c>
    </row>
    <row r="103" spans="2:25">
      <c r="B103" s="472" t="s">
        <v>3368</v>
      </c>
      <c r="C103" s="563">
        <v>20081200014</v>
      </c>
      <c r="D103" s="473" t="s">
        <v>260</v>
      </c>
      <c r="E103" s="473" t="s">
        <v>202</v>
      </c>
      <c r="F103" s="473"/>
      <c r="G103" s="473">
        <v>650</v>
      </c>
      <c r="H103" s="473" t="s">
        <v>191</v>
      </c>
      <c r="I103" s="592">
        <f>'4.仕掛品(製品課) _作業用(値)'!E114*'4.仕掛品(製品課) _作業用(値)'!G114</f>
        <v>1022.5309383731199</v>
      </c>
      <c r="J103" s="592">
        <f>'4.仕掛品(製品課) _作業用(値)'!U114/'4.仕掛品(製品課) _作業用(値)'!K114</f>
        <v>354.2885068056641</v>
      </c>
      <c r="K103" s="592">
        <f>'4.仕掛品(製品課) _作業用(値)'!W114/'4.仕掛品(製品課) _作業用(値)'!K114</f>
        <v>340.33130127008877</v>
      </c>
      <c r="L103" s="592">
        <f>'4.仕掛品(製品課) _作業用(値)'!AA114/'4.仕掛品(製品課) _作業用(値)'!K114</f>
        <v>277.02418491979148</v>
      </c>
      <c r="M103" s="593">
        <f t="shared" si="13"/>
        <v>1994.1749313686641</v>
      </c>
      <c r="O103" s="477">
        <f t="shared" si="14"/>
        <v>1.5731245205740305</v>
      </c>
      <c r="P103" s="477">
        <f t="shared" si="15"/>
        <v>0.54505924123948324</v>
      </c>
      <c r="Q103" s="477">
        <f t="shared" si="16"/>
        <v>0.52358661733859813</v>
      </c>
      <c r="R103" s="477">
        <f t="shared" si="17"/>
        <v>0.42619105372275612</v>
      </c>
      <c r="S103" s="477">
        <f t="shared" si="18"/>
        <v>3.0679614328748679</v>
      </c>
      <c r="U103" s="592">
        <f t="shared" si="19"/>
        <v>1020</v>
      </c>
      <c r="V103" s="592">
        <f t="shared" si="20"/>
        <v>350</v>
      </c>
      <c r="W103" s="592">
        <f t="shared" si="21"/>
        <v>340</v>
      </c>
      <c r="X103" s="592">
        <f t="shared" si="22"/>
        <v>280</v>
      </c>
      <c r="Y103" s="593">
        <f t="shared" si="23"/>
        <v>1990</v>
      </c>
    </row>
    <row r="104" spans="2:25">
      <c r="B104" s="472" t="s">
        <v>3369</v>
      </c>
      <c r="C104" s="563">
        <v>20081200019</v>
      </c>
      <c r="D104" s="473" t="s">
        <v>262</v>
      </c>
      <c r="E104" s="473" t="s">
        <v>202</v>
      </c>
      <c r="F104" s="473"/>
      <c r="G104" s="473">
        <v>1300</v>
      </c>
      <c r="H104" s="473" t="s">
        <v>191</v>
      </c>
      <c r="I104" s="592">
        <f>'4.仕掛品(製品課) _作業用(値)'!E115*'4.仕掛品(製品課) _作業用(値)'!G115</f>
        <v>2045.0618767462397</v>
      </c>
      <c r="J104" s="592">
        <f>'4.仕掛品(製品課) _作業用(値)'!U115/'4.仕掛品(製品課) _作業用(値)'!K115</f>
        <v>403.55423271776965</v>
      </c>
      <c r="K104" s="592">
        <f>'4.仕掛品(製品課) _作業用(値)'!W115/'4.仕掛品(製品課) _作業用(値)'!K115</f>
        <v>363.12440078027294</v>
      </c>
      <c r="L104" s="592">
        <f>'4.仕掛品(製品課) _作業用(値)'!AA115/'4.仕掛品(製品課) _作業用(値)'!K115</f>
        <v>554.04836983958296</v>
      </c>
      <c r="M104" s="593">
        <f t="shared" si="13"/>
        <v>3365.788880083865</v>
      </c>
      <c r="O104" s="477">
        <f t="shared" si="14"/>
        <v>1.5731245205740305</v>
      </c>
      <c r="P104" s="477">
        <f t="shared" si="15"/>
        <v>0.3104263328598228</v>
      </c>
      <c r="Q104" s="477">
        <f t="shared" si="16"/>
        <v>0.27932646213867152</v>
      </c>
      <c r="R104" s="477">
        <f t="shared" si="17"/>
        <v>0.42619105372275612</v>
      </c>
      <c r="S104" s="477">
        <f t="shared" si="18"/>
        <v>2.5890683692952807</v>
      </c>
      <c r="U104" s="592">
        <f t="shared" si="19"/>
        <v>2050</v>
      </c>
      <c r="V104" s="592">
        <f t="shared" si="20"/>
        <v>400</v>
      </c>
      <c r="W104" s="592">
        <f t="shared" si="21"/>
        <v>360</v>
      </c>
      <c r="X104" s="592">
        <f t="shared" si="22"/>
        <v>550</v>
      </c>
      <c r="Y104" s="593">
        <f t="shared" si="23"/>
        <v>3360</v>
      </c>
    </row>
    <row r="105" spans="2:25">
      <c r="B105" s="472" t="s">
        <v>3370</v>
      </c>
      <c r="C105" s="563">
        <v>20230300008</v>
      </c>
      <c r="D105" s="473" t="s">
        <v>437</v>
      </c>
      <c r="E105" s="473" t="s">
        <v>202</v>
      </c>
      <c r="F105" s="473"/>
      <c r="G105" s="473">
        <v>650</v>
      </c>
      <c r="H105" s="473" t="s">
        <v>191</v>
      </c>
      <c r="I105" s="592">
        <f>'4.仕掛品(製品課) _作業用(値)'!E116*'4.仕掛品(製品課) _作業用(値)'!G116</f>
        <v>1022.5309383731199</v>
      </c>
      <c r="J105" s="592">
        <f>'4.仕掛品(製品課) _作業用(値)'!U116/'4.仕掛品(製品課) _作業用(値)'!K116</f>
        <v>253.96595562452819</v>
      </c>
      <c r="K105" s="592">
        <f>'4.仕掛品(製品課) _作業用(値)'!W116/'4.仕掛品(製品課) _作業用(値)'!K116</f>
        <v>223.69193510710059</v>
      </c>
      <c r="L105" s="592">
        <f>'4.仕掛品(製品課) _作業用(値)'!AA116/'4.仕掛品(製品課) _作業用(値)'!K116</f>
        <v>277.02418491979148</v>
      </c>
      <c r="M105" s="593">
        <f t="shared" si="13"/>
        <v>1777.2130140245399</v>
      </c>
      <c r="O105" s="477">
        <f t="shared" si="14"/>
        <v>1.5731245205740305</v>
      </c>
      <c r="P105" s="477">
        <f t="shared" si="15"/>
        <v>0.39071685480696644</v>
      </c>
      <c r="Q105" s="477">
        <f t="shared" si="16"/>
        <v>0.34414143862630858</v>
      </c>
      <c r="R105" s="477">
        <f t="shared" si="17"/>
        <v>0.42619105372275612</v>
      </c>
      <c r="S105" s="477">
        <f t="shared" si="18"/>
        <v>2.7341738677300613</v>
      </c>
      <c r="U105" s="592">
        <f t="shared" si="19"/>
        <v>1020</v>
      </c>
      <c r="V105" s="592">
        <f t="shared" si="20"/>
        <v>250</v>
      </c>
      <c r="W105" s="592">
        <f t="shared" si="21"/>
        <v>220</v>
      </c>
      <c r="X105" s="592">
        <f t="shared" si="22"/>
        <v>280</v>
      </c>
      <c r="Y105" s="593">
        <f t="shared" si="23"/>
        <v>1770</v>
      </c>
    </row>
    <row r="106" spans="2:25">
      <c r="B106" s="472" t="s">
        <v>3371</v>
      </c>
      <c r="C106" s="563">
        <v>20241200064</v>
      </c>
      <c r="D106" s="573" t="s">
        <v>464</v>
      </c>
      <c r="E106" s="473" t="s">
        <v>202</v>
      </c>
      <c r="F106" s="473"/>
      <c r="G106" s="473">
        <v>260</v>
      </c>
      <c r="H106" s="473" t="s">
        <v>93</v>
      </c>
      <c r="I106" s="592">
        <f>'4.仕掛品(製品課) _作業用(値)'!E117*'4.仕掛品(製品課) _作業用(値)'!G117</f>
        <v>409.01237534924792</v>
      </c>
      <c r="J106" s="592">
        <f>'4.仕掛品(製品課) _作業用(値)'!U117/'4.仕掛品(製品課) _作業用(値)'!K117</f>
        <v>171.263816075378</v>
      </c>
      <c r="K106" s="592">
        <f>'4.仕掛品(製品課) _作業用(値)'!W117/'4.仕掛品(製品課) _作業用(値)'!K117</f>
        <v>241.58728991566863</v>
      </c>
      <c r="L106" s="592">
        <f>'4.仕掛品(製品課) _作業用(値)'!AA117/'4.仕掛品(製品課) _作業用(値)'!K117</f>
        <v>110.80967396791659</v>
      </c>
      <c r="M106" s="593">
        <f t="shared" si="13"/>
        <v>932.67315530821122</v>
      </c>
      <c r="O106" s="477">
        <f t="shared" si="14"/>
        <v>1.5731245205740305</v>
      </c>
      <c r="P106" s="477">
        <f t="shared" si="15"/>
        <v>0.6587069849053</v>
      </c>
      <c r="Q106" s="477">
        <f t="shared" si="16"/>
        <v>0.92918188429103321</v>
      </c>
      <c r="R106" s="477">
        <f t="shared" si="17"/>
        <v>0.42619105372275612</v>
      </c>
      <c r="S106" s="477">
        <f t="shared" si="18"/>
        <v>3.5872044434931203</v>
      </c>
      <c r="U106" s="592">
        <f t="shared" si="19"/>
        <v>410</v>
      </c>
      <c r="V106" s="592">
        <f t="shared" si="20"/>
        <v>170</v>
      </c>
      <c r="W106" s="592">
        <f t="shared" si="21"/>
        <v>240</v>
      </c>
      <c r="X106" s="592">
        <f t="shared" si="22"/>
        <v>110</v>
      </c>
      <c r="Y106" s="593">
        <f t="shared" si="23"/>
        <v>930</v>
      </c>
    </row>
    <row r="107" spans="2:25">
      <c r="B107" s="472" t="s">
        <v>3372</v>
      </c>
      <c r="C107" s="563">
        <v>20160900041</v>
      </c>
      <c r="D107" s="473" t="s">
        <v>355</v>
      </c>
      <c r="E107" s="473" t="s">
        <v>202</v>
      </c>
      <c r="F107" s="473"/>
      <c r="G107" s="473">
        <v>650</v>
      </c>
      <c r="H107" s="473" t="s">
        <v>353</v>
      </c>
      <c r="I107" s="592">
        <f>'4.仕掛品(製品課) _作業用(値)'!E118*'4.仕掛品(製品課) _作業用(値)'!G118</f>
        <v>1757.0207092675419</v>
      </c>
      <c r="J107" s="592">
        <f>'4.仕掛品(製品課) _作業用(値)'!U118/'4.仕掛品(製品課) _作業用(値)'!K118</f>
        <v>520.77602155639204</v>
      </c>
      <c r="K107" s="592">
        <f>'4.仕掛品(製品課) _作業用(値)'!W118/'4.仕掛品(製品課) _作業用(値)'!K118</f>
        <v>407.97148164771198</v>
      </c>
      <c r="L107" s="592">
        <f>'4.仕掛品(製品課) _作業用(値)'!AA118/'4.仕掛品(製品課) _作業用(値)'!K118</f>
        <v>277.02418491979148</v>
      </c>
      <c r="M107" s="593">
        <f t="shared" si="13"/>
        <v>2962.7923973914376</v>
      </c>
      <c r="O107" s="477">
        <f t="shared" si="14"/>
        <v>2.7031087834885259</v>
      </c>
      <c r="P107" s="477">
        <f t="shared" si="15"/>
        <v>0.80119387931752617</v>
      </c>
      <c r="Q107" s="477">
        <f t="shared" si="16"/>
        <v>0.6276484333041723</v>
      </c>
      <c r="R107" s="477">
        <f t="shared" si="17"/>
        <v>0.42619105372275612</v>
      </c>
      <c r="S107" s="477">
        <f t="shared" si="18"/>
        <v>4.5581421498329808</v>
      </c>
      <c r="U107" s="592">
        <f t="shared" si="19"/>
        <v>1760</v>
      </c>
      <c r="V107" s="592">
        <f t="shared" si="20"/>
        <v>520</v>
      </c>
      <c r="W107" s="592">
        <f t="shared" si="21"/>
        <v>410</v>
      </c>
      <c r="X107" s="592">
        <f t="shared" si="22"/>
        <v>280</v>
      </c>
      <c r="Y107" s="593">
        <f t="shared" si="23"/>
        <v>2970</v>
      </c>
    </row>
    <row r="108" spans="2:25">
      <c r="B108" s="472" t="s">
        <v>3373</v>
      </c>
      <c r="C108" s="563">
        <v>20160900042</v>
      </c>
      <c r="D108" s="473" t="s">
        <v>356</v>
      </c>
      <c r="E108" s="473" t="s">
        <v>202</v>
      </c>
      <c r="F108" s="473"/>
      <c r="G108" s="473">
        <v>1300</v>
      </c>
      <c r="H108" s="473" t="s">
        <v>353</v>
      </c>
      <c r="I108" s="592">
        <f>'4.仕掛品(製品課) _作業用(値)'!E119*'4.仕掛品(製品課) _作業用(値)'!G119</f>
        <v>3514.0414185350837</v>
      </c>
      <c r="J108" s="592">
        <f>'4.仕掛品(製品課) _作業用(値)'!U119/'4.仕掛品(製品課) _作業用(値)'!K119</f>
        <v>408.01775137303139</v>
      </c>
      <c r="K108" s="592">
        <f>'4.仕掛品(製品課) _作業用(値)'!W119/'4.仕掛品(製品課) _作業用(値)'!K119</f>
        <v>499.79169501072187</v>
      </c>
      <c r="L108" s="592">
        <f>'4.仕掛品(製品課) _作業用(値)'!AA119/'4.仕掛品(製品課) _作業用(値)'!K119</f>
        <v>554.04836983958296</v>
      </c>
      <c r="M108" s="593">
        <f t="shared" si="13"/>
        <v>4975.8992347584199</v>
      </c>
      <c r="O108" s="477">
        <f t="shared" si="14"/>
        <v>2.7031087834885259</v>
      </c>
      <c r="P108" s="477">
        <f t="shared" si="15"/>
        <v>0.31385980874848568</v>
      </c>
      <c r="Q108" s="477">
        <f t="shared" si="16"/>
        <v>0.38445515000824759</v>
      </c>
      <c r="R108" s="477">
        <f t="shared" si="17"/>
        <v>0.42619105372275612</v>
      </c>
      <c r="S108" s="477">
        <f t="shared" si="18"/>
        <v>3.8276147959680151</v>
      </c>
      <c r="U108" s="592">
        <f t="shared" si="19"/>
        <v>3510</v>
      </c>
      <c r="V108" s="592">
        <f t="shared" si="20"/>
        <v>410</v>
      </c>
      <c r="W108" s="592">
        <f t="shared" si="21"/>
        <v>500</v>
      </c>
      <c r="X108" s="592">
        <f t="shared" si="22"/>
        <v>550</v>
      </c>
      <c r="Y108" s="593">
        <f t="shared" si="23"/>
        <v>4970</v>
      </c>
    </row>
    <row r="109" spans="2:25">
      <c r="B109" s="472" t="s">
        <v>3374</v>
      </c>
      <c r="C109" s="563">
        <v>20200300074</v>
      </c>
      <c r="D109" s="473" t="s">
        <v>403</v>
      </c>
      <c r="E109" s="473" t="s">
        <v>202</v>
      </c>
      <c r="F109" s="473"/>
      <c r="G109" s="473">
        <v>65</v>
      </c>
      <c r="H109" s="473" t="s">
        <v>149</v>
      </c>
      <c r="I109" s="592">
        <f>'4.仕掛品(製品課) _作業用(値)'!E120*'4.仕掛品(製品課) _作業用(値)'!G120</f>
        <v>175.70207092675417</v>
      </c>
      <c r="J109" s="592">
        <f>'4.仕掛品(製品課) _作業用(値)'!U120/'4.仕掛品(製品課) _作業用(値)'!K120</f>
        <v>249.02976912254127</v>
      </c>
      <c r="K109" s="592">
        <f>'4.仕掛品(製品課) _作業用(値)'!W120/'4.仕掛品(製品課) _作業用(値)'!K120</f>
        <v>218.09963672942308</v>
      </c>
      <c r="L109" s="592">
        <f>'4.仕掛品(製品課) _作業用(値)'!AA120/'4.仕掛品(製品課) _作業用(値)'!K120</f>
        <v>27.702418491979145</v>
      </c>
      <c r="M109" s="593">
        <f t="shared" si="13"/>
        <v>670.53389527069771</v>
      </c>
      <c r="O109" s="477">
        <f t="shared" si="14"/>
        <v>2.7031087834885259</v>
      </c>
      <c r="P109" s="477">
        <f t="shared" si="15"/>
        <v>3.8312272172698658</v>
      </c>
      <c r="Q109" s="477">
        <f t="shared" si="16"/>
        <v>3.3553790266065091</v>
      </c>
      <c r="R109" s="477">
        <f t="shared" si="17"/>
        <v>0.42619105372275606</v>
      </c>
      <c r="S109" s="477">
        <f t="shared" si="18"/>
        <v>10.315906081087657</v>
      </c>
      <c r="U109" s="592">
        <f t="shared" si="19"/>
        <v>180</v>
      </c>
      <c r="V109" s="592">
        <f t="shared" si="20"/>
        <v>250</v>
      </c>
      <c r="W109" s="592">
        <f t="shared" si="21"/>
        <v>220</v>
      </c>
      <c r="X109" s="592">
        <f t="shared" si="22"/>
        <v>30</v>
      </c>
      <c r="Y109" s="593">
        <f t="shared" si="23"/>
        <v>680</v>
      </c>
    </row>
    <row r="110" spans="2:25">
      <c r="B110" s="472" t="s">
        <v>3375</v>
      </c>
      <c r="C110" s="563">
        <v>20051000011</v>
      </c>
      <c r="D110" s="473" t="s">
        <v>208</v>
      </c>
      <c r="E110" s="473" t="s">
        <v>202</v>
      </c>
      <c r="F110" s="473"/>
      <c r="G110" s="473">
        <v>450</v>
      </c>
      <c r="H110" s="473" t="s">
        <v>203</v>
      </c>
      <c r="I110" s="592">
        <f>'4.仕掛品(製品課) _作業用(値)'!E121*'4.仕掛品(製品課) _作業用(値)'!G121</f>
        <v>738.25834296533264</v>
      </c>
      <c r="J110" s="592">
        <f>'4.仕掛品(製品課) _作業用(値)'!U121/'4.仕掛品(製品課) _作業用(値)'!K121</f>
        <v>747.13465147314548</v>
      </c>
      <c r="K110" s="592">
        <f>'4.仕掛品(製品課) _作業用(値)'!W121/'4.仕掛品(製品課) _作業用(値)'!K121</f>
        <v>882.6966747902452</v>
      </c>
      <c r="L110" s="592">
        <f>'4.仕掛品(製品課) _作業用(値)'!AA121/'4.仕掛品(製品課) _作業用(値)'!K121</f>
        <v>191.78597417524026</v>
      </c>
      <c r="M110" s="593">
        <f t="shared" si="13"/>
        <v>2559.8756434039637</v>
      </c>
      <c r="O110" s="477">
        <f t="shared" si="14"/>
        <v>1.6405740954785171</v>
      </c>
      <c r="P110" s="477">
        <f t="shared" si="15"/>
        <v>1.6602992254958788</v>
      </c>
      <c r="Q110" s="477">
        <f t="shared" si="16"/>
        <v>1.961548166200545</v>
      </c>
      <c r="R110" s="477">
        <f t="shared" si="17"/>
        <v>0.42619105372275612</v>
      </c>
      <c r="S110" s="477">
        <f t="shared" si="18"/>
        <v>5.6886125408976973</v>
      </c>
      <c r="U110" s="592">
        <f t="shared" si="19"/>
        <v>740</v>
      </c>
      <c r="V110" s="592">
        <f t="shared" si="20"/>
        <v>750</v>
      </c>
      <c r="W110" s="592">
        <f t="shared" si="21"/>
        <v>880</v>
      </c>
      <c r="X110" s="592">
        <f t="shared" si="22"/>
        <v>190</v>
      </c>
      <c r="Y110" s="593">
        <f t="shared" si="23"/>
        <v>2560</v>
      </c>
    </row>
    <row r="111" spans="2:25">
      <c r="B111" s="472" t="s">
        <v>3376</v>
      </c>
      <c r="C111" s="563">
        <v>20120300038</v>
      </c>
      <c r="D111" s="473" t="s">
        <v>300</v>
      </c>
      <c r="E111" s="473" t="s">
        <v>202</v>
      </c>
      <c r="F111" s="473"/>
      <c r="G111" s="473">
        <v>450</v>
      </c>
      <c r="H111" s="473" t="s">
        <v>203</v>
      </c>
      <c r="I111" s="592">
        <f>'4.仕掛品(製品課) _作業用(値)'!E122*'4.仕掛品(製品課) _作業用(値)'!G122</f>
        <v>738.25834296533264</v>
      </c>
      <c r="J111" s="592">
        <f>'4.仕掛品(製品課) _作業用(値)'!U122/'4.仕掛品(製品課) _作業用(値)'!K122</f>
        <v>906.96763674014346</v>
      </c>
      <c r="K111" s="592">
        <f>'4.仕掛品(製品課) _作業用(値)'!W122/'4.仕掛品(製品課) _作業用(値)'!K122</f>
        <v>1170.9588031626795</v>
      </c>
      <c r="L111" s="592">
        <f>'4.仕掛品(製品課) _作業用(値)'!AA122/'4.仕掛品(製品課) _作業用(値)'!K122</f>
        <v>191.78597417524026</v>
      </c>
      <c r="M111" s="593">
        <f t="shared" si="13"/>
        <v>3007.9707570433961</v>
      </c>
      <c r="O111" s="477">
        <f t="shared" si="14"/>
        <v>1.6405740954785171</v>
      </c>
      <c r="P111" s="477">
        <f t="shared" si="15"/>
        <v>2.0154836372003189</v>
      </c>
      <c r="Q111" s="477">
        <f t="shared" si="16"/>
        <v>2.6021306736948433</v>
      </c>
      <c r="R111" s="477">
        <f t="shared" si="17"/>
        <v>0.42619105372275612</v>
      </c>
      <c r="S111" s="477">
        <f t="shared" si="18"/>
        <v>6.6843794600964355</v>
      </c>
      <c r="U111" s="592">
        <f t="shared" si="19"/>
        <v>740</v>
      </c>
      <c r="V111" s="592">
        <f t="shared" si="20"/>
        <v>910</v>
      </c>
      <c r="W111" s="592">
        <f t="shared" si="21"/>
        <v>1170</v>
      </c>
      <c r="X111" s="592">
        <f t="shared" si="22"/>
        <v>190</v>
      </c>
      <c r="Y111" s="593">
        <f t="shared" si="23"/>
        <v>3010</v>
      </c>
    </row>
    <row r="112" spans="2:25">
      <c r="B112" s="472" t="s">
        <v>3377</v>
      </c>
      <c r="C112" s="563">
        <v>20240500062</v>
      </c>
      <c r="D112" s="573" t="s">
        <v>457</v>
      </c>
      <c r="E112" s="473" t="s">
        <v>202</v>
      </c>
      <c r="F112" s="473"/>
      <c r="G112" s="473">
        <v>5</v>
      </c>
      <c r="H112" s="473" t="s">
        <v>59</v>
      </c>
      <c r="I112" s="592">
        <f>'4.仕掛品(製品課) _作業用(値)'!E123*'4.仕掛品(製品課) _作業用(値)'!G123</f>
        <v>8.2028704773925849</v>
      </c>
      <c r="J112" s="592">
        <f>'4.仕掛品(製品課) _作業用(値)'!U123/'4.仕掛品(製品課) _作業用(値)'!K123</f>
        <v>1067.6326906182765</v>
      </c>
      <c r="K112" s="592">
        <f>'4.仕掛品(製品課) _作業用(値)'!W123/'4.仕掛品(製品課) _作業用(値)'!K123</f>
        <v>18.302067417853682</v>
      </c>
      <c r="L112" s="592">
        <f>'4.仕掛品(製品課) _作業用(値)'!AA123/'4.仕掛品(製品課) _作業用(値)'!K123</f>
        <v>2.1309552686137807</v>
      </c>
      <c r="M112" s="593">
        <f t="shared" si="13"/>
        <v>1096.2685837821366</v>
      </c>
      <c r="O112" s="477">
        <f>I112/$G112</f>
        <v>1.6405740954785171</v>
      </c>
      <c r="P112" s="477">
        <f t="shared" si="15"/>
        <v>213.52653812365529</v>
      </c>
      <c r="Q112" s="477">
        <f t="shared" si="16"/>
        <v>3.6604134835707365</v>
      </c>
      <c r="R112" s="477">
        <f t="shared" si="17"/>
        <v>0.42619105372275612</v>
      </c>
      <c r="S112" s="477">
        <f t="shared" si="18"/>
        <v>219.25371675642731</v>
      </c>
      <c r="U112" s="592">
        <f t="shared" si="19"/>
        <v>10</v>
      </c>
      <c r="V112" s="592">
        <f t="shared" si="20"/>
        <v>1070</v>
      </c>
      <c r="W112" s="592">
        <f t="shared" si="21"/>
        <v>20</v>
      </c>
      <c r="X112" s="592">
        <f t="shared" si="22"/>
        <v>0</v>
      </c>
      <c r="Y112" s="593">
        <f t="shared" si="23"/>
        <v>1100</v>
      </c>
    </row>
    <row r="113" spans="2:25">
      <c r="B113" s="472" t="s">
        <v>3378</v>
      </c>
      <c r="C113" s="563">
        <v>20060100007</v>
      </c>
      <c r="D113" s="473" t="s">
        <v>212</v>
      </c>
      <c r="E113" s="473" t="s">
        <v>202</v>
      </c>
      <c r="F113" s="473"/>
      <c r="G113" s="473">
        <v>30</v>
      </c>
      <c r="H113" s="473" t="s">
        <v>213</v>
      </c>
      <c r="I113" s="592">
        <f>'4.仕掛品(製品課) _作業用(値)'!E124*'4.仕掛品(製品課) _作業用(値)'!G124</f>
        <v>44.703196040923125</v>
      </c>
      <c r="J113" s="592">
        <f>'4.仕掛品(製品課) _作業用(値)'!U124/'4.仕掛品(製品課) _作業用(値)'!K124</f>
        <v>157.90811957122213</v>
      </c>
      <c r="K113" s="592">
        <f>'4.仕掛品(製品課) _作業用(値)'!W124/'4.仕掛品(製品課) _作業用(値)'!K124</f>
        <v>514.20094173969869</v>
      </c>
      <c r="L113" s="592">
        <f>'4.仕掛品(製品課) _作業用(値)'!AA124/'4.仕掛品(製品課) _作業用(値)'!K124</f>
        <v>12.785731611682683</v>
      </c>
      <c r="M113" s="593">
        <f t="shared" si="13"/>
        <v>729.59798896352663</v>
      </c>
      <c r="O113" s="477">
        <f t="shared" ref="O113:O116" si="24">I113/$G113</f>
        <v>1.4901065346974376</v>
      </c>
      <c r="P113" s="477">
        <f t="shared" si="15"/>
        <v>5.2636039857074044</v>
      </c>
      <c r="Q113" s="477">
        <f t="shared" si="16"/>
        <v>17.140031391323291</v>
      </c>
      <c r="R113" s="477">
        <f t="shared" si="17"/>
        <v>0.42619105372275612</v>
      </c>
      <c r="S113" s="477">
        <f t="shared" si="18"/>
        <v>24.319932965450889</v>
      </c>
      <c r="U113" s="592">
        <f t="shared" si="19"/>
        <v>40</v>
      </c>
      <c r="V113" s="592">
        <f t="shared" si="20"/>
        <v>160</v>
      </c>
      <c r="W113" s="592">
        <f t="shared" si="21"/>
        <v>510</v>
      </c>
      <c r="X113" s="592">
        <f t="shared" si="22"/>
        <v>10</v>
      </c>
      <c r="Y113" s="593">
        <f t="shared" si="23"/>
        <v>720</v>
      </c>
    </row>
    <row r="114" spans="2:25">
      <c r="B114" s="472" t="s">
        <v>3379</v>
      </c>
      <c r="C114" s="563">
        <v>20090100015</v>
      </c>
      <c r="D114" s="473" t="s">
        <v>264</v>
      </c>
      <c r="E114" s="473" t="s">
        <v>202</v>
      </c>
      <c r="F114" s="473"/>
      <c r="G114" s="473">
        <v>30</v>
      </c>
      <c r="H114" s="473" t="s">
        <v>265</v>
      </c>
      <c r="I114" s="592">
        <f>'4.仕掛品(製品課) _作業用(値)'!E125*'4.仕掛品(製品課) _作業用(値)'!G125</f>
        <v>163.58041595974291</v>
      </c>
      <c r="J114" s="592">
        <f>'4.仕掛品(製品課) _作業用(値)'!U125/'4.仕掛品(製品課) _作業用(値)'!K125</f>
        <v>129.84237621320034</v>
      </c>
      <c r="K114" s="592">
        <f>'4.仕掛品(製品課) _作業用(値)'!W125/'4.仕掛品(製品課) _作業用(値)'!K125</f>
        <v>360.38820011989873</v>
      </c>
      <c r="L114" s="592">
        <f>'4.仕掛品(製品課) _作業用(値)'!AA125/'4.仕掛品(製品課) _作業用(値)'!K125</f>
        <v>12.785731611682683</v>
      </c>
      <c r="M114" s="593">
        <f t="shared" si="13"/>
        <v>666.59672390452465</v>
      </c>
      <c r="O114" s="477">
        <f t="shared" si="24"/>
        <v>5.4526805319914304</v>
      </c>
      <c r="P114" s="477">
        <f t="shared" si="15"/>
        <v>4.3280792071066783</v>
      </c>
      <c r="Q114" s="477">
        <f t="shared" si="16"/>
        <v>12.012940003996624</v>
      </c>
      <c r="R114" s="477">
        <f t="shared" si="17"/>
        <v>0.42619105372275612</v>
      </c>
      <c r="S114" s="477">
        <f t="shared" si="18"/>
        <v>22.219890796817488</v>
      </c>
      <c r="U114" s="592">
        <f t="shared" si="19"/>
        <v>160</v>
      </c>
      <c r="V114" s="592">
        <f t="shared" si="20"/>
        <v>130</v>
      </c>
      <c r="W114" s="592">
        <f t="shared" si="21"/>
        <v>360</v>
      </c>
      <c r="X114" s="592">
        <f t="shared" si="22"/>
        <v>10</v>
      </c>
      <c r="Y114" s="593">
        <f t="shared" si="23"/>
        <v>660</v>
      </c>
    </row>
    <row r="115" spans="2:25">
      <c r="B115" s="472" t="s">
        <v>3380</v>
      </c>
      <c r="C115" s="563">
        <v>20091200012</v>
      </c>
      <c r="D115" s="473" t="s">
        <v>278</v>
      </c>
      <c r="E115" s="473" t="s">
        <v>202</v>
      </c>
      <c r="F115" s="473"/>
      <c r="G115" s="473">
        <v>75</v>
      </c>
      <c r="H115" s="473" t="s">
        <v>279</v>
      </c>
      <c r="I115" s="592">
        <f>'4.仕掛品(製品課) _作業用(値)'!E126*'4.仕掛品(製品課) _作業用(値)'!G126</f>
        <v>165.54859754327683</v>
      </c>
      <c r="J115" s="592">
        <f>'4.仕掛品(製品課) _作業用(値)'!U126/'4.仕掛品(製品課) _作業用(値)'!K126</f>
        <v>113.65311509817712</v>
      </c>
      <c r="K115" s="592">
        <f>'4.仕掛品(製品課) _作業用(値)'!W126/'4.仕掛品(製品課) _作業用(値)'!K126</f>
        <v>185.34474623159761</v>
      </c>
      <c r="L115" s="592">
        <f>'4.仕掛品(製品課) _作業用(値)'!AA126/'4.仕掛品(製品課) _作業用(値)'!K126</f>
        <v>31.964329029206709</v>
      </c>
      <c r="M115" s="593">
        <f t="shared" si="13"/>
        <v>496.51078790225824</v>
      </c>
      <c r="O115" s="477">
        <f t="shared" si="24"/>
        <v>2.2073146339103578</v>
      </c>
      <c r="P115" s="477">
        <f t="shared" si="15"/>
        <v>1.5153748679756951</v>
      </c>
      <c r="Q115" s="477">
        <f t="shared" si="16"/>
        <v>2.4712632830879682</v>
      </c>
      <c r="R115" s="477">
        <f t="shared" si="17"/>
        <v>0.42619105372275612</v>
      </c>
      <c r="S115" s="477">
        <f t="shared" si="18"/>
        <v>6.6201438386967766</v>
      </c>
      <c r="U115" s="592">
        <f t="shared" si="19"/>
        <v>170</v>
      </c>
      <c r="V115" s="592">
        <f t="shared" si="20"/>
        <v>110</v>
      </c>
      <c r="W115" s="592">
        <f t="shared" si="21"/>
        <v>190</v>
      </c>
      <c r="X115" s="592">
        <f t="shared" si="22"/>
        <v>30</v>
      </c>
      <c r="Y115" s="593">
        <f t="shared" si="23"/>
        <v>500</v>
      </c>
    </row>
    <row r="116" spans="2:25">
      <c r="B116" s="472" t="s">
        <v>3381</v>
      </c>
      <c r="C116" s="563">
        <v>20091200013</v>
      </c>
      <c r="D116" s="473" t="s">
        <v>280</v>
      </c>
      <c r="E116" s="473" t="s">
        <v>202</v>
      </c>
      <c r="F116" s="473"/>
      <c r="G116" s="473">
        <v>5</v>
      </c>
      <c r="H116" s="473" t="s">
        <v>279</v>
      </c>
      <c r="I116" s="592">
        <f>'4.仕掛品(製品課) _作業用(値)'!E127*'4.仕掛品(製品課) _作業用(値)'!G127</f>
        <v>11.036573169551788</v>
      </c>
      <c r="J116" s="592">
        <f>'4.仕掛品(製品課) _作業用(値)'!U127/'4.仕掛品(製品課) _作業用(値)'!K127</f>
        <v>21.74217837660392</v>
      </c>
      <c r="K116" s="592">
        <f>'4.仕掛品(製品課) _作業用(値)'!W127/'4.仕掛品(製品課) _作業用(値)'!K127</f>
        <v>44.227091169746743</v>
      </c>
      <c r="L116" s="592">
        <f>'4.仕掛品(製品課) _作業用(値)'!AA127/'4.仕掛品(製品課) _作業用(値)'!K127</f>
        <v>2.1309552686137807</v>
      </c>
      <c r="M116" s="593">
        <f t="shared" si="13"/>
        <v>79.136797984516221</v>
      </c>
      <c r="O116" s="477">
        <f t="shared" si="24"/>
        <v>2.2073146339103578</v>
      </c>
      <c r="P116" s="477">
        <f t="shared" si="15"/>
        <v>4.3484356753207845</v>
      </c>
      <c r="Q116" s="477">
        <f t="shared" si="16"/>
        <v>8.8454182339493492</v>
      </c>
      <c r="R116" s="477">
        <f t="shared" si="17"/>
        <v>0.42619105372275612</v>
      </c>
      <c r="S116" s="477">
        <f t="shared" si="18"/>
        <v>15.827359596903245</v>
      </c>
      <c r="U116" s="592">
        <f t="shared" si="19"/>
        <v>10</v>
      </c>
      <c r="V116" s="592">
        <f t="shared" si="20"/>
        <v>20</v>
      </c>
      <c r="W116" s="592">
        <f t="shared" si="21"/>
        <v>40</v>
      </c>
      <c r="X116" s="592">
        <f t="shared" si="22"/>
        <v>0</v>
      </c>
      <c r="Y116" s="593">
        <f t="shared" si="23"/>
        <v>70</v>
      </c>
    </row>
  </sheetData>
  <phoneticPr fontId="7"/>
  <pageMargins left="0.70866141732283472" right="0.70866141732283472" top="0.74803149606299213" bottom="0.74803149606299213" header="0.31496062992125984" footer="0.31496062992125984"/>
  <pageSetup paperSize="8" scale="59" orientation="portrait" r:id="rId1"/>
  <ignoredErrors>
    <ignoredError sqref="B6:B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49F5-0585-41BD-BB3D-19390A79B6A2}">
  <sheetPr>
    <tabColor rgb="FFFF0000"/>
  </sheetPr>
  <dimension ref="B1:AG14"/>
  <sheetViews>
    <sheetView workbookViewId="0">
      <selection activeCell="F14" sqref="F14"/>
    </sheetView>
  </sheetViews>
  <sheetFormatPr defaultRowHeight="13"/>
  <sheetData>
    <row r="1" spans="2:33" ht="16.5">
      <c r="C1" s="472" t="s">
        <v>3231</v>
      </c>
      <c r="D1" s="472" t="s">
        <v>3066</v>
      </c>
      <c r="E1" s="472" t="s">
        <v>3234</v>
      </c>
      <c r="F1" s="472" t="s">
        <v>3237</v>
      </c>
      <c r="G1" s="472" t="s">
        <v>3233</v>
      </c>
      <c r="H1" s="472" t="s">
        <v>3232</v>
      </c>
      <c r="I1" s="472" t="s">
        <v>3236</v>
      </c>
      <c r="J1" s="472" t="s">
        <v>3235</v>
      </c>
      <c r="K1" s="472" t="s">
        <v>3238</v>
      </c>
      <c r="L1" s="472" t="s">
        <v>3239</v>
      </c>
      <c r="M1" s="472" t="s">
        <v>3240</v>
      </c>
      <c r="N1" s="472" t="s">
        <v>3241</v>
      </c>
      <c r="O1" s="472" t="s">
        <v>3242</v>
      </c>
      <c r="P1" s="472" t="s">
        <v>3243</v>
      </c>
      <c r="Q1" s="472" t="s">
        <v>3244</v>
      </c>
      <c r="R1" s="472" t="s">
        <v>3245</v>
      </c>
      <c r="S1" s="472" t="s">
        <v>3246</v>
      </c>
      <c r="T1" s="472" t="s">
        <v>3247</v>
      </c>
      <c r="U1" s="472" t="s">
        <v>3248</v>
      </c>
      <c r="V1" s="472" t="s">
        <v>3249</v>
      </c>
      <c r="W1" s="472" t="s">
        <v>3250</v>
      </c>
      <c r="X1" s="472" t="s">
        <v>3251</v>
      </c>
      <c r="Y1" s="472" t="s">
        <v>3252</v>
      </c>
      <c r="Z1" s="472" t="s">
        <v>3253</v>
      </c>
      <c r="AA1" s="472" t="s">
        <v>3254</v>
      </c>
      <c r="AB1" s="472" t="s">
        <v>3255</v>
      </c>
      <c r="AC1" s="472" t="s">
        <v>3256</v>
      </c>
      <c r="AD1" s="472" t="s">
        <v>3257</v>
      </c>
      <c r="AE1" s="472" t="s">
        <v>3258</v>
      </c>
      <c r="AF1" s="472" t="s">
        <v>3259</v>
      </c>
    </row>
    <row r="2" spans="2:33" ht="16.5">
      <c r="C2" s="473" t="s">
        <v>211</v>
      </c>
      <c r="D2" s="473" t="s">
        <v>185</v>
      </c>
      <c r="E2" s="473" t="s">
        <v>273</v>
      </c>
      <c r="F2" s="473" t="s">
        <v>196</v>
      </c>
      <c r="G2" s="473" t="s">
        <v>205</v>
      </c>
      <c r="H2" s="473" t="s">
        <v>63</v>
      </c>
      <c r="I2" s="473" t="s">
        <v>230</v>
      </c>
      <c r="J2" s="473" t="s">
        <v>219</v>
      </c>
      <c r="K2" s="473" t="s">
        <v>333</v>
      </c>
      <c r="L2" s="473" t="s">
        <v>247</v>
      </c>
      <c r="M2" s="473" t="s">
        <v>463</v>
      </c>
      <c r="N2" s="473" t="s">
        <v>180</v>
      </c>
      <c r="O2" s="473" t="s">
        <v>170</v>
      </c>
      <c r="P2" s="473" t="s">
        <v>215</v>
      </c>
      <c r="Q2" s="473" t="s">
        <v>45</v>
      </c>
      <c r="R2" s="473" t="s">
        <v>108</v>
      </c>
      <c r="S2" s="473" t="s">
        <v>200</v>
      </c>
      <c r="T2" s="473" t="s">
        <v>282</v>
      </c>
      <c r="U2" s="473" t="s">
        <v>314</v>
      </c>
      <c r="V2" s="473" t="s">
        <v>147</v>
      </c>
      <c r="W2" s="473" t="s">
        <v>182</v>
      </c>
      <c r="X2" s="473" t="s">
        <v>253</v>
      </c>
      <c r="Y2" s="473" t="s">
        <v>302</v>
      </c>
      <c r="Z2" s="473" t="s">
        <v>255</v>
      </c>
      <c r="AA2" s="473" t="s">
        <v>191</v>
      </c>
      <c r="AB2" s="473" t="s">
        <v>149</v>
      </c>
      <c r="AC2" s="473" t="s">
        <v>203</v>
      </c>
      <c r="AD2" s="473" t="s">
        <v>213</v>
      </c>
      <c r="AE2" s="473" t="s">
        <v>265</v>
      </c>
      <c r="AF2" s="473" t="s">
        <v>279</v>
      </c>
    </row>
    <row r="3" spans="2:33">
      <c r="C3">
        <v>2</v>
      </c>
      <c r="D3">
        <v>4</v>
      </c>
      <c r="E3">
        <v>3</v>
      </c>
      <c r="F3">
        <v>1</v>
      </c>
      <c r="G3">
        <v>1</v>
      </c>
      <c r="H3">
        <v>2</v>
      </c>
      <c r="I3">
        <v>2</v>
      </c>
      <c r="J3">
        <v>5</v>
      </c>
      <c r="K3">
        <v>2</v>
      </c>
      <c r="L3">
        <v>2</v>
      </c>
      <c r="M3">
        <v>6</v>
      </c>
      <c r="N3">
        <v>3</v>
      </c>
      <c r="O3">
        <v>8</v>
      </c>
      <c r="P3">
        <v>5</v>
      </c>
      <c r="Q3">
        <v>14</v>
      </c>
      <c r="R3">
        <v>9</v>
      </c>
      <c r="S3">
        <v>7</v>
      </c>
      <c r="T3">
        <v>2</v>
      </c>
      <c r="U3">
        <v>3</v>
      </c>
      <c r="V3">
        <v>9</v>
      </c>
      <c r="W3">
        <v>3</v>
      </c>
      <c r="X3">
        <v>1</v>
      </c>
      <c r="Y3">
        <v>4</v>
      </c>
      <c r="Z3">
        <v>5</v>
      </c>
      <c r="AA3">
        <v>6</v>
      </c>
      <c r="AB3">
        <v>3</v>
      </c>
      <c r="AC3">
        <v>3</v>
      </c>
      <c r="AD3">
        <v>1</v>
      </c>
      <c r="AE3">
        <v>1</v>
      </c>
      <c r="AF3">
        <v>3</v>
      </c>
      <c r="AG3">
        <f>SUM(C3:AF3)</f>
        <v>120</v>
      </c>
    </row>
    <row r="4" spans="2:33">
      <c r="B4">
        <f>'4.仕掛品(製品課) _作業用(値)'!A17</f>
        <v>20051200013</v>
      </c>
      <c r="C4" t="str">
        <f>'4.仕掛品(製品課) _作業用(値)'!B17</f>
        <v>MKF-Ⅰ 分包150g(AAAAA)</v>
      </c>
    </row>
    <row r="5" spans="2:33">
      <c r="B5">
        <f>'4.仕掛品(製品課) _作業用(値)'!A18</f>
        <v>20071100007</v>
      </c>
      <c r="C5" t="str">
        <f>'4.仕掛品(製品課) _作業用(値)'!B18</f>
        <v>MKF-Ⅰ携帯ﾊﾟｯｸ 50g(5A)</v>
      </c>
    </row>
    <row r="6" spans="2:33">
      <c r="C6">
        <f>'4.仕掛品(製品課) _作業用(値)'!A19</f>
        <v>20051200005</v>
      </c>
      <c r="D6" t="str">
        <f>'4.仕掛品(製品課) _作業用(値)'!B19</f>
        <v>万田HI酵素 分包150g</v>
      </c>
    </row>
    <row r="7" spans="2:33">
      <c r="C7">
        <f>'4.仕掛品(製品課) _作業用(値)'!A20</f>
        <v>20071000005</v>
      </c>
      <c r="D7" t="str">
        <f>'4.仕掛品(製品課) _作業用(値)'!B20</f>
        <v>試供品 HI酵素 5g</v>
      </c>
    </row>
    <row r="8" spans="2:33">
      <c r="C8">
        <f>'4.仕掛品(製品課) _作業用(値)'!A21</f>
        <v>20110800311</v>
      </c>
      <c r="D8" t="str">
        <f>'4.仕掛品(製品課) _作業用(値)'!B21</f>
        <v>MANDA HI KOHSO</v>
      </c>
    </row>
    <row r="9" spans="2:33">
      <c r="C9">
        <f>'4.仕掛品(製品課) _作業用(値)'!A22</f>
        <v>20110800629</v>
      </c>
      <c r="D9" t="str">
        <f>'4.仕掛品(製品課) _作業用(値)'!B22</f>
        <v>万田HI酵素 145g</v>
      </c>
    </row>
    <row r="10" spans="2:33">
      <c r="D10">
        <f>'4.仕掛品(製品課) _作業用(値)'!A23</f>
        <v>20200800016</v>
      </c>
      <c r="E10" t="str">
        <f>'4.仕掛品(製品課) _作業用(値)'!B23</f>
        <v>万田酵素ｴｸｾﾚﾝﾄ 145g</v>
      </c>
    </row>
    <row r="11" spans="2:33">
      <c r="D11">
        <f>'4.仕掛品(製品課) _作業用(値)'!A24</f>
        <v>20200800017</v>
      </c>
      <c r="E11" t="str">
        <f>'4.仕掛品(製品課) _作業用(値)'!B24</f>
        <v>万田酵素ｴｸｾﾚﾝﾄ 分包30g（2.5g×12包）</v>
      </c>
    </row>
    <row r="12" spans="2:33">
      <c r="D12">
        <f>'4.仕掛品(製品課) _作業用(値)'!A25</f>
        <v>20200800018</v>
      </c>
      <c r="E12" t="str">
        <f>'4.仕掛品(製品課) _作業用(値)'!B25</f>
        <v>万田酵素ｴｸｾﾚﾝﾄ 分包450g</v>
      </c>
    </row>
    <row r="13" spans="2:33">
      <c r="E13">
        <f>'4.仕掛品(製品課) _作業用(値)'!A26</f>
        <v>20240100051</v>
      </c>
      <c r="F13" t="str">
        <f>'4.仕掛品(製品課) _作業用(値)'!B26</f>
        <v>万田酵素 MANUKA HONEY Premium 分包77.5g</v>
      </c>
    </row>
    <row r="14" spans="2:33">
      <c r="F14">
        <f>'4.仕掛品(製品課) _作業用(値)'!A27</f>
        <v>20110300008</v>
      </c>
      <c r="G14" t="str">
        <f>'4.仕掛品(製品課) _作業用(値)'!B27</f>
        <v>Man-Koso CARAT 145g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0C17-EE70-409D-AC79-724DEB4630A4}">
  <sheetPr>
    <pageSetUpPr fitToPage="1"/>
  </sheetPr>
  <dimension ref="A1:AS240"/>
  <sheetViews>
    <sheetView zoomScale="80" zoomScaleNormal="80" workbookViewId="0">
      <pane xSplit="7" ySplit="5" topLeftCell="V135" activePane="bottomRight" state="frozen"/>
      <selection activeCell="E107" sqref="E107"/>
      <selection pane="topRight" activeCell="E107" sqref="E107"/>
      <selection pane="bottomLeft" activeCell="E107" sqref="E107"/>
      <selection pane="bottomRight" activeCell="Z135" sqref="Z135"/>
    </sheetView>
  </sheetViews>
  <sheetFormatPr defaultRowHeight="16.5" outlineLevelCol="1"/>
  <cols>
    <col min="1" max="1" width="14.1796875" style="471" customWidth="1"/>
    <col min="2" max="2" width="44.54296875" style="471" bestFit="1" customWidth="1"/>
    <col min="3" max="3" width="9.26953125" style="471" bestFit="1" customWidth="1"/>
    <col min="4" max="4" width="7.36328125" style="471" bestFit="1" customWidth="1"/>
    <col min="5" max="5" width="9.54296875" style="471" bestFit="1" customWidth="1"/>
    <col min="6" max="6" width="9.26953125" style="471" bestFit="1" customWidth="1"/>
    <col min="7" max="7" width="9.36328125" style="471" bestFit="1" customWidth="1"/>
    <col min="8" max="8" width="9.7265625" style="471" bestFit="1" customWidth="1"/>
    <col min="9" max="9" width="7.36328125" style="471" bestFit="1" customWidth="1"/>
    <col min="10" max="11" width="10.6328125" style="471" bestFit="1" customWidth="1"/>
    <col min="12" max="12" width="10.6328125" style="471" customWidth="1"/>
    <col min="13" max="14" width="11.6328125" style="471" bestFit="1" customWidth="1"/>
    <col min="15" max="15" width="9.26953125" style="471" bestFit="1" customWidth="1"/>
    <col min="16" max="17" width="11.6328125" style="471" bestFit="1" customWidth="1"/>
    <col min="18" max="18" width="10.6328125" style="471" bestFit="1" customWidth="1"/>
    <col min="19" max="19" width="9.26953125" style="471" bestFit="1" customWidth="1"/>
    <col min="20" max="20" width="11.6328125" style="471" bestFit="1" customWidth="1"/>
    <col min="21" max="21" width="10.6328125" style="471" bestFit="1" customWidth="1"/>
    <col min="22" max="22" width="9.7265625" style="471" bestFit="1" customWidth="1"/>
    <col min="23" max="23" width="11.6328125" style="471" bestFit="1" customWidth="1"/>
    <col min="24" max="24" width="9.26953125" style="471" bestFit="1" customWidth="1"/>
    <col min="25" max="25" width="9.7265625" style="471" bestFit="1" customWidth="1"/>
    <col min="26" max="26" width="11.6328125" style="471" bestFit="1" customWidth="1"/>
    <col min="27" max="27" width="10.6328125" style="471" bestFit="1" customWidth="1"/>
    <col min="28" max="28" width="12.90625" style="471" bestFit="1" customWidth="1"/>
    <col min="29" max="29" width="9.7265625" style="471" bestFit="1" customWidth="1"/>
    <col min="30" max="30" width="12.7265625" style="471" bestFit="1" customWidth="1"/>
    <col min="31" max="31" width="10.6328125" style="471" bestFit="1" customWidth="1"/>
    <col min="32" max="32" width="13.6328125" style="471" bestFit="1" customWidth="1"/>
    <col min="33" max="33" width="10.6328125" style="471" bestFit="1" customWidth="1"/>
    <col min="34" max="35" width="5.453125" style="471" hidden="1" customWidth="1" outlineLevel="1"/>
    <col min="36" max="36" width="9.7265625" style="471" bestFit="1" customWidth="1" collapsed="1"/>
    <col min="37" max="37" width="7.36328125" style="471" hidden="1" customWidth="1" outlineLevel="1"/>
    <col min="38" max="38" width="10.6328125" style="471" bestFit="1" customWidth="1" collapsed="1"/>
    <col min="39" max="39" width="0" style="471" hidden="1" customWidth="1" outlineLevel="1"/>
    <col min="40" max="40" width="11.54296875" style="471" hidden="1" customWidth="1" outlineLevel="1"/>
    <col min="41" max="42" width="9.453125" style="471" hidden="1" customWidth="1" outlineLevel="1"/>
    <col min="43" max="43" width="0" style="471" hidden="1" customWidth="1" outlineLevel="1"/>
    <col min="44" max="44" width="8.81640625" style="471" hidden="1" customWidth="1" outlineLevel="1"/>
    <col min="45" max="45" width="8.7265625" style="471" collapsed="1"/>
    <col min="46" max="16384" width="8.7265625" style="471"/>
  </cols>
  <sheetData>
    <row r="1" spans="1:44" s="521" customFormat="1" ht="13.5" customHeight="1">
      <c r="A1" s="519" t="s">
        <v>0</v>
      </c>
      <c r="B1" s="519"/>
      <c r="C1" s="520"/>
      <c r="D1" s="520"/>
      <c r="G1" s="522"/>
      <c r="H1" s="523"/>
      <c r="I1" s="524"/>
      <c r="J1" s="525"/>
      <c r="L1" s="526"/>
      <c r="N1" s="525"/>
      <c r="P1" s="525"/>
      <c r="R1" s="525"/>
      <c r="S1" s="527"/>
      <c r="U1" s="525"/>
      <c r="W1" s="525"/>
      <c r="Y1" s="525"/>
      <c r="AA1" s="525"/>
      <c r="AB1" s="525"/>
      <c r="AD1" s="525"/>
      <c r="AG1" s="522"/>
      <c r="AH1" s="522"/>
      <c r="AI1" s="522"/>
      <c r="AJ1" s="523"/>
      <c r="AK1" s="524"/>
      <c r="AP1" s="522"/>
    </row>
    <row r="2" spans="1:44" s="521" customFormat="1" ht="13.5" customHeight="1">
      <c r="A2" s="528"/>
      <c r="B2" s="528"/>
      <c r="C2" s="520"/>
      <c r="D2" s="520"/>
      <c r="G2" s="522"/>
      <c r="H2" s="523"/>
      <c r="I2" s="524"/>
      <c r="J2" s="525"/>
      <c r="L2" s="529" t="s">
        <v>3266</v>
      </c>
      <c r="N2" s="525"/>
      <c r="P2" s="525"/>
      <c r="R2" s="525"/>
      <c r="S2" s="527"/>
      <c r="U2" s="525"/>
      <c r="W2" s="525"/>
      <c r="Y2" s="525"/>
      <c r="AA2" s="525"/>
      <c r="AB2" s="525"/>
      <c r="AD2" s="525"/>
      <c r="AG2" s="522"/>
      <c r="AH2" s="522"/>
      <c r="AI2" s="522"/>
      <c r="AJ2" s="523"/>
      <c r="AK2" s="524"/>
      <c r="AP2" s="522"/>
    </row>
    <row r="3" spans="1:44" s="529" customFormat="1">
      <c r="A3" s="530"/>
      <c r="B3" s="530"/>
      <c r="C3" s="530"/>
      <c r="D3" s="530"/>
      <c r="E3" s="530"/>
      <c r="F3" s="531" t="s">
        <v>1</v>
      </c>
      <c r="G3" s="532"/>
      <c r="H3" s="533" t="s">
        <v>2</v>
      </c>
      <c r="I3" s="534"/>
      <c r="J3" s="535"/>
      <c r="K3" s="533" t="s">
        <v>3</v>
      </c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4"/>
      <c r="AB3" s="534"/>
      <c r="AC3" s="534"/>
      <c r="AD3" s="535"/>
      <c r="AE3" s="536" t="s">
        <v>4</v>
      </c>
      <c r="AF3" s="537"/>
      <c r="AG3" s="538"/>
      <c r="AH3" s="539" t="s">
        <v>5</v>
      </c>
      <c r="AI3" s="540"/>
      <c r="AJ3" s="536" t="s">
        <v>6</v>
      </c>
      <c r="AK3" s="537"/>
      <c r="AL3" s="538"/>
      <c r="AP3" s="541"/>
    </row>
    <row r="4" spans="1:44" s="529" customFormat="1">
      <c r="A4" s="542"/>
      <c r="B4" s="542"/>
      <c r="C4" s="542"/>
      <c r="D4" s="542"/>
      <c r="E4" s="542"/>
      <c r="F4" s="543"/>
      <c r="G4" s="544"/>
      <c r="H4" s="533" t="s">
        <v>7</v>
      </c>
      <c r="I4" s="535"/>
      <c r="J4" s="545"/>
      <c r="K4" s="530"/>
      <c r="L4" s="546"/>
      <c r="M4" s="533" t="s">
        <v>8</v>
      </c>
      <c r="N4" s="535"/>
      <c r="O4" s="533" t="s">
        <v>9</v>
      </c>
      <c r="P4" s="535"/>
      <c r="Q4" s="533" t="s">
        <v>10</v>
      </c>
      <c r="R4" s="535"/>
      <c r="S4" s="533" t="s">
        <v>11</v>
      </c>
      <c r="T4" s="534"/>
      <c r="U4" s="535"/>
      <c r="V4" s="533" t="s">
        <v>12</v>
      </c>
      <c r="W4" s="535"/>
      <c r="X4" s="533" t="s">
        <v>13</v>
      </c>
      <c r="Y4" s="535"/>
      <c r="Z4" s="533" t="s">
        <v>14</v>
      </c>
      <c r="AA4" s="535"/>
      <c r="AB4" s="547" t="s">
        <v>15</v>
      </c>
      <c r="AC4" s="533" t="s">
        <v>16</v>
      </c>
      <c r="AD4" s="535"/>
      <c r="AE4" s="530"/>
      <c r="AF4" s="530"/>
      <c r="AG4" s="548"/>
      <c r="AH4" s="549"/>
      <c r="AI4" s="550"/>
      <c r="AJ4" s="533" t="s">
        <v>7</v>
      </c>
      <c r="AK4" s="535"/>
      <c r="AL4" s="545"/>
      <c r="AP4" s="541"/>
    </row>
    <row r="5" spans="1:44" s="529" customFormat="1">
      <c r="A5" s="551" t="s">
        <v>17</v>
      </c>
      <c r="B5" s="551" t="s">
        <v>18</v>
      </c>
      <c r="C5" s="551" t="s">
        <v>19</v>
      </c>
      <c r="D5" s="551" t="s">
        <v>20</v>
      </c>
      <c r="E5" s="551" t="s">
        <v>21</v>
      </c>
      <c r="F5" s="552" t="s">
        <v>1</v>
      </c>
      <c r="G5" s="553" t="s">
        <v>22</v>
      </c>
      <c r="H5" s="554" t="s">
        <v>7</v>
      </c>
      <c r="I5" s="555" t="s">
        <v>23</v>
      </c>
      <c r="J5" s="556" t="s">
        <v>24</v>
      </c>
      <c r="K5" s="551" t="s">
        <v>7</v>
      </c>
      <c r="L5" s="551"/>
      <c r="M5" s="552" t="s">
        <v>25</v>
      </c>
      <c r="N5" s="547" t="s">
        <v>24</v>
      </c>
      <c r="O5" s="552" t="s">
        <v>25</v>
      </c>
      <c r="P5" s="547" t="s">
        <v>24</v>
      </c>
      <c r="Q5" s="552" t="s">
        <v>25</v>
      </c>
      <c r="R5" s="547" t="s">
        <v>24</v>
      </c>
      <c r="S5" s="557" t="s">
        <v>26</v>
      </c>
      <c r="T5" s="552" t="s">
        <v>25</v>
      </c>
      <c r="U5" s="547" t="s">
        <v>24</v>
      </c>
      <c r="V5" s="552" t="s">
        <v>25</v>
      </c>
      <c r="W5" s="547" t="s">
        <v>24</v>
      </c>
      <c r="X5" s="552" t="s">
        <v>25</v>
      </c>
      <c r="Y5" s="547" t="s">
        <v>24</v>
      </c>
      <c r="Z5" s="552" t="s">
        <v>25</v>
      </c>
      <c r="AA5" s="547" t="s">
        <v>24</v>
      </c>
      <c r="AB5" s="558" t="s">
        <v>27</v>
      </c>
      <c r="AC5" s="559" t="s">
        <v>7</v>
      </c>
      <c r="AD5" s="547" t="s">
        <v>24</v>
      </c>
      <c r="AE5" s="551" t="s">
        <v>7</v>
      </c>
      <c r="AF5" s="551" t="s">
        <v>24</v>
      </c>
      <c r="AG5" s="560" t="s">
        <v>28</v>
      </c>
      <c r="AH5" s="561" t="s">
        <v>7</v>
      </c>
      <c r="AI5" s="562" t="s">
        <v>29</v>
      </c>
      <c r="AJ5" s="554" t="s">
        <v>7</v>
      </c>
      <c r="AK5" s="555" t="s">
        <v>23</v>
      </c>
      <c r="AL5" s="556" t="s">
        <v>24</v>
      </c>
      <c r="AO5" s="529" t="s">
        <v>30</v>
      </c>
      <c r="AP5" s="541" t="s">
        <v>31</v>
      </c>
      <c r="AR5" s="529" t="s">
        <v>2953</v>
      </c>
    </row>
    <row r="6" spans="1:44" s="521" customFormat="1" ht="13.5" customHeight="1">
      <c r="A6" s="563">
        <v>20110801161</v>
      </c>
      <c r="B6" s="473" t="s">
        <v>51</v>
      </c>
      <c r="C6" s="473" t="s">
        <v>20</v>
      </c>
      <c r="D6" s="473" t="s">
        <v>20</v>
      </c>
      <c r="E6" s="473">
        <v>5</v>
      </c>
      <c r="F6" s="473" t="s">
        <v>52</v>
      </c>
      <c r="G6" s="474">
        <v>1.6947415974326687</v>
      </c>
      <c r="H6" s="564">
        <v>3800</v>
      </c>
      <c r="I6" s="564"/>
      <c r="J6" s="564">
        <v>25204.237113497751</v>
      </c>
      <c r="K6" s="565"/>
      <c r="L6" s="565"/>
      <c r="M6" s="565"/>
      <c r="N6" s="565"/>
      <c r="O6" s="565"/>
      <c r="P6" s="565"/>
      <c r="Q6" s="565"/>
      <c r="R6" s="565"/>
      <c r="S6" s="566"/>
      <c r="T6" s="565"/>
      <c r="U6" s="565"/>
      <c r="V6" s="565"/>
      <c r="W6" s="565"/>
      <c r="X6" s="565"/>
      <c r="Y6" s="565"/>
      <c r="Z6" s="565"/>
      <c r="AA6" s="565"/>
      <c r="AB6" s="565"/>
      <c r="AC6" s="565"/>
      <c r="AD6" s="565"/>
      <c r="AE6" s="565"/>
      <c r="AF6" s="565"/>
      <c r="AG6" s="566"/>
      <c r="AH6" s="565"/>
      <c r="AI6" s="565"/>
      <c r="AJ6" s="567">
        <v>0</v>
      </c>
      <c r="AK6" s="568"/>
      <c r="AL6" s="567">
        <v>0</v>
      </c>
      <c r="AM6" s="569"/>
      <c r="AN6" s="529"/>
      <c r="AO6" s="525"/>
      <c r="AP6" s="522">
        <v>7.1801316270338456</v>
      </c>
      <c r="AR6" s="521" t="s">
        <v>3229</v>
      </c>
    </row>
    <row r="7" spans="1:44" s="521" customFormat="1" ht="13.5" customHeight="1">
      <c r="A7" s="563">
        <v>20110801267</v>
      </c>
      <c r="B7" s="473" t="s">
        <v>78</v>
      </c>
      <c r="C7" s="473" t="s">
        <v>20</v>
      </c>
      <c r="D7" s="473" t="s">
        <v>20</v>
      </c>
      <c r="E7" s="473">
        <v>5</v>
      </c>
      <c r="F7" s="473" t="s">
        <v>79</v>
      </c>
      <c r="G7" s="474">
        <v>1.3583251501585794</v>
      </c>
      <c r="H7" s="564">
        <v>4500</v>
      </c>
      <c r="I7" s="564"/>
      <c r="J7" s="564">
        <v>19728.659091485144</v>
      </c>
      <c r="K7" s="565"/>
      <c r="L7" s="565"/>
      <c r="M7" s="565"/>
      <c r="N7" s="565"/>
      <c r="O7" s="565"/>
      <c r="P7" s="565"/>
      <c r="Q7" s="565"/>
      <c r="R7" s="565"/>
      <c r="S7" s="566"/>
      <c r="T7" s="565"/>
      <c r="U7" s="565"/>
      <c r="V7" s="565"/>
      <c r="W7" s="565"/>
      <c r="X7" s="565"/>
      <c r="Y7" s="565"/>
      <c r="Z7" s="565"/>
      <c r="AA7" s="565"/>
      <c r="AB7" s="565"/>
      <c r="AC7" s="565"/>
      <c r="AD7" s="565"/>
      <c r="AE7" s="565"/>
      <c r="AF7" s="565"/>
      <c r="AG7" s="566"/>
      <c r="AH7" s="565"/>
      <c r="AI7" s="565"/>
      <c r="AJ7" s="567">
        <v>12600</v>
      </c>
      <c r="AK7" s="568"/>
      <c r="AL7" s="567">
        <v>369655.95996294514</v>
      </c>
      <c r="AM7" s="569"/>
      <c r="AN7" s="529"/>
      <c r="AO7" s="525"/>
      <c r="AP7" s="522">
        <v>2136.1469922564302</v>
      </c>
      <c r="AR7" s="521" t="s">
        <v>3229</v>
      </c>
    </row>
    <row r="8" spans="1:44" s="521" customFormat="1" ht="13.5" customHeight="1">
      <c r="A8" s="563">
        <v>20230600090</v>
      </c>
      <c r="B8" s="473" t="s">
        <v>192</v>
      </c>
      <c r="C8" s="473" t="s">
        <v>20</v>
      </c>
      <c r="D8" s="473" t="s">
        <v>20</v>
      </c>
      <c r="E8" s="473">
        <v>2.5</v>
      </c>
      <c r="F8" s="473" t="s">
        <v>193</v>
      </c>
      <c r="G8" s="474">
        <v>1.394799007378682</v>
      </c>
      <c r="H8" s="564">
        <v>44000</v>
      </c>
      <c r="I8" s="570"/>
      <c r="J8" s="564">
        <v>107278.1484493087</v>
      </c>
      <c r="K8" s="565"/>
      <c r="L8" s="565"/>
      <c r="M8" s="565"/>
      <c r="N8" s="565"/>
      <c r="O8" s="565"/>
      <c r="P8" s="565"/>
      <c r="Q8" s="565"/>
      <c r="R8" s="565"/>
      <c r="S8" s="566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5"/>
      <c r="AG8" s="566"/>
      <c r="AH8" s="565"/>
      <c r="AI8" s="565"/>
      <c r="AJ8" s="567">
        <v>100000</v>
      </c>
      <c r="AK8" s="568"/>
      <c r="AL8" s="567">
        <v>753532.73128092452</v>
      </c>
      <c r="AM8" s="569"/>
      <c r="AN8" s="571"/>
      <c r="AO8" s="525"/>
      <c r="AP8" s="522"/>
      <c r="AR8" s="521" t="s">
        <v>3229</v>
      </c>
    </row>
    <row r="9" spans="1:44" s="521" customFormat="1" ht="13.5" customHeight="1">
      <c r="A9" s="563">
        <v>20180700008</v>
      </c>
      <c r="B9" s="473" t="s">
        <v>158</v>
      </c>
      <c r="C9" s="473" t="s">
        <v>20</v>
      </c>
      <c r="D9" s="473" t="s">
        <v>20</v>
      </c>
      <c r="E9" s="473">
        <v>2.5</v>
      </c>
      <c r="F9" s="473" t="s">
        <v>157</v>
      </c>
      <c r="G9" s="474">
        <v>1.1798247848759411</v>
      </c>
      <c r="H9" s="564">
        <v>40000</v>
      </c>
      <c r="I9" s="564"/>
      <c r="J9" s="564">
        <v>87224.698871296481</v>
      </c>
      <c r="K9" s="565"/>
      <c r="L9" s="565"/>
      <c r="M9" s="565"/>
      <c r="N9" s="565"/>
      <c r="O9" s="565"/>
      <c r="P9" s="565"/>
      <c r="Q9" s="565"/>
      <c r="R9" s="565"/>
      <c r="S9" s="566"/>
      <c r="T9" s="565"/>
      <c r="U9" s="565"/>
      <c r="V9" s="565"/>
      <c r="W9" s="565"/>
      <c r="X9" s="565"/>
      <c r="Y9" s="565"/>
      <c r="Z9" s="565"/>
      <c r="AA9" s="565"/>
      <c r="AB9" s="565"/>
      <c r="AC9" s="565"/>
      <c r="AD9" s="565"/>
      <c r="AE9" s="565"/>
      <c r="AF9" s="565"/>
      <c r="AG9" s="566"/>
      <c r="AH9" s="565"/>
      <c r="AI9" s="565"/>
      <c r="AJ9" s="567">
        <v>24200</v>
      </c>
      <c r="AK9" s="568"/>
      <c r="AL9" s="567">
        <v>172038.19203362119</v>
      </c>
      <c r="AM9" s="569"/>
      <c r="AN9" s="529"/>
      <c r="AO9" s="525">
        <v>1775.9686710533333</v>
      </c>
      <c r="AP9" s="522">
        <v>7296.6701432368855</v>
      </c>
      <c r="AR9" s="521" t="s">
        <v>3229</v>
      </c>
    </row>
    <row r="10" spans="1:44" s="521" customFormat="1" ht="13.5" customHeight="1">
      <c r="A10" s="563">
        <v>20110801273</v>
      </c>
      <c r="B10" s="473" t="s">
        <v>85</v>
      </c>
      <c r="C10" s="473" t="s">
        <v>20</v>
      </c>
      <c r="D10" s="473" t="s">
        <v>20</v>
      </c>
      <c r="E10" s="473">
        <v>5</v>
      </c>
      <c r="F10" s="473" t="s">
        <v>45</v>
      </c>
      <c r="G10" s="474">
        <v>1.2657092176984073</v>
      </c>
      <c r="H10" s="564">
        <v>124800</v>
      </c>
      <c r="I10" s="564"/>
      <c r="J10" s="564">
        <v>599836.35815773334</v>
      </c>
      <c r="K10" s="565"/>
      <c r="L10" s="565"/>
      <c r="M10" s="565"/>
      <c r="N10" s="565"/>
      <c r="O10" s="565"/>
      <c r="P10" s="565"/>
      <c r="Q10" s="565"/>
      <c r="R10" s="565"/>
      <c r="S10" s="566"/>
      <c r="T10" s="565"/>
      <c r="U10" s="565"/>
      <c r="V10" s="565"/>
      <c r="W10" s="565"/>
      <c r="X10" s="565"/>
      <c r="Y10" s="565"/>
      <c r="Z10" s="565"/>
      <c r="AA10" s="565"/>
      <c r="AB10" s="565"/>
      <c r="AC10" s="565"/>
      <c r="AD10" s="565"/>
      <c r="AE10" s="565"/>
      <c r="AF10" s="565"/>
      <c r="AG10" s="566"/>
      <c r="AH10" s="565"/>
      <c r="AI10" s="565"/>
      <c r="AJ10" s="567">
        <v>52300</v>
      </c>
      <c r="AK10" s="568"/>
      <c r="AL10" s="567">
        <v>670818.0053610485</v>
      </c>
      <c r="AM10" s="569"/>
      <c r="AN10" s="529"/>
      <c r="AO10" s="525">
        <v>68.967368000000008</v>
      </c>
      <c r="AP10" s="522">
        <v>729.09328613997218</v>
      </c>
      <c r="AR10" s="521" t="s">
        <v>3229</v>
      </c>
    </row>
    <row r="11" spans="1:44" s="521" customFormat="1" ht="13.5" customHeight="1">
      <c r="A11" s="563">
        <v>20170500057</v>
      </c>
      <c r="B11" s="473" t="s">
        <v>145</v>
      </c>
      <c r="C11" s="473" t="s">
        <v>20</v>
      </c>
      <c r="D11" s="473" t="s">
        <v>20</v>
      </c>
      <c r="E11" s="473">
        <v>2.5</v>
      </c>
      <c r="F11" s="473" t="s">
        <v>108</v>
      </c>
      <c r="G11" s="474">
        <v>1.1499333504230713</v>
      </c>
      <c r="H11" s="564">
        <v>31600</v>
      </c>
      <c r="I11" s="564"/>
      <c r="J11" s="564">
        <v>67389.991589448211</v>
      </c>
      <c r="K11" s="565"/>
      <c r="L11" s="565"/>
      <c r="M11" s="565"/>
      <c r="N11" s="565"/>
      <c r="O11" s="565"/>
      <c r="P11" s="565"/>
      <c r="Q11" s="565"/>
      <c r="R11" s="565"/>
      <c r="S11" s="566"/>
      <c r="T11" s="565"/>
      <c r="U11" s="565"/>
      <c r="V11" s="565"/>
      <c r="W11" s="565"/>
      <c r="X11" s="565"/>
      <c r="Y11" s="565"/>
      <c r="Z11" s="565"/>
      <c r="AA11" s="565"/>
      <c r="AB11" s="565"/>
      <c r="AC11" s="565"/>
      <c r="AD11" s="565"/>
      <c r="AE11" s="565"/>
      <c r="AF11" s="565"/>
      <c r="AG11" s="566"/>
      <c r="AH11" s="565"/>
      <c r="AI11" s="565"/>
      <c r="AJ11" s="567">
        <v>18000</v>
      </c>
      <c r="AK11" s="568"/>
      <c r="AL11" s="567">
        <v>125180.490226464</v>
      </c>
      <c r="AM11" s="569"/>
      <c r="AN11" s="529"/>
      <c r="AO11" s="525"/>
      <c r="AP11" s="522">
        <v>0</v>
      </c>
      <c r="AR11" s="521" t="s">
        <v>3229</v>
      </c>
    </row>
    <row r="12" spans="1:44" s="521" customFormat="1" ht="13.5" customHeight="1">
      <c r="A12" s="563">
        <v>20110801158</v>
      </c>
      <c r="B12" s="473" t="s">
        <v>47</v>
      </c>
      <c r="C12" s="473" t="s">
        <v>20</v>
      </c>
      <c r="D12" s="473" t="s">
        <v>20</v>
      </c>
      <c r="E12" s="473">
        <v>5</v>
      </c>
      <c r="F12" s="473" t="s">
        <v>48</v>
      </c>
      <c r="G12" s="474">
        <v>0</v>
      </c>
      <c r="H12" s="564">
        <v>180</v>
      </c>
      <c r="I12" s="564"/>
      <c r="J12" s="564">
        <v>1110.9506481061164</v>
      </c>
      <c r="K12" s="565"/>
      <c r="L12" s="565"/>
      <c r="M12" s="565"/>
      <c r="N12" s="565"/>
      <c r="O12" s="565"/>
      <c r="P12" s="565"/>
      <c r="Q12" s="565"/>
      <c r="R12" s="565"/>
      <c r="S12" s="566"/>
      <c r="T12" s="565"/>
      <c r="U12" s="565"/>
      <c r="V12" s="565"/>
      <c r="W12" s="565"/>
      <c r="X12" s="565"/>
      <c r="Y12" s="565"/>
      <c r="Z12" s="565"/>
      <c r="AA12" s="565"/>
      <c r="AB12" s="565"/>
      <c r="AC12" s="565"/>
      <c r="AD12" s="565"/>
      <c r="AE12" s="565"/>
      <c r="AF12" s="565"/>
      <c r="AG12" s="566"/>
      <c r="AH12" s="565"/>
      <c r="AI12" s="565"/>
      <c r="AJ12" s="567">
        <v>1350</v>
      </c>
      <c r="AK12" s="568"/>
      <c r="AL12" s="567">
        <v>82945.987522361276</v>
      </c>
      <c r="AM12" s="569"/>
      <c r="AN12" s="529"/>
      <c r="AO12" s="525"/>
      <c r="AP12" s="522">
        <v>0</v>
      </c>
      <c r="AR12" s="521" t="s">
        <v>3229</v>
      </c>
    </row>
    <row r="13" spans="1:44" s="521" customFormat="1" ht="13.5" customHeight="1">
      <c r="A13" s="563">
        <v>20110801164</v>
      </c>
      <c r="B13" s="473" t="s">
        <v>53</v>
      </c>
      <c r="C13" s="473" t="s">
        <v>20</v>
      </c>
      <c r="D13" s="473" t="s">
        <v>20</v>
      </c>
      <c r="E13" s="473">
        <v>5</v>
      </c>
      <c r="F13" s="473" t="s">
        <v>48</v>
      </c>
      <c r="G13" s="474">
        <v>1.4973297795834115</v>
      </c>
      <c r="H13" s="564">
        <v>900</v>
      </c>
      <c r="I13" s="564"/>
      <c r="J13" s="564">
        <v>5554.753240530581</v>
      </c>
      <c r="K13" s="565"/>
      <c r="L13" s="565"/>
      <c r="M13" s="565"/>
      <c r="N13" s="565"/>
      <c r="O13" s="565"/>
      <c r="P13" s="565"/>
      <c r="Q13" s="565"/>
      <c r="R13" s="565"/>
      <c r="S13" s="566"/>
      <c r="T13" s="565"/>
      <c r="U13" s="565"/>
      <c r="V13" s="565"/>
      <c r="W13" s="565"/>
      <c r="X13" s="565"/>
      <c r="Y13" s="565"/>
      <c r="Z13" s="565"/>
      <c r="AA13" s="565"/>
      <c r="AB13" s="565"/>
      <c r="AC13" s="565"/>
      <c r="AD13" s="565"/>
      <c r="AE13" s="565"/>
      <c r="AF13" s="565"/>
      <c r="AG13" s="566"/>
      <c r="AH13" s="565"/>
      <c r="AI13" s="565"/>
      <c r="AJ13" s="567">
        <v>1800</v>
      </c>
      <c r="AK13" s="568"/>
      <c r="AL13" s="567">
        <v>110594.65002981503</v>
      </c>
      <c r="AM13" s="569"/>
      <c r="AN13" s="529"/>
      <c r="AO13" s="525"/>
      <c r="AP13" s="522">
        <v>0</v>
      </c>
      <c r="AR13" s="521" t="s">
        <v>3229</v>
      </c>
    </row>
    <row r="14" spans="1:44" s="521" customFormat="1" ht="13.5" customHeight="1">
      <c r="A14" s="563">
        <v>20170500058</v>
      </c>
      <c r="B14" s="473" t="s">
        <v>146</v>
      </c>
      <c r="C14" s="473" t="s">
        <v>20</v>
      </c>
      <c r="D14" s="473" t="s">
        <v>20</v>
      </c>
      <c r="E14" s="473">
        <v>2.5</v>
      </c>
      <c r="F14" s="473" t="s">
        <v>147</v>
      </c>
      <c r="G14" s="474">
        <v>1.2530513780924588</v>
      </c>
      <c r="H14" s="564">
        <v>8400</v>
      </c>
      <c r="I14" s="564"/>
      <c r="J14" s="564">
        <v>20308.945798892968</v>
      </c>
      <c r="K14" s="565"/>
      <c r="L14" s="565"/>
      <c r="M14" s="565"/>
      <c r="N14" s="565"/>
      <c r="O14" s="565"/>
      <c r="P14" s="565"/>
      <c r="Q14" s="565"/>
      <c r="R14" s="565"/>
      <c r="S14" s="566"/>
      <c r="T14" s="565"/>
      <c r="U14" s="565"/>
      <c r="V14" s="565"/>
      <c r="W14" s="565"/>
      <c r="X14" s="565"/>
      <c r="Y14" s="565"/>
      <c r="Z14" s="565"/>
      <c r="AA14" s="565"/>
      <c r="AB14" s="565"/>
      <c r="AC14" s="565"/>
      <c r="AD14" s="565"/>
      <c r="AE14" s="565"/>
      <c r="AF14" s="565"/>
      <c r="AG14" s="566"/>
      <c r="AH14" s="565"/>
      <c r="AI14" s="565"/>
      <c r="AJ14" s="567">
        <v>26000</v>
      </c>
      <c r="AK14" s="568"/>
      <c r="AL14" s="567">
        <v>463797.99160498381</v>
      </c>
      <c r="AM14" s="569"/>
      <c r="AN14" s="529"/>
      <c r="AO14" s="525"/>
      <c r="AP14" s="522">
        <v>0</v>
      </c>
      <c r="AR14" s="521" t="s">
        <v>3229</v>
      </c>
    </row>
    <row r="15" spans="1:44" s="521" customFormat="1" ht="13.5" customHeight="1">
      <c r="A15" s="563">
        <v>20110801268</v>
      </c>
      <c r="B15" s="473" t="s">
        <v>80</v>
      </c>
      <c r="C15" s="473" t="s">
        <v>20</v>
      </c>
      <c r="D15" s="473" t="s">
        <v>20</v>
      </c>
      <c r="E15" s="473">
        <v>5</v>
      </c>
      <c r="F15" s="473" t="s">
        <v>81</v>
      </c>
      <c r="G15" s="474">
        <v>1.2113726880830433</v>
      </c>
      <c r="H15" s="564">
        <v>0</v>
      </c>
      <c r="I15" s="564"/>
      <c r="J15" s="564">
        <v>0</v>
      </c>
      <c r="K15" s="565"/>
      <c r="L15" s="565"/>
      <c r="M15" s="565"/>
      <c r="N15" s="565"/>
      <c r="O15" s="565"/>
      <c r="P15" s="565"/>
      <c r="Q15" s="565"/>
      <c r="R15" s="565"/>
      <c r="S15" s="566"/>
      <c r="T15" s="565"/>
      <c r="U15" s="565"/>
      <c r="V15" s="565"/>
      <c r="W15" s="565"/>
      <c r="X15" s="565"/>
      <c r="Y15" s="565"/>
      <c r="Z15" s="565"/>
      <c r="AA15" s="565"/>
      <c r="AB15" s="565"/>
      <c r="AC15" s="565"/>
      <c r="AD15" s="565"/>
      <c r="AE15" s="565"/>
      <c r="AF15" s="565"/>
      <c r="AG15" s="566"/>
      <c r="AH15" s="565"/>
      <c r="AI15" s="565"/>
      <c r="AJ15" s="567">
        <v>12700</v>
      </c>
      <c r="AK15" s="568"/>
      <c r="AL15" s="567">
        <v>337292.90963634464</v>
      </c>
      <c r="AM15" s="569"/>
      <c r="AN15" s="529"/>
      <c r="AO15" s="525">
        <v>594.95854250018749</v>
      </c>
      <c r="AP15" s="522">
        <v>2504.1590632005382</v>
      </c>
      <c r="AR15" s="521" t="s">
        <v>3229</v>
      </c>
    </row>
    <row r="16" spans="1:44" s="521" customFormat="1" ht="13.5" customHeight="1">
      <c r="A16" s="563">
        <v>20110801159</v>
      </c>
      <c r="B16" s="473" t="s">
        <v>49</v>
      </c>
      <c r="C16" s="473" t="s">
        <v>20</v>
      </c>
      <c r="D16" s="473" t="s">
        <v>20</v>
      </c>
      <c r="E16" s="473">
        <v>5</v>
      </c>
      <c r="F16" s="473" t="s">
        <v>50</v>
      </c>
      <c r="G16" s="474">
        <v>2.2073146339103578</v>
      </c>
      <c r="H16" s="564">
        <v>4500</v>
      </c>
      <c r="I16" s="564"/>
      <c r="J16" s="564">
        <v>37735.652622894268</v>
      </c>
      <c r="K16" s="565"/>
      <c r="L16" s="565"/>
      <c r="M16" s="565"/>
      <c r="N16" s="565"/>
      <c r="O16" s="565"/>
      <c r="P16" s="565"/>
      <c r="Q16" s="565"/>
      <c r="R16" s="565"/>
      <c r="S16" s="566"/>
      <c r="T16" s="565"/>
      <c r="U16" s="565"/>
      <c r="V16" s="565"/>
      <c r="W16" s="565"/>
      <c r="X16" s="565"/>
      <c r="Y16" s="565"/>
      <c r="Z16" s="565"/>
      <c r="AA16" s="565"/>
      <c r="AB16" s="565"/>
      <c r="AC16" s="565"/>
      <c r="AD16" s="565"/>
      <c r="AE16" s="565"/>
      <c r="AF16" s="565"/>
      <c r="AG16" s="566"/>
      <c r="AH16" s="565"/>
      <c r="AI16" s="565"/>
      <c r="AJ16" s="567">
        <v>0</v>
      </c>
      <c r="AK16" s="568"/>
      <c r="AL16" s="567">
        <v>0</v>
      </c>
      <c r="AM16" s="569"/>
      <c r="AN16" s="529"/>
      <c r="AO16" s="525"/>
      <c r="AP16" s="522">
        <v>0</v>
      </c>
      <c r="AR16" s="521" t="s">
        <v>3229</v>
      </c>
    </row>
    <row r="17" spans="1:44" s="521" customFormat="1" ht="13.5" customHeight="1">
      <c r="A17" s="563">
        <v>20051200013</v>
      </c>
      <c r="B17" s="473" t="s">
        <v>210</v>
      </c>
      <c r="C17" s="473" t="s">
        <v>202</v>
      </c>
      <c r="D17" s="473"/>
      <c r="E17" s="473">
        <v>150</v>
      </c>
      <c r="F17" s="473" t="s">
        <v>211</v>
      </c>
      <c r="G17" s="474">
        <v>5.1725293561013439</v>
      </c>
      <c r="H17" s="564">
        <v>0</v>
      </c>
      <c r="I17" s="564"/>
      <c r="J17" s="564">
        <v>0</v>
      </c>
      <c r="K17" s="567">
        <v>814</v>
      </c>
      <c r="L17" s="567">
        <f>E17*K17</f>
        <v>122100</v>
      </c>
      <c r="M17" s="567">
        <v>631565.83437997417</v>
      </c>
      <c r="N17" s="567">
        <v>674174.91377653589</v>
      </c>
      <c r="O17" s="567"/>
      <c r="P17" s="567"/>
      <c r="Q17" s="567"/>
      <c r="R17" s="567"/>
      <c r="S17" s="572">
        <v>110.73288493150686</v>
      </c>
      <c r="T17" s="567">
        <v>90136.568334246578</v>
      </c>
      <c r="U17" s="567">
        <v>71260.557578641179</v>
      </c>
      <c r="V17" s="567">
        <v>1600</v>
      </c>
      <c r="W17" s="567">
        <v>184066.50660241419</v>
      </c>
      <c r="X17" s="567"/>
      <c r="Y17" s="567">
        <v>0</v>
      </c>
      <c r="Z17" s="567">
        <v>122100</v>
      </c>
      <c r="AA17" s="567">
        <v>52037.927659548521</v>
      </c>
      <c r="AB17" s="567"/>
      <c r="AC17" s="567"/>
      <c r="AD17" s="567"/>
      <c r="AE17" s="567">
        <v>814</v>
      </c>
      <c r="AF17" s="567">
        <v>981539.90561713977</v>
      </c>
      <c r="AG17" s="572">
        <v>1205.8229798736361</v>
      </c>
      <c r="AH17" s="567">
        <v>0</v>
      </c>
      <c r="AI17" s="567">
        <v>0</v>
      </c>
      <c r="AJ17" s="567">
        <v>0</v>
      </c>
      <c r="AK17" s="568"/>
      <c r="AL17" s="567">
        <v>0</v>
      </c>
      <c r="AM17" s="569"/>
      <c r="AN17" s="529"/>
      <c r="AO17" s="525">
        <v>3.0756837153745198</v>
      </c>
      <c r="AP17" s="522">
        <v>27.221300863698179</v>
      </c>
      <c r="AR17" s="521" t="s">
        <v>3229</v>
      </c>
    </row>
    <row r="18" spans="1:44" s="521" customFormat="1" ht="13.5" customHeight="1">
      <c r="A18" s="563">
        <v>20071100007</v>
      </c>
      <c r="B18" s="473" t="s">
        <v>237</v>
      </c>
      <c r="C18" s="473" t="s">
        <v>202</v>
      </c>
      <c r="D18" s="473"/>
      <c r="E18" s="473">
        <v>50</v>
      </c>
      <c r="F18" s="473" t="s">
        <v>211</v>
      </c>
      <c r="G18" s="474">
        <v>5.1725293561013439</v>
      </c>
      <c r="H18" s="564">
        <v>0</v>
      </c>
      <c r="I18" s="564"/>
      <c r="J18" s="564">
        <v>0</v>
      </c>
      <c r="K18" s="567">
        <v>671</v>
      </c>
      <c r="L18" s="567">
        <f t="shared" ref="L18:L81" si="0">E18*K18</f>
        <v>33550</v>
      </c>
      <c r="M18" s="567">
        <v>173538.35989720008</v>
      </c>
      <c r="N18" s="567">
        <v>185246.26009175082</v>
      </c>
      <c r="O18" s="567"/>
      <c r="P18" s="567"/>
      <c r="Q18" s="567"/>
      <c r="R18" s="567"/>
      <c r="S18" s="572">
        <v>63.76881289988782</v>
      </c>
      <c r="T18" s="567">
        <v>42788.873455824731</v>
      </c>
      <c r="U18" s="567">
        <v>33828.212422254925</v>
      </c>
      <c r="V18" s="567">
        <v>915</v>
      </c>
      <c r="W18" s="567">
        <v>105263.03346325562</v>
      </c>
      <c r="X18" s="567"/>
      <c r="Y18" s="567">
        <v>0</v>
      </c>
      <c r="Z18" s="567">
        <v>33550</v>
      </c>
      <c r="AA18" s="567">
        <v>14298.709852398468</v>
      </c>
      <c r="AB18" s="567"/>
      <c r="AC18" s="567"/>
      <c r="AD18" s="567"/>
      <c r="AE18" s="567">
        <v>671</v>
      </c>
      <c r="AF18" s="567">
        <v>338636.21582965984</v>
      </c>
      <c r="AG18" s="572">
        <v>504.67394311424715</v>
      </c>
      <c r="AH18" s="567">
        <v>0</v>
      </c>
      <c r="AI18" s="567">
        <v>0</v>
      </c>
      <c r="AJ18" s="567">
        <v>0</v>
      </c>
      <c r="AK18" s="568"/>
      <c r="AL18" s="567">
        <v>0</v>
      </c>
      <c r="AM18" s="569"/>
      <c r="AN18" s="529"/>
      <c r="AO18" s="525"/>
      <c r="AP18" s="522">
        <v>0</v>
      </c>
      <c r="AR18" s="521" t="s">
        <v>3229</v>
      </c>
    </row>
    <row r="19" spans="1:44" s="521" customFormat="1" ht="13.5" customHeight="1">
      <c r="A19" s="563">
        <v>20051200005</v>
      </c>
      <c r="B19" s="473" t="s">
        <v>209</v>
      </c>
      <c r="C19" s="473" t="s">
        <v>202</v>
      </c>
      <c r="D19" s="473"/>
      <c r="E19" s="473">
        <v>150</v>
      </c>
      <c r="F19" s="473" t="s">
        <v>185</v>
      </c>
      <c r="G19" s="474">
        <v>1.3486946843755108</v>
      </c>
      <c r="H19" s="564">
        <v>0</v>
      </c>
      <c r="I19" s="564"/>
      <c r="J19" s="564">
        <v>0</v>
      </c>
      <c r="K19" s="567">
        <v>960</v>
      </c>
      <c r="L19" s="567">
        <f t="shared" si="0"/>
        <v>144000</v>
      </c>
      <c r="M19" s="567">
        <v>194212.03455007356</v>
      </c>
      <c r="N19" s="567">
        <v>207314.70025718209</v>
      </c>
      <c r="O19" s="567"/>
      <c r="P19" s="567"/>
      <c r="Q19" s="567"/>
      <c r="R19" s="567"/>
      <c r="S19" s="572">
        <v>422.38363336875034</v>
      </c>
      <c r="T19" s="567">
        <v>405488.28803400032</v>
      </c>
      <c r="U19" s="567">
        <v>320572.68244072929</v>
      </c>
      <c r="V19" s="567">
        <v>2740</v>
      </c>
      <c r="W19" s="567">
        <v>315213.89255663432</v>
      </c>
      <c r="X19" s="567"/>
      <c r="Y19" s="567">
        <v>0</v>
      </c>
      <c r="Z19" s="567">
        <v>144000</v>
      </c>
      <c r="AA19" s="567">
        <v>61371.511736076878</v>
      </c>
      <c r="AB19" s="567"/>
      <c r="AC19" s="567"/>
      <c r="AD19" s="567"/>
      <c r="AE19" s="567">
        <v>960</v>
      </c>
      <c r="AF19" s="567">
        <v>904472.78699062264</v>
      </c>
      <c r="AG19" s="572">
        <v>942.1591531152319</v>
      </c>
      <c r="AH19" s="567">
        <v>0</v>
      </c>
      <c r="AI19" s="567">
        <v>0</v>
      </c>
      <c r="AJ19" s="567">
        <v>0</v>
      </c>
      <c r="AK19" s="568"/>
      <c r="AL19" s="567">
        <v>0</v>
      </c>
      <c r="AM19" s="569"/>
      <c r="AN19" s="529"/>
      <c r="AO19" s="525"/>
      <c r="AP19" s="522">
        <v>0</v>
      </c>
      <c r="AR19" s="521" t="s">
        <v>3229</v>
      </c>
    </row>
    <row r="20" spans="1:44" s="521" customFormat="1" ht="13.5" customHeight="1">
      <c r="A20" s="563">
        <v>20071000005</v>
      </c>
      <c r="B20" s="473" t="s">
        <v>233</v>
      </c>
      <c r="C20" s="473" t="s">
        <v>202</v>
      </c>
      <c r="D20" s="473"/>
      <c r="E20" s="473">
        <v>5</v>
      </c>
      <c r="F20" s="473" t="s">
        <v>185</v>
      </c>
      <c r="G20" s="474">
        <v>1.3486946843755108</v>
      </c>
      <c r="H20" s="564">
        <v>0</v>
      </c>
      <c r="I20" s="564"/>
      <c r="J20" s="564">
        <v>0</v>
      </c>
      <c r="K20" s="567">
        <v>19500</v>
      </c>
      <c r="L20" s="567">
        <f t="shared" si="0"/>
        <v>97500</v>
      </c>
      <c r="M20" s="567">
        <v>131497.73172661231</v>
      </c>
      <c r="N20" s="567">
        <v>140369.32829913372</v>
      </c>
      <c r="O20" s="567"/>
      <c r="P20" s="567"/>
      <c r="Q20" s="567"/>
      <c r="R20" s="567"/>
      <c r="S20" s="572">
        <v>7.8361920665429752</v>
      </c>
      <c r="T20" s="567">
        <v>152805.74529758803</v>
      </c>
      <c r="U20" s="567">
        <v>120805.82622967203</v>
      </c>
      <c r="V20" s="567">
        <v>2045</v>
      </c>
      <c r="W20" s="567">
        <v>235260.00375121064</v>
      </c>
      <c r="X20" s="567"/>
      <c r="Y20" s="567">
        <v>0</v>
      </c>
      <c r="Z20" s="567">
        <v>97500</v>
      </c>
      <c r="AA20" s="567">
        <v>41553.627737968724</v>
      </c>
      <c r="AB20" s="567"/>
      <c r="AC20" s="567"/>
      <c r="AD20" s="567"/>
      <c r="AE20" s="567">
        <v>19500</v>
      </c>
      <c r="AF20" s="567">
        <v>537988.78601798508</v>
      </c>
      <c r="AG20" s="572">
        <v>27.589168513742823</v>
      </c>
      <c r="AH20" s="567">
        <v>0</v>
      </c>
      <c r="AI20" s="567">
        <v>0</v>
      </c>
      <c r="AJ20" s="567">
        <v>0</v>
      </c>
      <c r="AK20" s="568"/>
      <c r="AL20" s="567">
        <v>0</v>
      </c>
      <c r="AM20" s="569"/>
      <c r="AN20" s="529"/>
      <c r="AO20" s="525">
        <v>3.4266837153745198</v>
      </c>
      <c r="AP20" s="522">
        <v>22.183363983484483</v>
      </c>
      <c r="AR20" s="521" t="s">
        <v>3229</v>
      </c>
    </row>
    <row r="21" spans="1:44" s="521" customFormat="1" ht="13.5" customHeight="1">
      <c r="A21" s="563">
        <v>20110800311</v>
      </c>
      <c r="B21" s="473" t="s">
        <v>293</v>
      </c>
      <c r="C21" s="473" t="s">
        <v>202</v>
      </c>
      <c r="D21" s="473"/>
      <c r="E21" s="473">
        <v>145</v>
      </c>
      <c r="F21" s="473" t="s">
        <v>185</v>
      </c>
      <c r="G21" s="474">
        <v>1.3486946843755108</v>
      </c>
      <c r="H21" s="564">
        <v>0</v>
      </c>
      <c r="I21" s="564"/>
      <c r="J21" s="564">
        <v>0</v>
      </c>
      <c r="K21" s="567">
        <v>192</v>
      </c>
      <c r="L21" s="567">
        <f t="shared" si="0"/>
        <v>27840</v>
      </c>
      <c r="M21" s="567">
        <v>37547.660013014218</v>
      </c>
      <c r="N21" s="567">
        <v>40080.842049721869</v>
      </c>
      <c r="O21" s="567"/>
      <c r="P21" s="567"/>
      <c r="Q21" s="567"/>
      <c r="R21" s="567"/>
      <c r="S21" s="572">
        <v>1102.6432503287672</v>
      </c>
      <c r="T21" s="567">
        <v>211707.50406312331</v>
      </c>
      <c r="U21" s="567">
        <v>167372.63312684462</v>
      </c>
      <c r="V21" s="567">
        <v>665</v>
      </c>
      <c r="W21" s="567">
        <v>76502.641806628395</v>
      </c>
      <c r="X21" s="567"/>
      <c r="Y21" s="567">
        <v>0</v>
      </c>
      <c r="Z21" s="567">
        <v>27840</v>
      </c>
      <c r="AA21" s="567">
        <v>11865.15893564153</v>
      </c>
      <c r="AB21" s="567"/>
      <c r="AC21" s="567"/>
      <c r="AD21" s="567"/>
      <c r="AE21" s="567">
        <v>192</v>
      </c>
      <c r="AF21" s="567">
        <v>295821.27591883641</v>
      </c>
      <c r="AG21" s="572">
        <v>1540.7358120772731</v>
      </c>
      <c r="AH21" s="567">
        <v>0</v>
      </c>
      <c r="AI21" s="567">
        <v>0</v>
      </c>
      <c r="AJ21" s="567">
        <v>0</v>
      </c>
      <c r="AK21" s="568"/>
      <c r="AL21" s="567">
        <v>0</v>
      </c>
      <c r="AM21" s="569"/>
      <c r="AN21" s="529"/>
      <c r="AO21" s="525"/>
      <c r="AP21" s="522">
        <v>368.28402544846</v>
      </c>
      <c r="AR21" s="521" t="s">
        <v>3229</v>
      </c>
    </row>
    <row r="22" spans="1:44" s="521" customFormat="1" ht="13.5" customHeight="1">
      <c r="A22" s="563">
        <v>20110800629</v>
      </c>
      <c r="B22" s="473" t="s">
        <v>295</v>
      </c>
      <c r="C22" s="473" t="s">
        <v>202</v>
      </c>
      <c r="D22" s="473"/>
      <c r="E22" s="473">
        <v>145</v>
      </c>
      <c r="F22" s="473" t="s">
        <v>185</v>
      </c>
      <c r="G22" s="474">
        <v>1.3486946843755108</v>
      </c>
      <c r="H22" s="564">
        <v>0</v>
      </c>
      <c r="I22" s="564"/>
      <c r="J22" s="564">
        <v>0</v>
      </c>
      <c r="K22" s="567">
        <v>1470</v>
      </c>
      <c r="L22" s="567">
        <f t="shared" si="0"/>
        <v>213150</v>
      </c>
      <c r="M22" s="567">
        <v>287474.27197464014</v>
      </c>
      <c r="N22" s="567">
        <v>306868.94694318308</v>
      </c>
      <c r="O22" s="567"/>
      <c r="P22" s="567"/>
      <c r="Q22" s="567"/>
      <c r="R22" s="567"/>
      <c r="S22" s="572">
        <v>370.27607841095886</v>
      </c>
      <c r="T22" s="567">
        <v>544305.83526410954</v>
      </c>
      <c r="U22" s="567">
        <v>430319.65861397772</v>
      </c>
      <c r="V22" s="567">
        <v>3735</v>
      </c>
      <c r="W22" s="567">
        <v>429680.25135001063</v>
      </c>
      <c r="X22" s="567"/>
      <c r="Y22" s="567">
        <v>0</v>
      </c>
      <c r="Z22" s="567">
        <v>213150</v>
      </c>
      <c r="AA22" s="567">
        <v>90842.623101005462</v>
      </c>
      <c r="AB22" s="567"/>
      <c r="AC22" s="567"/>
      <c r="AD22" s="567"/>
      <c r="AE22" s="567">
        <v>1470</v>
      </c>
      <c r="AF22" s="567">
        <v>1257711.480008177</v>
      </c>
      <c r="AG22" s="572">
        <v>855.58604082188913</v>
      </c>
      <c r="AH22" s="567">
        <v>0</v>
      </c>
      <c r="AI22" s="567">
        <v>0</v>
      </c>
      <c r="AJ22" s="567">
        <v>0</v>
      </c>
      <c r="AK22" s="568"/>
      <c r="AL22" s="567">
        <v>0</v>
      </c>
      <c r="AM22" s="569"/>
      <c r="AN22" s="529"/>
      <c r="AO22" s="525"/>
      <c r="AP22" s="522">
        <v>477.35076581423277</v>
      </c>
      <c r="AR22" s="521" t="s">
        <v>3229</v>
      </c>
    </row>
    <row r="23" spans="1:44" s="521" customFormat="1" ht="13.5" customHeight="1">
      <c r="A23" s="563">
        <v>20200800016</v>
      </c>
      <c r="B23" s="473" t="s">
        <v>272</v>
      </c>
      <c r="C23" s="473" t="s">
        <v>202</v>
      </c>
      <c r="D23" s="473"/>
      <c r="E23" s="473">
        <v>145</v>
      </c>
      <c r="F23" s="473" t="s">
        <v>273</v>
      </c>
      <c r="G23" s="474">
        <v>1.6947415974326687</v>
      </c>
      <c r="H23" s="564">
        <v>0</v>
      </c>
      <c r="I23" s="564"/>
      <c r="J23" s="564">
        <v>0</v>
      </c>
      <c r="K23" s="567">
        <v>120</v>
      </c>
      <c r="L23" s="567">
        <f t="shared" si="0"/>
        <v>17400</v>
      </c>
      <c r="M23" s="567">
        <v>29488.503795328434</v>
      </c>
      <c r="N23" s="567">
        <v>31477.968600267544</v>
      </c>
      <c r="O23" s="567"/>
      <c r="P23" s="567"/>
      <c r="Q23" s="567"/>
      <c r="R23" s="567"/>
      <c r="S23" s="572">
        <v>1258.9659284109589</v>
      </c>
      <c r="T23" s="567">
        <v>151075.91140931507</v>
      </c>
      <c r="U23" s="567">
        <v>119438.24668149519</v>
      </c>
      <c r="V23" s="567">
        <v>1495</v>
      </c>
      <c r="W23" s="567">
        <v>171987.14210663075</v>
      </c>
      <c r="X23" s="567"/>
      <c r="Y23" s="567">
        <v>0</v>
      </c>
      <c r="Z23" s="567">
        <v>17400</v>
      </c>
      <c r="AA23" s="567">
        <v>7415.7243347759568</v>
      </c>
      <c r="AB23" s="567"/>
      <c r="AC23" s="567"/>
      <c r="AD23" s="567"/>
      <c r="AE23" s="567">
        <v>120</v>
      </c>
      <c r="AF23" s="567">
        <v>330319.08172316942</v>
      </c>
      <c r="AG23" s="572">
        <v>2752.659014359745</v>
      </c>
      <c r="AH23" s="567">
        <v>0</v>
      </c>
      <c r="AI23" s="567">
        <v>0</v>
      </c>
      <c r="AJ23" s="567">
        <v>0</v>
      </c>
      <c r="AK23" s="568"/>
      <c r="AL23" s="567">
        <v>0</v>
      </c>
      <c r="AM23" s="569"/>
      <c r="AN23" s="571"/>
      <c r="AO23" s="525"/>
      <c r="AP23" s="522">
        <v>0</v>
      </c>
      <c r="AR23" s="521" t="s">
        <v>3229</v>
      </c>
    </row>
    <row r="24" spans="1:44" s="521" customFormat="1" ht="13.5" customHeight="1">
      <c r="A24" s="563">
        <v>20200800017</v>
      </c>
      <c r="B24" s="473" t="s">
        <v>407</v>
      </c>
      <c r="C24" s="473" t="s">
        <v>202</v>
      </c>
      <c r="D24" s="473"/>
      <c r="E24" s="473">
        <v>30</v>
      </c>
      <c r="F24" s="473" t="s">
        <v>273</v>
      </c>
      <c r="G24" s="474">
        <v>1.6947415974326687</v>
      </c>
      <c r="H24" s="564">
        <v>0</v>
      </c>
      <c r="I24" s="564"/>
      <c r="J24" s="564">
        <v>0</v>
      </c>
      <c r="K24" s="567">
        <v>1800</v>
      </c>
      <c r="L24" s="567">
        <f t="shared" si="0"/>
        <v>54000</v>
      </c>
      <c r="M24" s="567">
        <v>91516.046261364114</v>
      </c>
      <c r="N24" s="567">
        <v>97690.24738014066</v>
      </c>
      <c r="O24" s="567"/>
      <c r="P24" s="567"/>
      <c r="Q24" s="567"/>
      <c r="R24" s="567"/>
      <c r="S24" s="572">
        <v>119.06788069486575</v>
      </c>
      <c r="T24" s="567">
        <v>214322.18525075834</v>
      </c>
      <c r="U24" s="567">
        <v>169439.75907544215</v>
      </c>
      <c r="V24" s="567">
        <v>2220</v>
      </c>
      <c r="W24" s="567">
        <v>255392.27791084969</v>
      </c>
      <c r="X24" s="567"/>
      <c r="Y24" s="567">
        <v>0</v>
      </c>
      <c r="Z24" s="567">
        <v>54000</v>
      </c>
      <c r="AA24" s="567">
        <v>23014.316901028829</v>
      </c>
      <c r="AB24" s="567"/>
      <c r="AC24" s="567"/>
      <c r="AD24" s="567"/>
      <c r="AE24" s="567">
        <v>1800</v>
      </c>
      <c r="AF24" s="567">
        <v>545536.60126746132</v>
      </c>
      <c r="AG24" s="572">
        <v>303.07588959303405</v>
      </c>
      <c r="AH24" s="567">
        <v>0</v>
      </c>
      <c r="AI24" s="567">
        <v>0</v>
      </c>
      <c r="AJ24" s="567">
        <v>0</v>
      </c>
      <c r="AK24" s="568"/>
      <c r="AL24" s="567">
        <v>0</v>
      </c>
      <c r="AM24" s="569"/>
      <c r="AN24" s="571"/>
      <c r="AO24" s="525"/>
      <c r="AP24" s="522">
        <v>820.07323050445723</v>
      </c>
      <c r="AR24" s="521" t="s">
        <v>3229</v>
      </c>
    </row>
    <row r="25" spans="1:44" s="521" customFormat="1" ht="13.5" customHeight="1">
      <c r="A25" s="563">
        <v>20200800018</v>
      </c>
      <c r="B25" s="473" t="s">
        <v>326</v>
      </c>
      <c r="C25" s="473" t="s">
        <v>202</v>
      </c>
      <c r="D25" s="473"/>
      <c r="E25" s="473">
        <v>450</v>
      </c>
      <c r="F25" s="473" t="s">
        <v>273</v>
      </c>
      <c r="G25" s="474">
        <v>1.6947415974326687</v>
      </c>
      <c r="H25" s="564">
        <v>0</v>
      </c>
      <c r="I25" s="564"/>
      <c r="J25" s="564">
        <v>0</v>
      </c>
      <c r="K25" s="567">
        <v>402</v>
      </c>
      <c r="L25" s="567">
        <f t="shared" si="0"/>
        <v>180900</v>
      </c>
      <c r="M25" s="567">
        <v>306578.75497556978</v>
      </c>
      <c r="N25" s="567">
        <v>327262.3287234712</v>
      </c>
      <c r="O25" s="567"/>
      <c r="P25" s="567"/>
      <c r="Q25" s="567"/>
      <c r="R25" s="567"/>
      <c r="S25" s="572">
        <v>1603.6478962094488</v>
      </c>
      <c r="T25" s="567">
        <v>644666.4542761984</v>
      </c>
      <c r="U25" s="567">
        <v>509663.19034483668</v>
      </c>
      <c r="V25" s="567">
        <v>3950</v>
      </c>
      <c r="W25" s="567">
        <v>454414.18817471003</v>
      </c>
      <c r="X25" s="567"/>
      <c r="Y25" s="567">
        <v>0</v>
      </c>
      <c r="Z25" s="567">
        <v>180900</v>
      </c>
      <c r="AA25" s="567">
        <v>77097.961618446585</v>
      </c>
      <c r="AB25" s="567"/>
      <c r="AC25" s="567"/>
      <c r="AD25" s="567"/>
      <c r="AE25" s="567">
        <v>402</v>
      </c>
      <c r="AF25" s="567">
        <v>1368437.6688614644</v>
      </c>
      <c r="AG25" s="572">
        <v>3404.073803137971</v>
      </c>
      <c r="AH25" s="567">
        <v>0</v>
      </c>
      <c r="AI25" s="567">
        <v>0</v>
      </c>
      <c r="AJ25" s="567">
        <v>0</v>
      </c>
      <c r="AK25" s="568"/>
      <c r="AL25" s="567">
        <v>0</v>
      </c>
      <c r="AM25" s="569"/>
      <c r="AN25" s="571"/>
      <c r="AO25" s="525"/>
      <c r="AP25" s="522">
        <v>566.43199906481459</v>
      </c>
      <c r="AR25" s="521" t="s">
        <v>3229</v>
      </c>
    </row>
    <row r="26" spans="1:44" s="521" customFormat="1" ht="13.5" customHeight="1">
      <c r="A26" s="563">
        <v>20240100051</v>
      </c>
      <c r="B26" s="473" t="s">
        <v>451</v>
      </c>
      <c r="C26" s="473" t="s">
        <v>202</v>
      </c>
      <c r="D26" s="473"/>
      <c r="E26" s="473">
        <v>77.5</v>
      </c>
      <c r="F26" s="473" t="s">
        <v>196</v>
      </c>
      <c r="G26" s="474">
        <v>4.5002041969827644</v>
      </c>
      <c r="H26" s="564">
        <v>0</v>
      </c>
      <c r="I26" s="570"/>
      <c r="J26" s="564">
        <v>0</v>
      </c>
      <c r="K26" s="567">
        <v>14700</v>
      </c>
      <c r="L26" s="567">
        <f t="shared" si="0"/>
        <v>1139250</v>
      </c>
      <c r="M26" s="567">
        <v>5126857.6314126141</v>
      </c>
      <c r="N26" s="567">
        <v>5472745.0622711685</v>
      </c>
      <c r="O26" s="567"/>
      <c r="P26" s="567"/>
      <c r="Q26" s="567"/>
      <c r="R26" s="567"/>
      <c r="S26" s="572">
        <v>54.52904543321857</v>
      </c>
      <c r="T26" s="567">
        <v>801576.96786831296</v>
      </c>
      <c r="U26" s="567">
        <v>633714.18202516576</v>
      </c>
      <c r="V26" s="567">
        <v>6700</v>
      </c>
      <c r="W26" s="567">
        <v>770778.49639760936</v>
      </c>
      <c r="X26" s="567"/>
      <c r="Y26" s="567">
        <v>0</v>
      </c>
      <c r="Z26" s="567">
        <v>1139250</v>
      </c>
      <c r="AA26" s="567">
        <v>485538.15795364993</v>
      </c>
      <c r="AB26" s="567"/>
      <c r="AC26" s="567"/>
      <c r="AD26" s="567"/>
      <c r="AE26" s="567">
        <v>14700</v>
      </c>
      <c r="AF26" s="567">
        <v>7362775.8986475933</v>
      </c>
      <c r="AG26" s="572">
        <v>500.86910875153694</v>
      </c>
      <c r="AH26" s="567">
        <v>0</v>
      </c>
      <c r="AI26" s="567">
        <v>0</v>
      </c>
      <c r="AJ26" s="567">
        <v>0</v>
      </c>
      <c r="AK26" s="568"/>
      <c r="AL26" s="567">
        <v>0</v>
      </c>
      <c r="AM26" s="569"/>
      <c r="AN26" s="571"/>
      <c r="AO26" s="525">
        <v>0</v>
      </c>
      <c r="AP26" s="522">
        <v>130.25509026044762</v>
      </c>
      <c r="AR26" s="521" t="s">
        <v>3229</v>
      </c>
    </row>
    <row r="27" spans="1:44" s="521" customFormat="1" ht="13.5" customHeight="1">
      <c r="A27" s="563">
        <v>20110300008</v>
      </c>
      <c r="B27" s="473" t="s">
        <v>286</v>
      </c>
      <c r="C27" s="473" t="s">
        <v>202</v>
      </c>
      <c r="D27" s="473"/>
      <c r="E27" s="473">
        <v>145</v>
      </c>
      <c r="F27" s="473" t="s">
        <v>205</v>
      </c>
      <c r="G27" s="474">
        <v>1.0344858154238405</v>
      </c>
      <c r="H27" s="564">
        <v>0</v>
      </c>
      <c r="I27" s="564"/>
      <c r="J27" s="564">
        <v>0</v>
      </c>
      <c r="K27" s="567">
        <v>163</v>
      </c>
      <c r="L27" s="567">
        <f t="shared" si="0"/>
        <v>23635</v>
      </c>
      <c r="M27" s="567">
        <v>24450.07224754247</v>
      </c>
      <c r="N27" s="567">
        <v>26099.615356013448</v>
      </c>
      <c r="O27" s="567"/>
      <c r="P27" s="567"/>
      <c r="Q27" s="567"/>
      <c r="R27" s="567"/>
      <c r="S27" s="572">
        <v>1776.1255003287672</v>
      </c>
      <c r="T27" s="567">
        <v>289508.45655358903</v>
      </c>
      <c r="U27" s="567">
        <v>228880.84624253644</v>
      </c>
      <c r="V27" s="567">
        <v>1030</v>
      </c>
      <c r="W27" s="567">
        <v>118492.81362530413</v>
      </c>
      <c r="X27" s="567"/>
      <c r="Y27" s="567">
        <v>0</v>
      </c>
      <c r="Z27" s="567">
        <v>23635</v>
      </c>
      <c r="AA27" s="567">
        <v>10073.025554737342</v>
      </c>
      <c r="AB27" s="567"/>
      <c r="AC27" s="567"/>
      <c r="AD27" s="567"/>
      <c r="AE27" s="567">
        <v>163</v>
      </c>
      <c r="AF27" s="567">
        <v>383546.30077859137</v>
      </c>
      <c r="AG27" s="572">
        <v>2353.0447900527079</v>
      </c>
      <c r="AH27" s="567">
        <v>0</v>
      </c>
      <c r="AI27" s="567">
        <v>0</v>
      </c>
      <c r="AJ27" s="567">
        <v>0</v>
      </c>
      <c r="AK27" s="568"/>
      <c r="AL27" s="567">
        <v>0</v>
      </c>
      <c r="AM27" s="569"/>
      <c r="AN27" s="529"/>
      <c r="AO27" s="525">
        <v>371.03525543589348</v>
      </c>
      <c r="AP27" s="522">
        <v>2226.1295372414102</v>
      </c>
      <c r="AR27" s="521" t="s">
        <v>3229</v>
      </c>
    </row>
    <row r="28" spans="1:44" s="521" customFormat="1" ht="13.5" customHeight="1">
      <c r="A28" s="563">
        <v>20200200001</v>
      </c>
      <c r="B28" s="473" t="s">
        <v>397</v>
      </c>
      <c r="C28" s="473" t="s">
        <v>202</v>
      </c>
      <c r="D28" s="473"/>
      <c r="E28" s="473">
        <v>77.5</v>
      </c>
      <c r="F28" s="473" t="s">
        <v>63</v>
      </c>
      <c r="G28" s="474">
        <v>1.349963068994019</v>
      </c>
      <c r="H28" s="564">
        <v>0</v>
      </c>
      <c r="I28" s="564"/>
      <c r="J28" s="564">
        <v>0</v>
      </c>
      <c r="K28" s="567">
        <v>2000</v>
      </c>
      <c r="L28" s="567">
        <f t="shared" si="0"/>
        <v>155000</v>
      </c>
      <c r="M28" s="567">
        <v>209244.27569407295</v>
      </c>
      <c r="N28" s="567">
        <v>223361.10322176467</v>
      </c>
      <c r="O28" s="567"/>
      <c r="P28" s="567"/>
      <c r="Q28" s="567"/>
      <c r="R28" s="567"/>
      <c r="S28" s="572">
        <v>205.08504543321857</v>
      </c>
      <c r="T28" s="567">
        <v>410170.09086643712</v>
      </c>
      <c r="U28" s="567">
        <v>324274.0423491245</v>
      </c>
      <c r="V28" s="567">
        <v>1595</v>
      </c>
      <c r="W28" s="567">
        <v>183491.29876928165</v>
      </c>
      <c r="X28" s="567"/>
      <c r="Y28" s="567">
        <v>0</v>
      </c>
      <c r="Z28" s="567">
        <v>155000</v>
      </c>
      <c r="AA28" s="567">
        <v>66059.613327027197</v>
      </c>
      <c r="AB28" s="567"/>
      <c r="AC28" s="567"/>
      <c r="AD28" s="567"/>
      <c r="AE28" s="567">
        <v>2000</v>
      </c>
      <c r="AF28" s="567">
        <v>797186.05766719801</v>
      </c>
      <c r="AG28" s="572">
        <v>398.59302883359902</v>
      </c>
      <c r="AH28" s="567">
        <v>0</v>
      </c>
      <c r="AI28" s="567">
        <v>0</v>
      </c>
      <c r="AJ28" s="567">
        <v>0</v>
      </c>
      <c r="AK28" s="568"/>
      <c r="AL28" s="567">
        <v>0</v>
      </c>
      <c r="AM28" s="569"/>
      <c r="AN28" s="571" t="s">
        <v>398</v>
      </c>
      <c r="AO28" s="525">
        <v>0</v>
      </c>
      <c r="AP28" s="522">
        <v>949.51363066907334</v>
      </c>
      <c r="AR28" s="521" t="s">
        <v>3229</v>
      </c>
    </row>
    <row r="29" spans="1:44" s="521" customFormat="1" ht="13.5" customHeight="1">
      <c r="A29" s="563">
        <v>20200200003</v>
      </c>
      <c r="B29" s="473" t="s">
        <v>399</v>
      </c>
      <c r="C29" s="473" t="s">
        <v>202</v>
      </c>
      <c r="D29" s="473"/>
      <c r="E29" s="473">
        <v>12.5</v>
      </c>
      <c r="F29" s="473" t="s">
        <v>63</v>
      </c>
      <c r="G29" s="474">
        <v>1.349963068994019</v>
      </c>
      <c r="H29" s="564">
        <v>0</v>
      </c>
      <c r="I29" s="564"/>
      <c r="J29" s="564">
        <v>0</v>
      </c>
      <c r="K29" s="567">
        <v>300</v>
      </c>
      <c r="L29" s="567">
        <f t="shared" si="0"/>
        <v>3750</v>
      </c>
      <c r="M29" s="567">
        <v>5062.3615087275712</v>
      </c>
      <c r="N29" s="567">
        <v>5403.8976585910805</v>
      </c>
      <c r="O29" s="567"/>
      <c r="P29" s="567"/>
      <c r="Q29" s="567"/>
      <c r="R29" s="567"/>
      <c r="S29" s="572">
        <v>203.84190542871639</v>
      </c>
      <c r="T29" s="567">
        <v>61152.571628614918</v>
      </c>
      <c r="U29" s="567">
        <v>48346.264253852212</v>
      </c>
      <c r="V29" s="567">
        <v>470</v>
      </c>
      <c r="W29" s="567">
        <v>54069.536314459168</v>
      </c>
      <c r="X29" s="567"/>
      <c r="Y29" s="567">
        <v>0</v>
      </c>
      <c r="Z29" s="567">
        <v>3750</v>
      </c>
      <c r="AA29" s="567">
        <v>1598.2164514603355</v>
      </c>
      <c r="AB29" s="567"/>
      <c r="AC29" s="567"/>
      <c r="AD29" s="567"/>
      <c r="AE29" s="567">
        <v>300</v>
      </c>
      <c r="AF29" s="567">
        <v>109417.91467836279</v>
      </c>
      <c r="AG29" s="572">
        <v>364.72638226120932</v>
      </c>
      <c r="AH29" s="567">
        <v>0</v>
      </c>
      <c r="AI29" s="567">
        <v>0</v>
      </c>
      <c r="AJ29" s="567">
        <v>0</v>
      </c>
      <c r="AK29" s="568"/>
      <c r="AL29" s="567">
        <v>0</v>
      </c>
      <c r="AM29" s="569"/>
      <c r="AN29" s="571"/>
      <c r="AO29" s="525"/>
      <c r="AP29" s="522">
        <v>0</v>
      </c>
      <c r="AR29" s="521" t="s">
        <v>3229</v>
      </c>
    </row>
    <row r="30" spans="1:44" s="521" customFormat="1" ht="13.5" customHeight="1">
      <c r="A30" s="563">
        <v>20211100014</v>
      </c>
      <c r="B30" s="473" t="s">
        <v>421</v>
      </c>
      <c r="C30" s="473" t="s">
        <v>202</v>
      </c>
      <c r="D30" s="473"/>
      <c r="E30" s="473">
        <v>70</v>
      </c>
      <c r="F30" s="473" t="s">
        <v>230</v>
      </c>
      <c r="G30" s="474">
        <v>2.541445333994659</v>
      </c>
      <c r="H30" s="564">
        <v>0</v>
      </c>
      <c r="I30" s="564"/>
      <c r="J30" s="564">
        <v>0</v>
      </c>
      <c r="K30" s="567">
        <v>5665</v>
      </c>
      <c r="L30" s="567">
        <f t="shared" si="0"/>
        <v>396550</v>
      </c>
      <c r="M30" s="567">
        <v>1007810.147195582</v>
      </c>
      <c r="N30" s="567">
        <v>1075802.8412916367</v>
      </c>
      <c r="O30" s="567"/>
      <c r="P30" s="567"/>
      <c r="Q30" s="567"/>
      <c r="R30" s="567"/>
      <c r="S30" s="572">
        <v>219.41091038443167</v>
      </c>
      <c r="T30" s="567">
        <v>1242962.8073278053</v>
      </c>
      <c r="U30" s="567">
        <v>982666.90574728244</v>
      </c>
      <c r="V30" s="567">
        <v>8100</v>
      </c>
      <c r="W30" s="567">
        <v>931836.6896747218</v>
      </c>
      <c r="X30" s="567"/>
      <c r="Y30" s="567">
        <v>0</v>
      </c>
      <c r="Z30" s="567">
        <v>396550</v>
      </c>
      <c r="AA30" s="567">
        <v>169006.06235375893</v>
      </c>
      <c r="AB30" s="567"/>
      <c r="AC30" s="567"/>
      <c r="AD30" s="567"/>
      <c r="AE30" s="567">
        <v>5665</v>
      </c>
      <c r="AF30" s="567">
        <v>3159312.4990673997</v>
      </c>
      <c r="AG30" s="572">
        <v>557.68976152999107</v>
      </c>
      <c r="AH30" s="567">
        <v>0</v>
      </c>
      <c r="AI30" s="567">
        <v>0</v>
      </c>
      <c r="AJ30" s="567">
        <v>0</v>
      </c>
      <c r="AK30" s="568"/>
      <c r="AL30" s="567">
        <v>0</v>
      </c>
      <c r="AM30" s="569"/>
      <c r="AN30" s="571"/>
      <c r="AO30" s="525"/>
      <c r="AP30" s="522">
        <v>0</v>
      </c>
      <c r="AR30" s="521" t="s">
        <v>3229</v>
      </c>
    </row>
    <row r="31" spans="1:44" s="521" customFormat="1" ht="13.5" customHeight="1">
      <c r="A31" s="563">
        <v>20211100015</v>
      </c>
      <c r="B31" s="473" t="s">
        <v>422</v>
      </c>
      <c r="C31" s="473" t="s">
        <v>202</v>
      </c>
      <c r="D31" s="473"/>
      <c r="E31" s="473">
        <v>150</v>
      </c>
      <c r="F31" s="473" t="s">
        <v>230</v>
      </c>
      <c r="G31" s="474">
        <v>2.541445333994659</v>
      </c>
      <c r="H31" s="564">
        <v>0</v>
      </c>
      <c r="I31" s="564"/>
      <c r="J31" s="564">
        <v>0</v>
      </c>
      <c r="K31" s="567">
        <v>3060</v>
      </c>
      <c r="L31" s="567">
        <f t="shared" si="0"/>
        <v>459000</v>
      </c>
      <c r="M31" s="567">
        <v>1166523.4083035486</v>
      </c>
      <c r="N31" s="567">
        <v>1245223.8157933711</v>
      </c>
      <c r="O31" s="567"/>
      <c r="P31" s="567"/>
      <c r="Q31" s="567"/>
      <c r="R31" s="567"/>
      <c r="S31" s="572">
        <v>371.0603401960596</v>
      </c>
      <c r="T31" s="567">
        <v>1135444.6409999423</v>
      </c>
      <c r="U31" s="567">
        <v>897664.72933931311</v>
      </c>
      <c r="V31" s="567">
        <v>7830</v>
      </c>
      <c r="W31" s="567">
        <v>900775.46668556449</v>
      </c>
      <c r="X31" s="567"/>
      <c r="Y31" s="567">
        <v>0</v>
      </c>
      <c r="Z31" s="567">
        <v>459000</v>
      </c>
      <c r="AA31" s="567">
        <v>195621.69365874506</v>
      </c>
      <c r="AB31" s="567"/>
      <c r="AC31" s="567"/>
      <c r="AD31" s="567"/>
      <c r="AE31" s="567">
        <v>3060</v>
      </c>
      <c r="AF31" s="567">
        <v>3239285.7054769937</v>
      </c>
      <c r="AG31" s="572">
        <v>1058.5900998290829</v>
      </c>
      <c r="AH31" s="567">
        <v>0</v>
      </c>
      <c r="AI31" s="567">
        <v>0</v>
      </c>
      <c r="AJ31" s="567">
        <v>0</v>
      </c>
      <c r="AK31" s="568"/>
      <c r="AL31" s="567">
        <v>0</v>
      </c>
      <c r="AM31" s="569"/>
      <c r="AN31" s="571"/>
      <c r="AO31" s="525"/>
      <c r="AP31" s="522">
        <v>209.03946792490248</v>
      </c>
      <c r="AR31" s="521" t="s">
        <v>3229</v>
      </c>
    </row>
    <row r="32" spans="1:44" s="521" customFormat="1" ht="13.5" customHeight="1">
      <c r="A32" s="563">
        <v>20071200005</v>
      </c>
      <c r="B32" s="473" t="s">
        <v>245</v>
      </c>
      <c r="C32" s="473" t="s">
        <v>202</v>
      </c>
      <c r="D32" s="473"/>
      <c r="E32" s="473">
        <v>5</v>
      </c>
      <c r="F32" s="473" t="s">
        <v>219</v>
      </c>
      <c r="G32" s="474">
        <v>1.3583251501585794</v>
      </c>
      <c r="H32" s="564">
        <v>0</v>
      </c>
      <c r="I32" s="564"/>
      <c r="J32" s="564">
        <v>0</v>
      </c>
      <c r="K32" s="567">
        <v>25100</v>
      </c>
      <c r="L32" s="567">
        <f t="shared" si="0"/>
        <v>125500</v>
      </c>
      <c r="M32" s="567">
        <v>170469.80634490171</v>
      </c>
      <c r="N32" s="567">
        <v>181970.68419146424</v>
      </c>
      <c r="O32" s="567"/>
      <c r="P32" s="567"/>
      <c r="Q32" s="567"/>
      <c r="R32" s="567"/>
      <c r="S32" s="572">
        <v>8.69178127523519</v>
      </c>
      <c r="T32" s="567">
        <v>218163.71000840326</v>
      </c>
      <c r="U32" s="567">
        <v>172476.80831351396</v>
      </c>
      <c r="V32" s="567">
        <v>2855</v>
      </c>
      <c r="W32" s="567">
        <v>328443.67271868279</v>
      </c>
      <c r="X32" s="567"/>
      <c r="Y32" s="567">
        <v>0</v>
      </c>
      <c r="Z32" s="567">
        <v>125500</v>
      </c>
      <c r="AA32" s="567">
        <v>53486.977242205896</v>
      </c>
      <c r="AB32" s="567"/>
      <c r="AC32" s="567"/>
      <c r="AD32" s="567"/>
      <c r="AE32" s="567">
        <v>25100</v>
      </c>
      <c r="AF32" s="567">
        <v>736378.14246586687</v>
      </c>
      <c r="AG32" s="572">
        <v>29.33777460023374</v>
      </c>
      <c r="AH32" s="567">
        <v>0</v>
      </c>
      <c r="AI32" s="567">
        <v>0</v>
      </c>
      <c r="AJ32" s="567">
        <v>0</v>
      </c>
      <c r="AK32" s="568"/>
      <c r="AL32" s="567">
        <v>0</v>
      </c>
      <c r="AM32" s="569"/>
      <c r="AN32" s="529"/>
      <c r="AO32" s="525">
        <v>0</v>
      </c>
      <c r="AP32" s="522">
        <v>0</v>
      </c>
      <c r="AR32" s="521" t="s">
        <v>3229</v>
      </c>
    </row>
    <row r="33" spans="1:44" s="521" customFormat="1" ht="13.5" customHeight="1">
      <c r="A33" s="563">
        <v>20231100072</v>
      </c>
      <c r="B33" s="473" t="s">
        <v>447</v>
      </c>
      <c r="C33" s="473" t="s">
        <v>202</v>
      </c>
      <c r="D33" s="473"/>
      <c r="E33" s="473">
        <v>35</v>
      </c>
      <c r="F33" s="473" t="s">
        <v>219</v>
      </c>
      <c r="G33" s="474">
        <v>1.3583251501585794</v>
      </c>
      <c r="H33" s="564">
        <v>0</v>
      </c>
      <c r="I33" s="570"/>
      <c r="J33" s="564">
        <v>0</v>
      </c>
      <c r="K33" s="567">
        <v>3400</v>
      </c>
      <c r="L33" s="567">
        <f t="shared" si="0"/>
        <v>119000</v>
      </c>
      <c r="M33" s="567">
        <v>161640.69286887094</v>
      </c>
      <c r="N33" s="567">
        <v>172545.90771939637</v>
      </c>
      <c r="O33" s="567"/>
      <c r="P33" s="567"/>
      <c r="Q33" s="567"/>
      <c r="R33" s="567"/>
      <c r="S33" s="572">
        <v>77.041258594488738</v>
      </c>
      <c r="T33" s="567">
        <v>261940.27922126171</v>
      </c>
      <c r="U33" s="567">
        <v>207085.87751415523</v>
      </c>
      <c r="V33" s="567">
        <v>4435</v>
      </c>
      <c r="W33" s="567">
        <v>510209.34798856685</v>
      </c>
      <c r="X33" s="567"/>
      <c r="Y33" s="567">
        <v>0</v>
      </c>
      <c r="Z33" s="567">
        <v>119000</v>
      </c>
      <c r="AA33" s="567">
        <v>50716.735393007977</v>
      </c>
      <c r="AB33" s="567"/>
      <c r="AC33" s="567"/>
      <c r="AD33" s="567"/>
      <c r="AE33" s="567">
        <v>3400</v>
      </c>
      <c r="AF33" s="567">
        <v>940557.86861512647</v>
      </c>
      <c r="AG33" s="572">
        <v>276.63466723974307</v>
      </c>
      <c r="AH33" s="567">
        <v>0</v>
      </c>
      <c r="AI33" s="567">
        <v>0</v>
      </c>
      <c r="AJ33" s="567">
        <v>0</v>
      </c>
      <c r="AK33" s="568"/>
      <c r="AL33" s="567">
        <v>0</v>
      </c>
      <c r="AM33" s="569"/>
      <c r="AN33" s="571"/>
      <c r="AO33" s="525">
        <v>0</v>
      </c>
      <c r="AP33" s="522">
        <v>130.25509026044762</v>
      </c>
      <c r="AR33" s="521" t="s">
        <v>3229</v>
      </c>
    </row>
    <row r="34" spans="1:44" s="521" customFormat="1" ht="13.5" customHeight="1">
      <c r="A34" s="563">
        <v>20231100073</v>
      </c>
      <c r="B34" s="473" t="s">
        <v>448</v>
      </c>
      <c r="C34" s="473" t="s">
        <v>202</v>
      </c>
      <c r="D34" s="473"/>
      <c r="E34" s="473">
        <v>150</v>
      </c>
      <c r="F34" s="473" t="s">
        <v>219</v>
      </c>
      <c r="G34" s="474">
        <v>1.3583251501585794</v>
      </c>
      <c r="H34" s="564">
        <v>0</v>
      </c>
      <c r="I34" s="570"/>
      <c r="J34" s="564">
        <v>0</v>
      </c>
      <c r="K34" s="567">
        <v>880</v>
      </c>
      <c r="L34" s="567">
        <f t="shared" si="0"/>
        <v>132000</v>
      </c>
      <c r="M34" s="567">
        <v>179298.91982093247</v>
      </c>
      <c r="N34" s="567">
        <v>191395.46066353211</v>
      </c>
      <c r="O34" s="567"/>
      <c r="P34" s="567"/>
      <c r="Q34" s="567"/>
      <c r="R34" s="567"/>
      <c r="S34" s="572">
        <v>201.10052937473978</v>
      </c>
      <c r="T34" s="567">
        <v>176968.46584977102</v>
      </c>
      <c r="U34" s="567">
        <v>139908.49422542323</v>
      </c>
      <c r="V34" s="567">
        <v>2345</v>
      </c>
      <c r="W34" s="567">
        <v>269772.47373916331</v>
      </c>
      <c r="X34" s="567"/>
      <c r="Y34" s="567">
        <v>0</v>
      </c>
      <c r="Z34" s="567">
        <v>132000</v>
      </c>
      <c r="AA34" s="567">
        <v>56257.219091403807</v>
      </c>
      <c r="AB34" s="567"/>
      <c r="AC34" s="567"/>
      <c r="AD34" s="567"/>
      <c r="AE34" s="567">
        <v>880</v>
      </c>
      <c r="AF34" s="567">
        <v>657333.64771952247</v>
      </c>
      <c r="AG34" s="572">
        <v>746.9700542267301</v>
      </c>
      <c r="AH34" s="567">
        <v>0</v>
      </c>
      <c r="AI34" s="567">
        <v>0</v>
      </c>
      <c r="AJ34" s="567">
        <v>0</v>
      </c>
      <c r="AK34" s="568"/>
      <c r="AL34" s="567">
        <v>0</v>
      </c>
      <c r="AM34" s="569"/>
      <c r="AN34" s="571"/>
      <c r="AO34" s="525">
        <v>0</v>
      </c>
      <c r="AP34" s="522">
        <v>130.25509026044762</v>
      </c>
      <c r="AR34" s="521" t="s">
        <v>3229</v>
      </c>
    </row>
    <row r="35" spans="1:44" s="521" customFormat="1" ht="13.5" customHeight="1">
      <c r="A35" s="563">
        <v>20231100074</v>
      </c>
      <c r="B35" s="473" t="s">
        <v>449</v>
      </c>
      <c r="C35" s="473" t="s">
        <v>202</v>
      </c>
      <c r="D35" s="473"/>
      <c r="E35" s="473">
        <v>450</v>
      </c>
      <c r="F35" s="473" t="s">
        <v>219</v>
      </c>
      <c r="G35" s="474">
        <v>1.3583251501585794</v>
      </c>
      <c r="H35" s="564">
        <v>0</v>
      </c>
      <c r="I35" s="570"/>
      <c r="J35" s="564">
        <v>0</v>
      </c>
      <c r="K35" s="567">
        <v>350</v>
      </c>
      <c r="L35" s="567">
        <f t="shared" si="0"/>
        <v>157500</v>
      </c>
      <c r="M35" s="567">
        <v>213936.21114997624</v>
      </c>
      <c r="N35" s="567">
        <v>228369.58374625989</v>
      </c>
      <c r="O35" s="567"/>
      <c r="P35" s="567"/>
      <c r="Q35" s="567"/>
      <c r="R35" s="567"/>
      <c r="S35" s="572">
        <v>1109.617676746562</v>
      </c>
      <c r="T35" s="567">
        <v>388366.18686129671</v>
      </c>
      <c r="U35" s="567">
        <v>307036.21772909025</v>
      </c>
      <c r="V35" s="567">
        <v>3040</v>
      </c>
      <c r="W35" s="567">
        <v>349726.36254458694</v>
      </c>
      <c r="X35" s="567"/>
      <c r="Y35" s="567">
        <v>0</v>
      </c>
      <c r="Z35" s="567">
        <v>157500</v>
      </c>
      <c r="AA35" s="567">
        <v>67125.090961334092</v>
      </c>
      <c r="AB35" s="567"/>
      <c r="AC35" s="567"/>
      <c r="AD35" s="567"/>
      <c r="AE35" s="567">
        <v>350</v>
      </c>
      <c r="AF35" s="567">
        <v>952257.25498127122</v>
      </c>
      <c r="AG35" s="572">
        <v>2720.7350142322034</v>
      </c>
      <c r="AH35" s="567">
        <v>0</v>
      </c>
      <c r="AI35" s="567">
        <v>0</v>
      </c>
      <c r="AJ35" s="567">
        <v>0</v>
      </c>
      <c r="AK35" s="568"/>
      <c r="AL35" s="567">
        <v>0</v>
      </c>
      <c r="AM35" s="569"/>
      <c r="AN35" s="571"/>
      <c r="AO35" s="525">
        <v>0</v>
      </c>
      <c r="AP35" s="522">
        <v>130.25509026044762</v>
      </c>
      <c r="AR35" s="521" t="s">
        <v>3229</v>
      </c>
    </row>
    <row r="36" spans="1:44" s="521" customFormat="1" ht="13.5" customHeight="1">
      <c r="A36" s="563">
        <v>20220600066</v>
      </c>
      <c r="B36" s="473" t="s">
        <v>429</v>
      </c>
      <c r="C36" s="473" t="s">
        <v>202</v>
      </c>
      <c r="D36" s="473"/>
      <c r="E36" s="473">
        <v>155</v>
      </c>
      <c r="F36" s="473" t="s">
        <v>333</v>
      </c>
      <c r="G36" s="474">
        <v>1.8947649106326334</v>
      </c>
      <c r="H36" s="564">
        <v>0</v>
      </c>
      <c r="I36" s="570"/>
      <c r="J36" s="564">
        <v>0</v>
      </c>
      <c r="K36" s="567">
        <v>1392</v>
      </c>
      <c r="L36" s="567">
        <f t="shared" si="0"/>
        <v>215760</v>
      </c>
      <c r="M36" s="567">
        <v>408814.47711809695</v>
      </c>
      <c r="N36" s="567">
        <v>436395.46324140398</v>
      </c>
      <c r="O36" s="567"/>
      <c r="P36" s="567"/>
      <c r="Q36" s="567"/>
      <c r="R36" s="567"/>
      <c r="S36" s="572">
        <v>1525.2943509026154</v>
      </c>
      <c r="T36" s="567">
        <v>2123209.7364564408</v>
      </c>
      <c r="U36" s="567">
        <v>1678576.325595483</v>
      </c>
      <c r="V36" s="567">
        <v>5260</v>
      </c>
      <c r="W36" s="567">
        <v>605118.64045543666</v>
      </c>
      <c r="X36" s="567"/>
      <c r="Y36" s="567">
        <v>0</v>
      </c>
      <c r="Z36" s="567">
        <v>215760</v>
      </c>
      <c r="AA36" s="567">
        <v>91954.981751221858</v>
      </c>
      <c r="AB36" s="567"/>
      <c r="AC36" s="567"/>
      <c r="AD36" s="567"/>
      <c r="AE36" s="567">
        <v>1392</v>
      </c>
      <c r="AF36" s="567">
        <v>2812045.4110435457</v>
      </c>
      <c r="AG36" s="572">
        <v>2020.1475654048461</v>
      </c>
      <c r="AH36" s="567">
        <v>0</v>
      </c>
      <c r="AI36" s="567">
        <v>0</v>
      </c>
      <c r="AJ36" s="567">
        <v>0</v>
      </c>
      <c r="AK36" s="568"/>
      <c r="AL36" s="567">
        <v>0</v>
      </c>
      <c r="AM36" s="569"/>
      <c r="AN36" s="571"/>
      <c r="AO36" s="525"/>
      <c r="AP36" s="522">
        <v>5.394515875654859</v>
      </c>
      <c r="AR36" s="521" t="s">
        <v>3229</v>
      </c>
    </row>
    <row r="37" spans="1:44" s="521" customFormat="1" ht="13.5" customHeight="1">
      <c r="A37" s="563">
        <v>20221200022</v>
      </c>
      <c r="B37" s="473" t="s">
        <v>433</v>
      </c>
      <c r="C37" s="473" t="s">
        <v>202</v>
      </c>
      <c r="D37" s="473"/>
      <c r="E37" s="473">
        <v>300</v>
      </c>
      <c r="F37" s="473" t="s">
        <v>333</v>
      </c>
      <c r="G37" s="474">
        <v>1.8947649106326334</v>
      </c>
      <c r="H37" s="564">
        <v>0</v>
      </c>
      <c r="I37" s="570"/>
      <c r="J37" s="564">
        <v>0</v>
      </c>
      <c r="K37" s="567">
        <v>1080</v>
      </c>
      <c r="L37" s="567">
        <f t="shared" si="0"/>
        <v>324000</v>
      </c>
      <c r="M37" s="567">
        <v>613903.83104497322</v>
      </c>
      <c r="N37" s="567">
        <v>655321.32967285358</v>
      </c>
      <c r="O37" s="567"/>
      <c r="P37" s="567"/>
      <c r="Q37" s="567"/>
      <c r="R37" s="567"/>
      <c r="S37" s="572">
        <v>1351.8023115606011</v>
      </c>
      <c r="T37" s="567">
        <v>1459946.4964854491</v>
      </c>
      <c r="U37" s="567">
        <v>1154210.8080789787</v>
      </c>
      <c r="V37" s="567">
        <v>7075</v>
      </c>
      <c r="W37" s="567">
        <v>813919.08388255024</v>
      </c>
      <c r="X37" s="567"/>
      <c r="Y37" s="567">
        <v>0</v>
      </c>
      <c r="Z37" s="567">
        <v>324000</v>
      </c>
      <c r="AA37" s="567">
        <v>138085.90140617298</v>
      </c>
      <c r="AB37" s="567"/>
      <c r="AC37" s="567"/>
      <c r="AD37" s="567"/>
      <c r="AE37" s="567">
        <v>1080</v>
      </c>
      <c r="AF37" s="567">
        <v>2761537.1230405555</v>
      </c>
      <c r="AG37" s="572">
        <v>2556.978817630144</v>
      </c>
      <c r="AH37" s="567">
        <v>0</v>
      </c>
      <c r="AI37" s="567">
        <v>0</v>
      </c>
      <c r="AJ37" s="567">
        <v>0</v>
      </c>
      <c r="AK37" s="568"/>
      <c r="AL37" s="567">
        <v>0</v>
      </c>
      <c r="AM37" s="569"/>
      <c r="AN37" s="571"/>
      <c r="AO37" s="525"/>
      <c r="AP37" s="522">
        <v>0</v>
      </c>
      <c r="AR37" s="521" t="s">
        <v>3229</v>
      </c>
    </row>
    <row r="38" spans="1:44" s="521" customFormat="1" ht="13.5" customHeight="1">
      <c r="A38" s="563">
        <v>20080100003</v>
      </c>
      <c r="B38" s="473" t="s">
        <v>246</v>
      </c>
      <c r="C38" s="473" t="s">
        <v>202</v>
      </c>
      <c r="D38" s="473"/>
      <c r="E38" s="473">
        <v>5</v>
      </c>
      <c r="F38" s="473" t="s">
        <v>247</v>
      </c>
      <c r="G38" s="474">
        <v>2.7753037819816893</v>
      </c>
      <c r="H38" s="564">
        <v>0</v>
      </c>
      <c r="I38" s="564"/>
      <c r="J38" s="564">
        <v>0</v>
      </c>
      <c r="K38" s="567">
        <v>1300</v>
      </c>
      <c r="L38" s="567">
        <f t="shared" si="0"/>
        <v>6500</v>
      </c>
      <c r="M38" s="567">
        <v>18039.474582880979</v>
      </c>
      <c r="N38" s="567">
        <v>19256.521742388639</v>
      </c>
      <c r="O38" s="567"/>
      <c r="P38" s="567"/>
      <c r="Q38" s="567"/>
      <c r="R38" s="567"/>
      <c r="S38" s="572">
        <v>7.3021924657534258</v>
      </c>
      <c r="T38" s="567">
        <v>9492.8502054794535</v>
      </c>
      <c r="U38" s="567">
        <v>7504.8985240318643</v>
      </c>
      <c r="V38" s="567">
        <v>225</v>
      </c>
      <c r="W38" s="567">
        <v>25884.352490964495</v>
      </c>
      <c r="X38" s="567"/>
      <c r="Y38" s="567">
        <v>0</v>
      </c>
      <c r="Z38" s="567">
        <v>6500</v>
      </c>
      <c r="AA38" s="567">
        <v>2770.2418491979147</v>
      </c>
      <c r="AB38" s="567"/>
      <c r="AC38" s="567"/>
      <c r="AD38" s="567"/>
      <c r="AE38" s="567">
        <v>1300</v>
      </c>
      <c r="AF38" s="567">
        <v>55416.01460658291</v>
      </c>
      <c r="AG38" s="572">
        <v>42.627703543525314</v>
      </c>
      <c r="AH38" s="567">
        <v>0</v>
      </c>
      <c r="AI38" s="567">
        <v>0</v>
      </c>
      <c r="AJ38" s="567">
        <v>0</v>
      </c>
      <c r="AK38" s="568"/>
      <c r="AL38" s="567">
        <v>0</v>
      </c>
      <c r="AM38" s="569"/>
      <c r="AN38" s="529"/>
      <c r="AO38" s="525"/>
      <c r="AP38" s="522">
        <v>0</v>
      </c>
      <c r="AR38" s="521" t="s">
        <v>3229</v>
      </c>
    </row>
    <row r="39" spans="1:44" s="521" customFormat="1" ht="13.5" customHeight="1">
      <c r="A39" s="563">
        <v>20110800295</v>
      </c>
      <c r="B39" s="473" t="s">
        <v>291</v>
      </c>
      <c r="C39" s="473" t="s">
        <v>202</v>
      </c>
      <c r="D39" s="473"/>
      <c r="E39" s="473">
        <v>90</v>
      </c>
      <c r="F39" s="473" t="s">
        <v>247</v>
      </c>
      <c r="G39" s="474">
        <v>2.7753037819816893</v>
      </c>
      <c r="H39" s="564">
        <v>0</v>
      </c>
      <c r="I39" s="564"/>
      <c r="J39" s="564">
        <v>0</v>
      </c>
      <c r="K39" s="567">
        <v>468</v>
      </c>
      <c r="L39" s="567">
        <f t="shared" si="0"/>
        <v>42120</v>
      </c>
      <c r="M39" s="567">
        <v>116895.79529706875</v>
      </c>
      <c r="N39" s="567">
        <v>124782.26089067839</v>
      </c>
      <c r="O39" s="567"/>
      <c r="P39" s="567"/>
      <c r="Q39" s="567"/>
      <c r="R39" s="567"/>
      <c r="S39" s="572">
        <v>488.13626005479449</v>
      </c>
      <c r="T39" s="567">
        <v>228447.76970564382</v>
      </c>
      <c r="U39" s="567">
        <v>180607.22465552323</v>
      </c>
      <c r="V39" s="567">
        <v>2295</v>
      </c>
      <c r="W39" s="567">
        <v>264020.39540783787</v>
      </c>
      <c r="X39" s="567"/>
      <c r="Y39" s="567">
        <v>0</v>
      </c>
      <c r="Z39" s="567">
        <v>42120</v>
      </c>
      <c r="AA39" s="567">
        <v>17951.167182802488</v>
      </c>
      <c r="AB39" s="567"/>
      <c r="AC39" s="567"/>
      <c r="AD39" s="567"/>
      <c r="AE39" s="567">
        <v>468</v>
      </c>
      <c r="AF39" s="567">
        <v>587361.04813684197</v>
      </c>
      <c r="AG39" s="572">
        <v>1255.0449746513718</v>
      </c>
      <c r="AH39" s="567">
        <v>0</v>
      </c>
      <c r="AI39" s="567">
        <v>0</v>
      </c>
      <c r="AJ39" s="567">
        <v>0</v>
      </c>
      <c r="AK39" s="568"/>
      <c r="AL39" s="567">
        <v>0</v>
      </c>
      <c r="AM39" s="569"/>
      <c r="AN39" s="529"/>
      <c r="AO39" s="525"/>
      <c r="AP39" s="522">
        <v>0</v>
      </c>
      <c r="AR39" s="521" t="s">
        <v>3229</v>
      </c>
    </row>
    <row r="40" spans="1:44" s="521" customFormat="1" ht="13.5" customHeight="1">
      <c r="A40" s="563">
        <v>20231100078</v>
      </c>
      <c r="B40" s="473" t="s">
        <v>428</v>
      </c>
      <c r="C40" s="473" t="s">
        <v>202</v>
      </c>
      <c r="D40" s="473"/>
      <c r="E40" s="473">
        <v>2.5</v>
      </c>
      <c r="F40" s="473" t="s">
        <v>193</v>
      </c>
      <c r="G40" s="474">
        <v>1.394799007378682</v>
      </c>
      <c r="H40" s="564">
        <v>0</v>
      </c>
      <c r="I40" s="564"/>
      <c r="J40" s="564">
        <v>0</v>
      </c>
      <c r="K40" s="567">
        <v>288000</v>
      </c>
      <c r="L40" s="567">
        <f t="shared" si="0"/>
        <v>720000</v>
      </c>
      <c r="M40" s="567">
        <v>1004255.285312651</v>
      </c>
      <c r="N40" s="567">
        <v>1072008.1478915967</v>
      </c>
      <c r="O40" s="567"/>
      <c r="P40" s="567"/>
      <c r="Q40" s="567"/>
      <c r="R40" s="567"/>
      <c r="S40" s="572">
        <v>0.4337435665467097</v>
      </c>
      <c r="T40" s="567">
        <v>124918.14716545239</v>
      </c>
      <c r="U40" s="567">
        <v>98758.328425498301</v>
      </c>
      <c r="V40" s="567">
        <v>6020</v>
      </c>
      <c r="W40" s="567">
        <v>692550.23109158338</v>
      </c>
      <c r="X40" s="567"/>
      <c r="Y40" s="567">
        <v>0</v>
      </c>
      <c r="Z40" s="567">
        <v>720000</v>
      </c>
      <c r="AA40" s="567">
        <v>306857.55868038442</v>
      </c>
      <c r="AB40" s="567"/>
      <c r="AC40" s="567"/>
      <c r="AD40" s="567"/>
      <c r="AE40" s="567">
        <v>288000</v>
      </c>
      <c r="AF40" s="567">
        <v>2170174.2660890627</v>
      </c>
      <c r="AG40" s="572">
        <v>7.5353273128092457</v>
      </c>
      <c r="AH40" s="567">
        <v>0</v>
      </c>
      <c r="AI40" s="567">
        <v>0</v>
      </c>
      <c r="AJ40" s="567">
        <v>0</v>
      </c>
      <c r="AK40" s="568"/>
      <c r="AL40" s="567">
        <v>0</v>
      </c>
      <c r="AM40" s="569"/>
      <c r="AN40" s="571"/>
      <c r="AO40" s="525"/>
      <c r="AP40" s="522"/>
      <c r="AR40" s="521" t="s">
        <v>3229</v>
      </c>
    </row>
    <row r="41" spans="1:44" s="521" customFormat="1" ht="13.5" customHeight="1">
      <c r="A41" s="563">
        <v>20230600044</v>
      </c>
      <c r="B41" s="473" t="s">
        <v>443</v>
      </c>
      <c r="C41" s="473" t="s">
        <v>202</v>
      </c>
      <c r="D41" s="473"/>
      <c r="E41" s="473">
        <v>77.5</v>
      </c>
      <c r="F41" s="473" t="s">
        <v>193</v>
      </c>
      <c r="G41" s="474">
        <v>1.394799007378682</v>
      </c>
      <c r="H41" s="564">
        <v>0</v>
      </c>
      <c r="I41" s="570"/>
      <c r="J41" s="564">
        <v>0</v>
      </c>
      <c r="K41" s="567">
        <v>190400</v>
      </c>
      <c r="L41" s="567">
        <f t="shared" si="0"/>
        <v>14756000</v>
      </c>
      <c r="M41" s="567">
        <v>20581654.15287983</v>
      </c>
      <c r="N41" s="567">
        <v>21970211.43095611</v>
      </c>
      <c r="O41" s="567"/>
      <c r="P41" s="567"/>
      <c r="Q41" s="567"/>
      <c r="R41" s="567"/>
      <c r="S41" s="572">
        <v>33.686435513647524</v>
      </c>
      <c r="T41" s="567">
        <v>6413897.3217984885</v>
      </c>
      <c r="U41" s="567">
        <v>5070726.6523464778</v>
      </c>
      <c r="V41" s="567">
        <v>43670</v>
      </c>
      <c r="W41" s="567">
        <v>5023865.2145796418</v>
      </c>
      <c r="X41" s="567"/>
      <c r="Y41" s="567">
        <v>0</v>
      </c>
      <c r="Z41" s="567">
        <v>14756000</v>
      </c>
      <c r="AA41" s="567">
        <v>6288875.1887329891</v>
      </c>
      <c r="AB41" s="567"/>
      <c r="AC41" s="567"/>
      <c r="AD41" s="567"/>
      <c r="AE41" s="567">
        <v>190400</v>
      </c>
      <c r="AF41" s="567">
        <v>38353678.486615218</v>
      </c>
      <c r="AG41" s="572">
        <v>201.43738700953372</v>
      </c>
      <c r="AH41" s="567">
        <v>0</v>
      </c>
      <c r="AI41" s="567">
        <v>0</v>
      </c>
      <c r="AJ41" s="567">
        <v>0</v>
      </c>
      <c r="AK41" s="568"/>
      <c r="AL41" s="567">
        <v>0</v>
      </c>
      <c r="AM41" s="569"/>
      <c r="AN41" s="571"/>
      <c r="AO41" s="525">
        <v>0</v>
      </c>
      <c r="AP41" s="522">
        <v>130.25509026044762</v>
      </c>
      <c r="AR41" s="521" t="s">
        <v>3229</v>
      </c>
    </row>
    <row r="42" spans="1:44" s="521" customFormat="1" ht="13.5" customHeight="1">
      <c r="A42" s="563">
        <v>20230600045</v>
      </c>
      <c r="B42" s="473" t="s">
        <v>444</v>
      </c>
      <c r="C42" s="473" t="s">
        <v>202</v>
      </c>
      <c r="D42" s="473"/>
      <c r="E42" s="473">
        <v>20</v>
      </c>
      <c r="F42" s="473" t="s">
        <v>193</v>
      </c>
      <c r="G42" s="474">
        <v>1.394799007378682</v>
      </c>
      <c r="H42" s="564">
        <v>0</v>
      </c>
      <c r="I42" s="570"/>
      <c r="J42" s="564">
        <v>0</v>
      </c>
      <c r="K42" s="567">
        <v>8500</v>
      </c>
      <c r="L42" s="567">
        <f t="shared" si="0"/>
        <v>170000</v>
      </c>
      <c r="M42" s="567">
        <v>237115.83125437592</v>
      </c>
      <c r="N42" s="567">
        <v>253113.03491884921</v>
      </c>
      <c r="O42" s="567"/>
      <c r="P42" s="567"/>
      <c r="Q42" s="567"/>
      <c r="R42" s="567"/>
      <c r="S42" s="572">
        <v>31.718522716609286</v>
      </c>
      <c r="T42" s="567">
        <v>269607.44309117895</v>
      </c>
      <c r="U42" s="567">
        <v>213147.41704815507</v>
      </c>
      <c r="V42" s="567">
        <v>1945</v>
      </c>
      <c r="W42" s="567">
        <v>223755.84708855973</v>
      </c>
      <c r="X42" s="567"/>
      <c r="Y42" s="567">
        <v>0</v>
      </c>
      <c r="Z42" s="567">
        <v>170000</v>
      </c>
      <c r="AA42" s="567">
        <v>72452.479132868539</v>
      </c>
      <c r="AB42" s="567"/>
      <c r="AC42" s="567"/>
      <c r="AD42" s="567"/>
      <c r="AE42" s="567">
        <v>8500</v>
      </c>
      <c r="AF42" s="567">
        <v>762468.77818843257</v>
      </c>
      <c r="AG42" s="572">
        <v>89.702209198639125</v>
      </c>
      <c r="AH42" s="567">
        <v>0</v>
      </c>
      <c r="AI42" s="567">
        <v>0</v>
      </c>
      <c r="AJ42" s="567">
        <v>0</v>
      </c>
      <c r="AK42" s="568"/>
      <c r="AL42" s="567">
        <v>0</v>
      </c>
      <c r="AM42" s="569"/>
      <c r="AN42" s="571"/>
      <c r="AO42" s="525">
        <v>0</v>
      </c>
      <c r="AP42" s="522">
        <v>130.25509026044762</v>
      </c>
      <c r="AR42" s="521" t="s">
        <v>3229</v>
      </c>
    </row>
    <row r="43" spans="1:44" s="521" customFormat="1" ht="13.5" customHeight="1">
      <c r="A43" s="563">
        <v>20230600046</v>
      </c>
      <c r="B43" s="473" t="s">
        <v>445</v>
      </c>
      <c r="C43" s="473" t="s">
        <v>202</v>
      </c>
      <c r="D43" s="473"/>
      <c r="E43" s="473">
        <v>2.5</v>
      </c>
      <c r="F43" s="473" t="s">
        <v>193</v>
      </c>
      <c r="G43" s="474">
        <v>1.394799007378682</v>
      </c>
      <c r="H43" s="564">
        <v>0</v>
      </c>
      <c r="I43" s="570"/>
      <c r="J43" s="564">
        <v>0</v>
      </c>
      <c r="K43" s="567">
        <v>212000</v>
      </c>
      <c r="L43" s="567">
        <f t="shared" si="0"/>
        <v>530000</v>
      </c>
      <c r="M43" s="567">
        <v>739243.47391070146</v>
      </c>
      <c r="N43" s="567">
        <v>789117.10886464757</v>
      </c>
      <c r="O43" s="567"/>
      <c r="P43" s="567"/>
      <c r="Q43" s="567"/>
      <c r="R43" s="567"/>
      <c r="S43" s="572">
        <v>5.1292794016654462</v>
      </c>
      <c r="T43" s="567">
        <v>1087407.2331530745</v>
      </c>
      <c r="U43" s="567">
        <v>859687.10792481131</v>
      </c>
      <c r="V43" s="567">
        <v>19655</v>
      </c>
      <c r="W43" s="567">
        <v>2261141.9920440316</v>
      </c>
      <c r="X43" s="567"/>
      <c r="Y43" s="567">
        <v>0</v>
      </c>
      <c r="Z43" s="567">
        <v>530000</v>
      </c>
      <c r="AA43" s="567">
        <v>225881.25847306073</v>
      </c>
      <c r="AB43" s="567"/>
      <c r="AC43" s="567"/>
      <c r="AD43" s="567"/>
      <c r="AE43" s="567">
        <v>212000</v>
      </c>
      <c r="AF43" s="567">
        <v>4135827.4673065515</v>
      </c>
      <c r="AG43" s="572">
        <v>19.508620128804488</v>
      </c>
      <c r="AH43" s="567">
        <v>0</v>
      </c>
      <c r="AI43" s="567">
        <v>0</v>
      </c>
      <c r="AJ43" s="567">
        <v>0</v>
      </c>
      <c r="AK43" s="568"/>
      <c r="AL43" s="567">
        <v>0</v>
      </c>
      <c r="AM43" s="569"/>
      <c r="AN43" s="571"/>
      <c r="AO43" s="525">
        <v>0</v>
      </c>
      <c r="AP43" s="522">
        <v>130.25509026044762</v>
      </c>
      <c r="AR43" s="521" t="s">
        <v>3229</v>
      </c>
    </row>
    <row r="44" spans="1:44" s="521" customFormat="1" ht="13.5" customHeight="1">
      <c r="A44" s="563">
        <v>20241200012</v>
      </c>
      <c r="B44" s="573" t="s">
        <v>462</v>
      </c>
      <c r="C44" s="473" t="s">
        <v>202</v>
      </c>
      <c r="D44" s="473"/>
      <c r="E44" s="473">
        <v>75</v>
      </c>
      <c r="F44" s="473" t="s">
        <v>463</v>
      </c>
      <c r="G44" s="474">
        <v>1.394799007378682</v>
      </c>
      <c r="H44" s="564">
        <v>0</v>
      </c>
      <c r="I44" s="570"/>
      <c r="J44" s="564">
        <v>0</v>
      </c>
      <c r="K44" s="567">
        <v>300</v>
      </c>
      <c r="L44" s="567">
        <f t="shared" si="0"/>
        <v>22500</v>
      </c>
      <c r="M44" s="567">
        <v>31382.977666020346</v>
      </c>
      <c r="N44" s="567">
        <v>33500.254621612396</v>
      </c>
      <c r="O44" s="567"/>
      <c r="P44" s="567"/>
      <c r="Q44" s="567"/>
      <c r="R44" s="567"/>
      <c r="S44" s="572">
        <v>670.33404543321853</v>
      </c>
      <c r="T44" s="567">
        <v>201100.21362996555</v>
      </c>
      <c r="U44" s="567">
        <v>158986.67563329515</v>
      </c>
      <c r="V44" s="567">
        <v>930</v>
      </c>
      <c r="W44" s="567">
        <v>106988.65696265324</v>
      </c>
      <c r="X44" s="567"/>
      <c r="Y44" s="567">
        <v>0</v>
      </c>
      <c r="Z44" s="567">
        <v>22500</v>
      </c>
      <c r="AA44" s="567">
        <v>9589.2987087620131</v>
      </c>
      <c r="AB44" s="567"/>
      <c r="AC44" s="567"/>
      <c r="AD44" s="567"/>
      <c r="AE44" s="567">
        <v>300</v>
      </c>
      <c r="AF44" s="567">
        <v>309064.88592632278</v>
      </c>
      <c r="AG44" s="572">
        <v>1030.2162864210759</v>
      </c>
      <c r="AH44" s="567">
        <v>0</v>
      </c>
      <c r="AI44" s="567">
        <v>0</v>
      </c>
      <c r="AJ44" s="567">
        <v>0</v>
      </c>
      <c r="AK44" s="568"/>
      <c r="AL44" s="567">
        <v>0</v>
      </c>
      <c r="AM44" s="569"/>
      <c r="AN44" s="571"/>
      <c r="AO44" s="525">
        <v>0</v>
      </c>
      <c r="AP44" s="522">
        <v>130.25509026044762</v>
      </c>
      <c r="AR44" s="521" t="s">
        <v>3229</v>
      </c>
    </row>
    <row r="45" spans="1:44" s="521" customFormat="1" ht="13.5" customHeight="1">
      <c r="A45" s="563">
        <v>20231200033</v>
      </c>
      <c r="B45" s="473" t="s">
        <v>450</v>
      </c>
      <c r="C45" s="473" t="s">
        <v>202</v>
      </c>
      <c r="D45" s="473"/>
      <c r="E45" s="473">
        <v>75</v>
      </c>
      <c r="F45" s="473" t="s">
        <v>180</v>
      </c>
      <c r="G45" s="474">
        <v>1.3000228323212888</v>
      </c>
      <c r="H45" s="564">
        <v>0</v>
      </c>
      <c r="I45" s="570"/>
      <c r="J45" s="564">
        <v>0</v>
      </c>
      <c r="K45" s="567">
        <v>60</v>
      </c>
      <c r="L45" s="567">
        <f t="shared" si="0"/>
        <v>4500</v>
      </c>
      <c r="M45" s="567">
        <v>5850.102745445799</v>
      </c>
      <c r="N45" s="567">
        <v>6244.7844694872156</v>
      </c>
      <c r="O45" s="567"/>
      <c r="P45" s="567"/>
      <c r="Q45" s="567"/>
      <c r="R45" s="567"/>
      <c r="S45" s="572">
        <v>138.88232732190238</v>
      </c>
      <c r="T45" s="567">
        <v>8332.9396393141433</v>
      </c>
      <c r="U45" s="567">
        <v>6587.8914178838813</v>
      </c>
      <c r="V45" s="567">
        <v>220</v>
      </c>
      <c r="W45" s="567">
        <v>25309.144657831952</v>
      </c>
      <c r="X45" s="567"/>
      <c r="Y45" s="567">
        <v>0</v>
      </c>
      <c r="Z45" s="567">
        <v>4500</v>
      </c>
      <c r="AA45" s="567">
        <v>1917.8597417524024</v>
      </c>
      <c r="AB45" s="567"/>
      <c r="AC45" s="567"/>
      <c r="AD45" s="567"/>
      <c r="AE45" s="567">
        <v>60</v>
      </c>
      <c r="AF45" s="567">
        <v>40059.680286955452</v>
      </c>
      <c r="AG45" s="572">
        <v>667.6613381159242</v>
      </c>
      <c r="AH45" s="567">
        <v>0</v>
      </c>
      <c r="AI45" s="567">
        <v>0</v>
      </c>
      <c r="AJ45" s="567">
        <v>0</v>
      </c>
      <c r="AK45" s="568"/>
      <c r="AL45" s="567">
        <v>0</v>
      </c>
      <c r="AM45" s="569"/>
      <c r="AN45" s="571"/>
      <c r="AO45" s="525">
        <v>0</v>
      </c>
      <c r="AP45" s="522">
        <v>130.25509026044762</v>
      </c>
      <c r="AR45" s="521" t="s">
        <v>3229</v>
      </c>
    </row>
    <row r="46" spans="1:44" s="521" customFormat="1" ht="13.5" customHeight="1">
      <c r="A46" s="563">
        <v>20241100041</v>
      </c>
      <c r="B46" s="573" t="s">
        <v>460</v>
      </c>
      <c r="C46" s="473" t="s">
        <v>202</v>
      </c>
      <c r="D46" s="473"/>
      <c r="E46" s="473">
        <v>5</v>
      </c>
      <c r="F46" s="473" t="s">
        <v>461</v>
      </c>
      <c r="G46" s="474">
        <v>1.3000228323212888</v>
      </c>
      <c r="H46" s="564">
        <v>0</v>
      </c>
      <c r="I46" s="570"/>
      <c r="J46" s="564">
        <v>0</v>
      </c>
      <c r="K46" s="567">
        <v>10000</v>
      </c>
      <c r="L46" s="567">
        <f t="shared" si="0"/>
        <v>50000</v>
      </c>
      <c r="M46" s="567">
        <v>65001.141616064437</v>
      </c>
      <c r="N46" s="567">
        <v>69386.494105413512</v>
      </c>
      <c r="O46" s="567"/>
      <c r="P46" s="567"/>
      <c r="Q46" s="567"/>
      <c r="R46" s="567"/>
      <c r="S46" s="572">
        <v>1458.6349424657535</v>
      </c>
      <c r="T46" s="567">
        <v>14586349.424657535</v>
      </c>
      <c r="U46" s="567">
        <v>11531739.140362473</v>
      </c>
      <c r="V46" s="567">
        <v>995</v>
      </c>
      <c r="W46" s="567">
        <v>114466.35879337632</v>
      </c>
      <c r="X46" s="567"/>
      <c r="Y46" s="567">
        <v>0</v>
      </c>
      <c r="Z46" s="567">
        <v>50000</v>
      </c>
      <c r="AA46" s="567">
        <v>21309.552686137806</v>
      </c>
      <c r="AB46" s="567"/>
      <c r="AC46" s="567"/>
      <c r="AD46" s="567"/>
      <c r="AE46" s="567">
        <v>10000</v>
      </c>
      <c r="AF46" s="567">
        <v>11736901.545947401</v>
      </c>
      <c r="AG46" s="572">
        <v>1173.6901545947401</v>
      </c>
      <c r="AH46" s="567">
        <v>0</v>
      </c>
      <c r="AI46" s="567">
        <v>0</v>
      </c>
      <c r="AJ46" s="567">
        <v>0</v>
      </c>
      <c r="AK46" s="568"/>
      <c r="AL46" s="567">
        <v>0</v>
      </c>
      <c r="AM46" s="569"/>
      <c r="AN46" s="571"/>
      <c r="AO46" s="525">
        <v>0</v>
      </c>
      <c r="AP46" s="522">
        <v>130.25509026044762</v>
      </c>
      <c r="AR46" s="521" t="s">
        <v>3229</v>
      </c>
    </row>
    <row r="47" spans="1:44" s="521" customFormat="1" ht="13.5" customHeight="1">
      <c r="A47" s="563">
        <v>20250300087</v>
      </c>
      <c r="B47" s="573" t="s">
        <v>465</v>
      </c>
      <c r="C47" s="473" t="s">
        <v>202</v>
      </c>
      <c r="D47" s="473"/>
      <c r="E47" s="473">
        <v>150</v>
      </c>
      <c r="F47" s="473" t="s">
        <v>461</v>
      </c>
      <c r="G47" s="474">
        <v>1.3000228323212888</v>
      </c>
      <c r="H47" s="564">
        <v>0</v>
      </c>
      <c r="I47" s="570"/>
      <c r="J47" s="564">
        <v>0</v>
      </c>
      <c r="K47" s="567">
        <v>7000</v>
      </c>
      <c r="L47" s="567">
        <f t="shared" si="0"/>
        <v>1050000</v>
      </c>
      <c r="M47" s="567">
        <v>1365023.9739373531</v>
      </c>
      <c r="N47" s="567">
        <v>1457116.3762136837</v>
      </c>
      <c r="O47" s="567"/>
      <c r="P47" s="567"/>
      <c r="Q47" s="567"/>
      <c r="R47" s="567"/>
      <c r="S47" s="572">
        <v>97.628938410958895</v>
      </c>
      <c r="T47" s="567">
        <v>683402.56887671223</v>
      </c>
      <c r="U47" s="567">
        <v>540287.35516356747</v>
      </c>
      <c r="V47" s="567">
        <v>17560</v>
      </c>
      <c r="W47" s="567">
        <v>2020129.9099614958</v>
      </c>
      <c r="X47" s="567"/>
      <c r="Y47" s="567">
        <v>0</v>
      </c>
      <c r="Z47" s="567">
        <v>1050000</v>
      </c>
      <c r="AA47" s="567">
        <v>447500.60640889395</v>
      </c>
      <c r="AB47" s="567"/>
      <c r="AC47" s="567"/>
      <c r="AD47" s="567"/>
      <c r="AE47" s="567">
        <v>7000</v>
      </c>
      <c r="AF47" s="567">
        <v>4465034.2477476411</v>
      </c>
      <c r="AG47" s="572">
        <v>637.86203539252017</v>
      </c>
      <c r="AH47" s="567">
        <v>0</v>
      </c>
      <c r="AI47" s="567">
        <v>0</v>
      </c>
      <c r="AJ47" s="567">
        <v>0</v>
      </c>
      <c r="AK47" s="568"/>
      <c r="AL47" s="567">
        <v>0</v>
      </c>
      <c r="AM47" s="569"/>
      <c r="AN47" s="571"/>
      <c r="AO47" s="525">
        <v>0</v>
      </c>
      <c r="AP47" s="522">
        <v>130.25509026044762</v>
      </c>
      <c r="AR47" s="521" t="s">
        <v>3229</v>
      </c>
    </row>
    <row r="48" spans="1:44" s="521" customFormat="1" ht="13.5" customHeight="1">
      <c r="A48" s="563">
        <v>20171000004</v>
      </c>
      <c r="B48" s="473" t="s">
        <v>369</v>
      </c>
      <c r="C48" s="473" t="s">
        <v>202</v>
      </c>
      <c r="D48" s="473"/>
      <c r="E48" s="473">
        <v>77.5</v>
      </c>
      <c r="F48" s="473" t="s">
        <v>157</v>
      </c>
      <c r="G48" s="474">
        <v>1.1798247848759411</v>
      </c>
      <c r="H48" s="564">
        <v>0</v>
      </c>
      <c r="I48" s="564"/>
      <c r="J48" s="564">
        <v>0</v>
      </c>
      <c r="K48" s="567">
        <v>187600</v>
      </c>
      <c r="L48" s="567">
        <f t="shared" si="0"/>
        <v>14539000</v>
      </c>
      <c r="M48" s="567">
        <v>17153472.54731131</v>
      </c>
      <c r="N48" s="567">
        <v>18310744.891551826</v>
      </c>
      <c r="O48" s="567"/>
      <c r="P48" s="567"/>
      <c r="Q48" s="567"/>
      <c r="R48" s="567"/>
      <c r="S48" s="572">
        <v>36.096045817661498</v>
      </c>
      <c r="T48" s="567">
        <v>6771618.1953932969</v>
      </c>
      <c r="U48" s="567">
        <v>5353535.1659273021</v>
      </c>
      <c r="V48" s="567">
        <v>42810</v>
      </c>
      <c r="W48" s="567">
        <v>4924929.4672808442</v>
      </c>
      <c r="X48" s="567"/>
      <c r="Y48" s="567">
        <v>0</v>
      </c>
      <c r="Z48" s="567">
        <v>14539000</v>
      </c>
      <c r="AA48" s="567">
        <v>6196391.7300751517</v>
      </c>
      <c r="AB48" s="567"/>
      <c r="AC48" s="567"/>
      <c r="AD48" s="567"/>
      <c r="AE48" s="567">
        <v>187600</v>
      </c>
      <c r="AF48" s="567">
        <v>34785601.254835121</v>
      </c>
      <c r="AG48" s="572">
        <v>185.42431372513391</v>
      </c>
      <c r="AH48" s="567">
        <v>0</v>
      </c>
      <c r="AI48" s="567">
        <v>0</v>
      </c>
      <c r="AJ48" s="567">
        <v>0</v>
      </c>
      <c r="AK48" s="568"/>
      <c r="AL48" s="567">
        <v>0</v>
      </c>
      <c r="AM48" s="569"/>
      <c r="AN48" s="529"/>
      <c r="AO48" s="525">
        <v>613.04597252148881</v>
      </c>
      <c r="AP48" s="522">
        <v>1413.9773181508065</v>
      </c>
      <c r="AR48" s="521" t="s">
        <v>3229</v>
      </c>
    </row>
    <row r="49" spans="1:44" s="521" customFormat="1" ht="13.5" customHeight="1">
      <c r="A49" s="563">
        <v>20171000006</v>
      </c>
      <c r="B49" s="473" t="s">
        <v>371</v>
      </c>
      <c r="C49" s="473" t="s">
        <v>202</v>
      </c>
      <c r="D49" s="473"/>
      <c r="E49" s="473">
        <v>20</v>
      </c>
      <c r="F49" s="473" t="s">
        <v>157</v>
      </c>
      <c r="G49" s="474">
        <v>1.1798247848759411</v>
      </c>
      <c r="H49" s="564">
        <v>0</v>
      </c>
      <c r="I49" s="564"/>
      <c r="J49" s="564">
        <v>0</v>
      </c>
      <c r="K49" s="567">
        <v>2000</v>
      </c>
      <c r="L49" s="567">
        <f t="shared" si="0"/>
        <v>40000</v>
      </c>
      <c r="M49" s="567">
        <v>47192.991395037643</v>
      </c>
      <c r="N49" s="567">
        <v>50376.903202563648</v>
      </c>
      <c r="O49" s="567"/>
      <c r="P49" s="567"/>
      <c r="Q49" s="567"/>
      <c r="R49" s="567"/>
      <c r="S49" s="572">
        <v>26.499199921725484</v>
      </c>
      <c r="T49" s="567">
        <v>52998.39984345097</v>
      </c>
      <c r="U49" s="567">
        <v>41899.70389836956</v>
      </c>
      <c r="V49" s="567">
        <v>795</v>
      </c>
      <c r="W49" s="567">
        <v>91458.045468074546</v>
      </c>
      <c r="X49" s="567"/>
      <c r="Y49" s="567">
        <v>0</v>
      </c>
      <c r="Z49" s="567">
        <v>40000</v>
      </c>
      <c r="AA49" s="567">
        <v>17047.642148910243</v>
      </c>
      <c r="AB49" s="567"/>
      <c r="AC49" s="567"/>
      <c r="AD49" s="567"/>
      <c r="AE49" s="567">
        <v>2000</v>
      </c>
      <c r="AF49" s="567">
        <v>200782.294717918</v>
      </c>
      <c r="AG49" s="572">
        <v>100.391147358959</v>
      </c>
      <c r="AH49" s="567">
        <v>0</v>
      </c>
      <c r="AI49" s="567">
        <v>0</v>
      </c>
      <c r="AJ49" s="567">
        <v>0</v>
      </c>
      <c r="AK49" s="568"/>
      <c r="AL49" s="567">
        <v>0</v>
      </c>
      <c r="AM49" s="569"/>
      <c r="AN49" s="529"/>
      <c r="AO49" s="525">
        <v>218.00340630974358</v>
      </c>
      <c r="AP49" s="522">
        <v>0</v>
      </c>
      <c r="AR49" s="521" t="s">
        <v>3229</v>
      </c>
    </row>
    <row r="50" spans="1:44" s="521" customFormat="1" ht="13.5" customHeight="1">
      <c r="A50" s="563">
        <v>20171000010</v>
      </c>
      <c r="B50" s="473" t="s">
        <v>374</v>
      </c>
      <c r="C50" s="473" t="s">
        <v>202</v>
      </c>
      <c r="D50" s="473"/>
      <c r="E50" s="473">
        <v>78</v>
      </c>
      <c r="F50" s="473" t="s">
        <v>157</v>
      </c>
      <c r="G50" s="474">
        <v>1.1798247848759411</v>
      </c>
      <c r="H50" s="564">
        <v>0</v>
      </c>
      <c r="I50" s="564"/>
      <c r="J50" s="564">
        <v>0</v>
      </c>
      <c r="K50" s="567">
        <v>850</v>
      </c>
      <c r="L50" s="567">
        <f t="shared" si="0"/>
        <v>66300</v>
      </c>
      <c r="M50" s="567">
        <v>78222.383237274902</v>
      </c>
      <c r="N50" s="567">
        <v>83499.717058249254</v>
      </c>
      <c r="O50" s="567"/>
      <c r="P50" s="567"/>
      <c r="Q50" s="567"/>
      <c r="R50" s="567"/>
      <c r="S50" s="572">
        <v>373.77788493150689</v>
      </c>
      <c r="T50" s="567">
        <v>317711.20219178085</v>
      </c>
      <c r="U50" s="567">
        <v>251177.49472346777</v>
      </c>
      <c r="V50" s="567">
        <v>3050</v>
      </c>
      <c r="W50" s="567">
        <v>350876.77821085206</v>
      </c>
      <c r="X50" s="567"/>
      <c r="Y50" s="567">
        <v>0</v>
      </c>
      <c r="Z50" s="567">
        <v>66300</v>
      </c>
      <c r="AA50" s="567">
        <v>28256.466861818732</v>
      </c>
      <c r="AB50" s="567"/>
      <c r="AC50" s="567"/>
      <c r="AD50" s="567"/>
      <c r="AE50" s="567">
        <v>850</v>
      </c>
      <c r="AF50" s="567">
        <v>713810.45685438777</v>
      </c>
      <c r="AG50" s="572">
        <v>839.77700806398559</v>
      </c>
      <c r="AH50" s="567">
        <v>0</v>
      </c>
      <c r="AI50" s="567">
        <v>0</v>
      </c>
      <c r="AJ50" s="567">
        <v>0</v>
      </c>
      <c r="AK50" s="568"/>
      <c r="AL50" s="567">
        <v>0</v>
      </c>
      <c r="AM50" s="569"/>
      <c r="AN50" s="529"/>
      <c r="AO50" s="525">
        <v>5182.3029999999999</v>
      </c>
      <c r="AP50" s="522">
        <v>0</v>
      </c>
      <c r="AR50" s="521" t="s">
        <v>3229</v>
      </c>
    </row>
    <row r="51" spans="1:44" s="521" customFormat="1" ht="13.5" customHeight="1">
      <c r="A51" s="563">
        <v>20181100045</v>
      </c>
      <c r="B51" s="473" t="s">
        <v>383</v>
      </c>
      <c r="C51" s="473" t="s">
        <v>202</v>
      </c>
      <c r="D51" s="473"/>
      <c r="E51" s="473">
        <v>35</v>
      </c>
      <c r="F51" s="473" t="s">
        <v>170</v>
      </c>
      <c r="G51" s="474">
        <v>1.1798247848759411</v>
      </c>
      <c r="H51" s="564">
        <v>0</v>
      </c>
      <c r="I51" s="564"/>
      <c r="J51" s="564">
        <v>0</v>
      </c>
      <c r="K51" s="567">
        <v>300</v>
      </c>
      <c r="L51" s="567">
        <f t="shared" si="0"/>
        <v>10500</v>
      </c>
      <c r="M51" s="567">
        <v>12388.160241197382</v>
      </c>
      <c r="N51" s="567">
        <v>13223.937090672958</v>
      </c>
      <c r="O51" s="567"/>
      <c r="P51" s="567"/>
      <c r="Q51" s="567"/>
      <c r="R51" s="567"/>
      <c r="S51" s="572">
        <v>44.454164703114166</v>
      </c>
      <c r="T51" s="567">
        <v>13336.24941093425</v>
      </c>
      <c r="U51" s="567">
        <v>10543.42967115072</v>
      </c>
      <c r="V51" s="567">
        <v>195</v>
      </c>
      <c r="W51" s="567">
        <v>22433.10549216923</v>
      </c>
      <c r="X51" s="567"/>
      <c r="Y51" s="567">
        <v>0</v>
      </c>
      <c r="Z51" s="567">
        <v>10500</v>
      </c>
      <c r="AA51" s="567">
        <v>4475.0060640889396</v>
      </c>
      <c r="AB51" s="567"/>
      <c r="AC51" s="567"/>
      <c r="AD51" s="567"/>
      <c r="AE51" s="567">
        <v>300</v>
      </c>
      <c r="AF51" s="567">
        <v>50675.478318081849</v>
      </c>
      <c r="AG51" s="572">
        <v>168.91826106027284</v>
      </c>
      <c r="AH51" s="567">
        <v>0</v>
      </c>
      <c r="AI51" s="567">
        <v>0</v>
      </c>
      <c r="AJ51" s="567">
        <v>0</v>
      </c>
      <c r="AK51" s="568"/>
      <c r="AL51" s="567">
        <v>0</v>
      </c>
      <c r="AM51" s="569"/>
      <c r="AN51" s="529"/>
      <c r="AO51" s="525"/>
      <c r="AP51" s="522">
        <v>2.6255878162432964</v>
      </c>
      <c r="AR51" s="521" t="s">
        <v>3229</v>
      </c>
    </row>
    <row r="52" spans="1:44" s="521" customFormat="1" ht="13.5" customHeight="1">
      <c r="A52" s="563">
        <v>20200200034</v>
      </c>
      <c r="B52" s="473" t="s">
        <v>401</v>
      </c>
      <c r="C52" s="473" t="s">
        <v>202</v>
      </c>
      <c r="D52" s="473"/>
      <c r="E52" s="473">
        <v>10</v>
      </c>
      <c r="F52" s="473" t="s">
        <v>170</v>
      </c>
      <c r="G52" s="474">
        <v>1.1798247848759411</v>
      </c>
      <c r="H52" s="564">
        <v>0</v>
      </c>
      <c r="I52" s="564"/>
      <c r="J52" s="564">
        <v>0</v>
      </c>
      <c r="K52" s="567">
        <v>3945</v>
      </c>
      <c r="L52" s="567">
        <f t="shared" si="0"/>
        <v>39450</v>
      </c>
      <c r="M52" s="567">
        <v>46544.087763355878</v>
      </c>
      <c r="N52" s="567">
        <v>49684.220783528406</v>
      </c>
      <c r="O52" s="567"/>
      <c r="P52" s="567"/>
      <c r="Q52" s="567"/>
      <c r="R52" s="567"/>
      <c r="S52" s="572">
        <v>161.36217915855553</v>
      </c>
      <c r="T52" s="567">
        <v>636573.79678050161</v>
      </c>
      <c r="U52" s="567">
        <v>503265.26222205925</v>
      </c>
      <c r="V52" s="567">
        <v>3340</v>
      </c>
      <c r="W52" s="567">
        <v>384238.83253253961</v>
      </c>
      <c r="X52" s="567"/>
      <c r="Y52" s="567">
        <v>0</v>
      </c>
      <c r="Z52" s="567">
        <v>39450</v>
      </c>
      <c r="AA52" s="567">
        <v>16813.237069362727</v>
      </c>
      <c r="AB52" s="567"/>
      <c r="AC52" s="567"/>
      <c r="AD52" s="567"/>
      <c r="AE52" s="567">
        <v>3945</v>
      </c>
      <c r="AF52" s="567">
        <v>954001.5526074901</v>
      </c>
      <c r="AG52" s="572">
        <v>241.82548862040306</v>
      </c>
      <c r="AH52" s="567">
        <v>0</v>
      </c>
      <c r="AI52" s="567">
        <v>0</v>
      </c>
      <c r="AJ52" s="567">
        <v>0</v>
      </c>
      <c r="AK52" s="568"/>
      <c r="AL52" s="567">
        <v>0</v>
      </c>
      <c r="AM52" s="569"/>
      <c r="AN52" s="571"/>
      <c r="AO52" s="525"/>
      <c r="AP52" s="522">
        <v>450.13475317025461</v>
      </c>
      <c r="AR52" s="521" t="s">
        <v>3229</v>
      </c>
    </row>
    <row r="53" spans="1:44" s="521" customFormat="1" ht="13.5" customHeight="1">
      <c r="A53" s="563">
        <v>20220100027</v>
      </c>
      <c r="B53" s="473" t="s">
        <v>423</v>
      </c>
      <c r="C53" s="473" t="s">
        <v>202</v>
      </c>
      <c r="D53" s="473"/>
      <c r="E53" s="473">
        <v>2.5</v>
      </c>
      <c r="F53" s="473" t="s">
        <v>157</v>
      </c>
      <c r="G53" s="474">
        <v>1.1798247848759411</v>
      </c>
      <c r="H53" s="564">
        <v>0</v>
      </c>
      <c r="I53" s="564"/>
      <c r="J53" s="564">
        <v>0</v>
      </c>
      <c r="K53" s="567">
        <v>126000</v>
      </c>
      <c r="L53" s="567">
        <f t="shared" si="0"/>
        <v>315000</v>
      </c>
      <c r="M53" s="567">
        <v>371644.80723592144</v>
      </c>
      <c r="N53" s="567">
        <v>396718.11272018874</v>
      </c>
      <c r="O53" s="567"/>
      <c r="P53" s="567"/>
      <c r="Q53" s="567"/>
      <c r="R53" s="567"/>
      <c r="S53" s="572">
        <v>0.45126549317189746</v>
      </c>
      <c r="T53" s="567">
        <v>56859.452139659079</v>
      </c>
      <c r="U53" s="567">
        <v>44952.191302236541</v>
      </c>
      <c r="V53" s="567">
        <v>2780</v>
      </c>
      <c r="W53" s="567">
        <v>319815.55522169464</v>
      </c>
      <c r="X53" s="567"/>
      <c r="Y53" s="567">
        <v>0</v>
      </c>
      <c r="Z53" s="567">
        <v>315000</v>
      </c>
      <c r="AA53" s="567">
        <v>134250.18192266818</v>
      </c>
      <c r="AB53" s="567"/>
      <c r="AC53" s="567"/>
      <c r="AD53" s="567"/>
      <c r="AE53" s="567">
        <v>126000</v>
      </c>
      <c r="AF53" s="567">
        <v>895736.04116678797</v>
      </c>
      <c r="AG53" s="572">
        <v>7.1090161997364127</v>
      </c>
      <c r="AH53" s="567">
        <v>0</v>
      </c>
      <c r="AI53" s="567">
        <v>0</v>
      </c>
      <c r="AJ53" s="567">
        <v>0</v>
      </c>
      <c r="AK53" s="568"/>
      <c r="AL53" s="567">
        <v>0</v>
      </c>
      <c r="AM53" s="569"/>
      <c r="AN53" s="571"/>
      <c r="AO53" s="525"/>
      <c r="AP53" s="522">
        <v>0</v>
      </c>
      <c r="AR53" s="521" t="s">
        <v>3229</v>
      </c>
    </row>
    <row r="54" spans="1:44" s="521" customFormat="1" ht="13.5" customHeight="1">
      <c r="A54" s="563">
        <v>20230900058</v>
      </c>
      <c r="B54" s="573" t="s">
        <v>453</v>
      </c>
      <c r="C54" s="473" t="s">
        <v>202</v>
      </c>
      <c r="D54" s="473"/>
      <c r="E54" s="473">
        <v>12.5</v>
      </c>
      <c r="F54" s="473" t="s">
        <v>170</v>
      </c>
      <c r="G54" s="474">
        <v>1.1798247848759411</v>
      </c>
      <c r="H54" s="564">
        <v>0</v>
      </c>
      <c r="I54" s="570"/>
      <c r="J54" s="564">
        <v>0</v>
      </c>
      <c r="K54" s="567">
        <v>3000</v>
      </c>
      <c r="L54" s="567">
        <f t="shared" si="0"/>
        <v>37500</v>
      </c>
      <c r="M54" s="567">
        <v>44243.429432847792</v>
      </c>
      <c r="N54" s="567">
        <v>47228.346752403428</v>
      </c>
      <c r="O54" s="567"/>
      <c r="P54" s="567"/>
      <c r="Q54" s="567"/>
      <c r="R54" s="567"/>
      <c r="S54" s="572">
        <v>16.590991959618133</v>
      </c>
      <c r="T54" s="567">
        <v>49772.975878854399</v>
      </c>
      <c r="U54" s="567">
        <v>39349.73428678701</v>
      </c>
      <c r="V54" s="567">
        <v>790</v>
      </c>
      <c r="W54" s="567">
        <v>90882.837634942</v>
      </c>
      <c r="X54" s="567"/>
      <c r="Y54" s="567">
        <v>0</v>
      </c>
      <c r="Z54" s="567">
        <v>37500</v>
      </c>
      <c r="AA54" s="567">
        <v>15982.164514603355</v>
      </c>
      <c r="AB54" s="567"/>
      <c r="AC54" s="567"/>
      <c r="AD54" s="567"/>
      <c r="AE54" s="567">
        <v>3000</v>
      </c>
      <c r="AF54" s="567">
        <v>193443.08318873579</v>
      </c>
      <c r="AG54" s="572">
        <v>64.481027729578599</v>
      </c>
      <c r="AH54" s="567">
        <v>0</v>
      </c>
      <c r="AI54" s="567">
        <v>0</v>
      </c>
      <c r="AJ54" s="567">
        <v>0</v>
      </c>
      <c r="AK54" s="568"/>
      <c r="AL54" s="567">
        <v>0</v>
      </c>
      <c r="AM54" s="569"/>
      <c r="AN54" s="571"/>
      <c r="AO54" s="525">
        <v>0</v>
      </c>
      <c r="AP54" s="522">
        <v>130.25509026044762</v>
      </c>
      <c r="AR54" s="521" t="s">
        <v>3229</v>
      </c>
    </row>
    <row r="55" spans="1:44" s="521" customFormat="1" ht="13.5" customHeight="1">
      <c r="A55" s="563">
        <v>20060200007</v>
      </c>
      <c r="B55" s="473" t="s">
        <v>214</v>
      </c>
      <c r="C55" s="473" t="s">
        <v>202</v>
      </c>
      <c r="D55" s="473"/>
      <c r="E55" s="473">
        <v>145</v>
      </c>
      <c r="F55" s="473" t="s">
        <v>215</v>
      </c>
      <c r="G55" s="474">
        <v>1.322810826649603</v>
      </c>
      <c r="H55" s="564">
        <v>0</v>
      </c>
      <c r="I55" s="564"/>
      <c r="J55" s="564">
        <v>0</v>
      </c>
      <c r="K55" s="567">
        <v>180</v>
      </c>
      <c r="L55" s="567">
        <f t="shared" si="0"/>
        <v>26100</v>
      </c>
      <c r="M55" s="567">
        <v>34525.362575554638</v>
      </c>
      <c r="N55" s="567">
        <v>36854.642968977285</v>
      </c>
      <c r="O55" s="567"/>
      <c r="P55" s="567"/>
      <c r="Q55" s="567"/>
      <c r="R55" s="567"/>
      <c r="S55" s="572">
        <v>899.57607841095887</v>
      </c>
      <c r="T55" s="567">
        <v>161923.6941139726</v>
      </c>
      <c r="U55" s="567">
        <v>128014.33359396015</v>
      </c>
      <c r="V55" s="567">
        <v>665</v>
      </c>
      <c r="W55" s="567">
        <v>76502.641806628395</v>
      </c>
      <c r="X55" s="567"/>
      <c r="Y55" s="567">
        <v>0</v>
      </c>
      <c r="Z55" s="567">
        <v>26100</v>
      </c>
      <c r="AA55" s="567">
        <v>11123.586502163935</v>
      </c>
      <c r="AB55" s="567"/>
      <c r="AC55" s="567"/>
      <c r="AD55" s="567"/>
      <c r="AE55" s="567">
        <v>180</v>
      </c>
      <c r="AF55" s="567">
        <v>252495.20487172974</v>
      </c>
      <c r="AG55" s="572">
        <v>1402.7511381762763</v>
      </c>
      <c r="AH55" s="567">
        <v>0</v>
      </c>
      <c r="AI55" s="567">
        <v>0</v>
      </c>
      <c r="AJ55" s="567">
        <v>0</v>
      </c>
      <c r="AK55" s="568"/>
      <c r="AL55" s="567">
        <v>0</v>
      </c>
      <c r="AM55" s="569"/>
      <c r="AN55" s="529"/>
      <c r="AO55" s="525"/>
      <c r="AP55" s="522">
        <v>0</v>
      </c>
      <c r="AR55" s="521" t="s">
        <v>3229</v>
      </c>
    </row>
    <row r="56" spans="1:44" s="521" customFormat="1" ht="13.5" customHeight="1">
      <c r="A56" s="563">
        <v>20071000014</v>
      </c>
      <c r="B56" s="473" t="s">
        <v>234</v>
      </c>
      <c r="C56" s="473" t="s">
        <v>202</v>
      </c>
      <c r="D56" s="473"/>
      <c r="E56" s="473">
        <v>5</v>
      </c>
      <c r="F56" s="473" t="s">
        <v>215</v>
      </c>
      <c r="G56" s="474">
        <v>1.322810826649603</v>
      </c>
      <c r="H56" s="564">
        <v>0</v>
      </c>
      <c r="I56" s="564"/>
      <c r="J56" s="564">
        <v>0</v>
      </c>
      <c r="K56" s="567">
        <v>900</v>
      </c>
      <c r="L56" s="567">
        <f t="shared" si="0"/>
        <v>4500</v>
      </c>
      <c r="M56" s="567">
        <v>5952.6487199232133</v>
      </c>
      <c r="N56" s="567">
        <v>6354.2487877547046</v>
      </c>
      <c r="O56" s="567"/>
      <c r="P56" s="567"/>
      <c r="Q56" s="567"/>
      <c r="R56" s="567"/>
      <c r="S56" s="572">
        <v>10.440942066542975</v>
      </c>
      <c r="T56" s="567">
        <v>9396.8478598886777</v>
      </c>
      <c r="U56" s="567">
        <v>7429.0005749299253</v>
      </c>
      <c r="V56" s="567">
        <v>110</v>
      </c>
      <c r="W56" s="567">
        <v>12654.572328915976</v>
      </c>
      <c r="X56" s="567"/>
      <c r="Y56" s="567">
        <v>0</v>
      </c>
      <c r="Z56" s="567">
        <v>4500</v>
      </c>
      <c r="AA56" s="567">
        <v>1917.8597417524024</v>
      </c>
      <c r="AB56" s="567"/>
      <c r="AC56" s="567"/>
      <c r="AD56" s="567"/>
      <c r="AE56" s="567">
        <v>900</v>
      </c>
      <c r="AF56" s="567">
        <v>28355.681433353009</v>
      </c>
      <c r="AG56" s="572">
        <v>31.506312703725566</v>
      </c>
      <c r="AH56" s="567">
        <v>0</v>
      </c>
      <c r="AI56" s="567">
        <v>0</v>
      </c>
      <c r="AJ56" s="567">
        <v>0</v>
      </c>
      <c r="AK56" s="568"/>
      <c r="AL56" s="567">
        <v>0</v>
      </c>
      <c r="AM56" s="569"/>
      <c r="AN56" s="529"/>
      <c r="AO56" s="525">
        <v>10.186684000000001</v>
      </c>
      <c r="AP56" s="522">
        <v>67.070853741336919</v>
      </c>
      <c r="AR56" s="521" t="s">
        <v>3229</v>
      </c>
    </row>
    <row r="57" spans="1:44" s="521" customFormat="1" ht="13.5" customHeight="1">
      <c r="A57" s="563">
        <v>20071100028</v>
      </c>
      <c r="B57" s="473" t="s">
        <v>244</v>
      </c>
      <c r="C57" s="473" t="s">
        <v>202</v>
      </c>
      <c r="D57" s="473"/>
      <c r="E57" s="473">
        <v>150</v>
      </c>
      <c r="F57" s="473" t="s">
        <v>215</v>
      </c>
      <c r="G57" s="474">
        <v>1.322810826649603</v>
      </c>
      <c r="H57" s="564">
        <v>0</v>
      </c>
      <c r="I57" s="564"/>
      <c r="J57" s="564">
        <v>0</v>
      </c>
      <c r="K57" s="567">
        <v>900</v>
      </c>
      <c r="L57" s="567">
        <f t="shared" si="0"/>
        <v>135000</v>
      </c>
      <c r="M57" s="567">
        <v>178579.46159769641</v>
      </c>
      <c r="N57" s="567">
        <v>190627.46363264116</v>
      </c>
      <c r="O57" s="567"/>
      <c r="P57" s="567"/>
      <c r="Q57" s="567"/>
      <c r="R57" s="567"/>
      <c r="S57" s="572">
        <v>323.28730309352096</v>
      </c>
      <c r="T57" s="567">
        <v>290958.57278416888</v>
      </c>
      <c r="U57" s="567">
        <v>230027.28539652959</v>
      </c>
      <c r="V57" s="567">
        <v>2200</v>
      </c>
      <c r="W57" s="567">
        <v>253091.4465783195</v>
      </c>
      <c r="X57" s="567"/>
      <c r="Y57" s="567">
        <v>0</v>
      </c>
      <c r="Z57" s="567">
        <v>135000</v>
      </c>
      <c r="AA57" s="567">
        <v>57535.792252572079</v>
      </c>
      <c r="AB57" s="567"/>
      <c r="AC57" s="567"/>
      <c r="AD57" s="567"/>
      <c r="AE57" s="567">
        <v>900</v>
      </c>
      <c r="AF57" s="567">
        <v>731281.98786006239</v>
      </c>
      <c r="AG57" s="572">
        <v>812.53554206673596</v>
      </c>
      <c r="AH57" s="567">
        <v>0</v>
      </c>
      <c r="AI57" s="567">
        <v>0</v>
      </c>
      <c r="AJ57" s="567">
        <v>0</v>
      </c>
      <c r="AK57" s="568"/>
      <c r="AL57" s="567">
        <v>0</v>
      </c>
      <c r="AM57" s="569"/>
      <c r="AN57" s="529"/>
      <c r="AO57" s="525"/>
      <c r="AP57" s="522">
        <v>0</v>
      </c>
      <c r="AR57" s="521" t="s">
        <v>3229</v>
      </c>
    </row>
    <row r="58" spans="1:44" s="521" customFormat="1" ht="13.5" customHeight="1">
      <c r="A58" s="563">
        <v>20110800312</v>
      </c>
      <c r="B58" s="473" t="s">
        <v>294</v>
      </c>
      <c r="C58" s="473" t="s">
        <v>202</v>
      </c>
      <c r="D58" s="473"/>
      <c r="E58" s="473">
        <v>145</v>
      </c>
      <c r="F58" s="473" t="s">
        <v>215</v>
      </c>
      <c r="G58" s="474">
        <v>1.322810826649603</v>
      </c>
      <c r="H58" s="564">
        <v>0</v>
      </c>
      <c r="I58" s="564"/>
      <c r="J58" s="564">
        <v>0</v>
      </c>
      <c r="K58" s="567">
        <v>144</v>
      </c>
      <c r="L58" s="567">
        <f t="shared" si="0"/>
        <v>20880</v>
      </c>
      <c r="M58" s="567">
        <v>27620.290060443709</v>
      </c>
      <c r="N58" s="567">
        <v>29483.714375181829</v>
      </c>
      <c r="O58" s="567"/>
      <c r="P58" s="567"/>
      <c r="Q58" s="567"/>
      <c r="R58" s="567"/>
      <c r="S58" s="572">
        <v>2009.6202503287673</v>
      </c>
      <c r="T58" s="567">
        <v>289385.31604734249</v>
      </c>
      <c r="U58" s="567">
        <v>228783.49328914794</v>
      </c>
      <c r="V58" s="567">
        <v>780</v>
      </c>
      <c r="W58" s="567">
        <v>89732.421968676921</v>
      </c>
      <c r="X58" s="567"/>
      <c r="Y58" s="567">
        <v>0</v>
      </c>
      <c r="Z58" s="567">
        <v>20880</v>
      </c>
      <c r="AA58" s="567">
        <v>8898.8692017311478</v>
      </c>
      <c r="AB58" s="567"/>
      <c r="AC58" s="567"/>
      <c r="AD58" s="567"/>
      <c r="AE58" s="567">
        <v>144</v>
      </c>
      <c r="AF58" s="567">
        <v>356898.49883473787</v>
      </c>
      <c r="AG58" s="572">
        <v>2478.4617974634575</v>
      </c>
      <c r="AH58" s="567">
        <v>0</v>
      </c>
      <c r="AI58" s="567">
        <v>0</v>
      </c>
      <c r="AJ58" s="567">
        <v>0</v>
      </c>
      <c r="AK58" s="568"/>
      <c r="AL58" s="567">
        <v>0</v>
      </c>
      <c r="AM58" s="569"/>
      <c r="AN58" s="529"/>
      <c r="AO58" s="525"/>
      <c r="AP58" s="522">
        <v>209.27742074574272</v>
      </c>
      <c r="AR58" s="521" t="s">
        <v>3229</v>
      </c>
    </row>
    <row r="59" spans="1:44" s="521" customFormat="1" ht="13.5" customHeight="1">
      <c r="A59" s="563">
        <v>20140100011</v>
      </c>
      <c r="B59" s="473" t="s">
        <v>335</v>
      </c>
      <c r="C59" s="473" t="s">
        <v>202</v>
      </c>
      <c r="D59" s="473"/>
      <c r="E59" s="473">
        <v>145</v>
      </c>
      <c r="F59" s="473" t="s">
        <v>215</v>
      </c>
      <c r="G59" s="474">
        <v>1.322810826649603</v>
      </c>
      <c r="H59" s="564">
        <v>0</v>
      </c>
      <c r="I59" s="564"/>
      <c r="J59" s="564">
        <v>0</v>
      </c>
      <c r="K59" s="567">
        <v>166</v>
      </c>
      <c r="L59" s="567">
        <f t="shared" si="0"/>
        <v>24070</v>
      </c>
      <c r="M59" s="567">
        <v>31840.056597455943</v>
      </c>
      <c r="N59" s="567">
        <v>33988.170738056833</v>
      </c>
      <c r="O59" s="567"/>
      <c r="P59" s="567"/>
      <c r="Q59" s="567"/>
      <c r="R59" s="567"/>
      <c r="S59" s="572">
        <v>2510.1255003287674</v>
      </c>
      <c r="T59" s="567">
        <v>416680.83305457537</v>
      </c>
      <c r="U59" s="567">
        <v>329421.33303426631</v>
      </c>
      <c r="V59" s="567">
        <v>605</v>
      </c>
      <c r="W59" s="567">
        <v>69600.147809037866</v>
      </c>
      <c r="X59" s="567"/>
      <c r="Y59" s="567">
        <v>0</v>
      </c>
      <c r="Z59" s="567">
        <v>24070</v>
      </c>
      <c r="AA59" s="567">
        <v>10258.41866310674</v>
      </c>
      <c r="AB59" s="567"/>
      <c r="AC59" s="567"/>
      <c r="AD59" s="567"/>
      <c r="AE59" s="567">
        <v>166</v>
      </c>
      <c r="AF59" s="567">
        <v>443268.07024446782</v>
      </c>
      <c r="AG59" s="572">
        <v>2670.2895797859505</v>
      </c>
      <c r="AH59" s="567">
        <v>0</v>
      </c>
      <c r="AI59" s="567">
        <v>0</v>
      </c>
      <c r="AJ59" s="567">
        <v>0</v>
      </c>
      <c r="AK59" s="568"/>
      <c r="AL59" s="567">
        <v>0</v>
      </c>
      <c r="AM59" s="569"/>
      <c r="AN59" s="529"/>
      <c r="AO59" s="525"/>
      <c r="AP59" s="522">
        <v>0</v>
      </c>
      <c r="AR59" s="521" t="s">
        <v>3229</v>
      </c>
    </row>
    <row r="60" spans="1:44" s="521" customFormat="1" ht="13.5" customHeight="1">
      <c r="A60" s="563">
        <v>20061200012</v>
      </c>
      <c r="B60" s="473" t="s">
        <v>222</v>
      </c>
      <c r="C60" s="473" t="s">
        <v>202</v>
      </c>
      <c r="D60" s="473"/>
      <c r="E60" s="473">
        <v>145</v>
      </c>
      <c r="F60" s="473" t="s">
        <v>126</v>
      </c>
      <c r="G60" s="474">
        <v>1.2657092176984073</v>
      </c>
      <c r="H60" s="564">
        <v>0</v>
      </c>
      <c r="I60" s="564"/>
      <c r="J60" s="564">
        <v>0</v>
      </c>
      <c r="K60" s="567">
        <v>4950</v>
      </c>
      <c r="L60" s="574">
        <f t="shared" si="0"/>
        <v>717750</v>
      </c>
      <c r="M60" s="567">
        <v>908462.79100303189</v>
      </c>
      <c r="N60" s="567">
        <v>969752.93857517175</v>
      </c>
      <c r="O60" s="567"/>
      <c r="P60" s="567"/>
      <c r="Q60" s="567"/>
      <c r="R60" s="567"/>
      <c r="S60" s="572">
        <v>225.63505790070377</v>
      </c>
      <c r="T60" s="567">
        <v>1116893.5366084836</v>
      </c>
      <c r="U60" s="567">
        <v>882998.51708977646</v>
      </c>
      <c r="V60" s="567">
        <v>11710</v>
      </c>
      <c r="W60" s="567">
        <v>1347136.7451964188</v>
      </c>
      <c r="X60" s="567"/>
      <c r="Y60" s="567">
        <v>0</v>
      </c>
      <c r="Z60" s="567">
        <v>717750</v>
      </c>
      <c r="AA60" s="567">
        <v>305898.62880950823</v>
      </c>
      <c r="AB60" s="567"/>
      <c r="AC60" s="567"/>
      <c r="AD60" s="567"/>
      <c r="AE60" s="567">
        <v>4950</v>
      </c>
      <c r="AF60" s="567">
        <v>3505786.8296708753</v>
      </c>
      <c r="AG60" s="572">
        <v>708.23976356987384</v>
      </c>
      <c r="AH60" s="567">
        <v>0</v>
      </c>
      <c r="AI60" s="567">
        <v>0</v>
      </c>
      <c r="AJ60" s="567">
        <v>0</v>
      </c>
      <c r="AK60" s="568"/>
      <c r="AL60" s="567">
        <v>0</v>
      </c>
      <c r="AM60" s="569"/>
      <c r="AN60" s="529"/>
      <c r="AO60" s="525">
        <v>16.136683999999999</v>
      </c>
      <c r="AP60" s="522">
        <v>59.738818556901002</v>
      </c>
      <c r="AR60" s="521" t="s">
        <v>3229</v>
      </c>
    </row>
    <row r="61" spans="1:44" s="521" customFormat="1" ht="13.5" customHeight="1">
      <c r="A61" s="563">
        <v>20070300033</v>
      </c>
      <c r="B61" s="473" t="s">
        <v>227</v>
      </c>
      <c r="C61" s="473" t="s">
        <v>202</v>
      </c>
      <c r="D61" s="473"/>
      <c r="E61" s="473">
        <v>150</v>
      </c>
      <c r="F61" s="473" t="s">
        <v>126</v>
      </c>
      <c r="G61" s="474">
        <v>1.2657092176984073</v>
      </c>
      <c r="H61" s="564">
        <v>0</v>
      </c>
      <c r="I61" s="564"/>
      <c r="J61" s="564">
        <v>0</v>
      </c>
      <c r="K61" s="567">
        <v>13800</v>
      </c>
      <c r="L61" s="574">
        <f t="shared" si="0"/>
        <v>2070000</v>
      </c>
      <c r="M61" s="567">
        <v>2620018.0806357032</v>
      </c>
      <c r="N61" s="567">
        <v>2796779.6347622508</v>
      </c>
      <c r="O61" s="567"/>
      <c r="P61" s="567"/>
      <c r="Q61" s="567"/>
      <c r="R61" s="567"/>
      <c r="S61" s="572">
        <v>106.38363336875034</v>
      </c>
      <c r="T61" s="567">
        <v>1468094.1404887547</v>
      </c>
      <c r="U61" s="567">
        <v>1160652.20767248</v>
      </c>
      <c r="V61" s="567">
        <v>29125</v>
      </c>
      <c r="W61" s="567">
        <v>3350585.6279970706</v>
      </c>
      <c r="X61" s="567"/>
      <c r="Y61" s="567">
        <v>0</v>
      </c>
      <c r="Z61" s="567">
        <v>2070000</v>
      </c>
      <c r="AA61" s="567">
        <v>882215.48120610521</v>
      </c>
      <c r="AB61" s="567"/>
      <c r="AC61" s="567"/>
      <c r="AD61" s="567"/>
      <c r="AE61" s="567">
        <v>13800</v>
      </c>
      <c r="AF61" s="567">
        <v>8190232.951637906</v>
      </c>
      <c r="AG61" s="572">
        <v>593.49514142303667</v>
      </c>
      <c r="AH61" s="567">
        <v>0</v>
      </c>
      <c r="AI61" s="567">
        <v>0</v>
      </c>
      <c r="AJ61" s="567">
        <v>0</v>
      </c>
      <c r="AK61" s="568"/>
      <c r="AL61" s="567">
        <v>0</v>
      </c>
      <c r="AM61" s="569"/>
      <c r="AN61" s="529"/>
      <c r="AO61" s="525"/>
      <c r="AP61" s="522">
        <v>0</v>
      </c>
      <c r="AR61" s="521" t="s">
        <v>3229</v>
      </c>
    </row>
    <row r="62" spans="1:44" s="521" customFormat="1" ht="13.5" customHeight="1">
      <c r="A62" s="563">
        <v>20080100023</v>
      </c>
      <c r="B62" s="473" t="s">
        <v>248</v>
      </c>
      <c r="C62" s="473" t="s">
        <v>202</v>
      </c>
      <c r="D62" s="473"/>
      <c r="E62" s="473">
        <v>5</v>
      </c>
      <c r="F62" s="473" t="s">
        <v>126</v>
      </c>
      <c r="G62" s="474">
        <v>1.2657092176984073</v>
      </c>
      <c r="H62" s="564">
        <v>0</v>
      </c>
      <c r="I62" s="564"/>
      <c r="J62" s="564">
        <v>0</v>
      </c>
      <c r="K62" s="567">
        <v>98000</v>
      </c>
      <c r="L62" s="574">
        <f t="shared" si="0"/>
        <v>490000</v>
      </c>
      <c r="M62" s="567">
        <v>620197.5166722195</v>
      </c>
      <c r="N62" s="567">
        <v>662039.62368768244</v>
      </c>
      <c r="O62" s="567"/>
      <c r="P62" s="567"/>
      <c r="Q62" s="567"/>
      <c r="R62" s="567"/>
      <c r="S62" s="572">
        <v>3.5972920665429742</v>
      </c>
      <c r="T62" s="567">
        <v>352534.62252121145</v>
      </c>
      <c r="U62" s="567">
        <v>278708.34480274434</v>
      </c>
      <c r="V62" s="567">
        <v>10335</v>
      </c>
      <c r="W62" s="567">
        <v>1188954.5910849692</v>
      </c>
      <c r="X62" s="567"/>
      <c r="Y62" s="567">
        <v>0</v>
      </c>
      <c r="Z62" s="567">
        <v>490000</v>
      </c>
      <c r="AA62" s="567">
        <v>208833.6163241505</v>
      </c>
      <c r="AB62" s="567"/>
      <c r="AC62" s="567"/>
      <c r="AD62" s="567"/>
      <c r="AE62" s="567">
        <v>98000</v>
      </c>
      <c r="AF62" s="567">
        <v>2338536.1758995466</v>
      </c>
      <c r="AG62" s="572">
        <v>23.862614039791293</v>
      </c>
      <c r="AH62" s="567">
        <v>0</v>
      </c>
      <c r="AI62" s="567">
        <v>0</v>
      </c>
      <c r="AJ62" s="567">
        <v>0</v>
      </c>
      <c r="AK62" s="568"/>
      <c r="AL62" s="567">
        <v>0</v>
      </c>
      <c r="AM62" s="569"/>
      <c r="AN62" s="529"/>
      <c r="AO62" s="525"/>
      <c r="AP62" s="522">
        <v>0</v>
      </c>
      <c r="AR62" s="521" t="s">
        <v>3229</v>
      </c>
    </row>
    <row r="63" spans="1:44" s="521" customFormat="1" ht="13.5" customHeight="1">
      <c r="A63" s="563">
        <v>20090100014</v>
      </c>
      <c r="B63" s="473" t="s">
        <v>263</v>
      </c>
      <c r="C63" s="473" t="s">
        <v>202</v>
      </c>
      <c r="D63" s="473"/>
      <c r="E63" s="473">
        <v>300</v>
      </c>
      <c r="F63" s="473" t="s">
        <v>126</v>
      </c>
      <c r="G63" s="474">
        <v>1.2657092176984073</v>
      </c>
      <c r="H63" s="564">
        <v>0</v>
      </c>
      <c r="I63" s="564"/>
      <c r="J63" s="564">
        <v>0</v>
      </c>
      <c r="K63" s="567">
        <v>414</v>
      </c>
      <c r="L63" s="574">
        <f t="shared" si="0"/>
        <v>124200</v>
      </c>
      <c r="M63" s="567">
        <v>157201.08483814218</v>
      </c>
      <c r="N63" s="567">
        <v>167806.77808573504</v>
      </c>
      <c r="O63" s="567"/>
      <c r="P63" s="567"/>
      <c r="Q63" s="567"/>
      <c r="R63" s="567"/>
      <c r="S63" s="572">
        <v>931.17129357655813</v>
      </c>
      <c r="T63" s="567">
        <v>385504.91554069507</v>
      </c>
      <c r="U63" s="567">
        <v>304774.14148791635</v>
      </c>
      <c r="V63" s="567">
        <v>3005</v>
      </c>
      <c r="W63" s="567">
        <v>345699.90771265916</v>
      </c>
      <c r="X63" s="567"/>
      <c r="Y63" s="567">
        <v>0</v>
      </c>
      <c r="Z63" s="567">
        <v>124200</v>
      </c>
      <c r="AA63" s="567">
        <v>52932.928872366312</v>
      </c>
      <c r="AB63" s="567"/>
      <c r="AC63" s="567"/>
      <c r="AD63" s="567"/>
      <c r="AE63" s="567">
        <v>414</v>
      </c>
      <c r="AF63" s="567">
        <v>871213.7561586767</v>
      </c>
      <c r="AG63" s="572">
        <v>2104.3810535233738</v>
      </c>
      <c r="AH63" s="567">
        <v>0</v>
      </c>
      <c r="AI63" s="567">
        <v>0</v>
      </c>
      <c r="AJ63" s="567">
        <v>0</v>
      </c>
      <c r="AK63" s="568"/>
      <c r="AL63" s="567">
        <v>0</v>
      </c>
      <c r="AM63" s="569"/>
      <c r="AN63" s="529"/>
      <c r="AO63" s="525">
        <v>0</v>
      </c>
      <c r="AP63" s="522">
        <v>1248.6435746212737</v>
      </c>
      <c r="AR63" s="521" t="s">
        <v>3229</v>
      </c>
    </row>
    <row r="64" spans="1:44" s="521" customFormat="1" ht="13.5" customHeight="1">
      <c r="A64" s="563">
        <v>20090300004</v>
      </c>
      <c r="B64" s="473" t="s">
        <v>266</v>
      </c>
      <c r="C64" s="473" t="s">
        <v>202</v>
      </c>
      <c r="D64" s="473"/>
      <c r="E64" s="473">
        <v>50</v>
      </c>
      <c r="F64" s="473" t="s">
        <v>126</v>
      </c>
      <c r="G64" s="474">
        <v>1.2657092176984073</v>
      </c>
      <c r="H64" s="564">
        <v>0</v>
      </c>
      <c r="I64" s="564"/>
      <c r="J64" s="564">
        <v>0</v>
      </c>
      <c r="K64" s="567">
        <v>750</v>
      </c>
      <c r="L64" s="574">
        <f t="shared" si="0"/>
        <v>37500</v>
      </c>
      <c r="M64" s="567">
        <v>47464.09566369027</v>
      </c>
      <c r="N64" s="567">
        <v>50666.297731200189</v>
      </c>
      <c r="O64" s="567"/>
      <c r="P64" s="567"/>
      <c r="Q64" s="567"/>
      <c r="R64" s="567"/>
      <c r="S64" s="572">
        <v>401.99998166212652</v>
      </c>
      <c r="T64" s="567">
        <v>301499.98624659487</v>
      </c>
      <c r="U64" s="567">
        <v>238361.16158997308</v>
      </c>
      <c r="V64" s="567">
        <v>1365</v>
      </c>
      <c r="W64" s="567">
        <v>157031.7384451846</v>
      </c>
      <c r="X64" s="567"/>
      <c r="Y64" s="567">
        <v>0</v>
      </c>
      <c r="Z64" s="567">
        <v>37500</v>
      </c>
      <c r="AA64" s="567">
        <v>15982.164514603355</v>
      </c>
      <c r="AB64" s="567"/>
      <c r="AC64" s="567"/>
      <c r="AD64" s="567"/>
      <c r="AE64" s="567">
        <v>750</v>
      </c>
      <c r="AF64" s="567">
        <v>462041.36228096124</v>
      </c>
      <c r="AG64" s="572">
        <v>616.05514970794832</v>
      </c>
      <c r="AH64" s="567">
        <v>0</v>
      </c>
      <c r="AI64" s="567">
        <v>0</v>
      </c>
      <c r="AJ64" s="567">
        <v>0</v>
      </c>
      <c r="AK64" s="568"/>
      <c r="AL64" s="567">
        <v>0</v>
      </c>
      <c r="AM64" s="569"/>
      <c r="AN64" s="529"/>
      <c r="AO64" s="525"/>
      <c r="AP64" s="522">
        <v>0</v>
      </c>
      <c r="AR64" s="521" t="s">
        <v>3229</v>
      </c>
    </row>
    <row r="65" spans="1:44" s="521" customFormat="1" ht="13.5" customHeight="1">
      <c r="A65" s="563">
        <v>20110300007</v>
      </c>
      <c r="B65" s="473" t="s">
        <v>285</v>
      </c>
      <c r="C65" s="473" t="s">
        <v>202</v>
      </c>
      <c r="D65" s="473"/>
      <c r="E65" s="473">
        <v>145</v>
      </c>
      <c r="F65" s="473" t="s">
        <v>126</v>
      </c>
      <c r="G65" s="474">
        <v>1.2657092176984073</v>
      </c>
      <c r="H65" s="564">
        <v>0</v>
      </c>
      <c r="I65" s="564"/>
      <c r="J65" s="564">
        <v>0</v>
      </c>
      <c r="K65" s="567">
        <v>4454</v>
      </c>
      <c r="L65" s="574">
        <f t="shared" si="0"/>
        <v>645830</v>
      </c>
      <c r="M65" s="567">
        <v>817432.98406616237</v>
      </c>
      <c r="N65" s="567">
        <v>872581.73503309395</v>
      </c>
      <c r="O65" s="567"/>
      <c r="P65" s="567"/>
      <c r="Q65" s="567"/>
      <c r="R65" s="567"/>
      <c r="S65" s="572">
        <v>638.12550032876709</v>
      </c>
      <c r="T65" s="567">
        <v>2842210.9784643287</v>
      </c>
      <c r="U65" s="567">
        <v>2247007.4335473794</v>
      </c>
      <c r="V65" s="567">
        <v>9260</v>
      </c>
      <c r="W65" s="567">
        <v>1065284.906961472</v>
      </c>
      <c r="X65" s="567"/>
      <c r="Y65" s="567">
        <v>0</v>
      </c>
      <c r="Z65" s="567">
        <v>645830</v>
      </c>
      <c r="AA65" s="567">
        <v>275246.9682257676</v>
      </c>
      <c r="AB65" s="567"/>
      <c r="AC65" s="567"/>
      <c r="AD65" s="567"/>
      <c r="AE65" s="567">
        <v>4454</v>
      </c>
      <c r="AF65" s="567">
        <v>4460121.043767713</v>
      </c>
      <c r="AG65" s="572">
        <v>1001.3742801454227</v>
      </c>
      <c r="AH65" s="567">
        <v>0</v>
      </c>
      <c r="AI65" s="567">
        <v>0</v>
      </c>
      <c r="AJ65" s="567">
        <v>0</v>
      </c>
      <c r="AK65" s="568"/>
      <c r="AL65" s="567">
        <v>0</v>
      </c>
      <c r="AM65" s="569"/>
      <c r="AN65" s="529"/>
      <c r="AO65" s="525"/>
      <c r="AP65" s="522">
        <v>0</v>
      </c>
      <c r="AR65" s="521" t="s">
        <v>3229</v>
      </c>
    </row>
    <row r="66" spans="1:44" s="521" customFormat="1" ht="13.5" customHeight="1">
      <c r="A66" s="563">
        <v>20110800918</v>
      </c>
      <c r="B66" s="473" t="s">
        <v>296</v>
      </c>
      <c r="C66" s="473" t="s">
        <v>202</v>
      </c>
      <c r="D66" s="473"/>
      <c r="E66" s="473">
        <v>150</v>
      </c>
      <c r="F66" s="473" t="s">
        <v>126</v>
      </c>
      <c r="G66" s="474">
        <v>1.2657092176984073</v>
      </c>
      <c r="H66" s="564">
        <v>0</v>
      </c>
      <c r="I66" s="564"/>
      <c r="J66" s="564">
        <v>0</v>
      </c>
      <c r="K66" s="567">
        <v>1523</v>
      </c>
      <c r="L66" s="574">
        <f t="shared" si="0"/>
        <v>228450</v>
      </c>
      <c r="M66" s="567">
        <v>289151.27078320115</v>
      </c>
      <c r="N66" s="567">
        <v>308659.08577847161</v>
      </c>
      <c r="O66" s="567"/>
      <c r="P66" s="567"/>
      <c r="Q66" s="567"/>
      <c r="R66" s="567"/>
      <c r="S66" s="572">
        <v>1325.6438333881279</v>
      </c>
      <c r="T66" s="567">
        <v>2018955.5582501187</v>
      </c>
      <c r="U66" s="567">
        <v>1596154.6070168882</v>
      </c>
      <c r="V66" s="567">
        <v>4850</v>
      </c>
      <c r="W66" s="567">
        <v>557951.59813856799</v>
      </c>
      <c r="X66" s="567"/>
      <c r="Y66" s="567">
        <v>0</v>
      </c>
      <c r="Z66" s="567">
        <v>228450</v>
      </c>
      <c r="AA66" s="567">
        <v>97363.346222963635</v>
      </c>
      <c r="AB66" s="567"/>
      <c r="AC66" s="567"/>
      <c r="AD66" s="567"/>
      <c r="AE66" s="567">
        <v>1523</v>
      </c>
      <c r="AF66" s="567">
        <v>2560128.6371568912</v>
      </c>
      <c r="AG66" s="572">
        <v>1680.9774373978273</v>
      </c>
      <c r="AH66" s="567">
        <v>0</v>
      </c>
      <c r="AI66" s="567">
        <v>0</v>
      </c>
      <c r="AJ66" s="567">
        <v>0</v>
      </c>
      <c r="AK66" s="568"/>
      <c r="AL66" s="567">
        <v>0</v>
      </c>
      <c r="AM66" s="569"/>
      <c r="AN66" s="529"/>
      <c r="AO66" s="525"/>
      <c r="AP66" s="522">
        <v>383.89592405887095</v>
      </c>
      <c r="AR66" s="521" t="s">
        <v>3229</v>
      </c>
    </row>
    <row r="67" spans="1:44" s="521" customFormat="1" ht="13.5" customHeight="1">
      <c r="A67" s="563">
        <v>20210700007</v>
      </c>
      <c r="B67" s="473" t="s">
        <v>420</v>
      </c>
      <c r="C67" s="473" t="s">
        <v>202</v>
      </c>
      <c r="D67" s="473"/>
      <c r="E67" s="473">
        <v>1000</v>
      </c>
      <c r="F67" s="473" t="s">
        <v>126</v>
      </c>
      <c r="G67" s="474">
        <v>1.2657092176984073</v>
      </c>
      <c r="H67" s="564">
        <v>0</v>
      </c>
      <c r="I67" s="564"/>
      <c r="J67" s="564">
        <v>0</v>
      </c>
      <c r="K67" s="567">
        <v>18</v>
      </c>
      <c r="L67" s="574">
        <f t="shared" si="0"/>
        <v>18000</v>
      </c>
      <c r="M67" s="567">
        <v>22782.765918571331</v>
      </c>
      <c r="N67" s="567">
        <v>24319.822910976094</v>
      </c>
      <c r="O67" s="567"/>
      <c r="P67" s="567"/>
      <c r="Q67" s="567"/>
      <c r="R67" s="567"/>
      <c r="S67" s="572">
        <v>156.43321975732059</v>
      </c>
      <c r="T67" s="567">
        <v>2815.7979556317705</v>
      </c>
      <c r="U67" s="567">
        <v>2226.1257118536287</v>
      </c>
      <c r="V67" s="567">
        <v>330</v>
      </c>
      <c r="W67" s="567">
        <v>37963.716986747924</v>
      </c>
      <c r="X67" s="567"/>
      <c r="Y67" s="567">
        <v>0</v>
      </c>
      <c r="Z67" s="567">
        <v>18000</v>
      </c>
      <c r="AA67" s="567">
        <v>7671.4389670096098</v>
      </c>
      <c r="AB67" s="567"/>
      <c r="AC67" s="567"/>
      <c r="AD67" s="567"/>
      <c r="AE67" s="567">
        <v>18</v>
      </c>
      <c r="AF67" s="567">
        <v>72181.104576587255</v>
      </c>
      <c r="AG67" s="572">
        <v>4010.0613653659584</v>
      </c>
      <c r="AH67" s="567">
        <v>0</v>
      </c>
      <c r="AI67" s="567">
        <v>0</v>
      </c>
      <c r="AJ67" s="567">
        <v>0</v>
      </c>
      <c r="AK67" s="568"/>
      <c r="AL67" s="567">
        <v>0</v>
      </c>
      <c r="AM67" s="569"/>
      <c r="AN67" s="571"/>
      <c r="AO67" s="525"/>
      <c r="AP67" s="522">
        <v>0</v>
      </c>
      <c r="AR67" s="521" t="s">
        <v>3229</v>
      </c>
    </row>
    <row r="68" spans="1:44" s="521" customFormat="1" ht="13.5" customHeight="1">
      <c r="A68" s="563">
        <v>20220100030</v>
      </c>
      <c r="B68" s="473" t="s">
        <v>426</v>
      </c>
      <c r="C68" s="473" t="s">
        <v>202</v>
      </c>
      <c r="D68" s="473"/>
      <c r="E68" s="473">
        <v>5</v>
      </c>
      <c r="F68" s="473" t="s">
        <v>126</v>
      </c>
      <c r="G68" s="474">
        <v>1.2657092176984073</v>
      </c>
      <c r="H68" s="564">
        <v>0</v>
      </c>
      <c r="I68" s="564"/>
      <c r="J68" s="564">
        <v>0</v>
      </c>
      <c r="K68" s="567">
        <v>24000</v>
      </c>
      <c r="L68" s="574">
        <f t="shared" si="0"/>
        <v>120000</v>
      </c>
      <c r="M68" s="567">
        <v>151885.10612380886</v>
      </c>
      <c r="N68" s="567">
        <v>162132.15273984062</v>
      </c>
      <c r="O68" s="567"/>
      <c r="P68" s="567"/>
      <c r="Q68" s="567"/>
      <c r="R68" s="567"/>
      <c r="S68" s="572">
        <v>1.6184867338829689</v>
      </c>
      <c r="T68" s="567">
        <v>38843.681613191256</v>
      </c>
      <c r="U68" s="567">
        <v>30709.205612296828</v>
      </c>
      <c r="V68" s="567">
        <v>555</v>
      </c>
      <c r="W68" s="567">
        <v>63848.069477712423</v>
      </c>
      <c r="X68" s="567"/>
      <c r="Y68" s="567">
        <v>0</v>
      </c>
      <c r="Z68" s="567">
        <v>120000</v>
      </c>
      <c r="AA68" s="567">
        <v>51142.926446730737</v>
      </c>
      <c r="AB68" s="567"/>
      <c r="AC68" s="567"/>
      <c r="AD68" s="567"/>
      <c r="AE68" s="567">
        <v>24000</v>
      </c>
      <c r="AF68" s="567">
        <v>307832.35427658062</v>
      </c>
      <c r="AG68" s="572">
        <v>12.826348094857526</v>
      </c>
      <c r="AH68" s="567">
        <v>0</v>
      </c>
      <c r="AI68" s="567">
        <v>0</v>
      </c>
      <c r="AJ68" s="567">
        <v>0</v>
      </c>
      <c r="AK68" s="568"/>
      <c r="AL68" s="567">
        <v>0</v>
      </c>
      <c r="AM68" s="569"/>
      <c r="AN68" s="571"/>
      <c r="AO68" s="525"/>
      <c r="AP68" s="522">
        <v>10.801915295155579</v>
      </c>
      <c r="AR68" s="521" t="s">
        <v>3229</v>
      </c>
    </row>
    <row r="69" spans="1:44" s="521" customFormat="1" ht="13.5" customHeight="1">
      <c r="A69" s="563">
        <v>20221200036</v>
      </c>
      <c r="B69" s="473" t="s">
        <v>434</v>
      </c>
      <c r="C69" s="473" t="s">
        <v>202</v>
      </c>
      <c r="D69" s="473"/>
      <c r="E69" s="473">
        <v>1000</v>
      </c>
      <c r="F69" s="473" t="s">
        <v>126</v>
      </c>
      <c r="G69" s="474">
        <v>1.2657092176984073</v>
      </c>
      <c r="H69" s="564">
        <v>0</v>
      </c>
      <c r="I69" s="570"/>
      <c r="J69" s="564">
        <v>0</v>
      </c>
      <c r="K69" s="567">
        <v>12</v>
      </c>
      <c r="L69" s="574">
        <f t="shared" si="0"/>
        <v>12000</v>
      </c>
      <c r="M69" s="567">
        <v>15188.510612380887</v>
      </c>
      <c r="N69" s="567">
        <v>16213.215273984062</v>
      </c>
      <c r="O69" s="567"/>
      <c r="P69" s="567"/>
      <c r="Q69" s="567"/>
      <c r="R69" s="567"/>
      <c r="S69" s="572">
        <v>156.43321975732059</v>
      </c>
      <c r="T69" s="567">
        <v>1877.1986370878471</v>
      </c>
      <c r="U69" s="567">
        <v>1484.0838079024193</v>
      </c>
      <c r="V69" s="567">
        <v>285</v>
      </c>
      <c r="W69" s="567">
        <v>32786.846488555027</v>
      </c>
      <c r="X69" s="567"/>
      <c r="Y69" s="567">
        <v>0</v>
      </c>
      <c r="Z69" s="567">
        <v>12000</v>
      </c>
      <c r="AA69" s="567">
        <v>5114.2926446730735</v>
      </c>
      <c r="AB69" s="567"/>
      <c r="AC69" s="567"/>
      <c r="AD69" s="567"/>
      <c r="AE69" s="567">
        <v>12</v>
      </c>
      <c r="AF69" s="567">
        <v>55598.438215114584</v>
      </c>
      <c r="AG69" s="572">
        <v>4633.2031845928823</v>
      </c>
      <c r="AH69" s="567">
        <v>0</v>
      </c>
      <c r="AI69" s="567">
        <v>0</v>
      </c>
      <c r="AJ69" s="567">
        <v>0</v>
      </c>
      <c r="AK69" s="568"/>
      <c r="AL69" s="567">
        <v>0</v>
      </c>
      <c r="AM69" s="569"/>
      <c r="AN69" s="571"/>
      <c r="AO69" s="525"/>
      <c r="AP69" s="522">
        <v>0</v>
      </c>
      <c r="AR69" s="521" t="s">
        <v>3229</v>
      </c>
    </row>
    <row r="70" spans="1:44" s="521" customFormat="1" ht="13.5" customHeight="1">
      <c r="A70" s="563">
        <v>20230700024</v>
      </c>
      <c r="B70" s="473" t="s">
        <v>446</v>
      </c>
      <c r="C70" s="473" t="s">
        <v>202</v>
      </c>
      <c r="D70" s="473"/>
      <c r="E70" s="473">
        <v>5</v>
      </c>
      <c r="F70" s="473" t="s">
        <v>126</v>
      </c>
      <c r="G70" s="474">
        <v>1.2657092176984073</v>
      </c>
      <c r="H70" s="564">
        <v>0</v>
      </c>
      <c r="I70" s="570"/>
      <c r="J70" s="564">
        <v>0</v>
      </c>
      <c r="K70" s="567">
        <v>21</v>
      </c>
      <c r="L70" s="574">
        <f t="shared" si="0"/>
        <v>105</v>
      </c>
      <c r="M70" s="567">
        <v>132.89946785833277</v>
      </c>
      <c r="N70" s="567">
        <v>141.86563364736054</v>
      </c>
      <c r="O70" s="567"/>
      <c r="P70" s="567"/>
      <c r="Q70" s="567"/>
      <c r="R70" s="567"/>
      <c r="S70" s="572">
        <v>194.78211174429222</v>
      </c>
      <c r="T70" s="567">
        <v>4090.4243466301368</v>
      </c>
      <c r="U70" s="567">
        <v>3233.8253503641004</v>
      </c>
      <c r="V70" s="567">
        <v>310</v>
      </c>
      <c r="W70" s="567">
        <v>35662.885654217745</v>
      </c>
      <c r="X70" s="567"/>
      <c r="Y70" s="567">
        <v>0</v>
      </c>
      <c r="Z70" s="567">
        <v>105</v>
      </c>
      <c r="AA70" s="567">
        <v>44.750060640889394</v>
      </c>
      <c r="AB70" s="567"/>
      <c r="AC70" s="567"/>
      <c r="AD70" s="567"/>
      <c r="AE70" s="567">
        <v>21</v>
      </c>
      <c r="AF70" s="567">
        <v>39083.326698870093</v>
      </c>
      <c r="AG70" s="572">
        <v>1861.1107951842901</v>
      </c>
      <c r="AH70" s="567">
        <v>0</v>
      </c>
      <c r="AI70" s="567">
        <v>0</v>
      </c>
      <c r="AJ70" s="567">
        <v>0</v>
      </c>
      <c r="AK70" s="568"/>
      <c r="AL70" s="567">
        <v>0</v>
      </c>
      <c r="AM70" s="569"/>
      <c r="AN70" s="571"/>
      <c r="AO70" s="525">
        <v>0</v>
      </c>
      <c r="AP70" s="522">
        <v>130.25509026044762</v>
      </c>
      <c r="AR70" s="521" t="s">
        <v>3229</v>
      </c>
    </row>
    <row r="71" spans="1:44" s="521" customFormat="1" ht="13.5" customHeight="1">
      <c r="A71" s="563">
        <v>20240400018</v>
      </c>
      <c r="B71" s="573" t="s">
        <v>454</v>
      </c>
      <c r="C71" s="473" t="s">
        <v>202</v>
      </c>
      <c r="D71" s="473"/>
      <c r="E71" s="473">
        <v>10</v>
      </c>
      <c r="F71" s="473" t="s">
        <v>45</v>
      </c>
      <c r="G71" s="474">
        <v>1.2657092176984073</v>
      </c>
      <c r="H71" s="564">
        <v>0</v>
      </c>
      <c r="I71" s="570"/>
      <c r="J71" s="564">
        <v>0</v>
      </c>
      <c r="K71" s="567">
        <v>404</v>
      </c>
      <c r="L71" s="574">
        <f t="shared" si="0"/>
        <v>4040</v>
      </c>
      <c r="M71" s="567">
        <v>5113.4652395015655</v>
      </c>
      <c r="N71" s="567">
        <v>5458.4491422413012</v>
      </c>
      <c r="O71" s="567"/>
      <c r="P71" s="567"/>
      <c r="Q71" s="567"/>
      <c r="R71" s="567"/>
      <c r="S71" s="572">
        <v>360.69596585653261</v>
      </c>
      <c r="T71" s="567">
        <v>145721.17020603918</v>
      </c>
      <c r="U71" s="567">
        <v>115204.87224882573</v>
      </c>
      <c r="V71" s="567">
        <v>985</v>
      </c>
      <c r="W71" s="567">
        <v>113315.94312711124</v>
      </c>
      <c r="X71" s="567"/>
      <c r="Y71" s="567">
        <v>0</v>
      </c>
      <c r="Z71" s="567">
        <v>4040</v>
      </c>
      <c r="AA71" s="567">
        <v>1721.8118570399347</v>
      </c>
      <c r="AB71" s="567"/>
      <c r="AC71" s="567"/>
      <c r="AD71" s="567"/>
      <c r="AE71" s="567">
        <v>404</v>
      </c>
      <c r="AF71" s="567">
        <v>235701.0763752182</v>
      </c>
      <c r="AG71" s="572">
        <v>583.41850587925296</v>
      </c>
      <c r="AH71" s="567">
        <v>0</v>
      </c>
      <c r="AI71" s="567">
        <v>0</v>
      </c>
      <c r="AJ71" s="567">
        <v>0</v>
      </c>
      <c r="AK71" s="568"/>
      <c r="AL71" s="567">
        <v>0</v>
      </c>
      <c r="AM71" s="569"/>
      <c r="AN71" s="571"/>
      <c r="AO71" s="525">
        <v>0</v>
      </c>
      <c r="AP71" s="522">
        <v>130.25509026044762</v>
      </c>
      <c r="AR71" s="521" t="s">
        <v>3229</v>
      </c>
    </row>
    <row r="72" spans="1:44" s="521" customFormat="1" ht="13.5" customHeight="1">
      <c r="A72" s="563">
        <v>20240400019</v>
      </c>
      <c r="B72" s="573" t="s">
        <v>455</v>
      </c>
      <c r="C72" s="473" t="s">
        <v>202</v>
      </c>
      <c r="D72" s="473"/>
      <c r="E72" s="473">
        <v>20</v>
      </c>
      <c r="F72" s="473" t="s">
        <v>45</v>
      </c>
      <c r="G72" s="474">
        <v>1.2657092176984073</v>
      </c>
      <c r="H72" s="564">
        <v>0</v>
      </c>
      <c r="I72" s="570"/>
      <c r="J72" s="564">
        <v>0</v>
      </c>
      <c r="K72" s="567">
        <v>5004</v>
      </c>
      <c r="L72" s="574">
        <f t="shared" si="0"/>
        <v>100080</v>
      </c>
      <c r="M72" s="567">
        <v>126672.1785072566</v>
      </c>
      <c r="N72" s="567">
        <v>135218.21538502708</v>
      </c>
      <c r="O72" s="567"/>
      <c r="P72" s="567"/>
      <c r="Q72" s="567"/>
      <c r="R72" s="567"/>
      <c r="S72" s="572">
        <v>68.543970772532106</v>
      </c>
      <c r="T72" s="567">
        <v>342994.02974575065</v>
      </c>
      <c r="U72" s="567">
        <v>271165.7017514914</v>
      </c>
      <c r="V72" s="567">
        <v>6070</v>
      </c>
      <c r="W72" s="567">
        <v>698302.30942290882</v>
      </c>
      <c r="X72" s="567"/>
      <c r="Y72" s="567">
        <v>0</v>
      </c>
      <c r="Z72" s="567">
        <v>100080</v>
      </c>
      <c r="AA72" s="567">
        <v>42653.200656573434</v>
      </c>
      <c r="AB72" s="567"/>
      <c r="AC72" s="567"/>
      <c r="AD72" s="567"/>
      <c r="AE72" s="567">
        <v>5004</v>
      </c>
      <c r="AF72" s="567">
        <v>1147339.4272160009</v>
      </c>
      <c r="AG72" s="572">
        <v>229.28445787689864</v>
      </c>
      <c r="AH72" s="567">
        <v>0</v>
      </c>
      <c r="AI72" s="567">
        <v>0</v>
      </c>
      <c r="AJ72" s="567">
        <v>0</v>
      </c>
      <c r="AK72" s="568"/>
      <c r="AL72" s="567">
        <v>0</v>
      </c>
      <c r="AM72" s="569"/>
      <c r="AN72" s="571"/>
      <c r="AO72" s="525">
        <v>0</v>
      </c>
      <c r="AP72" s="522">
        <v>130.25509026044762</v>
      </c>
      <c r="AR72" s="521" t="s">
        <v>3229</v>
      </c>
    </row>
    <row r="73" spans="1:44" s="521" customFormat="1" ht="13.5" customHeight="1">
      <c r="A73" s="563">
        <v>20240400020</v>
      </c>
      <c r="B73" s="573" t="s">
        <v>456</v>
      </c>
      <c r="C73" s="473" t="s">
        <v>202</v>
      </c>
      <c r="D73" s="473"/>
      <c r="E73" s="473">
        <v>20</v>
      </c>
      <c r="F73" s="473" t="s">
        <v>45</v>
      </c>
      <c r="G73" s="474">
        <v>1.2657092176984073</v>
      </c>
      <c r="H73" s="564">
        <v>0</v>
      </c>
      <c r="I73" s="570"/>
      <c r="J73" s="564">
        <v>0</v>
      </c>
      <c r="K73" s="567">
        <v>1000</v>
      </c>
      <c r="L73" s="574">
        <f t="shared" si="0"/>
        <v>20000</v>
      </c>
      <c r="M73" s="567">
        <v>25314.184353968143</v>
      </c>
      <c r="N73" s="567">
        <v>27022.025456640102</v>
      </c>
      <c r="O73" s="567"/>
      <c r="P73" s="567"/>
      <c r="Q73" s="567"/>
      <c r="R73" s="567"/>
      <c r="S73" s="572">
        <v>167.48117902489321</v>
      </c>
      <c r="T73" s="567">
        <v>167481.17902489321</v>
      </c>
      <c r="U73" s="567">
        <v>132407.99402286092</v>
      </c>
      <c r="V73" s="567">
        <v>1145</v>
      </c>
      <c r="W73" s="567">
        <v>131722.59378735264</v>
      </c>
      <c r="X73" s="567"/>
      <c r="Y73" s="567">
        <v>0</v>
      </c>
      <c r="Z73" s="567">
        <v>20000</v>
      </c>
      <c r="AA73" s="567">
        <v>8523.8210744551216</v>
      </c>
      <c r="AB73" s="567"/>
      <c r="AC73" s="567"/>
      <c r="AD73" s="567"/>
      <c r="AE73" s="567">
        <v>1000</v>
      </c>
      <c r="AF73" s="567">
        <v>299676.43434130878</v>
      </c>
      <c r="AG73" s="572">
        <v>299.67643434130878</v>
      </c>
      <c r="AH73" s="567">
        <v>0</v>
      </c>
      <c r="AI73" s="567">
        <v>0</v>
      </c>
      <c r="AJ73" s="567">
        <v>0</v>
      </c>
      <c r="AK73" s="568"/>
      <c r="AL73" s="567">
        <v>0</v>
      </c>
      <c r="AM73" s="569"/>
      <c r="AN73" s="571"/>
      <c r="AO73" s="525">
        <v>0</v>
      </c>
      <c r="AP73" s="522">
        <v>130.25509026044762</v>
      </c>
      <c r="AR73" s="521" t="s">
        <v>3229</v>
      </c>
    </row>
    <row r="74" spans="1:44" s="521" customFormat="1" ht="13.5" customHeight="1">
      <c r="A74" s="563">
        <v>20170400004</v>
      </c>
      <c r="B74" s="473" t="s">
        <v>360</v>
      </c>
      <c r="C74" s="473" t="s">
        <v>202</v>
      </c>
      <c r="D74" s="473"/>
      <c r="E74" s="473">
        <v>2.5</v>
      </c>
      <c r="F74" s="473" t="s">
        <v>108</v>
      </c>
      <c r="G74" s="474">
        <v>1.1499333504230713</v>
      </c>
      <c r="H74" s="564">
        <v>0</v>
      </c>
      <c r="I74" s="564"/>
      <c r="J74" s="564">
        <v>0</v>
      </c>
      <c r="K74" s="567">
        <v>187200</v>
      </c>
      <c r="L74" s="567">
        <f t="shared" si="0"/>
        <v>468000</v>
      </c>
      <c r="M74" s="567">
        <v>538168.80799799738</v>
      </c>
      <c r="N74" s="567">
        <v>574476.784491456</v>
      </c>
      <c r="O74" s="567"/>
      <c r="P74" s="567"/>
      <c r="Q74" s="567"/>
      <c r="R74" s="567"/>
      <c r="S74" s="572">
        <v>2.7064360000000001</v>
      </c>
      <c r="T74" s="567">
        <v>506644.81920000003</v>
      </c>
      <c r="U74" s="567">
        <v>400545.44984052319</v>
      </c>
      <c r="V74" s="567">
        <v>17615</v>
      </c>
      <c r="W74" s="567">
        <v>2026457.1961259537</v>
      </c>
      <c r="X74" s="567"/>
      <c r="Y74" s="567">
        <v>0</v>
      </c>
      <c r="Z74" s="567">
        <v>468000</v>
      </c>
      <c r="AA74" s="567">
        <v>199457.41314224986</v>
      </c>
      <c r="AB74" s="567"/>
      <c r="AC74" s="567"/>
      <c r="AD74" s="567"/>
      <c r="AE74" s="567">
        <v>187200</v>
      </c>
      <c r="AF74" s="567">
        <v>3200936.8436001828</v>
      </c>
      <c r="AG74" s="572">
        <v>17.099021600428326</v>
      </c>
      <c r="AH74" s="567">
        <v>0</v>
      </c>
      <c r="AI74" s="567">
        <v>0</v>
      </c>
      <c r="AJ74" s="567">
        <v>0</v>
      </c>
      <c r="AK74" s="568"/>
      <c r="AL74" s="567">
        <v>0</v>
      </c>
      <c r="AM74" s="569"/>
      <c r="AN74" s="529"/>
      <c r="AO74" s="525"/>
      <c r="AP74" s="522">
        <v>0</v>
      </c>
      <c r="AR74" s="521" t="s">
        <v>3229</v>
      </c>
    </row>
    <row r="75" spans="1:44" s="521" customFormat="1" ht="13.5" customHeight="1">
      <c r="A75" s="563">
        <v>20170400005</v>
      </c>
      <c r="B75" s="473" t="s">
        <v>361</v>
      </c>
      <c r="C75" s="473" t="s">
        <v>202</v>
      </c>
      <c r="D75" s="473"/>
      <c r="E75" s="473">
        <v>20</v>
      </c>
      <c r="F75" s="473" t="s">
        <v>108</v>
      </c>
      <c r="G75" s="474">
        <v>1.1499333504230713</v>
      </c>
      <c r="H75" s="564">
        <v>0</v>
      </c>
      <c r="I75" s="564"/>
      <c r="J75" s="564">
        <v>0</v>
      </c>
      <c r="K75" s="567">
        <v>4000</v>
      </c>
      <c r="L75" s="567">
        <f t="shared" si="0"/>
        <v>80000</v>
      </c>
      <c r="M75" s="567">
        <v>91994.668033845694</v>
      </c>
      <c r="N75" s="567">
        <v>98201.15974212921</v>
      </c>
      <c r="O75" s="567"/>
      <c r="P75" s="567"/>
      <c r="Q75" s="567"/>
      <c r="R75" s="567"/>
      <c r="S75" s="572">
        <v>26.569677775393053</v>
      </c>
      <c r="T75" s="567">
        <v>106278.71110157222</v>
      </c>
      <c r="U75" s="567">
        <v>84022.282540790751</v>
      </c>
      <c r="V75" s="567">
        <v>695</v>
      </c>
      <c r="W75" s="567">
        <v>79953.88880542366</v>
      </c>
      <c r="X75" s="567"/>
      <c r="Y75" s="567">
        <v>0</v>
      </c>
      <c r="Z75" s="567">
        <v>80000</v>
      </c>
      <c r="AA75" s="567">
        <v>34095.284297820486</v>
      </c>
      <c r="AB75" s="567"/>
      <c r="AC75" s="567"/>
      <c r="AD75" s="567"/>
      <c r="AE75" s="567">
        <v>4000</v>
      </c>
      <c r="AF75" s="567">
        <v>296272.61538616411</v>
      </c>
      <c r="AG75" s="572">
        <v>74.068153846541023</v>
      </c>
      <c r="AH75" s="567">
        <v>0</v>
      </c>
      <c r="AI75" s="567">
        <v>0</v>
      </c>
      <c r="AJ75" s="567">
        <v>0</v>
      </c>
      <c r="AK75" s="568"/>
      <c r="AL75" s="567">
        <v>0</v>
      </c>
      <c r="AM75" s="569"/>
      <c r="AN75" s="529"/>
      <c r="AO75" s="525"/>
      <c r="AP75" s="522">
        <v>0</v>
      </c>
      <c r="AR75" s="521" t="s">
        <v>3229</v>
      </c>
    </row>
    <row r="76" spans="1:44" s="521" customFormat="1" ht="13.5" customHeight="1">
      <c r="A76" s="563">
        <v>20170400006</v>
      </c>
      <c r="B76" s="473" t="s">
        <v>362</v>
      </c>
      <c r="C76" s="473" t="s">
        <v>202</v>
      </c>
      <c r="D76" s="473"/>
      <c r="E76" s="473">
        <v>77.5</v>
      </c>
      <c r="F76" s="473" t="s">
        <v>108</v>
      </c>
      <c r="G76" s="474">
        <v>1.1499333504230713</v>
      </c>
      <c r="H76" s="564">
        <v>0</v>
      </c>
      <c r="I76" s="564"/>
      <c r="J76" s="564">
        <v>0</v>
      </c>
      <c r="K76" s="567">
        <v>420200</v>
      </c>
      <c r="L76" s="567">
        <f t="shared" si="0"/>
        <v>32565500</v>
      </c>
      <c r="M76" s="567">
        <v>37448154.523202531</v>
      </c>
      <c r="N76" s="567">
        <v>39974623.344778866</v>
      </c>
      <c r="O76" s="567"/>
      <c r="P76" s="567"/>
      <c r="Q76" s="567"/>
      <c r="R76" s="567"/>
      <c r="S76" s="572">
        <v>30.431406345126319</v>
      </c>
      <c r="T76" s="567">
        <v>12787276.94622208</v>
      </c>
      <c r="U76" s="567">
        <v>10109420.648468114</v>
      </c>
      <c r="V76" s="567">
        <v>96955</v>
      </c>
      <c r="W76" s="567">
        <v>11153855.092273166</v>
      </c>
      <c r="X76" s="567"/>
      <c r="Y76" s="567">
        <v>0</v>
      </c>
      <c r="Z76" s="567">
        <v>32565500</v>
      </c>
      <c r="AA76" s="567">
        <v>13879124.760008415</v>
      </c>
      <c r="AB76" s="567"/>
      <c r="AC76" s="567"/>
      <c r="AD76" s="567"/>
      <c r="AE76" s="567">
        <v>420200</v>
      </c>
      <c r="AF76" s="567">
        <v>75117023.845528558</v>
      </c>
      <c r="AG76" s="572">
        <v>178.76493061763102</v>
      </c>
      <c r="AH76" s="567">
        <v>0</v>
      </c>
      <c r="AI76" s="567">
        <v>0</v>
      </c>
      <c r="AJ76" s="567">
        <v>0</v>
      </c>
      <c r="AK76" s="568"/>
      <c r="AL76" s="567">
        <v>0</v>
      </c>
      <c r="AM76" s="569"/>
      <c r="AN76" s="529"/>
      <c r="AO76" s="525"/>
      <c r="AP76" s="522">
        <v>0</v>
      </c>
      <c r="AR76" s="521" t="s">
        <v>3229</v>
      </c>
    </row>
    <row r="77" spans="1:44" s="521" customFormat="1" ht="13.5" customHeight="1">
      <c r="A77" s="563">
        <v>20170400017</v>
      </c>
      <c r="B77" s="473" t="s">
        <v>367</v>
      </c>
      <c r="C77" s="473" t="s">
        <v>202</v>
      </c>
      <c r="D77" s="473"/>
      <c r="E77" s="473">
        <v>35</v>
      </c>
      <c r="F77" s="473" t="s">
        <v>108</v>
      </c>
      <c r="G77" s="474">
        <v>1.1499333504230713</v>
      </c>
      <c r="H77" s="564">
        <v>0</v>
      </c>
      <c r="I77" s="564"/>
      <c r="J77" s="564">
        <v>0</v>
      </c>
      <c r="K77" s="567">
        <v>550</v>
      </c>
      <c r="L77" s="567">
        <f t="shared" si="0"/>
        <v>19250</v>
      </c>
      <c r="M77" s="567">
        <v>22136.216995644125</v>
      </c>
      <c r="N77" s="567">
        <v>23629.654062949849</v>
      </c>
      <c r="O77" s="567"/>
      <c r="P77" s="567"/>
      <c r="Q77" s="567"/>
      <c r="R77" s="567"/>
      <c r="S77" s="572">
        <v>56.048379083233129</v>
      </c>
      <c r="T77" s="567">
        <v>30826.608495778222</v>
      </c>
      <c r="U77" s="567">
        <v>24371.0333138233</v>
      </c>
      <c r="V77" s="567">
        <v>385</v>
      </c>
      <c r="W77" s="567">
        <v>44291.003151205914</v>
      </c>
      <c r="X77" s="567"/>
      <c r="Y77" s="567">
        <v>0</v>
      </c>
      <c r="Z77" s="567">
        <v>19250</v>
      </c>
      <c r="AA77" s="567">
        <v>8204.1777841630555</v>
      </c>
      <c r="AB77" s="567"/>
      <c r="AC77" s="567"/>
      <c r="AD77" s="567"/>
      <c r="AE77" s="567">
        <v>550</v>
      </c>
      <c r="AF77" s="567">
        <v>100495.86831214211</v>
      </c>
      <c r="AG77" s="572">
        <v>182.7197605675311</v>
      </c>
      <c r="AH77" s="567">
        <v>0</v>
      </c>
      <c r="AI77" s="567">
        <v>0</v>
      </c>
      <c r="AJ77" s="567">
        <v>0</v>
      </c>
      <c r="AK77" s="568"/>
      <c r="AL77" s="567">
        <v>0</v>
      </c>
      <c r="AM77" s="569"/>
      <c r="AN77" s="529"/>
      <c r="AO77" s="525">
        <v>579.93393191542816</v>
      </c>
      <c r="AP77" s="522">
        <v>775.36993010423441</v>
      </c>
      <c r="AR77" s="521" t="s">
        <v>3229</v>
      </c>
    </row>
    <row r="78" spans="1:44" s="521" customFormat="1" ht="13.5" customHeight="1">
      <c r="A78" s="563">
        <v>20171000009</v>
      </c>
      <c r="B78" s="473" t="s">
        <v>373</v>
      </c>
      <c r="C78" s="473" t="s">
        <v>202</v>
      </c>
      <c r="D78" s="473"/>
      <c r="E78" s="473">
        <v>78</v>
      </c>
      <c r="F78" s="473" t="s">
        <v>108</v>
      </c>
      <c r="G78" s="474">
        <v>1.1499333504230713</v>
      </c>
      <c r="H78" s="564">
        <v>0</v>
      </c>
      <c r="I78" s="564"/>
      <c r="J78" s="564">
        <v>0</v>
      </c>
      <c r="K78" s="567">
        <v>900</v>
      </c>
      <c r="L78" s="567">
        <f t="shared" si="0"/>
        <v>70200</v>
      </c>
      <c r="M78" s="567">
        <v>80725.321199699611</v>
      </c>
      <c r="N78" s="567">
        <v>86171.517673718408</v>
      </c>
      <c r="O78" s="567"/>
      <c r="P78" s="567"/>
      <c r="Q78" s="567"/>
      <c r="R78" s="567"/>
      <c r="S78" s="572">
        <v>373.77738140683419</v>
      </c>
      <c r="T78" s="567">
        <v>336399.64326615079</v>
      </c>
      <c r="U78" s="567">
        <v>265952.28320106718</v>
      </c>
      <c r="V78" s="567">
        <v>2730</v>
      </c>
      <c r="W78" s="567">
        <v>314063.4768903692</v>
      </c>
      <c r="X78" s="567"/>
      <c r="Y78" s="567">
        <v>0</v>
      </c>
      <c r="Z78" s="567">
        <v>70200</v>
      </c>
      <c r="AA78" s="567">
        <v>29918.611971337479</v>
      </c>
      <c r="AB78" s="567"/>
      <c r="AC78" s="567"/>
      <c r="AD78" s="567"/>
      <c r="AE78" s="567">
        <v>900</v>
      </c>
      <c r="AF78" s="567">
        <v>696105.8897364923</v>
      </c>
      <c r="AG78" s="572">
        <v>773.45098859610255</v>
      </c>
      <c r="AH78" s="567">
        <v>0</v>
      </c>
      <c r="AI78" s="567">
        <v>0</v>
      </c>
      <c r="AJ78" s="567">
        <v>0</v>
      </c>
      <c r="AK78" s="568"/>
      <c r="AL78" s="567">
        <v>0</v>
      </c>
      <c r="AM78" s="569"/>
      <c r="AN78" s="529"/>
      <c r="AO78" s="525">
        <v>488.04479864363645</v>
      </c>
      <c r="AP78" s="522">
        <v>3032.0312191419312</v>
      </c>
      <c r="AR78" s="521" t="s">
        <v>3229</v>
      </c>
    </row>
    <row r="79" spans="1:44" s="521" customFormat="1" ht="13.5" customHeight="1">
      <c r="A79" s="563">
        <v>20181100042</v>
      </c>
      <c r="B79" s="473" t="s">
        <v>381</v>
      </c>
      <c r="C79" s="473" t="s">
        <v>202</v>
      </c>
      <c r="D79" s="473"/>
      <c r="E79" s="473">
        <v>10</v>
      </c>
      <c r="F79" s="473" t="s">
        <v>108</v>
      </c>
      <c r="G79" s="474">
        <v>1.1499333504230713</v>
      </c>
      <c r="H79" s="564">
        <v>0</v>
      </c>
      <c r="I79" s="564"/>
      <c r="J79" s="564">
        <v>0</v>
      </c>
      <c r="K79" s="567">
        <v>900</v>
      </c>
      <c r="L79" s="567">
        <f t="shared" si="0"/>
        <v>9000</v>
      </c>
      <c r="M79" s="567">
        <v>10349.400153807641</v>
      </c>
      <c r="N79" s="567">
        <v>11047.630470989538</v>
      </c>
      <c r="O79" s="567"/>
      <c r="P79" s="567"/>
      <c r="Q79" s="567"/>
      <c r="R79" s="567"/>
      <c r="S79" s="572">
        <v>62.609482958108273</v>
      </c>
      <c r="T79" s="567">
        <v>56348.534662297447</v>
      </c>
      <c r="U79" s="567">
        <v>44548.267955848947</v>
      </c>
      <c r="V79" s="567">
        <v>940</v>
      </c>
      <c r="W79" s="567">
        <v>108139.07262891834</v>
      </c>
      <c r="X79" s="567"/>
      <c r="Y79" s="567">
        <v>0</v>
      </c>
      <c r="Z79" s="567">
        <v>9000</v>
      </c>
      <c r="AA79" s="567">
        <v>3835.7194835048049</v>
      </c>
      <c r="AB79" s="567"/>
      <c r="AC79" s="567"/>
      <c r="AD79" s="567"/>
      <c r="AE79" s="567">
        <v>900</v>
      </c>
      <c r="AF79" s="567">
        <v>167570.69053926162</v>
      </c>
      <c r="AG79" s="572">
        <v>186.18965615473513</v>
      </c>
      <c r="AH79" s="567">
        <v>0</v>
      </c>
      <c r="AI79" s="567">
        <v>0</v>
      </c>
      <c r="AJ79" s="567">
        <v>0</v>
      </c>
      <c r="AK79" s="568"/>
      <c r="AL79" s="567">
        <v>0</v>
      </c>
      <c r="AM79" s="569"/>
      <c r="AN79" s="529"/>
      <c r="AO79" s="525"/>
      <c r="AP79" s="522">
        <v>0</v>
      </c>
      <c r="AR79" s="521" t="s">
        <v>3229</v>
      </c>
    </row>
    <row r="80" spans="1:44" s="521" customFormat="1" ht="13.5" customHeight="1">
      <c r="A80" s="563">
        <v>20190100014</v>
      </c>
      <c r="B80" s="473" t="s">
        <v>387</v>
      </c>
      <c r="C80" s="473" t="s">
        <v>202</v>
      </c>
      <c r="D80" s="473"/>
      <c r="E80" s="473">
        <v>50</v>
      </c>
      <c r="F80" s="473" t="s">
        <v>108</v>
      </c>
      <c r="G80" s="474">
        <v>1.1499333504230713</v>
      </c>
      <c r="H80" s="564">
        <v>0</v>
      </c>
      <c r="I80" s="564"/>
      <c r="J80" s="564">
        <v>0</v>
      </c>
      <c r="K80" s="567">
        <v>6000</v>
      </c>
      <c r="L80" s="567">
        <f t="shared" si="0"/>
        <v>300000</v>
      </c>
      <c r="M80" s="567">
        <v>344980.0051269214</v>
      </c>
      <c r="N80" s="567">
        <v>368254.34903298464</v>
      </c>
      <c r="O80" s="567"/>
      <c r="P80" s="567"/>
      <c r="Q80" s="567"/>
      <c r="R80" s="567"/>
      <c r="S80" s="572">
        <v>42.973119705473025</v>
      </c>
      <c r="T80" s="567">
        <v>257838.71823283815</v>
      </c>
      <c r="U80" s="567">
        <v>203843.24770941242</v>
      </c>
      <c r="V80" s="567">
        <v>1760</v>
      </c>
      <c r="W80" s="567">
        <v>202473.15726265562</v>
      </c>
      <c r="X80" s="567"/>
      <c r="Y80" s="567">
        <v>0</v>
      </c>
      <c r="Z80" s="567">
        <v>300000</v>
      </c>
      <c r="AA80" s="567">
        <v>127857.31611682684</v>
      </c>
      <c r="AB80" s="567"/>
      <c r="AC80" s="567"/>
      <c r="AD80" s="567"/>
      <c r="AE80" s="567">
        <v>6000</v>
      </c>
      <c r="AF80" s="567">
        <v>902428.07012187946</v>
      </c>
      <c r="AG80" s="572">
        <v>150.40467835364657</v>
      </c>
      <c r="AH80" s="567">
        <v>0</v>
      </c>
      <c r="AI80" s="567">
        <v>0</v>
      </c>
      <c r="AJ80" s="567">
        <v>0</v>
      </c>
      <c r="AK80" s="568"/>
      <c r="AL80" s="567">
        <v>0</v>
      </c>
      <c r="AM80" s="569"/>
      <c r="AN80" s="529"/>
      <c r="AO80" s="525">
        <v>27.511771176258382</v>
      </c>
      <c r="AP80" s="522">
        <v>124.33255155840564</v>
      </c>
      <c r="AR80" s="521" t="s">
        <v>3229</v>
      </c>
    </row>
    <row r="81" spans="1:44" s="521" customFormat="1" ht="13.5" customHeight="1">
      <c r="A81" s="563">
        <v>20220100028</v>
      </c>
      <c r="B81" s="473" t="s">
        <v>424</v>
      </c>
      <c r="C81" s="473" t="s">
        <v>202</v>
      </c>
      <c r="D81" s="473"/>
      <c r="E81" s="473">
        <v>2.5</v>
      </c>
      <c r="F81" s="473" t="s">
        <v>108</v>
      </c>
      <c r="G81" s="474">
        <v>1.1499333504230713</v>
      </c>
      <c r="H81" s="564">
        <v>0</v>
      </c>
      <c r="I81" s="570"/>
      <c r="J81" s="564">
        <v>0</v>
      </c>
      <c r="K81" s="567">
        <v>110000</v>
      </c>
      <c r="L81" s="567">
        <f t="shared" si="0"/>
        <v>275000</v>
      </c>
      <c r="M81" s="567">
        <v>316231.67136634461</v>
      </c>
      <c r="N81" s="567">
        <v>337566.4866135692</v>
      </c>
      <c r="O81" s="567"/>
      <c r="P81" s="567"/>
      <c r="Q81" s="567"/>
      <c r="R81" s="567"/>
      <c r="S81" s="572">
        <v>0.46513794889468063</v>
      </c>
      <c r="T81" s="567">
        <v>51165.174378414871</v>
      </c>
      <c r="U81" s="567">
        <v>40450.384590789465</v>
      </c>
      <c r="V81" s="567">
        <v>2345</v>
      </c>
      <c r="W81" s="567">
        <v>269772.47373916331</v>
      </c>
      <c r="X81" s="567"/>
      <c r="Y81" s="567">
        <v>0</v>
      </c>
      <c r="Z81" s="567">
        <v>275000</v>
      </c>
      <c r="AA81" s="567">
        <v>117202.53977375793</v>
      </c>
      <c r="AB81" s="567"/>
      <c r="AC81" s="567"/>
      <c r="AD81" s="567"/>
      <c r="AE81" s="567">
        <v>110000</v>
      </c>
      <c r="AF81" s="567">
        <v>764991.88471727993</v>
      </c>
      <c r="AG81" s="572">
        <v>6.954471679247999</v>
      </c>
      <c r="AH81" s="567">
        <v>0</v>
      </c>
      <c r="AI81" s="567">
        <v>0</v>
      </c>
      <c r="AJ81" s="567">
        <v>0</v>
      </c>
      <c r="AK81" s="568"/>
      <c r="AL81" s="567">
        <v>0</v>
      </c>
      <c r="AM81" s="569"/>
      <c r="AN81" s="571"/>
      <c r="AO81" s="525"/>
      <c r="AP81" s="522">
        <v>16.248723775425592</v>
      </c>
      <c r="AR81" s="521" t="s">
        <v>3229</v>
      </c>
    </row>
    <row r="82" spans="1:44" s="521" customFormat="1" ht="13.5" customHeight="1">
      <c r="A82" s="563">
        <v>20050700013</v>
      </c>
      <c r="B82" s="473" t="s">
        <v>207</v>
      </c>
      <c r="C82" s="473" t="s">
        <v>202</v>
      </c>
      <c r="D82" s="473"/>
      <c r="E82" s="473">
        <v>150</v>
      </c>
      <c r="F82" s="473" t="s">
        <v>200</v>
      </c>
      <c r="G82" s="474">
        <v>1.4973297795834115</v>
      </c>
      <c r="H82" s="564">
        <v>0</v>
      </c>
      <c r="I82" s="564"/>
      <c r="J82" s="564">
        <v>0</v>
      </c>
      <c r="K82" s="567">
        <v>150</v>
      </c>
      <c r="L82" s="567">
        <f t="shared" ref="L82:L145" si="1">E82*K82</f>
        <v>22500</v>
      </c>
      <c r="M82" s="567">
        <v>33689.920040626756</v>
      </c>
      <c r="N82" s="567">
        <v>35962.836654750048</v>
      </c>
      <c r="O82" s="567"/>
      <c r="P82" s="567"/>
      <c r="Q82" s="567"/>
      <c r="R82" s="567"/>
      <c r="S82" s="572">
        <v>418.80132937473974</v>
      </c>
      <c r="T82" s="567">
        <v>62820.199406210959</v>
      </c>
      <c r="U82" s="567">
        <v>49664.664626323167</v>
      </c>
      <c r="V82" s="567">
        <v>455</v>
      </c>
      <c r="W82" s="567">
        <v>52343.912815061536</v>
      </c>
      <c r="X82" s="567"/>
      <c r="Y82" s="567">
        <v>0</v>
      </c>
      <c r="Z82" s="567">
        <v>22500</v>
      </c>
      <c r="AA82" s="567">
        <v>9589.2987087620131</v>
      </c>
      <c r="AB82" s="567"/>
      <c r="AC82" s="567"/>
      <c r="AD82" s="567"/>
      <c r="AE82" s="567">
        <v>150</v>
      </c>
      <c r="AF82" s="567">
        <v>147560.71280489676</v>
      </c>
      <c r="AG82" s="572">
        <v>983.73808536597835</v>
      </c>
      <c r="AH82" s="567">
        <v>0</v>
      </c>
      <c r="AI82" s="567">
        <v>0</v>
      </c>
      <c r="AJ82" s="567">
        <v>0</v>
      </c>
      <c r="AK82" s="568"/>
      <c r="AL82" s="567">
        <v>0</v>
      </c>
      <c r="AM82" s="569"/>
      <c r="AN82" s="529"/>
      <c r="AO82" s="525"/>
      <c r="AP82" s="522">
        <v>0</v>
      </c>
      <c r="AR82" s="521" t="s">
        <v>3229</v>
      </c>
    </row>
    <row r="83" spans="1:44" s="521" customFormat="1" ht="13.5" customHeight="1">
      <c r="A83" s="563">
        <v>20080300003</v>
      </c>
      <c r="B83" s="473" t="s">
        <v>249</v>
      </c>
      <c r="C83" s="473" t="s">
        <v>202</v>
      </c>
      <c r="D83" s="473"/>
      <c r="E83" s="473">
        <v>5</v>
      </c>
      <c r="F83" s="473" t="s">
        <v>200</v>
      </c>
      <c r="G83" s="474">
        <v>1.4973297795834115</v>
      </c>
      <c r="H83" s="564">
        <v>0</v>
      </c>
      <c r="I83" s="564"/>
      <c r="J83" s="564">
        <v>0</v>
      </c>
      <c r="K83" s="567">
        <v>3500</v>
      </c>
      <c r="L83" s="567">
        <f t="shared" si="1"/>
        <v>17500</v>
      </c>
      <c r="M83" s="567">
        <v>26203.271142709702</v>
      </c>
      <c r="N83" s="567">
        <v>27971.095175916707</v>
      </c>
      <c r="O83" s="567"/>
      <c r="P83" s="567"/>
      <c r="Q83" s="567"/>
      <c r="R83" s="567"/>
      <c r="S83" s="572">
        <v>13.150838600075955</v>
      </c>
      <c r="T83" s="567">
        <v>46027.935100265844</v>
      </c>
      <c r="U83" s="567">
        <v>36388.963769682989</v>
      </c>
      <c r="V83" s="567">
        <v>1245</v>
      </c>
      <c r="W83" s="567">
        <v>143226.75045000354</v>
      </c>
      <c r="X83" s="567"/>
      <c r="Y83" s="567">
        <v>0</v>
      </c>
      <c r="Z83" s="567">
        <v>17500</v>
      </c>
      <c r="AA83" s="567">
        <v>7458.3434401482318</v>
      </c>
      <c r="AB83" s="567"/>
      <c r="AC83" s="567"/>
      <c r="AD83" s="567"/>
      <c r="AE83" s="567">
        <v>3500</v>
      </c>
      <c r="AF83" s="567">
        <v>215045.15283575148</v>
      </c>
      <c r="AG83" s="572">
        <v>61.441472238786133</v>
      </c>
      <c r="AH83" s="567">
        <v>0</v>
      </c>
      <c r="AI83" s="567">
        <v>0</v>
      </c>
      <c r="AJ83" s="567">
        <v>0</v>
      </c>
      <c r="AK83" s="568"/>
      <c r="AL83" s="567">
        <v>0</v>
      </c>
      <c r="AM83" s="569"/>
      <c r="AN83" s="529"/>
      <c r="AO83" s="525"/>
      <c r="AP83" s="522">
        <v>0</v>
      </c>
      <c r="AR83" s="521" t="s">
        <v>3229</v>
      </c>
    </row>
    <row r="84" spans="1:44" s="521" customFormat="1" ht="13.5" customHeight="1">
      <c r="A84" s="563">
        <v>20091200010</v>
      </c>
      <c r="B84" s="473" t="s">
        <v>276</v>
      </c>
      <c r="C84" s="473" t="s">
        <v>202</v>
      </c>
      <c r="D84" s="473"/>
      <c r="E84" s="473">
        <v>75</v>
      </c>
      <c r="F84" s="473" t="s">
        <v>200</v>
      </c>
      <c r="G84" s="474">
        <v>1.4973297795834115</v>
      </c>
      <c r="H84" s="564">
        <v>0</v>
      </c>
      <c r="I84" s="564"/>
      <c r="J84" s="564">
        <v>0</v>
      </c>
      <c r="K84" s="567">
        <v>1380</v>
      </c>
      <c r="L84" s="567">
        <f t="shared" si="1"/>
        <v>103500</v>
      </c>
      <c r="M84" s="567">
        <v>154973.6321868831</v>
      </c>
      <c r="N84" s="567">
        <v>165429.04861185024</v>
      </c>
      <c r="O84" s="567"/>
      <c r="P84" s="567"/>
      <c r="Q84" s="567"/>
      <c r="R84" s="567"/>
      <c r="S84" s="572">
        <v>143.75837242280213</v>
      </c>
      <c r="T84" s="567">
        <v>198386.55394346692</v>
      </c>
      <c r="U84" s="567">
        <v>156841.29883548443</v>
      </c>
      <c r="V84" s="567">
        <v>1990</v>
      </c>
      <c r="W84" s="567">
        <v>228932.71758675264</v>
      </c>
      <c r="X84" s="567"/>
      <c r="Y84" s="567">
        <v>0</v>
      </c>
      <c r="Z84" s="567">
        <v>103500</v>
      </c>
      <c r="AA84" s="567">
        <v>44110.774060305259</v>
      </c>
      <c r="AB84" s="567"/>
      <c r="AC84" s="567"/>
      <c r="AD84" s="567"/>
      <c r="AE84" s="567">
        <v>1380</v>
      </c>
      <c r="AF84" s="567">
        <v>595313.83909439249</v>
      </c>
      <c r="AG84" s="572">
        <v>431.38683992347279</v>
      </c>
      <c r="AH84" s="567">
        <v>0</v>
      </c>
      <c r="AI84" s="567">
        <v>0</v>
      </c>
      <c r="AJ84" s="567">
        <v>0</v>
      </c>
      <c r="AK84" s="568"/>
      <c r="AL84" s="567">
        <v>0</v>
      </c>
      <c r="AM84" s="569"/>
      <c r="AN84" s="529"/>
      <c r="AO84" s="525">
        <v>51.993684000000002</v>
      </c>
      <c r="AP84" s="522">
        <v>0</v>
      </c>
      <c r="AR84" s="521" t="s">
        <v>3229</v>
      </c>
    </row>
    <row r="85" spans="1:44" s="521" customFormat="1" ht="13.5" customHeight="1">
      <c r="A85" s="563">
        <v>20091200011</v>
      </c>
      <c r="B85" s="473" t="s">
        <v>277</v>
      </c>
      <c r="C85" s="473" t="s">
        <v>202</v>
      </c>
      <c r="D85" s="473"/>
      <c r="E85" s="473">
        <v>5</v>
      </c>
      <c r="F85" s="473" t="s">
        <v>200</v>
      </c>
      <c r="G85" s="474">
        <v>1.4973297795834115</v>
      </c>
      <c r="H85" s="564">
        <v>0</v>
      </c>
      <c r="I85" s="564"/>
      <c r="J85" s="564">
        <v>0</v>
      </c>
      <c r="K85" s="567">
        <v>180</v>
      </c>
      <c r="L85" s="567">
        <f t="shared" si="1"/>
        <v>900</v>
      </c>
      <c r="M85" s="567">
        <v>1347.5968016250704</v>
      </c>
      <c r="N85" s="567">
        <v>1438.513466190002</v>
      </c>
      <c r="O85" s="567"/>
      <c r="P85" s="567"/>
      <c r="Q85" s="567"/>
      <c r="R85" s="567"/>
      <c r="S85" s="572">
        <v>27.501403491200509</v>
      </c>
      <c r="T85" s="567">
        <v>4950.2526284160913</v>
      </c>
      <c r="U85" s="567">
        <v>3913.5921077887056</v>
      </c>
      <c r="V85" s="567">
        <v>190</v>
      </c>
      <c r="W85" s="567">
        <v>21857.897659036684</v>
      </c>
      <c r="X85" s="567"/>
      <c r="Y85" s="567">
        <v>0</v>
      </c>
      <c r="Z85" s="567">
        <v>900</v>
      </c>
      <c r="AA85" s="567">
        <v>383.57194835048051</v>
      </c>
      <c r="AB85" s="567"/>
      <c r="AC85" s="567"/>
      <c r="AD85" s="567"/>
      <c r="AE85" s="567">
        <v>180</v>
      </c>
      <c r="AF85" s="567">
        <v>27593.575181365868</v>
      </c>
      <c r="AG85" s="572">
        <v>153.29763989647705</v>
      </c>
      <c r="AH85" s="567">
        <v>0</v>
      </c>
      <c r="AI85" s="567">
        <v>0</v>
      </c>
      <c r="AJ85" s="567">
        <v>0</v>
      </c>
      <c r="AK85" s="568"/>
      <c r="AL85" s="567">
        <v>0</v>
      </c>
      <c r="AM85" s="569"/>
      <c r="AN85" s="529"/>
      <c r="AO85" s="525">
        <v>0</v>
      </c>
      <c r="AP85" s="522">
        <v>1528.5209382901094</v>
      </c>
      <c r="AR85" s="521" t="s">
        <v>3229</v>
      </c>
    </row>
    <row r="86" spans="1:44" s="521" customFormat="1" ht="13.5" customHeight="1">
      <c r="A86" s="563">
        <v>20221100028</v>
      </c>
      <c r="B86" s="473" t="s">
        <v>432</v>
      </c>
      <c r="C86" s="473" t="s">
        <v>202</v>
      </c>
      <c r="D86" s="473"/>
      <c r="E86" s="473">
        <v>50</v>
      </c>
      <c r="F86" s="473" t="s">
        <v>200</v>
      </c>
      <c r="G86" s="474">
        <v>1.4973297795834115</v>
      </c>
      <c r="H86" s="564">
        <v>0</v>
      </c>
      <c r="I86" s="570"/>
      <c r="J86" s="564">
        <v>0</v>
      </c>
      <c r="K86" s="567">
        <v>100</v>
      </c>
      <c r="L86" s="567">
        <f t="shared" si="1"/>
        <v>5000</v>
      </c>
      <c r="M86" s="567">
        <v>7486.6488979170572</v>
      </c>
      <c r="N86" s="567">
        <v>7991.7414788333444</v>
      </c>
      <c r="O86" s="567"/>
      <c r="P86" s="567"/>
      <c r="Q86" s="567"/>
      <c r="R86" s="567"/>
      <c r="S86" s="572">
        <v>160.23894699745631</v>
      </c>
      <c r="T86" s="567">
        <v>16023.894699745631</v>
      </c>
      <c r="U86" s="567">
        <v>12668.239894057106</v>
      </c>
      <c r="V86" s="567">
        <v>175</v>
      </c>
      <c r="W86" s="567">
        <v>20132.274159639052</v>
      </c>
      <c r="X86" s="567"/>
      <c r="Y86" s="567">
        <v>0</v>
      </c>
      <c r="Z86" s="567">
        <v>5000</v>
      </c>
      <c r="AA86" s="567">
        <v>2130.9552686137804</v>
      </c>
      <c r="AB86" s="567"/>
      <c r="AC86" s="567"/>
      <c r="AD86" s="567"/>
      <c r="AE86" s="567">
        <v>100</v>
      </c>
      <c r="AF86" s="567">
        <v>42923.210801143279</v>
      </c>
      <c r="AG86" s="572">
        <v>429.23210801143279</v>
      </c>
      <c r="AH86" s="567">
        <v>0</v>
      </c>
      <c r="AI86" s="567">
        <v>0</v>
      </c>
      <c r="AJ86" s="567">
        <v>0</v>
      </c>
      <c r="AK86" s="568"/>
      <c r="AL86" s="567">
        <v>0</v>
      </c>
      <c r="AM86" s="569"/>
      <c r="AN86" s="571"/>
      <c r="AO86" s="525"/>
      <c r="AP86" s="522">
        <v>0</v>
      </c>
      <c r="AR86" s="521" t="s">
        <v>3229</v>
      </c>
    </row>
    <row r="87" spans="1:44" s="521" customFormat="1" ht="13.5" customHeight="1">
      <c r="A87" s="563">
        <v>20091200015</v>
      </c>
      <c r="B87" s="473" t="s">
        <v>281</v>
      </c>
      <c r="C87" s="473" t="s">
        <v>202</v>
      </c>
      <c r="D87" s="473"/>
      <c r="E87" s="473">
        <v>150</v>
      </c>
      <c r="F87" s="473" t="s">
        <v>282</v>
      </c>
      <c r="G87" s="474">
        <v>1.8060341576046244</v>
      </c>
      <c r="H87" s="564">
        <v>0</v>
      </c>
      <c r="I87" s="564"/>
      <c r="J87" s="564">
        <v>0</v>
      </c>
      <c r="K87" s="567">
        <v>3000</v>
      </c>
      <c r="L87" s="567">
        <f t="shared" si="1"/>
        <v>450000</v>
      </c>
      <c r="M87" s="567">
        <v>812715.37092208094</v>
      </c>
      <c r="N87" s="567">
        <v>867545.84445525007</v>
      </c>
      <c r="O87" s="567"/>
      <c r="P87" s="567"/>
      <c r="Q87" s="567"/>
      <c r="R87" s="567"/>
      <c r="S87" s="572">
        <v>3936.6387324090088</v>
      </c>
      <c r="T87" s="567">
        <v>11809916.197227025</v>
      </c>
      <c r="U87" s="567">
        <v>9336734.5653836299</v>
      </c>
      <c r="V87" s="567">
        <v>10085</v>
      </c>
      <c r="W87" s="567">
        <v>1160194.1994283418</v>
      </c>
      <c r="X87" s="567"/>
      <c r="Y87" s="567">
        <v>0</v>
      </c>
      <c r="Z87" s="567">
        <v>450000</v>
      </c>
      <c r="AA87" s="567">
        <v>191785.97417524026</v>
      </c>
      <c r="AB87" s="567"/>
      <c r="AC87" s="567"/>
      <c r="AD87" s="567"/>
      <c r="AE87" s="567">
        <v>3000</v>
      </c>
      <c r="AF87" s="567">
        <v>11556260.583442463</v>
      </c>
      <c r="AG87" s="572">
        <v>3852.0868611474875</v>
      </c>
      <c r="AH87" s="567">
        <v>0</v>
      </c>
      <c r="AI87" s="567">
        <v>0</v>
      </c>
      <c r="AJ87" s="567">
        <v>0</v>
      </c>
      <c r="AK87" s="568"/>
      <c r="AL87" s="567">
        <v>0</v>
      </c>
      <c r="AM87" s="569"/>
      <c r="AN87" s="529"/>
      <c r="AO87" s="525">
        <v>134.24327355302106</v>
      </c>
      <c r="AP87" s="522">
        <v>454.60488338982339</v>
      </c>
      <c r="AR87" s="521" t="s">
        <v>3229</v>
      </c>
    </row>
    <row r="88" spans="1:44" s="521" customFormat="1" ht="13.5" customHeight="1">
      <c r="A88" s="563">
        <v>20091200016</v>
      </c>
      <c r="B88" s="473" t="s">
        <v>283</v>
      </c>
      <c r="C88" s="473" t="s">
        <v>202</v>
      </c>
      <c r="D88" s="473"/>
      <c r="E88" s="473">
        <v>5</v>
      </c>
      <c r="F88" s="473" t="s">
        <v>282</v>
      </c>
      <c r="G88" s="474">
        <v>1.8060341576046244</v>
      </c>
      <c r="H88" s="564">
        <v>0</v>
      </c>
      <c r="I88" s="564"/>
      <c r="J88" s="564">
        <v>0</v>
      </c>
      <c r="K88" s="567">
        <v>3000</v>
      </c>
      <c r="L88" s="567">
        <f t="shared" si="1"/>
        <v>15000</v>
      </c>
      <c r="M88" s="567">
        <v>27090.512364069367</v>
      </c>
      <c r="N88" s="567">
        <v>28918.194815175008</v>
      </c>
      <c r="O88" s="567"/>
      <c r="P88" s="567"/>
      <c r="Q88" s="567"/>
      <c r="R88" s="567"/>
      <c r="S88" s="572">
        <v>1934.1849424657535</v>
      </c>
      <c r="T88" s="567">
        <v>5802554.8273972608</v>
      </c>
      <c r="U88" s="567">
        <v>4587408.8621572452</v>
      </c>
      <c r="V88" s="567">
        <v>315</v>
      </c>
      <c r="W88" s="567">
        <v>36238.093487350292</v>
      </c>
      <c r="X88" s="567"/>
      <c r="Y88" s="567">
        <v>0</v>
      </c>
      <c r="Z88" s="567">
        <v>15000</v>
      </c>
      <c r="AA88" s="567">
        <v>6392.8658058413421</v>
      </c>
      <c r="AB88" s="567"/>
      <c r="AC88" s="567"/>
      <c r="AD88" s="567"/>
      <c r="AE88" s="567">
        <v>3000</v>
      </c>
      <c r="AF88" s="567">
        <v>4658958.0162656112</v>
      </c>
      <c r="AG88" s="572">
        <v>1552.9860054218705</v>
      </c>
      <c r="AH88" s="567">
        <v>0</v>
      </c>
      <c r="AI88" s="567">
        <v>0</v>
      </c>
      <c r="AJ88" s="567">
        <v>0</v>
      </c>
      <c r="AK88" s="568"/>
      <c r="AL88" s="567">
        <v>0</v>
      </c>
      <c r="AM88" s="569"/>
      <c r="AN88" s="529"/>
      <c r="AO88" s="525"/>
      <c r="AP88" s="522">
        <v>0</v>
      </c>
      <c r="AR88" s="521" t="s">
        <v>3229</v>
      </c>
    </row>
    <row r="89" spans="1:44" s="521" customFormat="1" ht="13.5" customHeight="1">
      <c r="A89" s="563">
        <v>20120900082</v>
      </c>
      <c r="B89" s="473" t="s">
        <v>312</v>
      </c>
      <c r="C89" s="473" t="s">
        <v>202</v>
      </c>
      <c r="D89" s="473"/>
      <c r="E89" s="473">
        <v>60</v>
      </c>
      <c r="F89" s="473" t="s">
        <v>119</v>
      </c>
      <c r="G89" s="474">
        <v>1.7935092587910133</v>
      </c>
      <c r="H89" s="564">
        <v>0</v>
      </c>
      <c r="I89" s="564"/>
      <c r="J89" s="564">
        <v>0</v>
      </c>
      <c r="K89" s="567">
        <v>23000</v>
      </c>
      <c r="L89" s="567">
        <f t="shared" si="1"/>
        <v>1380000</v>
      </c>
      <c r="M89" s="567">
        <v>2475042.7771315984</v>
      </c>
      <c r="N89" s="567">
        <v>2642023.459840978</v>
      </c>
      <c r="O89" s="567"/>
      <c r="P89" s="567"/>
      <c r="Q89" s="567"/>
      <c r="R89" s="567"/>
      <c r="S89" s="572">
        <v>67.898378410958898</v>
      </c>
      <c r="T89" s="567">
        <v>1561662.7034520546</v>
      </c>
      <c r="U89" s="567">
        <v>1234626.0463909837</v>
      </c>
      <c r="V89" s="567">
        <v>34435</v>
      </c>
      <c r="W89" s="567">
        <v>3961456.3467838326</v>
      </c>
      <c r="X89" s="567"/>
      <c r="Y89" s="567">
        <v>0</v>
      </c>
      <c r="Z89" s="567">
        <v>1380000</v>
      </c>
      <c r="AA89" s="567">
        <v>588143.65413740347</v>
      </c>
      <c r="AB89" s="567"/>
      <c r="AC89" s="567"/>
      <c r="AD89" s="567"/>
      <c r="AE89" s="567">
        <v>23000</v>
      </c>
      <c r="AF89" s="567">
        <v>8426249.5071531981</v>
      </c>
      <c r="AG89" s="572">
        <v>366.35867422405209</v>
      </c>
      <c r="AH89" s="567">
        <v>0</v>
      </c>
      <c r="AI89" s="567">
        <v>0</v>
      </c>
      <c r="AJ89" s="567">
        <v>0</v>
      </c>
      <c r="AK89" s="568"/>
      <c r="AL89" s="567">
        <v>0</v>
      </c>
      <c r="AM89" s="569"/>
      <c r="AN89" s="529"/>
      <c r="AO89" s="525"/>
      <c r="AP89" s="522">
        <v>4993.4274365169767</v>
      </c>
      <c r="AR89" s="521" t="s">
        <v>3229</v>
      </c>
    </row>
    <row r="90" spans="1:44" s="521" customFormat="1" ht="13.5" customHeight="1">
      <c r="A90" s="563">
        <v>20130100001</v>
      </c>
      <c r="B90" s="473" t="s">
        <v>319</v>
      </c>
      <c r="C90" s="473" t="s">
        <v>202</v>
      </c>
      <c r="D90" s="473"/>
      <c r="E90" s="473">
        <v>300</v>
      </c>
      <c r="F90" s="473" t="s">
        <v>119</v>
      </c>
      <c r="G90" s="474">
        <v>1.7935092587910133</v>
      </c>
      <c r="H90" s="564">
        <v>0</v>
      </c>
      <c r="I90" s="564"/>
      <c r="J90" s="564">
        <v>0</v>
      </c>
      <c r="K90" s="567">
        <v>1800</v>
      </c>
      <c r="L90" s="567">
        <f t="shared" si="1"/>
        <v>540000</v>
      </c>
      <c r="M90" s="567">
        <v>968494.99974714709</v>
      </c>
      <c r="N90" s="567">
        <v>1033835.2668942956</v>
      </c>
      <c r="O90" s="567"/>
      <c r="P90" s="567"/>
      <c r="Q90" s="567"/>
      <c r="R90" s="567"/>
      <c r="S90" s="572">
        <v>550.96918597599995</v>
      </c>
      <c r="T90" s="567">
        <v>991744.53475679993</v>
      </c>
      <c r="U90" s="567">
        <v>784057.67856915807</v>
      </c>
      <c r="V90" s="567">
        <v>10030</v>
      </c>
      <c r="W90" s="567">
        <v>1153866.9132638839</v>
      </c>
      <c r="X90" s="567"/>
      <c r="Y90" s="567">
        <v>0</v>
      </c>
      <c r="Z90" s="567">
        <v>540000</v>
      </c>
      <c r="AA90" s="567">
        <v>230143.16901028831</v>
      </c>
      <c r="AB90" s="567"/>
      <c r="AC90" s="567"/>
      <c r="AD90" s="567"/>
      <c r="AE90" s="567">
        <v>1800</v>
      </c>
      <c r="AF90" s="567">
        <v>3201903.0277376259</v>
      </c>
      <c r="AG90" s="572">
        <v>1778.835015409792</v>
      </c>
      <c r="AH90" s="567">
        <v>0</v>
      </c>
      <c r="AI90" s="567">
        <v>0</v>
      </c>
      <c r="AJ90" s="567">
        <v>0</v>
      </c>
      <c r="AK90" s="568"/>
      <c r="AL90" s="567">
        <v>0</v>
      </c>
      <c r="AM90" s="569"/>
      <c r="AN90" s="529"/>
      <c r="AO90" s="525"/>
      <c r="AP90" s="522">
        <v>0</v>
      </c>
      <c r="AR90" s="521" t="s">
        <v>3229</v>
      </c>
    </row>
    <row r="91" spans="1:44" s="521" customFormat="1" ht="13.5" customHeight="1">
      <c r="A91" s="563">
        <v>20240600040</v>
      </c>
      <c r="B91" s="573" t="s">
        <v>458</v>
      </c>
      <c r="C91" s="473" t="s">
        <v>202</v>
      </c>
      <c r="D91" s="473"/>
      <c r="E91" s="473">
        <v>14</v>
      </c>
      <c r="F91" s="473" t="s">
        <v>314</v>
      </c>
      <c r="G91" s="474">
        <v>1.7935092587910133</v>
      </c>
      <c r="H91" s="564">
        <v>0</v>
      </c>
      <c r="I91" s="570"/>
      <c r="J91" s="564">
        <v>0</v>
      </c>
      <c r="K91" s="567">
        <v>2000</v>
      </c>
      <c r="L91" s="567">
        <f t="shared" si="1"/>
        <v>28000</v>
      </c>
      <c r="M91" s="567">
        <v>50218.259246148373</v>
      </c>
      <c r="N91" s="567">
        <v>53606.273098222737</v>
      </c>
      <c r="O91" s="567"/>
      <c r="P91" s="567"/>
      <c r="Q91" s="567"/>
      <c r="R91" s="567"/>
      <c r="S91" s="572">
        <v>113.46495271435819</v>
      </c>
      <c r="T91" s="567">
        <v>226929.90542871639</v>
      </c>
      <c r="U91" s="567">
        <v>179407.22495838086</v>
      </c>
      <c r="V91" s="567">
        <v>1695</v>
      </c>
      <c r="W91" s="567">
        <v>194995.45543193253</v>
      </c>
      <c r="X91" s="567"/>
      <c r="Y91" s="567">
        <v>0</v>
      </c>
      <c r="Z91" s="567">
        <v>28000</v>
      </c>
      <c r="AA91" s="567">
        <v>11933.349504237171</v>
      </c>
      <c r="AB91" s="567"/>
      <c r="AC91" s="567"/>
      <c r="AD91" s="567"/>
      <c r="AE91" s="567">
        <v>2000</v>
      </c>
      <c r="AF91" s="567">
        <v>439942.3029927733</v>
      </c>
      <c r="AG91" s="572">
        <v>219.97115149638665</v>
      </c>
      <c r="AH91" s="567">
        <v>0</v>
      </c>
      <c r="AI91" s="567">
        <v>0</v>
      </c>
      <c r="AJ91" s="567">
        <v>0</v>
      </c>
      <c r="AK91" s="568"/>
      <c r="AL91" s="567">
        <v>0</v>
      </c>
      <c r="AM91" s="569"/>
      <c r="AN91" s="571"/>
      <c r="AO91" s="525">
        <v>0</v>
      </c>
      <c r="AP91" s="522">
        <v>130.25509026044762</v>
      </c>
      <c r="AR91" s="521" t="s">
        <v>3229</v>
      </c>
    </row>
    <row r="92" spans="1:44" s="521" customFormat="1" ht="13.5" customHeight="1">
      <c r="A92" s="563">
        <v>20170400007</v>
      </c>
      <c r="B92" s="473" t="s">
        <v>363</v>
      </c>
      <c r="C92" s="473" t="s">
        <v>202</v>
      </c>
      <c r="D92" s="473"/>
      <c r="E92" s="473">
        <v>2.5</v>
      </c>
      <c r="F92" s="473" t="s">
        <v>147</v>
      </c>
      <c r="G92" s="474">
        <v>1.2530513780924588</v>
      </c>
      <c r="H92" s="564">
        <v>0</v>
      </c>
      <c r="I92" s="564"/>
      <c r="J92" s="564">
        <v>0</v>
      </c>
      <c r="K92" s="567">
        <v>58000</v>
      </c>
      <c r="L92" s="567">
        <f t="shared" si="1"/>
        <v>145000</v>
      </c>
      <c r="M92" s="567">
        <v>181692.44982340652</v>
      </c>
      <c r="N92" s="567">
        <v>193950.47202608257</v>
      </c>
      <c r="O92" s="567"/>
      <c r="P92" s="567"/>
      <c r="Q92" s="567"/>
      <c r="R92" s="567"/>
      <c r="S92" s="572">
        <v>2.9489438569309336</v>
      </c>
      <c r="T92" s="567">
        <v>171038.74370199416</v>
      </c>
      <c r="U92" s="567">
        <v>135220.54887376455</v>
      </c>
      <c r="V92" s="567">
        <v>5595</v>
      </c>
      <c r="W92" s="567">
        <v>643657.56527531706</v>
      </c>
      <c r="X92" s="567"/>
      <c r="Y92" s="567">
        <v>0</v>
      </c>
      <c r="Z92" s="567">
        <v>145000</v>
      </c>
      <c r="AA92" s="567">
        <v>61797.702789799638</v>
      </c>
      <c r="AB92" s="567"/>
      <c r="AC92" s="567"/>
      <c r="AD92" s="567"/>
      <c r="AE92" s="567">
        <v>58000</v>
      </c>
      <c r="AF92" s="567">
        <v>1034626.2889649639</v>
      </c>
      <c r="AG92" s="572">
        <v>17.838384292499377</v>
      </c>
      <c r="AH92" s="567">
        <v>0</v>
      </c>
      <c r="AI92" s="567">
        <v>0</v>
      </c>
      <c r="AJ92" s="567">
        <v>0</v>
      </c>
      <c r="AK92" s="568"/>
      <c r="AL92" s="567">
        <v>0</v>
      </c>
      <c r="AM92" s="569"/>
      <c r="AN92" s="529"/>
      <c r="AO92" s="525"/>
      <c r="AP92" s="522">
        <v>0</v>
      </c>
      <c r="AR92" s="521" t="s">
        <v>3229</v>
      </c>
    </row>
    <row r="93" spans="1:44" s="521" customFormat="1" ht="13.5" customHeight="1">
      <c r="A93" s="563">
        <v>20170400008</v>
      </c>
      <c r="B93" s="473" t="s">
        <v>364</v>
      </c>
      <c r="C93" s="473" t="s">
        <v>202</v>
      </c>
      <c r="D93" s="473"/>
      <c r="E93" s="473">
        <v>20</v>
      </c>
      <c r="F93" s="473" t="s">
        <v>147</v>
      </c>
      <c r="G93" s="474">
        <v>1.2530513780924588</v>
      </c>
      <c r="H93" s="564">
        <v>0</v>
      </c>
      <c r="I93" s="564"/>
      <c r="J93" s="564">
        <v>0</v>
      </c>
      <c r="K93" s="567">
        <v>1000</v>
      </c>
      <c r="L93" s="567">
        <f t="shared" si="1"/>
        <v>20000</v>
      </c>
      <c r="M93" s="567">
        <v>25061.027561849176</v>
      </c>
      <c r="N93" s="567">
        <v>26751.789244976906</v>
      </c>
      <c r="O93" s="567"/>
      <c r="P93" s="567"/>
      <c r="Q93" s="567"/>
      <c r="R93" s="567"/>
      <c r="S93" s="572">
        <v>26.819383308394947</v>
      </c>
      <c r="T93" s="567">
        <v>26819.383308394947</v>
      </c>
      <c r="U93" s="567">
        <v>21202.983914192315</v>
      </c>
      <c r="V93" s="567">
        <v>245</v>
      </c>
      <c r="W93" s="567">
        <v>28185.183823494674</v>
      </c>
      <c r="X93" s="567"/>
      <c r="Y93" s="567">
        <v>0</v>
      </c>
      <c r="Z93" s="567">
        <v>20000</v>
      </c>
      <c r="AA93" s="567">
        <v>8523.8210744551216</v>
      </c>
      <c r="AB93" s="567"/>
      <c r="AC93" s="567"/>
      <c r="AD93" s="567"/>
      <c r="AE93" s="567">
        <v>1000</v>
      </c>
      <c r="AF93" s="567">
        <v>84663.778057119009</v>
      </c>
      <c r="AG93" s="572">
        <v>84.663778057119004</v>
      </c>
      <c r="AH93" s="567">
        <v>0</v>
      </c>
      <c r="AI93" s="567">
        <v>0</v>
      </c>
      <c r="AJ93" s="567">
        <v>0</v>
      </c>
      <c r="AK93" s="568"/>
      <c r="AL93" s="567">
        <v>0</v>
      </c>
      <c r="AM93" s="569"/>
      <c r="AN93" s="529"/>
      <c r="AO93" s="525"/>
      <c r="AP93" s="522">
        <v>0</v>
      </c>
      <c r="AR93" s="521" t="s">
        <v>3229</v>
      </c>
    </row>
    <row r="94" spans="1:44" s="521" customFormat="1" ht="13.5" customHeight="1">
      <c r="A94" s="563">
        <v>20170400009</v>
      </c>
      <c r="B94" s="473" t="s">
        <v>365</v>
      </c>
      <c r="C94" s="473" t="s">
        <v>202</v>
      </c>
      <c r="D94" s="473"/>
      <c r="E94" s="473">
        <v>77.5</v>
      </c>
      <c r="F94" s="473" t="s">
        <v>147</v>
      </c>
      <c r="G94" s="474">
        <v>1.2530513780924588</v>
      </c>
      <c r="H94" s="564">
        <v>0</v>
      </c>
      <c r="I94" s="564"/>
      <c r="J94" s="564">
        <v>0</v>
      </c>
      <c r="K94" s="567">
        <v>127600</v>
      </c>
      <c r="L94" s="567">
        <f t="shared" si="1"/>
        <v>9889000</v>
      </c>
      <c r="M94" s="567">
        <v>12391425.077956324</v>
      </c>
      <c r="N94" s="567">
        <v>13227422.192178831</v>
      </c>
      <c r="O94" s="567"/>
      <c r="P94" s="567"/>
      <c r="Q94" s="567"/>
      <c r="R94" s="567"/>
      <c r="S94" s="572">
        <v>36.475339002496476</v>
      </c>
      <c r="T94" s="567">
        <v>4654253.2567185499</v>
      </c>
      <c r="U94" s="567">
        <v>3679579.6458112714</v>
      </c>
      <c r="V94" s="567">
        <v>49810</v>
      </c>
      <c r="W94" s="567">
        <v>5730220.4336664071</v>
      </c>
      <c r="X94" s="567"/>
      <c r="Y94" s="567">
        <v>0</v>
      </c>
      <c r="Z94" s="567">
        <v>9889000</v>
      </c>
      <c r="AA94" s="567">
        <v>4214603.3302643355</v>
      </c>
      <c r="AB94" s="567"/>
      <c r="AC94" s="567"/>
      <c r="AD94" s="567"/>
      <c r="AE94" s="567">
        <v>127600</v>
      </c>
      <c r="AF94" s="567">
        <v>26851825.601920843</v>
      </c>
      <c r="AG94" s="572">
        <v>210.43750471724798</v>
      </c>
      <c r="AH94" s="567">
        <v>0</v>
      </c>
      <c r="AI94" s="567">
        <v>0</v>
      </c>
      <c r="AJ94" s="567">
        <v>0</v>
      </c>
      <c r="AK94" s="568"/>
      <c r="AL94" s="567">
        <v>0</v>
      </c>
      <c r="AM94" s="569"/>
      <c r="AN94" s="529"/>
      <c r="AO94" s="525"/>
      <c r="AP94" s="522">
        <v>0</v>
      </c>
      <c r="AR94" s="521" t="s">
        <v>3229</v>
      </c>
    </row>
    <row r="95" spans="1:44" s="521" customFormat="1" ht="13.5" customHeight="1">
      <c r="A95" s="563">
        <v>20170400016</v>
      </c>
      <c r="B95" s="473" t="s">
        <v>366</v>
      </c>
      <c r="C95" s="473" t="s">
        <v>202</v>
      </c>
      <c r="D95" s="473"/>
      <c r="E95" s="473">
        <v>35</v>
      </c>
      <c r="F95" s="473" t="s">
        <v>147</v>
      </c>
      <c r="G95" s="474">
        <v>1.2530513780924588</v>
      </c>
      <c r="H95" s="564">
        <v>0</v>
      </c>
      <c r="I95" s="564"/>
      <c r="J95" s="564">
        <v>0</v>
      </c>
      <c r="K95" s="567">
        <v>950</v>
      </c>
      <c r="L95" s="567">
        <f t="shared" si="1"/>
        <v>33250</v>
      </c>
      <c r="M95" s="567">
        <v>41663.958321574253</v>
      </c>
      <c r="N95" s="567">
        <v>44474.849619774104</v>
      </c>
      <c r="O95" s="567"/>
      <c r="P95" s="567"/>
      <c r="Q95" s="567"/>
      <c r="R95" s="567"/>
      <c r="S95" s="572">
        <v>287.17036376598645</v>
      </c>
      <c r="T95" s="567">
        <v>272811.84557768714</v>
      </c>
      <c r="U95" s="567">
        <v>215680.76740877892</v>
      </c>
      <c r="V95" s="567">
        <v>665</v>
      </c>
      <c r="W95" s="567">
        <v>76502.641806628395</v>
      </c>
      <c r="X95" s="567"/>
      <c r="Y95" s="567">
        <v>0</v>
      </c>
      <c r="Z95" s="567">
        <v>33250</v>
      </c>
      <c r="AA95" s="567">
        <v>14170.852536281642</v>
      </c>
      <c r="AB95" s="567"/>
      <c r="AC95" s="567"/>
      <c r="AD95" s="567"/>
      <c r="AE95" s="567">
        <v>950</v>
      </c>
      <c r="AF95" s="567">
        <v>350829.11137146305</v>
      </c>
      <c r="AG95" s="572">
        <v>369.29380144364529</v>
      </c>
      <c r="AH95" s="567">
        <v>0</v>
      </c>
      <c r="AI95" s="567">
        <v>0</v>
      </c>
      <c r="AJ95" s="567">
        <v>0</v>
      </c>
      <c r="AK95" s="568"/>
      <c r="AL95" s="567">
        <v>0</v>
      </c>
      <c r="AM95" s="569"/>
      <c r="AN95" s="529"/>
      <c r="AO95" s="525"/>
      <c r="AP95" s="522">
        <v>0</v>
      </c>
      <c r="AR95" s="521" t="s">
        <v>3229</v>
      </c>
    </row>
    <row r="96" spans="1:44" s="521" customFormat="1" ht="13.5" customHeight="1">
      <c r="A96" s="563">
        <v>20171000008</v>
      </c>
      <c r="B96" s="473" t="s">
        <v>372</v>
      </c>
      <c r="C96" s="473" t="s">
        <v>202</v>
      </c>
      <c r="D96" s="473"/>
      <c r="E96" s="473">
        <v>78</v>
      </c>
      <c r="F96" s="473" t="s">
        <v>147</v>
      </c>
      <c r="G96" s="474">
        <v>1.2530513780924588</v>
      </c>
      <c r="H96" s="564">
        <v>0</v>
      </c>
      <c r="I96" s="564"/>
      <c r="J96" s="564">
        <v>0</v>
      </c>
      <c r="K96" s="567">
        <v>500</v>
      </c>
      <c r="L96" s="567">
        <f t="shared" si="1"/>
        <v>39000</v>
      </c>
      <c r="M96" s="567">
        <v>48869.003745605893</v>
      </c>
      <c r="N96" s="567">
        <v>52165.989027704964</v>
      </c>
      <c r="O96" s="567"/>
      <c r="P96" s="567"/>
      <c r="Q96" s="567"/>
      <c r="R96" s="567"/>
      <c r="S96" s="572">
        <v>373.77788493150689</v>
      </c>
      <c r="T96" s="567">
        <v>186888.94246575344</v>
      </c>
      <c r="U96" s="567">
        <v>147751.46748439281</v>
      </c>
      <c r="V96" s="567">
        <v>1640</v>
      </c>
      <c r="W96" s="567">
        <v>188668.16926747453</v>
      </c>
      <c r="X96" s="567"/>
      <c r="Y96" s="567">
        <v>0</v>
      </c>
      <c r="Z96" s="567">
        <v>39000</v>
      </c>
      <c r="AA96" s="567">
        <v>16621.451095187487</v>
      </c>
      <c r="AB96" s="567"/>
      <c r="AC96" s="567"/>
      <c r="AD96" s="567"/>
      <c r="AE96" s="567">
        <v>500</v>
      </c>
      <c r="AF96" s="567">
        <v>405207.0768747598</v>
      </c>
      <c r="AG96" s="572">
        <v>810.41415374951964</v>
      </c>
      <c r="AH96" s="567">
        <v>0</v>
      </c>
      <c r="AI96" s="567">
        <v>0</v>
      </c>
      <c r="AJ96" s="567">
        <v>0</v>
      </c>
      <c r="AK96" s="568"/>
      <c r="AL96" s="567">
        <v>0</v>
      </c>
      <c r="AM96" s="569"/>
      <c r="AN96" s="529"/>
      <c r="AO96" s="525">
        <v>397.21883772000007</v>
      </c>
      <c r="AP96" s="522">
        <v>2021.4052453063355</v>
      </c>
      <c r="AR96" s="521" t="s">
        <v>3229</v>
      </c>
    </row>
    <row r="97" spans="1:44" s="521" customFormat="1" ht="13.5" customHeight="1">
      <c r="A97" s="563">
        <v>20180500084</v>
      </c>
      <c r="B97" s="473" t="s">
        <v>375</v>
      </c>
      <c r="C97" s="473" t="s">
        <v>202</v>
      </c>
      <c r="D97" s="473"/>
      <c r="E97" s="473">
        <v>50</v>
      </c>
      <c r="F97" s="473" t="s">
        <v>147</v>
      </c>
      <c r="G97" s="474">
        <v>1.2530513780924588</v>
      </c>
      <c r="H97" s="564">
        <v>0</v>
      </c>
      <c r="I97" s="564"/>
      <c r="J97" s="564">
        <v>0</v>
      </c>
      <c r="K97" s="567">
        <v>23000</v>
      </c>
      <c r="L97" s="567">
        <f t="shared" si="1"/>
        <v>1150000</v>
      </c>
      <c r="M97" s="567">
        <v>1441009.0848063277</v>
      </c>
      <c r="N97" s="567">
        <v>1538227.8815861722</v>
      </c>
      <c r="O97" s="567"/>
      <c r="P97" s="567"/>
      <c r="Q97" s="567"/>
      <c r="R97" s="567"/>
      <c r="S97" s="572">
        <v>46.391093945217584</v>
      </c>
      <c r="T97" s="567">
        <v>1066995.1607400044</v>
      </c>
      <c r="U97" s="567">
        <v>843549.64353747095</v>
      </c>
      <c r="V97" s="567">
        <v>7125</v>
      </c>
      <c r="W97" s="567">
        <v>819671.16221387568</v>
      </c>
      <c r="X97" s="567"/>
      <c r="Y97" s="567">
        <v>0</v>
      </c>
      <c r="Z97" s="567">
        <v>1150000</v>
      </c>
      <c r="AA97" s="567">
        <v>490119.71178116952</v>
      </c>
      <c r="AB97" s="567"/>
      <c r="AC97" s="567"/>
      <c r="AD97" s="567"/>
      <c r="AE97" s="567">
        <v>23000</v>
      </c>
      <c r="AF97" s="567">
        <v>3691568.399118688</v>
      </c>
      <c r="AG97" s="572">
        <v>160.50297387472557</v>
      </c>
      <c r="AH97" s="567">
        <v>0</v>
      </c>
      <c r="AI97" s="567">
        <v>0</v>
      </c>
      <c r="AJ97" s="567">
        <v>0</v>
      </c>
      <c r="AK97" s="568"/>
      <c r="AL97" s="567">
        <v>0</v>
      </c>
      <c r="AM97" s="569"/>
      <c r="AN97" s="529"/>
      <c r="AO97" s="525">
        <v>599.9</v>
      </c>
      <c r="AP97" s="522">
        <v>7041.3756449412031</v>
      </c>
      <c r="AR97" s="521" t="s">
        <v>3229</v>
      </c>
    </row>
    <row r="98" spans="1:44" s="521" customFormat="1" ht="13.5" customHeight="1">
      <c r="A98" s="563">
        <v>20181100040</v>
      </c>
      <c r="B98" s="473" t="s">
        <v>380</v>
      </c>
      <c r="C98" s="473" t="s">
        <v>202</v>
      </c>
      <c r="D98" s="473"/>
      <c r="E98" s="473">
        <v>10</v>
      </c>
      <c r="F98" s="473" t="s">
        <v>147</v>
      </c>
      <c r="G98" s="474">
        <v>1.2530513780924588</v>
      </c>
      <c r="H98" s="564">
        <v>0</v>
      </c>
      <c r="I98" s="564"/>
      <c r="J98" s="564">
        <v>0</v>
      </c>
      <c r="K98" s="567">
        <v>600</v>
      </c>
      <c r="L98" s="567">
        <f t="shared" si="1"/>
        <v>6000</v>
      </c>
      <c r="M98" s="567">
        <v>7518.3082685547524</v>
      </c>
      <c r="N98" s="567">
        <v>8025.5367734930715</v>
      </c>
      <c r="O98" s="567"/>
      <c r="P98" s="567"/>
      <c r="Q98" s="567"/>
      <c r="R98" s="567"/>
      <c r="S98" s="572">
        <v>62.604335724609221</v>
      </c>
      <c r="T98" s="567">
        <v>37562.601434765536</v>
      </c>
      <c r="U98" s="567">
        <v>29696.403710642036</v>
      </c>
      <c r="V98" s="567">
        <v>770</v>
      </c>
      <c r="W98" s="567">
        <v>88582.006302411828</v>
      </c>
      <c r="X98" s="567"/>
      <c r="Y98" s="567">
        <v>0</v>
      </c>
      <c r="Z98" s="567">
        <v>6000</v>
      </c>
      <c r="AA98" s="567">
        <v>2557.1463223365367</v>
      </c>
      <c r="AB98" s="567"/>
      <c r="AC98" s="567"/>
      <c r="AD98" s="567"/>
      <c r="AE98" s="567">
        <v>600</v>
      </c>
      <c r="AF98" s="567">
        <v>128861.09310888348</v>
      </c>
      <c r="AG98" s="572">
        <v>214.7684885148058</v>
      </c>
      <c r="AH98" s="567">
        <v>0</v>
      </c>
      <c r="AI98" s="567">
        <v>0</v>
      </c>
      <c r="AJ98" s="567">
        <v>0</v>
      </c>
      <c r="AK98" s="568"/>
      <c r="AL98" s="567">
        <v>0</v>
      </c>
      <c r="AM98" s="569"/>
      <c r="AN98" s="529"/>
      <c r="AO98" s="525"/>
      <c r="AP98" s="522">
        <v>0</v>
      </c>
      <c r="AR98" s="521" t="s">
        <v>3229</v>
      </c>
    </row>
    <row r="99" spans="1:44" s="521" customFormat="1" ht="13.5" customHeight="1">
      <c r="A99" s="563">
        <v>20191200078</v>
      </c>
      <c r="B99" s="473" t="s">
        <v>392</v>
      </c>
      <c r="C99" s="473" t="s">
        <v>202</v>
      </c>
      <c r="D99" s="473"/>
      <c r="E99" s="473">
        <v>77.5</v>
      </c>
      <c r="F99" s="473" t="s">
        <v>155</v>
      </c>
      <c r="G99" s="474">
        <v>1.2530513780924588</v>
      </c>
      <c r="H99" s="564">
        <v>0</v>
      </c>
      <c r="I99" s="564"/>
      <c r="J99" s="564">
        <v>0</v>
      </c>
      <c r="K99" s="567">
        <v>300</v>
      </c>
      <c r="L99" s="567">
        <f t="shared" si="1"/>
        <v>23250</v>
      </c>
      <c r="M99" s="567">
        <v>29133.444540649667</v>
      </c>
      <c r="N99" s="567">
        <v>31098.954997285651</v>
      </c>
      <c r="O99" s="567"/>
      <c r="P99" s="567"/>
      <c r="Q99" s="567"/>
      <c r="R99" s="567"/>
      <c r="S99" s="572">
        <v>539.29469246575343</v>
      </c>
      <c r="T99" s="567">
        <v>161788.40773972604</v>
      </c>
      <c r="U99" s="567">
        <v>127907.37830777872</v>
      </c>
      <c r="V99" s="567">
        <v>745</v>
      </c>
      <c r="W99" s="567">
        <v>85705.96713674911</v>
      </c>
      <c r="X99" s="567"/>
      <c r="Y99" s="567">
        <v>0</v>
      </c>
      <c r="Z99" s="567">
        <v>23250</v>
      </c>
      <c r="AA99" s="567">
        <v>9908.9419990540791</v>
      </c>
      <c r="AB99" s="567"/>
      <c r="AC99" s="567"/>
      <c r="AD99" s="567"/>
      <c r="AE99" s="567">
        <v>300</v>
      </c>
      <c r="AF99" s="567">
        <v>254621.24244086756</v>
      </c>
      <c r="AG99" s="572">
        <v>848.73747480289182</v>
      </c>
      <c r="AH99" s="567">
        <v>0</v>
      </c>
      <c r="AI99" s="567">
        <v>0</v>
      </c>
      <c r="AJ99" s="567">
        <v>0</v>
      </c>
      <c r="AK99" s="568"/>
      <c r="AL99" s="567">
        <v>0</v>
      </c>
      <c r="AM99" s="569"/>
      <c r="AN99" s="529"/>
      <c r="AO99" s="525">
        <v>26.762994350051784</v>
      </c>
      <c r="AP99" s="522">
        <v>144.49463941381384</v>
      </c>
      <c r="AR99" s="521" t="s">
        <v>3229</v>
      </c>
    </row>
    <row r="100" spans="1:44" s="521" customFormat="1" ht="13.5" customHeight="1">
      <c r="A100" s="563">
        <v>20201100053</v>
      </c>
      <c r="B100" s="473" t="s">
        <v>411</v>
      </c>
      <c r="C100" s="473" t="s">
        <v>202</v>
      </c>
      <c r="D100" s="473"/>
      <c r="E100" s="473">
        <v>77.5</v>
      </c>
      <c r="F100" s="473" t="s">
        <v>182</v>
      </c>
      <c r="G100" s="474">
        <v>4.0081229481912928</v>
      </c>
      <c r="H100" s="564">
        <v>0</v>
      </c>
      <c r="I100" s="564"/>
      <c r="J100" s="564">
        <v>0</v>
      </c>
      <c r="K100" s="567">
        <v>5900</v>
      </c>
      <c r="L100" s="567">
        <f t="shared" si="1"/>
        <v>457250</v>
      </c>
      <c r="M100" s="567">
        <v>1832714.2180604686</v>
      </c>
      <c r="N100" s="567">
        <v>1956359.7057952657</v>
      </c>
      <c r="O100" s="567"/>
      <c r="P100" s="567"/>
      <c r="Q100" s="567"/>
      <c r="R100" s="567"/>
      <c r="S100" s="572">
        <v>102.41804543321857</v>
      </c>
      <c r="T100" s="567">
        <v>604266.46805598959</v>
      </c>
      <c r="U100" s="567">
        <v>477723.59471317474</v>
      </c>
      <c r="V100" s="567">
        <v>2995</v>
      </c>
      <c r="W100" s="567">
        <v>344549.49204639404</v>
      </c>
      <c r="X100" s="567"/>
      <c r="Y100" s="567">
        <v>0</v>
      </c>
      <c r="Z100" s="567">
        <v>457250</v>
      </c>
      <c r="AA100" s="567">
        <v>194875.85931473025</v>
      </c>
      <c r="AB100" s="567"/>
      <c r="AC100" s="567"/>
      <c r="AD100" s="567"/>
      <c r="AE100" s="567">
        <v>5900</v>
      </c>
      <c r="AF100" s="567">
        <v>2973508.6518695648</v>
      </c>
      <c r="AG100" s="572">
        <v>503.98451726602792</v>
      </c>
      <c r="AH100" s="567">
        <v>0</v>
      </c>
      <c r="AI100" s="567">
        <v>0</v>
      </c>
      <c r="AJ100" s="567">
        <v>0</v>
      </c>
      <c r="AK100" s="568"/>
      <c r="AL100" s="567">
        <v>0</v>
      </c>
      <c r="AM100" s="569"/>
      <c r="AN100" s="571"/>
      <c r="AO100" s="525"/>
      <c r="AP100" s="522">
        <v>0</v>
      </c>
      <c r="AR100" s="521" t="s">
        <v>3229</v>
      </c>
    </row>
    <row r="101" spans="1:44" s="521" customFormat="1" ht="13.5" customHeight="1">
      <c r="A101" s="563">
        <v>20201100054</v>
      </c>
      <c r="B101" s="473" t="s">
        <v>412</v>
      </c>
      <c r="C101" s="473" t="s">
        <v>202</v>
      </c>
      <c r="D101" s="473"/>
      <c r="E101" s="473">
        <v>2.5</v>
      </c>
      <c r="F101" s="473" t="s">
        <v>182</v>
      </c>
      <c r="G101" s="474">
        <v>4.0081229481912928</v>
      </c>
      <c r="H101" s="564">
        <v>0</v>
      </c>
      <c r="I101" s="564"/>
      <c r="J101" s="564">
        <v>0</v>
      </c>
      <c r="K101" s="567">
        <v>34000</v>
      </c>
      <c r="L101" s="567">
        <f t="shared" si="1"/>
        <v>85000</v>
      </c>
      <c r="M101" s="567">
        <v>340690.45059625991</v>
      </c>
      <c r="N101" s="567">
        <v>363675.39637528179</v>
      </c>
      <c r="O101" s="567"/>
      <c r="P101" s="567"/>
      <c r="Q101" s="567"/>
      <c r="R101" s="567"/>
      <c r="S101" s="572">
        <v>5.0679424657534247</v>
      </c>
      <c r="T101" s="567">
        <v>172310.04383561644</v>
      </c>
      <c r="U101" s="567">
        <v>136225.61882534937</v>
      </c>
      <c r="V101" s="567">
        <v>3190</v>
      </c>
      <c r="W101" s="567">
        <v>366982.59753856331</v>
      </c>
      <c r="X101" s="567"/>
      <c r="Y101" s="567">
        <v>0</v>
      </c>
      <c r="Z101" s="567">
        <v>85000</v>
      </c>
      <c r="AA101" s="567">
        <v>36226.239566434269</v>
      </c>
      <c r="AB101" s="567"/>
      <c r="AC101" s="567"/>
      <c r="AD101" s="567"/>
      <c r="AE101" s="567">
        <v>34000</v>
      </c>
      <c r="AF101" s="567">
        <v>903109.85230562871</v>
      </c>
      <c r="AG101" s="572">
        <v>26.562054479577316</v>
      </c>
      <c r="AH101" s="567">
        <v>0</v>
      </c>
      <c r="AI101" s="567">
        <v>0</v>
      </c>
      <c r="AJ101" s="567">
        <v>0</v>
      </c>
      <c r="AK101" s="568"/>
      <c r="AL101" s="567">
        <v>0</v>
      </c>
      <c r="AM101" s="569"/>
      <c r="AN101" s="571"/>
      <c r="AO101" s="525"/>
      <c r="AP101" s="522">
        <v>433.02028169727288</v>
      </c>
      <c r="AR101" s="521" t="s">
        <v>3229</v>
      </c>
    </row>
    <row r="102" spans="1:44" s="521" customFormat="1" ht="13.5" customHeight="1">
      <c r="A102" s="563">
        <v>20220700012</v>
      </c>
      <c r="B102" s="473" t="s">
        <v>430</v>
      </c>
      <c r="C102" s="473" t="s">
        <v>202</v>
      </c>
      <c r="D102" s="473"/>
      <c r="E102" s="473">
        <v>50</v>
      </c>
      <c r="F102" s="473" t="s">
        <v>182</v>
      </c>
      <c r="G102" s="474">
        <v>4.0081229481912928</v>
      </c>
      <c r="H102" s="564">
        <v>0</v>
      </c>
      <c r="I102" s="570"/>
      <c r="J102" s="564">
        <v>0</v>
      </c>
      <c r="K102" s="567">
        <v>3000</v>
      </c>
      <c r="L102" s="567">
        <f t="shared" si="1"/>
        <v>150000</v>
      </c>
      <c r="M102" s="567">
        <v>601218.44222869398</v>
      </c>
      <c r="N102" s="567">
        <v>641780.1112504974</v>
      </c>
      <c r="O102" s="567"/>
      <c r="P102" s="567"/>
      <c r="Q102" s="567"/>
      <c r="R102" s="567"/>
      <c r="S102" s="572">
        <v>113.59894246575342</v>
      </c>
      <c r="T102" s="567">
        <v>340796.82739726029</v>
      </c>
      <c r="U102" s="567">
        <v>269428.62802703021</v>
      </c>
      <c r="V102" s="567">
        <v>1555</v>
      </c>
      <c r="W102" s="567">
        <v>178889.63610422128</v>
      </c>
      <c r="X102" s="567"/>
      <c r="Y102" s="567">
        <v>0</v>
      </c>
      <c r="Z102" s="567">
        <v>150000</v>
      </c>
      <c r="AA102" s="567">
        <v>63928.658058413421</v>
      </c>
      <c r="AB102" s="567"/>
      <c r="AC102" s="567"/>
      <c r="AD102" s="567"/>
      <c r="AE102" s="567">
        <v>3000</v>
      </c>
      <c r="AF102" s="567">
        <v>1154027.0334401624</v>
      </c>
      <c r="AG102" s="572">
        <v>384.67567781338749</v>
      </c>
      <c r="AH102" s="567">
        <v>0</v>
      </c>
      <c r="AI102" s="567">
        <v>0</v>
      </c>
      <c r="AJ102" s="567">
        <v>0</v>
      </c>
      <c r="AK102" s="568"/>
      <c r="AL102" s="567">
        <v>0</v>
      </c>
      <c r="AM102" s="569"/>
      <c r="AN102" s="571"/>
      <c r="AO102" s="525"/>
      <c r="AP102" s="522">
        <v>16.248723775425589</v>
      </c>
      <c r="AR102" s="521" t="s">
        <v>3229</v>
      </c>
    </row>
    <row r="103" spans="1:44" s="521" customFormat="1" ht="13.5" customHeight="1">
      <c r="A103" s="563">
        <v>20080700007</v>
      </c>
      <c r="B103" s="473" t="s">
        <v>252</v>
      </c>
      <c r="C103" s="473" t="s">
        <v>202</v>
      </c>
      <c r="D103" s="473"/>
      <c r="E103" s="473">
        <v>125</v>
      </c>
      <c r="F103" s="473" t="s">
        <v>253</v>
      </c>
      <c r="G103" s="474">
        <v>1.5486311464524407</v>
      </c>
      <c r="H103" s="564">
        <v>0</v>
      </c>
      <c r="I103" s="564"/>
      <c r="J103" s="564">
        <v>0</v>
      </c>
      <c r="K103" s="567">
        <v>1200</v>
      </c>
      <c r="L103" s="567">
        <f t="shared" si="1"/>
        <v>150000</v>
      </c>
      <c r="M103" s="567">
        <v>232294.67196786613</v>
      </c>
      <c r="N103" s="567">
        <v>247966.61237767962</v>
      </c>
      <c r="O103" s="567"/>
      <c r="P103" s="567"/>
      <c r="Q103" s="567"/>
      <c r="R103" s="567"/>
      <c r="S103" s="572">
        <v>487.16918707753558</v>
      </c>
      <c r="T103" s="567">
        <v>584603.02449304273</v>
      </c>
      <c r="U103" s="567">
        <v>462177.98455619969</v>
      </c>
      <c r="V103" s="567">
        <v>4320</v>
      </c>
      <c r="W103" s="567">
        <v>496979.56782651832</v>
      </c>
      <c r="X103" s="567"/>
      <c r="Y103" s="567">
        <v>0</v>
      </c>
      <c r="Z103" s="567">
        <v>150000</v>
      </c>
      <c r="AA103" s="567">
        <v>63928.658058413421</v>
      </c>
      <c r="AB103" s="567"/>
      <c r="AC103" s="567"/>
      <c r="AD103" s="567"/>
      <c r="AE103" s="567">
        <v>1200</v>
      </c>
      <c r="AF103" s="567">
        <v>1271052.8228188111</v>
      </c>
      <c r="AG103" s="572">
        <v>1059.2106856823425</v>
      </c>
      <c r="AH103" s="567">
        <v>0</v>
      </c>
      <c r="AI103" s="567">
        <v>0</v>
      </c>
      <c r="AJ103" s="567">
        <v>0</v>
      </c>
      <c r="AK103" s="568"/>
      <c r="AL103" s="567">
        <v>0</v>
      </c>
      <c r="AM103" s="569"/>
      <c r="AN103" s="529"/>
      <c r="AO103" s="525"/>
      <c r="AP103" s="522">
        <v>0</v>
      </c>
      <c r="AR103" s="521" t="s">
        <v>3229</v>
      </c>
    </row>
    <row r="104" spans="1:44" s="521" customFormat="1" ht="13.5" customHeight="1">
      <c r="A104" s="563">
        <v>20120500014</v>
      </c>
      <c r="B104" s="473" t="s">
        <v>301</v>
      </c>
      <c r="C104" s="473" t="s">
        <v>202</v>
      </c>
      <c r="D104" s="473"/>
      <c r="E104" s="473">
        <v>1000</v>
      </c>
      <c r="F104" s="473" t="s">
        <v>302</v>
      </c>
      <c r="G104" s="474">
        <v>1.580070235330544</v>
      </c>
      <c r="H104" s="564">
        <v>0</v>
      </c>
      <c r="I104" s="564"/>
      <c r="J104" s="564">
        <v>0</v>
      </c>
      <c r="K104" s="567">
        <v>176</v>
      </c>
      <c r="L104" s="567">
        <f t="shared" si="1"/>
        <v>176000</v>
      </c>
      <c r="M104" s="567">
        <v>278092.36141817574</v>
      </c>
      <c r="N104" s="567">
        <v>296854.07850643015</v>
      </c>
      <c r="O104" s="567"/>
      <c r="P104" s="567"/>
      <c r="Q104" s="567"/>
      <c r="R104" s="567"/>
      <c r="S104" s="572">
        <v>198.49586657534246</v>
      </c>
      <c r="T104" s="567">
        <v>34935.272517260273</v>
      </c>
      <c r="U104" s="567">
        <v>27619.278665126203</v>
      </c>
      <c r="V104" s="567">
        <v>1340</v>
      </c>
      <c r="W104" s="567">
        <v>154155.69927952188</v>
      </c>
      <c r="X104" s="567"/>
      <c r="Y104" s="567">
        <v>0</v>
      </c>
      <c r="Z104" s="567">
        <v>176000</v>
      </c>
      <c r="AA104" s="567">
        <v>75009.625455205081</v>
      </c>
      <c r="AB104" s="567"/>
      <c r="AC104" s="567"/>
      <c r="AD104" s="567"/>
      <c r="AE104" s="567">
        <v>176</v>
      </c>
      <c r="AF104" s="567">
        <v>553638.68190628325</v>
      </c>
      <c r="AG104" s="572">
        <v>3145.674329012973</v>
      </c>
      <c r="AH104" s="567">
        <v>0</v>
      </c>
      <c r="AI104" s="567">
        <v>0</v>
      </c>
      <c r="AJ104" s="567">
        <v>0</v>
      </c>
      <c r="AK104" s="568"/>
      <c r="AL104" s="567">
        <v>0</v>
      </c>
      <c r="AM104" s="569"/>
      <c r="AN104" s="529"/>
      <c r="AO104" s="525"/>
      <c r="AP104" s="522">
        <v>0</v>
      </c>
      <c r="AR104" s="521" t="s">
        <v>3229</v>
      </c>
    </row>
    <row r="105" spans="1:44" s="521" customFormat="1" ht="13.5" customHeight="1">
      <c r="A105" s="563">
        <v>20120800030</v>
      </c>
      <c r="B105" s="473" t="s">
        <v>304</v>
      </c>
      <c r="C105" s="473" t="s">
        <v>202</v>
      </c>
      <c r="D105" s="473"/>
      <c r="E105" s="473">
        <v>650</v>
      </c>
      <c r="F105" s="473" t="s">
        <v>305</v>
      </c>
      <c r="G105" s="474">
        <v>1.580070235330544</v>
      </c>
      <c r="H105" s="564">
        <v>0</v>
      </c>
      <c r="I105" s="564"/>
      <c r="J105" s="564">
        <v>0</v>
      </c>
      <c r="K105" s="567">
        <v>5100</v>
      </c>
      <c r="L105" s="567">
        <f t="shared" si="1"/>
        <v>3315000</v>
      </c>
      <c r="M105" s="567">
        <v>5237932.8301207535</v>
      </c>
      <c r="N105" s="567">
        <v>5591314.0355046354</v>
      </c>
      <c r="O105" s="567"/>
      <c r="P105" s="567"/>
      <c r="Q105" s="567"/>
      <c r="R105" s="567"/>
      <c r="S105" s="572">
        <v>153.69443921827832</v>
      </c>
      <c r="T105" s="567">
        <v>783841.64001321944</v>
      </c>
      <c r="U105" s="567">
        <v>619692.90991385793</v>
      </c>
      <c r="V105" s="567">
        <v>12155</v>
      </c>
      <c r="W105" s="567">
        <v>1398330.2423452153</v>
      </c>
      <c r="X105" s="567"/>
      <c r="Y105" s="567">
        <v>0</v>
      </c>
      <c r="Z105" s="567">
        <v>3315000</v>
      </c>
      <c r="AA105" s="567">
        <v>1412823.3430909365</v>
      </c>
      <c r="AB105" s="567"/>
      <c r="AC105" s="567"/>
      <c r="AD105" s="567"/>
      <c r="AE105" s="567">
        <v>5100</v>
      </c>
      <c r="AF105" s="567">
        <v>9022160.5308546461</v>
      </c>
      <c r="AG105" s="572">
        <v>1769.0510844813032</v>
      </c>
      <c r="AH105" s="567">
        <v>0</v>
      </c>
      <c r="AI105" s="567">
        <v>0</v>
      </c>
      <c r="AJ105" s="567">
        <v>0</v>
      </c>
      <c r="AK105" s="568"/>
      <c r="AL105" s="567">
        <v>0</v>
      </c>
      <c r="AM105" s="569"/>
      <c r="AN105" s="529"/>
      <c r="AO105" s="525">
        <v>531.46993771999996</v>
      </c>
      <c r="AP105" s="522">
        <v>1977.8182201466461</v>
      </c>
      <c r="AR105" s="521" t="s">
        <v>3229</v>
      </c>
    </row>
    <row r="106" spans="1:44" s="521" customFormat="1" ht="13.5" customHeight="1">
      <c r="A106" s="563">
        <v>20241000066</v>
      </c>
      <c r="B106" s="573" t="s">
        <v>459</v>
      </c>
      <c r="C106" s="473" t="s">
        <v>202</v>
      </c>
      <c r="D106" s="473"/>
      <c r="E106" s="473">
        <v>1000</v>
      </c>
      <c r="F106" s="473" t="s">
        <v>302</v>
      </c>
      <c r="G106" s="474">
        <v>1.580070235330544</v>
      </c>
      <c r="H106" s="564">
        <v>0</v>
      </c>
      <c r="I106" s="570"/>
      <c r="J106" s="564">
        <v>0</v>
      </c>
      <c r="K106" s="567">
        <v>3144</v>
      </c>
      <c r="L106" s="567">
        <f t="shared" si="1"/>
        <v>3144000</v>
      </c>
      <c r="M106" s="567">
        <v>4967740.8198792301</v>
      </c>
      <c r="N106" s="567">
        <v>5302893.3115012292</v>
      </c>
      <c r="O106" s="567"/>
      <c r="P106" s="567"/>
      <c r="Q106" s="567"/>
      <c r="R106" s="567"/>
      <c r="S106" s="572">
        <v>134.82941545064222</v>
      </c>
      <c r="T106" s="567">
        <v>423903.68217681913</v>
      </c>
      <c r="U106" s="567">
        <v>335131.60429563548</v>
      </c>
      <c r="V106" s="567">
        <v>9030</v>
      </c>
      <c r="W106" s="567">
        <v>1038825.3466373751</v>
      </c>
      <c r="X106" s="567"/>
      <c r="Y106" s="567">
        <v>0</v>
      </c>
      <c r="Z106" s="567">
        <v>3144000</v>
      </c>
      <c r="AA106" s="567">
        <v>1339944.6729043452</v>
      </c>
      <c r="AB106" s="567"/>
      <c r="AC106" s="567"/>
      <c r="AD106" s="567"/>
      <c r="AE106" s="567">
        <v>3144</v>
      </c>
      <c r="AF106" s="567">
        <v>8016794.9353385847</v>
      </c>
      <c r="AG106" s="572">
        <v>2549.8711626394988</v>
      </c>
      <c r="AH106" s="567">
        <v>0</v>
      </c>
      <c r="AI106" s="567">
        <v>0</v>
      </c>
      <c r="AJ106" s="567">
        <v>0</v>
      </c>
      <c r="AK106" s="568"/>
      <c r="AL106" s="567">
        <v>0</v>
      </c>
      <c r="AM106" s="569"/>
      <c r="AN106" s="571"/>
      <c r="AO106" s="525">
        <v>0</v>
      </c>
      <c r="AP106" s="522">
        <v>130.25509026044762</v>
      </c>
      <c r="AR106" s="521" t="s">
        <v>3229</v>
      </c>
    </row>
    <row r="107" spans="1:44" s="521" customFormat="1" ht="13.5" customHeight="1">
      <c r="A107" s="563">
        <v>20250400005</v>
      </c>
      <c r="B107" s="573" t="s">
        <v>466</v>
      </c>
      <c r="C107" s="473" t="s">
        <v>202</v>
      </c>
      <c r="D107" s="473"/>
      <c r="E107" s="588">
        <v>100000</v>
      </c>
      <c r="F107" s="473" t="s">
        <v>302</v>
      </c>
      <c r="G107" s="474">
        <v>1.580070235330544</v>
      </c>
      <c r="H107" s="564">
        <v>0</v>
      </c>
      <c r="I107" s="570"/>
      <c r="J107" s="564">
        <v>0</v>
      </c>
      <c r="K107" s="567">
        <v>11</v>
      </c>
      <c r="L107" s="567">
        <f t="shared" si="1"/>
        <v>1100000</v>
      </c>
      <c r="M107" s="567">
        <v>1738077.2588635983</v>
      </c>
      <c r="N107" s="567">
        <v>1855337.9906651883</v>
      </c>
      <c r="O107" s="567"/>
      <c r="P107" s="567"/>
      <c r="Q107" s="567"/>
      <c r="R107" s="567"/>
      <c r="S107" s="572">
        <v>1536.8942465753425</v>
      </c>
      <c r="T107" s="567">
        <v>16905.836712328768</v>
      </c>
      <c r="U107" s="567">
        <v>13365.489420305432</v>
      </c>
      <c r="V107" s="567">
        <v>405</v>
      </c>
      <c r="W107" s="567">
        <v>46591.834483736093</v>
      </c>
      <c r="X107" s="567"/>
      <c r="Y107" s="567">
        <v>0</v>
      </c>
      <c r="Z107" s="567">
        <v>1100000</v>
      </c>
      <c r="AA107" s="567">
        <v>468810.15909503173</v>
      </c>
      <c r="AB107" s="567"/>
      <c r="AC107" s="567"/>
      <c r="AD107" s="567"/>
      <c r="AE107" s="567">
        <v>11</v>
      </c>
      <c r="AF107" s="567">
        <v>2384105.4736642619</v>
      </c>
      <c r="AG107" s="572">
        <v>216736.86124220563</v>
      </c>
      <c r="AH107" s="567">
        <v>0</v>
      </c>
      <c r="AI107" s="567">
        <v>0</v>
      </c>
      <c r="AJ107" s="567">
        <v>0</v>
      </c>
      <c r="AK107" s="568"/>
      <c r="AL107" s="567">
        <v>0</v>
      </c>
      <c r="AM107" s="569"/>
      <c r="AN107" s="571"/>
      <c r="AO107" s="525">
        <v>0</v>
      </c>
      <c r="AP107" s="522">
        <v>130.25509026044762</v>
      </c>
      <c r="AR107" s="521" t="s">
        <v>3229</v>
      </c>
    </row>
    <row r="108" spans="1:44" s="521" customFormat="1" ht="13.5" customHeight="1">
      <c r="A108" s="563">
        <v>20080700011</v>
      </c>
      <c r="B108" s="473" t="s">
        <v>254</v>
      </c>
      <c r="C108" s="473" t="s">
        <v>202</v>
      </c>
      <c r="D108" s="473"/>
      <c r="E108" s="473">
        <v>5</v>
      </c>
      <c r="F108" s="473" t="s">
        <v>255</v>
      </c>
      <c r="G108" s="474">
        <v>1.2113726880830433</v>
      </c>
      <c r="H108" s="564">
        <v>0</v>
      </c>
      <c r="I108" s="564"/>
      <c r="J108" s="564">
        <v>0</v>
      </c>
      <c r="K108" s="567">
        <v>24300</v>
      </c>
      <c r="L108" s="567">
        <f t="shared" si="1"/>
        <v>121500</v>
      </c>
      <c r="M108" s="567">
        <v>147181.78160208979</v>
      </c>
      <c r="N108" s="567">
        <v>157111.5147773613</v>
      </c>
      <c r="O108" s="567"/>
      <c r="P108" s="567"/>
      <c r="Q108" s="567"/>
      <c r="R108" s="567"/>
      <c r="S108" s="572">
        <v>7.3600886000759562</v>
      </c>
      <c r="T108" s="567">
        <v>178850.15298184575</v>
      </c>
      <c r="U108" s="567">
        <v>141396.12656708242</v>
      </c>
      <c r="V108" s="567">
        <v>2565</v>
      </c>
      <c r="W108" s="567">
        <v>295081.61839699524</v>
      </c>
      <c r="X108" s="567"/>
      <c r="Y108" s="567">
        <v>0</v>
      </c>
      <c r="Z108" s="567">
        <v>121500</v>
      </c>
      <c r="AA108" s="567">
        <v>51782.213027314865</v>
      </c>
      <c r="AB108" s="567"/>
      <c r="AC108" s="567"/>
      <c r="AD108" s="567"/>
      <c r="AE108" s="567">
        <v>24300</v>
      </c>
      <c r="AF108" s="567">
        <v>645371.47276875388</v>
      </c>
      <c r="AG108" s="572">
        <v>26.55849682175942</v>
      </c>
      <c r="AH108" s="567">
        <v>0</v>
      </c>
      <c r="AI108" s="567">
        <v>0</v>
      </c>
      <c r="AJ108" s="567">
        <v>0</v>
      </c>
      <c r="AK108" s="568"/>
      <c r="AL108" s="567">
        <v>0</v>
      </c>
      <c r="AM108" s="569"/>
      <c r="AN108" s="529"/>
      <c r="AO108" s="525"/>
      <c r="AP108" s="522">
        <v>160.91396430962723</v>
      </c>
      <c r="AR108" s="521" t="s">
        <v>3229</v>
      </c>
    </row>
    <row r="109" spans="1:44" s="521" customFormat="1" ht="13.5" customHeight="1">
      <c r="A109" s="563">
        <v>20080800002</v>
      </c>
      <c r="B109" s="473" t="s">
        <v>258</v>
      </c>
      <c r="C109" s="473" t="s">
        <v>202</v>
      </c>
      <c r="D109" s="473"/>
      <c r="E109" s="473">
        <v>35</v>
      </c>
      <c r="F109" s="473" t="s">
        <v>255</v>
      </c>
      <c r="G109" s="474">
        <v>1.2113726880830433</v>
      </c>
      <c r="H109" s="564">
        <v>0</v>
      </c>
      <c r="I109" s="564"/>
      <c r="J109" s="564">
        <v>0</v>
      </c>
      <c r="K109" s="567">
        <v>3000</v>
      </c>
      <c r="L109" s="567">
        <f t="shared" si="1"/>
        <v>105000</v>
      </c>
      <c r="M109" s="567">
        <v>127194.13224871954</v>
      </c>
      <c r="N109" s="567">
        <v>135775.38314092948</v>
      </c>
      <c r="O109" s="567"/>
      <c r="P109" s="567"/>
      <c r="Q109" s="567"/>
      <c r="R109" s="567"/>
      <c r="S109" s="572">
        <v>124.04125859448874</v>
      </c>
      <c r="T109" s="567">
        <v>372123.77578346623</v>
      </c>
      <c r="U109" s="567">
        <v>294195.22221286828</v>
      </c>
      <c r="V109" s="567">
        <v>3360</v>
      </c>
      <c r="W109" s="567">
        <v>386539.6638650698</v>
      </c>
      <c r="X109" s="567"/>
      <c r="Y109" s="567">
        <v>0</v>
      </c>
      <c r="Z109" s="567">
        <v>105000</v>
      </c>
      <c r="AA109" s="567">
        <v>44750.060640889395</v>
      </c>
      <c r="AB109" s="567"/>
      <c r="AC109" s="567"/>
      <c r="AD109" s="567"/>
      <c r="AE109" s="567">
        <v>3000</v>
      </c>
      <c r="AF109" s="567">
        <v>861260.3298597571</v>
      </c>
      <c r="AG109" s="572">
        <v>287.08677661991902</v>
      </c>
      <c r="AH109" s="567">
        <v>0</v>
      </c>
      <c r="AI109" s="567">
        <v>0</v>
      </c>
      <c r="AJ109" s="567">
        <v>0</v>
      </c>
      <c r="AK109" s="568"/>
      <c r="AL109" s="567">
        <v>0</v>
      </c>
      <c r="AM109" s="569"/>
      <c r="AN109" s="529"/>
      <c r="AO109" s="525">
        <v>319.6975756106778</v>
      </c>
      <c r="AP109" s="522">
        <v>0</v>
      </c>
      <c r="AR109" s="521" t="s">
        <v>3229</v>
      </c>
    </row>
    <row r="110" spans="1:44" s="521" customFormat="1" ht="13.5" customHeight="1">
      <c r="A110" s="563">
        <v>20081200016</v>
      </c>
      <c r="B110" s="473" t="s">
        <v>261</v>
      </c>
      <c r="C110" s="473" t="s">
        <v>202</v>
      </c>
      <c r="D110" s="473"/>
      <c r="E110" s="473">
        <v>600</v>
      </c>
      <c r="F110" s="473" t="s">
        <v>255</v>
      </c>
      <c r="G110" s="474">
        <v>1.2113726880830433</v>
      </c>
      <c r="H110" s="564">
        <v>0</v>
      </c>
      <c r="I110" s="564"/>
      <c r="J110" s="564">
        <v>0</v>
      </c>
      <c r="K110" s="567">
        <v>460</v>
      </c>
      <c r="L110" s="567">
        <f t="shared" si="1"/>
        <v>276000</v>
      </c>
      <c r="M110" s="567">
        <v>334338.86191091995</v>
      </c>
      <c r="N110" s="567">
        <v>356895.29282758606</v>
      </c>
      <c r="O110" s="567"/>
      <c r="P110" s="567"/>
      <c r="Q110" s="567"/>
      <c r="R110" s="567"/>
      <c r="S110" s="572">
        <v>1541.4234993383295</v>
      </c>
      <c r="T110" s="567">
        <v>709054.80969563161</v>
      </c>
      <c r="U110" s="567">
        <v>560567.61452643969</v>
      </c>
      <c r="V110" s="567">
        <v>5395</v>
      </c>
      <c r="W110" s="567">
        <v>620649.25195001531</v>
      </c>
      <c r="X110" s="567"/>
      <c r="Y110" s="567">
        <v>0</v>
      </c>
      <c r="Z110" s="567">
        <v>276000</v>
      </c>
      <c r="AA110" s="567">
        <v>117628.73082748069</v>
      </c>
      <c r="AB110" s="567"/>
      <c r="AC110" s="567"/>
      <c r="AD110" s="567"/>
      <c r="AE110" s="567">
        <v>460</v>
      </c>
      <c r="AF110" s="567">
        <v>1655740.8901315217</v>
      </c>
      <c r="AG110" s="572">
        <v>3599.4367176772212</v>
      </c>
      <c r="AH110" s="567">
        <v>0</v>
      </c>
      <c r="AI110" s="567">
        <v>0</v>
      </c>
      <c r="AJ110" s="567">
        <v>0</v>
      </c>
      <c r="AK110" s="568"/>
      <c r="AL110" s="567">
        <v>0</v>
      </c>
      <c r="AM110" s="569"/>
      <c r="AN110" s="529"/>
      <c r="AO110" s="525">
        <v>821.1790482426303</v>
      </c>
      <c r="AP110" s="522">
        <v>0</v>
      </c>
      <c r="AR110" s="521" t="s">
        <v>3229</v>
      </c>
    </row>
    <row r="111" spans="1:44" s="521" customFormat="1" ht="13.5" customHeight="1">
      <c r="A111" s="563">
        <v>20110800272</v>
      </c>
      <c r="B111" s="473" t="s">
        <v>288</v>
      </c>
      <c r="C111" s="473" t="s">
        <v>202</v>
      </c>
      <c r="D111" s="473"/>
      <c r="E111" s="473">
        <v>175</v>
      </c>
      <c r="F111" s="473" t="s">
        <v>255</v>
      </c>
      <c r="G111" s="474">
        <v>1.2113726880830433</v>
      </c>
      <c r="H111" s="564">
        <v>0</v>
      </c>
      <c r="I111" s="564"/>
      <c r="J111" s="564">
        <v>0</v>
      </c>
      <c r="K111" s="567">
        <v>96</v>
      </c>
      <c r="L111" s="567">
        <f t="shared" si="1"/>
        <v>16800</v>
      </c>
      <c r="M111" s="567">
        <v>20351.061159795128</v>
      </c>
      <c r="N111" s="567">
        <v>21724.061302548718</v>
      </c>
      <c r="O111" s="567"/>
      <c r="P111" s="567"/>
      <c r="Q111" s="567"/>
      <c r="R111" s="567"/>
      <c r="S111" s="572">
        <v>1990.9942900821916</v>
      </c>
      <c r="T111" s="567">
        <v>191135.45184789039</v>
      </c>
      <c r="U111" s="567">
        <v>151108.69121640653</v>
      </c>
      <c r="V111" s="567">
        <v>1340</v>
      </c>
      <c r="W111" s="567">
        <v>154155.69927952188</v>
      </c>
      <c r="X111" s="567"/>
      <c r="Y111" s="567">
        <v>0</v>
      </c>
      <c r="Z111" s="567">
        <v>16800</v>
      </c>
      <c r="AA111" s="567">
        <v>7160.0097025423029</v>
      </c>
      <c r="AB111" s="567"/>
      <c r="AC111" s="567"/>
      <c r="AD111" s="567"/>
      <c r="AE111" s="567">
        <v>96</v>
      </c>
      <c r="AF111" s="567">
        <v>334148.46150101942</v>
      </c>
      <c r="AG111" s="572">
        <v>3480.7131406356189</v>
      </c>
      <c r="AH111" s="567">
        <v>0</v>
      </c>
      <c r="AI111" s="567">
        <v>0</v>
      </c>
      <c r="AJ111" s="567">
        <v>0</v>
      </c>
      <c r="AK111" s="568"/>
      <c r="AL111" s="567">
        <v>0</v>
      </c>
      <c r="AM111" s="569"/>
      <c r="AN111" s="529"/>
      <c r="AO111" s="525">
        <v>196.33730918123561</v>
      </c>
      <c r="AP111" s="522">
        <v>821.89474600292408</v>
      </c>
      <c r="AR111" s="521" t="s">
        <v>3229</v>
      </c>
    </row>
    <row r="112" spans="1:44" s="521" customFormat="1" ht="13.5" customHeight="1">
      <c r="A112" s="563">
        <v>20060800006</v>
      </c>
      <c r="B112" s="473" t="s">
        <v>216</v>
      </c>
      <c r="C112" s="473" t="s">
        <v>202</v>
      </c>
      <c r="D112" s="473"/>
      <c r="E112" s="473">
        <v>7.8</v>
      </c>
      <c r="F112" s="473" t="s">
        <v>191</v>
      </c>
      <c r="G112" s="474">
        <v>1.5731245205740305</v>
      </c>
      <c r="H112" s="564">
        <v>0</v>
      </c>
      <c r="I112" s="564"/>
      <c r="J112" s="564">
        <v>0</v>
      </c>
      <c r="K112" s="567">
        <v>4500</v>
      </c>
      <c r="L112" s="567">
        <f t="shared" si="1"/>
        <v>35100</v>
      </c>
      <c r="M112" s="567">
        <v>55216.670672148473</v>
      </c>
      <c r="N112" s="567">
        <v>58941.906232101013</v>
      </c>
      <c r="O112" s="567"/>
      <c r="P112" s="567"/>
      <c r="Q112" s="567"/>
      <c r="R112" s="567"/>
      <c r="S112" s="572">
        <v>17.53588045222353</v>
      </c>
      <c r="T112" s="567">
        <v>78911.462035005883</v>
      </c>
      <c r="U112" s="567">
        <v>62386.164548753761</v>
      </c>
      <c r="V112" s="567">
        <v>3245</v>
      </c>
      <c r="W112" s="567">
        <v>373309.88370302127</v>
      </c>
      <c r="X112" s="567"/>
      <c r="Y112" s="567">
        <v>0</v>
      </c>
      <c r="Z112" s="567">
        <v>35100</v>
      </c>
      <c r="AA112" s="567">
        <v>14959.30598566874</v>
      </c>
      <c r="AB112" s="567"/>
      <c r="AC112" s="567"/>
      <c r="AD112" s="567"/>
      <c r="AE112" s="567">
        <v>4500</v>
      </c>
      <c r="AF112" s="567">
        <v>509597.2604695448</v>
      </c>
      <c r="AG112" s="572">
        <v>113.24383565989885</v>
      </c>
      <c r="AH112" s="567">
        <v>0</v>
      </c>
      <c r="AI112" s="567">
        <v>0</v>
      </c>
      <c r="AJ112" s="567">
        <v>0</v>
      </c>
      <c r="AK112" s="568"/>
      <c r="AL112" s="567">
        <v>0</v>
      </c>
      <c r="AM112" s="569"/>
      <c r="AN112" s="529"/>
      <c r="AO112" s="525">
        <v>6.1434839999999999</v>
      </c>
      <c r="AP112" s="522">
        <v>36.858678308790701</v>
      </c>
      <c r="AR112" s="521" t="s">
        <v>3229</v>
      </c>
    </row>
    <row r="113" spans="1:44" s="521" customFormat="1" ht="13.5" customHeight="1">
      <c r="A113" s="563">
        <v>20081200013</v>
      </c>
      <c r="B113" s="473" t="s">
        <v>259</v>
      </c>
      <c r="C113" s="473" t="s">
        <v>202</v>
      </c>
      <c r="D113" s="473"/>
      <c r="E113" s="473">
        <v>130</v>
      </c>
      <c r="F113" s="473" t="s">
        <v>191</v>
      </c>
      <c r="G113" s="474">
        <v>1.5731245205740305</v>
      </c>
      <c r="H113" s="564">
        <v>0</v>
      </c>
      <c r="I113" s="564"/>
      <c r="J113" s="564">
        <v>0</v>
      </c>
      <c r="K113" s="567">
        <v>864</v>
      </c>
      <c r="L113" s="567">
        <f t="shared" si="1"/>
        <v>112320</v>
      </c>
      <c r="M113" s="567">
        <v>176693.34615087509</v>
      </c>
      <c r="N113" s="567">
        <v>188614.09994272323</v>
      </c>
      <c r="O113" s="567"/>
      <c r="P113" s="567"/>
      <c r="Q113" s="567"/>
      <c r="R113" s="567"/>
      <c r="S113" s="572">
        <v>204.62142978038162</v>
      </c>
      <c r="T113" s="567">
        <v>176792.91533024973</v>
      </c>
      <c r="U113" s="567">
        <v>139769.70673733164</v>
      </c>
      <c r="V113" s="567">
        <v>2030</v>
      </c>
      <c r="W113" s="567">
        <v>233534.38025181301</v>
      </c>
      <c r="X113" s="567"/>
      <c r="Y113" s="567">
        <v>0</v>
      </c>
      <c r="Z113" s="567">
        <v>112320</v>
      </c>
      <c r="AA113" s="567">
        <v>47869.779154139964</v>
      </c>
      <c r="AB113" s="567"/>
      <c r="AC113" s="567"/>
      <c r="AD113" s="567"/>
      <c r="AE113" s="567">
        <v>864</v>
      </c>
      <c r="AF113" s="567">
        <v>609787.96608600777</v>
      </c>
      <c r="AG113" s="572">
        <v>705.77310889584237</v>
      </c>
      <c r="AH113" s="567">
        <v>0</v>
      </c>
      <c r="AI113" s="567">
        <v>0</v>
      </c>
      <c r="AJ113" s="567">
        <v>0</v>
      </c>
      <c r="AK113" s="568"/>
      <c r="AL113" s="567">
        <v>0</v>
      </c>
      <c r="AM113" s="569"/>
      <c r="AN113" s="529"/>
      <c r="AO113" s="525">
        <v>609.62904824263035</v>
      </c>
      <c r="AP113" s="522">
        <v>0</v>
      </c>
      <c r="AR113" s="521" t="s">
        <v>3229</v>
      </c>
    </row>
    <row r="114" spans="1:44" s="521" customFormat="1" ht="13.5" customHeight="1">
      <c r="A114" s="563">
        <v>20081200014</v>
      </c>
      <c r="B114" s="473" t="s">
        <v>260</v>
      </c>
      <c r="C114" s="473" t="s">
        <v>202</v>
      </c>
      <c r="D114" s="473"/>
      <c r="E114" s="473">
        <v>650</v>
      </c>
      <c r="F114" s="473" t="s">
        <v>191</v>
      </c>
      <c r="G114" s="474">
        <v>1.5731245205740305</v>
      </c>
      <c r="H114" s="564">
        <v>0</v>
      </c>
      <c r="I114" s="564"/>
      <c r="J114" s="564">
        <v>0</v>
      </c>
      <c r="K114" s="567">
        <v>240</v>
      </c>
      <c r="L114" s="567">
        <f t="shared" si="1"/>
        <v>156000</v>
      </c>
      <c r="M114" s="567">
        <v>245407.42520954876</v>
      </c>
      <c r="N114" s="567">
        <v>261964.02769822674</v>
      </c>
      <c r="O114" s="567"/>
      <c r="P114" s="567"/>
      <c r="Q114" s="567"/>
      <c r="R114" s="567"/>
      <c r="S114" s="572">
        <v>448.13500327281412</v>
      </c>
      <c r="T114" s="567">
        <v>107552.40078547539</v>
      </c>
      <c r="U114" s="567">
        <v>85029.241633359386</v>
      </c>
      <c r="V114" s="567">
        <v>710</v>
      </c>
      <c r="W114" s="567">
        <v>81679.512304821299</v>
      </c>
      <c r="X114" s="567"/>
      <c r="Y114" s="567">
        <v>0</v>
      </c>
      <c r="Z114" s="567">
        <v>156000</v>
      </c>
      <c r="AA114" s="567">
        <v>66485.804380749949</v>
      </c>
      <c r="AB114" s="567"/>
      <c r="AC114" s="567"/>
      <c r="AD114" s="567"/>
      <c r="AE114" s="567">
        <v>240</v>
      </c>
      <c r="AF114" s="567">
        <v>495158.5860171573</v>
      </c>
      <c r="AG114" s="572">
        <v>2063.1607750714888</v>
      </c>
      <c r="AH114" s="567">
        <v>0</v>
      </c>
      <c r="AI114" s="567">
        <v>0</v>
      </c>
      <c r="AJ114" s="567">
        <v>0</v>
      </c>
      <c r="AK114" s="568"/>
      <c r="AL114" s="567">
        <v>0</v>
      </c>
      <c r="AM114" s="569"/>
      <c r="AN114" s="529"/>
      <c r="AO114" s="525"/>
      <c r="AP114" s="522">
        <v>0</v>
      </c>
      <c r="AR114" s="521" t="s">
        <v>3229</v>
      </c>
    </row>
    <row r="115" spans="1:44" s="521" customFormat="1" ht="13.5" customHeight="1">
      <c r="A115" s="563">
        <v>20081200019</v>
      </c>
      <c r="B115" s="473" t="s">
        <v>262</v>
      </c>
      <c r="C115" s="473" t="s">
        <v>202</v>
      </c>
      <c r="D115" s="473"/>
      <c r="E115" s="473">
        <v>1300</v>
      </c>
      <c r="F115" s="473" t="s">
        <v>191</v>
      </c>
      <c r="G115" s="474">
        <v>1.5731245205740305</v>
      </c>
      <c r="H115" s="564">
        <v>0</v>
      </c>
      <c r="I115" s="564"/>
      <c r="J115" s="564">
        <v>0</v>
      </c>
      <c r="K115" s="567">
        <v>1470</v>
      </c>
      <c r="L115" s="567">
        <f t="shared" si="1"/>
        <v>1911000</v>
      </c>
      <c r="M115" s="567">
        <v>3006240.9588169726</v>
      </c>
      <c r="N115" s="567">
        <v>3209059.3393032774</v>
      </c>
      <c r="O115" s="567"/>
      <c r="P115" s="567"/>
      <c r="Q115" s="567"/>
      <c r="R115" s="567"/>
      <c r="S115" s="572">
        <v>510.45059019917505</v>
      </c>
      <c r="T115" s="567">
        <v>750362.36759278737</v>
      </c>
      <c r="U115" s="567">
        <v>593224.7220951214</v>
      </c>
      <c r="V115" s="567">
        <v>4640</v>
      </c>
      <c r="W115" s="567">
        <v>533792.86914700118</v>
      </c>
      <c r="X115" s="567"/>
      <c r="Y115" s="567">
        <v>0</v>
      </c>
      <c r="Z115" s="567">
        <v>1911000</v>
      </c>
      <c r="AA115" s="567">
        <v>814451.1036641869</v>
      </c>
      <c r="AB115" s="567"/>
      <c r="AC115" s="567"/>
      <c r="AD115" s="567"/>
      <c r="AE115" s="567">
        <v>1470</v>
      </c>
      <c r="AF115" s="567">
        <v>5150528.0342095867</v>
      </c>
      <c r="AG115" s="572">
        <v>3503.7605674895149</v>
      </c>
      <c r="AH115" s="567">
        <v>0</v>
      </c>
      <c r="AI115" s="567">
        <v>0</v>
      </c>
      <c r="AJ115" s="567">
        <v>0</v>
      </c>
      <c r="AK115" s="568"/>
      <c r="AL115" s="567">
        <v>0</v>
      </c>
      <c r="AM115" s="569"/>
      <c r="AN115" s="529"/>
      <c r="AO115" s="525">
        <v>154.82051772</v>
      </c>
      <c r="AP115" s="522">
        <v>0</v>
      </c>
      <c r="AR115" s="521" t="s">
        <v>3229</v>
      </c>
    </row>
    <row r="116" spans="1:44" s="521" customFormat="1" ht="13.5" customHeight="1">
      <c r="A116" s="563">
        <v>20230300008</v>
      </c>
      <c r="B116" s="473" t="s">
        <v>437</v>
      </c>
      <c r="C116" s="473" t="s">
        <v>202</v>
      </c>
      <c r="D116" s="473"/>
      <c r="E116" s="473">
        <v>650</v>
      </c>
      <c r="F116" s="473" t="s">
        <v>191</v>
      </c>
      <c r="G116" s="474">
        <v>1.5731245205740305</v>
      </c>
      <c r="H116" s="564">
        <v>0</v>
      </c>
      <c r="I116" s="570"/>
      <c r="J116" s="564">
        <v>0</v>
      </c>
      <c r="K116" s="567">
        <v>72</v>
      </c>
      <c r="L116" s="567">
        <f t="shared" si="1"/>
        <v>46800</v>
      </c>
      <c r="M116" s="567">
        <v>73622.227562864631</v>
      </c>
      <c r="N116" s="567">
        <v>78589.208309468027</v>
      </c>
      <c r="O116" s="567"/>
      <c r="P116" s="567"/>
      <c r="Q116" s="567"/>
      <c r="R116" s="567"/>
      <c r="S116" s="572">
        <v>321.23829073972598</v>
      </c>
      <c r="T116" s="567">
        <v>23129.15693326027</v>
      </c>
      <c r="U116" s="567">
        <v>18285.548804966031</v>
      </c>
      <c r="V116" s="567">
        <v>140</v>
      </c>
      <c r="W116" s="567">
        <v>16105.819327711242</v>
      </c>
      <c r="X116" s="567"/>
      <c r="Y116" s="567">
        <v>0</v>
      </c>
      <c r="Z116" s="567">
        <v>46800</v>
      </c>
      <c r="AA116" s="567">
        <v>19945.741314224986</v>
      </c>
      <c r="AB116" s="567"/>
      <c r="AC116" s="567"/>
      <c r="AD116" s="567"/>
      <c r="AE116" s="567">
        <v>72</v>
      </c>
      <c r="AF116" s="567">
        <v>132926.31775637029</v>
      </c>
      <c r="AG116" s="572">
        <v>1846.1988577273651</v>
      </c>
      <c r="AH116" s="567">
        <v>0</v>
      </c>
      <c r="AI116" s="567">
        <v>0</v>
      </c>
      <c r="AJ116" s="567">
        <v>0</v>
      </c>
      <c r="AK116" s="568"/>
      <c r="AL116" s="567">
        <v>0</v>
      </c>
      <c r="AM116" s="569"/>
      <c r="AN116" s="571"/>
      <c r="AO116" s="525">
        <v>0</v>
      </c>
      <c r="AP116" s="522">
        <v>19.91162085749324</v>
      </c>
      <c r="AR116" s="521" t="s">
        <v>3229</v>
      </c>
    </row>
    <row r="117" spans="1:44" s="521" customFormat="1" ht="13.5" customHeight="1">
      <c r="A117" s="563">
        <v>20241200064</v>
      </c>
      <c r="B117" s="573" t="s">
        <v>464</v>
      </c>
      <c r="C117" s="473" t="s">
        <v>202</v>
      </c>
      <c r="D117" s="473"/>
      <c r="E117" s="473">
        <v>260</v>
      </c>
      <c r="F117" s="473" t="s">
        <v>93</v>
      </c>
      <c r="G117" s="474">
        <v>1.5731245205740305</v>
      </c>
      <c r="H117" s="564">
        <v>0</v>
      </c>
      <c r="I117" s="570"/>
      <c r="J117" s="564">
        <v>0</v>
      </c>
      <c r="K117" s="567">
        <v>500</v>
      </c>
      <c r="L117" s="567">
        <f t="shared" si="1"/>
        <v>130000</v>
      </c>
      <c r="M117" s="567">
        <v>204506.18767462397</v>
      </c>
      <c r="N117" s="567">
        <v>218303.35641518893</v>
      </c>
      <c r="O117" s="567"/>
      <c r="P117" s="567"/>
      <c r="Q117" s="567"/>
      <c r="R117" s="567"/>
      <c r="S117" s="572">
        <v>216.62941163246097</v>
      </c>
      <c r="T117" s="567">
        <v>108314.70581623049</v>
      </c>
      <c r="U117" s="567">
        <v>85631.908037689005</v>
      </c>
      <c r="V117" s="567">
        <v>1050</v>
      </c>
      <c r="W117" s="567">
        <v>120793.64495783432</v>
      </c>
      <c r="X117" s="567"/>
      <c r="Y117" s="567">
        <v>0</v>
      </c>
      <c r="Z117" s="567">
        <v>130000</v>
      </c>
      <c r="AA117" s="567">
        <v>55404.836983958296</v>
      </c>
      <c r="AB117" s="567"/>
      <c r="AC117" s="567"/>
      <c r="AD117" s="567"/>
      <c r="AE117" s="567">
        <v>500</v>
      </c>
      <c r="AF117" s="567">
        <v>480133.74639467057</v>
      </c>
      <c r="AG117" s="572">
        <v>960.26749278934119</v>
      </c>
      <c r="AH117" s="567">
        <v>0</v>
      </c>
      <c r="AI117" s="567">
        <v>0</v>
      </c>
      <c r="AJ117" s="567">
        <v>0</v>
      </c>
      <c r="AK117" s="568"/>
      <c r="AL117" s="567">
        <v>0</v>
      </c>
      <c r="AM117" s="569"/>
      <c r="AN117" s="571"/>
      <c r="AO117" s="525">
        <v>0</v>
      </c>
      <c r="AP117" s="522">
        <v>130.25509026044762</v>
      </c>
      <c r="AR117" s="521" t="s">
        <v>3229</v>
      </c>
    </row>
    <row r="118" spans="1:44" s="521" customFormat="1" ht="13.5" customHeight="1">
      <c r="A118" s="563">
        <v>20160900041</v>
      </c>
      <c r="B118" s="473" t="s">
        <v>355</v>
      </c>
      <c r="C118" s="473" t="s">
        <v>202</v>
      </c>
      <c r="D118" s="473"/>
      <c r="E118" s="473">
        <v>650</v>
      </c>
      <c r="F118" s="473" t="s">
        <v>353</v>
      </c>
      <c r="G118" s="474">
        <v>2.7031087834885259</v>
      </c>
      <c r="H118" s="564">
        <v>0</v>
      </c>
      <c r="I118" s="564"/>
      <c r="J118" s="564">
        <v>0</v>
      </c>
      <c r="K118" s="567">
        <v>540</v>
      </c>
      <c r="L118" s="567">
        <f t="shared" si="1"/>
        <v>351000</v>
      </c>
      <c r="M118" s="567">
        <v>948791.18300447264</v>
      </c>
      <c r="N118" s="567">
        <v>1012802.1168560224</v>
      </c>
      <c r="O118" s="567"/>
      <c r="P118" s="567"/>
      <c r="Q118" s="567"/>
      <c r="R118" s="567"/>
      <c r="S118" s="572">
        <v>658.7229324167447</v>
      </c>
      <c r="T118" s="567">
        <v>355710.38350504212</v>
      </c>
      <c r="U118" s="567">
        <v>281219.05164045171</v>
      </c>
      <c r="V118" s="567">
        <v>1915</v>
      </c>
      <c r="W118" s="567">
        <v>220304.60008976448</v>
      </c>
      <c r="X118" s="567"/>
      <c r="Y118" s="567">
        <v>0</v>
      </c>
      <c r="Z118" s="567">
        <v>351000</v>
      </c>
      <c r="AA118" s="567">
        <v>149593.05985668741</v>
      </c>
      <c r="AB118" s="567"/>
      <c r="AC118" s="567"/>
      <c r="AD118" s="567"/>
      <c r="AE118" s="567">
        <v>540</v>
      </c>
      <c r="AF118" s="567">
        <v>1663918.8284429261</v>
      </c>
      <c r="AG118" s="572">
        <v>3081.3311637831962</v>
      </c>
      <c r="AH118" s="567">
        <v>0</v>
      </c>
      <c r="AI118" s="567">
        <v>0</v>
      </c>
      <c r="AJ118" s="567">
        <v>0</v>
      </c>
      <c r="AK118" s="568"/>
      <c r="AL118" s="567">
        <v>0</v>
      </c>
      <c r="AM118" s="569"/>
      <c r="AN118" s="529"/>
      <c r="AO118" s="525"/>
      <c r="AP118" s="522">
        <v>0</v>
      </c>
      <c r="AR118" s="521" t="s">
        <v>3229</v>
      </c>
    </row>
    <row r="119" spans="1:44" s="521" customFormat="1" ht="13.5" customHeight="1">
      <c r="A119" s="563">
        <v>20160900042</v>
      </c>
      <c r="B119" s="473" t="s">
        <v>356</v>
      </c>
      <c r="C119" s="473" t="s">
        <v>202</v>
      </c>
      <c r="D119" s="473"/>
      <c r="E119" s="473">
        <v>1300</v>
      </c>
      <c r="F119" s="473" t="s">
        <v>353</v>
      </c>
      <c r="G119" s="474">
        <v>2.7031087834885259</v>
      </c>
      <c r="H119" s="564">
        <v>0</v>
      </c>
      <c r="I119" s="564"/>
      <c r="J119" s="564">
        <v>0</v>
      </c>
      <c r="K119" s="567">
        <v>900</v>
      </c>
      <c r="L119" s="567">
        <f t="shared" si="1"/>
        <v>1170000</v>
      </c>
      <c r="M119" s="567">
        <v>3162637.2766815755</v>
      </c>
      <c r="N119" s="567">
        <v>3376007.0561867412</v>
      </c>
      <c r="O119" s="567"/>
      <c r="P119" s="567"/>
      <c r="Q119" s="567"/>
      <c r="R119" s="567"/>
      <c r="S119" s="572">
        <v>516.09643788759911</v>
      </c>
      <c r="T119" s="567">
        <v>464486.79409883922</v>
      </c>
      <c r="U119" s="567">
        <v>367215.97623572825</v>
      </c>
      <c r="V119" s="567">
        <v>3910</v>
      </c>
      <c r="W119" s="567">
        <v>449812.52550964965</v>
      </c>
      <c r="X119" s="567"/>
      <c r="Y119" s="567">
        <v>0</v>
      </c>
      <c r="Z119" s="567">
        <v>1170000</v>
      </c>
      <c r="AA119" s="567">
        <v>498643.53285562468</v>
      </c>
      <c r="AB119" s="567"/>
      <c r="AC119" s="567"/>
      <c r="AD119" s="567"/>
      <c r="AE119" s="567">
        <v>900</v>
      </c>
      <c r="AF119" s="567">
        <v>4691679.0907877432</v>
      </c>
      <c r="AG119" s="572">
        <v>5212.9767675419371</v>
      </c>
      <c r="AH119" s="567">
        <v>0</v>
      </c>
      <c r="AI119" s="567">
        <v>0</v>
      </c>
      <c r="AJ119" s="567">
        <v>0</v>
      </c>
      <c r="AK119" s="568"/>
      <c r="AL119" s="567">
        <v>0</v>
      </c>
      <c r="AM119" s="569"/>
      <c r="AN119" s="529"/>
      <c r="AO119" s="525"/>
      <c r="AP119" s="522">
        <v>0</v>
      </c>
      <c r="AR119" s="521" t="s">
        <v>3229</v>
      </c>
    </row>
    <row r="120" spans="1:44" s="521" customFormat="1" ht="13.5" customHeight="1">
      <c r="A120" s="563">
        <v>20200300074</v>
      </c>
      <c r="B120" s="473" t="s">
        <v>403</v>
      </c>
      <c r="C120" s="473" t="s">
        <v>202</v>
      </c>
      <c r="D120" s="473"/>
      <c r="E120" s="473">
        <v>65</v>
      </c>
      <c r="F120" s="473" t="s">
        <v>149</v>
      </c>
      <c r="G120" s="474">
        <v>2.7031087834885259</v>
      </c>
      <c r="H120" s="564">
        <v>0</v>
      </c>
      <c r="I120" s="564"/>
      <c r="J120" s="564">
        <v>0</v>
      </c>
      <c r="K120" s="567">
        <v>1200</v>
      </c>
      <c r="L120" s="567">
        <f t="shared" si="1"/>
        <v>78000</v>
      </c>
      <c r="M120" s="567">
        <v>210842.485112105</v>
      </c>
      <c r="N120" s="567">
        <v>225067.13707911604</v>
      </c>
      <c r="O120" s="567"/>
      <c r="P120" s="567"/>
      <c r="Q120" s="567"/>
      <c r="R120" s="567"/>
      <c r="S120" s="572">
        <v>314.99457153424657</v>
      </c>
      <c r="T120" s="567">
        <v>377993.48584109591</v>
      </c>
      <c r="U120" s="567">
        <v>298835.72294704954</v>
      </c>
      <c r="V120" s="567">
        <v>2275</v>
      </c>
      <c r="W120" s="567">
        <v>261719.56407530769</v>
      </c>
      <c r="X120" s="567"/>
      <c r="Y120" s="567">
        <v>0</v>
      </c>
      <c r="Z120" s="567">
        <v>78000</v>
      </c>
      <c r="AA120" s="567">
        <v>33242.902190374974</v>
      </c>
      <c r="AB120" s="567"/>
      <c r="AC120" s="567"/>
      <c r="AD120" s="567"/>
      <c r="AE120" s="567">
        <v>1200</v>
      </c>
      <c r="AF120" s="567">
        <v>818865.32629184821</v>
      </c>
      <c r="AG120" s="572">
        <v>682.38777190987355</v>
      </c>
      <c r="AH120" s="567">
        <v>0</v>
      </c>
      <c r="AI120" s="567">
        <v>0</v>
      </c>
      <c r="AJ120" s="567">
        <v>0</v>
      </c>
      <c r="AK120" s="568"/>
      <c r="AL120" s="567">
        <v>0</v>
      </c>
      <c r="AM120" s="569"/>
      <c r="AN120" s="571"/>
      <c r="AO120" s="525"/>
      <c r="AP120" s="522">
        <v>11.411866981781102</v>
      </c>
      <c r="AR120" s="521" t="s">
        <v>3229</v>
      </c>
    </row>
    <row r="121" spans="1:44" s="521" customFormat="1" ht="13.5" customHeight="1">
      <c r="A121" s="563">
        <v>20051000011</v>
      </c>
      <c r="B121" s="473" t="s">
        <v>208</v>
      </c>
      <c r="C121" s="473" t="s">
        <v>202</v>
      </c>
      <c r="D121" s="473"/>
      <c r="E121" s="473">
        <v>450</v>
      </c>
      <c r="F121" s="473" t="s">
        <v>203</v>
      </c>
      <c r="G121" s="474">
        <v>1.6405740954785171</v>
      </c>
      <c r="H121" s="564">
        <v>0</v>
      </c>
      <c r="I121" s="564"/>
      <c r="J121" s="564">
        <v>0</v>
      </c>
      <c r="K121" s="567">
        <v>593</v>
      </c>
      <c r="L121" s="567">
        <f t="shared" si="1"/>
        <v>266850</v>
      </c>
      <c r="M121" s="567">
        <v>437787.19737844227</v>
      </c>
      <c r="N121" s="567">
        <v>467322.85057001997</v>
      </c>
      <c r="O121" s="567"/>
      <c r="P121" s="567"/>
      <c r="Q121" s="567"/>
      <c r="R121" s="567"/>
      <c r="S121" s="572">
        <v>945.04106978216566</v>
      </c>
      <c r="T121" s="567">
        <v>560409.35438082425</v>
      </c>
      <c r="U121" s="567">
        <v>443050.84832357528</v>
      </c>
      <c r="V121" s="567">
        <v>4550</v>
      </c>
      <c r="W121" s="567">
        <v>523439.12815061538</v>
      </c>
      <c r="X121" s="567"/>
      <c r="Y121" s="567">
        <v>0</v>
      </c>
      <c r="Z121" s="567">
        <v>266850</v>
      </c>
      <c r="AA121" s="567">
        <v>113729.08268591747</v>
      </c>
      <c r="AB121" s="567"/>
      <c r="AC121" s="567"/>
      <c r="AD121" s="567"/>
      <c r="AE121" s="567">
        <v>593</v>
      </c>
      <c r="AF121" s="567">
        <v>1547541.909730128</v>
      </c>
      <c r="AG121" s="572">
        <v>2609.6828157337741</v>
      </c>
      <c r="AH121" s="567">
        <v>0</v>
      </c>
      <c r="AI121" s="567">
        <v>0</v>
      </c>
      <c r="AJ121" s="567">
        <v>0</v>
      </c>
      <c r="AK121" s="568"/>
      <c r="AL121" s="567">
        <v>0</v>
      </c>
      <c r="AM121" s="569"/>
      <c r="AN121" s="529"/>
      <c r="AO121" s="525"/>
      <c r="AP121" s="522">
        <v>0</v>
      </c>
      <c r="AR121" s="521" t="s">
        <v>3229</v>
      </c>
    </row>
    <row r="122" spans="1:44" s="521" customFormat="1" ht="13.5" customHeight="1">
      <c r="A122" s="563">
        <v>20120300038</v>
      </c>
      <c r="B122" s="473" t="s">
        <v>300</v>
      </c>
      <c r="C122" s="473" t="s">
        <v>202</v>
      </c>
      <c r="D122" s="473"/>
      <c r="E122" s="473">
        <v>450</v>
      </c>
      <c r="F122" s="473" t="s">
        <v>203</v>
      </c>
      <c r="G122" s="474">
        <v>1.6405740954785171</v>
      </c>
      <c r="H122" s="564">
        <v>0</v>
      </c>
      <c r="I122" s="564"/>
      <c r="J122" s="564">
        <v>0</v>
      </c>
      <c r="K122" s="567">
        <v>28</v>
      </c>
      <c r="L122" s="567">
        <f t="shared" si="1"/>
        <v>12600</v>
      </c>
      <c r="M122" s="567">
        <v>20671.233603029315</v>
      </c>
      <c r="N122" s="567">
        <v>22065.83442826401</v>
      </c>
      <c r="O122" s="567"/>
      <c r="P122" s="567"/>
      <c r="Q122" s="567"/>
      <c r="R122" s="567"/>
      <c r="S122" s="572">
        <v>1147.2117696491496</v>
      </c>
      <c r="T122" s="567">
        <v>32121.929550176188</v>
      </c>
      <c r="U122" s="567">
        <v>25395.093828724017</v>
      </c>
      <c r="V122" s="567">
        <v>285</v>
      </c>
      <c r="W122" s="567">
        <v>32786.846488555027</v>
      </c>
      <c r="X122" s="567"/>
      <c r="Y122" s="567">
        <v>0</v>
      </c>
      <c r="Z122" s="567">
        <v>12600</v>
      </c>
      <c r="AA122" s="567">
        <v>5370.0072769067274</v>
      </c>
      <c r="AB122" s="567"/>
      <c r="AC122" s="567"/>
      <c r="AD122" s="567"/>
      <c r="AE122" s="567">
        <v>28</v>
      </c>
      <c r="AF122" s="567">
        <v>85617.782022449785</v>
      </c>
      <c r="AG122" s="572">
        <v>3057.7779293732065</v>
      </c>
      <c r="AH122" s="567">
        <v>0</v>
      </c>
      <c r="AI122" s="567">
        <v>0</v>
      </c>
      <c r="AJ122" s="567">
        <v>0</v>
      </c>
      <c r="AK122" s="568"/>
      <c r="AL122" s="567">
        <v>0</v>
      </c>
      <c r="AM122" s="569"/>
      <c r="AN122" s="529"/>
      <c r="AO122" s="525"/>
      <c r="AP122" s="522">
        <v>0</v>
      </c>
      <c r="AR122" s="521" t="s">
        <v>3229</v>
      </c>
    </row>
    <row r="123" spans="1:44" s="521" customFormat="1" ht="13.5" customHeight="1">
      <c r="A123" s="563">
        <v>20240500062</v>
      </c>
      <c r="B123" s="573" t="s">
        <v>457</v>
      </c>
      <c r="C123" s="473" t="s">
        <v>202</v>
      </c>
      <c r="D123" s="473"/>
      <c r="E123" s="473">
        <v>5</v>
      </c>
      <c r="F123" s="473" t="s">
        <v>59</v>
      </c>
      <c r="G123" s="474">
        <v>1.6405740954785171</v>
      </c>
      <c r="H123" s="564">
        <v>0</v>
      </c>
      <c r="I123" s="570"/>
      <c r="J123" s="564">
        <v>0</v>
      </c>
      <c r="K123" s="567">
        <v>2200</v>
      </c>
      <c r="L123" s="567">
        <f t="shared" si="1"/>
        <v>11000</v>
      </c>
      <c r="M123" s="567">
        <v>18046.315050263685</v>
      </c>
      <c r="N123" s="567">
        <v>19263.823707214611</v>
      </c>
      <c r="O123" s="567"/>
      <c r="P123" s="567"/>
      <c r="Q123" s="567"/>
      <c r="R123" s="567"/>
      <c r="S123" s="572">
        <v>1350.4349424657535</v>
      </c>
      <c r="T123" s="567">
        <v>2970956.8734246576</v>
      </c>
      <c r="U123" s="567">
        <v>2348791.9193602083</v>
      </c>
      <c r="V123" s="567">
        <v>350</v>
      </c>
      <c r="W123" s="567">
        <v>40264.548319278103</v>
      </c>
      <c r="X123" s="567"/>
      <c r="Y123" s="567">
        <v>0</v>
      </c>
      <c r="Z123" s="567">
        <v>11000</v>
      </c>
      <c r="AA123" s="567">
        <v>4688.1015909503176</v>
      </c>
      <c r="AB123" s="567"/>
      <c r="AC123" s="567"/>
      <c r="AD123" s="567"/>
      <c r="AE123" s="567">
        <v>2200</v>
      </c>
      <c r="AF123" s="567">
        <v>2413008.3929776517</v>
      </c>
      <c r="AG123" s="572">
        <v>1096.8219968080234</v>
      </c>
      <c r="AH123" s="567">
        <v>0</v>
      </c>
      <c r="AI123" s="567">
        <v>0</v>
      </c>
      <c r="AJ123" s="567">
        <v>0</v>
      </c>
      <c r="AK123" s="568"/>
      <c r="AL123" s="567">
        <v>0</v>
      </c>
      <c r="AM123" s="569"/>
      <c r="AN123" s="571"/>
      <c r="AO123" s="525">
        <v>0</v>
      </c>
      <c r="AP123" s="522">
        <v>130.25509026044762</v>
      </c>
      <c r="AR123" s="521" t="s">
        <v>3229</v>
      </c>
    </row>
    <row r="124" spans="1:44" s="521" customFormat="1" ht="13.5" customHeight="1">
      <c r="A124" s="563">
        <v>20060100007</v>
      </c>
      <c r="B124" s="473" t="s">
        <v>212</v>
      </c>
      <c r="C124" s="473" t="s">
        <v>202</v>
      </c>
      <c r="D124" s="473"/>
      <c r="E124" s="473">
        <v>30</v>
      </c>
      <c r="F124" s="473" t="s">
        <v>213</v>
      </c>
      <c r="G124" s="474">
        <v>1.4901065346974376</v>
      </c>
      <c r="H124" s="564">
        <v>0</v>
      </c>
      <c r="I124" s="564"/>
      <c r="J124" s="564">
        <v>0</v>
      </c>
      <c r="K124" s="567">
        <v>132</v>
      </c>
      <c r="L124" s="567">
        <f t="shared" si="1"/>
        <v>3960</v>
      </c>
      <c r="M124" s="567">
        <v>5900.8218774018524</v>
      </c>
      <c r="N124" s="567">
        <v>6298.9254070616207</v>
      </c>
      <c r="O124" s="567"/>
      <c r="P124" s="567"/>
      <c r="Q124" s="567"/>
      <c r="R124" s="567"/>
      <c r="S124" s="572">
        <v>199.73596185458376</v>
      </c>
      <c r="T124" s="567">
        <v>26365.146964805055</v>
      </c>
      <c r="U124" s="567">
        <v>20843.871783401322</v>
      </c>
      <c r="V124" s="567">
        <v>590</v>
      </c>
      <c r="W124" s="567">
        <v>67874.524309640226</v>
      </c>
      <c r="X124" s="567"/>
      <c r="Y124" s="567">
        <v>0</v>
      </c>
      <c r="Z124" s="567">
        <v>3960</v>
      </c>
      <c r="AA124" s="567">
        <v>1687.7165727421143</v>
      </c>
      <c r="AB124" s="567"/>
      <c r="AC124" s="567"/>
      <c r="AD124" s="567"/>
      <c r="AE124" s="567">
        <v>132</v>
      </c>
      <c r="AF124" s="567">
        <v>96705.038072845273</v>
      </c>
      <c r="AG124" s="572">
        <v>732.61392479428241</v>
      </c>
      <c r="AH124" s="567">
        <v>0</v>
      </c>
      <c r="AI124" s="567">
        <v>0</v>
      </c>
      <c r="AJ124" s="567">
        <v>0</v>
      </c>
      <c r="AK124" s="568"/>
      <c r="AL124" s="567">
        <v>0</v>
      </c>
      <c r="AM124" s="569"/>
      <c r="AN124" s="529"/>
      <c r="AO124" s="525">
        <v>7.4834840000000007</v>
      </c>
      <c r="AP124" s="522">
        <v>0</v>
      </c>
      <c r="AR124" s="521" t="s">
        <v>3229</v>
      </c>
    </row>
    <row r="125" spans="1:44" s="521" customFormat="1" ht="13.5" customHeight="1">
      <c r="A125" s="563">
        <v>20090100015</v>
      </c>
      <c r="B125" s="473" t="s">
        <v>264</v>
      </c>
      <c r="C125" s="473" t="s">
        <v>202</v>
      </c>
      <c r="D125" s="473"/>
      <c r="E125" s="473">
        <v>30</v>
      </c>
      <c r="F125" s="473" t="s">
        <v>265</v>
      </c>
      <c r="G125" s="474">
        <v>5.4526805319914304</v>
      </c>
      <c r="H125" s="564">
        <v>0</v>
      </c>
      <c r="I125" s="564"/>
      <c r="J125" s="564">
        <v>0</v>
      </c>
      <c r="K125" s="567">
        <v>814</v>
      </c>
      <c r="L125" s="567">
        <f t="shared" si="1"/>
        <v>24420</v>
      </c>
      <c r="M125" s="567">
        <v>133154.45859123074</v>
      </c>
      <c r="N125" s="567">
        <v>142137.82752804138</v>
      </c>
      <c r="O125" s="567"/>
      <c r="P125" s="567"/>
      <c r="Q125" s="567"/>
      <c r="R125" s="567"/>
      <c r="S125" s="572">
        <v>164.23596185458376</v>
      </c>
      <c r="T125" s="567">
        <v>133688.0729496312</v>
      </c>
      <c r="U125" s="567">
        <v>105691.69423754507</v>
      </c>
      <c r="V125" s="567">
        <v>2550</v>
      </c>
      <c r="W125" s="567">
        <v>293355.99489759759</v>
      </c>
      <c r="X125" s="567"/>
      <c r="Y125" s="567">
        <v>0</v>
      </c>
      <c r="Z125" s="567">
        <v>24420</v>
      </c>
      <c r="AA125" s="567">
        <v>10407.585531909705</v>
      </c>
      <c r="AB125" s="567"/>
      <c r="AC125" s="567"/>
      <c r="AD125" s="567"/>
      <c r="AE125" s="567">
        <v>814</v>
      </c>
      <c r="AF125" s="567">
        <v>551593.10219509376</v>
      </c>
      <c r="AG125" s="572">
        <v>677.63280367947641</v>
      </c>
      <c r="AH125" s="567">
        <v>0</v>
      </c>
      <c r="AI125" s="567">
        <v>0</v>
      </c>
      <c r="AJ125" s="567">
        <v>0</v>
      </c>
      <c r="AK125" s="568"/>
      <c r="AL125" s="567">
        <v>0</v>
      </c>
      <c r="AM125" s="569"/>
      <c r="AN125" s="529"/>
      <c r="AO125" s="525"/>
      <c r="AP125" s="522">
        <v>192.82556807839265</v>
      </c>
      <c r="AR125" s="521" t="s">
        <v>3229</v>
      </c>
    </row>
    <row r="126" spans="1:44" s="521" customFormat="1" ht="13.5" customHeight="1">
      <c r="A126" s="563">
        <v>20091200012</v>
      </c>
      <c r="B126" s="473" t="s">
        <v>278</v>
      </c>
      <c r="C126" s="473" t="s">
        <v>202</v>
      </c>
      <c r="D126" s="473"/>
      <c r="E126" s="473">
        <v>75</v>
      </c>
      <c r="F126" s="473" t="s">
        <v>279</v>
      </c>
      <c r="G126" s="474">
        <v>2.2073146339103578</v>
      </c>
      <c r="H126" s="564">
        <v>0</v>
      </c>
      <c r="I126" s="564"/>
      <c r="J126" s="564">
        <v>0</v>
      </c>
      <c r="K126" s="567">
        <v>1800</v>
      </c>
      <c r="L126" s="567">
        <f t="shared" si="1"/>
        <v>135000</v>
      </c>
      <c r="M126" s="567">
        <v>297987.47557789827</v>
      </c>
      <c r="N126" s="567">
        <v>318091.43199052569</v>
      </c>
      <c r="O126" s="567"/>
      <c r="P126" s="567"/>
      <c r="Q126" s="567"/>
      <c r="R126" s="567"/>
      <c r="S126" s="572">
        <v>143.75837242280213</v>
      </c>
      <c r="T126" s="567">
        <v>258765.07036104382</v>
      </c>
      <c r="U126" s="567">
        <v>204575.60717671883</v>
      </c>
      <c r="V126" s="567">
        <v>2900</v>
      </c>
      <c r="W126" s="567">
        <v>333620.5432168757</v>
      </c>
      <c r="X126" s="567"/>
      <c r="Y126" s="567">
        <v>0</v>
      </c>
      <c r="Z126" s="567">
        <v>135000</v>
      </c>
      <c r="AA126" s="567">
        <v>57535.792252572079</v>
      </c>
      <c r="AB126" s="567"/>
      <c r="AC126" s="567"/>
      <c r="AD126" s="567"/>
      <c r="AE126" s="567">
        <v>1800</v>
      </c>
      <c r="AF126" s="567">
        <v>913823.37463669223</v>
      </c>
      <c r="AG126" s="572">
        <v>507.67965257594011</v>
      </c>
      <c r="AH126" s="567">
        <v>0</v>
      </c>
      <c r="AI126" s="567">
        <v>0</v>
      </c>
      <c r="AJ126" s="567">
        <v>0</v>
      </c>
      <c r="AK126" s="568"/>
      <c r="AL126" s="567">
        <v>0</v>
      </c>
      <c r="AM126" s="569"/>
      <c r="AN126" s="529"/>
      <c r="AO126" s="525"/>
      <c r="AP126" s="522">
        <v>0</v>
      </c>
      <c r="AR126" s="521" t="s">
        <v>3229</v>
      </c>
    </row>
    <row r="127" spans="1:44" s="521" customFormat="1" ht="13.5" customHeight="1">
      <c r="A127" s="563">
        <v>20091200013</v>
      </c>
      <c r="B127" s="473" t="s">
        <v>280</v>
      </c>
      <c r="C127" s="473" t="s">
        <v>202</v>
      </c>
      <c r="D127" s="473"/>
      <c r="E127" s="473">
        <v>5</v>
      </c>
      <c r="F127" s="473" t="s">
        <v>279</v>
      </c>
      <c r="G127" s="474">
        <v>2.2073146339103578</v>
      </c>
      <c r="H127" s="564">
        <v>0</v>
      </c>
      <c r="I127" s="564"/>
      <c r="J127" s="564">
        <v>0</v>
      </c>
      <c r="K127" s="567">
        <v>2250</v>
      </c>
      <c r="L127" s="567">
        <f t="shared" si="1"/>
        <v>11250</v>
      </c>
      <c r="M127" s="567">
        <v>24832.289631491523</v>
      </c>
      <c r="N127" s="567">
        <v>26507.619332543811</v>
      </c>
      <c r="O127" s="567"/>
      <c r="P127" s="567"/>
      <c r="Q127" s="567"/>
      <c r="R127" s="567"/>
      <c r="S127" s="572">
        <v>27.501403491200509</v>
      </c>
      <c r="T127" s="567">
        <v>61878.157855201149</v>
      </c>
      <c r="U127" s="567">
        <v>48919.90134735882</v>
      </c>
      <c r="V127" s="567">
        <v>865</v>
      </c>
      <c r="W127" s="567">
        <v>99510.955131930168</v>
      </c>
      <c r="X127" s="567"/>
      <c r="Y127" s="567">
        <v>0</v>
      </c>
      <c r="Z127" s="567">
        <v>11250</v>
      </c>
      <c r="AA127" s="567">
        <v>4794.6493543810066</v>
      </c>
      <c r="AB127" s="567"/>
      <c r="AC127" s="567"/>
      <c r="AD127" s="567"/>
      <c r="AE127" s="567">
        <v>2250</v>
      </c>
      <c r="AF127" s="567">
        <v>179733.12516621384</v>
      </c>
      <c r="AG127" s="572">
        <v>79.881388962761704</v>
      </c>
      <c r="AH127" s="567">
        <v>0</v>
      </c>
      <c r="AI127" s="567">
        <v>0</v>
      </c>
      <c r="AJ127" s="567">
        <v>0</v>
      </c>
      <c r="AK127" s="568"/>
      <c r="AL127" s="567">
        <v>0</v>
      </c>
      <c r="AM127" s="569"/>
      <c r="AN127" s="529"/>
      <c r="AO127" s="525">
        <v>350.6981872732772</v>
      </c>
      <c r="AP127" s="522">
        <v>952.67521177479512</v>
      </c>
      <c r="AR127" s="521" t="s">
        <v>3229</v>
      </c>
    </row>
    <row r="128" spans="1:44" s="521" customFormat="1" ht="13.5" customHeight="1">
      <c r="A128" s="563">
        <v>20211100027</v>
      </c>
      <c r="B128" s="473" t="s">
        <v>467</v>
      </c>
      <c r="C128" s="473" t="s">
        <v>468</v>
      </c>
      <c r="D128" s="473"/>
      <c r="E128" s="473">
        <v>44.1</v>
      </c>
      <c r="F128" s="473" t="s">
        <v>469</v>
      </c>
      <c r="G128" s="474">
        <v>0</v>
      </c>
      <c r="H128" s="564">
        <v>0</v>
      </c>
      <c r="I128" s="564"/>
      <c r="J128" s="564">
        <v>0</v>
      </c>
      <c r="K128" s="567">
        <v>23100</v>
      </c>
      <c r="L128" s="567">
        <f t="shared" si="1"/>
        <v>1018710</v>
      </c>
      <c r="M128" s="567"/>
      <c r="N128" s="567"/>
      <c r="O128" s="567"/>
      <c r="P128" s="575">
        <v>2936345.1860858928</v>
      </c>
      <c r="Q128" s="567"/>
      <c r="R128" s="567"/>
      <c r="S128" s="572">
        <v>53.837495076920966</v>
      </c>
      <c r="T128" s="567">
        <v>1243646.1362768742</v>
      </c>
      <c r="U128" s="567">
        <v>983207.13489978027</v>
      </c>
      <c r="V128" s="567">
        <v>36195</v>
      </c>
      <c r="W128" s="567">
        <v>4163929.5040464886</v>
      </c>
      <c r="X128" s="567"/>
      <c r="Y128" s="567">
        <v>0</v>
      </c>
      <c r="Z128" s="567">
        <v>1018710</v>
      </c>
      <c r="AA128" s="567">
        <v>434165.08833790891</v>
      </c>
      <c r="AB128" s="567"/>
      <c r="AC128" s="567"/>
      <c r="AD128" s="567"/>
      <c r="AE128" s="567">
        <v>23100</v>
      </c>
      <c r="AF128" s="567">
        <v>8517646.913370071</v>
      </c>
      <c r="AG128" s="572">
        <v>368.72930360909396</v>
      </c>
      <c r="AH128" s="567">
        <v>0</v>
      </c>
      <c r="AI128" s="567">
        <v>0</v>
      </c>
      <c r="AJ128" s="567">
        <v>0</v>
      </c>
      <c r="AK128" s="568"/>
      <c r="AL128" s="567">
        <v>0</v>
      </c>
      <c r="AM128" s="569"/>
      <c r="AN128" s="571"/>
      <c r="AO128" s="525"/>
      <c r="AP128" s="522">
        <v>598.89897370722758</v>
      </c>
      <c r="AR128" s="521" t="s">
        <v>3229</v>
      </c>
    </row>
    <row r="129" spans="1:44" s="521" customFormat="1" ht="13.5" customHeight="1">
      <c r="A129" s="563">
        <v>20220100056</v>
      </c>
      <c r="B129" s="473" t="s">
        <v>470</v>
      </c>
      <c r="C129" s="473" t="s">
        <v>468</v>
      </c>
      <c r="D129" s="473"/>
      <c r="E129" s="473">
        <v>90</v>
      </c>
      <c r="F129" s="473" t="s">
        <v>469</v>
      </c>
      <c r="G129" s="474">
        <v>0</v>
      </c>
      <c r="H129" s="564">
        <v>0</v>
      </c>
      <c r="I129" s="564"/>
      <c r="J129" s="564">
        <v>0</v>
      </c>
      <c r="K129" s="567">
        <v>60256</v>
      </c>
      <c r="L129" s="567">
        <f t="shared" si="1"/>
        <v>5423040</v>
      </c>
      <c r="M129" s="567"/>
      <c r="N129" s="567"/>
      <c r="O129" s="567"/>
      <c r="P129" s="575">
        <v>28308957.726339702</v>
      </c>
      <c r="Q129" s="567"/>
      <c r="R129" s="567"/>
      <c r="S129" s="572">
        <v>48.279178812545069</v>
      </c>
      <c r="T129" s="567">
        <v>2909110.1985287159</v>
      </c>
      <c r="U129" s="567">
        <v>2299896.9079467854</v>
      </c>
      <c r="V129" s="567">
        <v>118570</v>
      </c>
      <c r="W129" s="567">
        <v>13640478.554905156</v>
      </c>
      <c r="X129" s="567"/>
      <c r="Y129" s="567">
        <v>0</v>
      </c>
      <c r="Z129" s="567">
        <v>5423040</v>
      </c>
      <c r="AA129" s="567">
        <v>2311251.1319806552</v>
      </c>
      <c r="AB129" s="567"/>
      <c r="AC129" s="567"/>
      <c r="AD129" s="567"/>
      <c r="AE129" s="567">
        <v>60256</v>
      </c>
      <c r="AF129" s="567">
        <v>46560584.321172297</v>
      </c>
      <c r="AG129" s="572">
        <v>772.71283060894018</v>
      </c>
      <c r="AH129" s="567">
        <v>0</v>
      </c>
      <c r="AI129" s="567">
        <v>0</v>
      </c>
      <c r="AJ129" s="567">
        <v>0</v>
      </c>
      <c r="AK129" s="568"/>
      <c r="AL129" s="567">
        <v>0</v>
      </c>
      <c r="AM129" s="569"/>
      <c r="AN129" s="571"/>
      <c r="AO129" s="525"/>
      <c r="AP129" s="522">
        <v>0</v>
      </c>
      <c r="AR129" s="521" t="s">
        <v>3229</v>
      </c>
    </row>
    <row r="130" spans="1:44" s="521" customFormat="1" ht="13.5" customHeight="1">
      <c r="A130" s="563">
        <v>20220400011</v>
      </c>
      <c r="B130" s="473" t="s">
        <v>471</v>
      </c>
      <c r="C130" s="473" t="s">
        <v>468</v>
      </c>
      <c r="D130" s="473"/>
      <c r="E130" s="473">
        <v>44.1</v>
      </c>
      <c r="F130" s="473" t="s">
        <v>469</v>
      </c>
      <c r="G130" s="474"/>
      <c r="H130" s="564">
        <v>0</v>
      </c>
      <c r="I130" s="570"/>
      <c r="J130" s="564">
        <v>0</v>
      </c>
      <c r="K130" s="567">
        <v>60230</v>
      </c>
      <c r="L130" s="567">
        <f t="shared" si="1"/>
        <v>2656143</v>
      </c>
      <c r="M130" s="567"/>
      <c r="N130" s="567"/>
      <c r="O130" s="567"/>
      <c r="P130" s="575">
        <v>32376285.376236398</v>
      </c>
      <c r="Q130" s="567"/>
      <c r="R130" s="567"/>
      <c r="S130" s="572">
        <v>38.137397642689074</v>
      </c>
      <c r="T130" s="567">
        <v>2297015.4600191629</v>
      </c>
      <c r="U130" s="567">
        <v>1815984.4053607406</v>
      </c>
      <c r="V130" s="567">
        <v>94205</v>
      </c>
      <c r="W130" s="567">
        <v>10837490.784050267</v>
      </c>
      <c r="X130" s="567"/>
      <c r="Y130" s="567">
        <v>0</v>
      </c>
      <c r="Z130" s="567">
        <v>2656143</v>
      </c>
      <c r="AA130" s="567">
        <v>1132024.3840083226</v>
      </c>
      <c r="AB130" s="567"/>
      <c r="AC130" s="567"/>
      <c r="AD130" s="567"/>
      <c r="AE130" s="567">
        <v>60230</v>
      </c>
      <c r="AF130" s="567">
        <v>46161784.949655734</v>
      </c>
      <c r="AG130" s="572">
        <v>766.42511953604071</v>
      </c>
      <c r="AH130" s="567">
        <v>0</v>
      </c>
      <c r="AI130" s="567">
        <v>0</v>
      </c>
      <c r="AJ130" s="567">
        <v>0</v>
      </c>
      <c r="AK130" s="568"/>
      <c r="AL130" s="567">
        <v>0</v>
      </c>
      <c r="AM130" s="569"/>
      <c r="AN130" s="571"/>
      <c r="AO130" s="525"/>
      <c r="AP130" s="522">
        <v>11.364155620447729</v>
      </c>
      <c r="AR130" s="521" t="s">
        <v>3229</v>
      </c>
    </row>
    <row r="131" spans="1:44" s="521" customFormat="1" ht="13.5" customHeight="1">
      <c r="A131" s="563">
        <v>20220400012</v>
      </c>
      <c r="B131" s="473" t="s">
        <v>472</v>
      </c>
      <c r="C131" s="473" t="s">
        <v>468</v>
      </c>
      <c r="D131" s="473"/>
      <c r="E131" s="473">
        <v>44.1</v>
      </c>
      <c r="F131" s="473" t="s">
        <v>469</v>
      </c>
      <c r="G131" s="474"/>
      <c r="H131" s="564">
        <v>0</v>
      </c>
      <c r="I131" s="570"/>
      <c r="J131" s="564">
        <v>0</v>
      </c>
      <c r="K131" s="567">
        <v>29700</v>
      </c>
      <c r="L131" s="567">
        <f t="shared" si="1"/>
        <v>1309770</v>
      </c>
      <c r="M131" s="567"/>
      <c r="N131" s="567"/>
      <c r="O131" s="567"/>
      <c r="P131" s="575">
        <v>12260295.289978625</v>
      </c>
      <c r="Q131" s="567"/>
      <c r="R131" s="567"/>
      <c r="S131" s="572">
        <v>54.93743944371618</v>
      </c>
      <c r="T131" s="567">
        <v>1631641.9514783705</v>
      </c>
      <c r="U131" s="567">
        <v>1289950.5426020806</v>
      </c>
      <c r="V131" s="567">
        <v>46495</v>
      </c>
      <c r="W131" s="567">
        <v>5348857.6402995298</v>
      </c>
      <c r="X131" s="567"/>
      <c r="Y131" s="567">
        <v>0</v>
      </c>
      <c r="Z131" s="567">
        <v>1309770</v>
      </c>
      <c r="AA131" s="567">
        <v>558212.25643445423</v>
      </c>
      <c r="AB131" s="567"/>
      <c r="AC131" s="567"/>
      <c r="AD131" s="567"/>
      <c r="AE131" s="567">
        <v>29700</v>
      </c>
      <c r="AF131" s="567">
        <v>19457315.729314692</v>
      </c>
      <c r="AG131" s="572">
        <v>655.12847573450142</v>
      </c>
      <c r="AH131" s="567">
        <v>0</v>
      </c>
      <c r="AI131" s="567">
        <v>0</v>
      </c>
      <c r="AJ131" s="567">
        <v>0</v>
      </c>
      <c r="AK131" s="568"/>
      <c r="AL131" s="567">
        <v>0</v>
      </c>
      <c r="AM131" s="569"/>
      <c r="AN131" s="571"/>
      <c r="AO131" s="525"/>
      <c r="AP131" s="522">
        <v>0</v>
      </c>
      <c r="AR131" s="521" t="s">
        <v>3229</v>
      </c>
    </row>
    <row r="132" spans="1:44" s="521" customFormat="1" ht="13.5" customHeight="1">
      <c r="A132" s="563">
        <v>20220400033</v>
      </c>
      <c r="B132" s="473" t="s">
        <v>473</v>
      </c>
      <c r="C132" s="473" t="s">
        <v>468</v>
      </c>
      <c r="D132" s="473"/>
      <c r="E132" s="473">
        <v>29.4</v>
      </c>
      <c r="F132" s="473" t="s">
        <v>469</v>
      </c>
      <c r="G132" s="474"/>
      <c r="H132" s="564">
        <v>0</v>
      </c>
      <c r="I132" s="570"/>
      <c r="J132" s="564">
        <v>0</v>
      </c>
      <c r="K132" s="567">
        <v>15000</v>
      </c>
      <c r="L132" s="567">
        <f t="shared" si="1"/>
        <v>441000</v>
      </c>
      <c r="M132" s="567"/>
      <c r="N132" s="567"/>
      <c r="O132" s="567"/>
      <c r="P132" s="575">
        <v>4128045.5521813557</v>
      </c>
      <c r="Q132" s="567"/>
      <c r="R132" s="567"/>
      <c r="S132" s="572">
        <v>32.407483796535232</v>
      </c>
      <c r="T132" s="567">
        <v>486112.25694802846</v>
      </c>
      <c r="U132" s="567">
        <v>384312.72807583475</v>
      </c>
      <c r="V132" s="567">
        <v>19550</v>
      </c>
      <c r="W132" s="567">
        <v>2249062.6275482485</v>
      </c>
      <c r="X132" s="567"/>
      <c r="Y132" s="567">
        <v>0</v>
      </c>
      <c r="Z132" s="567">
        <v>441000</v>
      </c>
      <c r="AA132" s="567">
        <v>187950.25469173546</v>
      </c>
      <c r="AB132" s="567"/>
      <c r="AC132" s="567"/>
      <c r="AD132" s="567"/>
      <c r="AE132" s="567">
        <v>15000</v>
      </c>
      <c r="AF132" s="567">
        <v>6949371.1624971749</v>
      </c>
      <c r="AG132" s="572">
        <v>463.29141083314499</v>
      </c>
      <c r="AH132" s="567">
        <v>0</v>
      </c>
      <c r="AI132" s="567">
        <v>0</v>
      </c>
      <c r="AJ132" s="567">
        <v>0</v>
      </c>
      <c r="AK132" s="568"/>
      <c r="AL132" s="567">
        <v>0</v>
      </c>
      <c r="AM132" s="569"/>
      <c r="AN132" s="571"/>
      <c r="AO132" s="525"/>
      <c r="AP132" s="522">
        <v>9.1477083273530457</v>
      </c>
      <c r="AR132" s="521" t="s">
        <v>3229</v>
      </c>
    </row>
    <row r="133" spans="1:44" s="521" customFormat="1" ht="13.5" customHeight="1">
      <c r="A133" s="563">
        <v>20230600088</v>
      </c>
      <c r="B133" s="473" t="s">
        <v>474</v>
      </c>
      <c r="C133" s="473" t="s">
        <v>468</v>
      </c>
      <c r="D133" s="473"/>
      <c r="E133" s="473">
        <v>44.1</v>
      </c>
      <c r="F133" s="473" t="s">
        <v>469</v>
      </c>
      <c r="G133" s="474">
        <v>0</v>
      </c>
      <c r="H133" s="564">
        <v>0</v>
      </c>
      <c r="I133" s="570"/>
      <c r="J133" s="564">
        <v>0</v>
      </c>
      <c r="K133" s="567">
        <v>31400</v>
      </c>
      <c r="L133" s="567">
        <f t="shared" si="1"/>
        <v>1384740</v>
      </c>
      <c r="M133" s="567">
        <v>0</v>
      </c>
      <c r="N133" s="567">
        <v>0</v>
      </c>
      <c r="O133" s="567"/>
      <c r="P133" s="575">
        <v>5843292.0178968655</v>
      </c>
      <c r="Q133" s="567"/>
      <c r="R133" s="567"/>
      <c r="S133" s="572">
        <v>53.160332564547787</v>
      </c>
      <c r="T133" s="567">
        <v>1669234.4425268006</v>
      </c>
      <c r="U133" s="567">
        <v>1319670.576572615</v>
      </c>
      <c r="V133" s="567">
        <v>49810</v>
      </c>
      <c r="W133" s="567">
        <v>5730220.4336664071</v>
      </c>
      <c r="X133" s="567"/>
      <c r="Y133" s="567">
        <v>0</v>
      </c>
      <c r="Z133" s="567">
        <v>1384740</v>
      </c>
      <c r="AA133" s="567">
        <v>590163.79973204935</v>
      </c>
      <c r="AB133" s="567"/>
      <c r="AC133" s="567"/>
      <c r="AD133" s="567"/>
      <c r="AE133" s="567">
        <v>31400</v>
      </c>
      <c r="AF133" s="567">
        <v>13483346.827867938</v>
      </c>
      <c r="AG133" s="572">
        <v>429.40594993209993</v>
      </c>
      <c r="AH133" s="567">
        <v>0</v>
      </c>
      <c r="AI133" s="567">
        <v>0</v>
      </c>
      <c r="AJ133" s="567">
        <v>0</v>
      </c>
      <c r="AK133" s="568"/>
      <c r="AL133" s="567">
        <v>0</v>
      </c>
      <c r="AM133" s="569"/>
      <c r="AN133" s="571"/>
      <c r="AO133" s="525">
        <v>0</v>
      </c>
      <c r="AP133" s="522">
        <v>130.25509026044762</v>
      </c>
      <c r="AR133" s="521" t="s">
        <v>3229</v>
      </c>
    </row>
    <row r="134" spans="1:44" s="521" customFormat="1" ht="13.5" customHeight="1">
      <c r="A134" s="563">
        <v>20250300060</v>
      </c>
      <c r="B134" s="573" t="s">
        <v>477</v>
      </c>
      <c r="C134" s="473" t="s">
        <v>468</v>
      </c>
      <c r="D134" s="473"/>
      <c r="E134" s="473">
        <v>1260</v>
      </c>
      <c r="F134" s="473" t="s">
        <v>469</v>
      </c>
      <c r="G134" s="474">
        <v>0</v>
      </c>
      <c r="H134" s="564">
        <v>0</v>
      </c>
      <c r="I134" s="570"/>
      <c r="J134" s="564">
        <v>0</v>
      </c>
      <c r="K134" s="567">
        <v>49240</v>
      </c>
      <c r="L134" s="567">
        <f t="shared" si="1"/>
        <v>62042400</v>
      </c>
      <c r="M134" s="567">
        <v>0</v>
      </c>
      <c r="N134" s="567">
        <v>0</v>
      </c>
      <c r="O134" s="567"/>
      <c r="P134" s="575">
        <v>32650326.445735045</v>
      </c>
      <c r="Q134" s="567"/>
      <c r="R134" s="567"/>
      <c r="S134" s="572">
        <v>2.7944907397260277</v>
      </c>
      <c r="T134" s="567">
        <v>137600.7240241096</v>
      </c>
      <c r="U134" s="567">
        <v>108784.97482644083</v>
      </c>
      <c r="V134" s="567">
        <v>58920</v>
      </c>
      <c r="W134" s="567">
        <v>6778249.1056339024</v>
      </c>
      <c r="X134" s="567"/>
      <c r="Y134" s="567">
        <v>0</v>
      </c>
      <c r="Z134" s="567">
        <v>62042400</v>
      </c>
      <c r="AA134" s="567">
        <v>26441915.831488725</v>
      </c>
      <c r="AB134" s="567"/>
      <c r="AC134" s="567"/>
      <c r="AD134" s="567"/>
      <c r="AE134" s="567">
        <v>49240</v>
      </c>
      <c r="AF134" s="567">
        <v>65979276.357684106</v>
      </c>
      <c r="AG134" s="572">
        <v>1339.952809863609</v>
      </c>
      <c r="AH134" s="567">
        <v>0</v>
      </c>
      <c r="AI134" s="567">
        <v>0</v>
      </c>
      <c r="AJ134" s="567">
        <v>0</v>
      </c>
      <c r="AK134" s="568"/>
      <c r="AL134" s="567">
        <v>0</v>
      </c>
      <c r="AM134" s="569"/>
      <c r="AN134" s="571"/>
      <c r="AO134" s="525"/>
      <c r="AP134" s="522"/>
      <c r="AR134" s="521" t="s">
        <v>3229</v>
      </c>
    </row>
    <row r="135" spans="1:44" s="521" customFormat="1" ht="13.5" customHeight="1">
      <c r="A135" s="563">
        <v>20240200038</v>
      </c>
      <c r="B135" s="573" t="s">
        <v>478</v>
      </c>
      <c r="C135" s="473" t="s">
        <v>468</v>
      </c>
      <c r="D135" s="473"/>
      <c r="E135" s="473">
        <v>90</v>
      </c>
      <c r="F135" s="473" t="s">
        <v>469</v>
      </c>
      <c r="G135" s="474">
        <v>0</v>
      </c>
      <c r="H135" s="564">
        <v>0</v>
      </c>
      <c r="I135" s="570"/>
      <c r="J135" s="564">
        <v>0</v>
      </c>
      <c r="K135" s="567">
        <v>1488</v>
      </c>
      <c r="L135" s="567">
        <f t="shared" si="1"/>
        <v>133920</v>
      </c>
      <c r="M135" s="567">
        <v>0</v>
      </c>
      <c r="N135" s="567">
        <v>0</v>
      </c>
      <c r="O135" s="567"/>
      <c r="P135" s="575">
        <v>676198.91747898201</v>
      </c>
      <c r="Q135" s="567"/>
      <c r="R135" s="567"/>
      <c r="S135" s="572">
        <v>1469.7999150821918</v>
      </c>
      <c r="T135" s="567">
        <v>2187062.2736423016</v>
      </c>
      <c r="U135" s="567">
        <v>1729057.1402832833</v>
      </c>
      <c r="V135" s="567">
        <v>3225</v>
      </c>
      <c r="W135" s="567">
        <v>371009.05237049109</v>
      </c>
      <c r="X135" s="567"/>
      <c r="Y135" s="567">
        <v>0</v>
      </c>
      <c r="Z135" s="567">
        <v>133920</v>
      </c>
      <c r="AA135" s="567">
        <v>57075.505914551497</v>
      </c>
      <c r="AB135" s="567"/>
      <c r="AC135" s="567"/>
      <c r="AD135" s="567"/>
      <c r="AE135" s="567">
        <v>1488</v>
      </c>
      <c r="AF135" s="567">
        <v>2833340.6160473078</v>
      </c>
      <c r="AG135" s="572">
        <v>1904.126758096309</v>
      </c>
      <c r="AH135" s="567">
        <v>0</v>
      </c>
      <c r="AI135" s="567">
        <v>0</v>
      </c>
      <c r="AJ135" s="567">
        <v>0</v>
      </c>
      <c r="AK135" s="568"/>
      <c r="AL135" s="567">
        <v>0</v>
      </c>
      <c r="AM135" s="569"/>
      <c r="AN135" s="571"/>
      <c r="AO135" s="525"/>
      <c r="AP135" s="522"/>
      <c r="AR135" s="521" t="s">
        <v>3229</v>
      </c>
    </row>
    <row r="136" spans="1:44" s="521" customFormat="1" ht="13.5" customHeight="1" collapsed="1">
      <c r="A136" s="563">
        <v>20081000015</v>
      </c>
      <c r="B136" s="473" t="s">
        <v>499</v>
      </c>
      <c r="C136" s="473" t="s">
        <v>490</v>
      </c>
      <c r="D136" s="473"/>
      <c r="E136" s="473">
        <v>1000</v>
      </c>
      <c r="F136" s="473" t="s">
        <v>500</v>
      </c>
      <c r="G136" s="474">
        <v>2.4997022122537342</v>
      </c>
      <c r="H136" s="564">
        <v>0</v>
      </c>
      <c r="I136" s="564"/>
      <c r="J136" s="564">
        <v>0</v>
      </c>
      <c r="K136" s="567">
        <v>136</v>
      </c>
      <c r="L136" s="567">
        <f t="shared" si="1"/>
        <v>136000</v>
      </c>
      <c r="M136" s="567"/>
      <c r="N136" s="567"/>
      <c r="O136" s="567"/>
      <c r="P136" s="567"/>
      <c r="Q136" s="567">
        <v>339959.50086650782</v>
      </c>
      <c r="R136" s="567">
        <v>313843.93792902277</v>
      </c>
      <c r="S136" s="572">
        <v>0</v>
      </c>
      <c r="T136" s="567">
        <v>0</v>
      </c>
      <c r="U136" s="567">
        <v>0</v>
      </c>
      <c r="V136" s="567">
        <v>0</v>
      </c>
      <c r="W136" s="567">
        <v>0</v>
      </c>
      <c r="X136" s="567">
        <v>320</v>
      </c>
      <c r="Y136" s="567">
        <v>18474.34933919883</v>
      </c>
      <c r="Z136" s="567"/>
      <c r="AA136" s="567">
        <v>0</v>
      </c>
      <c r="AB136" s="567"/>
      <c r="AC136" s="567"/>
      <c r="AD136" s="567"/>
      <c r="AE136" s="567">
        <v>136</v>
      </c>
      <c r="AF136" s="567">
        <v>332318.28726822161</v>
      </c>
      <c r="AG136" s="572">
        <v>2443.5168181486883</v>
      </c>
      <c r="AH136" s="567">
        <v>0</v>
      </c>
      <c r="AI136" s="567">
        <v>0</v>
      </c>
      <c r="AJ136" s="567">
        <v>0</v>
      </c>
      <c r="AK136" s="568"/>
      <c r="AL136" s="567">
        <v>0</v>
      </c>
      <c r="AM136" s="569"/>
      <c r="AN136" s="571"/>
      <c r="AO136" s="525">
        <v>0</v>
      </c>
      <c r="AP136" s="522">
        <v>0</v>
      </c>
      <c r="AR136" s="521" t="s">
        <v>3229</v>
      </c>
    </row>
    <row r="137" spans="1:44" s="521" customFormat="1" ht="13.5" customHeight="1">
      <c r="A137" s="563">
        <v>20240100001</v>
      </c>
      <c r="B137" s="573" t="s">
        <v>526</v>
      </c>
      <c r="C137" s="473" t="s">
        <v>490</v>
      </c>
      <c r="D137" s="473"/>
      <c r="E137" s="473">
        <v>1000</v>
      </c>
      <c r="F137" s="473" t="s">
        <v>527</v>
      </c>
      <c r="G137" s="474">
        <v>3.1321260212047015</v>
      </c>
      <c r="H137" s="564">
        <v>0</v>
      </c>
      <c r="I137" s="564"/>
      <c r="J137" s="564">
        <v>0</v>
      </c>
      <c r="K137" s="567">
        <v>522</v>
      </c>
      <c r="L137" s="567">
        <f t="shared" si="1"/>
        <v>522000</v>
      </c>
      <c r="M137" s="567"/>
      <c r="N137" s="567"/>
      <c r="O137" s="567"/>
      <c r="P137" s="567"/>
      <c r="Q137" s="567">
        <v>1634969.7830688541</v>
      </c>
      <c r="R137" s="567">
        <v>1509372.0099170832</v>
      </c>
      <c r="S137" s="572">
        <v>0</v>
      </c>
      <c r="T137" s="567">
        <v>0</v>
      </c>
      <c r="U137" s="567">
        <v>0</v>
      </c>
      <c r="V137" s="567">
        <v>0</v>
      </c>
      <c r="W137" s="567">
        <v>0</v>
      </c>
      <c r="X137" s="567">
        <v>660</v>
      </c>
      <c r="Y137" s="567">
        <v>38103.345512097592</v>
      </c>
      <c r="Z137" s="567"/>
      <c r="AA137" s="567">
        <v>0</v>
      </c>
      <c r="AB137" s="567"/>
      <c r="AC137" s="567"/>
      <c r="AD137" s="567"/>
      <c r="AE137" s="567">
        <v>522</v>
      </c>
      <c r="AF137" s="567">
        <v>1547475.3554291809</v>
      </c>
      <c r="AG137" s="572">
        <v>2964.5121751516876</v>
      </c>
      <c r="AH137" s="567">
        <v>0</v>
      </c>
      <c r="AI137" s="567">
        <v>0</v>
      </c>
      <c r="AJ137" s="567">
        <v>0</v>
      </c>
      <c r="AK137" s="568"/>
      <c r="AL137" s="567">
        <v>0</v>
      </c>
      <c r="AM137" s="569"/>
      <c r="AN137" s="571"/>
      <c r="AO137" s="525"/>
      <c r="AP137" s="522"/>
      <c r="AR137" s="521" t="s">
        <v>3229</v>
      </c>
    </row>
    <row r="138" spans="1:44" s="521" customFormat="1" ht="13.5" customHeight="1">
      <c r="A138" s="563">
        <v>20090700009</v>
      </c>
      <c r="B138" s="473" t="s">
        <v>501</v>
      </c>
      <c r="C138" s="473" t="s">
        <v>490</v>
      </c>
      <c r="D138" s="473"/>
      <c r="E138" s="473">
        <v>1000</v>
      </c>
      <c r="F138" s="473" t="s">
        <v>502</v>
      </c>
      <c r="G138" s="474">
        <v>1.1267399533900599</v>
      </c>
      <c r="H138" s="564">
        <v>0</v>
      </c>
      <c r="I138" s="564"/>
      <c r="J138" s="564">
        <v>0</v>
      </c>
      <c r="K138" s="567">
        <v>391</v>
      </c>
      <c r="L138" s="567">
        <f t="shared" si="1"/>
        <v>391000</v>
      </c>
      <c r="M138" s="567"/>
      <c r="N138" s="567"/>
      <c r="O138" s="567"/>
      <c r="P138" s="567"/>
      <c r="Q138" s="567">
        <v>440555.32177551347</v>
      </c>
      <c r="R138" s="567">
        <v>406712.02513592283</v>
      </c>
      <c r="S138" s="572">
        <v>0</v>
      </c>
      <c r="T138" s="567">
        <v>0</v>
      </c>
      <c r="U138" s="567">
        <v>0</v>
      </c>
      <c r="V138" s="567">
        <v>0</v>
      </c>
      <c r="W138" s="567">
        <v>0</v>
      </c>
      <c r="X138" s="567">
        <v>1060</v>
      </c>
      <c r="Y138" s="567">
        <v>61196.282186096127</v>
      </c>
      <c r="Z138" s="567"/>
      <c r="AA138" s="567">
        <v>0</v>
      </c>
      <c r="AB138" s="567"/>
      <c r="AC138" s="567"/>
      <c r="AD138" s="567"/>
      <c r="AE138" s="567">
        <v>391</v>
      </c>
      <c r="AF138" s="567">
        <v>467908.30732201895</v>
      </c>
      <c r="AG138" s="572">
        <v>1196.6964381637313</v>
      </c>
      <c r="AH138" s="567">
        <v>0</v>
      </c>
      <c r="AI138" s="567">
        <v>0</v>
      </c>
      <c r="AJ138" s="567">
        <v>0</v>
      </c>
      <c r="AK138" s="568"/>
      <c r="AL138" s="567">
        <v>0</v>
      </c>
      <c r="AM138" s="569"/>
      <c r="AN138" s="571"/>
      <c r="AO138" s="525">
        <v>0</v>
      </c>
      <c r="AP138" s="522">
        <v>0</v>
      </c>
      <c r="AR138" s="521" t="s">
        <v>3229</v>
      </c>
    </row>
    <row r="139" spans="1:44" s="521" customFormat="1" ht="13.5" customHeight="1" collapsed="1">
      <c r="A139" s="563">
        <v>20050300004</v>
      </c>
      <c r="B139" s="473" t="s">
        <v>493</v>
      </c>
      <c r="C139" s="473" t="s">
        <v>490</v>
      </c>
      <c r="D139" s="473"/>
      <c r="E139" s="473">
        <v>1000</v>
      </c>
      <c r="F139" s="473" t="s">
        <v>494</v>
      </c>
      <c r="G139" s="474">
        <v>1.7519335539692478</v>
      </c>
      <c r="H139" s="564">
        <v>0</v>
      </c>
      <c r="I139" s="564"/>
      <c r="J139" s="564">
        <v>0</v>
      </c>
      <c r="K139" s="567">
        <v>18620</v>
      </c>
      <c r="L139" s="567">
        <f t="shared" si="1"/>
        <v>18620000</v>
      </c>
      <c r="M139" s="567"/>
      <c r="N139" s="567"/>
      <c r="O139" s="567"/>
      <c r="P139" s="567"/>
      <c r="Q139" s="567">
        <v>32621002.774907392</v>
      </c>
      <c r="R139" s="567">
        <v>30115069.42437429</v>
      </c>
      <c r="S139" s="572">
        <v>143.43321975732059</v>
      </c>
      <c r="T139" s="567">
        <v>2670726.5518813091</v>
      </c>
      <c r="U139" s="567">
        <v>2111434.5347762085</v>
      </c>
      <c r="V139" s="567">
        <v>0</v>
      </c>
      <c r="W139" s="567">
        <v>0</v>
      </c>
      <c r="X139" s="567">
        <v>12876.849104859335</v>
      </c>
      <c r="Y139" s="567">
        <v>743410.65234787855</v>
      </c>
      <c r="Z139" s="567"/>
      <c r="AA139" s="567">
        <v>0</v>
      </c>
      <c r="AB139" s="567"/>
      <c r="AC139" s="567"/>
      <c r="AD139" s="567"/>
      <c r="AE139" s="567">
        <v>18620</v>
      </c>
      <c r="AF139" s="567">
        <v>32969914.611498374</v>
      </c>
      <c r="AG139" s="572">
        <v>1770.6721058806861</v>
      </c>
      <c r="AH139" s="567">
        <v>0</v>
      </c>
      <c r="AI139" s="567">
        <v>0</v>
      </c>
      <c r="AJ139" s="567">
        <v>0</v>
      </c>
      <c r="AK139" s="568"/>
      <c r="AL139" s="567">
        <v>0</v>
      </c>
      <c r="AM139" s="569"/>
      <c r="AN139" s="571"/>
      <c r="AO139" s="525">
        <v>0</v>
      </c>
      <c r="AP139" s="522">
        <v>0</v>
      </c>
      <c r="AR139" s="521" t="s">
        <v>3229</v>
      </c>
    </row>
    <row r="140" spans="1:44" s="521" customFormat="1" ht="13.5" customHeight="1">
      <c r="A140" s="563">
        <v>20110400012</v>
      </c>
      <c r="B140" s="473" t="s">
        <v>511</v>
      </c>
      <c r="C140" s="473" t="s">
        <v>510</v>
      </c>
      <c r="D140" s="473"/>
      <c r="E140" s="473">
        <v>1000</v>
      </c>
      <c r="F140" s="473" t="s">
        <v>494</v>
      </c>
      <c r="G140" s="474">
        <v>1.7519335539692478</v>
      </c>
      <c r="H140" s="564">
        <v>0</v>
      </c>
      <c r="I140" s="564"/>
      <c r="J140" s="564">
        <v>0</v>
      </c>
      <c r="K140" s="567">
        <v>930</v>
      </c>
      <c r="L140" s="567">
        <f t="shared" si="1"/>
        <v>930000</v>
      </c>
      <c r="M140" s="567"/>
      <c r="N140" s="567"/>
      <c r="O140" s="567"/>
      <c r="P140" s="567"/>
      <c r="Q140" s="567">
        <v>1629298.2051914004</v>
      </c>
      <c r="R140" s="567">
        <v>1504136.1205514548</v>
      </c>
      <c r="S140" s="572">
        <v>143.43321975732059</v>
      </c>
      <c r="T140" s="567">
        <v>133392.89437430815</v>
      </c>
      <c r="U140" s="567">
        <v>105458.33068431118</v>
      </c>
      <c r="V140" s="567">
        <v>0</v>
      </c>
      <c r="W140" s="567">
        <v>0</v>
      </c>
      <c r="X140" s="567">
        <v>643.15089514066494</v>
      </c>
      <c r="Y140" s="567">
        <v>37130.607233272123</v>
      </c>
      <c r="Z140" s="567"/>
      <c r="AA140" s="567">
        <v>0</v>
      </c>
      <c r="AB140" s="567"/>
      <c r="AC140" s="567"/>
      <c r="AD140" s="567"/>
      <c r="AE140" s="567">
        <v>930</v>
      </c>
      <c r="AF140" s="567">
        <v>1646725.0584690382</v>
      </c>
      <c r="AG140" s="572">
        <v>1770.6721058806863</v>
      </c>
      <c r="AH140" s="567">
        <v>0</v>
      </c>
      <c r="AI140" s="567">
        <v>0</v>
      </c>
      <c r="AJ140" s="567">
        <v>0</v>
      </c>
      <c r="AK140" s="568"/>
      <c r="AL140" s="567">
        <v>0</v>
      </c>
      <c r="AM140" s="569"/>
      <c r="AN140" s="571"/>
      <c r="AO140" s="525">
        <v>0</v>
      </c>
      <c r="AP140" s="522">
        <v>0</v>
      </c>
      <c r="AR140" s="521" t="s">
        <v>3229</v>
      </c>
    </row>
    <row r="141" spans="1:44" s="521" customFormat="1" ht="13.5" customHeight="1">
      <c r="A141" s="563">
        <v>20210300049</v>
      </c>
      <c r="B141" s="473" t="s">
        <v>520</v>
      </c>
      <c r="C141" s="473" t="s">
        <v>490</v>
      </c>
      <c r="D141" s="473"/>
      <c r="E141" s="473">
        <v>1000</v>
      </c>
      <c r="F141" s="473" t="s">
        <v>521</v>
      </c>
      <c r="G141" s="474">
        <v>0.76025529744318365</v>
      </c>
      <c r="H141" s="564">
        <v>0</v>
      </c>
      <c r="I141" s="564"/>
      <c r="J141" s="564">
        <v>0</v>
      </c>
      <c r="K141" s="567">
        <v>50</v>
      </c>
      <c r="L141" s="567">
        <f t="shared" si="1"/>
        <v>50000</v>
      </c>
      <c r="M141" s="567"/>
      <c r="N141" s="567"/>
      <c r="O141" s="567"/>
      <c r="P141" s="567"/>
      <c r="Q141" s="567">
        <v>38012.764872159183</v>
      </c>
      <c r="R141" s="567">
        <v>35092.638354393443</v>
      </c>
      <c r="S141" s="572">
        <v>9.2098805573988063</v>
      </c>
      <c r="T141" s="567">
        <v>460.49402786994034</v>
      </c>
      <c r="U141" s="567">
        <v>364.05935786195772</v>
      </c>
      <c r="V141" s="567">
        <v>0</v>
      </c>
      <c r="W141" s="567">
        <v>0</v>
      </c>
      <c r="X141" s="567">
        <v>180</v>
      </c>
      <c r="Y141" s="567">
        <v>10391.821503299343</v>
      </c>
      <c r="Z141" s="567"/>
      <c r="AA141" s="567">
        <v>0</v>
      </c>
      <c r="AB141" s="567"/>
      <c r="AC141" s="567"/>
      <c r="AD141" s="567"/>
      <c r="AE141" s="567">
        <v>50</v>
      </c>
      <c r="AF141" s="567">
        <v>45848.519215554741</v>
      </c>
      <c r="AG141" s="572">
        <v>916.97038431109479</v>
      </c>
      <c r="AH141" s="567">
        <v>0</v>
      </c>
      <c r="AI141" s="567">
        <v>0</v>
      </c>
      <c r="AJ141" s="567">
        <v>0</v>
      </c>
      <c r="AK141" s="568"/>
      <c r="AL141" s="567">
        <v>0</v>
      </c>
      <c r="AM141" s="569"/>
      <c r="AN141" s="571"/>
      <c r="AO141" s="525">
        <v>0</v>
      </c>
      <c r="AP141" s="522">
        <v>248.08097570810074</v>
      </c>
      <c r="AR141" s="521" t="s">
        <v>3229</v>
      </c>
    </row>
    <row r="142" spans="1:44" s="521" customFormat="1" ht="13.5" customHeight="1">
      <c r="A142" s="563">
        <v>20180500057</v>
      </c>
      <c r="B142" s="473" t="s">
        <v>516</v>
      </c>
      <c r="C142" s="473" t="s">
        <v>490</v>
      </c>
      <c r="D142" s="473"/>
      <c r="E142" s="473">
        <v>1000</v>
      </c>
      <c r="F142" s="473" t="s">
        <v>517</v>
      </c>
      <c r="G142" s="474">
        <v>1.2952547947611213</v>
      </c>
      <c r="H142" s="564">
        <v>0</v>
      </c>
      <c r="I142" s="564"/>
      <c r="J142" s="564">
        <v>0</v>
      </c>
      <c r="K142" s="567">
        <v>522</v>
      </c>
      <c r="L142" s="567">
        <f t="shared" si="1"/>
        <v>522000</v>
      </c>
      <c r="M142" s="567"/>
      <c r="N142" s="567"/>
      <c r="O142" s="567"/>
      <c r="P142" s="567"/>
      <c r="Q142" s="567">
        <v>676123.00286530529</v>
      </c>
      <c r="R142" s="567">
        <v>624183.48421733617</v>
      </c>
      <c r="S142" s="572">
        <v>0</v>
      </c>
      <c r="T142" s="567">
        <v>0</v>
      </c>
      <c r="U142" s="567">
        <v>0</v>
      </c>
      <c r="V142" s="567">
        <v>0</v>
      </c>
      <c r="W142" s="567">
        <v>0</v>
      </c>
      <c r="X142" s="567">
        <v>340</v>
      </c>
      <c r="Y142" s="567">
        <v>19628.996172898758</v>
      </c>
      <c r="Z142" s="567"/>
      <c r="AA142" s="567">
        <v>0</v>
      </c>
      <c r="AB142" s="567"/>
      <c r="AC142" s="567"/>
      <c r="AD142" s="567"/>
      <c r="AE142" s="567">
        <v>522</v>
      </c>
      <c r="AF142" s="567">
        <v>643812.48039023497</v>
      </c>
      <c r="AG142" s="572">
        <v>1233.3572421268868</v>
      </c>
      <c r="AH142" s="567">
        <v>0</v>
      </c>
      <c r="AI142" s="567">
        <v>0</v>
      </c>
      <c r="AJ142" s="567">
        <v>0</v>
      </c>
      <c r="AK142" s="568"/>
      <c r="AL142" s="567">
        <v>0</v>
      </c>
      <c r="AM142" s="569"/>
      <c r="AN142" s="571"/>
      <c r="AO142" s="525">
        <v>0</v>
      </c>
      <c r="AP142" s="522">
        <v>140.33772245221246</v>
      </c>
      <c r="AR142" s="521" t="s">
        <v>3229</v>
      </c>
    </row>
    <row r="143" spans="1:44" s="521" customFormat="1" ht="13.5" customHeight="1" collapsed="1">
      <c r="A143" s="563">
        <v>20090900007</v>
      </c>
      <c r="B143" s="473" t="s">
        <v>503</v>
      </c>
      <c r="C143" s="473" t="s">
        <v>490</v>
      </c>
      <c r="D143" s="473"/>
      <c r="E143" s="473">
        <v>1000</v>
      </c>
      <c r="F143" s="473" t="s">
        <v>504</v>
      </c>
      <c r="G143" s="474">
        <v>1.9780822150500139</v>
      </c>
      <c r="H143" s="564">
        <v>0</v>
      </c>
      <c r="I143" s="564"/>
      <c r="J143" s="564">
        <v>0</v>
      </c>
      <c r="K143" s="567">
        <v>122</v>
      </c>
      <c r="L143" s="567">
        <f t="shared" si="1"/>
        <v>122000</v>
      </c>
      <c r="M143" s="567"/>
      <c r="N143" s="567"/>
      <c r="O143" s="567"/>
      <c r="P143" s="567"/>
      <c r="Q143" s="567">
        <v>241326.03023610171</v>
      </c>
      <c r="R143" s="567">
        <v>222787.45397916372</v>
      </c>
      <c r="S143" s="572">
        <v>0</v>
      </c>
      <c r="T143" s="567">
        <v>0</v>
      </c>
      <c r="U143" s="567">
        <v>0</v>
      </c>
      <c r="V143" s="567">
        <v>0</v>
      </c>
      <c r="W143" s="567">
        <v>0</v>
      </c>
      <c r="X143" s="567">
        <v>170</v>
      </c>
      <c r="Y143" s="567">
        <v>9814.4980864493791</v>
      </c>
      <c r="Z143" s="567"/>
      <c r="AA143" s="567">
        <v>0</v>
      </c>
      <c r="AB143" s="567"/>
      <c r="AC143" s="567"/>
      <c r="AD143" s="567"/>
      <c r="AE143" s="567">
        <v>122</v>
      </c>
      <c r="AF143" s="567">
        <v>232601.95206561309</v>
      </c>
      <c r="AG143" s="572">
        <v>1906.5733775869926</v>
      </c>
      <c r="AH143" s="567">
        <v>0</v>
      </c>
      <c r="AI143" s="567">
        <v>0</v>
      </c>
      <c r="AJ143" s="567">
        <v>0</v>
      </c>
      <c r="AK143" s="568"/>
      <c r="AL143" s="567">
        <v>0</v>
      </c>
      <c r="AM143" s="569"/>
      <c r="AN143" s="571"/>
      <c r="AO143" s="525">
        <v>0</v>
      </c>
      <c r="AP143" s="522">
        <v>0</v>
      </c>
      <c r="AR143" s="521" t="s">
        <v>3229</v>
      </c>
    </row>
    <row r="144" spans="1:44" s="521" customFormat="1" ht="13.5" customHeight="1">
      <c r="A144" s="563">
        <v>20110800692</v>
      </c>
      <c r="B144" s="473" t="s">
        <v>512</v>
      </c>
      <c r="C144" s="473" t="s">
        <v>490</v>
      </c>
      <c r="D144" s="473"/>
      <c r="E144" s="473">
        <v>1000</v>
      </c>
      <c r="F144" s="473" t="s">
        <v>126</v>
      </c>
      <c r="G144" s="474">
        <v>1.2657092176984073</v>
      </c>
      <c r="H144" s="564">
        <v>0</v>
      </c>
      <c r="I144" s="564"/>
      <c r="J144" s="564">
        <v>0</v>
      </c>
      <c r="K144" s="567">
        <v>14945</v>
      </c>
      <c r="L144" s="567">
        <f t="shared" si="1"/>
        <v>14945000</v>
      </c>
      <c r="M144" s="567"/>
      <c r="N144" s="567"/>
      <c r="O144" s="567"/>
      <c r="P144" s="567"/>
      <c r="Q144" s="567">
        <v>18916024.258502696</v>
      </c>
      <c r="R144" s="567">
        <v>17462902.281353123</v>
      </c>
      <c r="S144" s="572">
        <v>0</v>
      </c>
      <c r="T144" s="567">
        <v>0</v>
      </c>
      <c r="U144" s="567">
        <v>0</v>
      </c>
      <c r="V144" s="567">
        <v>0</v>
      </c>
      <c r="W144" s="567">
        <v>0</v>
      </c>
      <c r="X144" s="567">
        <v>4291.9199178644767</v>
      </c>
      <c r="Y144" s="567">
        <v>247782.58718279345</v>
      </c>
      <c r="Z144" s="567"/>
      <c r="AA144" s="567">
        <v>0</v>
      </c>
      <c r="AB144" s="567"/>
      <c r="AC144" s="567"/>
      <c r="AD144" s="567"/>
      <c r="AE144" s="567">
        <v>14945</v>
      </c>
      <c r="AF144" s="567">
        <v>17710684.868535917</v>
      </c>
      <c r="AG144" s="572">
        <v>1185.057535532681</v>
      </c>
      <c r="AH144" s="567">
        <v>0</v>
      </c>
      <c r="AI144" s="567">
        <v>0</v>
      </c>
      <c r="AJ144" s="567">
        <v>0</v>
      </c>
      <c r="AK144" s="568"/>
      <c r="AL144" s="567">
        <v>0</v>
      </c>
      <c r="AM144" s="569"/>
      <c r="AN144" s="571"/>
      <c r="AO144" s="525">
        <v>0</v>
      </c>
      <c r="AP144" s="522">
        <v>469.08484197893682</v>
      </c>
      <c r="AR144" s="521" t="s">
        <v>3229</v>
      </c>
    </row>
    <row r="145" spans="1:44" s="521" customFormat="1" ht="13.5" customHeight="1">
      <c r="A145" s="563">
        <v>20191100098</v>
      </c>
      <c r="B145" s="473" t="s">
        <v>518</v>
      </c>
      <c r="C145" s="473" t="s">
        <v>490</v>
      </c>
      <c r="D145" s="473"/>
      <c r="E145" s="473">
        <v>20000</v>
      </c>
      <c r="F145" s="473" t="s">
        <v>45</v>
      </c>
      <c r="G145" s="474">
        <v>1.2657092176984073</v>
      </c>
      <c r="H145" s="564">
        <v>0</v>
      </c>
      <c r="I145" s="564"/>
      <c r="J145" s="564">
        <v>0</v>
      </c>
      <c r="K145" s="567">
        <v>105</v>
      </c>
      <c r="L145" s="567">
        <f t="shared" si="1"/>
        <v>2100000</v>
      </c>
      <c r="M145" s="567"/>
      <c r="N145" s="567"/>
      <c r="O145" s="567"/>
      <c r="P145" s="567"/>
      <c r="Q145" s="567">
        <v>2657989.3571666554</v>
      </c>
      <c r="R145" s="567">
        <v>2453803.5992533667</v>
      </c>
      <c r="S145" s="572">
        <v>0</v>
      </c>
      <c r="T145" s="567">
        <v>0</v>
      </c>
      <c r="U145" s="567">
        <v>0</v>
      </c>
      <c r="V145" s="567">
        <v>0</v>
      </c>
      <c r="W145" s="567">
        <v>0</v>
      </c>
      <c r="X145" s="567">
        <v>603.08008213552364</v>
      </c>
      <c r="Y145" s="567">
        <v>34817.225365263716</v>
      </c>
      <c r="Z145" s="567"/>
      <c r="AA145" s="567">
        <v>0</v>
      </c>
      <c r="AB145" s="567"/>
      <c r="AC145" s="567"/>
      <c r="AD145" s="567"/>
      <c r="AE145" s="567">
        <v>105</v>
      </c>
      <c r="AF145" s="567">
        <v>2488620.8246186306</v>
      </c>
      <c r="AG145" s="572">
        <v>23701.150710653623</v>
      </c>
      <c r="AH145" s="567">
        <v>0</v>
      </c>
      <c r="AI145" s="567">
        <v>0</v>
      </c>
      <c r="AJ145" s="567">
        <v>0</v>
      </c>
      <c r="AK145" s="568"/>
      <c r="AL145" s="567">
        <v>0</v>
      </c>
      <c r="AM145" s="569"/>
      <c r="AN145" s="571"/>
      <c r="AO145" s="525">
        <v>0</v>
      </c>
      <c r="AP145" s="522">
        <v>0</v>
      </c>
      <c r="AR145" s="521" t="s">
        <v>3229</v>
      </c>
    </row>
    <row r="146" spans="1:44" s="521" customFormat="1" ht="13.5" customHeight="1">
      <c r="A146" s="563">
        <v>20091200006</v>
      </c>
      <c r="B146" s="473" t="s">
        <v>505</v>
      </c>
      <c r="C146" s="473" t="s">
        <v>490</v>
      </c>
      <c r="D146" s="473"/>
      <c r="E146" s="473">
        <v>1000</v>
      </c>
      <c r="F146" s="473" t="s">
        <v>506</v>
      </c>
      <c r="G146" s="474">
        <v>1.3030504900585989</v>
      </c>
      <c r="H146" s="564">
        <v>0</v>
      </c>
      <c r="I146" s="564"/>
      <c r="J146" s="564">
        <v>0</v>
      </c>
      <c r="K146" s="567">
        <v>2074</v>
      </c>
      <c r="L146" s="567">
        <f t="shared" ref="L146:L209" si="2">E146*K146</f>
        <v>2074000</v>
      </c>
      <c r="M146" s="567"/>
      <c r="N146" s="567"/>
      <c r="O146" s="567"/>
      <c r="P146" s="567"/>
      <c r="Q146" s="567">
        <v>2702526.716381534</v>
      </c>
      <c r="R146" s="567">
        <v>2494919.6150297448</v>
      </c>
      <c r="S146" s="572">
        <v>0</v>
      </c>
      <c r="T146" s="567">
        <v>0</v>
      </c>
      <c r="U146" s="567">
        <v>0</v>
      </c>
      <c r="V146" s="567">
        <v>0</v>
      </c>
      <c r="W146" s="567">
        <v>0</v>
      </c>
      <c r="X146" s="567">
        <v>1160</v>
      </c>
      <c r="Y146" s="567">
        <v>66969.516354595762</v>
      </c>
      <c r="Z146" s="567"/>
      <c r="AA146" s="567">
        <v>0</v>
      </c>
      <c r="AB146" s="567"/>
      <c r="AC146" s="567"/>
      <c r="AD146" s="567"/>
      <c r="AE146" s="567">
        <v>2074</v>
      </c>
      <c r="AF146" s="567">
        <v>2561889.1313843406</v>
      </c>
      <c r="AG146" s="572">
        <v>1235.2406612267794</v>
      </c>
      <c r="AH146" s="567">
        <v>0</v>
      </c>
      <c r="AI146" s="567">
        <v>0</v>
      </c>
      <c r="AJ146" s="567">
        <v>0</v>
      </c>
      <c r="AK146" s="568"/>
      <c r="AL146" s="567">
        <v>0</v>
      </c>
      <c r="AM146" s="569"/>
      <c r="AN146" s="571"/>
      <c r="AO146" s="525">
        <v>0</v>
      </c>
      <c r="AP146" s="522">
        <v>328.82478470359575</v>
      </c>
      <c r="AR146" s="521" t="s">
        <v>3229</v>
      </c>
    </row>
    <row r="147" spans="1:44" s="521" customFormat="1" ht="13.5" customHeight="1">
      <c r="A147" s="563">
        <v>20180200004</v>
      </c>
      <c r="B147" s="473" t="s">
        <v>514</v>
      </c>
      <c r="C147" s="473" t="s">
        <v>490</v>
      </c>
      <c r="D147" s="473"/>
      <c r="E147" s="473">
        <v>1000</v>
      </c>
      <c r="F147" s="473" t="s">
        <v>515</v>
      </c>
      <c r="G147" s="474">
        <v>2.0879516745443318</v>
      </c>
      <c r="H147" s="564">
        <v>0</v>
      </c>
      <c r="I147" s="564"/>
      <c r="J147" s="564">
        <v>0</v>
      </c>
      <c r="K147" s="567">
        <v>1044</v>
      </c>
      <c r="L147" s="567">
        <f t="shared" si="2"/>
        <v>1044000</v>
      </c>
      <c r="M147" s="567"/>
      <c r="N147" s="567"/>
      <c r="O147" s="567"/>
      <c r="P147" s="567"/>
      <c r="Q147" s="567">
        <v>2179821.5482242825</v>
      </c>
      <c r="R147" s="567">
        <v>2012368.4642832896</v>
      </c>
      <c r="S147" s="572">
        <v>0</v>
      </c>
      <c r="T147" s="567">
        <v>0</v>
      </c>
      <c r="U147" s="567">
        <v>0</v>
      </c>
      <c r="V147" s="567">
        <v>0</v>
      </c>
      <c r="W147" s="567">
        <v>0</v>
      </c>
      <c r="X147" s="567">
        <v>780</v>
      </c>
      <c r="Y147" s="567">
        <v>45031.226514297152</v>
      </c>
      <c r="Z147" s="567"/>
      <c r="AA147" s="567">
        <v>0</v>
      </c>
      <c r="AB147" s="567"/>
      <c r="AC147" s="567"/>
      <c r="AD147" s="567"/>
      <c r="AE147" s="567">
        <v>1044</v>
      </c>
      <c r="AF147" s="567">
        <v>2057399.6907975867</v>
      </c>
      <c r="AG147" s="572">
        <v>1970.6893590015197</v>
      </c>
      <c r="AH147" s="567">
        <v>0</v>
      </c>
      <c r="AI147" s="567">
        <v>0</v>
      </c>
      <c r="AJ147" s="567">
        <v>0</v>
      </c>
      <c r="AK147" s="568"/>
      <c r="AL147" s="567">
        <v>0</v>
      </c>
      <c r="AM147" s="569"/>
      <c r="AN147" s="571"/>
      <c r="AO147" s="525">
        <v>0</v>
      </c>
      <c r="AP147" s="522">
        <v>342.40832194012665</v>
      </c>
      <c r="AR147" s="521" t="s">
        <v>3229</v>
      </c>
    </row>
    <row r="148" spans="1:44" s="521" customFormat="1" ht="13.5" customHeight="1">
      <c r="A148" s="563">
        <v>20040500003</v>
      </c>
      <c r="B148" s="473" t="s">
        <v>491</v>
      </c>
      <c r="C148" s="473" t="s">
        <v>490</v>
      </c>
      <c r="D148" s="473"/>
      <c r="E148" s="473">
        <v>6500</v>
      </c>
      <c r="F148" s="473" t="s">
        <v>492</v>
      </c>
      <c r="G148" s="474">
        <v>0</v>
      </c>
      <c r="H148" s="564">
        <v>0</v>
      </c>
      <c r="I148" s="564"/>
      <c r="J148" s="564">
        <v>0</v>
      </c>
      <c r="K148" s="567">
        <v>0</v>
      </c>
      <c r="L148" s="567">
        <f t="shared" si="2"/>
        <v>0</v>
      </c>
      <c r="M148" s="567"/>
      <c r="N148" s="567"/>
      <c r="O148" s="567"/>
      <c r="P148" s="567"/>
      <c r="Q148" s="567">
        <v>0</v>
      </c>
      <c r="R148" s="567">
        <v>0</v>
      </c>
      <c r="S148" s="572">
        <v>0</v>
      </c>
      <c r="T148" s="567">
        <v>0</v>
      </c>
      <c r="U148" s="567">
        <v>0</v>
      </c>
      <c r="V148" s="567">
        <v>0</v>
      </c>
      <c r="W148" s="567">
        <v>0</v>
      </c>
      <c r="X148" s="567">
        <v>0</v>
      </c>
      <c r="Y148" s="567">
        <v>0</v>
      </c>
      <c r="Z148" s="567"/>
      <c r="AA148" s="567">
        <v>0</v>
      </c>
      <c r="AB148" s="567"/>
      <c r="AC148" s="567"/>
      <c r="AD148" s="567"/>
      <c r="AE148" s="567">
        <v>0</v>
      </c>
      <c r="AF148" s="567">
        <v>0</v>
      </c>
      <c r="AG148" s="572">
        <v>0</v>
      </c>
      <c r="AH148" s="567">
        <v>0</v>
      </c>
      <c r="AI148" s="567">
        <v>0</v>
      </c>
      <c r="AJ148" s="567">
        <v>0</v>
      </c>
      <c r="AK148" s="568"/>
      <c r="AL148" s="567">
        <v>0</v>
      </c>
      <c r="AM148" s="569"/>
      <c r="AN148" s="571"/>
      <c r="AO148" s="525">
        <v>0</v>
      </c>
      <c r="AP148" s="522">
        <v>0</v>
      </c>
      <c r="AR148" s="521">
        <v>0</v>
      </c>
    </row>
    <row r="149" spans="1:44" s="521" customFormat="1" ht="13.5" customHeight="1" collapsed="1">
      <c r="A149" s="563">
        <v>20111001044</v>
      </c>
      <c r="B149" s="473" t="s">
        <v>513</v>
      </c>
      <c r="C149" s="473" t="s">
        <v>490</v>
      </c>
      <c r="D149" s="473"/>
      <c r="E149" s="473">
        <v>1000</v>
      </c>
      <c r="F149" s="473" t="s">
        <v>305</v>
      </c>
      <c r="G149" s="474">
        <v>1.580070235330544</v>
      </c>
      <c r="H149" s="564">
        <v>0</v>
      </c>
      <c r="I149" s="564"/>
      <c r="J149" s="564">
        <v>0</v>
      </c>
      <c r="K149" s="567">
        <v>3072</v>
      </c>
      <c r="L149" s="567">
        <f t="shared" si="2"/>
        <v>3072000</v>
      </c>
      <c r="M149" s="567"/>
      <c r="N149" s="567"/>
      <c r="O149" s="567"/>
      <c r="P149" s="567"/>
      <c r="Q149" s="567">
        <v>4853975.7629354307</v>
      </c>
      <c r="R149" s="567">
        <v>4481095.1427119533</v>
      </c>
      <c r="S149" s="572">
        <v>0</v>
      </c>
      <c r="T149" s="567">
        <v>0</v>
      </c>
      <c r="U149" s="567">
        <v>0</v>
      </c>
      <c r="V149" s="567">
        <v>0</v>
      </c>
      <c r="W149" s="567">
        <v>0</v>
      </c>
      <c r="X149" s="567">
        <v>1810</v>
      </c>
      <c r="Y149" s="567">
        <v>104495.53844984339</v>
      </c>
      <c r="Z149" s="567"/>
      <c r="AA149" s="567">
        <v>0</v>
      </c>
      <c r="AB149" s="567"/>
      <c r="AC149" s="567"/>
      <c r="AD149" s="567"/>
      <c r="AE149" s="567">
        <v>3072</v>
      </c>
      <c r="AF149" s="567">
        <v>4585590.6811617967</v>
      </c>
      <c r="AG149" s="572">
        <v>1492.7052998573556</v>
      </c>
      <c r="AH149" s="567">
        <v>0</v>
      </c>
      <c r="AI149" s="567">
        <v>0</v>
      </c>
      <c r="AJ149" s="567">
        <v>0</v>
      </c>
      <c r="AK149" s="568"/>
      <c r="AL149" s="567">
        <v>0</v>
      </c>
      <c r="AM149" s="569"/>
      <c r="AN149" s="571"/>
      <c r="AO149" s="525">
        <v>0</v>
      </c>
      <c r="AP149" s="522">
        <v>496.60379225835226</v>
      </c>
      <c r="AR149" s="521" t="s">
        <v>3229</v>
      </c>
    </row>
    <row r="150" spans="1:44" s="521" customFormat="1" ht="13.5" customHeight="1" collapsed="1">
      <c r="A150" s="563">
        <v>20040100009</v>
      </c>
      <c r="B150" s="473" t="s">
        <v>489</v>
      </c>
      <c r="C150" s="473" t="s">
        <v>490</v>
      </c>
      <c r="D150" s="473"/>
      <c r="E150" s="473">
        <v>1000</v>
      </c>
      <c r="F150" s="473" t="s">
        <v>191</v>
      </c>
      <c r="G150" s="474">
        <v>1.5731245205740305</v>
      </c>
      <c r="H150" s="564">
        <v>0</v>
      </c>
      <c r="I150" s="564"/>
      <c r="J150" s="564">
        <v>0</v>
      </c>
      <c r="K150" s="567">
        <v>14700</v>
      </c>
      <c r="L150" s="567">
        <f t="shared" si="2"/>
        <v>14700000</v>
      </c>
      <c r="M150" s="567"/>
      <c r="N150" s="567"/>
      <c r="O150" s="567"/>
      <c r="P150" s="567"/>
      <c r="Q150" s="567">
        <v>23124930.45243825</v>
      </c>
      <c r="R150" s="567">
        <v>21348481.860425644</v>
      </c>
      <c r="S150" s="572">
        <v>0</v>
      </c>
      <c r="T150" s="567">
        <v>0</v>
      </c>
      <c r="U150" s="567">
        <v>0</v>
      </c>
      <c r="V150" s="567">
        <v>0</v>
      </c>
      <c r="W150" s="567">
        <v>0</v>
      </c>
      <c r="X150" s="567">
        <v>8650</v>
      </c>
      <c r="Y150" s="567">
        <v>499384.75557521841</v>
      </c>
      <c r="Z150" s="567"/>
      <c r="AA150" s="567">
        <v>0</v>
      </c>
      <c r="AB150" s="567"/>
      <c r="AC150" s="567"/>
      <c r="AD150" s="567"/>
      <c r="AE150" s="567">
        <v>14700</v>
      </c>
      <c r="AF150" s="567">
        <v>21847866.616000861</v>
      </c>
      <c r="AG150" s="572">
        <v>1486.2494296599225</v>
      </c>
      <c r="AH150" s="567">
        <v>0</v>
      </c>
      <c r="AI150" s="567">
        <v>0</v>
      </c>
      <c r="AJ150" s="567">
        <v>0</v>
      </c>
      <c r="AK150" s="568"/>
      <c r="AL150" s="567">
        <v>0</v>
      </c>
      <c r="AM150" s="569"/>
      <c r="AN150" s="571"/>
      <c r="AO150" s="525">
        <v>0</v>
      </c>
      <c r="AP150" s="522">
        <v>759.5031481792721</v>
      </c>
      <c r="AR150" s="521" t="s">
        <v>3229</v>
      </c>
    </row>
    <row r="151" spans="1:44" s="521" customFormat="1" ht="13.5" customHeight="1" collapsed="1">
      <c r="A151" s="563">
        <v>20220300014</v>
      </c>
      <c r="B151" s="573" t="s">
        <v>529</v>
      </c>
      <c r="C151" s="473" t="s">
        <v>490</v>
      </c>
      <c r="D151" s="473"/>
      <c r="E151" s="473">
        <v>1000</v>
      </c>
      <c r="F151" s="473" t="s">
        <v>191</v>
      </c>
      <c r="G151" s="474">
        <v>1.5731245205740305</v>
      </c>
      <c r="H151" s="564"/>
      <c r="I151" s="564"/>
      <c r="J151" s="564"/>
      <c r="K151" s="567">
        <v>6000</v>
      </c>
      <c r="L151" s="567">
        <f t="shared" si="2"/>
        <v>6000000</v>
      </c>
      <c r="M151" s="567"/>
      <c r="N151" s="567"/>
      <c r="O151" s="567"/>
      <c r="P151" s="567"/>
      <c r="Q151" s="567">
        <v>9438747.1234441828</v>
      </c>
      <c r="R151" s="567">
        <v>8713666.0654798541</v>
      </c>
      <c r="S151" s="572">
        <v>0</v>
      </c>
      <c r="T151" s="567">
        <v>0</v>
      </c>
      <c r="U151" s="567">
        <v>0</v>
      </c>
      <c r="V151" s="567">
        <v>0</v>
      </c>
      <c r="W151" s="567">
        <v>0</v>
      </c>
      <c r="X151" s="567">
        <v>1110</v>
      </c>
      <c r="Y151" s="567">
        <v>64082.899270345944</v>
      </c>
      <c r="Z151" s="567"/>
      <c r="AA151" s="567">
        <v>0</v>
      </c>
      <c r="AB151" s="567"/>
      <c r="AC151" s="567"/>
      <c r="AD151" s="567"/>
      <c r="AE151" s="567">
        <v>6000</v>
      </c>
      <c r="AF151" s="567">
        <v>8777748.9647502005</v>
      </c>
      <c r="AG151" s="572">
        <v>1462.9581607917</v>
      </c>
      <c r="AH151" s="567">
        <v>0</v>
      </c>
      <c r="AI151" s="567">
        <v>0</v>
      </c>
      <c r="AJ151" s="567">
        <v>0</v>
      </c>
      <c r="AK151" s="568"/>
      <c r="AL151" s="567">
        <v>0</v>
      </c>
      <c r="AM151" s="569"/>
      <c r="AN151" s="571"/>
      <c r="AO151" s="525"/>
      <c r="AP151" s="522"/>
      <c r="AR151" s="521" t="s">
        <v>3229</v>
      </c>
    </row>
    <row r="152" spans="1:44" s="521" customFormat="1" ht="13.5" customHeight="1" collapsed="1">
      <c r="A152" s="576">
        <v>20180500083</v>
      </c>
      <c r="B152" s="473" t="s">
        <v>479</v>
      </c>
      <c r="C152" s="473" t="s">
        <v>480</v>
      </c>
      <c r="D152" s="473"/>
      <c r="E152" s="473" t="s">
        <v>481</v>
      </c>
      <c r="F152" s="473" t="s">
        <v>481</v>
      </c>
      <c r="G152" s="474">
        <v>0</v>
      </c>
      <c r="H152" s="564">
        <v>239182</v>
      </c>
      <c r="I152" s="564"/>
      <c r="J152" s="564">
        <v>2882536.4402945619</v>
      </c>
      <c r="K152" s="567">
        <v>1215327</v>
      </c>
      <c r="L152" s="567"/>
      <c r="M152" s="577"/>
      <c r="N152" s="577"/>
      <c r="O152" s="567"/>
      <c r="P152" s="577"/>
      <c r="Q152" s="577"/>
      <c r="R152" s="577"/>
      <c r="S152" s="572"/>
      <c r="T152" s="577"/>
      <c r="U152" s="577"/>
      <c r="V152" s="567"/>
      <c r="W152" s="577"/>
      <c r="X152" s="567"/>
      <c r="Y152" s="567"/>
      <c r="Z152" s="577"/>
      <c r="AA152" s="577"/>
      <c r="AB152" s="567">
        <v>16388340.842159981</v>
      </c>
      <c r="AC152" s="567">
        <v>1208524</v>
      </c>
      <c r="AD152" s="567">
        <v>-16388340.842159981</v>
      </c>
      <c r="AE152" s="567">
        <v>0</v>
      </c>
      <c r="AF152" s="567">
        <v>0</v>
      </c>
      <c r="AG152" s="572">
        <v>13.249060186258417</v>
      </c>
      <c r="AH152" s="567">
        <v>0</v>
      </c>
      <c r="AI152" s="567">
        <v>0</v>
      </c>
      <c r="AJ152" s="567">
        <v>245985</v>
      </c>
      <c r="AK152" s="568"/>
      <c r="AL152" s="567">
        <v>3259070.0699167768</v>
      </c>
      <c r="AM152" s="569"/>
      <c r="AN152" s="529"/>
      <c r="AO152" s="525"/>
      <c r="AP152" s="522">
        <v>0</v>
      </c>
      <c r="AR152" s="521" t="s">
        <v>3229</v>
      </c>
    </row>
    <row r="153" spans="1:44" s="521" customFormat="1" ht="13.5" customHeight="1">
      <c r="A153" s="576">
        <v>20181100054</v>
      </c>
      <c r="B153" s="473" t="s">
        <v>482</v>
      </c>
      <c r="C153" s="473" t="s">
        <v>480</v>
      </c>
      <c r="D153" s="473"/>
      <c r="E153" s="473" t="s">
        <v>481</v>
      </c>
      <c r="F153" s="473" t="s">
        <v>481</v>
      </c>
      <c r="G153" s="474">
        <v>0</v>
      </c>
      <c r="H153" s="564">
        <v>159430</v>
      </c>
      <c r="I153" s="564"/>
      <c r="J153" s="564">
        <v>1862459.5447595178</v>
      </c>
      <c r="K153" s="567">
        <v>2426685</v>
      </c>
      <c r="L153" s="567"/>
      <c r="M153" s="577"/>
      <c r="N153" s="577"/>
      <c r="O153" s="567"/>
      <c r="P153" s="577"/>
      <c r="Q153" s="577"/>
      <c r="R153" s="577"/>
      <c r="S153" s="572"/>
      <c r="T153" s="577"/>
      <c r="U153" s="577"/>
      <c r="V153" s="567"/>
      <c r="W153" s="577"/>
      <c r="X153" s="567"/>
      <c r="Y153" s="567"/>
      <c r="Z153" s="577"/>
      <c r="AA153" s="577"/>
      <c r="AB153" s="567">
        <v>32376285.376236398</v>
      </c>
      <c r="AC153" s="567">
        <v>2258339</v>
      </c>
      <c r="AD153" s="567">
        <v>-32376285.376236398</v>
      </c>
      <c r="AE153" s="567">
        <v>0</v>
      </c>
      <c r="AF153" s="567">
        <v>0</v>
      </c>
      <c r="AG153" s="572">
        <v>13.239451811306115</v>
      </c>
      <c r="AH153" s="567">
        <v>0</v>
      </c>
      <c r="AI153" s="567">
        <v>0</v>
      </c>
      <c r="AJ153" s="567">
        <v>327776</v>
      </c>
      <c r="AK153" s="568"/>
      <c r="AL153" s="567">
        <v>4339574.5569026731</v>
      </c>
      <c r="AM153" s="569"/>
      <c r="AN153" s="529"/>
      <c r="AO153" s="525"/>
      <c r="AP153" s="522" t="e">
        <v>#N/A</v>
      </c>
      <c r="AR153" s="521" t="s">
        <v>3229</v>
      </c>
    </row>
    <row r="154" spans="1:44" s="521" customFormat="1" ht="13.5" customHeight="1">
      <c r="A154" s="576">
        <v>20211100018</v>
      </c>
      <c r="B154" s="473" t="s">
        <v>483</v>
      </c>
      <c r="C154" s="473" t="s">
        <v>480</v>
      </c>
      <c r="D154" s="473"/>
      <c r="E154" s="473" t="s">
        <v>481</v>
      </c>
      <c r="F154" s="473" t="s">
        <v>481</v>
      </c>
      <c r="G154" s="474">
        <v>0</v>
      </c>
      <c r="H154" s="564">
        <v>210431</v>
      </c>
      <c r="I154" s="564"/>
      <c r="J154" s="564">
        <v>2473558.0507830614</v>
      </c>
      <c r="K154" s="567">
        <v>203562</v>
      </c>
      <c r="L154" s="567"/>
      <c r="M154" s="577"/>
      <c r="N154" s="577"/>
      <c r="O154" s="567"/>
      <c r="P154" s="577"/>
      <c r="Q154" s="577"/>
      <c r="R154" s="577"/>
      <c r="S154" s="572"/>
      <c r="T154" s="577"/>
      <c r="U154" s="577"/>
      <c r="V154" s="567"/>
      <c r="W154" s="577"/>
      <c r="X154" s="567"/>
      <c r="Y154" s="567"/>
      <c r="Z154" s="577"/>
      <c r="AA154" s="577"/>
      <c r="AB154" s="567">
        <v>2936345.1860858928</v>
      </c>
      <c r="AC154" s="567">
        <v>305491</v>
      </c>
      <c r="AD154" s="567">
        <v>-2936345.1860858928</v>
      </c>
      <c r="AE154" s="567">
        <v>0</v>
      </c>
      <c r="AF154" s="567">
        <v>0</v>
      </c>
      <c r="AG154" s="572">
        <v>13.067620072969723</v>
      </c>
      <c r="AH154" s="567">
        <v>0</v>
      </c>
      <c r="AI154" s="567">
        <v>0</v>
      </c>
      <c r="AJ154" s="567">
        <v>108502</v>
      </c>
      <c r="AK154" s="568"/>
      <c r="AL154" s="567">
        <v>1417862.9131573609</v>
      </c>
      <c r="AM154" s="569"/>
      <c r="AN154" s="529"/>
      <c r="AO154" s="525"/>
      <c r="AP154" s="522" t="e">
        <v>#N/A</v>
      </c>
      <c r="AR154" s="521" t="s">
        <v>3229</v>
      </c>
    </row>
    <row r="155" spans="1:44" s="521" customFormat="1" ht="13.5" customHeight="1" collapsed="1">
      <c r="A155" s="576">
        <v>20220900038</v>
      </c>
      <c r="B155" s="473" t="s">
        <v>485</v>
      </c>
      <c r="C155" s="473" t="s">
        <v>480</v>
      </c>
      <c r="D155" s="473"/>
      <c r="E155" s="473" t="s">
        <v>481</v>
      </c>
      <c r="F155" s="473" t="s">
        <v>481</v>
      </c>
      <c r="G155" s="474">
        <v>0</v>
      </c>
      <c r="H155" s="564">
        <v>483822</v>
      </c>
      <c r="I155" s="564"/>
      <c r="J155" s="564">
        <v>9466083.777153844</v>
      </c>
      <c r="K155" s="567">
        <v>1713808</v>
      </c>
      <c r="L155" s="567"/>
      <c r="M155" s="577"/>
      <c r="N155" s="577"/>
      <c r="O155" s="567"/>
      <c r="P155" s="577"/>
      <c r="Q155" s="577"/>
      <c r="R155" s="577"/>
      <c r="S155" s="572"/>
      <c r="T155" s="577"/>
      <c r="U155" s="577"/>
      <c r="V155" s="567"/>
      <c r="W155" s="577"/>
      <c r="X155" s="567"/>
      <c r="Y155" s="567"/>
      <c r="Z155" s="577"/>
      <c r="AA155" s="577"/>
      <c r="AB155" s="567">
        <v>28308957.726339702</v>
      </c>
      <c r="AC155" s="567">
        <v>1809855</v>
      </c>
      <c r="AD155" s="567">
        <v>-28308957.726339702</v>
      </c>
      <c r="AE155" s="567"/>
      <c r="AF155" s="567"/>
      <c r="AG155" s="572">
        <v>17.188990641506326</v>
      </c>
      <c r="AH155" s="567">
        <v>0</v>
      </c>
      <c r="AI155" s="567">
        <v>0</v>
      </c>
      <c r="AJ155" s="567">
        <v>387775</v>
      </c>
      <c r="AK155" s="568"/>
      <c r="AL155" s="567">
        <v>6665460.8460101159</v>
      </c>
      <c r="AM155" s="569"/>
      <c r="AN155" s="571"/>
      <c r="AO155" s="525"/>
      <c r="AP155" s="522"/>
      <c r="AR155" s="521" t="s">
        <v>3229</v>
      </c>
    </row>
    <row r="156" spans="1:44" s="521" customFormat="1" ht="13.5" customHeight="1">
      <c r="A156" s="576">
        <v>20230600089</v>
      </c>
      <c r="B156" s="573" t="s">
        <v>486</v>
      </c>
      <c r="C156" s="473" t="s">
        <v>480</v>
      </c>
      <c r="D156" s="473"/>
      <c r="E156" s="473" t="s">
        <v>481</v>
      </c>
      <c r="F156" s="473" t="s">
        <v>481</v>
      </c>
      <c r="G156" s="474"/>
      <c r="H156" s="564">
        <v>588679</v>
      </c>
      <c r="I156" s="570"/>
      <c r="J156" s="564">
        <v>7110893.8049561577</v>
      </c>
      <c r="K156" s="567">
        <v>405086</v>
      </c>
      <c r="L156" s="567"/>
      <c r="M156" s="577"/>
      <c r="N156" s="577"/>
      <c r="O156" s="567"/>
      <c r="P156" s="577"/>
      <c r="Q156" s="577"/>
      <c r="R156" s="577"/>
      <c r="S156" s="572"/>
      <c r="T156" s="577"/>
      <c r="U156" s="577"/>
      <c r="V156" s="567"/>
      <c r="W156" s="577"/>
      <c r="X156" s="567"/>
      <c r="Y156" s="567"/>
      <c r="Z156" s="577"/>
      <c r="AA156" s="577"/>
      <c r="AB156" s="567">
        <v>5843292.0178968655</v>
      </c>
      <c r="AC156" s="567">
        <v>968467</v>
      </c>
      <c r="AD156" s="567">
        <v>-5843292.0178968655</v>
      </c>
      <c r="AE156" s="567"/>
      <c r="AF156" s="567"/>
      <c r="AG156" s="572">
        <v>13.035461927973941</v>
      </c>
      <c r="AH156" s="567">
        <v>0</v>
      </c>
      <c r="AI156" s="567">
        <v>0</v>
      </c>
      <c r="AJ156" s="567">
        <v>25298</v>
      </c>
      <c r="AK156" s="568"/>
      <c r="AL156" s="567">
        <v>329771.11585388478</v>
      </c>
      <c r="AM156" s="569"/>
      <c r="AN156" s="571"/>
      <c r="AO156" s="525"/>
      <c r="AP156" s="522"/>
      <c r="AR156" s="521" t="s">
        <v>3229</v>
      </c>
    </row>
    <row r="157" spans="1:44" s="521" customFormat="1" ht="13.5" customHeight="1">
      <c r="A157" s="576">
        <v>20240200039</v>
      </c>
      <c r="B157" s="573" t="s">
        <v>487</v>
      </c>
      <c r="C157" s="473" t="s">
        <v>480</v>
      </c>
      <c r="D157" s="473"/>
      <c r="E157" s="473" t="s">
        <v>481</v>
      </c>
      <c r="F157" s="473" t="s">
        <v>481</v>
      </c>
      <c r="G157" s="474"/>
      <c r="H157" s="564">
        <v>33959</v>
      </c>
      <c r="I157" s="570"/>
      <c r="J157" s="564">
        <v>535390.67085056659</v>
      </c>
      <c r="K157" s="567">
        <v>36500</v>
      </c>
      <c r="L157" s="567"/>
      <c r="M157" s="577"/>
      <c r="N157" s="577"/>
      <c r="O157" s="567"/>
      <c r="P157" s="577"/>
      <c r="Q157" s="577"/>
      <c r="R157" s="577"/>
      <c r="S157" s="572"/>
      <c r="T157" s="577"/>
      <c r="U157" s="577"/>
      <c r="V157" s="567"/>
      <c r="W157" s="577"/>
      <c r="X157" s="567"/>
      <c r="Y157" s="567"/>
      <c r="Z157" s="577"/>
      <c r="AA157" s="577"/>
      <c r="AB157" s="567">
        <v>676198.91747898201</v>
      </c>
      <c r="AC157" s="567">
        <v>44849</v>
      </c>
      <c r="AD157" s="567">
        <v>-676198.91747898201</v>
      </c>
      <c r="AE157" s="567">
        <v>0</v>
      </c>
      <c r="AF157" s="567">
        <v>0</v>
      </c>
      <c r="AG157" s="572">
        <v>17.195668237266332</v>
      </c>
      <c r="AH157" s="567">
        <v>0</v>
      </c>
      <c r="AI157" s="567">
        <v>0</v>
      </c>
      <c r="AJ157" s="567">
        <v>25610</v>
      </c>
      <c r="AK157" s="568"/>
      <c r="AL157" s="567">
        <v>440381.06355639076</v>
      </c>
      <c r="AM157" s="569"/>
      <c r="AN157" s="571"/>
      <c r="AO157" s="525"/>
      <c r="AP157" s="522"/>
      <c r="AR157" s="521" t="s">
        <v>3229</v>
      </c>
    </row>
    <row r="158" spans="1:44" s="521" customFormat="1" ht="13.5" customHeight="1">
      <c r="A158" s="576">
        <v>20250300059</v>
      </c>
      <c r="B158" s="573" t="s">
        <v>488</v>
      </c>
      <c r="C158" s="473" t="s">
        <v>480</v>
      </c>
      <c r="D158" s="473"/>
      <c r="E158" s="473" t="s">
        <v>481</v>
      </c>
      <c r="F158" s="473" t="s">
        <v>481</v>
      </c>
      <c r="G158" s="474"/>
      <c r="H158" s="564"/>
      <c r="I158" s="570"/>
      <c r="J158" s="564"/>
      <c r="K158" s="567">
        <v>50</v>
      </c>
      <c r="L158" s="567"/>
      <c r="M158" s="577"/>
      <c r="N158" s="577"/>
      <c r="O158" s="567"/>
      <c r="P158" s="577"/>
      <c r="Q158" s="577"/>
      <c r="R158" s="577"/>
      <c r="S158" s="572"/>
      <c r="T158" s="577"/>
      <c r="U158" s="577"/>
      <c r="V158" s="567"/>
      <c r="W158" s="577"/>
      <c r="X158" s="567"/>
      <c r="Y158" s="567"/>
      <c r="Z158" s="577"/>
      <c r="AA158" s="577"/>
      <c r="AB158" s="567">
        <v>32650326.445735045</v>
      </c>
      <c r="AC158" s="567">
        <v>50</v>
      </c>
      <c r="AD158" s="567">
        <v>-32650326.445735045</v>
      </c>
      <c r="AE158" s="567">
        <v>0</v>
      </c>
      <c r="AF158" s="567">
        <v>0</v>
      </c>
      <c r="AG158" s="572">
        <v>653006.52891470084</v>
      </c>
      <c r="AH158" s="567">
        <v>0</v>
      </c>
      <c r="AI158" s="567">
        <v>0</v>
      </c>
      <c r="AJ158" s="567">
        <v>0</v>
      </c>
      <c r="AK158" s="568"/>
      <c r="AL158" s="567">
        <v>0</v>
      </c>
      <c r="AM158" s="569"/>
      <c r="AN158" s="571"/>
      <c r="AO158" s="525"/>
      <c r="AP158" s="522"/>
      <c r="AR158" s="521" t="s">
        <v>3229</v>
      </c>
    </row>
    <row r="159" spans="1:44" s="521" customFormat="1" ht="13.5" customHeight="1" collapsed="1">
      <c r="A159" s="576">
        <v>20020400014</v>
      </c>
      <c r="B159" s="473" t="s">
        <v>530</v>
      </c>
      <c r="C159" s="473" t="s">
        <v>481</v>
      </c>
      <c r="D159" s="473"/>
      <c r="E159" s="473" t="s">
        <v>481</v>
      </c>
      <c r="F159" s="473" t="s">
        <v>481</v>
      </c>
      <c r="G159" s="578" t="s">
        <v>531</v>
      </c>
      <c r="H159" s="564">
        <v>0</v>
      </c>
      <c r="I159" s="564"/>
      <c r="J159" s="564">
        <v>0</v>
      </c>
      <c r="K159" s="567">
        <v>246</v>
      </c>
      <c r="L159" s="567"/>
      <c r="M159" s="577" t="s">
        <v>531</v>
      </c>
      <c r="N159" s="577" t="s">
        <v>531</v>
      </c>
      <c r="O159" s="577"/>
      <c r="P159" s="577"/>
      <c r="Q159" s="577"/>
      <c r="R159" s="577"/>
      <c r="S159" s="572">
        <v>0</v>
      </c>
      <c r="T159" s="577" t="s">
        <v>531</v>
      </c>
      <c r="U159" s="577" t="s">
        <v>531</v>
      </c>
      <c r="V159" s="567">
        <v>0</v>
      </c>
      <c r="W159" s="577" t="s">
        <v>531</v>
      </c>
      <c r="X159" s="567"/>
      <c r="Y159" s="567">
        <v>0</v>
      </c>
      <c r="Z159" s="577" t="s">
        <v>531</v>
      </c>
      <c r="AA159" s="577" t="s">
        <v>531</v>
      </c>
      <c r="AB159" s="567">
        <v>722996.3172787053</v>
      </c>
      <c r="AC159" s="567"/>
      <c r="AD159" s="567"/>
      <c r="AE159" s="567">
        <v>246</v>
      </c>
      <c r="AF159" s="567">
        <v>722996.3172787053</v>
      </c>
      <c r="AG159" s="572">
        <v>2939.0094198321353</v>
      </c>
      <c r="AH159" s="567">
        <v>0</v>
      </c>
      <c r="AI159" s="567">
        <v>0</v>
      </c>
      <c r="AJ159" s="567">
        <v>0</v>
      </c>
      <c r="AK159" s="568"/>
      <c r="AL159" s="567">
        <v>0</v>
      </c>
      <c r="AM159" s="569"/>
      <c r="AN159" s="571"/>
      <c r="AO159" s="525"/>
      <c r="AP159" s="522">
        <v>0</v>
      </c>
      <c r="AR159" s="521" t="s">
        <v>3229</v>
      </c>
    </row>
    <row r="160" spans="1:44" s="521" customFormat="1" ht="13.5" customHeight="1" collapsed="1">
      <c r="A160" s="576">
        <v>20041100007</v>
      </c>
      <c r="B160" s="473" t="s">
        <v>533</v>
      </c>
      <c r="C160" s="473" t="s">
        <v>481</v>
      </c>
      <c r="D160" s="473"/>
      <c r="E160" s="473" t="s">
        <v>481</v>
      </c>
      <c r="F160" s="473" t="s">
        <v>481</v>
      </c>
      <c r="G160" s="578" t="s">
        <v>531</v>
      </c>
      <c r="H160" s="564">
        <v>0</v>
      </c>
      <c r="I160" s="564"/>
      <c r="J160" s="564">
        <v>0</v>
      </c>
      <c r="K160" s="567">
        <v>600</v>
      </c>
      <c r="L160" s="567"/>
      <c r="M160" s="577" t="s">
        <v>531</v>
      </c>
      <c r="N160" s="577" t="s">
        <v>531</v>
      </c>
      <c r="O160" s="577"/>
      <c r="P160" s="577"/>
      <c r="Q160" s="577"/>
      <c r="R160" s="577"/>
      <c r="S160" s="572">
        <v>0</v>
      </c>
      <c r="T160" s="577" t="s">
        <v>531</v>
      </c>
      <c r="U160" s="577" t="s">
        <v>531</v>
      </c>
      <c r="V160" s="567">
        <v>0</v>
      </c>
      <c r="W160" s="577" t="s">
        <v>531</v>
      </c>
      <c r="X160" s="567"/>
      <c r="Y160" s="567">
        <v>0</v>
      </c>
      <c r="Z160" s="577" t="s">
        <v>531</v>
      </c>
      <c r="AA160" s="577" t="s">
        <v>531</v>
      </c>
      <c r="AB160" s="567">
        <v>4296817.3556405362</v>
      </c>
      <c r="AC160" s="567"/>
      <c r="AD160" s="567"/>
      <c r="AE160" s="567">
        <v>600</v>
      </c>
      <c r="AF160" s="567">
        <v>4296817.3556405362</v>
      </c>
      <c r="AG160" s="572">
        <v>7161.3622594008939</v>
      </c>
      <c r="AH160" s="567">
        <v>0</v>
      </c>
      <c r="AI160" s="567">
        <v>0</v>
      </c>
      <c r="AJ160" s="567">
        <v>0</v>
      </c>
      <c r="AK160" s="568"/>
      <c r="AL160" s="567">
        <v>0</v>
      </c>
      <c r="AM160" s="569"/>
      <c r="AN160" s="571"/>
      <c r="AO160" s="525"/>
      <c r="AP160" s="522">
        <v>2.4919912275418885</v>
      </c>
      <c r="AR160" s="521" t="s">
        <v>3229</v>
      </c>
    </row>
    <row r="161" spans="1:44" s="521" customFormat="1" ht="13.5" customHeight="1" collapsed="1">
      <c r="A161" s="576">
        <v>20061200018</v>
      </c>
      <c r="B161" s="473" t="s">
        <v>537</v>
      </c>
      <c r="C161" s="473" t="s">
        <v>481</v>
      </c>
      <c r="D161" s="473"/>
      <c r="E161" s="473" t="s">
        <v>481</v>
      </c>
      <c r="F161" s="473" t="s">
        <v>481</v>
      </c>
      <c r="G161" s="578" t="s">
        <v>531</v>
      </c>
      <c r="H161" s="564">
        <v>0</v>
      </c>
      <c r="I161" s="564"/>
      <c r="J161" s="564">
        <v>0</v>
      </c>
      <c r="K161" s="567">
        <v>11040</v>
      </c>
      <c r="L161" s="567"/>
      <c r="M161" s="577" t="s">
        <v>531</v>
      </c>
      <c r="N161" s="577" t="s">
        <v>531</v>
      </c>
      <c r="O161" s="577"/>
      <c r="P161" s="577"/>
      <c r="Q161" s="577"/>
      <c r="R161" s="577"/>
      <c r="S161" s="572">
        <v>0</v>
      </c>
      <c r="T161" s="577" t="s">
        <v>531</v>
      </c>
      <c r="U161" s="577" t="s">
        <v>531</v>
      </c>
      <c r="V161" s="567">
        <v>0</v>
      </c>
      <c r="W161" s="577" t="s">
        <v>531</v>
      </c>
      <c r="X161" s="567"/>
      <c r="Y161" s="567">
        <v>0</v>
      </c>
      <c r="Z161" s="577" t="s">
        <v>531</v>
      </c>
      <c r="AA161" s="577" t="s">
        <v>531</v>
      </c>
      <c r="AB161" s="567">
        <v>5239677.7446880667</v>
      </c>
      <c r="AC161" s="567"/>
      <c r="AD161" s="567"/>
      <c r="AE161" s="567">
        <v>11040</v>
      </c>
      <c r="AF161" s="567">
        <v>5239677.7446880667</v>
      </c>
      <c r="AG161" s="572">
        <v>474.60849136667269</v>
      </c>
      <c r="AH161" s="567">
        <v>0</v>
      </c>
      <c r="AI161" s="567">
        <v>0</v>
      </c>
      <c r="AJ161" s="567">
        <v>0</v>
      </c>
      <c r="AK161" s="568"/>
      <c r="AL161" s="567">
        <v>0</v>
      </c>
      <c r="AM161" s="569"/>
      <c r="AN161" s="571"/>
      <c r="AO161" s="525"/>
      <c r="AP161" s="522">
        <v>21.053224744001959</v>
      </c>
      <c r="AR161" s="521" t="s">
        <v>3229</v>
      </c>
    </row>
    <row r="162" spans="1:44" s="521" customFormat="1" ht="13.5" customHeight="1">
      <c r="A162" s="576">
        <v>20061200019</v>
      </c>
      <c r="B162" s="473" t="s">
        <v>538</v>
      </c>
      <c r="C162" s="473" t="s">
        <v>481</v>
      </c>
      <c r="D162" s="473"/>
      <c r="E162" s="473" t="s">
        <v>481</v>
      </c>
      <c r="F162" s="473" t="s">
        <v>481</v>
      </c>
      <c r="G162" s="578" t="s">
        <v>531</v>
      </c>
      <c r="H162" s="564">
        <v>0</v>
      </c>
      <c r="I162" s="564"/>
      <c r="J162" s="564">
        <v>0</v>
      </c>
      <c r="K162" s="567">
        <v>100</v>
      </c>
      <c r="L162" s="567"/>
      <c r="M162" s="577" t="s">
        <v>531</v>
      </c>
      <c r="N162" s="577" t="s">
        <v>531</v>
      </c>
      <c r="O162" s="577"/>
      <c r="P162" s="577"/>
      <c r="Q162" s="577"/>
      <c r="R162" s="577"/>
      <c r="S162" s="572">
        <v>0</v>
      </c>
      <c r="T162" s="577" t="s">
        <v>531</v>
      </c>
      <c r="U162" s="577" t="s">
        <v>531</v>
      </c>
      <c r="V162" s="567">
        <v>0</v>
      </c>
      <c r="W162" s="577" t="s">
        <v>531</v>
      </c>
      <c r="X162" s="567"/>
      <c r="Y162" s="567">
        <v>0</v>
      </c>
      <c r="Z162" s="577" t="s">
        <v>531</v>
      </c>
      <c r="AA162" s="577" t="s">
        <v>531</v>
      </c>
      <c r="AB162" s="567">
        <v>312072.9862514229</v>
      </c>
      <c r="AC162" s="567"/>
      <c r="AD162" s="567"/>
      <c r="AE162" s="567">
        <v>100</v>
      </c>
      <c r="AF162" s="567">
        <v>312072.9862514229</v>
      </c>
      <c r="AG162" s="572">
        <v>3120.7298625142289</v>
      </c>
      <c r="AH162" s="567">
        <v>0</v>
      </c>
      <c r="AI162" s="567">
        <v>0</v>
      </c>
      <c r="AJ162" s="567">
        <v>0</v>
      </c>
      <c r="AK162" s="568"/>
      <c r="AL162" s="567">
        <v>0</v>
      </c>
      <c r="AM162" s="569"/>
      <c r="AN162" s="571"/>
      <c r="AO162" s="525"/>
      <c r="AP162" s="522">
        <v>26.06589730209766</v>
      </c>
      <c r="AR162" s="521" t="s">
        <v>3229</v>
      </c>
    </row>
    <row r="163" spans="1:44" s="521" customFormat="1" ht="13.5" customHeight="1">
      <c r="A163" s="576">
        <v>20061200026</v>
      </c>
      <c r="B163" s="473" t="s">
        <v>539</v>
      </c>
      <c r="C163" s="473" t="s">
        <v>481</v>
      </c>
      <c r="D163" s="473"/>
      <c r="E163" s="473" t="s">
        <v>481</v>
      </c>
      <c r="F163" s="473" t="s">
        <v>481</v>
      </c>
      <c r="G163" s="578" t="s">
        <v>531</v>
      </c>
      <c r="H163" s="564">
        <v>0</v>
      </c>
      <c r="I163" s="564"/>
      <c r="J163" s="564">
        <v>0</v>
      </c>
      <c r="K163" s="567">
        <v>6480</v>
      </c>
      <c r="L163" s="567"/>
      <c r="M163" s="577" t="s">
        <v>531</v>
      </c>
      <c r="N163" s="577" t="s">
        <v>531</v>
      </c>
      <c r="O163" s="577"/>
      <c r="P163" s="577"/>
      <c r="Q163" s="577"/>
      <c r="R163" s="577"/>
      <c r="S163" s="572">
        <v>0</v>
      </c>
      <c r="T163" s="577" t="s">
        <v>531</v>
      </c>
      <c r="U163" s="577" t="s">
        <v>531</v>
      </c>
      <c r="V163" s="567">
        <v>0</v>
      </c>
      <c r="W163" s="577" t="s">
        <v>531</v>
      </c>
      <c r="X163" s="567"/>
      <c r="Y163" s="567">
        <v>0</v>
      </c>
      <c r="Z163" s="577" t="s">
        <v>531</v>
      </c>
      <c r="AA163" s="577" t="s">
        <v>531</v>
      </c>
      <c r="AB163" s="567">
        <v>4155920.1233071317</v>
      </c>
      <c r="AC163" s="567"/>
      <c r="AD163" s="567"/>
      <c r="AE163" s="567">
        <v>6480</v>
      </c>
      <c r="AF163" s="567">
        <v>4155920.1233071322</v>
      </c>
      <c r="AG163" s="572">
        <v>641.34569804122407</v>
      </c>
      <c r="AH163" s="567">
        <v>0</v>
      </c>
      <c r="AI163" s="567">
        <v>0</v>
      </c>
      <c r="AJ163" s="567">
        <v>0</v>
      </c>
      <c r="AK163" s="568"/>
      <c r="AL163" s="567">
        <v>0</v>
      </c>
      <c r="AM163" s="569"/>
      <c r="AN163" s="571"/>
      <c r="AO163" s="525"/>
      <c r="AP163" s="522">
        <v>21.053224744001959</v>
      </c>
      <c r="AR163" s="521" t="s">
        <v>3229</v>
      </c>
    </row>
    <row r="164" spans="1:44" s="521" customFormat="1" ht="13.5" customHeight="1" collapsed="1">
      <c r="A164" s="576">
        <v>20091100016</v>
      </c>
      <c r="B164" s="473" t="s">
        <v>556</v>
      </c>
      <c r="C164" s="473" t="s">
        <v>481</v>
      </c>
      <c r="D164" s="473"/>
      <c r="E164" s="473" t="s">
        <v>481</v>
      </c>
      <c r="F164" s="473" t="s">
        <v>481</v>
      </c>
      <c r="G164" s="578" t="s">
        <v>531</v>
      </c>
      <c r="H164" s="564">
        <v>0</v>
      </c>
      <c r="I164" s="564"/>
      <c r="J164" s="564">
        <v>0</v>
      </c>
      <c r="K164" s="567">
        <v>1062</v>
      </c>
      <c r="L164" s="567"/>
      <c r="M164" s="577" t="s">
        <v>531</v>
      </c>
      <c r="N164" s="577" t="s">
        <v>531</v>
      </c>
      <c r="O164" s="577"/>
      <c r="P164" s="577"/>
      <c r="Q164" s="577"/>
      <c r="R164" s="577"/>
      <c r="S164" s="572">
        <v>0</v>
      </c>
      <c r="T164" s="577" t="s">
        <v>531</v>
      </c>
      <c r="U164" s="577" t="s">
        <v>531</v>
      </c>
      <c r="V164" s="567">
        <v>0</v>
      </c>
      <c r="W164" s="577" t="s">
        <v>531</v>
      </c>
      <c r="X164" s="567"/>
      <c r="Y164" s="567">
        <v>0</v>
      </c>
      <c r="Z164" s="577" t="s">
        <v>531</v>
      </c>
      <c r="AA164" s="577" t="s">
        <v>531</v>
      </c>
      <c r="AB164" s="567">
        <v>1123405.189315662</v>
      </c>
      <c r="AC164" s="567"/>
      <c r="AD164" s="567"/>
      <c r="AE164" s="567">
        <v>1062</v>
      </c>
      <c r="AF164" s="567">
        <v>1123405.189315662</v>
      </c>
      <c r="AG164" s="572">
        <v>1057.8203289224689</v>
      </c>
      <c r="AH164" s="567">
        <v>0</v>
      </c>
      <c r="AI164" s="567">
        <v>0</v>
      </c>
      <c r="AJ164" s="567">
        <v>0</v>
      </c>
      <c r="AK164" s="568"/>
      <c r="AL164" s="567">
        <v>0</v>
      </c>
      <c r="AM164" s="569"/>
      <c r="AN164" s="571"/>
      <c r="AO164" s="525"/>
      <c r="AP164" s="522">
        <v>0</v>
      </c>
      <c r="AR164" s="521" t="s">
        <v>3229</v>
      </c>
    </row>
    <row r="165" spans="1:44" s="521" customFormat="1" ht="13.5" customHeight="1" collapsed="1">
      <c r="A165" s="576">
        <v>20100300002</v>
      </c>
      <c r="B165" s="473" t="s">
        <v>562</v>
      </c>
      <c r="C165" s="473" t="s">
        <v>481</v>
      </c>
      <c r="D165" s="473"/>
      <c r="E165" s="473" t="s">
        <v>481</v>
      </c>
      <c r="F165" s="473" t="s">
        <v>481</v>
      </c>
      <c r="G165" s="578" t="s">
        <v>531</v>
      </c>
      <c r="H165" s="564">
        <v>0</v>
      </c>
      <c r="I165" s="564"/>
      <c r="J165" s="564">
        <v>0</v>
      </c>
      <c r="K165" s="567">
        <v>4000</v>
      </c>
      <c r="L165" s="567"/>
      <c r="M165" s="577" t="s">
        <v>531</v>
      </c>
      <c r="N165" s="577" t="s">
        <v>531</v>
      </c>
      <c r="O165" s="577"/>
      <c r="P165" s="577"/>
      <c r="Q165" s="577"/>
      <c r="R165" s="577"/>
      <c r="S165" s="572">
        <v>0</v>
      </c>
      <c r="T165" s="577" t="s">
        <v>531</v>
      </c>
      <c r="U165" s="577" t="s">
        <v>531</v>
      </c>
      <c r="V165" s="567">
        <v>0</v>
      </c>
      <c r="W165" s="577" t="s">
        <v>531</v>
      </c>
      <c r="X165" s="567"/>
      <c r="Y165" s="567">
        <v>0</v>
      </c>
      <c r="Z165" s="577" t="s">
        <v>531</v>
      </c>
      <c r="AA165" s="577" t="s">
        <v>531</v>
      </c>
      <c r="AB165" s="567">
        <v>792936.49939642253</v>
      </c>
      <c r="AC165" s="567"/>
      <c r="AD165" s="567"/>
      <c r="AE165" s="567">
        <v>4000</v>
      </c>
      <c r="AF165" s="567">
        <v>792936.49939642253</v>
      </c>
      <c r="AG165" s="572">
        <v>198.23412484910563</v>
      </c>
      <c r="AH165" s="567">
        <v>0</v>
      </c>
      <c r="AI165" s="567">
        <v>0</v>
      </c>
      <c r="AJ165" s="567">
        <v>0</v>
      </c>
      <c r="AK165" s="568"/>
      <c r="AL165" s="567">
        <v>0</v>
      </c>
      <c r="AM165" s="569"/>
      <c r="AN165" s="571"/>
      <c r="AO165" s="525"/>
      <c r="AP165" s="522">
        <v>0</v>
      </c>
      <c r="AR165" s="521" t="s">
        <v>3229</v>
      </c>
    </row>
    <row r="166" spans="1:44" s="521" customFormat="1" ht="13.5" customHeight="1" collapsed="1">
      <c r="A166" s="576">
        <v>20100900003</v>
      </c>
      <c r="B166" s="473" t="s">
        <v>568</v>
      </c>
      <c r="C166" s="473" t="s">
        <v>481</v>
      </c>
      <c r="D166" s="473"/>
      <c r="E166" s="473" t="s">
        <v>481</v>
      </c>
      <c r="F166" s="473" t="s">
        <v>481</v>
      </c>
      <c r="G166" s="578" t="s">
        <v>531</v>
      </c>
      <c r="H166" s="564">
        <v>0</v>
      </c>
      <c r="I166" s="564"/>
      <c r="J166" s="564">
        <v>0</v>
      </c>
      <c r="K166" s="567">
        <v>1126</v>
      </c>
      <c r="L166" s="567"/>
      <c r="M166" s="577" t="s">
        <v>531</v>
      </c>
      <c r="N166" s="577" t="s">
        <v>531</v>
      </c>
      <c r="O166" s="577"/>
      <c r="P166" s="577"/>
      <c r="Q166" s="577"/>
      <c r="R166" s="577"/>
      <c r="S166" s="572">
        <v>0</v>
      </c>
      <c r="T166" s="577" t="s">
        <v>531</v>
      </c>
      <c r="U166" s="577" t="s">
        <v>531</v>
      </c>
      <c r="V166" s="567">
        <v>0</v>
      </c>
      <c r="W166" s="577" t="s">
        <v>531</v>
      </c>
      <c r="X166" s="567"/>
      <c r="Y166" s="567">
        <v>0</v>
      </c>
      <c r="Z166" s="577" t="s">
        <v>531</v>
      </c>
      <c r="AA166" s="577" t="s">
        <v>531</v>
      </c>
      <c r="AB166" s="567">
        <v>3849104.2198983012</v>
      </c>
      <c r="AC166" s="567"/>
      <c r="AD166" s="567"/>
      <c r="AE166" s="567">
        <v>1126</v>
      </c>
      <c r="AF166" s="567">
        <v>3849104.2198983007</v>
      </c>
      <c r="AG166" s="572">
        <v>3418.3874066592371</v>
      </c>
      <c r="AH166" s="567">
        <v>0</v>
      </c>
      <c r="AI166" s="567">
        <v>0</v>
      </c>
      <c r="AJ166" s="567">
        <v>0</v>
      </c>
      <c r="AK166" s="568"/>
      <c r="AL166" s="567">
        <v>0</v>
      </c>
      <c r="AM166" s="569"/>
      <c r="AN166" s="571"/>
      <c r="AO166" s="525"/>
      <c r="AP166" s="522">
        <v>346.78685059225052</v>
      </c>
      <c r="AR166" s="521" t="s">
        <v>3229</v>
      </c>
    </row>
    <row r="167" spans="1:44" s="521" customFormat="1" ht="13.5" customHeight="1" collapsed="1">
      <c r="A167" s="576">
        <v>20110100010</v>
      </c>
      <c r="B167" s="473" t="s">
        <v>570</v>
      </c>
      <c r="C167" s="473" t="s">
        <v>481</v>
      </c>
      <c r="D167" s="473"/>
      <c r="E167" s="473" t="s">
        <v>481</v>
      </c>
      <c r="F167" s="473" t="s">
        <v>481</v>
      </c>
      <c r="G167" s="578" t="s">
        <v>531</v>
      </c>
      <c r="H167" s="564">
        <v>0</v>
      </c>
      <c r="I167" s="564"/>
      <c r="J167" s="564">
        <v>0</v>
      </c>
      <c r="K167" s="567">
        <v>2000</v>
      </c>
      <c r="L167" s="567"/>
      <c r="M167" s="577" t="s">
        <v>531</v>
      </c>
      <c r="N167" s="577" t="s">
        <v>531</v>
      </c>
      <c r="O167" s="577"/>
      <c r="P167" s="577"/>
      <c r="Q167" s="577"/>
      <c r="R167" s="577"/>
      <c r="S167" s="572">
        <v>0</v>
      </c>
      <c r="T167" s="577" t="s">
        <v>531</v>
      </c>
      <c r="U167" s="577" t="s">
        <v>531</v>
      </c>
      <c r="V167" s="567">
        <v>0</v>
      </c>
      <c r="W167" s="577" t="s">
        <v>531</v>
      </c>
      <c r="X167" s="567"/>
      <c r="Y167" s="567">
        <v>0</v>
      </c>
      <c r="Z167" s="577" t="s">
        <v>531</v>
      </c>
      <c r="AA167" s="577" t="s">
        <v>531</v>
      </c>
      <c r="AB167" s="567">
        <v>381892.21110636526</v>
      </c>
      <c r="AC167" s="567"/>
      <c r="AD167" s="567"/>
      <c r="AE167" s="567">
        <v>2000</v>
      </c>
      <c r="AF167" s="567">
        <v>381892.21110636526</v>
      </c>
      <c r="AG167" s="572">
        <v>190.94610555318263</v>
      </c>
      <c r="AH167" s="567">
        <v>0</v>
      </c>
      <c r="AI167" s="567">
        <v>0</v>
      </c>
      <c r="AJ167" s="567">
        <v>0</v>
      </c>
      <c r="AK167" s="568"/>
      <c r="AL167" s="567">
        <v>0</v>
      </c>
      <c r="AM167" s="569"/>
      <c r="AN167" s="571"/>
      <c r="AO167" s="525"/>
      <c r="AP167" s="522">
        <v>0</v>
      </c>
      <c r="AR167" s="521" t="s">
        <v>3229</v>
      </c>
    </row>
    <row r="168" spans="1:44" s="521" customFormat="1" ht="13.5" customHeight="1">
      <c r="A168" s="576">
        <v>20110100011</v>
      </c>
      <c r="B168" s="473" t="s">
        <v>571</v>
      </c>
      <c r="C168" s="473" t="s">
        <v>481</v>
      </c>
      <c r="D168" s="473"/>
      <c r="E168" s="473" t="s">
        <v>481</v>
      </c>
      <c r="F168" s="473" t="s">
        <v>481</v>
      </c>
      <c r="G168" s="578" t="s">
        <v>531</v>
      </c>
      <c r="H168" s="564">
        <v>0</v>
      </c>
      <c r="I168" s="564"/>
      <c r="J168" s="564">
        <v>0</v>
      </c>
      <c r="K168" s="567">
        <v>22704</v>
      </c>
      <c r="L168" s="567"/>
      <c r="M168" s="577" t="s">
        <v>531</v>
      </c>
      <c r="N168" s="577" t="s">
        <v>531</v>
      </c>
      <c r="O168" s="577"/>
      <c r="P168" s="577"/>
      <c r="Q168" s="577"/>
      <c r="R168" s="577"/>
      <c r="S168" s="572">
        <v>0</v>
      </c>
      <c r="T168" s="577" t="s">
        <v>531</v>
      </c>
      <c r="U168" s="577" t="s">
        <v>531</v>
      </c>
      <c r="V168" s="567">
        <v>0</v>
      </c>
      <c r="W168" s="577" t="s">
        <v>531</v>
      </c>
      <c r="X168" s="567"/>
      <c r="Y168" s="567">
        <v>0</v>
      </c>
      <c r="Z168" s="577" t="s">
        <v>531</v>
      </c>
      <c r="AA168" s="577" t="s">
        <v>531</v>
      </c>
      <c r="AB168" s="567">
        <v>10809718.488852603</v>
      </c>
      <c r="AC168" s="567"/>
      <c r="AD168" s="567"/>
      <c r="AE168" s="567">
        <v>22704</v>
      </c>
      <c r="AF168" s="567">
        <v>10809718.488852603</v>
      </c>
      <c r="AG168" s="572">
        <v>476.11515542867352</v>
      </c>
      <c r="AH168" s="567">
        <v>0</v>
      </c>
      <c r="AI168" s="567">
        <v>0</v>
      </c>
      <c r="AJ168" s="567">
        <v>0</v>
      </c>
      <c r="AK168" s="568"/>
      <c r="AL168" s="567">
        <v>0</v>
      </c>
      <c r="AM168" s="569"/>
      <c r="AN168" s="571"/>
      <c r="AO168" s="525"/>
      <c r="AP168" s="522">
        <v>0</v>
      </c>
      <c r="AR168" s="521" t="s">
        <v>3229</v>
      </c>
    </row>
    <row r="169" spans="1:44" s="521" customFormat="1" ht="13.5" customHeight="1">
      <c r="A169" s="576">
        <v>20110100012</v>
      </c>
      <c r="B169" s="473" t="s">
        <v>572</v>
      </c>
      <c r="C169" s="473" t="s">
        <v>481</v>
      </c>
      <c r="D169" s="473"/>
      <c r="E169" s="473" t="s">
        <v>481</v>
      </c>
      <c r="F169" s="473" t="s">
        <v>481</v>
      </c>
      <c r="G169" s="578" t="s">
        <v>531</v>
      </c>
      <c r="H169" s="564">
        <v>0</v>
      </c>
      <c r="I169" s="564"/>
      <c r="J169" s="564">
        <v>0</v>
      </c>
      <c r="K169" s="567">
        <v>55296</v>
      </c>
      <c r="L169" s="567"/>
      <c r="M169" s="577" t="s">
        <v>531</v>
      </c>
      <c r="N169" s="577" t="s">
        <v>531</v>
      </c>
      <c r="O169" s="577"/>
      <c r="P169" s="577"/>
      <c r="Q169" s="577"/>
      <c r="R169" s="577"/>
      <c r="S169" s="572">
        <v>0</v>
      </c>
      <c r="T169" s="577" t="s">
        <v>531</v>
      </c>
      <c r="U169" s="577" t="s">
        <v>531</v>
      </c>
      <c r="V169" s="567">
        <v>0</v>
      </c>
      <c r="W169" s="577" t="s">
        <v>531</v>
      </c>
      <c r="X169" s="567"/>
      <c r="Y169" s="567">
        <v>0</v>
      </c>
      <c r="Z169" s="577" t="s">
        <v>531</v>
      </c>
      <c r="AA169" s="577" t="s">
        <v>531</v>
      </c>
      <c r="AB169" s="567">
        <v>36001182.805537336</v>
      </c>
      <c r="AC169" s="567"/>
      <c r="AD169" s="567"/>
      <c r="AE169" s="567">
        <v>55296</v>
      </c>
      <c r="AF169" s="567">
        <v>36001182.805537336</v>
      </c>
      <c r="AG169" s="572">
        <v>651.06305710245476</v>
      </c>
      <c r="AH169" s="567">
        <v>0</v>
      </c>
      <c r="AI169" s="567">
        <v>0</v>
      </c>
      <c r="AJ169" s="567">
        <v>0</v>
      </c>
      <c r="AK169" s="568"/>
      <c r="AL169" s="567">
        <v>0</v>
      </c>
      <c r="AM169" s="569"/>
      <c r="AN169" s="571"/>
      <c r="AO169" s="525"/>
      <c r="AP169" s="522">
        <v>681.68613836515158</v>
      </c>
      <c r="AR169" s="521" t="s">
        <v>3229</v>
      </c>
    </row>
    <row r="170" spans="1:44" s="521" customFormat="1" ht="13.5" customHeight="1" collapsed="1">
      <c r="A170" s="576">
        <v>20110800694</v>
      </c>
      <c r="B170" s="473" t="s">
        <v>577</v>
      </c>
      <c r="C170" s="473" t="s">
        <v>481</v>
      </c>
      <c r="D170" s="473"/>
      <c r="E170" s="473" t="s">
        <v>481</v>
      </c>
      <c r="F170" s="473" t="s">
        <v>481</v>
      </c>
      <c r="G170" s="578" t="s">
        <v>531</v>
      </c>
      <c r="H170" s="564">
        <v>0</v>
      </c>
      <c r="I170" s="564"/>
      <c r="J170" s="564">
        <v>0</v>
      </c>
      <c r="K170" s="567">
        <v>503</v>
      </c>
      <c r="L170" s="567"/>
      <c r="M170" s="577" t="s">
        <v>531</v>
      </c>
      <c r="N170" s="577" t="s">
        <v>531</v>
      </c>
      <c r="O170" s="577"/>
      <c r="P170" s="577"/>
      <c r="Q170" s="577"/>
      <c r="R170" s="577"/>
      <c r="S170" s="572">
        <v>0</v>
      </c>
      <c r="T170" s="577" t="s">
        <v>531</v>
      </c>
      <c r="U170" s="577" t="s">
        <v>531</v>
      </c>
      <c r="V170" s="567">
        <v>0</v>
      </c>
      <c r="W170" s="577" t="s">
        <v>531</v>
      </c>
      <c r="X170" s="567"/>
      <c r="Y170" s="567">
        <v>0</v>
      </c>
      <c r="Z170" s="577" t="s">
        <v>531</v>
      </c>
      <c r="AA170" s="577" t="s">
        <v>531</v>
      </c>
      <c r="AB170" s="567">
        <v>2410573.0142130721</v>
      </c>
      <c r="AC170" s="567"/>
      <c r="AD170" s="567"/>
      <c r="AE170" s="567">
        <v>503</v>
      </c>
      <c r="AF170" s="567">
        <v>2410573.0142130721</v>
      </c>
      <c r="AG170" s="572">
        <v>4792.391678356008</v>
      </c>
      <c r="AH170" s="567">
        <v>0</v>
      </c>
      <c r="AI170" s="567">
        <v>0</v>
      </c>
      <c r="AJ170" s="567">
        <v>0</v>
      </c>
      <c r="AK170" s="568"/>
      <c r="AL170" s="567">
        <v>0</v>
      </c>
      <c r="AM170" s="569"/>
      <c r="AN170" s="571"/>
      <c r="AO170" s="525"/>
      <c r="AP170" s="522">
        <v>1308.3755437476764</v>
      </c>
      <c r="AR170" s="521" t="s">
        <v>3229</v>
      </c>
    </row>
    <row r="171" spans="1:44" s="521" customFormat="1" ht="13.5" customHeight="1" collapsed="1">
      <c r="A171" s="576">
        <v>20111000034</v>
      </c>
      <c r="B171" s="473" t="s">
        <v>580</v>
      </c>
      <c r="C171" s="473" t="s">
        <v>481</v>
      </c>
      <c r="D171" s="473"/>
      <c r="E171" s="473" t="s">
        <v>481</v>
      </c>
      <c r="F171" s="473" t="s">
        <v>481</v>
      </c>
      <c r="G171" s="578" t="s">
        <v>531</v>
      </c>
      <c r="H171" s="564">
        <v>0</v>
      </c>
      <c r="I171" s="564"/>
      <c r="J171" s="564">
        <v>0</v>
      </c>
      <c r="K171" s="567">
        <v>11700</v>
      </c>
      <c r="L171" s="567"/>
      <c r="M171" s="577" t="s">
        <v>531</v>
      </c>
      <c r="N171" s="577" t="s">
        <v>531</v>
      </c>
      <c r="O171" s="577"/>
      <c r="P171" s="577"/>
      <c r="Q171" s="577"/>
      <c r="R171" s="577"/>
      <c r="S171" s="572">
        <v>0</v>
      </c>
      <c r="T171" s="577" t="s">
        <v>531</v>
      </c>
      <c r="U171" s="577" t="s">
        <v>531</v>
      </c>
      <c r="V171" s="567">
        <v>0</v>
      </c>
      <c r="W171" s="577" t="s">
        <v>531</v>
      </c>
      <c r="X171" s="567"/>
      <c r="Y171" s="567">
        <v>0</v>
      </c>
      <c r="Z171" s="577" t="s">
        <v>531</v>
      </c>
      <c r="AA171" s="577" t="s">
        <v>531</v>
      </c>
      <c r="AB171" s="567">
        <v>10128360.826090598</v>
      </c>
      <c r="AC171" s="567"/>
      <c r="AD171" s="567"/>
      <c r="AE171" s="567">
        <v>11700</v>
      </c>
      <c r="AF171" s="567">
        <v>10128360.826090598</v>
      </c>
      <c r="AG171" s="572">
        <v>865.67186547782887</v>
      </c>
      <c r="AH171" s="567">
        <v>0</v>
      </c>
      <c r="AI171" s="567">
        <v>0</v>
      </c>
      <c r="AJ171" s="567">
        <v>0</v>
      </c>
      <c r="AK171" s="568"/>
      <c r="AL171" s="567">
        <v>0</v>
      </c>
      <c r="AM171" s="569"/>
      <c r="AN171" s="571"/>
      <c r="AO171" s="525"/>
      <c r="AP171" s="522">
        <v>0</v>
      </c>
      <c r="AR171" s="521" t="s">
        <v>3229</v>
      </c>
    </row>
    <row r="172" spans="1:44" s="521" customFormat="1" ht="13.5" customHeight="1">
      <c r="A172" s="576">
        <v>20111000035</v>
      </c>
      <c r="B172" s="473" t="s">
        <v>581</v>
      </c>
      <c r="C172" s="473" t="s">
        <v>481</v>
      </c>
      <c r="D172" s="473"/>
      <c r="E172" s="473" t="s">
        <v>481</v>
      </c>
      <c r="F172" s="473" t="s">
        <v>481</v>
      </c>
      <c r="G172" s="578" t="s">
        <v>531</v>
      </c>
      <c r="H172" s="564">
        <v>0</v>
      </c>
      <c r="I172" s="564"/>
      <c r="J172" s="564">
        <v>0</v>
      </c>
      <c r="K172" s="567">
        <v>4500</v>
      </c>
      <c r="L172" s="567"/>
      <c r="M172" s="577" t="s">
        <v>531</v>
      </c>
      <c r="N172" s="577" t="s">
        <v>531</v>
      </c>
      <c r="O172" s="577"/>
      <c r="P172" s="577"/>
      <c r="Q172" s="577"/>
      <c r="R172" s="577"/>
      <c r="S172" s="572">
        <v>0</v>
      </c>
      <c r="T172" s="577" t="s">
        <v>531</v>
      </c>
      <c r="U172" s="577" t="s">
        <v>531</v>
      </c>
      <c r="V172" s="567">
        <v>0</v>
      </c>
      <c r="W172" s="577" t="s">
        <v>531</v>
      </c>
      <c r="X172" s="567"/>
      <c r="Y172" s="567">
        <v>0</v>
      </c>
      <c r="Z172" s="577" t="s">
        <v>531</v>
      </c>
      <c r="AA172" s="577" t="s">
        <v>531</v>
      </c>
      <c r="AB172" s="567">
        <v>1490879.3238784831</v>
      </c>
      <c r="AC172" s="567"/>
      <c r="AD172" s="567"/>
      <c r="AE172" s="567">
        <v>4500</v>
      </c>
      <c r="AF172" s="567">
        <v>1490879.3238784831</v>
      </c>
      <c r="AG172" s="572">
        <v>331.30651641744072</v>
      </c>
      <c r="AH172" s="567">
        <v>0</v>
      </c>
      <c r="AI172" s="567">
        <v>0</v>
      </c>
      <c r="AJ172" s="567">
        <v>0</v>
      </c>
      <c r="AK172" s="568"/>
      <c r="AL172" s="567">
        <v>0</v>
      </c>
      <c r="AM172" s="569"/>
      <c r="AN172" s="571"/>
      <c r="AO172" s="525"/>
      <c r="AP172" s="522">
        <v>75.321893038593274</v>
      </c>
      <c r="AR172" s="521" t="s">
        <v>3229</v>
      </c>
    </row>
    <row r="173" spans="1:44" s="521" customFormat="1" ht="13.5" customHeight="1" collapsed="1">
      <c r="A173" s="576">
        <v>20130400010</v>
      </c>
      <c r="B173" s="473" t="s">
        <v>622</v>
      </c>
      <c r="C173" s="473" t="s">
        <v>481</v>
      </c>
      <c r="D173" s="473"/>
      <c r="E173" s="473" t="s">
        <v>481</v>
      </c>
      <c r="F173" s="473" t="s">
        <v>481</v>
      </c>
      <c r="G173" s="578" t="s">
        <v>531</v>
      </c>
      <c r="H173" s="564">
        <v>0</v>
      </c>
      <c r="I173" s="564"/>
      <c r="J173" s="564">
        <v>0</v>
      </c>
      <c r="K173" s="567">
        <v>6500</v>
      </c>
      <c r="L173" s="567"/>
      <c r="M173" s="577" t="s">
        <v>531</v>
      </c>
      <c r="N173" s="577" t="s">
        <v>531</v>
      </c>
      <c r="O173" s="577"/>
      <c r="P173" s="577"/>
      <c r="Q173" s="577"/>
      <c r="R173" s="577"/>
      <c r="S173" s="572">
        <v>0</v>
      </c>
      <c r="T173" s="577" t="s">
        <v>531</v>
      </c>
      <c r="U173" s="577" t="s">
        <v>531</v>
      </c>
      <c r="V173" s="567">
        <v>0</v>
      </c>
      <c r="W173" s="577" t="s">
        <v>531</v>
      </c>
      <c r="X173" s="567"/>
      <c r="Y173" s="567">
        <v>0</v>
      </c>
      <c r="Z173" s="577" t="s">
        <v>531</v>
      </c>
      <c r="AA173" s="577" t="s">
        <v>531</v>
      </c>
      <c r="AB173" s="567">
        <v>210083.48607076338</v>
      </c>
      <c r="AC173" s="567"/>
      <c r="AD173" s="567"/>
      <c r="AE173" s="567">
        <v>6500</v>
      </c>
      <c r="AF173" s="567">
        <v>210083.48607076338</v>
      </c>
      <c r="AG173" s="572">
        <v>32.320536318578981</v>
      </c>
      <c r="AH173" s="567">
        <v>0</v>
      </c>
      <c r="AI173" s="567">
        <v>0</v>
      </c>
      <c r="AJ173" s="567">
        <v>0</v>
      </c>
      <c r="AK173" s="568"/>
      <c r="AL173" s="567">
        <v>0</v>
      </c>
      <c r="AM173" s="569"/>
      <c r="AN173" s="571"/>
      <c r="AO173" s="525"/>
      <c r="AP173" s="522">
        <v>0</v>
      </c>
      <c r="AR173" s="521" t="s">
        <v>3229</v>
      </c>
    </row>
    <row r="174" spans="1:44" s="521" customFormat="1" ht="13.5" customHeight="1" collapsed="1">
      <c r="A174" s="576">
        <v>20131000008</v>
      </c>
      <c r="B174" s="473" t="s">
        <v>625</v>
      </c>
      <c r="C174" s="473" t="s">
        <v>481</v>
      </c>
      <c r="D174" s="473"/>
      <c r="E174" s="473" t="s">
        <v>481</v>
      </c>
      <c r="F174" s="473" t="s">
        <v>481</v>
      </c>
      <c r="G174" s="578" t="s">
        <v>531</v>
      </c>
      <c r="H174" s="564">
        <v>0</v>
      </c>
      <c r="I174" s="564"/>
      <c r="J174" s="564">
        <v>0</v>
      </c>
      <c r="K174" s="567">
        <v>27</v>
      </c>
      <c r="L174" s="567"/>
      <c r="M174" s="577" t="s">
        <v>531</v>
      </c>
      <c r="N174" s="577" t="s">
        <v>531</v>
      </c>
      <c r="O174" s="577"/>
      <c r="P174" s="577"/>
      <c r="Q174" s="577"/>
      <c r="R174" s="577"/>
      <c r="S174" s="572">
        <v>0</v>
      </c>
      <c r="T174" s="577" t="s">
        <v>531</v>
      </c>
      <c r="U174" s="577" t="s">
        <v>531</v>
      </c>
      <c r="V174" s="567">
        <v>0</v>
      </c>
      <c r="W174" s="577" t="s">
        <v>531</v>
      </c>
      <c r="X174" s="567"/>
      <c r="Y174" s="567">
        <v>0</v>
      </c>
      <c r="Z174" s="577" t="s">
        <v>531</v>
      </c>
      <c r="AA174" s="577" t="s">
        <v>531</v>
      </c>
      <c r="AB174" s="567">
        <v>43069.155601025421</v>
      </c>
      <c r="AC174" s="567"/>
      <c r="AD174" s="567"/>
      <c r="AE174" s="567">
        <v>27</v>
      </c>
      <c r="AF174" s="567">
        <v>43069.155601025421</v>
      </c>
      <c r="AG174" s="572">
        <v>1595.1539111490897</v>
      </c>
      <c r="AH174" s="567">
        <v>0</v>
      </c>
      <c r="AI174" s="567">
        <v>0</v>
      </c>
      <c r="AJ174" s="567">
        <v>0</v>
      </c>
      <c r="AK174" s="568"/>
      <c r="AL174" s="567">
        <v>0</v>
      </c>
      <c r="AM174" s="569"/>
      <c r="AN174" s="571"/>
      <c r="AO174" s="525"/>
      <c r="AP174" s="522">
        <v>0</v>
      </c>
      <c r="AR174" s="521" t="s">
        <v>3229</v>
      </c>
    </row>
    <row r="175" spans="1:44" s="521" customFormat="1" ht="13.5" customHeight="1" collapsed="1">
      <c r="A175" s="576">
        <v>20131000038</v>
      </c>
      <c r="B175" s="473" t="s">
        <v>628</v>
      </c>
      <c r="C175" s="473" t="s">
        <v>481</v>
      </c>
      <c r="D175" s="473"/>
      <c r="E175" s="473" t="s">
        <v>481</v>
      </c>
      <c r="F175" s="473" t="s">
        <v>481</v>
      </c>
      <c r="G175" s="578" t="s">
        <v>531</v>
      </c>
      <c r="H175" s="564">
        <v>0</v>
      </c>
      <c r="I175" s="564"/>
      <c r="J175" s="564">
        <v>0</v>
      </c>
      <c r="K175" s="567">
        <v>11520</v>
      </c>
      <c r="L175" s="567"/>
      <c r="M175" s="577" t="s">
        <v>531</v>
      </c>
      <c r="N175" s="577" t="s">
        <v>531</v>
      </c>
      <c r="O175" s="577"/>
      <c r="P175" s="577"/>
      <c r="Q175" s="577"/>
      <c r="R175" s="577"/>
      <c r="S175" s="572">
        <v>0</v>
      </c>
      <c r="T175" s="577" t="s">
        <v>531</v>
      </c>
      <c r="U175" s="577" t="s">
        <v>531</v>
      </c>
      <c r="V175" s="567">
        <v>0</v>
      </c>
      <c r="W175" s="577" t="s">
        <v>531</v>
      </c>
      <c r="X175" s="567"/>
      <c r="Y175" s="567">
        <v>0</v>
      </c>
      <c r="Z175" s="577" t="s">
        <v>531</v>
      </c>
      <c r="AA175" s="577" t="s">
        <v>531</v>
      </c>
      <c r="AB175" s="567">
        <v>5528633.1337328209</v>
      </c>
      <c r="AC175" s="567"/>
      <c r="AD175" s="567"/>
      <c r="AE175" s="567">
        <v>11520</v>
      </c>
      <c r="AF175" s="567">
        <v>5528633.1337328209</v>
      </c>
      <c r="AG175" s="572">
        <v>479.91607063652958</v>
      </c>
      <c r="AH175" s="567">
        <v>0</v>
      </c>
      <c r="AI175" s="567">
        <v>0</v>
      </c>
      <c r="AJ175" s="567">
        <v>0</v>
      </c>
      <c r="AK175" s="568"/>
      <c r="AL175" s="567">
        <v>0</v>
      </c>
      <c r="AM175" s="569"/>
      <c r="AN175" s="571"/>
      <c r="AO175" s="525"/>
      <c r="AP175" s="522">
        <v>0</v>
      </c>
      <c r="AR175" s="521" t="s">
        <v>3229</v>
      </c>
    </row>
    <row r="176" spans="1:44" s="521" customFormat="1" ht="13.5" customHeight="1">
      <c r="A176" s="576">
        <v>20131100025</v>
      </c>
      <c r="B176" s="473" t="s">
        <v>629</v>
      </c>
      <c r="C176" s="473" t="s">
        <v>481</v>
      </c>
      <c r="D176" s="473"/>
      <c r="E176" s="473" t="s">
        <v>481</v>
      </c>
      <c r="F176" s="473" t="s">
        <v>481</v>
      </c>
      <c r="G176" s="578" t="s">
        <v>531</v>
      </c>
      <c r="H176" s="564">
        <v>0</v>
      </c>
      <c r="I176" s="564"/>
      <c r="J176" s="564">
        <v>0</v>
      </c>
      <c r="K176" s="567">
        <v>60960</v>
      </c>
      <c r="L176" s="567"/>
      <c r="M176" s="577" t="s">
        <v>531</v>
      </c>
      <c r="N176" s="577" t="s">
        <v>531</v>
      </c>
      <c r="O176" s="577"/>
      <c r="P176" s="577"/>
      <c r="Q176" s="577"/>
      <c r="R176" s="577"/>
      <c r="S176" s="572">
        <v>0</v>
      </c>
      <c r="T176" s="577" t="s">
        <v>531</v>
      </c>
      <c r="U176" s="577" t="s">
        <v>531</v>
      </c>
      <c r="V176" s="567">
        <v>0</v>
      </c>
      <c r="W176" s="577" t="s">
        <v>531</v>
      </c>
      <c r="X176" s="567"/>
      <c r="Y176" s="567">
        <v>0</v>
      </c>
      <c r="Z176" s="577" t="s">
        <v>531</v>
      </c>
      <c r="AA176" s="577" t="s">
        <v>531</v>
      </c>
      <c r="AB176" s="567">
        <v>11420451.774200203</v>
      </c>
      <c r="AC176" s="567"/>
      <c r="AD176" s="567"/>
      <c r="AE176" s="567">
        <v>60960</v>
      </c>
      <c r="AF176" s="567">
        <v>11420451.774200203</v>
      </c>
      <c r="AG176" s="572">
        <v>187.34336899934715</v>
      </c>
      <c r="AH176" s="567">
        <v>0</v>
      </c>
      <c r="AI176" s="567">
        <v>0</v>
      </c>
      <c r="AJ176" s="567">
        <v>0</v>
      </c>
      <c r="AK176" s="568"/>
      <c r="AL176" s="567">
        <v>0</v>
      </c>
      <c r="AM176" s="569"/>
      <c r="AN176" s="571"/>
      <c r="AO176" s="525"/>
      <c r="AP176" s="522">
        <v>0</v>
      </c>
      <c r="AR176" s="521" t="s">
        <v>3229</v>
      </c>
    </row>
    <row r="177" spans="1:44" s="521" customFormat="1" ht="13.5" customHeight="1">
      <c r="A177" s="576">
        <v>20131100036</v>
      </c>
      <c r="B177" s="473" t="s">
        <v>630</v>
      </c>
      <c r="C177" s="473" t="s">
        <v>481</v>
      </c>
      <c r="D177" s="473"/>
      <c r="E177" s="473" t="s">
        <v>481</v>
      </c>
      <c r="F177" s="473" t="s">
        <v>481</v>
      </c>
      <c r="G177" s="578" t="s">
        <v>531</v>
      </c>
      <c r="H177" s="564">
        <v>0</v>
      </c>
      <c r="I177" s="564"/>
      <c r="J177" s="564">
        <v>0</v>
      </c>
      <c r="K177" s="567">
        <v>7481</v>
      </c>
      <c r="L177" s="567"/>
      <c r="M177" s="577" t="s">
        <v>531</v>
      </c>
      <c r="N177" s="577" t="s">
        <v>531</v>
      </c>
      <c r="O177" s="577"/>
      <c r="P177" s="577"/>
      <c r="Q177" s="577"/>
      <c r="R177" s="577"/>
      <c r="S177" s="572">
        <v>0</v>
      </c>
      <c r="T177" s="577" t="s">
        <v>531</v>
      </c>
      <c r="U177" s="577" t="s">
        <v>531</v>
      </c>
      <c r="V177" s="567">
        <v>0</v>
      </c>
      <c r="W177" s="577" t="s">
        <v>531</v>
      </c>
      <c r="X177" s="567"/>
      <c r="Y177" s="567">
        <v>0</v>
      </c>
      <c r="Z177" s="577" t="s">
        <v>531</v>
      </c>
      <c r="AA177" s="577" t="s">
        <v>531</v>
      </c>
      <c r="AB177" s="567">
        <v>1184814.8443989747</v>
      </c>
      <c r="AC177" s="567"/>
      <c r="AD177" s="567"/>
      <c r="AE177" s="567">
        <v>7481</v>
      </c>
      <c r="AF177" s="567">
        <v>1184814.8443989747</v>
      </c>
      <c r="AG177" s="572">
        <v>158.37653313714407</v>
      </c>
      <c r="AH177" s="567">
        <v>0</v>
      </c>
      <c r="AI177" s="567">
        <v>0</v>
      </c>
      <c r="AJ177" s="567">
        <v>0</v>
      </c>
      <c r="AK177" s="568"/>
      <c r="AL177" s="567">
        <v>0</v>
      </c>
      <c r="AM177" s="569"/>
      <c r="AN177" s="571"/>
      <c r="AO177" s="525"/>
      <c r="AP177" s="522">
        <v>0</v>
      </c>
      <c r="AR177" s="521" t="s">
        <v>3229</v>
      </c>
    </row>
    <row r="178" spans="1:44" s="521" customFormat="1" ht="13.5" customHeight="1" collapsed="1">
      <c r="A178" s="576">
        <v>20140100068</v>
      </c>
      <c r="B178" s="473" t="s">
        <v>632</v>
      </c>
      <c r="C178" s="473" t="s">
        <v>481</v>
      </c>
      <c r="D178" s="473"/>
      <c r="E178" s="473" t="s">
        <v>481</v>
      </c>
      <c r="F178" s="473" t="s">
        <v>481</v>
      </c>
      <c r="G178" s="578" t="s">
        <v>531</v>
      </c>
      <c r="H178" s="564">
        <v>0</v>
      </c>
      <c r="I178" s="564"/>
      <c r="J178" s="564">
        <v>0</v>
      </c>
      <c r="K178" s="567">
        <v>4800</v>
      </c>
      <c r="L178" s="567"/>
      <c r="M178" s="577" t="s">
        <v>531</v>
      </c>
      <c r="N178" s="577" t="s">
        <v>531</v>
      </c>
      <c r="O178" s="577"/>
      <c r="P178" s="577"/>
      <c r="Q178" s="577"/>
      <c r="R178" s="577"/>
      <c r="S178" s="572">
        <v>0</v>
      </c>
      <c r="T178" s="577" t="s">
        <v>531</v>
      </c>
      <c r="U178" s="577" t="s">
        <v>531</v>
      </c>
      <c r="V178" s="567">
        <v>0</v>
      </c>
      <c r="W178" s="577" t="s">
        <v>531</v>
      </c>
      <c r="X178" s="567"/>
      <c r="Y178" s="567">
        <v>0</v>
      </c>
      <c r="Z178" s="577" t="s">
        <v>531</v>
      </c>
      <c r="AA178" s="577" t="s">
        <v>531</v>
      </c>
      <c r="AB178" s="567">
        <v>3122187.4663734133</v>
      </c>
      <c r="AC178" s="567"/>
      <c r="AD178" s="567"/>
      <c r="AE178" s="567">
        <v>4800</v>
      </c>
      <c r="AF178" s="567">
        <v>3122187.4663734133</v>
      </c>
      <c r="AG178" s="572">
        <v>650.45572216112782</v>
      </c>
      <c r="AH178" s="567">
        <v>0</v>
      </c>
      <c r="AI178" s="567">
        <v>0</v>
      </c>
      <c r="AJ178" s="567">
        <v>0</v>
      </c>
      <c r="AK178" s="568"/>
      <c r="AL178" s="567">
        <v>0</v>
      </c>
      <c r="AM178" s="569"/>
      <c r="AN178" s="571"/>
      <c r="AO178" s="525"/>
      <c r="AP178" s="522">
        <v>0</v>
      </c>
      <c r="AR178" s="521" t="s">
        <v>3229</v>
      </c>
    </row>
    <row r="179" spans="1:44" s="521" customFormat="1" ht="13.5" customHeight="1" collapsed="1">
      <c r="A179" s="576">
        <v>20140700032</v>
      </c>
      <c r="B179" s="473" t="s">
        <v>634</v>
      </c>
      <c r="C179" s="473" t="s">
        <v>481</v>
      </c>
      <c r="D179" s="473"/>
      <c r="E179" s="473" t="s">
        <v>481</v>
      </c>
      <c r="F179" s="473" t="s">
        <v>481</v>
      </c>
      <c r="G179" s="578" t="s">
        <v>531</v>
      </c>
      <c r="H179" s="564">
        <v>0</v>
      </c>
      <c r="I179" s="564"/>
      <c r="J179" s="564">
        <v>0</v>
      </c>
      <c r="K179" s="567">
        <v>5250</v>
      </c>
      <c r="L179" s="567"/>
      <c r="M179" s="577" t="s">
        <v>531</v>
      </c>
      <c r="N179" s="577" t="s">
        <v>531</v>
      </c>
      <c r="O179" s="577"/>
      <c r="P179" s="577"/>
      <c r="Q179" s="577"/>
      <c r="R179" s="577"/>
      <c r="S179" s="572">
        <v>0</v>
      </c>
      <c r="T179" s="577" t="s">
        <v>531</v>
      </c>
      <c r="U179" s="577" t="s">
        <v>531</v>
      </c>
      <c r="V179" s="567">
        <v>0</v>
      </c>
      <c r="W179" s="577" t="s">
        <v>531</v>
      </c>
      <c r="X179" s="567"/>
      <c r="Y179" s="567">
        <v>0</v>
      </c>
      <c r="Z179" s="577" t="s">
        <v>531</v>
      </c>
      <c r="AA179" s="577" t="s">
        <v>531</v>
      </c>
      <c r="AB179" s="567">
        <v>3731206.0498141609</v>
      </c>
      <c r="AC179" s="567"/>
      <c r="AD179" s="567"/>
      <c r="AE179" s="567">
        <v>5250</v>
      </c>
      <c r="AF179" s="567">
        <v>3731206.0498141609</v>
      </c>
      <c r="AG179" s="572">
        <v>710.70591425031637</v>
      </c>
      <c r="AH179" s="567">
        <v>0</v>
      </c>
      <c r="AI179" s="567">
        <v>0</v>
      </c>
      <c r="AJ179" s="567">
        <v>0</v>
      </c>
      <c r="AK179" s="568"/>
      <c r="AL179" s="567">
        <v>0</v>
      </c>
      <c r="AM179" s="569"/>
      <c r="AN179" s="571"/>
      <c r="AO179" s="525"/>
      <c r="AP179" s="522">
        <v>0</v>
      </c>
      <c r="AR179" s="521" t="s">
        <v>3229</v>
      </c>
    </row>
    <row r="180" spans="1:44" s="521" customFormat="1" ht="13.5" customHeight="1">
      <c r="A180" s="576">
        <v>20140900033</v>
      </c>
      <c r="B180" s="473" t="s">
        <v>635</v>
      </c>
      <c r="C180" s="473" t="s">
        <v>481</v>
      </c>
      <c r="D180" s="473"/>
      <c r="E180" s="473" t="s">
        <v>481</v>
      </c>
      <c r="F180" s="473" t="s">
        <v>481</v>
      </c>
      <c r="G180" s="578" t="s">
        <v>531</v>
      </c>
      <c r="H180" s="564">
        <v>0</v>
      </c>
      <c r="I180" s="564"/>
      <c r="J180" s="564">
        <v>0</v>
      </c>
      <c r="K180" s="567">
        <v>2100</v>
      </c>
      <c r="L180" s="567"/>
      <c r="M180" s="577" t="s">
        <v>531</v>
      </c>
      <c r="N180" s="577" t="s">
        <v>531</v>
      </c>
      <c r="O180" s="577"/>
      <c r="P180" s="577"/>
      <c r="Q180" s="577"/>
      <c r="R180" s="577"/>
      <c r="S180" s="572">
        <v>0</v>
      </c>
      <c r="T180" s="577" t="s">
        <v>531</v>
      </c>
      <c r="U180" s="577" t="s">
        <v>531</v>
      </c>
      <c r="V180" s="567">
        <v>0</v>
      </c>
      <c r="W180" s="577" t="s">
        <v>531</v>
      </c>
      <c r="X180" s="567"/>
      <c r="Y180" s="567">
        <v>0</v>
      </c>
      <c r="Z180" s="577" t="s">
        <v>531</v>
      </c>
      <c r="AA180" s="577" t="s">
        <v>531</v>
      </c>
      <c r="AB180" s="567">
        <v>1178275.5946781561</v>
      </c>
      <c r="AC180" s="567"/>
      <c r="AD180" s="567"/>
      <c r="AE180" s="567">
        <v>2100</v>
      </c>
      <c r="AF180" s="567">
        <v>1178275.5946781561</v>
      </c>
      <c r="AG180" s="572">
        <v>561.08361651340761</v>
      </c>
      <c r="AH180" s="567">
        <v>0</v>
      </c>
      <c r="AI180" s="567">
        <v>0</v>
      </c>
      <c r="AJ180" s="567">
        <v>0</v>
      </c>
      <c r="AK180" s="568"/>
      <c r="AL180" s="567">
        <v>0</v>
      </c>
      <c r="AM180" s="569"/>
      <c r="AN180" s="571"/>
      <c r="AO180" s="525"/>
      <c r="AP180" s="522">
        <v>0</v>
      </c>
      <c r="AR180" s="521" t="s">
        <v>3229</v>
      </c>
    </row>
    <row r="181" spans="1:44" s="521" customFormat="1" ht="13.5" customHeight="1">
      <c r="A181" s="576">
        <v>20140900035</v>
      </c>
      <c r="B181" s="473" t="s">
        <v>636</v>
      </c>
      <c r="C181" s="473" t="s">
        <v>481</v>
      </c>
      <c r="D181" s="473"/>
      <c r="E181" s="473" t="s">
        <v>481</v>
      </c>
      <c r="F181" s="473" t="s">
        <v>481</v>
      </c>
      <c r="G181" s="578" t="s">
        <v>531</v>
      </c>
      <c r="H181" s="564">
        <v>0</v>
      </c>
      <c r="I181" s="564"/>
      <c r="J181" s="564">
        <v>0</v>
      </c>
      <c r="K181" s="567">
        <v>500</v>
      </c>
      <c r="L181" s="567"/>
      <c r="M181" s="577" t="s">
        <v>531</v>
      </c>
      <c r="N181" s="577" t="s">
        <v>531</v>
      </c>
      <c r="O181" s="577"/>
      <c r="P181" s="577"/>
      <c r="Q181" s="577"/>
      <c r="R181" s="577"/>
      <c r="S181" s="572">
        <v>0</v>
      </c>
      <c r="T181" s="577" t="s">
        <v>531</v>
      </c>
      <c r="U181" s="577" t="s">
        <v>531</v>
      </c>
      <c r="V181" s="567">
        <v>0</v>
      </c>
      <c r="W181" s="577" t="s">
        <v>531</v>
      </c>
      <c r="X181" s="567"/>
      <c r="Y181" s="567">
        <v>0</v>
      </c>
      <c r="Z181" s="577" t="s">
        <v>531</v>
      </c>
      <c r="AA181" s="577" t="s">
        <v>531</v>
      </c>
      <c r="AB181" s="567">
        <v>149622.29773690872</v>
      </c>
      <c r="AC181" s="567"/>
      <c r="AD181" s="567"/>
      <c r="AE181" s="567">
        <v>500</v>
      </c>
      <c r="AF181" s="567">
        <v>149622.29773690872</v>
      </c>
      <c r="AG181" s="572">
        <v>299.24459547381741</v>
      </c>
      <c r="AH181" s="567">
        <v>0</v>
      </c>
      <c r="AI181" s="567">
        <v>0</v>
      </c>
      <c r="AJ181" s="567">
        <v>0</v>
      </c>
      <c r="AK181" s="568"/>
      <c r="AL181" s="567">
        <v>0</v>
      </c>
      <c r="AM181" s="569"/>
      <c r="AN181" s="571"/>
      <c r="AO181" s="525"/>
      <c r="AP181" s="522">
        <v>0</v>
      </c>
      <c r="AR181" s="521" t="s">
        <v>3229</v>
      </c>
    </row>
    <row r="182" spans="1:44" s="521" customFormat="1" ht="13.5" customHeight="1" collapsed="1">
      <c r="A182" s="576">
        <v>20141200001</v>
      </c>
      <c r="B182" s="473" t="s">
        <v>638</v>
      </c>
      <c r="C182" s="473" t="s">
        <v>481</v>
      </c>
      <c r="D182" s="473"/>
      <c r="E182" s="473" t="s">
        <v>481</v>
      </c>
      <c r="F182" s="473" t="s">
        <v>481</v>
      </c>
      <c r="G182" s="578" t="s">
        <v>531</v>
      </c>
      <c r="H182" s="564">
        <v>0</v>
      </c>
      <c r="I182" s="564"/>
      <c r="J182" s="564">
        <v>0</v>
      </c>
      <c r="K182" s="567">
        <v>8592</v>
      </c>
      <c r="L182" s="567"/>
      <c r="M182" s="577" t="s">
        <v>531</v>
      </c>
      <c r="N182" s="577" t="s">
        <v>531</v>
      </c>
      <c r="O182" s="577"/>
      <c r="P182" s="577"/>
      <c r="Q182" s="577"/>
      <c r="R182" s="577"/>
      <c r="S182" s="572">
        <v>0</v>
      </c>
      <c r="T182" s="577" t="s">
        <v>531</v>
      </c>
      <c r="U182" s="577" t="s">
        <v>531</v>
      </c>
      <c r="V182" s="567">
        <v>0</v>
      </c>
      <c r="W182" s="577" t="s">
        <v>531</v>
      </c>
      <c r="X182" s="567"/>
      <c r="Y182" s="567">
        <v>0</v>
      </c>
      <c r="Z182" s="577" t="s">
        <v>531</v>
      </c>
      <c r="AA182" s="577" t="s">
        <v>531</v>
      </c>
      <c r="AB182" s="567">
        <v>2083607.9708948727</v>
      </c>
      <c r="AC182" s="567"/>
      <c r="AD182" s="567"/>
      <c r="AE182" s="567">
        <v>8592</v>
      </c>
      <c r="AF182" s="567">
        <v>2083607.9708948727</v>
      </c>
      <c r="AG182" s="572">
        <v>242.50558320471052</v>
      </c>
      <c r="AH182" s="567">
        <v>0</v>
      </c>
      <c r="AI182" s="567">
        <v>0</v>
      </c>
      <c r="AJ182" s="567">
        <v>0</v>
      </c>
      <c r="AK182" s="568"/>
      <c r="AL182" s="567">
        <v>0</v>
      </c>
      <c r="AM182" s="569"/>
      <c r="AN182" s="571"/>
      <c r="AO182" s="525"/>
      <c r="AP182" s="522">
        <v>0</v>
      </c>
      <c r="AR182" s="521" t="s">
        <v>3229</v>
      </c>
    </row>
    <row r="183" spans="1:44" s="521" customFormat="1" ht="13.5" customHeight="1" collapsed="1">
      <c r="A183" s="576">
        <v>20170300006</v>
      </c>
      <c r="B183" s="473" t="s">
        <v>643</v>
      </c>
      <c r="C183" s="473" t="s">
        <v>481</v>
      </c>
      <c r="D183" s="473"/>
      <c r="E183" s="473" t="s">
        <v>481</v>
      </c>
      <c r="F183" s="473" t="s">
        <v>481</v>
      </c>
      <c r="G183" s="578" t="s">
        <v>531</v>
      </c>
      <c r="H183" s="564">
        <v>0</v>
      </c>
      <c r="I183" s="564"/>
      <c r="J183" s="564">
        <v>0</v>
      </c>
      <c r="K183" s="567">
        <v>9972</v>
      </c>
      <c r="L183" s="567"/>
      <c r="M183" s="577" t="s">
        <v>531</v>
      </c>
      <c r="N183" s="577" t="s">
        <v>531</v>
      </c>
      <c r="O183" s="577"/>
      <c r="P183" s="577"/>
      <c r="Q183" s="577"/>
      <c r="R183" s="577"/>
      <c r="S183" s="572">
        <v>0</v>
      </c>
      <c r="T183" s="577" t="s">
        <v>531</v>
      </c>
      <c r="U183" s="577" t="s">
        <v>531</v>
      </c>
      <c r="V183" s="567">
        <v>0</v>
      </c>
      <c r="W183" s="577" t="s">
        <v>531</v>
      </c>
      <c r="X183" s="567"/>
      <c r="Y183" s="567">
        <v>0</v>
      </c>
      <c r="Z183" s="577" t="s">
        <v>531</v>
      </c>
      <c r="AA183" s="577" t="s">
        <v>531</v>
      </c>
      <c r="AB183" s="567">
        <v>4756792.7052212507</v>
      </c>
      <c r="AC183" s="567"/>
      <c r="AD183" s="567"/>
      <c r="AE183" s="567">
        <v>9972</v>
      </c>
      <c r="AF183" s="567">
        <v>4756792.7052212507</v>
      </c>
      <c r="AG183" s="572">
        <v>477.01491227649927</v>
      </c>
      <c r="AH183" s="567">
        <v>0</v>
      </c>
      <c r="AI183" s="567">
        <v>0</v>
      </c>
      <c r="AJ183" s="567">
        <v>0</v>
      </c>
      <c r="AK183" s="568"/>
      <c r="AL183" s="567">
        <v>0</v>
      </c>
      <c r="AM183" s="569"/>
      <c r="AN183" s="571"/>
      <c r="AO183" s="525"/>
      <c r="AP183" s="522">
        <v>0</v>
      </c>
      <c r="AR183" s="521" t="s">
        <v>3229</v>
      </c>
    </row>
    <row r="184" spans="1:44" s="521" customFormat="1" ht="13.5" customHeight="1">
      <c r="A184" s="576">
        <v>20170300007</v>
      </c>
      <c r="B184" s="473" t="s">
        <v>644</v>
      </c>
      <c r="C184" s="473" t="s">
        <v>481</v>
      </c>
      <c r="D184" s="473"/>
      <c r="E184" s="473" t="s">
        <v>481</v>
      </c>
      <c r="F184" s="473" t="s">
        <v>481</v>
      </c>
      <c r="G184" s="578" t="s">
        <v>531</v>
      </c>
      <c r="H184" s="564">
        <v>0</v>
      </c>
      <c r="I184" s="564"/>
      <c r="J184" s="564">
        <v>0</v>
      </c>
      <c r="K184" s="567">
        <v>10032</v>
      </c>
      <c r="L184" s="567"/>
      <c r="M184" s="577" t="s">
        <v>531</v>
      </c>
      <c r="N184" s="577" t="s">
        <v>531</v>
      </c>
      <c r="O184" s="577"/>
      <c r="P184" s="577"/>
      <c r="Q184" s="577"/>
      <c r="R184" s="577"/>
      <c r="S184" s="572">
        <v>0</v>
      </c>
      <c r="T184" s="577" t="s">
        <v>531</v>
      </c>
      <c r="U184" s="577" t="s">
        <v>531</v>
      </c>
      <c r="V184" s="567">
        <v>0</v>
      </c>
      <c r="W184" s="577" t="s">
        <v>531</v>
      </c>
      <c r="X184" s="567"/>
      <c r="Y184" s="567">
        <v>0</v>
      </c>
      <c r="Z184" s="577" t="s">
        <v>531</v>
      </c>
      <c r="AA184" s="577" t="s">
        <v>531</v>
      </c>
      <c r="AB184" s="567">
        <v>4458205.8324393556</v>
      </c>
      <c r="AC184" s="567"/>
      <c r="AD184" s="567"/>
      <c r="AE184" s="567">
        <v>10032</v>
      </c>
      <c r="AF184" s="567">
        <v>4458205.8324393556</v>
      </c>
      <c r="AG184" s="572">
        <v>444.39850801827708</v>
      </c>
      <c r="AH184" s="567">
        <v>0</v>
      </c>
      <c r="AI184" s="567">
        <v>0</v>
      </c>
      <c r="AJ184" s="567">
        <v>0</v>
      </c>
      <c r="AK184" s="568"/>
      <c r="AL184" s="567">
        <v>0</v>
      </c>
      <c r="AM184" s="569"/>
      <c r="AN184" s="571"/>
      <c r="AO184" s="525"/>
      <c r="AP184" s="522">
        <v>0</v>
      </c>
      <c r="AR184" s="521" t="s">
        <v>3229</v>
      </c>
    </row>
    <row r="185" spans="1:44" s="521" customFormat="1" ht="13.5" customHeight="1">
      <c r="A185" s="576">
        <v>20170300008</v>
      </c>
      <c r="B185" s="473" t="s">
        <v>645</v>
      </c>
      <c r="C185" s="473" t="s">
        <v>481</v>
      </c>
      <c r="D185" s="473"/>
      <c r="E185" s="473" t="s">
        <v>481</v>
      </c>
      <c r="F185" s="473" t="s">
        <v>481</v>
      </c>
      <c r="G185" s="578" t="s">
        <v>531</v>
      </c>
      <c r="H185" s="564">
        <v>0</v>
      </c>
      <c r="I185" s="564"/>
      <c r="J185" s="564">
        <v>0</v>
      </c>
      <c r="K185" s="567">
        <v>14089</v>
      </c>
      <c r="L185" s="567"/>
      <c r="M185" s="577" t="s">
        <v>531</v>
      </c>
      <c r="N185" s="577" t="s">
        <v>531</v>
      </c>
      <c r="O185" s="577"/>
      <c r="P185" s="577"/>
      <c r="Q185" s="577"/>
      <c r="R185" s="577"/>
      <c r="S185" s="572">
        <v>0</v>
      </c>
      <c r="T185" s="577" t="s">
        <v>531</v>
      </c>
      <c r="U185" s="577" t="s">
        <v>531</v>
      </c>
      <c r="V185" s="567">
        <v>0</v>
      </c>
      <c r="W185" s="577" t="s">
        <v>531</v>
      </c>
      <c r="X185" s="567"/>
      <c r="Y185" s="567">
        <v>0</v>
      </c>
      <c r="Z185" s="577" t="s">
        <v>531</v>
      </c>
      <c r="AA185" s="577" t="s">
        <v>531</v>
      </c>
      <c r="AB185" s="567">
        <v>7207759.2528852774</v>
      </c>
      <c r="AC185" s="567"/>
      <c r="AD185" s="567"/>
      <c r="AE185" s="567">
        <v>14089</v>
      </c>
      <c r="AF185" s="567">
        <v>7207759.2528852774</v>
      </c>
      <c r="AG185" s="572">
        <v>511.5877104752131</v>
      </c>
      <c r="AH185" s="567">
        <v>0</v>
      </c>
      <c r="AI185" s="567">
        <v>0</v>
      </c>
      <c r="AJ185" s="567">
        <v>0</v>
      </c>
      <c r="AK185" s="568"/>
      <c r="AL185" s="567">
        <v>0</v>
      </c>
      <c r="AM185" s="569"/>
      <c r="AN185" s="571"/>
      <c r="AO185" s="525"/>
      <c r="AP185" s="522">
        <v>0</v>
      </c>
      <c r="AR185" s="521" t="s">
        <v>3229</v>
      </c>
    </row>
    <row r="186" spans="1:44" s="521" customFormat="1" ht="13.5" customHeight="1" collapsed="1">
      <c r="A186" s="576">
        <v>20170300010</v>
      </c>
      <c r="B186" s="473" t="s">
        <v>647</v>
      </c>
      <c r="C186" s="473" t="s">
        <v>481</v>
      </c>
      <c r="D186" s="473"/>
      <c r="E186" s="473" t="s">
        <v>481</v>
      </c>
      <c r="F186" s="473" t="s">
        <v>481</v>
      </c>
      <c r="G186" s="578" t="s">
        <v>531</v>
      </c>
      <c r="H186" s="564">
        <v>0</v>
      </c>
      <c r="I186" s="564"/>
      <c r="J186" s="564">
        <v>0</v>
      </c>
      <c r="K186" s="567">
        <v>30464</v>
      </c>
      <c r="L186" s="567"/>
      <c r="M186" s="577" t="s">
        <v>531</v>
      </c>
      <c r="N186" s="577" t="s">
        <v>531</v>
      </c>
      <c r="O186" s="577"/>
      <c r="P186" s="577"/>
      <c r="Q186" s="577"/>
      <c r="R186" s="577"/>
      <c r="S186" s="572">
        <v>0</v>
      </c>
      <c r="T186" s="577" t="s">
        <v>531</v>
      </c>
      <c r="U186" s="577" t="s">
        <v>531</v>
      </c>
      <c r="V186" s="567">
        <v>0</v>
      </c>
      <c r="W186" s="577" t="s">
        <v>531</v>
      </c>
      <c r="X186" s="567"/>
      <c r="Y186" s="567">
        <v>0</v>
      </c>
      <c r="Z186" s="577" t="s">
        <v>531</v>
      </c>
      <c r="AA186" s="577" t="s">
        <v>531</v>
      </c>
      <c r="AB186" s="567">
        <v>14714042.011693807</v>
      </c>
      <c r="AC186" s="567"/>
      <c r="AD186" s="567"/>
      <c r="AE186" s="567">
        <v>30464</v>
      </c>
      <c r="AF186" s="567">
        <v>14714042.011693807</v>
      </c>
      <c r="AG186" s="572">
        <v>482.99770258973894</v>
      </c>
      <c r="AH186" s="567">
        <v>0</v>
      </c>
      <c r="AI186" s="567">
        <v>0</v>
      </c>
      <c r="AJ186" s="567">
        <v>0</v>
      </c>
      <c r="AK186" s="568"/>
      <c r="AL186" s="567">
        <v>0</v>
      </c>
      <c r="AM186" s="569"/>
      <c r="AN186" s="571"/>
      <c r="AO186" s="525"/>
      <c r="AP186" s="522">
        <v>0</v>
      </c>
      <c r="AR186" s="521" t="s">
        <v>3229</v>
      </c>
    </row>
    <row r="187" spans="1:44" s="521" customFormat="1" ht="13.5" customHeight="1" collapsed="1">
      <c r="A187" s="576">
        <v>20170400035</v>
      </c>
      <c r="B187" s="473" t="s">
        <v>275</v>
      </c>
      <c r="C187" s="473" t="s">
        <v>481</v>
      </c>
      <c r="D187" s="473"/>
      <c r="E187" s="473" t="s">
        <v>481</v>
      </c>
      <c r="F187" s="473" t="s">
        <v>481</v>
      </c>
      <c r="G187" s="578" t="s">
        <v>531</v>
      </c>
      <c r="H187" s="564">
        <v>0</v>
      </c>
      <c r="I187" s="564"/>
      <c r="J187" s="564">
        <v>0</v>
      </c>
      <c r="K187" s="567">
        <v>1515</v>
      </c>
      <c r="L187" s="567"/>
      <c r="M187" s="577" t="s">
        <v>531</v>
      </c>
      <c r="N187" s="577" t="s">
        <v>531</v>
      </c>
      <c r="O187" s="577"/>
      <c r="P187" s="577"/>
      <c r="Q187" s="577"/>
      <c r="R187" s="577"/>
      <c r="S187" s="572">
        <v>0</v>
      </c>
      <c r="T187" s="577" t="s">
        <v>531</v>
      </c>
      <c r="U187" s="577" t="s">
        <v>531</v>
      </c>
      <c r="V187" s="567">
        <v>0</v>
      </c>
      <c r="W187" s="577" t="s">
        <v>531</v>
      </c>
      <c r="X187" s="567"/>
      <c r="Y187" s="567">
        <v>0</v>
      </c>
      <c r="Z187" s="577" t="s">
        <v>531</v>
      </c>
      <c r="AA187" s="577" t="s">
        <v>531</v>
      </c>
      <c r="AB187" s="567">
        <v>413504.51213273441</v>
      </c>
      <c r="AC187" s="567"/>
      <c r="AD187" s="567"/>
      <c r="AE187" s="567">
        <v>1515</v>
      </c>
      <c r="AF187" s="567">
        <v>413504.51213273441</v>
      </c>
      <c r="AG187" s="572">
        <v>272.94027203480817</v>
      </c>
      <c r="AH187" s="567">
        <v>0</v>
      </c>
      <c r="AI187" s="567">
        <v>0</v>
      </c>
      <c r="AJ187" s="567">
        <v>0</v>
      </c>
      <c r="AK187" s="568"/>
      <c r="AL187" s="567">
        <v>0</v>
      </c>
      <c r="AM187" s="569"/>
      <c r="AN187" s="571"/>
      <c r="AO187" s="525"/>
      <c r="AP187" s="522">
        <v>0</v>
      </c>
      <c r="AR187" s="521" t="s">
        <v>3229</v>
      </c>
    </row>
    <row r="188" spans="1:44" s="521" customFormat="1" ht="13.5" customHeight="1">
      <c r="A188" s="576">
        <v>20170500008</v>
      </c>
      <c r="B188" s="473" t="s">
        <v>651</v>
      </c>
      <c r="C188" s="473" t="s">
        <v>481</v>
      </c>
      <c r="D188" s="473"/>
      <c r="E188" s="473" t="s">
        <v>481</v>
      </c>
      <c r="F188" s="473" t="s">
        <v>481</v>
      </c>
      <c r="G188" s="578" t="s">
        <v>531</v>
      </c>
      <c r="H188" s="564">
        <v>0</v>
      </c>
      <c r="I188" s="564"/>
      <c r="J188" s="564">
        <v>0</v>
      </c>
      <c r="K188" s="567">
        <v>16032</v>
      </c>
      <c r="L188" s="567"/>
      <c r="M188" s="577" t="s">
        <v>531</v>
      </c>
      <c r="N188" s="577" t="s">
        <v>531</v>
      </c>
      <c r="O188" s="577"/>
      <c r="P188" s="577"/>
      <c r="Q188" s="577"/>
      <c r="R188" s="577"/>
      <c r="S188" s="572">
        <v>0</v>
      </c>
      <c r="T188" s="577" t="s">
        <v>531</v>
      </c>
      <c r="U188" s="577" t="s">
        <v>531</v>
      </c>
      <c r="V188" s="567">
        <v>0</v>
      </c>
      <c r="W188" s="577" t="s">
        <v>531</v>
      </c>
      <c r="X188" s="567"/>
      <c r="Y188" s="567">
        <v>0</v>
      </c>
      <c r="Z188" s="577" t="s">
        <v>531</v>
      </c>
      <c r="AA188" s="577" t="s">
        <v>531</v>
      </c>
      <c r="AB188" s="567">
        <v>3333526.9808073384</v>
      </c>
      <c r="AC188" s="567"/>
      <c r="AD188" s="567"/>
      <c r="AE188" s="567">
        <v>16032</v>
      </c>
      <c r="AF188" s="567">
        <v>3333526.9808073384</v>
      </c>
      <c r="AG188" s="572">
        <v>207.92957714616631</v>
      </c>
      <c r="AH188" s="567">
        <v>0</v>
      </c>
      <c r="AI188" s="567">
        <v>0</v>
      </c>
      <c r="AJ188" s="567">
        <v>0</v>
      </c>
      <c r="AK188" s="568"/>
      <c r="AL188" s="567">
        <v>0</v>
      </c>
      <c r="AM188" s="569"/>
      <c r="AN188" s="571"/>
      <c r="AO188" s="525"/>
      <c r="AP188" s="522">
        <v>0</v>
      </c>
      <c r="AR188" s="521" t="s">
        <v>3229</v>
      </c>
    </row>
    <row r="189" spans="1:44" s="521" customFormat="1" ht="13.5" customHeight="1" collapsed="1">
      <c r="A189" s="576">
        <v>20180200045</v>
      </c>
      <c r="B189" s="473" t="s">
        <v>662</v>
      </c>
      <c r="C189" s="473" t="s">
        <v>481</v>
      </c>
      <c r="D189" s="473"/>
      <c r="E189" s="473" t="s">
        <v>481</v>
      </c>
      <c r="F189" s="473" t="s">
        <v>481</v>
      </c>
      <c r="G189" s="578" t="s">
        <v>531</v>
      </c>
      <c r="H189" s="564">
        <v>0</v>
      </c>
      <c r="I189" s="564"/>
      <c r="J189" s="564">
        <v>0</v>
      </c>
      <c r="K189" s="567">
        <v>12540</v>
      </c>
      <c r="L189" s="567"/>
      <c r="M189" s="577" t="s">
        <v>531</v>
      </c>
      <c r="N189" s="577" t="s">
        <v>531</v>
      </c>
      <c r="O189" s="577"/>
      <c r="P189" s="577"/>
      <c r="Q189" s="577"/>
      <c r="R189" s="577"/>
      <c r="S189" s="572">
        <v>0</v>
      </c>
      <c r="T189" s="577" t="s">
        <v>531</v>
      </c>
      <c r="U189" s="577" t="s">
        <v>531</v>
      </c>
      <c r="V189" s="567">
        <v>0</v>
      </c>
      <c r="W189" s="577" t="s">
        <v>531</v>
      </c>
      <c r="X189" s="567"/>
      <c r="Y189" s="567">
        <v>0</v>
      </c>
      <c r="Z189" s="577" t="s">
        <v>531</v>
      </c>
      <c r="AA189" s="577" t="s">
        <v>531</v>
      </c>
      <c r="AB189" s="567">
        <v>4378614.854496967</v>
      </c>
      <c r="AC189" s="567"/>
      <c r="AD189" s="567"/>
      <c r="AE189" s="567">
        <v>12540</v>
      </c>
      <c r="AF189" s="567">
        <v>4378614.854496967</v>
      </c>
      <c r="AG189" s="572">
        <v>349.17183847663216</v>
      </c>
      <c r="AH189" s="567">
        <v>0</v>
      </c>
      <c r="AI189" s="567">
        <v>0</v>
      </c>
      <c r="AJ189" s="567">
        <v>0</v>
      </c>
      <c r="AK189" s="568"/>
      <c r="AL189" s="567">
        <v>0</v>
      </c>
      <c r="AM189" s="569"/>
      <c r="AN189" s="571"/>
      <c r="AO189" s="525"/>
      <c r="AP189" s="522">
        <v>213.66884468173004</v>
      </c>
      <c r="AR189" s="521" t="s">
        <v>3229</v>
      </c>
    </row>
    <row r="190" spans="1:44" s="521" customFormat="1" ht="13.5" customHeight="1" collapsed="1">
      <c r="A190" s="576">
        <v>20180200096</v>
      </c>
      <c r="B190" s="473" t="s">
        <v>664</v>
      </c>
      <c r="C190" s="473" t="s">
        <v>481</v>
      </c>
      <c r="D190" s="473"/>
      <c r="E190" s="473" t="s">
        <v>481</v>
      </c>
      <c r="F190" s="473" t="s">
        <v>481</v>
      </c>
      <c r="G190" s="578" t="s">
        <v>531</v>
      </c>
      <c r="H190" s="564">
        <v>0</v>
      </c>
      <c r="I190" s="564"/>
      <c r="J190" s="564">
        <v>0</v>
      </c>
      <c r="K190" s="567">
        <v>5000</v>
      </c>
      <c r="L190" s="567"/>
      <c r="M190" s="577" t="s">
        <v>531</v>
      </c>
      <c r="N190" s="577" t="s">
        <v>531</v>
      </c>
      <c r="O190" s="577"/>
      <c r="P190" s="577"/>
      <c r="Q190" s="577"/>
      <c r="R190" s="577"/>
      <c r="S190" s="572">
        <v>0</v>
      </c>
      <c r="T190" s="577" t="s">
        <v>531</v>
      </c>
      <c r="U190" s="577" t="s">
        <v>531</v>
      </c>
      <c r="V190" s="567">
        <v>0</v>
      </c>
      <c r="W190" s="577" t="s">
        <v>531</v>
      </c>
      <c r="X190" s="567"/>
      <c r="Y190" s="567">
        <v>0</v>
      </c>
      <c r="Z190" s="577" t="s">
        <v>531</v>
      </c>
      <c r="AA190" s="577" t="s">
        <v>531</v>
      </c>
      <c r="AB190" s="567">
        <v>3696741.6137026851</v>
      </c>
      <c r="AC190" s="567"/>
      <c r="AD190" s="567"/>
      <c r="AE190" s="567">
        <v>5000</v>
      </c>
      <c r="AF190" s="567">
        <v>3696741.6137026851</v>
      </c>
      <c r="AG190" s="572">
        <v>739.34832274053701</v>
      </c>
      <c r="AH190" s="567">
        <v>0</v>
      </c>
      <c r="AI190" s="567">
        <v>0</v>
      </c>
      <c r="AJ190" s="567">
        <v>0</v>
      </c>
      <c r="AK190" s="568"/>
      <c r="AL190" s="567">
        <v>0</v>
      </c>
      <c r="AM190" s="569"/>
      <c r="AN190" s="571"/>
      <c r="AO190" s="525"/>
      <c r="AP190" s="522">
        <v>1040.0801018191794</v>
      </c>
      <c r="AR190" s="521" t="s">
        <v>3229</v>
      </c>
    </row>
    <row r="191" spans="1:44" s="521" customFormat="1" ht="13.5" customHeight="1">
      <c r="A191" s="576">
        <v>20180300016</v>
      </c>
      <c r="B191" s="473" t="s">
        <v>665</v>
      </c>
      <c r="C191" s="473" t="s">
        <v>481</v>
      </c>
      <c r="D191" s="473"/>
      <c r="E191" s="473" t="s">
        <v>481</v>
      </c>
      <c r="F191" s="473" t="s">
        <v>481</v>
      </c>
      <c r="G191" s="578" t="s">
        <v>531</v>
      </c>
      <c r="H191" s="564">
        <v>0</v>
      </c>
      <c r="I191" s="564"/>
      <c r="J191" s="564">
        <v>0</v>
      </c>
      <c r="K191" s="567">
        <v>3027</v>
      </c>
      <c r="L191" s="567"/>
      <c r="M191" s="577" t="s">
        <v>531</v>
      </c>
      <c r="N191" s="577" t="s">
        <v>531</v>
      </c>
      <c r="O191" s="577"/>
      <c r="P191" s="577"/>
      <c r="Q191" s="577"/>
      <c r="R191" s="577"/>
      <c r="S191" s="572">
        <v>0</v>
      </c>
      <c r="T191" s="577" t="s">
        <v>531</v>
      </c>
      <c r="U191" s="577" t="s">
        <v>531</v>
      </c>
      <c r="V191" s="567">
        <v>0</v>
      </c>
      <c r="W191" s="577" t="s">
        <v>531</v>
      </c>
      <c r="X191" s="567"/>
      <c r="Y191" s="567">
        <v>0</v>
      </c>
      <c r="Z191" s="577" t="s">
        <v>531</v>
      </c>
      <c r="AA191" s="577" t="s">
        <v>531</v>
      </c>
      <c r="AB191" s="567">
        <v>2290266.3961820411</v>
      </c>
      <c r="AC191" s="567"/>
      <c r="AD191" s="567"/>
      <c r="AE191" s="567">
        <v>3027</v>
      </c>
      <c r="AF191" s="567">
        <v>2290266.3961820411</v>
      </c>
      <c r="AG191" s="572">
        <v>756.61261849423227</v>
      </c>
      <c r="AH191" s="567">
        <v>0</v>
      </c>
      <c r="AI191" s="567">
        <v>0</v>
      </c>
      <c r="AJ191" s="567">
        <v>0</v>
      </c>
      <c r="AK191" s="568"/>
      <c r="AL191" s="567">
        <v>0</v>
      </c>
      <c r="AM191" s="569"/>
      <c r="AN191" s="571"/>
      <c r="AO191" s="525"/>
      <c r="AP191" s="522">
        <v>791.63632323180059</v>
      </c>
      <c r="AR191" s="521" t="s">
        <v>3229</v>
      </c>
    </row>
    <row r="192" spans="1:44" s="521" customFormat="1" ht="13.5" customHeight="1" collapsed="1">
      <c r="A192" s="576">
        <v>20180300020</v>
      </c>
      <c r="B192" s="473" t="s">
        <v>669</v>
      </c>
      <c r="C192" s="473" t="s">
        <v>481</v>
      </c>
      <c r="D192" s="473"/>
      <c r="E192" s="473" t="s">
        <v>481</v>
      </c>
      <c r="F192" s="473" t="s">
        <v>481</v>
      </c>
      <c r="G192" s="578" t="s">
        <v>531</v>
      </c>
      <c r="H192" s="564">
        <v>0</v>
      </c>
      <c r="I192" s="564"/>
      <c r="J192" s="564">
        <v>0</v>
      </c>
      <c r="K192" s="567">
        <v>3006</v>
      </c>
      <c r="L192" s="567"/>
      <c r="M192" s="577" t="s">
        <v>531</v>
      </c>
      <c r="N192" s="577" t="s">
        <v>531</v>
      </c>
      <c r="O192" s="577"/>
      <c r="P192" s="577"/>
      <c r="Q192" s="577"/>
      <c r="R192" s="577"/>
      <c r="S192" s="572">
        <v>0</v>
      </c>
      <c r="T192" s="577" t="s">
        <v>531</v>
      </c>
      <c r="U192" s="577" t="s">
        <v>531</v>
      </c>
      <c r="V192" s="567">
        <v>0</v>
      </c>
      <c r="W192" s="577" t="s">
        <v>531</v>
      </c>
      <c r="X192" s="567"/>
      <c r="Y192" s="567">
        <v>0</v>
      </c>
      <c r="Z192" s="577" t="s">
        <v>531</v>
      </c>
      <c r="AA192" s="577" t="s">
        <v>531</v>
      </c>
      <c r="AB192" s="567">
        <v>3250262.9257838503</v>
      </c>
      <c r="AC192" s="567"/>
      <c r="AD192" s="567"/>
      <c r="AE192" s="567">
        <v>3006</v>
      </c>
      <c r="AF192" s="567">
        <v>3250262.9257838498</v>
      </c>
      <c r="AG192" s="572">
        <v>1081.2584583445941</v>
      </c>
      <c r="AH192" s="567">
        <v>0</v>
      </c>
      <c r="AI192" s="567">
        <v>0</v>
      </c>
      <c r="AJ192" s="567">
        <v>0</v>
      </c>
      <c r="AK192" s="568"/>
      <c r="AL192" s="567">
        <v>0</v>
      </c>
      <c r="AM192" s="569"/>
      <c r="AN192" s="571"/>
      <c r="AO192" s="525"/>
      <c r="AP192" s="522">
        <v>3003.0919721621026</v>
      </c>
      <c r="AR192" s="521" t="s">
        <v>3229</v>
      </c>
    </row>
    <row r="193" spans="1:44" s="521" customFormat="1" ht="13.5" customHeight="1" collapsed="1">
      <c r="A193" s="576">
        <v>20180500120</v>
      </c>
      <c r="B193" s="473" t="s">
        <v>671</v>
      </c>
      <c r="C193" s="473" t="s">
        <v>481</v>
      </c>
      <c r="D193" s="473"/>
      <c r="E193" s="473" t="s">
        <v>481</v>
      </c>
      <c r="F193" s="473" t="s">
        <v>481</v>
      </c>
      <c r="G193" s="578" t="s">
        <v>531</v>
      </c>
      <c r="H193" s="564">
        <v>0</v>
      </c>
      <c r="I193" s="564"/>
      <c r="J193" s="564">
        <v>0</v>
      </c>
      <c r="K193" s="567">
        <v>14812</v>
      </c>
      <c r="L193" s="567"/>
      <c r="M193" s="577" t="s">
        <v>531</v>
      </c>
      <c r="N193" s="577" t="s">
        <v>531</v>
      </c>
      <c r="O193" s="577"/>
      <c r="P193" s="577"/>
      <c r="Q193" s="577"/>
      <c r="R193" s="577"/>
      <c r="S193" s="572">
        <v>0</v>
      </c>
      <c r="T193" s="577" t="s">
        <v>531</v>
      </c>
      <c r="U193" s="577" t="s">
        <v>531</v>
      </c>
      <c r="V193" s="567">
        <v>0</v>
      </c>
      <c r="W193" s="577" t="s">
        <v>531</v>
      </c>
      <c r="X193" s="567"/>
      <c r="Y193" s="567">
        <v>0</v>
      </c>
      <c r="Z193" s="577" t="s">
        <v>531</v>
      </c>
      <c r="AA193" s="577" t="s">
        <v>531</v>
      </c>
      <c r="AB193" s="567">
        <v>8059863.6357877767</v>
      </c>
      <c r="AC193" s="567"/>
      <c r="AD193" s="567"/>
      <c r="AE193" s="567">
        <v>14812</v>
      </c>
      <c r="AF193" s="567">
        <v>8059863.6357877767</v>
      </c>
      <c r="AG193" s="572">
        <v>544.14418281040889</v>
      </c>
      <c r="AH193" s="567">
        <v>0</v>
      </c>
      <c r="AI193" s="567">
        <v>0</v>
      </c>
      <c r="AJ193" s="567">
        <v>0</v>
      </c>
      <c r="AK193" s="568"/>
      <c r="AL193" s="567">
        <v>0</v>
      </c>
      <c r="AM193" s="569"/>
      <c r="AN193" s="571"/>
      <c r="AO193" s="525"/>
      <c r="AP193" s="522" t="e">
        <v>#N/A</v>
      </c>
      <c r="AR193" s="521" t="s">
        <v>3229</v>
      </c>
    </row>
    <row r="194" spans="1:44" s="521" customFormat="1" ht="13.5" customHeight="1">
      <c r="A194" s="576">
        <v>20180600015</v>
      </c>
      <c r="B194" s="473" t="s">
        <v>672</v>
      </c>
      <c r="C194" s="473" t="s">
        <v>481</v>
      </c>
      <c r="D194" s="473"/>
      <c r="E194" s="473" t="s">
        <v>481</v>
      </c>
      <c r="F194" s="473" t="s">
        <v>481</v>
      </c>
      <c r="G194" s="578" t="s">
        <v>531</v>
      </c>
      <c r="H194" s="564">
        <v>0</v>
      </c>
      <c r="I194" s="564"/>
      <c r="J194" s="564">
        <v>0</v>
      </c>
      <c r="K194" s="567">
        <v>20003</v>
      </c>
      <c r="L194" s="567"/>
      <c r="M194" s="577" t="s">
        <v>531</v>
      </c>
      <c r="N194" s="577" t="s">
        <v>531</v>
      </c>
      <c r="O194" s="577"/>
      <c r="P194" s="577"/>
      <c r="Q194" s="577"/>
      <c r="R194" s="577"/>
      <c r="S194" s="572">
        <v>0</v>
      </c>
      <c r="T194" s="577" t="s">
        <v>531</v>
      </c>
      <c r="U194" s="577" t="s">
        <v>531</v>
      </c>
      <c r="V194" s="567">
        <v>0</v>
      </c>
      <c r="W194" s="577" t="s">
        <v>531</v>
      </c>
      <c r="X194" s="567"/>
      <c r="Y194" s="567">
        <v>0</v>
      </c>
      <c r="Z194" s="577" t="s">
        <v>531</v>
      </c>
      <c r="AA194" s="577" t="s">
        <v>531</v>
      </c>
      <c r="AB194" s="567">
        <v>465127.16004875093</v>
      </c>
      <c r="AC194" s="567"/>
      <c r="AD194" s="567"/>
      <c r="AE194" s="567">
        <v>20003</v>
      </c>
      <c r="AF194" s="567">
        <v>465127.16004875093</v>
      </c>
      <c r="AG194" s="572">
        <v>23.252870071926758</v>
      </c>
      <c r="AH194" s="567">
        <v>0</v>
      </c>
      <c r="AI194" s="567">
        <v>0</v>
      </c>
      <c r="AJ194" s="567">
        <v>0</v>
      </c>
      <c r="AK194" s="568"/>
      <c r="AL194" s="567">
        <v>0</v>
      </c>
      <c r="AM194" s="569"/>
      <c r="AN194" s="571"/>
      <c r="AO194" s="525"/>
      <c r="AP194" s="522" t="e">
        <v>#N/A</v>
      </c>
      <c r="AR194" s="521" t="s">
        <v>3229</v>
      </c>
    </row>
    <row r="195" spans="1:44" s="521" customFormat="1" ht="13.5" customHeight="1">
      <c r="A195" s="576">
        <v>20180600016</v>
      </c>
      <c r="B195" s="473" t="s">
        <v>673</v>
      </c>
      <c r="C195" s="473" t="s">
        <v>481</v>
      </c>
      <c r="D195" s="473"/>
      <c r="E195" s="473" t="s">
        <v>481</v>
      </c>
      <c r="F195" s="473" t="s">
        <v>481</v>
      </c>
      <c r="G195" s="578" t="s">
        <v>531</v>
      </c>
      <c r="H195" s="564">
        <v>0</v>
      </c>
      <c r="I195" s="564"/>
      <c r="J195" s="564">
        <v>0</v>
      </c>
      <c r="K195" s="567">
        <v>20003</v>
      </c>
      <c r="L195" s="567"/>
      <c r="M195" s="577" t="s">
        <v>531</v>
      </c>
      <c r="N195" s="577" t="s">
        <v>531</v>
      </c>
      <c r="O195" s="577"/>
      <c r="P195" s="577"/>
      <c r="Q195" s="577"/>
      <c r="R195" s="577"/>
      <c r="S195" s="572">
        <v>0</v>
      </c>
      <c r="T195" s="577" t="s">
        <v>531</v>
      </c>
      <c r="U195" s="577" t="s">
        <v>531</v>
      </c>
      <c r="V195" s="567">
        <v>0</v>
      </c>
      <c r="W195" s="577" t="s">
        <v>531</v>
      </c>
      <c r="X195" s="567"/>
      <c r="Y195" s="567">
        <v>0</v>
      </c>
      <c r="Z195" s="577" t="s">
        <v>531</v>
      </c>
      <c r="AA195" s="577" t="s">
        <v>531</v>
      </c>
      <c r="AB195" s="567">
        <v>375679.62927014503</v>
      </c>
      <c r="AC195" s="567"/>
      <c r="AD195" s="567"/>
      <c r="AE195" s="567">
        <v>20003</v>
      </c>
      <c r="AF195" s="567">
        <v>375679.62927014509</v>
      </c>
      <c r="AG195" s="572">
        <v>18.781164288863923</v>
      </c>
      <c r="AH195" s="567">
        <v>0</v>
      </c>
      <c r="AI195" s="567">
        <v>0</v>
      </c>
      <c r="AJ195" s="567">
        <v>0</v>
      </c>
      <c r="AK195" s="568"/>
      <c r="AL195" s="567">
        <v>0</v>
      </c>
      <c r="AM195" s="569"/>
      <c r="AN195" s="571"/>
      <c r="AO195" s="525"/>
      <c r="AP195" s="522" t="e">
        <v>#N/A</v>
      </c>
      <c r="AR195" s="521" t="s">
        <v>3229</v>
      </c>
    </row>
    <row r="196" spans="1:44" s="521" customFormat="1" ht="13.5" customHeight="1">
      <c r="A196" s="576">
        <v>20180600017</v>
      </c>
      <c r="B196" s="473" t="s">
        <v>674</v>
      </c>
      <c r="C196" s="473" t="s">
        <v>481</v>
      </c>
      <c r="D196" s="473"/>
      <c r="E196" s="473" t="s">
        <v>481</v>
      </c>
      <c r="F196" s="473" t="s">
        <v>481</v>
      </c>
      <c r="G196" s="578" t="s">
        <v>531</v>
      </c>
      <c r="H196" s="564">
        <v>0</v>
      </c>
      <c r="I196" s="564"/>
      <c r="J196" s="564">
        <v>0</v>
      </c>
      <c r="K196" s="567">
        <v>20003</v>
      </c>
      <c r="L196" s="567"/>
      <c r="M196" s="577" t="s">
        <v>531</v>
      </c>
      <c r="N196" s="577" t="s">
        <v>531</v>
      </c>
      <c r="O196" s="577"/>
      <c r="P196" s="577"/>
      <c r="Q196" s="577"/>
      <c r="R196" s="577"/>
      <c r="S196" s="572">
        <v>0</v>
      </c>
      <c r="T196" s="577" t="s">
        <v>531</v>
      </c>
      <c r="U196" s="577" t="s">
        <v>531</v>
      </c>
      <c r="V196" s="567">
        <v>0</v>
      </c>
      <c r="W196" s="577" t="s">
        <v>531</v>
      </c>
      <c r="X196" s="567"/>
      <c r="Y196" s="567">
        <v>0</v>
      </c>
      <c r="Z196" s="577" t="s">
        <v>531</v>
      </c>
      <c r="AA196" s="577" t="s">
        <v>531</v>
      </c>
      <c r="AB196" s="567">
        <v>375679.62927014503</v>
      </c>
      <c r="AC196" s="567"/>
      <c r="AD196" s="567"/>
      <c r="AE196" s="567">
        <v>20003</v>
      </c>
      <c r="AF196" s="567">
        <v>375679.62927014509</v>
      </c>
      <c r="AG196" s="572">
        <v>18.781164288863923</v>
      </c>
      <c r="AH196" s="567">
        <v>0</v>
      </c>
      <c r="AI196" s="567">
        <v>0</v>
      </c>
      <c r="AJ196" s="567">
        <v>0</v>
      </c>
      <c r="AK196" s="568"/>
      <c r="AL196" s="567">
        <v>0</v>
      </c>
      <c r="AM196" s="569"/>
      <c r="AN196" s="571"/>
      <c r="AO196" s="525"/>
      <c r="AP196" s="522" t="e">
        <v>#N/A</v>
      </c>
      <c r="AR196" s="521" t="s">
        <v>3229</v>
      </c>
    </row>
    <row r="197" spans="1:44" s="521" customFormat="1" ht="13.5" customHeight="1">
      <c r="A197" s="576">
        <v>20180600018</v>
      </c>
      <c r="B197" s="473" t="s">
        <v>675</v>
      </c>
      <c r="C197" s="473" t="s">
        <v>481</v>
      </c>
      <c r="D197" s="473"/>
      <c r="E197" s="473" t="s">
        <v>481</v>
      </c>
      <c r="F197" s="473" t="s">
        <v>481</v>
      </c>
      <c r="G197" s="578" t="s">
        <v>531</v>
      </c>
      <c r="H197" s="564">
        <v>0</v>
      </c>
      <c r="I197" s="564"/>
      <c r="J197" s="564">
        <v>0</v>
      </c>
      <c r="K197" s="567">
        <v>20003</v>
      </c>
      <c r="L197" s="567"/>
      <c r="M197" s="577" t="s">
        <v>531</v>
      </c>
      <c r="N197" s="577" t="s">
        <v>531</v>
      </c>
      <c r="O197" s="577"/>
      <c r="P197" s="577"/>
      <c r="Q197" s="577"/>
      <c r="R197" s="577"/>
      <c r="S197" s="572">
        <v>0</v>
      </c>
      <c r="T197" s="577" t="s">
        <v>531</v>
      </c>
      <c r="U197" s="577" t="s">
        <v>531</v>
      </c>
      <c r="V197" s="567">
        <v>0</v>
      </c>
      <c r="W197" s="577" t="s">
        <v>531</v>
      </c>
      <c r="X197" s="567"/>
      <c r="Y197" s="567">
        <v>0</v>
      </c>
      <c r="Z197" s="577" t="s">
        <v>531</v>
      </c>
      <c r="AA197" s="577" t="s">
        <v>531</v>
      </c>
      <c r="AB197" s="567">
        <v>411458.64158158738</v>
      </c>
      <c r="AC197" s="567"/>
      <c r="AD197" s="567"/>
      <c r="AE197" s="567">
        <v>20003</v>
      </c>
      <c r="AF197" s="567">
        <v>411458.64158158738</v>
      </c>
      <c r="AG197" s="572">
        <v>20.569846602089054</v>
      </c>
      <c r="AH197" s="567">
        <v>0</v>
      </c>
      <c r="AI197" s="567">
        <v>0</v>
      </c>
      <c r="AJ197" s="567">
        <v>0</v>
      </c>
      <c r="AK197" s="568"/>
      <c r="AL197" s="567">
        <v>0</v>
      </c>
      <c r="AM197" s="569"/>
      <c r="AN197" s="571"/>
      <c r="AO197" s="525"/>
      <c r="AP197" s="522" t="e">
        <v>#N/A</v>
      </c>
      <c r="AR197" s="521" t="s">
        <v>3229</v>
      </c>
    </row>
    <row r="198" spans="1:44" s="521" customFormat="1" ht="13.5" customHeight="1" collapsed="1">
      <c r="A198" s="576">
        <v>20190400027</v>
      </c>
      <c r="B198" s="473" t="s">
        <v>682</v>
      </c>
      <c r="C198" s="473" t="s">
        <v>481</v>
      </c>
      <c r="D198" s="473"/>
      <c r="E198" s="473" t="s">
        <v>541</v>
      </c>
      <c r="F198" s="473" t="s">
        <v>541</v>
      </c>
      <c r="G198" s="578" t="s">
        <v>531</v>
      </c>
      <c r="H198" s="564">
        <v>0</v>
      </c>
      <c r="I198" s="564"/>
      <c r="J198" s="564">
        <v>0</v>
      </c>
      <c r="K198" s="567">
        <v>4101</v>
      </c>
      <c r="L198" s="567"/>
      <c r="M198" s="577" t="s">
        <v>531</v>
      </c>
      <c r="N198" s="577" t="s">
        <v>531</v>
      </c>
      <c r="O198" s="577"/>
      <c r="P198" s="577"/>
      <c r="Q198" s="577"/>
      <c r="R198" s="577"/>
      <c r="S198" s="572">
        <v>0</v>
      </c>
      <c r="T198" s="577" t="s">
        <v>531</v>
      </c>
      <c r="U198" s="577" t="s">
        <v>531</v>
      </c>
      <c r="V198" s="567">
        <v>0</v>
      </c>
      <c r="W198" s="577" t="s">
        <v>531</v>
      </c>
      <c r="X198" s="567"/>
      <c r="Y198" s="567">
        <v>0</v>
      </c>
      <c r="Z198" s="577" t="s">
        <v>531</v>
      </c>
      <c r="AA198" s="577" t="s">
        <v>531</v>
      </c>
      <c r="AB198" s="567">
        <v>5313150.207942429</v>
      </c>
      <c r="AC198" s="567"/>
      <c r="AD198" s="567"/>
      <c r="AE198" s="567">
        <v>4101</v>
      </c>
      <c r="AF198" s="567">
        <v>5313150.207942429</v>
      </c>
      <c r="AG198" s="572">
        <v>1295.5743008881807</v>
      </c>
      <c r="AH198" s="567">
        <v>0</v>
      </c>
      <c r="AI198" s="567">
        <v>0</v>
      </c>
      <c r="AJ198" s="567">
        <v>0</v>
      </c>
      <c r="AK198" s="568"/>
      <c r="AL198" s="567">
        <v>0</v>
      </c>
      <c r="AM198" s="569"/>
      <c r="AN198" s="571"/>
      <c r="AO198" s="525"/>
      <c r="AP198" s="522" t="e">
        <v>#N/A</v>
      </c>
      <c r="AR198" s="521" t="s">
        <v>3229</v>
      </c>
    </row>
    <row r="199" spans="1:44" s="521" customFormat="1" ht="13.5" customHeight="1" collapsed="1">
      <c r="A199" s="576">
        <v>20200200002</v>
      </c>
      <c r="B199" s="473" t="s">
        <v>689</v>
      </c>
      <c r="C199" s="473" t="s">
        <v>481</v>
      </c>
      <c r="D199" s="473"/>
      <c r="E199" s="473" t="s">
        <v>541</v>
      </c>
      <c r="F199" s="473" t="s">
        <v>541</v>
      </c>
      <c r="G199" s="578" t="s">
        <v>531</v>
      </c>
      <c r="H199" s="564">
        <v>0</v>
      </c>
      <c r="I199" s="564"/>
      <c r="J199" s="564">
        <v>0</v>
      </c>
      <c r="K199" s="567">
        <v>3894</v>
      </c>
      <c r="L199" s="567"/>
      <c r="M199" s="577" t="s">
        <v>531</v>
      </c>
      <c r="N199" s="577" t="s">
        <v>531</v>
      </c>
      <c r="O199" s="577"/>
      <c r="P199" s="577"/>
      <c r="Q199" s="577"/>
      <c r="R199" s="577"/>
      <c r="S199" s="572">
        <v>0</v>
      </c>
      <c r="T199" s="577" t="s">
        <v>531</v>
      </c>
      <c r="U199" s="577" t="s">
        <v>531</v>
      </c>
      <c r="V199" s="567">
        <v>0</v>
      </c>
      <c r="W199" s="577" t="s">
        <v>531</v>
      </c>
      <c r="X199" s="567"/>
      <c r="Y199" s="567">
        <v>0</v>
      </c>
      <c r="Z199" s="577" t="s">
        <v>531</v>
      </c>
      <c r="AA199" s="577" t="s">
        <v>531</v>
      </c>
      <c r="AB199" s="567">
        <v>2550124.8017685344</v>
      </c>
      <c r="AC199" s="567"/>
      <c r="AD199" s="567"/>
      <c r="AE199" s="567">
        <v>3894</v>
      </c>
      <c r="AF199" s="567">
        <v>2550124.8017685344</v>
      </c>
      <c r="AG199" s="572">
        <v>654.88567071611055</v>
      </c>
      <c r="AH199" s="567">
        <v>0</v>
      </c>
      <c r="AI199" s="567">
        <v>0</v>
      </c>
      <c r="AJ199" s="567">
        <v>0</v>
      </c>
      <c r="AK199" s="568"/>
      <c r="AL199" s="567">
        <v>0</v>
      </c>
      <c r="AM199" s="569"/>
      <c r="AN199" s="571"/>
      <c r="AO199" s="525"/>
      <c r="AP199" s="522" t="e">
        <v>#N/A</v>
      </c>
      <c r="AR199" s="521" t="s">
        <v>3229</v>
      </c>
    </row>
    <row r="200" spans="1:44" s="521" customFormat="1" ht="13.5" customHeight="1">
      <c r="A200" s="576">
        <v>20200200004</v>
      </c>
      <c r="B200" s="473" t="s">
        <v>690</v>
      </c>
      <c r="C200" s="473" t="s">
        <v>481</v>
      </c>
      <c r="D200" s="473"/>
      <c r="E200" s="473" t="s">
        <v>541</v>
      </c>
      <c r="F200" s="473" t="s">
        <v>541</v>
      </c>
      <c r="G200" s="578" t="s">
        <v>531</v>
      </c>
      <c r="H200" s="564">
        <v>0</v>
      </c>
      <c r="I200" s="564"/>
      <c r="J200" s="564">
        <v>0</v>
      </c>
      <c r="K200" s="567">
        <v>506</v>
      </c>
      <c r="L200" s="567"/>
      <c r="M200" s="577" t="s">
        <v>531</v>
      </c>
      <c r="N200" s="577" t="s">
        <v>531</v>
      </c>
      <c r="O200" s="577"/>
      <c r="P200" s="577"/>
      <c r="Q200" s="577"/>
      <c r="R200" s="577"/>
      <c r="S200" s="572">
        <v>0</v>
      </c>
      <c r="T200" s="577" t="s">
        <v>531</v>
      </c>
      <c r="U200" s="577" t="s">
        <v>531</v>
      </c>
      <c r="V200" s="567">
        <v>0</v>
      </c>
      <c r="W200" s="577" t="s">
        <v>531</v>
      </c>
      <c r="X200" s="567"/>
      <c r="Y200" s="567">
        <v>0</v>
      </c>
      <c r="Z200" s="577" t="s">
        <v>531</v>
      </c>
      <c r="AA200" s="577" t="s">
        <v>531</v>
      </c>
      <c r="AB200" s="567">
        <v>104475.31366240149</v>
      </c>
      <c r="AC200" s="567"/>
      <c r="AD200" s="567"/>
      <c r="AE200" s="567">
        <v>506</v>
      </c>
      <c r="AF200" s="567">
        <v>104475.31366240149</v>
      </c>
      <c r="AG200" s="572">
        <v>206.47295190197923</v>
      </c>
      <c r="AH200" s="567">
        <v>0</v>
      </c>
      <c r="AI200" s="567">
        <v>0</v>
      </c>
      <c r="AJ200" s="567">
        <v>0</v>
      </c>
      <c r="AK200" s="568"/>
      <c r="AL200" s="567">
        <v>0</v>
      </c>
      <c r="AM200" s="569"/>
      <c r="AN200" s="571"/>
      <c r="AO200" s="525"/>
      <c r="AP200" s="522" t="e">
        <v>#N/A</v>
      </c>
      <c r="AR200" s="521" t="s">
        <v>3229</v>
      </c>
    </row>
    <row r="201" spans="1:44" s="521" customFormat="1" ht="13.5" customHeight="1" collapsed="1">
      <c r="A201" s="576">
        <v>20200400002</v>
      </c>
      <c r="B201" s="473" t="s">
        <v>698</v>
      </c>
      <c r="C201" s="473" t="s">
        <v>481</v>
      </c>
      <c r="D201" s="473"/>
      <c r="E201" s="473" t="s">
        <v>541</v>
      </c>
      <c r="F201" s="473" t="s">
        <v>541</v>
      </c>
      <c r="G201" s="578" t="s">
        <v>531</v>
      </c>
      <c r="H201" s="564">
        <v>0</v>
      </c>
      <c r="I201" s="564"/>
      <c r="J201" s="564">
        <v>0</v>
      </c>
      <c r="K201" s="567">
        <v>61193</v>
      </c>
      <c r="L201" s="567"/>
      <c r="M201" s="577" t="s">
        <v>531</v>
      </c>
      <c r="N201" s="577" t="s">
        <v>531</v>
      </c>
      <c r="O201" s="577"/>
      <c r="P201" s="577"/>
      <c r="Q201" s="577"/>
      <c r="R201" s="577"/>
      <c r="S201" s="572">
        <v>0</v>
      </c>
      <c r="T201" s="577" t="s">
        <v>531</v>
      </c>
      <c r="U201" s="577" t="s">
        <v>531</v>
      </c>
      <c r="V201" s="567">
        <v>0</v>
      </c>
      <c r="W201" s="577" t="s">
        <v>531</v>
      </c>
      <c r="X201" s="567"/>
      <c r="Y201" s="567">
        <v>0</v>
      </c>
      <c r="Z201" s="577" t="s">
        <v>531</v>
      </c>
      <c r="AA201" s="577" t="s">
        <v>531</v>
      </c>
      <c r="AB201" s="567">
        <v>14847151.205685228</v>
      </c>
      <c r="AC201" s="567"/>
      <c r="AD201" s="567"/>
      <c r="AE201" s="567">
        <v>61193</v>
      </c>
      <c r="AF201" s="567">
        <v>14847151.205685228</v>
      </c>
      <c r="AG201" s="572">
        <v>242.62826149535451</v>
      </c>
      <c r="AH201" s="567">
        <v>0</v>
      </c>
      <c r="AI201" s="567">
        <v>0</v>
      </c>
      <c r="AJ201" s="567">
        <v>0</v>
      </c>
      <c r="AK201" s="568"/>
      <c r="AL201" s="567">
        <v>0</v>
      </c>
      <c r="AM201" s="569"/>
      <c r="AN201" s="571"/>
      <c r="AO201" s="525"/>
      <c r="AP201" s="522" t="e">
        <v>#N/A</v>
      </c>
      <c r="AR201" s="521" t="s">
        <v>3229</v>
      </c>
    </row>
    <row r="202" spans="1:44" s="521" customFormat="1" ht="13.5" customHeight="1">
      <c r="A202" s="576">
        <v>20200600069</v>
      </c>
      <c r="B202" s="473" t="s">
        <v>699</v>
      </c>
      <c r="C202" s="473" t="s">
        <v>481</v>
      </c>
      <c r="D202" s="473"/>
      <c r="E202" s="473" t="s">
        <v>541</v>
      </c>
      <c r="F202" s="473" t="s">
        <v>541</v>
      </c>
      <c r="G202" s="578" t="s">
        <v>531</v>
      </c>
      <c r="H202" s="564">
        <v>0</v>
      </c>
      <c r="I202" s="564"/>
      <c r="J202" s="564">
        <v>0</v>
      </c>
      <c r="K202" s="567">
        <v>2583</v>
      </c>
      <c r="L202" s="567"/>
      <c r="M202" s="577" t="s">
        <v>531</v>
      </c>
      <c r="N202" s="577" t="s">
        <v>531</v>
      </c>
      <c r="O202" s="577"/>
      <c r="P202" s="577"/>
      <c r="Q202" s="577"/>
      <c r="R202" s="577"/>
      <c r="S202" s="572">
        <v>0</v>
      </c>
      <c r="T202" s="577" t="s">
        <v>531</v>
      </c>
      <c r="U202" s="577" t="s">
        <v>531</v>
      </c>
      <c r="V202" s="567">
        <v>0</v>
      </c>
      <c r="W202" s="577" t="s">
        <v>531</v>
      </c>
      <c r="X202" s="567"/>
      <c r="Y202" s="567">
        <v>0</v>
      </c>
      <c r="Z202" s="577" t="s">
        <v>531</v>
      </c>
      <c r="AA202" s="577" t="s">
        <v>531</v>
      </c>
      <c r="AB202" s="567">
        <v>336770.41268205934</v>
      </c>
      <c r="AC202" s="567"/>
      <c r="AD202" s="567"/>
      <c r="AE202" s="567">
        <v>2583</v>
      </c>
      <c r="AF202" s="567">
        <v>336770.41268205934</v>
      </c>
      <c r="AG202" s="572">
        <v>130.37956356254716</v>
      </c>
      <c r="AH202" s="567">
        <v>0</v>
      </c>
      <c r="AI202" s="567">
        <v>0</v>
      </c>
      <c r="AJ202" s="567">
        <v>0</v>
      </c>
      <c r="AK202" s="568"/>
      <c r="AL202" s="567">
        <v>0</v>
      </c>
      <c r="AM202" s="569"/>
      <c r="AN202" s="571"/>
      <c r="AO202" s="525"/>
      <c r="AP202" s="522" t="e">
        <v>#N/A</v>
      </c>
      <c r="AR202" s="521" t="s">
        <v>3229</v>
      </c>
    </row>
    <row r="203" spans="1:44" s="521" customFormat="1" ht="13.5" customHeight="1" collapsed="1">
      <c r="A203" s="576">
        <v>20210200051</v>
      </c>
      <c r="B203" s="473" t="s">
        <v>702</v>
      </c>
      <c r="C203" s="473" t="s">
        <v>481</v>
      </c>
      <c r="D203" s="473"/>
      <c r="E203" s="473" t="s">
        <v>541</v>
      </c>
      <c r="F203" s="473" t="s">
        <v>541</v>
      </c>
      <c r="G203" s="578" t="s">
        <v>531</v>
      </c>
      <c r="H203" s="564">
        <v>0</v>
      </c>
      <c r="I203" s="564"/>
      <c r="J203" s="564">
        <v>0</v>
      </c>
      <c r="K203" s="567">
        <v>29572</v>
      </c>
      <c r="L203" s="567"/>
      <c r="M203" s="577" t="s">
        <v>531</v>
      </c>
      <c r="N203" s="577" t="s">
        <v>531</v>
      </c>
      <c r="O203" s="577"/>
      <c r="P203" s="577"/>
      <c r="Q203" s="577"/>
      <c r="R203" s="577"/>
      <c r="S203" s="572">
        <v>0</v>
      </c>
      <c r="T203" s="577" t="s">
        <v>531</v>
      </c>
      <c r="U203" s="577" t="s">
        <v>531</v>
      </c>
      <c r="V203" s="567">
        <v>0</v>
      </c>
      <c r="W203" s="577" t="s">
        <v>531</v>
      </c>
      <c r="X203" s="567"/>
      <c r="Y203" s="567">
        <v>0</v>
      </c>
      <c r="Z203" s="577" t="s">
        <v>531</v>
      </c>
      <c r="AA203" s="577" t="s">
        <v>531</v>
      </c>
      <c r="AB203" s="567">
        <v>4894956.1756369844</v>
      </c>
      <c r="AC203" s="567"/>
      <c r="AD203" s="567"/>
      <c r="AE203" s="567">
        <v>29572</v>
      </c>
      <c r="AF203" s="567">
        <v>4894956.1756369844</v>
      </c>
      <c r="AG203" s="572">
        <v>165.52672039892414</v>
      </c>
      <c r="AH203" s="567">
        <v>0</v>
      </c>
      <c r="AI203" s="567">
        <v>0</v>
      </c>
      <c r="AJ203" s="567">
        <v>0</v>
      </c>
      <c r="AK203" s="568"/>
      <c r="AL203" s="567">
        <v>0</v>
      </c>
      <c r="AM203" s="569"/>
      <c r="AN203" s="571"/>
      <c r="AO203" s="525"/>
      <c r="AP203" s="522" t="e">
        <v>#N/A</v>
      </c>
      <c r="AR203" s="521" t="s">
        <v>3229</v>
      </c>
    </row>
    <row r="204" spans="1:44" s="521" customFormat="1" ht="13.5" customHeight="1" collapsed="1">
      <c r="A204" s="576">
        <v>20220100037</v>
      </c>
      <c r="B204" s="473" t="s">
        <v>706</v>
      </c>
      <c r="C204" s="473" t="s">
        <v>481</v>
      </c>
      <c r="D204" s="473"/>
      <c r="E204" s="473" t="s">
        <v>481</v>
      </c>
      <c r="F204" s="473" t="s">
        <v>481</v>
      </c>
      <c r="G204" s="474">
        <v>0</v>
      </c>
      <c r="H204" s="564">
        <v>0</v>
      </c>
      <c r="I204" s="564"/>
      <c r="J204" s="564">
        <v>0</v>
      </c>
      <c r="K204" s="567">
        <v>30000</v>
      </c>
      <c r="L204" s="567"/>
      <c r="M204" s="577" t="s">
        <v>531</v>
      </c>
      <c r="N204" s="577" t="s">
        <v>531</v>
      </c>
      <c r="O204" s="577"/>
      <c r="P204" s="577"/>
      <c r="Q204" s="577"/>
      <c r="R204" s="577"/>
      <c r="S204" s="572">
        <v>0</v>
      </c>
      <c r="T204" s="577" t="s">
        <v>531</v>
      </c>
      <c r="U204" s="577" t="s">
        <v>531</v>
      </c>
      <c r="V204" s="567">
        <v>0</v>
      </c>
      <c r="W204" s="577" t="s">
        <v>531</v>
      </c>
      <c r="X204" s="567"/>
      <c r="Y204" s="567">
        <v>0</v>
      </c>
      <c r="Z204" s="577" t="s">
        <v>531</v>
      </c>
      <c r="AA204" s="577" t="s">
        <v>531</v>
      </c>
      <c r="AB204" s="567">
        <v>15717029.801930809</v>
      </c>
      <c r="AC204" s="567"/>
      <c r="AD204" s="567"/>
      <c r="AE204" s="567">
        <v>30000</v>
      </c>
      <c r="AF204" s="567">
        <v>15717029.801930811</v>
      </c>
      <c r="AG204" s="572">
        <v>523.9009933976937</v>
      </c>
      <c r="AH204" s="567">
        <v>0</v>
      </c>
      <c r="AI204" s="567">
        <v>0</v>
      </c>
      <c r="AJ204" s="567">
        <v>0</v>
      </c>
      <c r="AK204" s="568"/>
      <c r="AL204" s="567">
        <v>0</v>
      </c>
      <c r="AM204" s="569"/>
      <c r="AN204" s="571"/>
      <c r="AO204" s="525"/>
      <c r="AP204" s="522" t="e">
        <v>#N/A</v>
      </c>
      <c r="AR204" s="521" t="s">
        <v>3229</v>
      </c>
    </row>
    <row r="205" spans="1:44" s="521" customFormat="1" ht="13.5" customHeight="1">
      <c r="A205" s="576">
        <v>20220100041</v>
      </c>
      <c r="B205" s="473" t="s">
        <v>707</v>
      </c>
      <c r="C205" s="473" t="s">
        <v>481</v>
      </c>
      <c r="D205" s="473"/>
      <c r="E205" s="473" t="s">
        <v>481</v>
      </c>
      <c r="F205" s="473" t="s">
        <v>481</v>
      </c>
      <c r="G205" s="474">
        <v>0</v>
      </c>
      <c r="H205" s="564">
        <v>0</v>
      </c>
      <c r="I205" s="564"/>
      <c r="J205" s="564">
        <v>0</v>
      </c>
      <c r="K205" s="567">
        <v>24000</v>
      </c>
      <c r="L205" s="567"/>
      <c r="M205" s="577" t="s">
        <v>531</v>
      </c>
      <c r="N205" s="577" t="s">
        <v>531</v>
      </c>
      <c r="O205" s="577"/>
      <c r="P205" s="577"/>
      <c r="Q205" s="577"/>
      <c r="R205" s="577"/>
      <c r="S205" s="572">
        <v>0</v>
      </c>
      <c r="T205" s="577" t="s">
        <v>531</v>
      </c>
      <c r="U205" s="577" t="s">
        <v>531</v>
      </c>
      <c r="V205" s="567">
        <v>0</v>
      </c>
      <c r="W205" s="577" t="s">
        <v>531</v>
      </c>
      <c r="X205" s="567"/>
      <c r="Y205" s="567">
        <v>0</v>
      </c>
      <c r="Z205" s="577" t="s">
        <v>531</v>
      </c>
      <c r="AA205" s="577" t="s">
        <v>531</v>
      </c>
      <c r="AB205" s="567">
        <v>2071957.0805035634</v>
      </c>
      <c r="AC205" s="567"/>
      <c r="AD205" s="567"/>
      <c r="AE205" s="567">
        <v>24000</v>
      </c>
      <c r="AF205" s="567">
        <v>2071957.0805035634</v>
      </c>
      <c r="AG205" s="572">
        <v>86.331545020981807</v>
      </c>
      <c r="AH205" s="567">
        <v>0</v>
      </c>
      <c r="AI205" s="567">
        <v>0</v>
      </c>
      <c r="AJ205" s="567">
        <v>0</v>
      </c>
      <c r="AK205" s="568"/>
      <c r="AL205" s="567">
        <v>0</v>
      </c>
      <c r="AM205" s="569"/>
      <c r="AN205" s="571"/>
      <c r="AO205" s="525"/>
      <c r="AP205" s="522" t="e">
        <v>#N/A</v>
      </c>
      <c r="AR205" s="521" t="s">
        <v>3229</v>
      </c>
    </row>
    <row r="206" spans="1:44" s="521" customFormat="1" ht="13.5" customHeight="1">
      <c r="A206" s="576">
        <v>20220200004</v>
      </c>
      <c r="B206" s="473" t="s">
        <v>708</v>
      </c>
      <c r="C206" s="473" t="s">
        <v>481</v>
      </c>
      <c r="D206" s="473"/>
      <c r="E206" s="473" t="s">
        <v>481</v>
      </c>
      <c r="F206" s="473" t="s">
        <v>481</v>
      </c>
      <c r="G206" s="474">
        <v>0</v>
      </c>
      <c r="H206" s="564">
        <v>0</v>
      </c>
      <c r="I206" s="564"/>
      <c r="J206" s="564">
        <v>0</v>
      </c>
      <c r="K206" s="567">
        <v>137758</v>
      </c>
      <c r="L206" s="567"/>
      <c r="M206" s="577" t="s">
        <v>531</v>
      </c>
      <c r="N206" s="577" t="s">
        <v>531</v>
      </c>
      <c r="O206" s="577"/>
      <c r="P206" s="577"/>
      <c r="Q206" s="577"/>
      <c r="R206" s="577"/>
      <c r="S206" s="572">
        <v>0</v>
      </c>
      <c r="T206" s="577" t="s">
        <v>531</v>
      </c>
      <c r="U206" s="577" t="s">
        <v>531</v>
      </c>
      <c r="V206" s="567">
        <v>0</v>
      </c>
      <c r="W206" s="577" t="s">
        <v>531</v>
      </c>
      <c r="X206" s="567"/>
      <c r="Y206" s="567">
        <v>0</v>
      </c>
      <c r="Z206" s="577" t="s">
        <v>531</v>
      </c>
      <c r="AA206" s="577" t="s">
        <v>531</v>
      </c>
      <c r="AB206" s="567">
        <v>2344833.6599532152</v>
      </c>
      <c r="AC206" s="567"/>
      <c r="AD206" s="567"/>
      <c r="AE206" s="567">
        <v>137758</v>
      </c>
      <c r="AF206" s="567">
        <v>2344833.6599532156</v>
      </c>
      <c r="AG206" s="572">
        <v>17.0213973776711</v>
      </c>
      <c r="AH206" s="567">
        <v>0</v>
      </c>
      <c r="AI206" s="567">
        <v>0</v>
      </c>
      <c r="AJ206" s="567">
        <v>0</v>
      </c>
      <c r="AK206" s="568"/>
      <c r="AL206" s="567">
        <v>0</v>
      </c>
      <c r="AM206" s="569"/>
      <c r="AN206" s="571"/>
      <c r="AO206" s="525"/>
      <c r="AP206" s="522" t="e">
        <v>#N/A</v>
      </c>
      <c r="AR206" s="521" t="s">
        <v>3229</v>
      </c>
    </row>
    <row r="207" spans="1:44" s="521" customFormat="1" ht="13.5" customHeight="1">
      <c r="A207" s="576">
        <v>20220200005</v>
      </c>
      <c r="B207" s="473" t="s">
        <v>709</v>
      </c>
      <c r="C207" s="473" t="s">
        <v>481</v>
      </c>
      <c r="D207" s="473"/>
      <c r="E207" s="473" t="s">
        <v>481</v>
      </c>
      <c r="F207" s="473" t="s">
        <v>481</v>
      </c>
      <c r="G207" s="474">
        <v>0</v>
      </c>
      <c r="H207" s="564">
        <v>0</v>
      </c>
      <c r="I207" s="564"/>
      <c r="J207" s="564">
        <v>0</v>
      </c>
      <c r="K207" s="567">
        <v>91865</v>
      </c>
      <c r="L207" s="567"/>
      <c r="M207" s="577" t="s">
        <v>531</v>
      </c>
      <c r="N207" s="577" t="s">
        <v>531</v>
      </c>
      <c r="O207" s="577"/>
      <c r="P207" s="577"/>
      <c r="Q207" s="577"/>
      <c r="R207" s="577"/>
      <c r="S207" s="572">
        <v>0</v>
      </c>
      <c r="T207" s="577" t="s">
        <v>531</v>
      </c>
      <c r="U207" s="577" t="s">
        <v>531</v>
      </c>
      <c r="V207" s="567">
        <v>0</v>
      </c>
      <c r="W207" s="577" t="s">
        <v>531</v>
      </c>
      <c r="X207" s="567"/>
      <c r="Y207" s="567">
        <v>0</v>
      </c>
      <c r="Z207" s="577" t="s">
        <v>531</v>
      </c>
      <c r="AA207" s="577" t="s">
        <v>531</v>
      </c>
      <c r="AB207" s="567">
        <v>1563674.878179187</v>
      </c>
      <c r="AC207" s="567"/>
      <c r="AD207" s="567"/>
      <c r="AE207" s="567">
        <v>91865</v>
      </c>
      <c r="AF207" s="567">
        <v>1563674.8781791867</v>
      </c>
      <c r="AG207" s="572">
        <v>17.02144318488202</v>
      </c>
      <c r="AH207" s="567">
        <v>0</v>
      </c>
      <c r="AI207" s="567">
        <v>0</v>
      </c>
      <c r="AJ207" s="567">
        <v>0</v>
      </c>
      <c r="AK207" s="568"/>
      <c r="AL207" s="567">
        <v>0</v>
      </c>
      <c r="AM207" s="569"/>
      <c r="AN207" s="571"/>
      <c r="AO207" s="525"/>
      <c r="AP207" s="522" t="e">
        <v>#N/A</v>
      </c>
      <c r="AR207" s="521" t="s">
        <v>3229</v>
      </c>
    </row>
    <row r="208" spans="1:44" s="521" customFormat="1" ht="13.5" customHeight="1" collapsed="1">
      <c r="A208" s="576">
        <v>20220200007</v>
      </c>
      <c r="B208" s="473" t="s">
        <v>711</v>
      </c>
      <c r="C208" s="473" t="s">
        <v>481</v>
      </c>
      <c r="D208" s="473"/>
      <c r="E208" s="473" t="s">
        <v>481</v>
      </c>
      <c r="F208" s="473" t="s">
        <v>481</v>
      </c>
      <c r="G208" s="474">
        <v>0</v>
      </c>
      <c r="H208" s="564">
        <v>0</v>
      </c>
      <c r="I208" s="564"/>
      <c r="J208" s="564">
        <v>0</v>
      </c>
      <c r="K208" s="567">
        <v>11982</v>
      </c>
      <c r="L208" s="567"/>
      <c r="M208" s="577" t="s">
        <v>531</v>
      </c>
      <c r="N208" s="577" t="s">
        <v>531</v>
      </c>
      <c r="O208" s="577"/>
      <c r="P208" s="577"/>
      <c r="Q208" s="577"/>
      <c r="R208" s="577"/>
      <c r="S208" s="572">
        <v>0</v>
      </c>
      <c r="T208" s="577" t="s">
        <v>531</v>
      </c>
      <c r="U208" s="577" t="s">
        <v>531</v>
      </c>
      <c r="V208" s="567">
        <v>0</v>
      </c>
      <c r="W208" s="577" t="s">
        <v>531</v>
      </c>
      <c r="X208" s="567"/>
      <c r="Y208" s="567">
        <v>0</v>
      </c>
      <c r="Z208" s="577" t="s">
        <v>531</v>
      </c>
      <c r="AA208" s="577" t="s">
        <v>531</v>
      </c>
      <c r="AB208" s="567">
        <v>203950.83015728998</v>
      </c>
      <c r="AC208" s="567"/>
      <c r="AD208" s="567"/>
      <c r="AE208" s="567">
        <v>11982</v>
      </c>
      <c r="AF208" s="567">
        <v>203950.83015729001</v>
      </c>
      <c r="AG208" s="572">
        <v>17.021434665105158</v>
      </c>
      <c r="AH208" s="567">
        <v>0</v>
      </c>
      <c r="AI208" s="567">
        <v>0</v>
      </c>
      <c r="AJ208" s="567">
        <v>0</v>
      </c>
      <c r="AK208" s="568"/>
      <c r="AL208" s="567">
        <v>0</v>
      </c>
      <c r="AM208" s="569"/>
      <c r="AN208" s="571"/>
      <c r="AO208" s="525"/>
      <c r="AP208" s="522" t="e">
        <v>#N/A</v>
      </c>
      <c r="AR208" s="521" t="s">
        <v>3229</v>
      </c>
    </row>
    <row r="209" spans="1:44" s="521" customFormat="1" ht="13.5" customHeight="1">
      <c r="A209" s="576">
        <v>20220500015</v>
      </c>
      <c r="B209" s="473" t="s">
        <v>712</v>
      </c>
      <c r="C209" s="473" t="s">
        <v>481</v>
      </c>
      <c r="D209" s="473"/>
      <c r="E209" s="473" t="s">
        <v>481</v>
      </c>
      <c r="F209" s="473" t="s">
        <v>481</v>
      </c>
      <c r="G209" s="474">
        <v>0</v>
      </c>
      <c r="H209" s="564">
        <v>0</v>
      </c>
      <c r="I209" s="564"/>
      <c r="J209" s="564">
        <v>0</v>
      </c>
      <c r="K209" s="567">
        <v>5847900</v>
      </c>
      <c r="L209" s="567"/>
      <c r="M209" s="577" t="s">
        <v>531</v>
      </c>
      <c r="N209" s="577" t="s">
        <v>531</v>
      </c>
      <c r="O209" s="577"/>
      <c r="P209" s="577"/>
      <c r="Q209" s="577"/>
      <c r="R209" s="577"/>
      <c r="S209" s="572">
        <v>0</v>
      </c>
      <c r="T209" s="577" t="s">
        <v>531</v>
      </c>
      <c r="U209" s="577" t="s">
        <v>531</v>
      </c>
      <c r="V209" s="567">
        <v>0</v>
      </c>
      <c r="W209" s="577" t="s">
        <v>531</v>
      </c>
      <c r="X209" s="567"/>
      <c r="Y209" s="567">
        <v>0</v>
      </c>
      <c r="Z209" s="577" t="s">
        <v>531</v>
      </c>
      <c r="AA209" s="577" t="s">
        <v>531</v>
      </c>
      <c r="AB209" s="567">
        <v>295486560.80625308</v>
      </c>
      <c r="AC209" s="567"/>
      <c r="AD209" s="567"/>
      <c r="AE209" s="567">
        <v>5847900</v>
      </c>
      <c r="AF209" s="567">
        <v>295486560.80625308</v>
      </c>
      <c r="AG209" s="572">
        <v>50.528661708690827</v>
      </c>
      <c r="AH209" s="567">
        <v>0</v>
      </c>
      <c r="AI209" s="567">
        <v>0</v>
      </c>
      <c r="AJ209" s="567">
        <v>0</v>
      </c>
      <c r="AK209" s="568"/>
      <c r="AL209" s="567">
        <v>0</v>
      </c>
      <c r="AM209" s="569"/>
      <c r="AN209" s="571"/>
      <c r="AO209" s="525"/>
      <c r="AP209" s="522" t="e">
        <v>#N/A</v>
      </c>
      <c r="AR209" s="521" t="s">
        <v>3229</v>
      </c>
    </row>
    <row r="210" spans="1:44" s="521" customFormat="1" ht="13.5" customHeight="1">
      <c r="A210" s="576">
        <v>20220500001</v>
      </c>
      <c r="B210" s="473" t="s">
        <v>713</v>
      </c>
      <c r="C210" s="473" t="s">
        <v>481</v>
      </c>
      <c r="D210" s="473"/>
      <c r="E210" s="473" t="s">
        <v>481</v>
      </c>
      <c r="F210" s="473" t="s">
        <v>481</v>
      </c>
      <c r="G210" s="474">
        <v>0</v>
      </c>
      <c r="H210" s="564">
        <v>0</v>
      </c>
      <c r="I210" s="564"/>
      <c r="J210" s="564">
        <v>0</v>
      </c>
      <c r="K210" s="567">
        <v>2874</v>
      </c>
      <c r="L210" s="567"/>
      <c r="M210" s="577" t="s">
        <v>531</v>
      </c>
      <c r="N210" s="577" t="s">
        <v>531</v>
      </c>
      <c r="O210" s="577"/>
      <c r="P210" s="577"/>
      <c r="Q210" s="577"/>
      <c r="R210" s="577"/>
      <c r="S210" s="572">
        <v>0</v>
      </c>
      <c r="T210" s="577" t="s">
        <v>531</v>
      </c>
      <c r="U210" s="577" t="s">
        <v>531</v>
      </c>
      <c r="V210" s="567">
        <v>0</v>
      </c>
      <c r="W210" s="577" t="s">
        <v>531</v>
      </c>
      <c r="X210" s="567"/>
      <c r="Y210" s="567">
        <v>0</v>
      </c>
      <c r="Z210" s="577" t="s">
        <v>531</v>
      </c>
      <c r="AA210" s="577" t="s">
        <v>531</v>
      </c>
      <c r="AB210" s="567">
        <v>2854474.7254647231</v>
      </c>
      <c r="AC210" s="567"/>
      <c r="AD210" s="567"/>
      <c r="AE210" s="567">
        <v>2874</v>
      </c>
      <c r="AF210" s="567">
        <v>2854474.7254647231</v>
      </c>
      <c r="AG210" s="572">
        <v>993.20623711368239</v>
      </c>
      <c r="AH210" s="567">
        <v>0</v>
      </c>
      <c r="AI210" s="567">
        <v>0</v>
      </c>
      <c r="AJ210" s="567">
        <v>0</v>
      </c>
      <c r="AK210" s="568"/>
      <c r="AL210" s="567">
        <v>0</v>
      </c>
      <c r="AM210" s="569"/>
      <c r="AN210" s="571"/>
      <c r="AO210" s="525"/>
      <c r="AP210" s="522" t="e">
        <v>#N/A</v>
      </c>
      <c r="AR210" s="521" t="s">
        <v>3229</v>
      </c>
    </row>
    <row r="211" spans="1:44" s="521" customFormat="1" ht="13.5" customHeight="1">
      <c r="A211" s="576">
        <v>20220600065</v>
      </c>
      <c r="B211" s="473" t="s">
        <v>714</v>
      </c>
      <c r="C211" s="473" t="s">
        <v>481</v>
      </c>
      <c r="D211" s="473"/>
      <c r="E211" s="473" t="s">
        <v>481</v>
      </c>
      <c r="F211" s="473" t="s">
        <v>481</v>
      </c>
      <c r="G211" s="474">
        <v>0</v>
      </c>
      <c r="H211" s="564">
        <v>0</v>
      </c>
      <c r="I211" s="564"/>
      <c r="J211" s="564">
        <v>0</v>
      </c>
      <c r="K211" s="567">
        <v>1000</v>
      </c>
      <c r="L211" s="567"/>
      <c r="M211" s="577" t="s">
        <v>531</v>
      </c>
      <c r="N211" s="577" t="s">
        <v>531</v>
      </c>
      <c r="O211" s="577"/>
      <c r="P211" s="577"/>
      <c r="Q211" s="577"/>
      <c r="R211" s="577"/>
      <c r="S211" s="572">
        <v>0</v>
      </c>
      <c r="T211" s="577" t="s">
        <v>531</v>
      </c>
      <c r="U211" s="577" t="s">
        <v>531</v>
      </c>
      <c r="V211" s="567">
        <v>0</v>
      </c>
      <c r="W211" s="577" t="s">
        <v>531</v>
      </c>
      <c r="X211" s="567"/>
      <c r="Y211" s="567">
        <v>0</v>
      </c>
      <c r="Z211" s="577" t="s">
        <v>531</v>
      </c>
      <c r="AA211" s="577" t="s">
        <v>531</v>
      </c>
      <c r="AB211" s="567">
        <v>105528.16269332875</v>
      </c>
      <c r="AC211" s="567"/>
      <c r="AD211" s="567"/>
      <c r="AE211" s="567">
        <v>1000</v>
      </c>
      <c r="AF211" s="567">
        <v>105528.16269332875</v>
      </c>
      <c r="AG211" s="572">
        <v>105.52816269332875</v>
      </c>
      <c r="AH211" s="567">
        <v>0</v>
      </c>
      <c r="AI211" s="567">
        <v>0</v>
      </c>
      <c r="AJ211" s="567">
        <v>0</v>
      </c>
      <c r="AK211" s="568"/>
      <c r="AL211" s="567">
        <v>0</v>
      </c>
      <c r="AM211" s="569"/>
      <c r="AN211" s="571"/>
      <c r="AO211" s="525"/>
      <c r="AP211" s="522" t="e">
        <v>#N/A</v>
      </c>
      <c r="AR211" s="521" t="s">
        <v>3229</v>
      </c>
    </row>
    <row r="212" spans="1:44" s="521" customFormat="1" ht="13.5" customHeight="1" collapsed="1">
      <c r="A212" s="576">
        <v>20231000064</v>
      </c>
      <c r="B212" s="573" t="s">
        <v>717</v>
      </c>
      <c r="C212" s="473" t="s">
        <v>481</v>
      </c>
      <c r="D212" s="473"/>
      <c r="E212" s="473" t="s">
        <v>541</v>
      </c>
      <c r="F212" s="473" t="s">
        <v>481</v>
      </c>
      <c r="G212" s="474"/>
      <c r="H212" s="564">
        <v>0</v>
      </c>
      <c r="I212" s="564"/>
      <c r="J212" s="564">
        <v>0</v>
      </c>
      <c r="K212" s="567">
        <v>9963</v>
      </c>
      <c r="L212" s="567"/>
      <c r="M212" s="577" t="s">
        <v>531</v>
      </c>
      <c r="N212" s="577" t="s">
        <v>531</v>
      </c>
      <c r="O212" s="577"/>
      <c r="P212" s="577"/>
      <c r="Q212" s="577"/>
      <c r="R212" s="577"/>
      <c r="S212" s="572">
        <v>0</v>
      </c>
      <c r="T212" s="577" t="s">
        <v>531</v>
      </c>
      <c r="U212" s="577" t="s">
        <v>531</v>
      </c>
      <c r="V212" s="567">
        <v>0</v>
      </c>
      <c r="W212" s="577" t="s">
        <v>531</v>
      </c>
      <c r="X212" s="567"/>
      <c r="Y212" s="567">
        <v>0</v>
      </c>
      <c r="Z212" s="577" t="s">
        <v>531</v>
      </c>
      <c r="AA212" s="577" t="s">
        <v>531</v>
      </c>
      <c r="AB212" s="567">
        <v>8172001.4485182408</v>
      </c>
      <c r="AC212" s="567"/>
      <c r="AD212" s="567"/>
      <c r="AE212" s="567">
        <v>9963</v>
      </c>
      <c r="AF212" s="567">
        <v>8172001.4485182408</v>
      </c>
      <c r="AG212" s="572">
        <v>820.23501440512302</v>
      </c>
      <c r="AH212" s="567">
        <v>0</v>
      </c>
      <c r="AI212" s="567">
        <v>0</v>
      </c>
      <c r="AJ212" s="567">
        <v>0</v>
      </c>
      <c r="AK212" s="568"/>
      <c r="AL212" s="567">
        <v>0</v>
      </c>
      <c r="AM212" s="569"/>
      <c r="AN212" s="571"/>
      <c r="AO212" s="525"/>
      <c r="AP212" s="522" t="e">
        <v>#N/A</v>
      </c>
      <c r="AR212" s="521" t="s">
        <v>3229</v>
      </c>
    </row>
    <row r="213" spans="1:44" s="521" customFormat="1" ht="13.5" customHeight="1">
      <c r="A213" s="576">
        <v>20230300006</v>
      </c>
      <c r="B213" s="573" t="s">
        <v>718</v>
      </c>
      <c r="C213" s="473" t="s">
        <v>481</v>
      </c>
      <c r="D213" s="473"/>
      <c r="E213" s="473" t="s">
        <v>541</v>
      </c>
      <c r="F213" s="473" t="s">
        <v>541</v>
      </c>
      <c r="G213" s="578" t="s">
        <v>531</v>
      </c>
      <c r="H213" s="564">
        <v>0</v>
      </c>
      <c r="I213" s="564"/>
      <c r="J213" s="564">
        <v>0</v>
      </c>
      <c r="K213" s="567">
        <v>562060</v>
      </c>
      <c r="L213" s="567"/>
      <c r="M213" s="577" t="s">
        <v>531</v>
      </c>
      <c r="N213" s="577" t="s">
        <v>531</v>
      </c>
      <c r="O213" s="577"/>
      <c r="P213" s="577"/>
      <c r="Q213" s="577"/>
      <c r="R213" s="577"/>
      <c r="S213" s="572">
        <v>0</v>
      </c>
      <c r="T213" s="577" t="s">
        <v>531</v>
      </c>
      <c r="U213" s="577" t="s">
        <v>531</v>
      </c>
      <c r="V213" s="567">
        <v>0</v>
      </c>
      <c r="W213" s="577" t="s">
        <v>531</v>
      </c>
      <c r="X213" s="567"/>
      <c r="Y213" s="567">
        <v>0</v>
      </c>
      <c r="Z213" s="577" t="s">
        <v>531</v>
      </c>
      <c r="AA213" s="577" t="s">
        <v>531</v>
      </c>
      <c r="AB213" s="567">
        <v>37824086.149990112</v>
      </c>
      <c r="AC213" s="567"/>
      <c r="AD213" s="567"/>
      <c r="AE213" s="567">
        <v>562060</v>
      </c>
      <c r="AF213" s="567">
        <v>37824086.149990112</v>
      </c>
      <c r="AG213" s="572">
        <v>67.29545982633546</v>
      </c>
      <c r="AH213" s="567">
        <v>0</v>
      </c>
      <c r="AI213" s="567">
        <v>0</v>
      </c>
      <c r="AJ213" s="567">
        <v>0</v>
      </c>
      <c r="AK213" s="568"/>
      <c r="AL213" s="567">
        <v>0</v>
      </c>
      <c r="AM213" s="569"/>
      <c r="AN213" s="571"/>
      <c r="AO213" s="525"/>
      <c r="AP213" s="522" t="e">
        <v>#N/A</v>
      </c>
      <c r="AR213" s="521" t="s">
        <v>3229</v>
      </c>
    </row>
    <row r="214" spans="1:44" s="521" customFormat="1" ht="13.5" customHeight="1" collapsed="1">
      <c r="A214" s="576">
        <v>20240100003</v>
      </c>
      <c r="B214" s="573" t="s">
        <v>720</v>
      </c>
      <c r="C214" s="473" t="s">
        <v>481</v>
      </c>
      <c r="D214" s="473"/>
      <c r="E214" s="473" t="s">
        <v>541</v>
      </c>
      <c r="F214" s="473" t="s">
        <v>541</v>
      </c>
      <c r="G214" s="578" t="s">
        <v>531</v>
      </c>
      <c r="H214" s="564">
        <v>0</v>
      </c>
      <c r="I214" s="564"/>
      <c r="J214" s="564">
        <v>0</v>
      </c>
      <c r="K214" s="567">
        <v>21600</v>
      </c>
      <c r="L214" s="567"/>
      <c r="M214" s="577" t="s">
        <v>531</v>
      </c>
      <c r="N214" s="577" t="s">
        <v>531</v>
      </c>
      <c r="O214" s="577"/>
      <c r="P214" s="577"/>
      <c r="Q214" s="577"/>
      <c r="R214" s="577"/>
      <c r="S214" s="572">
        <v>0</v>
      </c>
      <c r="T214" s="577" t="s">
        <v>531</v>
      </c>
      <c r="U214" s="577" t="s">
        <v>531</v>
      </c>
      <c r="V214" s="567">
        <v>0</v>
      </c>
      <c r="W214" s="577" t="s">
        <v>531</v>
      </c>
      <c r="X214" s="567"/>
      <c r="Y214" s="567">
        <v>0</v>
      </c>
      <c r="Z214" s="577" t="s">
        <v>531</v>
      </c>
      <c r="AA214" s="577" t="s">
        <v>531</v>
      </c>
      <c r="AB214" s="567">
        <v>4730400</v>
      </c>
      <c r="AC214" s="567"/>
      <c r="AD214" s="567"/>
      <c r="AE214" s="567">
        <v>21600</v>
      </c>
      <c r="AF214" s="567">
        <v>4730400</v>
      </c>
      <c r="AG214" s="572">
        <v>219</v>
      </c>
      <c r="AH214" s="567">
        <v>0</v>
      </c>
      <c r="AI214" s="567">
        <v>0</v>
      </c>
      <c r="AJ214" s="567">
        <v>0</v>
      </c>
      <c r="AK214" s="568"/>
      <c r="AL214" s="567">
        <v>0</v>
      </c>
      <c r="AM214" s="569"/>
      <c r="AN214" s="571"/>
      <c r="AO214" s="525"/>
      <c r="AP214" s="522" t="e">
        <v>#N/A</v>
      </c>
      <c r="AR214" s="521" t="s">
        <v>3229</v>
      </c>
    </row>
    <row r="215" spans="1:44" s="521" customFormat="1" ht="13.5" customHeight="1">
      <c r="A215" s="576">
        <v>20230900056</v>
      </c>
      <c r="B215" s="573" t="s">
        <v>721</v>
      </c>
      <c r="C215" s="473" t="s">
        <v>481</v>
      </c>
      <c r="D215" s="473"/>
      <c r="E215" s="473" t="s">
        <v>541</v>
      </c>
      <c r="F215" s="473" t="s">
        <v>481</v>
      </c>
      <c r="G215" s="474"/>
      <c r="H215" s="564">
        <v>0</v>
      </c>
      <c r="I215" s="564"/>
      <c r="J215" s="564">
        <v>0</v>
      </c>
      <c r="K215" s="567">
        <v>364428</v>
      </c>
      <c r="L215" s="567"/>
      <c r="M215" s="577" t="s">
        <v>531</v>
      </c>
      <c r="N215" s="577" t="s">
        <v>531</v>
      </c>
      <c r="O215" s="577"/>
      <c r="P215" s="577"/>
      <c r="Q215" s="577"/>
      <c r="R215" s="577"/>
      <c r="S215" s="572">
        <v>0</v>
      </c>
      <c r="T215" s="577" t="s">
        <v>531</v>
      </c>
      <c r="U215" s="577" t="s">
        <v>531</v>
      </c>
      <c r="V215" s="567">
        <v>0</v>
      </c>
      <c r="W215" s="577" t="s">
        <v>531</v>
      </c>
      <c r="X215" s="567"/>
      <c r="Y215" s="567">
        <v>0</v>
      </c>
      <c r="Z215" s="577" t="s">
        <v>531</v>
      </c>
      <c r="AA215" s="577" t="s">
        <v>531</v>
      </c>
      <c r="AB215" s="567">
        <v>28048916.642341536</v>
      </c>
      <c r="AC215" s="567"/>
      <c r="AD215" s="567"/>
      <c r="AE215" s="567">
        <v>364428</v>
      </c>
      <c r="AF215" s="567">
        <v>28048916.642341536</v>
      </c>
      <c r="AG215" s="572">
        <v>76.966963686493727</v>
      </c>
      <c r="AH215" s="567">
        <v>0</v>
      </c>
      <c r="AI215" s="567">
        <v>0</v>
      </c>
      <c r="AJ215" s="567">
        <v>0</v>
      </c>
      <c r="AK215" s="568"/>
      <c r="AL215" s="567">
        <v>0</v>
      </c>
      <c r="AM215" s="569"/>
      <c r="AN215" s="571"/>
      <c r="AO215" s="525"/>
      <c r="AP215" s="522" t="e">
        <v>#N/A</v>
      </c>
      <c r="AR215" s="521" t="s">
        <v>3229</v>
      </c>
    </row>
    <row r="216" spans="1:44" s="521" customFormat="1" ht="13.5" customHeight="1">
      <c r="A216" s="576">
        <v>20230900057</v>
      </c>
      <c r="B216" s="573" t="s">
        <v>722</v>
      </c>
      <c r="C216" s="473" t="s">
        <v>481</v>
      </c>
      <c r="D216" s="473"/>
      <c r="E216" s="473" t="s">
        <v>541</v>
      </c>
      <c r="F216" s="473" t="s">
        <v>541</v>
      </c>
      <c r="G216" s="578" t="s">
        <v>531</v>
      </c>
      <c r="H216" s="564">
        <v>0</v>
      </c>
      <c r="I216" s="564"/>
      <c r="J216" s="564">
        <v>0</v>
      </c>
      <c r="K216" s="567">
        <v>2160</v>
      </c>
      <c r="L216" s="567"/>
      <c r="M216" s="577" t="s">
        <v>531</v>
      </c>
      <c r="N216" s="577" t="s">
        <v>531</v>
      </c>
      <c r="O216" s="577"/>
      <c r="P216" s="577"/>
      <c r="Q216" s="577"/>
      <c r="R216" s="577"/>
      <c r="S216" s="572">
        <v>0</v>
      </c>
      <c r="T216" s="577" t="s">
        <v>531</v>
      </c>
      <c r="U216" s="577" t="s">
        <v>531</v>
      </c>
      <c r="V216" s="567">
        <v>0</v>
      </c>
      <c r="W216" s="577" t="s">
        <v>531</v>
      </c>
      <c r="X216" s="567"/>
      <c r="Y216" s="567">
        <v>0</v>
      </c>
      <c r="Z216" s="577" t="s">
        <v>531</v>
      </c>
      <c r="AA216" s="577" t="s">
        <v>531</v>
      </c>
      <c r="AB216" s="567">
        <v>1512679.9533594344</v>
      </c>
      <c r="AC216" s="567"/>
      <c r="AD216" s="567"/>
      <c r="AE216" s="567">
        <v>2160</v>
      </c>
      <c r="AF216" s="567">
        <v>1512679.9533594344</v>
      </c>
      <c r="AG216" s="572">
        <v>700.31479322196037</v>
      </c>
      <c r="AH216" s="567">
        <v>0</v>
      </c>
      <c r="AI216" s="567">
        <v>0</v>
      </c>
      <c r="AJ216" s="567">
        <v>0</v>
      </c>
      <c r="AK216" s="568"/>
      <c r="AL216" s="567">
        <v>0</v>
      </c>
      <c r="AM216" s="569"/>
      <c r="AN216" s="571"/>
      <c r="AO216" s="525"/>
      <c r="AP216" s="522" t="e">
        <v>#N/A</v>
      </c>
      <c r="AR216" s="521" t="s">
        <v>3229</v>
      </c>
    </row>
    <row r="217" spans="1:44" s="521" customFormat="1" ht="13.5" customHeight="1" collapsed="1">
      <c r="A217" s="576">
        <v>20231100077</v>
      </c>
      <c r="B217" s="573" t="s">
        <v>724</v>
      </c>
      <c r="C217" s="473" t="s">
        <v>481</v>
      </c>
      <c r="D217" s="473"/>
      <c r="E217" s="473" t="s">
        <v>481</v>
      </c>
      <c r="F217" s="473" t="s">
        <v>481</v>
      </c>
      <c r="G217" s="474"/>
      <c r="H217" s="564">
        <v>0</v>
      </c>
      <c r="I217" s="570"/>
      <c r="J217" s="564">
        <v>0</v>
      </c>
      <c r="K217" s="567">
        <v>311562</v>
      </c>
      <c r="L217" s="567"/>
      <c r="M217" s="577"/>
      <c r="N217" s="577"/>
      <c r="O217" s="567"/>
      <c r="P217" s="577"/>
      <c r="Q217" s="577"/>
      <c r="R217" s="577"/>
      <c r="S217" s="572"/>
      <c r="T217" s="577"/>
      <c r="U217" s="577"/>
      <c r="V217" s="567"/>
      <c r="W217" s="577"/>
      <c r="X217" s="567"/>
      <c r="Y217" s="567"/>
      <c r="Z217" s="577"/>
      <c r="AA217" s="577"/>
      <c r="AB217" s="567">
        <v>5303232.2278642785</v>
      </c>
      <c r="AC217" s="567"/>
      <c r="AD217" s="567"/>
      <c r="AE217" s="567">
        <v>311562</v>
      </c>
      <c r="AF217" s="567">
        <v>5303232.2278642785</v>
      </c>
      <c r="AG217" s="572">
        <v>17.021434667463549</v>
      </c>
      <c r="AH217" s="567">
        <v>0</v>
      </c>
      <c r="AI217" s="567">
        <v>0</v>
      </c>
      <c r="AJ217" s="567">
        <v>0</v>
      </c>
      <c r="AK217" s="568"/>
      <c r="AL217" s="567">
        <v>0</v>
      </c>
      <c r="AM217" s="569"/>
      <c r="AN217" s="571"/>
      <c r="AO217" s="525"/>
      <c r="AP217" s="522"/>
      <c r="AR217" s="521" t="s">
        <v>3229</v>
      </c>
    </row>
    <row r="218" spans="1:44" s="521" customFormat="1" ht="13.5" customHeight="1">
      <c r="A218" s="576">
        <v>20240800027</v>
      </c>
      <c r="B218" s="573" t="s">
        <v>725</v>
      </c>
      <c r="C218" s="473" t="s">
        <v>481</v>
      </c>
      <c r="D218" s="473"/>
      <c r="E218" s="473" t="s">
        <v>481</v>
      </c>
      <c r="F218" s="473" t="s">
        <v>481</v>
      </c>
      <c r="G218" s="474"/>
      <c r="H218" s="564">
        <v>0</v>
      </c>
      <c r="I218" s="570"/>
      <c r="J218" s="564">
        <v>0</v>
      </c>
      <c r="K218" s="567">
        <v>19620</v>
      </c>
      <c r="L218" s="567"/>
      <c r="M218" s="577"/>
      <c r="N218" s="577"/>
      <c r="O218" s="567"/>
      <c r="P218" s="577"/>
      <c r="Q218" s="577"/>
      <c r="R218" s="577"/>
      <c r="S218" s="572"/>
      <c r="T218" s="577"/>
      <c r="U218" s="577"/>
      <c r="V218" s="567"/>
      <c r="W218" s="577"/>
      <c r="X218" s="567"/>
      <c r="Y218" s="567"/>
      <c r="Z218" s="577"/>
      <c r="AA218" s="577"/>
      <c r="AB218" s="567">
        <v>23957523.567265317</v>
      </c>
      <c r="AC218" s="567"/>
      <c r="AD218" s="567"/>
      <c r="AE218" s="567">
        <v>19620</v>
      </c>
      <c r="AF218" s="567">
        <v>23957523.567265317</v>
      </c>
      <c r="AG218" s="572">
        <v>1221.0766344171925</v>
      </c>
      <c r="AH218" s="567">
        <v>0</v>
      </c>
      <c r="AI218" s="567">
        <v>0</v>
      </c>
      <c r="AJ218" s="567">
        <v>0</v>
      </c>
      <c r="AK218" s="568"/>
      <c r="AL218" s="567">
        <v>0</v>
      </c>
      <c r="AM218" s="569"/>
      <c r="AN218" s="571"/>
      <c r="AO218" s="525"/>
      <c r="AP218" s="522"/>
      <c r="AR218" s="521" t="s">
        <v>3229</v>
      </c>
    </row>
    <row r="219" spans="1:44" s="521" customFormat="1" ht="13.5" customHeight="1">
      <c r="A219" s="576">
        <v>20250400008</v>
      </c>
      <c r="B219" s="573" t="s">
        <v>726</v>
      </c>
      <c r="C219" s="473" t="s">
        <v>481</v>
      </c>
      <c r="D219" s="473"/>
      <c r="E219" s="473" t="s">
        <v>481</v>
      </c>
      <c r="F219" s="473" t="s">
        <v>481</v>
      </c>
      <c r="G219" s="474"/>
      <c r="H219" s="564">
        <v>0</v>
      </c>
      <c r="I219" s="570"/>
      <c r="J219" s="564">
        <v>0</v>
      </c>
      <c r="K219" s="567">
        <v>4746</v>
      </c>
      <c r="L219" s="567"/>
      <c r="M219" s="577"/>
      <c r="N219" s="577"/>
      <c r="O219" s="567"/>
      <c r="P219" s="577"/>
      <c r="Q219" s="577"/>
      <c r="R219" s="577"/>
      <c r="S219" s="572"/>
      <c r="T219" s="577"/>
      <c r="U219" s="577"/>
      <c r="V219" s="567"/>
      <c r="W219" s="577"/>
      <c r="X219" s="567"/>
      <c r="Y219" s="567"/>
      <c r="Z219" s="577"/>
      <c r="AA219" s="577"/>
      <c r="AB219" s="567">
        <v>3546046.3604244618</v>
      </c>
      <c r="AC219" s="567"/>
      <c r="AD219" s="567"/>
      <c r="AE219" s="567">
        <v>4746</v>
      </c>
      <c r="AF219" s="567">
        <v>3546046.3604244618</v>
      </c>
      <c r="AG219" s="572">
        <v>747.16526768319886</v>
      </c>
      <c r="AH219" s="567">
        <v>0</v>
      </c>
      <c r="AI219" s="567">
        <v>0</v>
      </c>
      <c r="AJ219" s="567">
        <v>0</v>
      </c>
      <c r="AK219" s="568"/>
      <c r="AL219" s="567">
        <v>0</v>
      </c>
      <c r="AM219" s="569"/>
      <c r="AN219" s="571"/>
      <c r="AO219" s="525"/>
      <c r="AP219" s="522"/>
      <c r="AR219" s="521" t="s">
        <v>3229</v>
      </c>
    </row>
    <row r="220" spans="1:44" s="521" customFormat="1" ht="13.5" customHeight="1">
      <c r="A220" s="576">
        <v>20250400007</v>
      </c>
      <c r="B220" s="573" t="s">
        <v>727</v>
      </c>
      <c r="C220" s="473" t="s">
        <v>481</v>
      </c>
      <c r="D220" s="473"/>
      <c r="E220" s="473" t="s">
        <v>481</v>
      </c>
      <c r="F220" s="473" t="s">
        <v>481</v>
      </c>
      <c r="G220" s="474"/>
      <c r="H220" s="564">
        <v>0</v>
      </c>
      <c r="I220" s="570"/>
      <c r="J220" s="564">
        <v>0</v>
      </c>
      <c r="K220" s="567">
        <v>3849</v>
      </c>
      <c r="L220" s="567"/>
      <c r="M220" s="577"/>
      <c r="N220" s="577"/>
      <c r="O220" s="567"/>
      <c r="P220" s="577"/>
      <c r="Q220" s="577"/>
      <c r="R220" s="577"/>
      <c r="S220" s="572"/>
      <c r="T220" s="577"/>
      <c r="U220" s="577"/>
      <c r="V220" s="567"/>
      <c r="W220" s="577"/>
      <c r="X220" s="567"/>
      <c r="Y220" s="567"/>
      <c r="Z220" s="577"/>
      <c r="AA220" s="577"/>
      <c r="AB220" s="567">
        <v>2315191.6580497208</v>
      </c>
      <c r="AC220" s="567"/>
      <c r="AD220" s="567"/>
      <c r="AE220" s="567">
        <v>3849</v>
      </c>
      <c r="AF220" s="567">
        <v>2315191.6580497208</v>
      </c>
      <c r="AG220" s="572">
        <v>601.50471760190203</v>
      </c>
      <c r="AH220" s="567">
        <v>0</v>
      </c>
      <c r="AI220" s="567">
        <v>0</v>
      </c>
      <c r="AJ220" s="567">
        <v>0</v>
      </c>
      <c r="AK220" s="568"/>
      <c r="AL220" s="567">
        <v>0</v>
      </c>
      <c r="AM220" s="569"/>
      <c r="AN220" s="571"/>
      <c r="AO220" s="525"/>
      <c r="AP220" s="522"/>
      <c r="AR220" s="521" t="s">
        <v>3229</v>
      </c>
    </row>
    <row r="221" spans="1:44" s="521" customFormat="1" ht="13.5" customHeight="1">
      <c r="A221" s="576">
        <v>20250400006</v>
      </c>
      <c r="B221" s="573" t="s">
        <v>728</v>
      </c>
      <c r="C221" s="473" t="s">
        <v>481</v>
      </c>
      <c r="D221" s="473"/>
      <c r="E221" s="473" t="s">
        <v>481</v>
      </c>
      <c r="F221" s="473" t="s">
        <v>481</v>
      </c>
      <c r="G221" s="474"/>
      <c r="H221" s="564">
        <v>0</v>
      </c>
      <c r="I221" s="570"/>
      <c r="J221" s="564">
        <v>0</v>
      </c>
      <c r="K221" s="567">
        <v>4922</v>
      </c>
      <c r="L221" s="567"/>
      <c r="M221" s="577"/>
      <c r="N221" s="577"/>
      <c r="O221" s="567"/>
      <c r="P221" s="577"/>
      <c r="Q221" s="577"/>
      <c r="R221" s="577"/>
      <c r="S221" s="572"/>
      <c r="T221" s="577"/>
      <c r="U221" s="577"/>
      <c r="V221" s="567"/>
      <c r="W221" s="577"/>
      <c r="X221" s="567"/>
      <c r="Y221" s="567"/>
      <c r="Z221" s="577"/>
      <c r="AA221" s="577"/>
      <c r="AB221" s="567">
        <v>1882615.4535075699</v>
      </c>
      <c r="AC221" s="567"/>
      <c r="AD221" s="567"/>
      <c r="AE221" s="567">
        <v>4922</v>
      </c>
      <c r="AF221" s="567">
        <v>1882615.4535075699</v>
      </c>
      <c r="AG221" s="572">
        <v>382.48993366671471</v>
      </c>
      <c r="AH221" s="567">
        <v>0</v>
      </c>
      <c r="AI221" s="567">
        <v>0</v>
      </c>
      <c r="AJ221" s="567">
        <v>0</v>
      </c>
      <c r="AK221" s="568"/>
      <c r="AL221" s="567">
        <v>0</v>
      </c>
      <c r="AM221" s="569"/>
      <c r="AN221" s="571"/>
      <c r="AO221" s="525"/>
      <c r="AP221" s="522"/>
      <c r="AR221" s="521" t="s">
        <v>3229</v>
      </c>
    </row>
    <row r="222" spans="1:44" s="521" customFormat="1" ht="13.5" customHeight="1">
      <c r="A222" s="576">
        <v>20250400009</v>
      </c>
      <c r="B222" s="573" t="s">
        <v>729</v>
      </c>
      <c r="C222" s="473" t="s">
        <v>481</v>
      </c>
      <c r="D222" s="473"/>
      <c r="E222" s="473" t="s">
        <v>481</v>
      </c>
      <c r="F222" s="473" t="s">
        <v>481</v>
      </c>
      <c r="G222" s="474"/>
      <c r="H222" s="564">
        <v>0</v>
      </c>
      <c r="I222" s="570"/>
      <c r="J222" s="564">
        <v>0</v>
      </c>
      <c r="K222" s="567">
        <v>7948</v>
      </c>
      <c r="L222" s="567"/>
      <c r="M222" s="577"/>
      <c r="N222" s="577"/>
      <c r="O222" s="567"/>
      <c r="P222" s="577"/>
      <c r="Q222" s="577"/>
      <c r="R222" s="577"/>
      <c r="S222" s="572"/>
      <c r="T222" s="577"/>
      <c r="U222" s="577"/>
      <c r="V222" s="567"/>
      <c r="W222" s="577"/>
      <c r="X222" s="567"/>
      <c r="Y222" s="567"/>
      <c r="Z222" s="577"/>
      <c r="AA222" s="577"/>
      <c r="AB222" s="567">
        <v>2623587.5280182473</v>
      </c>
      <c r="AC222" s="567"/>
      <c r="AD222" s="567"/>
      <c r="AE222" s="567">
        <v>7948</v>
      </c>
      <c r="AF222" s="567">
        <v>2623587.5280182473</v>
      </c>
      <c r="AG222" s="572">
        <v>330.09405234250721</v>
      </c>
      <c r="AH222" s="567">
        <v>0</v>
      </c>
      <c r="AI222" s="567">
        <v>0</v>
      </c>
      <c r="AJ222" s="567">
        <v>0</v>
      </c>
      <c r="AK222" s="568"/>
      <c r="AL222" s="567">
        <v>0</v>
      </c>
      <c r="AM222" s="569"/>
      <c r="AN222" s="571"/>
      <c r="AO222" s="525"/>
      <c r="AP222" s="522"/>
      <c r="AR222" s="521" t="s">
        <v>3229</v>
      </c>
    </row>
    <row r="223" spans="1:44" s="521" customFormat="1" ht="13.5" customHeight="1">
      <c r="A223" s="576">
        <v>20230600096</v>
      </c>
      <c r="B223" s="573" t="s">
        <v>730</v>
      </c>
      <c r="C223" s="473" t="s">
        <v>481</v>
      </c>
      <c r="D223" s="473"/>
      <c r="E223" s="473" t="s">
        <v>481</v>
      </c>
      <c r="F223" s="473" t="s">
        <v>481</v>
      </c>
      <c r="G223" s="474"/>
      <c r="H223" s="564">
        <v>0</v>
      </c>
      <c r="I223" s="570"/>
      <c r="J223" s="564">
        <v>0</v>
      </c>
      <c r="K223" s="567">
        <v>5510</v>
      </c>
      <c r="L223" s="567"/>
      <c r="M223" s="577"/>
      <c r="N223" s="577"/>
      <c r="O223" s="567"/>
      <c r="P223" s="577"/>
      <c r="Q223" s="577"/>
      <c r="R223" s="577"/>
      <c r="S223" s="572"/>
      <c r="T223" s="577"/>
      <c r="U223" s="577"/>
      <c r="V223" s="567"/>
      <c r="W223" s="577"/>
      <c r="X223" s="567"/>
      <c r="Y223" s="567"/>
      <c r="Z223" s="577"/>
      <c r="AA223" s="577"/>
      <c r="AB223" s="567">
        <v>1016963.44027278</v>
      </c>
      <c r="AC223" s="567"/>
      <c r="AD223" s="567"/>
      <c r="AE223" s="567">
        <v>5510</v>
      </c>
      <c r="AF223" s="567">
        <v>1016963.44027278</v>
      </c>
      <c r="AG223" s="572">
        <v>184.56686756311797</v>
      </c>
      <c r="AH223" s="567">
        <v>0</v>
      </c>
      <c r="AI223" s="567">
        <v>0</v>
      </c>
      <c r="AJ223" s="567">
        <v>0</v>
      </c>
      <c r="AK223" s="568"/>
      <c r="AL223" s="567">
        <v>0</v>
      </c>
      <c r="AM223" s="569"/>
      <c r="AN223" s="571"/>
      <c r="AO223" s="525"/>
      <c r="AP223" s="522"/>
      <c r="AR223" s="521" t="s">
        <v>3229</v>
      </c>
    </row>
    <row r="224" spans="1:44" s="521" customFormat="1" ht="13.5" customHeight="1">
      <c r="A224" s="576">
        <v>20240800028</v>
      </c>
      <c r="B224" s="573" t="s">
        <v>731</v>
      </c>
      <c r="C224" s="473" t="s">
        <v>481</v>
      </c>
      <c r="D224" s="473"/>
      <c r="E224" s="473" t="s">
        <v>481</v>
      </c>
      <c r="F224" s="473" t="s">
        <v>481</v>
      </c>
      <c r="G224" s="474"/>
      <c r="H224" s="564">
        <v>0</v>
      </c>
      <c r="I224" s="570"/>
      <c r="J224" s="564">
        <v>0</v>
      </c>
      <c r="K224" s="567">
        <v>50622</v>
      </c>
      <c r="L224" s="567"/>
      <c r="M224" s="577"/>
      <c r="N224" s="577"/>
      <c r="O224" s="567"/>
      <c r="P224" s="577"/>
      <c r="Q224" s="577"/>
      <c r="R224" s="577"/>
      <c r="S224" s="572"/>
      <c r="T224" s="577"/>
      <c r="U224" s="577"/>
      <c r="V224" s="567"/>
      <c r="W224" s="577"/>
      <c r="X224" s="567"/>
      <c r="Y224" s="567"/>
      <c r="Z224" s="577"/>
      <c r="AA224" s="577"/>
      <c r="AB224" s="567">
        <v>48664589.761656113</v>
      </c>
      <c r="AC224" s="567"/>
      <c r="AD224" s="567"/>
      <c r="AE224" s="567">
        <v>50622</v>
      </c>
      <c r="AF224" s="567">
        <v>48664589.761656113</v>
      </c>
      <c r="AG224" s="572">
        <v>961.33281501434385</v>
      </c>
      <c r="AH224" s="567">
        <v>0</v>
      </c>
      <c r="AI224" s="567">
        <v>0</v>
      </c>
      <c r="AJ224" s="567">
        <v>0</v>
      </c>
      <c r="AK224" s="568"/>
      <c r="AL224" s="567">
        <v>0</v>
      </c>
      <c r="AM224" s="569"/>
      <c r="AN224" s="571"/>
      <c r="AO224" s="525"/>
      <c r="AP224" s="522"/>
      <c r="AR224" s="521" t="s">
        <v>3229</v>
      </c>
    </row>
    <row r="225" spans="1:44" s="521" customFormat="1" ht="13.5" customHeight="1">
      <c r="A225" s="576" t="s">
        <v>733</v>
      </c>
      <c r="B225" s="573" t="s">
        <v>3293</v>
      </c>
      <c r="C225" s="473" t="s">
        <v>481</v>
      </c>
      <c r="D225" s="473"/>
      <c r="E225" s="473" t="s">
        <v>481</v>
      </c>
      <c r="F225" s="473" t="s">
        <v>481</v>
      </c>
      <c r="G225" s="474"/>
      <c r="H225" s="564">
        <v>0</v>
      </c>
      <c r="I225" s="570"/>
      <c r="J225" s="564">
        <v>0</v>
      </c>
      <c r="K225" s="567">
        <v>633300</v>
      </c>
      <c r="L225" s="567"/>
      <c r="M225" s="577"/>
      <c r="N225" s="577"/>
      <c r="O225" s="567"/>
      <c r="P225" s="577"/>
      <c r="Q225" s="577"/>
      <c r="R225" s="577"/>
      <c r="S225" s="572"/>
      <c r="T225" s="577"/>
      <c r="U225" s="577"/>
      <c r="V225" s="567"/>
      <c r="W225" s="577"/>
      <c r="X225" s="567"/>
      <c r="Y225" s="567"/>
      <c r="Z225" s="577"/>
      <c r="AA225" s="577"/>
      <c r="AB225" s="567">
        <v>46410695.958066329</v>
      </c>
      <c r="AC225" s="567"/>
      <c r="AD225" s="567"/>
      <c r="AE225" s="567">
        <v>633300</v>
      </c>
      <c r="AF225" s="567">
        <v>46410695.958066337</v>
      </c>
      <c r="AG225" s="572">
        <v>73.283903297120375</v>
      </c>
      <c r="AH225" s="567">
        <v>0</v>
      </c>
      <c r="AI225" s="567">
        <v>0</v>
      </c>
      <c r="AJ225" s="567">
        <v>0</v>
      </c>
      <c r="AK225" s="568"/>
      <c r="AL225" s="567">
        <v>0</v>
      </c>
      <c r="AM225" s="569"/>
      <c r="AN225" s="571"/>
      <c r="AO225" s="525"/>
      <c r="AP225" s="522"/>
      <c r="AR225" s="521" t="s">
        <v>3229</v>
      </c>
    </row>
    <row r="226" spans="1:44" s="521" customFormat="1" ht="13.5" customHeight="1">
      <c r="A226" s="576" t="s">
        <v>737</v>
      </c>
      <c r="B226" s="573" t="s">
        <v>3294</v>
      </c>
      <c r="C226" s="473" t="s">
        <v>481</v>
      </c>
      <c r="D226" s="473"/>
      <c r="E226" s="473" t="s">
        <v>481</v>
      </c>
      <c r="F226" s="473" t="s">
        <v>481</v>
      </c>
      <c r="G226" s="474"/>
      <c r="H226" s="564">
        <v>0</v>
      </c>
      <c r="I226" s="570"/>
      <c r="J226" s="564">
        <v>0</v>
      </c>
      <c r="K226" s="567">
        <v>13166</v>
      </c>
      <c r="L226" s="567"/>
      <c r="M226" s="577"/>
      <c r="N226" s="577"/>
      <c r="O226" s="567"/>
      <c r="P226" s="577"/>
      <c r="Q226" s="577"/>
      <c r="R226" s="577"/>
      <c r="S226" s="572"/>
      <c r="T226" s="577"/>
      <c r="U226" s="577"/>
      <c r="V226" s="567"/>
      <c r="W226" s="577"/>
      <c r="X226" s="567"/>
      <c r="Y226" s="567"/>
      <c r="Z226" s="577"/>
      <c r="AA226" s="577"/>
      <c r="AB226" s="567">
        <v>40395299.124573931</v>
      </c>
      <c r="AC226" s="567"/>
      <c r="AD226" s="567"/>
      <c r="AE226" s="567">
        <v>13166</v>
      </c>
      <c r="AF226" s="567">
        <v>40395299.124573931</v>
      </c>
      <c r="AG226" s="572">
        <v>3068.1527513727733</v>
      </c>
      <c r="AH226" s="567">
        <v>0</v>
      </c>
      <c r="AI226" s="567">
        <v>0</v>
      </c>
      <c r="AJ226" s="567">
        <v>0</v>
      </c>
      <c r="AK226" s="568"/>
      <c r="AL226" s="567">
        <v>0</v>
      </c>
      <c r="AM226" s="569"/>
      <c r="AN226" s="571"/>
      <c r="AO226" s="525"/>
      <c r="AP226" s="522"/>
      <c r="AR226" s="521" t="s">
        <v>3229</v>
      </c>
    </row>
    <row r="227" spans="1:44" s="521" customFormat="1" ht="13.5" customHeight="1">
      <c r="A227" s="576">
        <v>20240500048</v>
      </c>
      <c r="B227" s="573" t="s">
        <v>740</v>
      </c>
      <c r="C227" s="473" t="s">
        <v>481</v>
      </c>
      <c r="D227" s="473"/>
      <c r="E227" s="473" t="s">
        <v>481</v>
      </c>
      <c r="F227" s="473" t="s">
        <v>481</v>
      </c>
      <c r="G227" s="474"/>
      <c r="H227" s="564">
        <v>0</v>
      </c>
      <c r="I227" s="570"/>
      <c r="J227" s="564">
        <v>0</v>
      </c>
      <c r="K227" s="567">
        <v>491</v>
      </c>
      <c r="L227" s="567"/>
      <c r="M227" s="577"/>
      <c r="N227" s="577"/>
      <c r="O227" s="567"/>
      <c r="P227" s="577"/>
      <c r="Q227" s="577"/>
      <c r="R227" s="577"/>
      <c r="S227" s="572"/>
      <c r="T227" s="577"/>
      <c r="U227" s="577"/>
      <c r="V227" s="567"/>
      <c r="W227" s="577"/>
      <c r="X227" s="567"/>
      <c r="Y227" s="567"/>
      <c r="Z227" s="577"/>
      <c r="AA227" s="577"/>
      <c r="AB227" s="567">
        <v>1843807.8335671201</v>
      </c>
      <c r="AC227" s="567"/>
      <c r="AD227" s="567"/>
      <c r="AE227" s="567">
        <v>491</v>
      </c>
      <c r="AF227" s="567">
        <v>1843807.8335671201</v>
      </c>
      <c r="AG227" s="572">
        <v>3755.2094370002446</v>
      </c>
      <c r="AH227" s="567">
        <v>0</v>
      </c>
      <c r="AI227" s="567">
        <v>0</v>
      </c>
      <c r="AJ227" s="567">
        <v>0</v>
      </c>
      <c r="AK227" s="568"/>
      <c r="AL227" s="567">
        <v>0</v>
      </c>
      <c r="AM227" s="569"/>
      <c r="AN227" s="571"/>
      <c r="AO227" s="525"/>
      <c r="AP227" s="522"/>
      <c r="AR227" s="521" t="s">
        <v>3229</v>
      </c>
    </row>
    <row r="228" spans="1:44" s="521" customFormat="1" ht="13.5" customHeight="1">
      <c r="A228" s="576">
        <v>20241000051</v>
      </c>
      <c r="B228" s="573" t="s">
        <v>741</v>
      </c>
      <c r="C228" s="473" t="s">
        <v>481</v>
      </c>
      <c r="D228" s="473"/>
      <c r="E228" s="473" t="s">
        <v>481</v>
      </c>
      <c r="F228" s="473" t="s">
        <v>481</v>
      </c>
      <c r="G228" s="474"/>
      <c r="H228" s="564">
        <v>0</v>
      </c>
      <c r="I228" s="570"/>
      <c r="J228" s="564">
        <v>0</v>
      </c>
      <c r="K228" s="567">
        <v>1200</v>
      </c>
      <c r="L228" s="567"/>
      <c r="M228" s="577"/>
      <c r="N228" s="577"/>
      <c r="O228" s="567"/>
      <c r="P228" s="577"/>
      <c r="Q228" s="577"/>
      <c r="R228" s="577"/>
      <c r="S228" s="572"/>
      <c r="T228" s="577"/>
      <c r="U228" s="577"/>
      <c r="V228" s="567"/>
      <c r="W228" s="577"/>
      <c r="X228" s="567"/>
      <c r="Y228" s="567"/>
      <c r="Z228" s="577"/>
      <c r="AA228" s="577"/>
      <c r="AB228" s="567">
        <v>456000</v>
      </c>
      <c r="AC228" s="567"/>
      <c r="AD228" s="567"/>
      <c r="AE228" s="567">
        <v>1200</v>
      </c>
      <c r="AF228" s="567">
        <v>456000</v>
      </c>
      <c r="AG228" s="572">
        <v>380</v>
      </c>
      <c r="AH228" s="567">
        <v>0</v>
      </c>
      <c r="AI228" s="567">
        <v>0</v>
      </c>
      <c r="AJ228" s="567">
        <v>0</v>
      </c>
      <c r="AK228" s="568"/>
      <c r="AL228" s="567">
        <v>0</v>
      </c>
      <c r="AM228" s="569"/>
      <c r="AN228" s="571"/>
      <c r="AO228" s="525"/>
      <c r="AP228" s="522"/>
      <c r="AR228" s="521" t="s">
        <v>3229</v>
      </c>
    </row>
    <row r="229" spans="1:44" s="521" customFormat="1" ht="13.5" customHeight="1">
      <c r="A229" s="576">
        <v>20241000052</v>
      </c>
      <c r="B229" s="573" t="s">
        <v>742</v>
      </c>
      <c r="C229" s="473" t="s">
        <v>481</v>
      </c>
      <c r="D229" s="473"/>
      <c r="E229" s="473" t="s">
        <v>481</v>
      </c>
      <c r="F229" s="473" t="s">
        <v>481</v>
      </c>
      <c r="G229" s="474"/>
      <c r="H229" s="564">
        <v>0</v>
      </c>
      <c r="I229" s="570"/>
      <c r="J229" s="564">
        <v>0</v>
      </c>
      <c r="K229" s="567">
        <v>1200</v>
      </c>
      <c r="L229" s="567"/>
      <c r="M229" s="577"/>
      <c r="N229" s="577"/>
      <c r="O229" s="567"/>
      <c r="P229" s="577"/>
      <c r="Q229" s="577"/>
      <c r="R229" s="577"/>
      <c r="S229" s="572"/>
      <c r="T229" s="577"/>
      <c r="U229" s="577"/>
      <c r="V229" s="567"/>
      <c r="W229" s="577"/>
      <c r="X229" s="567"/>
      <c r="Y229" s="567"/>
      <c r="Z229" s="577"/>
      <c r="AA229" s="577"/>
      <c r="AB229" s="567">
        <v>456000</v>
      </c>
      <c r="AC229" s="567"/>
      <c r="AD229" s="567"/>
      <c r="AE229" s="567">
        <v>1200</v>
      </c>
      <c r="AF229" s="567">
        <v>456000</v>
      </c>
      <c r="AG229" s="572">
        <v>380</v>
      </c>
      <c r="AH229" s="567">
        <v>0</v>
      </c>
      <c r="AI229" s="567">
        <v>0</v>
      </c>
      <c r="AJ229" s="567">
        <v>0</v>
      </c>
      <c r="AK229" s="568"/>
      <c r="AL229" s="567">
        <v>0</v>
      </c>
      <c r="AM229" s="569"/>
      <c r="AN229" s="571"/>
      <c r="AO229" s="525"/>
      <c r="AP229" s="522"/>
      <c r="AR229" s="521" t="s">
        <v>3229</v>
      </c>
    </row>
    <row r="230" spans="1:44" s="521" customFormat="1" ht="13.5" customHeight="1">
      <c r="A230" s="576">
        <v>20241000053</v>
      </c>
      <c r="B230" s="573" t="s">
        <v>743</v>
      </c>
      <c r="C230" s="473" t="s">
        <v>481</v>
      </c>
      <c r="D230" s="473"/>
      <c r="E230" s="473" t="s">
        <v>481</v>
      </c>
      <c r="F230" s="473" t="s">
        <v>481</v>
      </c>
      <c r="G230" s="474"/>
      <c r="H230" s="564">
        <v>0</v>
      </c>
      <c r="I230" s="570"/>
      <c r="J230" s="564">
        <v>0</v>
      </c>
      <c r="K230" s="567">
        <v>1200</v>
      </c>
      <c r="L230" s="567"/>
      <c r="M230" s="577"/>
      <c r="N230" s="577"/>
      <c r="O230" s="567"/>
      <c r="P230" s="577"/>
      <c r="Q230" s="577"/>
      <c r="R230" s="577"/>
      <c r="S230" s="572"/>
      <c r="T230" s="577"/>
      <c r="U230" s="577"/>
      <c r="V230" s="567"/>
      <c r="W230" s="577"/>
      <c r="X230" s="567"/>
      <c r="Y230" s="567"/>
      <c r="Z230" s="577"/>
      <c r="AA230" s="577"/>
      <c r="AB230" s="567">
        <v>456000</v>
      </c>
      <c r="AC230" s="567"/>
      <c r="AD230" s="567"/>
      <c r="AE230" s="567">
        <v>1200</v>
      </c>
      <c r="AF230" s="567">
        <v>456000</v>
      </c>
      <c r="AG230" s="572">
        <v>380</v>
      </c>
      <c r="AH230" s="567">
        <v>0</v>
      </c>
      <c r="AI230" s="567">
        <v>0</v>
      </c>
      <c r="AJ230" s="567">
        <v>0</v>
      </c>
      <c r="AK230" s="568"/>
      <c r="AL230" s="567">
        <v>0</v>
      </c>
      <c r="AM230" s="569"/>
      <c r="AN230" s="571"/>
      <c r="AO230" s="525"/>
      <c r="AP230" s="522"/>
      <c r="AR230" s="521" t="s">
        <v>3229</v>
      </c>
    </row>
    <row r="231" spans="1:44" s="521" customFormat="1" ht="13.5" customHeight="1">
      <c r="A231" s="576">
        <v>20241000054</v>
      </c>
      <c r="B231" s="573" t="s">
        <v>744</v>
      </c>
      <c r="C231" s="473" t="s">
        <v>481</v>
      </c>
      <c r="D231" s="473"/>
      <c r="E231" s="473" t="s">
        <v>481</v>
      </c>
      <c r="F231" s="473" t="s">
        <v>481</v>
      </c>
      <c r="G231" s="474"/>
      <c r="H231" s="564">
        <v>0</v>
      </c>
      <c r="I231" s="570"/>
      <c r="J231" s="564">
        <v>0</v>
      </c>
      <c r="K231" s="567">
        <v>1200</v>
      </c>
      <c r="L231" s="567"/>
      <c r="M231" s="577"/>
      <c r="N231" s="577"/>
      <c r="O231" s="567"/>
      <c r="P231" s="577"/>
      <c r="Q231" s="577"/>
      <c r="R231" s="577"/>
      <c r="S231" s="572"/>
      <c r="T231" s="577"/>
      <c r="U231" s="577"/>
      <c r="V231" s="567"/>
      <c r="W231" s="577"/>
      <c r="X231" s="567"/>
      <c r="Y231" s="567"/>
      <c r="Z231" s="577"/>
      <c r="AA231" s="577"/>
      <c r="AB231" s="567">
        <v>456000</v>
      </c>
      <c r="AC231" s="567"/>
      <c r="AD231" s="567"/>
      <c r="AE231" s="567">
        <v>1200</v>
      </c>
      <c r="AF231" s="567">
        <v>456000</v>
      </c>
      <c r="AG231" s="572">
        <v>380</v>
      </c>
      <c r="AH231" s="567">
        <v>0</v>
      </c>
      <c r="AI231" s="567">
        <v>0</v>
      </c>
      <c r="AJ231" s="567">
        <v>0</v>
      </c>
      <c r="AK231" s="568"/>
      <c r="AL231" s="567">
        <v>0</v>
      </c>
      <c r="AM231" s="569"/>
      <c r="AN231" s="571"/>
      <c r="AO231" s="525"/>
      <c r="AP231" s="522"/>
      <c r="AR231" s="521" t="s">
        <v>3229</v>
      </c>
    </row>
    <row r="232" spans="1:44" s="521" customFormat="1" ht="13.5" customHeight="1">
      <c r="A232" s="576">
        <v>20250300003</v>
      </c>
      <c r="B232" s="573" t="s">
        <v>745</v>
      </c>
      <c r="C232" s="473" t="s">
        <v>481</v>
      </c>
      <c r="D232" s="473"/>
      <c r="E232" s="473" t="s">
        <v>481</v>
      </c>
      <c r="F232" s="473" t="s">
        <v>481</v>
      </c>
      <c r="G232" s="474"/>
      <c r="H232" s="564">
        <v>0</v>
      </c>
      <c r="I232" s="570"/>
      <c r="J232" s="564">
        <v>0</v>
      </c>
      <c r="K232" s="567">
        <v>5009</v>
      </c>
      <c r="L232" s="567"/>
      <c r="M232" s="577"/>
      <c r="N232" s="577"/>
      <c r="O232" s="567"/>
      <c r="P232" s="577"/>
      <c r="Q232" s="577"/>
      <c r="R232" s="577"/>
      <c r="S232" s="572"/>
      <c r="T232" s="577"/>
      <c r="U232" s="577"/>
      <c r="V232" s="567"/>
      <c r="W232" s="577"/>
      <c r="X232" s="567"/>
      <c r="Y232" s="567"/>
      <c r="Z232" s="577"/>
      <c r="AA232" s="577"/>
      <c r="AB232" s="567">
        <v>175315</v>
      </c>
      <c r="AC232" s="567"/>
      <c r="AD232" s="567"/>
      <c r="AE232" s="567">
        <v>5009</v>
      </c>
      <c r="AF232" s="567">
        <v>175315</v>
      </c>
      <c r="AG232" s="572">
        <v>35</v>
      </c>
      <c r="AH232" s="567">
        <v>0</v>
      </c>
      <c r="AI232" s="567">
        <v>0</v>
      </c>
      <c r="AJ232" s="567">
        <v>0</v>
      </c>
      <c r="AK232" s="568"/>
      <c r="AL232" s="567">
        <v>0</v>
      </c>
      <c r="AM232" s="569"/>
      <c r="AN232" s="571"/>
      <c r="AO232" s="525"/>
      <c r="AP232" s="522"/>
      <c r="AR232" s="521" t="s">
        <v>3229</v>
      </c>
    </row>
    <row r="233" spans="1:44" s="521" customFormat="1" ht="13.5" customHeight="1">
      <c r="A233" s="576">
        <v>20250300004</v>
      </c>
      <c r="B233" s="573" t="s">
        <v>746</v>
      </c>
      <c r="C233" s="473" t="s">
        <v>481</v>
      </c>
      <c r="D233" s="473"/>
      <c r="E233" s="473" t="s">
        <v>481</v>
      </c>
      <c r="F233" s="473" t="s">
        <v>481</v>
      </c>
      <c r="G233" s="474"/>
      <c r="H233" s="564">
        <v>0</v>
      </c>
      <c r="I233" s="570"/>
      <c r="J233" s="564">
        <v>0</v>
      </c>
      <c r="K233" s="567">
        <v>5009</v>
      </c>
      <c r="L233" s="567"/>
      <c r="M233" s="577"/>
      <c r="N233" s="577"/>
      <c r="O233" s="567"/>
      <c r="P233" s="577"/>
      <c r="Q233" s="577"/>
      <c r="R233" s="577"/>
      <c r="S233" s="572"/>
      <c r="T233" s="577"/>
      <c r="U233" s="577"/>
      <c r="V233" s="567"/>
      <c r="W233" s="577"/>
      <c r="X233" s="567"/>
      <c r="Y233" s="567"/>
      <c r="Z233" s="577"/>
      <c r="AA233" s="577"/>
      <c r="AB233" s="567">
        <v>175315</v>
      </c>
      <c r="AC233" s="567"/>
      <c r="AD233" s="567"/>
      <c r="AE233" s="567">
        <v>5009</v>
      </c>
      <c r="AF233" s="567">
        <v>175315</v>
      </c>
      <c r="AG233" s="572">
        <v>35</v>
      </c>
      <c r="AH233" s="567">
        <v>0</v>
      </c>
      <c r="AI233" s="567">
        <v>0</v>
      </c>
      <c r="AJ233" s="567">
        <v>0</v>
      </c>
      <c r="AK233" s="568"/>
      <c r="AL233" s="567">
        <v>0</v>
      </c>
      <c r="AM233" s="569"/>
      <c r="AN233" s="571"/>
      <c r="AO233" s="525"/>
      <c r="AP233" s="522"/>
      <c r="AR233" s="521" t="s">
        <v>3229</v>
      </c>
    </row>
    <row r="234" spans="1:44" s="521" customFormat="1" ht="13.5" customHeight="1">
      <c r="A234" s="576">
        <v>20250300005</v>
      </c>
      <c r="B234" s="573" t="s">
        <v>747</v>
      </c>
      <c r="C234" s="473" t="s">
        <v>481</v>
      </c>
      <c r="D234" s="473"/>
      <c r="E234" s="473" t="s">
        <v>481</v>
      </c>
      <c r="F234" s="473" t="s">
        <v>481</v>
      </c>
      <c r="G234" s="474"/>
      <c r="H234" s="564">
        <v>0</v>
      </c>
      <c r="I234" s="570"/>
      <c r="J234" s="564">
        <v>0</v>
      </c>
      <c r="K234" s="567">
        <v>5007</v>
      </c>
      <c r="L234" s="567"/>
      <c r="M234" s="577"/>
      <c r="N234" s="577"/>
      <c r="O234" s="567"/>
      <c r="P234" s="577"/>
      <c r="Q234" s="577"/>
      <c r="R234" s="577"/>
      <c r="S234" s="572"/>
      <c r="T234" s="577"/>
      <c r="U234" s="577"/>
      <c r="V234" s="567"/>
      <c r="W234" s="577"/>
      <c r="X234" s="567"/>
      <c r="Y234" s="567"/>
      <c r="Z234" s="577"/>
      <c r="AA234" s="577"/>
      <c r="AB234" s="567">
        <v>175245</v>
      </c>
      <c r="AC234" s="567"/>
      <c r="AD234" s="567"/>
      <c r="AE234" s="567">
        <v>5007</v>
      </c>
      <c r="AF234" s="567">
        <v>175245</v>
      </c>
      <c r="AG234" s="572">
        <v>35</v>
      </c>
      <c r="AH234" s="567">
        <v>0</v>
      </c>
      <c r="AI234" s="567">
        <v>0</v>
      </c>
      <c r="AJ234" s="567">
        <v>0</v>
      </c>
      <c r="AK234" s="568"/>
      <c r="AL234" s="567">
        <v>0</v>
      </c>
      <c r="AM234" s="569"/>
      <c r="AN234" s="571"/>
      <c r="AO234" s="525"/>
      <c r="AP234" s="522"/>
      <c r="AR234" s="521" t="s">
        <v>3229</v>
      </c>
    </row>
    <row r="235" spans="1:44" s="521" customFormat="1" ht="13.5" customHeight="1">
      <c r="A235" s="576">
        <v>20250300006</v>
      </c>
      <c r="B235" s="573" t="s">
        <v>748</v>
      </c>
      <c r="C235" s="473" t="s">
        <v>481</v>
      </c>
      <c r="D235" s="473"/>
      <c r="E235" s="473" t="s">
        <v>481</v>
      </c>
      <c r="F235" s="473" t="s">
        <v>481</v>
      </c>
      <c r="G235" s="474"/>
      <c r="H235" s="564">
        <v>0</v>
      </c>
      <c r="I235" s="570"/>
      <c r="J235" s="564">
        <v>0</v>
      </c>
      <c r="K235" s="567">
        <v>5008</v>
      </c>
      <c r="L235" s="567"/>
      <c r="M235" s="577"/>
      <c r="N235" s="577"/>
      <c r="O235" s="567"/>
      <c r="P235" s="577"/>
      <c r="Q235" s="577"/>
      <c r="R235" s="577"/>
      <c r="S235" s="572"/>
      <c r="T235" s="577"/>
      <c r="U235" s="577"/>
      <c r="V235" s="567"/>
      <c r="W235" s="577"/>
      <c r="X235" s="567"/>
      <c r="Y235" s="567"/>
      <c r="Z235" s="577"/>
      <c r="AA235" s="577"/>
      <c r="AB235" s="567">
        <v>175280</v>
      </c>
      <c r="AC235" s="567"/>
      <c r="AD235" s="567"/>
      <c r="AE235" s="567">
        <v>5008</v>
      </c>
      <c r="AF235" s="567">
        <v>175280</v>
      </c>
      <c r="AG235" s="572">
        <v>35</v>
      </c>
      <c r="AH235" s="567">
        <v>0</v>
      </c>
      <c r="AI235" s="567">
        <v>0</v>
      </c>
      <c r="AJ235" s="567">
        <v>0</v>
      </c>
      <c r="AK235" s="568"/>
      <c r="AL235" s="567">
        <v>0</v>
      </c>
      <c r="AM235" s="569"/>
      <c r="AN235" s="571"/>
      <c r="AO235" s="525"/>
      <c r="AP235" s="522"/>
      <c r="AR235" s="521" t="s">
        <v>3229</v>
      </c>
    </row>
    <row r="236" spans="1:44" s="521" customFormat="1" ht="13.5" customHeight="1">
      <c r="A236" s="576">
        <v>20240700084</v>
      </c>
      <c r="B236" s="573" t="s">
        <v>749</v>
      </c>
      <c r="C236" s="473" t="s">
        <v>481</v>
      </c>
      <c r="D236" s="473"/>
      <c r="E236" s="473" t="s">
        <v>481</v>
      </c>
      <c r="F236" s="473" t="s">
        <v>481</v>
      </c>
      <c r="G236" s="474"/>
      <c r="H236" s="564">
        <v>0</v>
      </c>
      <c r="I236" s="570"/>
      <c r="J236" s="564">
        <v>0</v>
      </c>
      <c r="K236" s="567">
        <v>520</v>
      </c>
      <c r="L236" s="567"/>
      <c r="M236" s="577"/>
      <c r="N236" s="577"/>
      <c r="O236" s="567"/>
      <c r="P236" s="577"/>
      <c r="Q236" s="577"/>
      <c r="R236" s="577"/>
      <c r="S236" s="572"/>
      <c r="T236" s="577"/>
      <c r="U236" s="577"/>
      <c r="V236" s="567"/>
      <c r="W236" s="577"/>
      <c r="X236" s="567"/>
      <c r="Y236" s="567"/>
      <c r="Z236" s="577"/>
      <c r="AA236" s="577"/>
      <c r="AB236" s="567">
        <v>1430485.0601050381</v>
      </c>
      <c r="AC236" s="567"/>
      <c r="AD236" s="567"/>
      <c r="AE236" s="567">
        <v>520</v>
      </c>
      <c r="AF236" s="567">
        <v>1430485.0601050381</v>
      </c>
      <c r="AG236" s="572">
        <v>2750.932807894304</v>
      </c>
      <c r="AH236" s="567">
        <v>0</v>
      </c>
      <c r="AI236" s="567">
        <v>0</v>
      </c>
      <c r="AJ236" s="567">
        <v>0</v>
      </c>
      <c r="AK236" s="568"/>
      <c r="AL236" s="567">
        <v>0</v>
      </c>
      <c r="AM236" s="569"/>
      <c r="AN236" s="571"/>
      <c r="AO236" s="525"/>
      <c r="AP236" s="522"/>
      <c r="AR236" s="521" t="s">
        <v>3229</v>
      </c>
    </row>
    <row r="237" spans="1:44" s="521" customFormat="1" ht="13.5" customHeight="1">
      <c r="A237" s="576">
        <v>20240700083</v>
      </c>
      <c r="B237" s="573" t="s">
        <v>750</v>
      </c>
      <c r="C237" s="473" t="s">
        <v>481</v>
      </c>
      <c r="D237" s="473"/>
      <c r="E237" s="473" t="s">
        <v>481</v>
      </c>
      <c r="F237" s="473" t="s">
        <v>481</v>
      </c>
      <c r="G237" s="474"/>
      <c r="H237" s="564">
        <v>0</v>
      </c>
      <c r="I237" s="570"/>
      <c r="J237" s="564">
        <v>0</v>
      </c>
      <c r="K237" s="567">
        <v>124</v>
      </c>
      <c r="L237" s="567"/>
      <c r="M237" s="577"/>
      <c r="N237" s="577"/>
      <c r="O237" s="567"/>
      <c r="P237" s="577"/>
      <c r="Q237" s="577"/>
      <c r="R237" s="577"/>
      <c r="S237" s="572"/>
      <c r="T237" s="577"/>
      <c r="U237" s="577"/>
      <c r="V237" s="567"/>
      <c r="W237" s="577"/>
      <c r="X237" s="567"/>
      <c r="Y237" s="567"/>
      <c r="Z237" s="577"/>
      <c r="AA237" s="577"/>
      <c r="AB237" s="567">
        <v>541080.02538721066</v>
      </c>
      <c r="AC237" s="567"/>
      <c r="AD237" s="567"/>
      <c r="AE237" s="567">
        <v>124</v>
      </c>
      <c r="AF237" s="567">
        <v>541080.02538721066</v>
      </c>
      <c r="AG237" s="572">
        <v>4363.5485918323438</v>
      </c>
      <c r="AH237" s="567">
        <v>0</v>
      </c>
      <c r="AI237" s="567">
        <v>0</v>
      </c>
      <c r="AJ237" s="567">
        <v>0</v>
      </c>
      <c r="AK237" s="568"/>
      <c r="AL237" s="567">
        <v>0</v>
      </c>
      <c r="AM237" s="569"/>
      <c r="AN237" s="571"/>
      <c r="AO237" s="525"/>
      <c r="AP237" s="522"/>
      <c r="AR237" s="521" t="s">
        <v>3229</v>
      </c>
    </row>
    <row r="238" spans="1:44" s="521" customFormat="1" ht="13.5" customHeight="1">
      <c r="A238" s="576">
        <v>20241000056</v>
      </c>
      <c r="B238" s="573" t="s">
        <v>751</v>
      </c>
      <c r="C238" s="473" t="s">
        <v>481</v>
      </c>
      <c r="D238" s="473"/>
      <c r="E238" s="473" t="s">
        <v>481</v>
      </c>
      <c r="F238" s="473" t="s">
        <v>481</v>
      </c>
      <c r="G238" s="474"/>
      <c r="H238" s="564">
        <v>0</v>
      </c>
      <c r="I238" s="570"/>
      <c r="J238" s="564">
        <v>0</v>
      </c>
      <c r="K238" s="567">
        <v>3000</v>
      </c>
      <c r="L238" s="567"/>
      <c r="M238" s="577"/>
      <c r="N238" s="577"/>
      <c r="O238" s="567"/>
      <c r="P238" s="577"/>
      <c r="Q238" s="577"/>
      <c r="R238" s="577"/>
      <c r="S238" s="572"/>
      <c r="T238" s="577"/>
      <c r="U238" s="577"/>
      <c r="V238" s="567"/>
      <c r="W238" s="577"/>
      <c r="X238" s="567"/>
      <c r="Y238" s="567"/>
      <c r="Z238" s="577"/>
      <c r="AA238" s="577"/>
      <c r="AB238" s="567">
        <v>2271936.409111788</v>
      </c>
      <c r="AC238" s="567"/>
      <c r="AD238" s="567"/>
      <c r="AE238" s="567">
        <v>3000</v>
      </c>
      <c r="AF238" s="567">
        <v>2271936.409111788</v>
      </c>
      <c r="AG238" s="572">
        <v>757.31213637059602</v>
      </c>
      <c r="AH238" s="567">
        <v>0</v>
      </c>
      <c r="AI238" s="567">
        <v>0</v>
      </c>
      <c r="AJ238" s="567">
        <v>0</v>
      </c>
      <c r="AK238" s="568"/>
      <c r="AL238" s="567">
        <v>0</v>
      </c>
      <c r="AM238" s="569"/>
      <c r="AN238" s="571"/>
      <c r="AO238" s="525"/>
      <c r="AP238" s="522"/>
      <c r="AR238" s="521" t="s">
        <v>3229</v>
      </c>
    </row>
    <row r="239" spans="1:44" s="521" customFormat="1" ht="13.5" customHeight="1" collapsed="1">
      <c r="A239" s="473"/>
      <c r="B239" s="473"/>
      <c r="C239" s="473"/>
      <c r="D239" s="473"/>
      <c r="E239" s="473"/>
      <c r="F239" s="473"/>
      <c r="G239" s="474"/>
      <c r="H239" s="564">
        <v>0</v>
      </c>
      <c r="I239" s="570"/>
      <c r="J239" s="564">
        <v>0</v>
      </c>
      <c r="K239" s="567"/>
      <c r="L239" s="567"/>
      <c r="M239" s="577"/>
      <c r="N239" s="577"/>
      <c r="O239" s="577"/>
      <c r="P239" s="577"/>
      <c r="Q239" s="577"/>
      <c r="R239" s="577"/>
      <c r="S239" s="579"/>
      <c r="T239" s="567"/>
      <c r="U239" s="567"/>
      <c r="V239" s="577"/>
      <c r="W239" s="577"/>
      <c r="X239" s="577"/>
      <c r="Y239" s="567">
        <v>0</v>
      </c>
      <c r="Z239" s="577"/>
      <c r="AA239" s="577"/>
      <c r="AB239" s="567"/>
      <c r="AC239" s="567"/>
      <c r="AD239" s="567"/>
      <c r="AE239" s="567"/>
      <c r="AF239" s="567"/>
      <c r="AG239" s="572"/>
      <c r="AH239" s="567"/>
      <c r="AI239" s="567"/>
      <c r="AJ239" s="567">
        <v>0</v>
      </c>
      <c r="AK239" s="568"/>
      <c r="AL239" s="567">
        <v>0</v>
      </c>
      <c r="AM239" s="569"/>
      <c r="AN239" s="521" t="s">
        <v>7</v>
      </c>
      <c r="AO239" s="521" t="s">
        <v>24</v>
      </c>
      <c r="AP239" s="522"/>
    </row>
    <row r="240" spans="1:44" s="523" customFormat="1" ht="13.5" customHeight="1">
      <c r="A240" s="580"/>
      <c r="B240" s="580"/>
      <c r="C240" s="580"/>
      <c r="D240" s="580"/>
      <c r="E240" s="580"/>
      <c r="F240" s="580"/>
      <c r="G240" s="581"/>
      <c r="H240" s="567">
        <v>1978183</v>
      </c>
      <c r="I240" s="582" t="s">
        <v>766</v>
      </c>
      <c r="J240" s="567">
        <v>25302294.684380904</v>
      </c>
      <c r="K240" s="567">
        <v>17418587</v>
      </c>
      <c r="L240" s="567">
        <f>SUM(L6:L238)</f>
        <v>242183683</v>
      </c>
      <c r="M240" s="567">
        <v>141631676.80177289</v>
      </c>
      <c r="N240" s="567">
        <v>151186967.84730491</v>
      </c>
      <c r="O240" s="567">
        <v>0</v>
      </c>
      <c r="P240" s="567">
        <v>119179746.51193285</v>
      </c>
      <c r="Q240" s="567">
        <v>101495262.60287628</v>
      </c>
      <c r="R240" s="567">
        <v>93698434.12299566</v>
      </c>
      <c r="S240" s="583" t="s">
        <v>531</v>
      </c>
      <c r="T240" s="567">
        <v>120594519.59053169</v>
      </c>
      <c r="U240" s="584">
        <v>95340136.259487286</v>
      </c>
      <c r="V240" s="567">
        <v>1058325</v>
      </c>
      <c r="W240" s="567">
        <v>121751366</v>
      </c>
      <c r="X240" s="567">
        <v>34655</v>
      </c>
      <c r="Y240" s="567">
        <v>2000714.3010935485</v>
      </c>
      <c r="Z240" s="567">
        <v>176955683</v>
      </c>
      <c r="AA240" s="584">
        <v>75416929</v>
      </c>
      <c r="AB240" s="567">
        <v>901145692.83678484</v>
      </c>
      <c r="AC240" s="567">
        <v>6595575</v>
      </c>
      <c r="AD240" s="567">
        <v>-119179746.51193285</v>
      </c>
      <c r="AE240" s="567">
        <v>11417569</v>
      </c>
      <c r="AF240" s="567">
        <v>1440540240.3676662</v>
      </c>
      <c r="AG240" s="577" t="s">
        <v>531</v>
      </c>
      <c r="AH240" s="567">
        <v>0</v>
      </c>
      <c r="AI240" s="567">
        <v>0</v>
      </c>
      <c r="AJ240" s="567">
        <v>1369896</v>
      </c>
      <c r="AK240" s="582" t="s">
        <v>531</v>
      </c>
      <c r="AL240" s="567">
        <v>19537977.483055711</v>
      </c>
      <c r="AM240" s="569"/>
      <c r="AN240" s="585">
        <v>13204880</v>
      </c>
      <c r="AO240" s="585">
        <v>6.7427754402160645E-7</v>
      </c>
      <c r="AP240" s="586"/>
    </row>
  </sheetData>
  <autoFilter ref="A5:AR5" xr:uid="{49130C17-EE70-409D-AC79-724DEB4630A4}">
    <sortState xmlns:xlrd2="http://schemas.microsoft.com/office/spreadsheetml/2017/richdata2" ref="A6:AR240">
      <sortCondition descending="1" ref="C5"/>
    </sortState>
  </autoFilter>
  <sortState xmlns:xlrd2="http://schemas.microsoft.com/office/spreadsheetml/2017/richdata2" ref="A152:AR158">
    <sortCondition ref="F152:F158"/>
  </sortState>
  <mergeCells count="1">
    <mergeCell ref="A1:B2"/>
  </mergeCells>
  <phoneticPr fontId="7"/>
  <pageMargins left="0.70866141732283472" right="0.70866141732283472" top="0.74803149606299213" bottom="0.74803149606299213" header="0.31496062992125984" footer="0.31496062992125984"/>
  <pageSetup paperSize="8" scale="46" fitToHeight="2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E62B-0A1D-4537-A8DB-B7BAB1BF9C15}">
  <sheetPr>
    <pageSetUpPr fitToPage="1"/>
  </sheetPr>
  <dimension ref="A1:U37"/>
  <sheetViews>
    <sheetView zoomScale="80" zoomScaleNormal="80" workbookViewId="0">
      <selection activeCell="E107" sqref="E107"/>
    </sheetView>
  </sheetViews>
  <sheetFormatPr defaultRowHeight="16.5" outlineLevelCol="1"/>
  <cols>
    <col min="1" max="1" width="13.54296875" style="471" bestFit="1" customWidth="1"/>
    <col min="2" max="3" width="8.7265625" style="471"/>
    <col min="4" max="4" width="8.81640625" style="471" bestFit="1" customWidth="1"/>
    <col min="5" max="5" width="8.81640625" style="471" customWidth="1"/>
    <col min="6" max="6" width="5" style="471" customWidth="1"/>
    <col min="7" max="7" width="13" style="471" customWidth="1"/>
    <col min="8" max="8" width="12.1796875" style="471" bestFit="1" customWidth="1"/>
    <col min="9" max="11" width="11" style="471" bestFit="1" customWidth="1"/>
    <col min="12" max="12" width="12.1796875" style="471" bestFit="1" customWidth="1"/>
    <col min="13" max="13" width="9.6328125" style="471" bestFit="1" customWidth="1"/>
    <col min="14" max="14" width="15.7265625" style="471" bestFit="1" customWidth="1"/>
    <col min="15" max="15" width="9.6328125" style="471" bestFit="1" customWidth="1"/>
    <col min="16" max="16" width="8.7265625" style="471"/>
    <col min="17" max="17" width="13.54296875" style="475" hidden="1" customWidth="1" outlineLevel="1"/>
    <col min="18" max="18" width="11.90625" style="471" hidden="1" customWidth="1" outlineLevel="1" collapsed="1"/>
    <col min="19" max="19" width="8.7265625" style="471" collapsed="1"/>
    <col min="20" max="16384" width="8.7265625" style="471"/>
  </cols>
  <sheetData>
    <row r="1" spans="1:21">
      <c r="E1" s="492" t="s">
        <v>3291</v>
      </c>
      <c r="G1" s="471" t="s">
        <v>3290</v>
      </c>
    </row>
    <row r="2" spans="1:21">
      <c r="E2" s="492" t="s">
        <v>3289</v>
      </c>
      <c r="G2" s="492"/>
      <c r="H2" s="511" t="s">
        <v>3267</v>
      </c>
      <c r="I2" s="512"/>
      <c r="J2" s="512"/>
      <c r="K2" s="512"/>
      <c r="L2" s="512"/>
      <c r="M2" s="512"/>
      <c r="N2" s="512"/>
      <c r="O2" s="513"/>
    </row>
    <row r="3" spans="1:21">
      <c r="E3" s="471" t="s">
        <v>3261</v>
      </c>
      <c r="G3" s="492" t="s">
        <v>3272</v>
      </c>
      <c r="H3" s="508" t="s">
        <v>510</v>
      </c>
      <c r="I3" s="512" t="s">
        <v>3270</v>
      </c>
      <c r="J3" s="512"/>
      <c r="K3" s="512"/>
      <c r="L3" s="513"/>
      <c r="M3" s="511" t="s">
        <v>3260</v>
      </c>
      <c r="N3" s="509" t="s">
        <v>3271</v>
      </c>
      <c r="O3" s="496" t="s">
        <v>3261</v>
      </c>
      <c r="Q3" s="475" t="s">
        <v>3285</v>
      </c>
      <c r="S3" s="484" t="s">
        <v>3288</v>
      </c>
    </row>
    <row r="4" spans="1:21">
      <c r="E4" s="471" t="s">
        <v>3230</v>
      </c>
      <c r="G4" s="492"/>
      <c r="H4" s="514" t="s">
        <v>3265</v>
      </c>
      <c r="I4" s="515" t="s">
        <v>3262</v>
      </c>
      <c r="J4" s="515" t="s">
        <v>3263</v>
      </c>
      <c r="K4" s="515" t="s">
        <v>14</v>
      </c>
      <c r="L4" s="516" t="s">
        <v>3269</v>
      </c>
      <c r="M4" s="510" t="s">
        <v>3287</v>
      </c>
      <c r="N4" s="514" t="s">
        <v>3264</v>
      </c>
      <c r="O4" s="517"/>
      <c r="S4" s="487" t="s">
        <v>3262</v>
      </c>
      <c r="T4" s="487" t="s">
        <v>3263</v>
      </c>
      <c r="U4" s="487" t="s">
        <v>14</v>
      </c>
    </row>
    <row r="5" spans="1:21" s="492" customFormat="1">
      <c r="D5" s="492" t="s">
        <v>3292</v>
      </c>
      <c r="G5" s="492" t="s">
        <v>3273</v>
      </c>
      <c r="H5" s="508" t="s">
        <v>3274</v>
      </c>
      <c r="I5" s="494" t="s">
        <v>3274</v>
      </c>
      <c r="J5" s="494" t="s">
        <v>3274</v>
      </c>
      <c r="K5" s="494" t="s">
        <v>3274</v>
      </c>
      <c r="L5" s="495" t="s">
        <v>3274</v>
      </c>
      <c r="M5" s="508" t="s">
        <v>3268</v>
      </c>
      <c r="N5" s="496" t="s">
        <v>3274</v>
      </c>
      <c r="O5" s="508" t="s">
        <v>3268</v>
      </c>
      <c r="Q5" s="497"/>
      <c r="S5" s="494" t="s">
        <v>3268</v>
      </c>
      <c r="T5" s="494" t="s">
        <v>3268</v>
      </c>
      <c r="U5" s="494" t="s">
        <v>3268</v>
      </c>
    </row>
    <row r="6" spans="1:21" s="492" customFormat="1">
      <c r="E6" s="492" t="s">
        <v>3275</v>
      </c>
      <c r="G6" s="492" t="s">
        <v>3276</v>
      </c>
      <c r="H6" s="509" t="s">
        <v>3277</v>
      </c>
      <c r="I6" s="494" t="s">
        <v>3278</v>
      </c>
      <c r="J6" s="494" t="s">
        <v>3279</v>
      </c>
      <c r="K6" s="494" t="s">
        <v>3280</v>
      </c>
      <c r="L6" s="495" t="s">
        <v>3281</v>
      </c>
      <c r="M6" s="509" t="s">
        <v>3282</v>
      </c>
      <c r="N6" s="496" t="s">
        <v>3283</v>
      </c>
      <c r="O6" s="509" t="s">
        <v>3284</v>
      </c>
      <c r="Q6" s="493" t="s">
        <v>3277</v>
      </c>
    </row>
    <row r="7" spans="1:21">
      <c r="A7" s="471" t="s">
        <v>3286</v>
      </c>
      <c r="B7" s="472" t="s">
        <v>3231</v>
      </c>
      <c r="C7" s="473" t="s">
        <v>211</v>
      </c>
      <c r="D7" s="471">
        <f>COUNTIF('4.仕掛品(製品課) _作業用(値)'!F:F,製品課発生原価サマリ!C7)</f>
        <v>2</v>
      </c>
      <c r="E7" s="474">
        <v>5.1725293561013439</v>
      </c>
      <c r="G7" s="475">
        <f>SUMIF('4.仕掛品(製品課) _作業用(値)'!$F:$F,$C7,'4.仕掛品(製品課) _作業用(値)'!L:L)</f>
        <v>155650</v>
      </c>
      <c r="H7" s="478">
        <f>SUMIF('4.仕掛品(製品課) _作業用(値)'!$F:$F,$C7,'4.仕掛品(製品課) _作業用(値)'!M:M)</f>
        <v>805104.19427717431</v>
      </c>
      <c r="I7" s="478">
        <f>SUMIF('4.仕掛品(製品課) _作業用(値)'!$F:$F,$C7,'4.仕掛品(製品課) _作業用(値)'!U:U)</f>
        <v>105088.7700008961</v>
      </c>
      <c r="J7" s="479">
        <f>SUMIF('4.仕掛品(製品課) _作業用(値)'!$F:$F,$C7,'4.仕掛品(製品課) _作業用(値)'!W:W)</f>
        <v>289329.5400656698</v>
      </c>
      <c r="K7" s="479">
        <f>SUMIF('4.仕掛品(製品課) _作業用(値)'!$F:$F,$C7,'4.仕掛品(製品課) _作業用(値)'!AA:AA)</f>
        <v>66336.637511946989</v>
      </c>
      <c r="L7" s="480">
        <f>SUM(I7:K7)</f>
        <v>460754.94757851283</v>
      </c>
      <c r="M7" s="488">
        <f>L7/G7</f>
        <v>2.9601988280020097</v>
      </c>
      <c r="N7" s="485">
        <f>SUM(H7:K7)</f>
        <v>1265859.1418556871</v>
      </c>
      <c r="O7" s="490">
        <f>N7/G7</f>
        <v>8.132728184103355</v>
      </c>
      <c r="Q7" s="475">
        <f>E7*G7</f>
        <v>805104.19427717419</v>
      </c>
      <c r="R7" s="476">
        <f>H7-Q7</f>
        <v>0</v>
      </c>
      <c r="S7" s="477">
        <f>I7/$G7</f>
        <v>0.67516074526756242</v>
      </c>
      <c r="T7" s="477">
        <f t="shared" ref="T7:U7" si="0">J7/$G7</f>
        <v>1.8588470290116916</v>
      </c>
      <c r="U7" s="477">
        <f t="shared" si="0"/>
        <v>0.42619105372275612</v>
      </c>
    </row>
    <row r="8" spans="1:21">
      <c r="B8" s="472" t="s">
        <v>3066</v>
      </c>
      <c r="C8" s="473" t="s">
        <v>185</v>
      </c>
      <c r="D8" s="471">
        <f>COUNTIF('4.仕掛品(製品課) _作業用(値)'!F:F,製品課発生原価サマリ!C8)</f>
        <v>4</v>
      </c>
      <c r="E8" s="474">
        <v>1.3486946843755108</v>
      </c>
      <c r="G8" s="475">
        <f>SUMIF('4.仕掛品(製品課) _作業用(値)'!$F:$F,$C8,'4.仕掛品(製品課) _作業用(値)'!L:L)</f>
        <v>482490</v>
      </c>
      <c r="H8" s="478">
        <f>SUMIF('4.仕掛品(製品課) _作業用(値)'!$F:$F,$C8,'4.仕掛品(製品課) _作業用(値)'!M:M)</f>
        <v>650731.69826434017</v>
      </c>
      <c r="I8" s="478">
        <f>SUMIF('4.仕掛品(製品課) _作業用(値)'!$F:$F,$C8,'4.仕掛品(製品課) _作業用(値)'!U:U)</f>
        <v>1039070.8004112237</v>
      </c>
      <c r="J8" s="479">
        <f>SUMIF('4.仕掛品(製品課) _作業用(値)'!$F:$F,$C8,'4.仕掛品(製品課) _作業用(値)'!W:W)</f>
        <v>1056656.789464484</v>
      </c>
      <c r="K8" s="479">
        <f>SUMIF('4.仕掛品(製品課) _作業用(値)'!$F:$F,$C8,'4.仕掛品(製品課) _作業用(値)'!AA:AA)</f>
        <v>205632.9215106926</v>
      </c>
      <c r="L8" s="480">
        <f t="shared" ref="L8:L36" si="1">SUM(I8:K8)</f>
        <v>2301360.5113864001</v>
      </c>
      <c r="M8" s="488">
        <f t="shared" ref="M8:M37" si="2">L8/G8</f>
        <v>4.7697579460432342</v>
      </c>
      <c r="N8" s="485">
        <f t="shared" ref="N8:N36" si="3">SUM(H8:K8)</f>
        <v>2952092.2096507405</v>
      </c>
      <c r="O8" s="490">
        <f t="shared" ref="O8:O37" si="4">N8/G8</f>
        <v>6.1184526304187452</v>
      </c>
      <c r="Q8" s="475">
        <f>E8*G8</f>
        <v>650731.69826434017</v>
      </c>
      <c r="R8" s="476">
        <f t="shared" ref="R8:R36" si="5">H8-Q8</f>
        <v>0</v>
      </c>
      <c r="S8" s="477">
        <f t="shared" ref="S8:S37" si="6">I8/$G8</f>
        <v>2.1535592456034811</v>
      </c>
      <c r="T8" s="477">
        <f t="shared" ref="T8:T37" si="7">J8/$G8</f>
        <v>2.1900076467169973</v>
      </c>
      <c r="U8" s="477">
        <f t="shared" ref="U8:U37" si="8">K8/$G8</f>
        <v>0.42619105372275612</v>
      </c>
    </row>
    <row r="9" spans="1:21">
      <c r="B9" s="472" t="s">
        <v>3234</v>
      </c>
      <c r="C9" s="473" t="s">
        <v>273</v>
      </c>
      <c r="D9" s="518">
        <v>3</v>
      </c>
      <c r="E9" s="474">
        <v>1.6947415974326687</v>
      </c>
      <c r="G9" s="475">
        <f>SUMIF('4.仕掛品(製品課) _作業用(値)'!$F:$F,$C9,'4.仕掛品(製品課) _作業用(値)'!L:L)</f>
        <v>252300</v>
      </c>
      <c r="H9" s="478">
        <f>SUMIF('4.仕掛品(製品課) _作業用(値)'!$F:$F,$C9,'4.仕掛品(製品課) _作業用(値)'!M:M)</f>
        <v>427583.30503226235</v>
      </c>
      <c r="I9" s="478">
        <f>SUMIF('4.仕掛品(製品課) _作業用(値)'!$F:$F,$C9,'4.仕掛品(製品課) _作業用(値)'!U:U)</f>
        <v>798541.196101774</v>
      </c>
      <c r="J9" s="479">
        <f>SUMIF('4.仕掛品(製品課) _作業用(値)'!$F:$F,$C9,'4.仕掛品(製品課) _作業用(値)'!W:W)</f>
        <v>881793.60819219053</v>
      </c>
      <c r="K9" s="479">
        <f>SUMIF('4.仕掛品(製品課) _作業用(値)'!$F:$F,$C9,'4.仕掛品(製品課) _作業用(値)'!AA:AA)</f>
        <v>107528.00285425138</v>
      </c>
      <c r="L9" s="480">
        <f t="shared" si="1"/>
        <v>1787862.8071482158</v>
      </c>
      <c r="M9" s="488">
        <f t="shared" si="2"/>
        <v>7.0862576581379937</v>
      </c>
      <c r="N9" s="485">
        <f t="shared" si="3"/>
        <v>2215446.1121804779</v>
      </c>
      <c r="O9" s="490">
        <f t="shared" si="4"/>
        <v>8.7809992555706611</v>
      </c>
      <c r="Q9" s="475">
        <f>E9*G9</f>
        <v>427583.30503226235</v>
      </c>
      <c r="R9" s="476">
        <f t="shared" si="5"/>
        <v>0</v>
      </c>
      <c r="S9" s="477">
        <f t="shared" si="6"/>
        <v>3.1650463579142847</v>
      </c>
      <c r="T9" s="477">
        <f t="shared" si="7"/>
        <v>3.4950202465009532</v>
      </c>
      <c r="U9" s="477">
        <f t="shared" si="8"/>
        <v>0.42619105372275612</v>
      </c>
    </row>
    <row r="10" spans="1:21">
      <c r="B10" s="472" t="s">
        <v>3237</v>
      </c>
      <c r="C10" s="473" t="s">
        <v>196</v>
      </c>
      <c r="D10" s="471">
        <f>COUNTIF('4.仕掛品(製品課) _作業用(値)'!F:F,製品課発生原価サマリ!C10)</f>
        <v>1</v>
      </c>
      <c r="E10" s="474">
        <v>4.5002041969827644</v>
      </c>
      <c r="G10" s="475">
        <f>SUMIF('4.仕掛品(製品課) _作業用(値)'!$F:$F,$C10,'4.仕掛品(製品課) _作業用(値)'!L:L)</f>
        <v>1139250</v>
      </c>
      <c r="H10" s="478">
        <f>SUMIF('4.仕掛品(製品課) _作業用(値)'!$F:$F,$C10,'4.仕掛品(製品課) _作業用(値)'!M:M)</f>
        <v>5126857.6314126141</v>
      </c>
      <c r="I10" s="478">
        <f>SUMIF('4.仕掛品(製品課) _作業用(値)'!$F:$F,$C10,'4.仕掛品(製品課) _作業用(値)'!U:U)</f>
        <v>633714.18202516576</v>
      </c>
      <c r="J10" s="479">
        <f>SUMIF('4.仕掛品(製品課) _作業用(値)'!$F:$F,$C10,'4.仕掛品(製品課) _作業用(値)'!W:W)</f>
        <v>770778.49639760936</v>
      </c>
      <c r="K10" s="479">
        <f>SUMIF('4.仕掛品(製品課) _作業用(値)'!$F:$F,$C10,'4.仕掛品(製品課) _作業用(値)'!AA:AA)</f>
        <v>485538.15795364993</v>
      </c>
      <c r="L10" s="480">
        <f t="shared" si="1"/>
        <v>1890030.8363764251</v>
      </c>
      <c r="M10" s="488">
        <f t="shared" si="2"/>
        <v>1.6590132423756201</v>
      </c>
      <c r="N10" s="485">
        <f t="shared" si="3"/>
        <v>7016888.467789039</v>
      </c>
      <c r="O10" s="490">
        <f t="shared" si="4"/>
        <v>6.1592174393583843</v>
      </c>
      <c r="Q10" s="475">
        <f>E10*G10</f>
        <v>5126857.6314126141</v>
      </c>
      <c r="R10" s="476">
        <f t="shared" si="5"/>
        <v>0</v>
      </c>
      <c r="S10" s="477">
        <f t="shared" si="6"/>
        <v>0.55625559098105404</v>
      </c>
      <c r="T10" s="477">
        <f t="shared" si="7"/>
        <v>0.67656659767180982</v>
      </c>
      <c r="U10" s="477">
        <f t="shared" si="8"/>
        <v>0.42619105372275612</v>
      </c>
    </row>
    <row r="11" spans="1:21">
      <c r="B11" s="472" t="s">
        <v>3233</v>
      </c>
      <c r="C11" s="473" t="s">
        <v>205</v>
      </c>
      <c r="D11" s="471">
        <f>COUNTIF('4.仕掛品(製品課) _作業用(値)'!F:F,製品課発生原価サマリ!C11)</f>
        <v>1</v>
      </c>
      <c r="E11" s="474">
        <v>1.0344858154238405</v>
      </c>
      <c r="G11" s="475">
        <f>SUMIF('4.仕掛品(製品課) _作業用(値)'!$F:$F,$C11,'4.仕掛品(製品課) _作業用(値)'!L:L)</f>
        <v>23635</v>
      </c>
      <c r="H11" s="478">
        <f>SUMIF('4.仕掛品(製品課) _作業用(値)'!$F:$F,$C11,'4.仕掛品(製品課) _作業用(値)'!M:M)</f>
        <v>24450.07224754247</v>
      </c>
      <c r="I11" s="478">
        <f>SUMIF('4.仕掛品(製品課) _作業用(値)'!$F:$F,$C11,'4.仕掛品(製品課) _作業用(値)'!U:U)</f>
        <v>228880.84624253644</v>
      </c>
      <c r="J11" s="479">
        <f>SUMIF('4.仕掛品(製品課) _作業用(値)'!$F:$F,$C11,'4.仕掛品(製品課) _作業用(値)'!W:W)</f>
        <v>118492.81362530413</v>
      </c>
      <c r="K11" s="479">
        <f>SUMIF('4.仕掛品(製品課) _作業用(値)'!$F:$F,$C11,'4.仕掛品(製品課) _作業用(値)'!AA:AA)</f>
        <v>10073.025554737342</v>
      </c>
      <c r="L11" s="480">
        <f t="shared" si="1"/>
        <v>357446.68542257795</v>
      </c>
      <c r="M11" s="488">
        <f t="shared" si="2"/>
        <v>15.123616899622506</v>
      </c>
      <c r="N11" s="485">
        <f t="shared" si="3"/>
        <v>381896.75767012039</v>
      </c>
      <c r="O11" s="490">
        <f t="shared" si="4"/>
        <v>16.158102715046347</v>
      </c>
      <c r="Q11" s="475">
        <f>E11*G11</f>
        <v>24450.07224754247</v>
      </c>
      <c r="R11" s="476">
        <f t="shared" si="5"/>
        <v>0</v>
      </c>
      <c r="S11" s="477">
        <f t="shared" si="6"/>
        <v>9.68397910905591</v>
      </c>
      <c r="T11" s="477">
        <f t="shared" si="7"/>
        <v>5.0134467368438385</v>
      </c>
      <c r="U11" s="477">
        <f t="shared" si="8"/>
        <v>0.42619105372275617</v>
      </c>
    </row>
    <row r="12" spans="1:21">
      <c r="B12" s="472" t="s">
        <v>3232</v>
      </c>
      <c r="C12" s="473" t="s">
        <v>63</v>
      </c>
      <c r="D12" s="471">
        <f>COUNTIF('4.仕掛品(製品課) _作業用(値)'!F:F,製品課発生原価サマリ!C12)</f>
        <v>2</v>
      </c>
      <c r="E12" s="474">
        <v>1.349963068994019</v>
      </c>
      <c r="G12" s="475">
        <f>SUMIF('4.仕掛品(製品課) _作業用(値)'!$F:$F,$C12,'4.仕掛品(製品課) _作業用(値)'!L:L)</f>
        <v>158750</v>
      </c>
      <c r="H12" s="478">
        <f>SUMIF('4.仕掛品(製品課) _作業用(値)'!$F:$F,$C12,'4.仕掛品(製品課) _作業用(値)'!M:M)</f>
        <v>214306.63720280051</v>
      </c>
      <c r="I12" s="478">
        <f>SUMIF('4.仕掛品(製品課) _作業用(値)'!$F:$F,$C12,'4.仕掛品(製品課) _作業用(値)'!U:U)</f>
        <v>372620.30660297669</v>
      </c>
      <c r="J12" s="479">
        <f>SUMIF('4.仕掛品(製品課) _作業用(値)'!$F:$F,$C12,'4.仕掛品(製品課) _作業用(値)'!W:W)</f>
        <v>237560.83508374082</v>
      </c>
      <c r="K12" s="479">
        <f>SUMIF('4.仕掛品(製品課) _作業用(値)'!$F:$F,$C12,'4.仕掛品(製品課) _作業用(値)'!AA:AA)</f>
        <v>67657.829778487532</v>
      </c>
      <c r="L12" s="480">
        <f t="shared" si="1"/>
        <v>677838.97146520508</v>
      </c>
      <c r="M12" s="488">
        <f t="shared" si="2"/>
        <v>4.2698517887571974</v>
      </c>
      <c r="N12" s="485">
        <f t="shared" si="3"/>
        <v>892145.60866800556</v>
      </c>
      <c r="O12" s="490">
        <f t="shared" si="4"/>
        <v>5.6198148577512157</v>
      </c>
      <c r="Q12" s="475">
        <f>E12*G12</f>
        <v>214306.63720280051</v>
      </c>
      <c r="R12" s="476">
        <f t="shared" si="5"/>
        <v>0</v>
      </c>
      <c r="S12" s="477">
        <f t="shared" si="6"/>
        <v>2.3472145297825304</v>
      </c>
      <c r="T12" s="477">
        <f t="shared" si="7"/>
        <v>1.4964462052519107</v>
      </c>
      <c r="U12" s="477">
        <f t="shared" si="8"/>
        <v>0.42619105372275612</v>
      </c>
    </row>
    <row r="13" spans="1:21">
      <c r="B13" s="472" t="s">
        <v>3236</v>
      </c>
      <c r="C13" s="473" t="s">
        <v>230</v>
      </c>
      <c r="D13" s="471">
        <f>COUNTIF('4.仕掛品(製品課) _作業用(値)'!F:F,製品課発生原価サマリ!C13)</f>
        <v>2</v>
      </c>
      <c r="E13" s="474">
        <v>2.541445333994659</v>
      </c>
      <c r="G13" s="475">
        <f>SUMIF('4.仕掛品(製品課) _作業用(値)'!$F:$F,$C13,'4.仕掛品(製品課) _作業用(値)'!L:L)</f>
        <v>855550</v>
      </c>
      <c r="H13" s="478">
        <f>SUMIF('4.仕掛品(製品課) _作業用(値)'!$F:$F,$C13,'4.仕掛品(製品課) _作業用(値)'!M:M)</f>
        <v>2174333.5554991309</v>
      </c>
      <c r="I13" s="478">
        <f>SUMIF('4.仕掛品(製品課) _作業用(値)'!$F:$F,$C13,'4.仕掛品(製品課) _作業用(値)'!U:U)</f>
        <v>1880331.6350865955</v>
      </c>
      <c r="J13" s="479">
        <f>SUMIF('4.仕掛品(製品課) _作業用(値)'!$F:$F,$C13,'4.仕掛品(製品課) _作業用(値)'!W:W)</f>
        <v>1832612.1563602863</v>
      </c>
      <c r="K13" s="479">
        <f>SUMIF('4.仕掛品(製品課) _作業用(値)'!$F:$F,$C13,'4.仕掛品(製品課) _作業用(値)'!AA:AA)</f>
        <v>364627.75601250399</v>
      </c>
      <c r="L13" s="480">
        <f t="shared" si="1"/>
        <v>4077571.5474593858</v>
      </c>
      <c r="M13" s="488">
        <f t="shared" si="2"/>
        <v>4.766023666015295</v>
      </c>
      <c r="N13" s="485">
        <f t="shared" si="3"/>
        <v>6251905.1029585162</v>
      </c>
      <c r="O13" s="490">
        <f t="shared" si="4"/>
        <v>7.307469000009954</v>
      </c>
      <c r="Q13" s="475">
        <f>E13*G13</f>
        <v>2174333.5554991304</v>
      </c>
      <c r="R13" s="476">
        <f t="shared" si="5"/>
        <v>0</v>
      </c>
      <c r="S13" s="477">
        <f t="shared" si="6"/>
        <v>2.1978044942862436</v>
      </c>
      <c r="T13" s="477">
        <f t="shared" si="7"/>
        <v>2.1420281180062957</v>
      </c>
      <c r="U13" s="477">
        <f t="shared" si="8"/>
        <v>0.42619105372275612</v>
      </c>
    </row>
    <row r="14" spans="1:21">
      <c r="B14" s="472" t="s">
        <v>3235</v>
      </c>
      <c r="C14" s="473" t="s">
        <v>219</v>
      </c>
      <c r="D14" s="471">
        <f>COUNTIF('4.仕掛品(製品課) _作業用(値)'!F:F,製品課発生原価サマリ!C14)</f>
        <v>5</v>
      </c>
      <c r="E14" s="474">
        <v>1.3583251501585794</v>
      </c>
      <c r="G14" s="475">
        <f>SUMIF('4.仕掛品(製品課) _作業用(値)'!$F:$F,$C14,'4.仕掛品(製品課) _作業用(値)'!L:L)</f>
        <v>534000</v>
      </c>
      <c r="H14" s="478">
        <f>SUMIF('4.仕掛品(製品課) _作業用(値)'!$F:$F,$C14,'4.仕掛品(製品課) _作業用(値)'!M:M)</f>
        <v>725345.63018468139</v>
      </c>
      <c r="I14" s="478">
        <f>SUMIF('4.仕掛品(製品課) _作業用(値)'!$F:$F,$C14,'4.仕掛品(製品課) _作業用(値)'!U:U)</f>
        <v>826507.39778218267</v>
      </c>
      <c r="J14" s="479">
        <f>SUMIF('4.仕掛品(製品課) _作業用(値)'!$F:$F,$C14,'4.仕掛品(製品課) _作業用(値)'!W:W)</f>
        <v>1458151.8569909998</v>
      </c>
      <c r="K14" s="479">
        <f>SUMIF('4.仕掛品(製品課) _作業用(値)'!$F:$F,$C14,'4.仕掛品(製品課) _作業用(値)'!AA:AA)</f>
        <v>227586.02268795177</v>
      </c>
      <c r="L14" s="480">
        <f t="shared" si="1"/>
        <v>2512245.2774611339</v>
      </c>
      <c r="M14" s="488">
        <f t="shared" si="2"/>
        <v>4.7045791712755314</v>
      </c>
      <c r="N14" s="485">
        <f t="shared" si="3"/>
        <v>3237590.9076458155</v>
      </c>
      <c r="O14" s="490">
        <f t="shared" si="4"/>
        <v>6.0629043214341118</v>
      </c>
      <c r="Q14" s="475">
        <f>E14*G14</f>
        <v>725345.63018468139</v>
      </c>
      <c r="R14" s="476">
        <f t="shared" si="5"/>
        <v>0</v>
      </c>
      <c r="S14" s="477">
        <f t="shared" si="6"/>
        <v>1.5477666625134507</v>
      </c>
      <c r="T14" s="477">
        <f t="shared" si="7"/>
        <v>2.7306214550393255</v>
      </c>
      <c r="U14" s="477">
        <f t="shared" si="8"/>
        <v>0.42619105372275612</v>
      </c>
    </row>
    <row r="15" spans="1:21">
      <c r="B15" s="472" t="s">
        <v>3238</v>
      </c>
      <c r="C15" s="473" t="s">
        <v>333</v>
      </c>
      <c r="D15" s="471">
        <f>COUNTIF('4.仕掛品(製品課) _作業用(値)'!F:F,製品課発生原価サマリ!C15)</f>
        <v>2</v>
      </c>
      <c r="E15" s="474">
        <v>1.8947649106326334</v>
      </c>
      <c r="G15" s="475">
        <f>SUMIF('4.仕掛品(製品課) _作業用(値)'!$F:$F,$C15,'4.仕掛品(製品課) _作業用(値)'!L:L)</f>
        <v>539760</v>
      </c>
      <c r="H15" s="478">
        <f>SUMIF('4.仕掛品(製品課) _作業用(値)'!$F:$F,$C15,'4.仕掛品(製品課) _作業用(値)'!M:M)</f>
        <v>1022718.3081630701</v>
      </c>
      <c r="I15" s="478">
        <f>SUMIF('4.仕掛品(製品課) _作業用(値)'!$F:$F,$C15,'4.仕掛品(製品課) _作業用(値)'!U:U)</f>
        <v>2832787.1336744614</v>
      </c>
      <c r="J15" s="479">
        <f>SUMIF('4.仕掛品(製品課) _作業用(値)'!$F:$F,$C15,'4.仕掛品(製品課) _作業用(値)'!W:W)</f>
        <v>1419037.7243379869</v>
      </c>
      <c r="K15" s="479">
        <f>SUMIF('4.仕掛品(製品課) _作業用(値)'!$F:$F,$C15,'4.仕掛品(製品課) _作業用(値)'!AA:AA)</f>
        <v>230040.88315739483</v>
      </c>
      <c r="L15" s="480">
        <f t="shared" si="1"/>
        <v>4481865.7411698429</v>
      </c>
      <c r="M15" s="488">
        <f t="shared" si="2"/>
        <v>8.3034417911105738</v>
      </c>
      <c r="N15" s="485">
        <f t="shared" si="3"/>
        <v>5504584.049332913</v>
      </c>
      <c r="O15" s="490">
        <f t="shared" si="4"/>
        <v>10.198206701743207</v>
      </c>
      <c r="Q15" s="475">
        <f>E15*G15</f>
        <v>1022718.3081630702</v>
      </c>
      <c r="R15" s="476">
        <f t="shared" si="5"/>
        <v>0</v>
      </c>
      <c r="S15" s="477">
        <f t="shared" si="6"/>
        <v>5.2482346481296531</v>
      </c>
      <c r="T15" s="477">
        <f t="shared" si="7"/>
        <v>2.6290160892581644</v>
      </c>
      <c r="U15" s="477">
        <f t="shared" si="8"/>
        <v>0.42619105372275606</v>
      </c>
    </row>
    <row r="16" spans="1:21">
      <c r="B16" s="472" t="s">
        <v>3239</v>
      </c>
      <c r="C16" s="473" t="s">
        <v>247</v>
      </c>
      <c r="D16" s="471">
        <f>COUNTIF('4.仕掛品(製品課) _作業用(値)'!F:F,製品課発生原価サマリ!C16)</f>
        <v>2</v>
      </c>
      <c r="E16" s="474">
        <v>2.7753037819816893</v>
      </c>
      <c r="G16" s="475">
        <f>SUMIF('4.仕掛品(製品課) _作業用(値)'!$F:$F,$C16,'4.仕掛品(製品課) _作業用(値)'!L:L)</f>
        <v>48620</v>
      </c>
      <c r="H16" s="478">
        <f>SUMIF('4.仕掛品(製品課) _作業用(値)'!$F:$F,$C16,'4.仕掛品(製品課) _作業用(値)'!M:M)</f>
        <v>134935.26987994972</v>
      </c>
      <c r="I16" s="478">
        <f>SUMIF('4.仕掛品(製品課) _作業用(値)'!$F:$F,$C16,'4.仕掛品(製品課) _作業用(値)'!U:U)</f>
        <v>188112.12317955508</v>
      </c>
      <c r="J16" s="479">
        <f>SUMIF('4.仕掛品(製品課) _作業用(値)'!$F:$F,$C16,'4.仕掛品(製品課) _作業用(値)'!W:W)</f>
        <v>289904.74789880239</v>
      </c>
      <c r="K16" s="479">
        <f>SUMIF('4.仕掛品(製品課) _作業用(値)'!$F:$F,$C16,'4.仕掛品(製品課) _作業用(値)'!AA:AA)</f>
        <v>20721.409032000403</v>
      </c>
      <c r="L16" s="480">
        <f t="shared" si="1"/>
        <v>498738.28011035785</v>
      </c>
      <c r="M16" s="488">
        <f t="shared" si="2"/>
        <v>10.257883177917686</v>
      </c>
      <c r="N16" s="485">
        <f t="shared" si="3"/>
        <v>633673.54999030754</v>
      </c>
      <c r="O16" s="490">
        <f t="shared" si="4"/>
        <v>13.033186959899373</v>
      </c>
      <c r="Q16" s="475">
        <f>E16*G16</f>
        <v>134935.26987994974</v>
      </c>
      <c r="R16" s="476">
        <f t="shared" si="5"/>
        <v>0</v>
      </c>
      <c r="S16" s="477">
        <f t="shared" si="6"/>
        <v>3.8690276260706518</v>
      </c>
      <c r="T16" s="477">
        <f t="shared" si="7"/>
        <v>5.962664498124278</v>
      </c>
      <c r="U16" s="477">
        <f t="shared" si="8"/>
        <v>0.42619105372275612</v>
      </c>
    </row>
    <row r="17" spans="2:21">
      <c r="B17" s="472" t="s">
        <v>3240</v>
      </c>
      <c r="C17" s="473" t="s">
        <v>463</v>
      </c>
      <c r="D17" s="471">
        <f>COUNTIF('4.仕掛品(製品課) _作業用(値)'!F:F,製品課発生原価サマリ!C17)</f>
        <v>6</v>
      </c>
      <c r="E17" s="474">
        <v>1.394799007378682</v>
      </c>
      <c r="G17" s="475">
        <f>SUMIF('4.仕掛品(製品課) _作業用(値)'!$F:$F,$C17,'4.仕掛品(製品課) _作業用(値)'!L:L)</f>
        <v>16198500</v>
      </c>
      <c r="H17" s="478">
        <f>SUMIF('4.仕掛品(製品課) _作業用(値)'!$F:$F,$C17,'4.仕掛品(製品課) _作業用(値)'!M:M)</f>
        <v>22593651.721023578</v>
      </c>
      <c r="I17" s="478">
        <f>SUMIF('4.仕掛品(製品課) _作業用(値)'!$F:$F,$C17,'4.仕掛品(製品課) _作業用(値)'!U:U)</f>
        <v>6401306.1813782388</v>
      </c>
      <c r="J17" s="479">
        <f>SUMIF('4.仕掛品(製品課) _作業用(値)'!$F:$F,$C17,'4.仕掛品(製品課) _作業用(値)'!W:W)</f>
        <v>8308301.9417664697</v>
      </c>
      <c r="K17" s="479">
        <f>SUMIF('4.仕掛品(製品課) _作業用(値)'!$F:$F,$C17,'4.仕掛品(製品課) _作業用(値)'!AA:AA)</f>
        <v>6903655.783728065</v>
      </c>
      <c r="L17" s="480">
        <f t="shared" si="1"/>
        <v>21613263.906872772</v>
      </c>
      <c r="M17" s="488">
        <f t="shared" si="2"/>
        <v>1.3342756370573061</v>
      </c>
      <c r="N17" s="485">
        <f t="shared" si="3"/>
        <v>44206915.627896346</v>
      </c>
      <c r="O17" s="490">
        <f t="shared" si="4"/>
        <v>2.7290746444359875</v>
      </c>
      <c r="Q17" s="475">
        <f>E17*G17</f>
        <v>22593651.721023582</v>
      </c>
      <c r="R17" s="476">
        <f t="shared" si="5"/>
        <v>0</v>
      </c>
      <c r="S17" s="477">
        <f t="shared" si="6"/>
        <v>0.3951789475184887</v>
      </c>
      <c r="T17" s="477">
        <f t="shared" si="7"/>
        <v>0.5129056358160613</v>
      </c>
      <c r="U17" s="477">
        <f t="shared" si="8"/>
        <v>0.42619105372275612</v>
      </c>
    </row>
    <row r="18" spans="2:21">
      <c r="B18" s="472" t="s">
        <v>3241</v>
      </c>
      <c r="C18" s="473" t="s">
        <v>180</v>
      </c>
      <c r="D18" s="471">
        <f>COUNTIF('4.仕掛品(製品課) _作業用(値)'!F:F,製品課発生原価サマリ!C18)</f>
        <v>3</v>
      </c>
      <c r="E18" s="474">
        <v>1.3000228323212888</v>
      </c>
      <c r="G18" s="475">
        <f>SUMIF('4.仕掛品(製品課) _作業用(値)'!$F:$F,$C18,'4.仕掛品(製品課) _作業用(値)'!L:L)</f>
        <v>1104500</v>
      </c>
      <c r="H18" s="478">
        <f>SUMIF('4.仕掛品(製品課) _作業用(値)'!$F:$F,$C18,'4.仕掛品(製品課) _作業用(値)'!M:M)</f>
        <v>1435875.2182988634</v>
      </c>
      <c r="I18" s="478">
        <f>SUMIF('4.仕掛品(製品課) _作業用(値)'!$F:$F,$C18,'4.仕掛品(製品課) _作業用(値)'!U:U)</f>
        <v>12078614.386943923</v>
      </c>
      <c r="J18" s="479">
        <f>SUMIF('4.仕掛品(製品課) _作業用(値)'!$F:$F,$C18,'4.仕掛品(製品課) _作業用(値)'!W:W)</f>
        <v>2159905.4134127041</v>
      </c>
      <c r="K18" s="479">
        <f>SUMIF('4.仕掛品(製品課) _作業用(値)'!$F:$F,$C18,'4.仕掛品(製品課) _作業用(値)'!AA:AA)</f>
        <v>470728.01883678418</v>
      </c>
      <c r="L18" s="480">
        <f t="shared" si="1"/>
        <v>14709247.819193412</v>
      </c>
      <c r="M18" s="488">
        <f t="shared" si="2"/>
        <v>13.317562534353474</v>
      </c>
      <c r="N18" s="485">
        <f t="shared" si="3"/>
        <v>16145123.037492275</v>
      </c>
      <c r="O18" s="490">
        <f t="shared" si="4"/>
        <v>14.617585366674762</v>
      </c>
      <c r="Q18" s="475">
        <f>E18*G18</f>
        <v>1435875.2182988634</v>
      </c>
      <c r="R18" s="476">
        <f t="shared" si="5"/>
        <v>0</v>
      </c>
      <c r="S18" s="477">
        <f t="shared" si="6"/>
        <v>10.935821083697531</v>
      </c>
      <c r="T18" s="477">
        <f t="shared" si="7"/>
        <v>1.9555503969331862</v>
      </c>
      <c r="U18" s="477">
        <f t="shared" si="8"/>
        <v>0.42619105372275617</v>
      </c>
    </row>
    <row r="19" spans="2:21">
      <c r="B19" s="472" t="s">
        <v>3242</v>
      </c>
      <c r="C19" s="473" t="s">
        <v>170</v>
      </c>
      <c r="D19" s="471">
        <f>COUNTIF('4.仕掛品(製品課) _作業用(値)'!F:F,製品課発生原価サマリ!C19)</f>
        <v>8</v>
      </c>
      <c r="E19" s="474">
        <v>1.1798247848759411</v>
      </c>
      <c r="G19" s="475">
        <f>SUMIF('4.仕掛品(製品課) _作業用(値)'!$F:$F,$C19,'4.仕掛品(製品課) _作業用(値)'!L:L)</f>
        <v>15047750</v>
      </c>
      <c r="H19" s="478">
        <f>SUMIF('4.仕掛品(製品課) _作業用(値)'!$F:$F,$C19,'4.仕掛品(製品課) _作業用(値)'!M:M)</f>
        <v>17753708.406616945</v>
      </c>
      <c r="I19" s="478">
        <f>SUMIF('4.仕掛品(製品課) _作業用(値)'!$F:$F,$C19,'4.仕掛品(製品課) _作業用(値)'!U:U)</f>
        <v>6244722.9820313724</v>
      </c>
      <c r="J19" s="479">
        <f>SUMIF('4.仕掛品(製品課) _作業用(値)'!$F:$F,$C19,'4.仕掛品(製品課) _作業用(値)'!W:W)</f>
        <v>6184634.6218411159</v>
      </c>
      <c r="K19" s="479">
        <f>SUMIF('4.仕掛品(製品課) _作業用(値)'!$F:$F,$C19,'4.仕掛品(製品課) _作業用(値)'!AA:AA)</f>
        <v>6413216.4286566041</v>
      </c>
      <c r="L19" s="480">
        <f t="shared" si="1"/>
        <v>18842574.032529093</v>
      </c>
      <c r="M19" s="488">
        <f t="shared" si="2"/>
        <v>1.2521854783957131</v>
      </c>
      <c r="N19" s="485">
        <f t="shared" si="3"/>
        <v>36596282.439146042</v>
      </c>
      <c r="O19" s="490">
        <f t="shared" si="4"/>
        <v>2.4320102632716547</v>
      </c>
      <c r="Q19" s="475">
        <f>E19*G19</f>
        <v>17753708.406616941</v>
      </c>
      <c r="R19" s="476">
        <f t="shared" si="5"/>
        <v>0</v>
      </c>
      <c r="S19" s="477">
        <f t="shared" si="6"/>
        <v>0.41499380186615092</v>
      </c>
      <c r="T19" s="477">
        <f t="shared" si="7"/>
        <v>0.41100062280680605</v>
      </c>
      <c r="U19" s="477">
        <f t="shared" si="8"/>
        <v>0.42619105372275617</v>
      </c>
    </row>
    <row r="20" spans="2:21">
      <c r="B20" s="472" t="s">
        <v>3243</v>
      </c>
      <c r="C20" s="473" t="s">
        <v>215</v>
      </c>
      <c r="D20" s="471">
        <f>COUNTIF('4.仕掛品(製品課) _作業用(値)'!F:F,製品課発生原価サマリ!C20)</f>
        <v>5</v>
      </c>
      <c r="E20" s="474">
        <v>1.322810826649603</v>
      </c>
      <c r="G20" s="475">
        <f>SUMIF('4.仕掛品(製品課) _作業用(値)'!$F:$F,$C20,'4.仕掛品(製品課) _作業用(値)'!L:L)</f>
        <v>210550</v>
      </c>
      <c r="H20" s="500">
        <f>SUMIF('4.仕掛品(製品課) _作業用(値)'!$F:$F,$C20,'4.仕掛品(製品課) _作業用(値)'!M:M)</f>
        <v>278517.81955107395</v>
      </c>
      <c r="I20" s="500">
        <f>SUMIF('4.仕掛品(製品課) _作業用(値)'!$F:$F,$C20,'4.仕掛品(製品課) _作業用(値)'!U:U)</f>
        <v>923675.44588883384</v>
      </c>
      <c r="J20" s="501">
        <f>SUMIF('4.仕掛品(製品課) _作業用(値)'!$F:$F,$C20,'4.仕掛品(製品課) _作業用(値)'!W:W)</f>
        <v>501581.2304915787</v>
      </c>
      <c r="K20" s="501">
        <f>SUMIF('4.仕掛品(製品課) _作業用(値)'!$F:$F,$C20,'4.仕掛品(製品課) _作業用(値)'!AA:AA)</f>
        <v>89734.526361326309</v>
      </c>
      <c r="L20" s="502">
        <f t="shared" si="1"/>
        <v>1514991.2027417389</v>
      </c>
      <c r="M20" s="503">
        <f t="shared" si="2"/>
        <v>7.1953987306660601</v>
      </c>
      <c r="N20" s="504">
        <f t="shared" si="3"/>
        <v>1793509.0222928128</v>
      </c>
      <c r="O20" s="505">
        <f t="shared" si="4"/>
        <v>8.5182095573156627</v>
      </c>
      <c r="P20" s="506"/>
      <c r="Q20" s="507">
        <f>E20*G20</f>
        <v>278517.81955107395</v>
      </c>
      <c r="R20" s="476">
        <f t="shared" si="5"/>
        <v>0</v>
      </c>
      <c r="S20" s="477">
        <f t="shared" si="6"/>
        <v>4.3869648344280874</v>
      </c>
      <c r="T20" s="477">
        <f t="shared" si="7"/>
        <v>2.382242842515216</v>
      </c>
      <c r="U20" s="477">
        <f t="shared" si="8"/>
        <v>0.42619105372275617</v>
      </c>
    </row>
    <row r="21" spans="2:21">
      <c r="B21" s="472" t="s">
        <v>3244</v>
      </c>
      <c r="C21" s="473" t="s">
        <v>45</v>
      </c>
      <c r="D21" s="518">
        <v>14</v>
      </c>
      <c r="E21" s="474">
        <v>1.2657092176984073</v>
      </c>
      <c r="G21" s="499">
        <f>SUM('4.仕掛品(製品課) _作業用(値)'!L60:L73)</f>
        <v>4587955</v>
      </c>
      <c r="H21" s="500">
        <f>SUMIF('4.仕掛品(製品課) _作業用(値)'!$F:$F,$C21,'4.仕掛品(製品課) _作業用(値)'!M:M)</f>
        <v>5807016.9338854952</v>
      </c>
      <c r="I21" s="500">
        <f>SUMIF('4.仕掛品(製品課) _作業用(値)'!$F:$F,$C21,'4.仕掛品(製品課) _作業用(値)'!U:U)</f>
        <v>7265088.2217127532</v>
      </c>
      <c r="J21" s="501">
        <f>SUMIF('4.仕掛品(製品課) _作業用(値)'!$F:$F,$C21,'4.仕掛品(製品課) _作業用(値)'!W:W)</f>
        <v>9126247.4804809485</v>
      </c>
      <c r="K21" s="501">
        <f>SUMIF('4.仕掛品(製品課) _作業用(値)'!$F:$F,$C21,'4.仕掛品(製品課) _作業用(値)'!AA:AA)</f>
        <v>1955345.3758825876</v>
      </c>
      <c r="L21" s="502">
        <f t="shared" si="1"/>
        <v>18346681.078076288</v>
      </c>
      <c r="M21" s="503">
        <f t="shared" si="2"/>
        <v>3.9988799101290855</v>
      </c>
      <c r="N21" s="504">
        <f t="shared" si="3"/>
        <v>24153698.011961788</v>
      </c>
      <c r="O21" s="505">
        <f t="shared" si="4"/>
        <v>5.2645891278274934</v>
      </c>
      <c r="P21" s="506"/>
      <c r="Q21" s="507">
        <f>E21*G21</f>
        <v>5807016.9338854961</v>
      </c>
      <c r="R21" s="476">
        <f t="shared" si="5"/>
        <v>0</v>
      </c>
      <c r="S21" s="477">
        <f t="shared" si="6"/>
        <v>1.5835134001342108</v>
      </c>
      <c r="T21" s="477">
        <f t="shared" si="7"/>
        <v>1.9891754562721187</v>
      </c>
      <c r="U21" s="477">
        <f t="shared" si="8"/>
        <v>0.42619105372275612</v>
      </c>
    </row>
    <row r="22" spans="2:21">
      <c r="B22" s="472" t="s">
        <v>3245</v>
      </c>
      <c r="C22" s="473" t="s">
        <v>108</v>
      </c>
      <c r="D22" s="471">
        <f>COUNTIF('4.仕掛品(製品課) _作業用(値)'!F:F,製品課発生原価サマリ!C22)</f>
        <v>9</v>
      </c>
      <c r="E22" s="474">
        <v>1.1499333504230713</v>
      </c>
      <c r="G22" s="475">
        <f>SUMIF('4.仕掛品(製品課) _作業用(値)'!$F:$F,$C22,'4.仕掛品(製品課) _作業用(値)'!L:L)</f>
        <v>33786950</v>
      </c>
      <c r="H22" s="500">
        <f>SUMIF('4.仕掛品(製品課) _作業用(値)'!$F:$F,$C22,'4.仕掛品(製品課) _作業用(値)'!M:M)</f>
        <v>38852740.614076786</v>
      </c>
      <c r="I22" s="500">
        <f>SUMIF('4.仕掛品(製品課) _作業用(値)'!$F:$F,$C22,'4.仕掛品(製品課) _作業用(値)'!U:U)</f>
        <v>11173153.59762037</v>
      </c>
      <c r="J22" s="501">
        <f>SUMIF('4.仕掛品(製品課) _作業用(値)'!$F:$F,$C22,'4.仕掛品(製品課) _作業用(値)'!W:W)</f>
        <v>14199005.360876856</v>
      </c>
      <c r="K22" s="501">
        <f>SUMIF('4.仕掛品(製品課) _作業用(値)'!$F:$F,$C22,'4.仕掛品(製品課) _作業用(値)'!AA:AA)</f>
        <v>14399695.822578076</v>
      </c>
      <c r="L22" s="502">
        <f t="shared" si="1"/>
        <v>39771854.781075299</v>
      </c>
      <c r="M22" s="503">
        <f t="shared" si="2"/>
        <v>1.1771365802795251</v>
      </c>
      <c r="N22" s="504">
        <f t="shared" si="3"/>
        <v>78624595.395152092</v>
      </c>
      <c r="O22" s="505">
        <f t="shared" si="4"/>
        <v>2.3270699307025966</v>
      </c>
      <c r="P22" s="506"/>
      <c r="Q22" s="507">
        <f>E22*G22</f>
        <v>38852740.614076793</v>
      </c>
      <c r="R22" s="476">
        <f t="shared" si="5"/>
        <v>0</v>
      </c>
      <c r="S22" s="477">
        <f t="shared" si="6"/>
        <v>0.33069435381472345</v>
      </c>
      <c r="T22" s="477">
        <f t="shared" si="7"/>
        <v>0.42025117274204554</v>
      </c>
      <c r="U22" s="477">
        <f t="shared" si="8"/>
        <v>0.42619105372275617</v>
      </c>
    </row>
    <row r="23" spans="2:21">
      <c r="B23" s="472" t="s">
        <v>3246</v>
      </c>
      <c r="C23" s="473" t="s">
        <v>200</v>
      </c>
      <c r="D23" s="471">
        <f>COUNTIF('4.仕掛品(製品課) _作業用(値)'!F:F,製品課発生原価サマリ!C23)</f>
        <v>7</v>
      </c>
      <c r="E23" s="474">
        <v>1.4973297795834115</v>
      </c>
      <c r="G23" s="475">
        <f>SUMIF('4.仕掛品(製品課) _作業用(値)'!$F:$F,$C23,'4.仕掛品(製品課) _作業用(値)'!L:L)</f>
        <v>149400</v>
      </c>
      <c r="H23" s="500">
        <f>SUMIF('4.仕掛品(製品課) _作業用(値)'!$F:$F,$C23,'4.仕掛品(製品課) _作業用(値)'!M:M)</f>
        <v>223701.0690697617</v>
      </c>
      <c r="I23" s="500">
        <f>SUMIF('4.仕掛品(製品課) _作業用(値)'!$F:$F,$C23,'4.仕掛品(製品課) _作業用(値)'!U:U)</f>
        <v>259476.7592333364</v>
      </c>
      <c r="J23" s="501">
        <f>SUMIF('4.仕掛品(製品課) _作業用(値)'!$F:$F,$C23,'4.仕掛品(製品課) _作業用(値)'!W:W)</f>
        <v>466493.55267049343</v>
      </c>
      <c r="K23" s="501">
        <f>SUMIF('4.仕掛品(製品課) _作業用(値)'!$F:$F,$C23,'4.仕掛品(製品課) _作業用(値)'!AA:AA)</f>
        <v>63672.943426179765</v>
      </c>
      <c r="L23" s="502">
        <f t="shared" si="1"/>
        <v>789643.25533000962</v>
      </c>
      <c r="M23" s="503">
        <f t="shared" si="2"/>
        <v>5.2854300892236257</v>
      </c>
      <c r="N23" s="504">
        <f t="shared" si="3"/>
        <v>1013344.3243997713</v>
      </c>
      <c r="O23" s="505">
        <f t="shared" si="4"/>
        <v>6.7827598688070365</v>
      </c>
      <c r="P23" s="506"/>
      <c r="Q23" s="507">
        <f>E23*G23</f>
        <v>223701.06906976167</v>
      </c>
      <c r="R23" s="476">
        <f t="shared" si="5"/>
        <v>0</v>
      </c>
      <c r="S23" s="477">
        <f t="shared" si="6"/>
        <v>1.7367922304774859</v>
      </c>
      <c r="T23" s="477">
        <f t="shared" si="7"/>
        <v>3.1224468050233831</v>
      </c>
      <c r="U23" s="477">
        <f t="shared" si="8"/>
        <v>0.42619105372275612</v>
      </c>
    </row>
    <row r="24" spans="2:21">
      <c r="B24" s="472" t="s">
        <v>3247</v>
      </c>
      <c r="C24" s="473" t="s">
        <v>282</v>
      </c>
      <c r="D24" s="471">
        <f>COUNTIF('4.仕掛品(製品課) _作業用(値)'!F:F,製品課発生原価サマリ!C24)</f>
        <v>2</v>
      </c>
      <c r="E24" s="474">
        <v>1.8060341576046244</v>
      </c>
      <c r="G24" s="475">
        <f>SUMIF('4.仕掛品(製品課) _作業用(値)'!$F:$F,$C24,'4.仕掛品(製品課) _作業用(値)'!L:L)</f>
        <v>465000</v>
      </c>
      <c r="H24" s="500">
        <f>SUMIF('4.仕掛品(製品課) _作業用(値)'!$F:$F,$C24,'4.仕掛品(製品課) _作業用(値)'!M:M)</f>
        <v>839805.88328615029</v>
      </c>
      <c r="I24" s="500">
        <f>SUMIF('4.仕掛品(製品課) _作業用(値)'!$F:$F,$C24,'4.仕掛品(製品課) _作業用(値)'!U:U)</f>
        <v>13924143.427540876</v>
      </c>
      <c r="J24" s="501">
        <f>SUMIF('4.仕掛品(製品課) _作業用(値)'!$F:$F,$C24,'4.仕掛品(製品課) _作業用(値)'!W:W)</f>
        <v>1196432.2929156921</v>
      </c>
      <c r="K24" s="501">
        <f>SUMIF('4.仕掛品(製品課) _作業用(値)'!$F:$F,$C24,'4.仕掛品(製品課) _作業用(値)'!AA:AA)</f>
        <v>198178.8399810816</v>
      </c>
      <c r="L24" s="502">
        <f t="shared" si="1"/>
        <v>15318754.560437649</v>
      </c>
      <c r="M24" s="503">
        <f t="shared" si="2"/>
        <v>32.943558194489569</v>
      </c>
      <c r="N24" s="504">
        <f t="shared" si="3"/>
        <v>16158560.4437238</v>
      </c>
      <c r="O24" s="505">
        <f t="shared" si="4"/>
        <v>34.74959235209419</v>
      </c>
      <c r="P24" s="506"/>
      <c r="Q24" s="507">
        <f>E24*G24</f>
        <v>839805.88328615029</v>
      </c>
      <c r="R24" s="476">
        <f t="shared" si="5"/>
        <v>0</v>
      </c>
      <c r="S24" s="477">
        <f t="shared" si="6"/>
        <v>29.944394467829841</v>
      </c>
      <c r="T24" s="477">
        <f t="shared" si="7"/>
        <v>2.5729726729369724</v>
      </c>
      <c r="U24" s="477">
        <f t="shared" si="8"/>
        <v>0.42619105372275612</v>
      </c>
    </row>
    <row r="25" spans="2:21">
      <c r="B25" s="472" t="s">
        <v>3248</v>
      </c>
      <c r="C25" s="473" t="s">
        <v>314</v>
      </c>
      <c r="D25" s="471">
        <f>COUNTIF('4.仕掛品(製品課) _作業用(値)'!F:F,製品課発生原価サマリ!C25)</f>
        <v>3</v>
      </c>
      <c r="E25" s="474">
        <v>1.7935092587910133</v>
      </c>
      <c r="G25" s="475">
        <f>SUMIF('4.仕掛品(製品課) _作業用(値)'!$F:$F,$C25,'4.仕掛品(製品課) _作業用(値)'!L:L)</f>
        <v>1948000</v>
      </c>
      <c r="H25" s="500">
        <f>SUMIF('4.仕掛品(製品課) _作業用(値)'!$F:$F,$C25,'4.仕掛品(製品課) _作業用(値)'!M:M)</f>
        <v>3493756.0361248935</v>
      </c>
      <c r="I25" s="500">
        <f>SUMIF('4.仕掛品(製品課) _作業用(値)'!$F:$F,$C25,'4.仕掛品(製品課) _作業用(値)'!U:U)</f>
        <v>2198090.9499185225</v>
      </c>
      <c r="J25" s="501">
        <f>SUMIF('4.仕掛品(製品課) _作業用(値)'!$F:$F,$C25,'4.仕掛品(製品課) _作業用(値)'!W:W)</f>
        <v>5310318.7154796496</v>
      </c>
      <c r="K25" s="501">
        <f>SUMIF('4.仕掛品(製品課) _作業用(値)'!$F:$F,$C25,'4.仕掛品(製品課) _作業用(値)'!AA:AA)</f>
        <v>830220.17265192897</v>
      </c>
      <c r="L25" s="502">
        <f t="shared" si="1"/>
        <v>8338629.838050101</v>
      </c>
      <c r="M25" s="503">
        <f t="shared" si="2"/>
        <v>4.28061079982038</v>
      </c>
      <c r="N25" s="504">
        <f t="shared" si="3"/>
        <v>11832385.874174995</v>
      </c>
      <c r="O25" s="505">
        <f t="shared" si="4"/>
        <v>6.0741200586113937</v>
      </c>
      <c r="P25" s="506"/>
      <c r="Q25" s="507">
        <f>E25*G25</f>
        <v>3493756.0361248939</v>
      </c>
      <c r="R25" s="476">
        <f t="shared" si="5"/>
        <v>0</v>
      </c>
      <c r="S25" s="477">
        <f t="shared" si="6"/>
        <v>1.1283834445166954</v>
      </c>
      <c r="T25" s="477">
        <f t="shared" si="7"/>
        <v>2.7260363015809288</v>
      </c>
      <c r="U25" s="477">
        <f t="shared" si="8"/>
        <v>0.42619105372275612</v>
      </c>
    </row>
    <row r="26" spans="2:21">
      <c r="B26" s="472" t="s">
        <v>3249</v>
      </c>
      <c r="C26" s="473" t="s">
        <v>147</v>
      </c>
      <c r="D26" s="471">
        <f>COUNTIF('4.仕掛品(製品課) _作業用(値)'!F:F,製品課発生原価サマリ!C26)</f>
        <v>9</v>
      </c>
      <c r="E26" s="474">
        <v>1.2530513780924588</v>
      </c>
      <c r="G26" s="475">
        <f>SUMIF('4.仕掛品(製品課) _作業用(値)'!$F:$F,$C26,'4.仕掛品(製品課) _作業用(値)'!L:L)</f>
        <v>11305500</v>
      </c>
      <c r="H26" s="500">
        <f>SUMIF('4.仕掛品(製品課) _作業用(値)'!$F:$F,$C26,'4.仕掛品(製品課) _作業用(値)'!M:M)</f>
        <v>14166372.355024293</v>
      </c>
      <c r="I26" s="500">
        <f>SUMIF('4.仕掛品(製品課) _作業用(値)'!$F:$F,$C26,'4.仕掛品(製品課) _作業用(値)'!U:U)</f>
        <v>5200588.8390482916</v>
      </c>
      <c r="J26" s="501">
        <f>SUMIF('4.仕掛品(製品課) _作業用(値)'!$F:$F,$C26,'4.仕掛品(製品課) _作業用(値)'!W:W)</f>
        <v>7661193.1294923592</v>
      </c>
      <c r="K26" s="501">
        <f>SUMIF('4.仕掛品(製品課) _作業用(値)'!$F:$F,$C26,'4.仕掛品(製品課) _作業用(値)'!AA:AA)</f>
        <v>4818302.9578626193</v>
      </c>
      <c r="L26" s="502">
        <f t="shared" si="1"/>
        <v>17680084.926403269</v>
      </c>
      <c r="M26" s="503">
        <f t="shared" si="2"/>
        <v>1.5638481205080066</v>
      </c>
      <c r="N26" s="504">
        <f t="shared" si="3"/>
        <v>31846457.281427566</v>
      </c>
      <c r="O26" s="505">
        <f t="shared" si="4"/>
        <v>2.8168994986004656</v>
      </c>
      <c r="P26" s="506"/>
      <c r="Q26" s="507">
        <f>E26*G26</f>
        <v>14166372.355024293</v>
      </c>
      <c r="R26" s="476">
        <f t="shared" si="5"/>
        <v>0</v>
      </c>
      <c r="S26" s="477">
        <f t="shared" si="6"/>
        <v>0.46000520446227866</v>
      </c>
      <c r="T26" s="477">
        <f t="shared" si="7"/>
        <v>0.67765186232297192</v>
      </c>
      <c r="U26" s="477">
        <f t="shared" si="8"/>
        <v>0.42619105372275612</v>
      </c>
    </row>
    <row r="27" spans="2:21">
      <c r="B27" s="472" t="s">
        <v>3250</v>
      </c>
      <c r="C27" s="473" t="s">
        <v>182</v>
      </c>
      <c r="D27" s="471">
        <f>COUNTIF('4.仕掛品(製品課) _作業用(値)'!F:F,製品課発生原価サマリ!C27)</f>
        <v>3</v>
      </c>
      <c r="E27" s="474">
        <v>4.0081229481912928</v>
      </c>
      <c r="G27" s="475">
        <f>SUMIF('4.仕掛品(製品課) _作業用(値)'!$F:$F,$C27,'4.仕掛品(製品課) _作業用(値)'!L:L)</f>
        <v>692250</v>
      </c>
      <c r="H27" s="500">
        <f>SUMIF('4.仕掛品(製品課) _作業用(値)'!$F:$F,$C27,'4.仕掛品(製品課) _作業用(値)'!M:M)</f>
        <v>2774623.1108854222</v>
      </c>
      <c r="I27" s="500">
        <f>SUMIF('4.仕掛品(製品課) _作業用(値)'!$F:$F,$C27,'4.仕掛品(製品課) _作業用(値)'!U:U)</f>
        <v>883377.84156555426</v>
      </c>
      <c r="J27" s="501">
        <f>SUMIF('4.仕掛品(製品課) _作業用(値)'!$F:$F,$C27,'4.仕掛品(製品課) _作業用(値)'!W:W)</f>
        <v>890421.72568917857</v>
      </c>
      <c r="K27" s="501">
        <f>SUMIF('4.仕掛品(製品課) _作業用(値)'!$F:$F,$C27,'4.仕掛品(製品課) _作業用(値)'!AA:AA)</f>
        <v>295030.75693957793</v>
      </c>
      <c r="L27" s="502">
        <f t="shared" si="1"/>
        <v>2068830.3241943107</v>
      </c>
      <c r="M27" s="503">
        <f t="shared" si="2"/>
        <v>2.9885595149069131</v>
      </c>
      <c r="N27" s="504">
        <f t="shared" si="3"/>
        <v>4843453.4350797329</v>
      </c>
      <c r="O27" s="505">
        <f t="shared" si="4"/>
        <v>6.9966824630982059</v>
      </c>
      <c r="P27" s="506"/>
      <c r="Q27" s="507">
        <f>E27*G27</f>
        <v>2774623.1108854222</v>
      </c>
      <c r="R27" s="476">
        <f t="shared" si="5"/>
        <v>0</v>
      </c>
      <c r="S27" s="477">
        <f t="shared" si="6"/>
        <v>1.2760965569744374</v>
      </c>
      <c r="T27" s="477">
        <f t="shared" si="7"/>
        <v>1.2862719042097199</v>
      </c>
      <c r="U27" s="477">
        <f t="shared" si="8"/>
        <v>0.42619105372275612</v>
      </c>
    </row>
    <row r="28" spans="2:21">
      <c r="B28" s="472" t="s">
        <v>3251</v>
      </c>
      <c r="C28" s="473" t="s">
        <v>253</v>
      </c>
      <c r="D28" s="471">
        <f>COUNTIF('4.仕掛品(製品課) _作業用(値)'!F:F,製品課発生原価サマリ!C28)</f>
        <v>1</v>
      </c>
      <c r="E28" s="474">
        <v>1.5486311464524407</v>
      </c>
      <c r="G28" s="475">
        <f>SUMIF('4.仕掛品(製品課) _作業用(値)'!$F:$F,$C28,'4.仕掛品(製品課) _作業用(値)'!L:L)</f>
        <v>150000</v>
      </c>
      <c r="H28" s="500">
        <f>SUMIF('4.仕掛品(製品課) _作業用(値)'!$F:$F,$C28,'4.仕掛品(製品課) _作業用(値)'!M:M)</f>
        <v>232294.67196786613</v>
      </c>
      <c r="I28" s="500">
        <f>SUMIF('4.仕掛品(製品課) _作業用(値)'!$F:$F,$C28,'4.仕掛品(製品課) _作業用(値)'!U:U)</f>
        <v>462177.98455619969</v>
      </c>
      <c r="J28" s="501">
        <f>SUMIF('4.仕掛品(製品課) _作業用(値)'!$F:$F,$C28,'4.仕掛品(製品課) _作業用(値)'!W:W)</f>
        <v>496979.56782651832</v>
      </c>
      <c r="K28" s="501">
        <f>SUMIF('4.仕掛品(製品課) _作業用(値)'!$F:$F,$C28,'4.仕掛品(製品課) _作業用(値)'!AA:AA)</f>
        <v>63928.658058413421</v>
      </c>
      <c r="L28" s="502">
        <f t="shared" si="1"/>
        <v>1023086.2104411315</v>
      </c>
      <c r="M28" s="503">
        <f t="shared" si="2"/>
        <v>6.8205747362742102</v>
      </c>
      <c r="N28" s="504">
        <f t="shared" si="3"/>
        <v>1255380.8824089975</v>
      </c>
      <c r="O28" s="505">
        <f t="shared" si="4"/>
        <v>8.36920588272665</v>
      </c>
      <c r="P28" s="506"/>
      <c r="Q28" s="507">
        <f>E28*G28</f>
        <v>232294.6719678661</v>
      </c>
      <c r="R28" s="476">
        <f t="shared" si="5"/>
        <v>0</v>
      </c>
      <c r="S28" s="477">
        <f t="shared" si="6"/>
        <v>3.0811865637079978</v>
      </c>
      <c r="T28" s="477">
        <f t="shared" si="7"/>
        <v>3.3131971188434557</v>
      </c>
      <c r="U28" s="477">
        <f t="shared" si="8"/>
        <v>0.42619105372275612</v>
      </c>
    </row>
    <row r="29" spans="2:21">
      <c r="B29" s="472" t="s">
        <v>3252</v>
      </c>
      <c r="C29" s="473" t="s">
        <v>302</v>
      </c>
      <c r="D29" s="518">
        <v>4</v>
      </c>
      <c r="E29" s="474">
        <v>1.580070235330544</v>
      </c>
      <c r="G29" s="499">
        <f>SUM('4.仕掛品(製品課) _作業用(値)'!L104:L107)</f>
        <v>7735000</v>
      </c>
      <c r="H29" s="500">
        <f>SUMIF('4.仕掛品(製品課) _作業用(値)'!$F:$F,$C29,'4.仕掛品(製品課) _作業用(値)'!M:M)</f>
        <v>12221843.270281758</v>
      </c>
      <c r="I29" s="500">
        <f>SUMIF('4.仕掛品(製品課) _作業用(値)'!$F:$F,$C29,'4.仕掛品(製品課) _作業用(値)'!U:U)</f>
        <v>995809.28229492507</v>
      </c>
      <c r="J29" s="501">
        <f>SUMIF('4.仕掛品(製品課) _作業用(値)'!$F:$F,$C29,'4.仕掛品(製品課) _作業用(値)'!W:W)</f>
        <v>2637903.1227458483</v>
      </c>
      <c r="K29" s="501">
        <f>SUMIF('4.仕掛品(製品課) _作業用(値)'!$F:$F,$C29,'4.仕掛品(製品課) _作業用(値)'!AA:AA)</f>
        <v>3296587.8005455188</v>
      </c>
      <c r="L29" s="502">
        <f t="shared" si="1"/>
        <v>6930300.2055862918</v>
      </c>
      <c r="M29" s="503">
        <f t="shared" si="2"/>
        <v>0.89596641313332792</v>
      </c>
      <c r="N29" s="504">
        <f t="shared" si="3"/>
        <v>19152143.47586805</v>
      </c>
      <c r="O29" s="505">
        <f t="shared" si="4"/>
        <v>2.4760366484638721</v>
      </c>
      <c r="P29" s="506"/>
      <c r="Q29" s="507">
        <f>E29*G29</f>
        <v>12221843.270281758</v>
      </c>
      <c r="R29" s="476">
        <f t="shared" si="5"/>
        <v>0</v>
      </c>
      <c r="S29" s="477">
        <f t="shared" si="6"/>
        <v>0.12874069583644798</v>
      </c>
      <c r="T29" s="477">
        <f t="shared" si="7"/>
        <v>0.34103466357412388</v>
      </c>
      <c r="U29" s="477">
        <f t="shared" si="8"/>
        <v>0.42619105372275612</v>
      </c>
    </row>
    <row r="30" spans="2:21">
      <c r="B30" s="472" t="s">
        <v>3253</v>
      </c>
      <c r="C30" s="473" t="s">
        <v>255</v>
      </c>
      <c r="D30" s="471">
        <f>COUNTIF('4.仕掛品(製品課) _作業用(値)'!F:F,製品課発生原価サマリ!C30)</f>
        <v>5</v>
      </c>
      <c r="E30" s="474">
        <v>1.2113726880830433</v>
      </c>
      <c r="G30" s="475">
        <f>SUMIF('4.仕掛品(製品課) _作業用(値)'!$F:$F,$C30,'4.仕掛品(製品課) _作業用(値)'!L:L)</f>
        <v>519300</v>
      </c>
      <c r="H30" s="500">
        <f>SUMIF('4.仕掛品(製品課) _作業用(値)'!$F:$F,$C30,'4.仕掛品(製品課) _作業用(値)'!M:M)</f>
        <v>629065.83692152449</v>
      </c>
      <c r="I30" s="500">
        <f>SUMIF('4.仕掛品(製品課) _作業用(値)'!$F:$F,$C30,'4.仕掛品(製品課) _作業用(値)'!U:U)</f>
        <v>1147267.6545227971</v>
      </c>
      <c r="J30" s="501">
        <f>SUMIF('4.仕掛品(製品課) _作業用(値)'!$F:$F,$C30,'4.仕掛品(製品課) _作業用(値)'!W:W)</f>
        <v>1456426.2334916021</v>
      </c>
      <c r="K30" s="501">
        <f>SUMIF('4.仕掛品(製品課) _作業用(値)'!$F:$F,$C30,'4.仕掛品(製品課) _作業用(値)'!AA:AA)</f>
        <v>221321.01419822723</v>
      </c>
      <c r="L30" s="502">
        <f t="shared" si="1"/>
        <v>2825014.9022126268</v>
      </c>
      <c r="M30" s="503">
        <f t="shared" si="2"/>
        <v>5.440044102084781</v>
      </c>
      <c r="N30" s="504">
        <f t="shared" si="3"/>
        <v>3454080.739134151</v>
      </c>
      <c r="O30" s="505">
        <f t="shared" si="4"/>
        <v>6.6514167901678238</v>
      </c>
      <c r="P30" s="506"/>
      <c r="Q30" s="507">
        <f>E30*G30</f>
        <v>629065.83692152437</v>
      </c>
      <c r="R30" s="476">
        <f t="shared" si="5"/>
        <v>0</v>
      </c>
      <c r="S30" s="477">
        <f t="shared" si="6"/>
        <v>2.2092579520947373</v>
      </c>
      <c r="T30" s="477">
        <f t="shared" si="7"/>
        <v>2.804595096267287</v>
      </c>
      <c r="U30" s="477">
        <f t="shared" si="8"/>
        <v>0.42619105372275606</v>
      </c>
    </row>
    <row r="31" spans="2:21">
      <c r="B31" s="472" t="s">
        <v>3254</v>
      </c>
      <c r="C31" s="473" t="s">
        <v>191</v>
      </c>
      <c r="D31" s="518">
        <v>6</v>
      </c>
      <c r="E31" s="474">
        <v>1.5731245205740305</v>
      </c>
      <c r="G31" s="499">
        <f>SUM('4.仕掛品(製品課) _作業用(値)'!L112:L117)</f>
        <v>2391220</v>
      </c>
      <c r="H31" s="500">
        <f>SUMIF('4.仕掛品(製品課) _作業用(値)'!$F:$F,$C31,'4.仕掛品(製品課) _作業用(値)'!M:M)</f>
        <v>3761686.8160870336</v>
      </c>
      <c r="I31" s="500">
        <f>SUMIF('4.仕掛品(製品課) _作業用(値)'!$F:$F,$C31,'4.仕掛品(製品課) _作業用(値)'!U:U)</f>
        <v>984327.29185722128</v>
      </c>
      <c r="J31" s="501">
        <f>SUMIF('4.仕掛品(製品課) _作業用(値)'!$F:$F,$C31,'4.仕掛品(製品課) _作業用(値)'!W:W)</f>
        <v>1359216.1096922024</v>
      </c>
      <c r="K31" s="501">
        <f>SUMIF('4.仕掛品(製品課) _作業用(値)'!$F:$F,$C31,'4.仕掛品(製品課) _作業用(値)'!AA:AA)</f>
        <v>1019116.5714829288</v>
      </c>
      <c r="L31" s="502">
        <f t="shared" si="1"/>
        <v>3362659.9730323525</v>
      </c>
      <c r="M31" s="503">
        <f t="shared" si="2"/>
        <v>1.4062528638236349</v>
      </c>
      <c r="N31" s="504">
        <f t="shared" si="3"/>
        <v>7124346.7891193852</v>
      </c>
      <c r="O31" s="505">
        <f t="shared" si="4"/>
        <v>2.9793773843976652</v>
      </c>
      <c r="P31" s="506"/>
      <c r="Q31" s="507">
        <f>E31*G31</f>
        <v>3761686.8160870331</v>
      </c>
      <c r="R31" s="476">
        <f t="shared" si="5"/>
        <v>0</v>
      </c>
      <c r="S31" s="477">
        <f t="shared" si="6"/>
        <v>0.41164229634129074</v>
      </c>
      <c r="T31" s="477">
        <f t="shared" si="7"/>
        <v>0.56841951375958821</v>
      </c>
      <c r="U31" s="477">
        <f t="shared" si="8"/>
        <v>0.42619105372275606</v>
      </c>
    </row>
    <row r="32" spans="2:21">
      <c r="B32" s="472" t="s">
        <v>3255</v>
      </c>
      <c r="C32" s="473" t="s">
        <v>149</v>
      </c>
      <c r="D32" s="471">
        <f>COUNTIF('4.仕掛品(製品課) _作業用(値)'!F:F,製品課発生原価サマリ!C32)</f>
        <v>3</v>
      </c>
      <c r="E32" s="474">
        <v>2.7031087834885259</v>
      </c>
      <c r="G32" s="475">
        <f>SUMIF('4.仕掛品(製品課) _作業用(値)'!$F:$F,$C32,'4.仕掛品(製品課) _作業用(値)'!L:L)</f>
        <v>1599000</v>
      </c>
      <c r="H32" s="500">
        <f>SUMIF('4.仕掛品(製品課) _作業用(値)'!$F:$F,$C32,'4.仕掛品(製品課) _作業用(値)'!M:M)</f>
        <v>4322270.9447981529</v>
      </c>
      <c r="I32" s="500">
        <f>SUMIF('4.仕掛品(製品課) _作業用(値)'!$F:$F,$C32,'4.仕掛品(製品課) _作業用(値)'!U:U)</f>
        <v>947270.75082322943</v>
      </c>
      <c r="J32" s="501">
        <f>SUMIF('4.仕掛品(製品課) _作業用(値)'!$F:$F,$C32,'4.仕掛品(製品課) _作業用(値)'!W:W)</f>
        <v>931836.6896747218</v>
      </c>
      <c r="K32" s="501">
        <f>SUMIF('4.仕掛品(製品課) _作業用(値)'!$F:$F,$C32,'4.仕掛品(製品課) _作業用(値)'!AA:AA)</f>
        <v>681479.49490268715</v>
      </c>
      <c r="L32" s="502">
        <f t="shared" si="1"/>
        <v>2560586.9354006383</v>
      </c>
      <c r="M32" s="503">
        <f t="shared" si="2"/>
        <v>1.6013676894312934</v>
      </c>
      <c r="N32" s="504">
        <f t="shared" si="3"/>
        <v>6882857.8801987916</v>
      </c>
      <c r="O32" s="505">
        <f t="shared" si="4"/>
        <v>4.3044764729198199</v>
      </c>
      <c r="P32" s="506"/>
      <c r="Q32" s="507">
        <f>E32*G32</f>
        <v>4322270.9447981529</v>
      </c>
      <c r="R32" s="476">
        <f t="shared" si="5"/>
        <v>0</v>
      </c>
      <c r="S32" s="477">
        <f t="shared" si="6"/>
        <v>0.59241447831346428</v>
      </c>
      <c r="T32" s="477">
        <f t="shared" si="7"/>
        <v>0.58276215739507309</v>
      </c>
      <c r="U32" s="477">
        <f t="shared" si="8"/>
        <v>0.42619105372275617</v>
      </c>
    </row>
    <row r="33" spans="2:21">
      <c r="B33" s="472" t="s">
        <v>3256</v>
      </c>
      <c r="C33" s="473" t="s">
        <v>203</v>
      </c>
      <c r="D33" s="471">
        <f>COUNTIF('4.仕掛品(製品課) _作業用(値)'!F:F,製品課発生原価サマリ!C33)</f>
        <v>3</v>
      </c>
      <c r="E33" s="474">
        <v>1.6405740954785171</v>
      </c>
      <c r="G33" s="475">
        <f>SUMIF('4.仕掛品(製品課) _作業用(値)'!$F:$F,$C33,'4.仕掛品(製品課) _作業用(値)'!L:L)</f>
        <v>290450</v>
      </c>
      <c r="H33" s="478">
        <f>SUMIF('4.仕掛品(製品課) _作業用(値)'!$F:$F,$C33,'4.仕掛品(製品課) _作業用(値)'!M:M)</f>
        <v>476504.74603173533</v>
      </c>
      <c r="I33" s="478">
        <f>SUMIF('4.仕掛品(製品課) _作業用(値)'!$F:$F,$C33,'4.仕掛品(製品課) _作業用(値)'!U:U)</f>
        <v>2817237.8615125078</v>
      </c>
      <c r="J33" s="479">
        <f>SUMIF('4.仕掛品(製品課) _作業用(値)'!$F:$F,$C33,'4.仕掛品(製品課) _作業用(値)'!W:W)</f>
        <v>596490.52295844851</v>
      </c>
      <c r="K33" s="479">
        <f>SUMIF('4.仕掛品(製品課) _作業用(値)'!$F:$F,$C33,'4.仕掛品(製品課) _作業用(値)'!AA:AA)</f>
        <v>123787.19155377452</v>
      </c>
      <c r="L33" s="480">
        <f t="shared" si="1"/>
        <v>3537515.5760247307</v>
      </c>
      <c r="M33" s="488">
        <f t="shared" si="2"/>
        <v>12.179430456273819</v>
      </c>
      <c r="N33" s="485">
        <f t="shared" si="3"/>
        <v>4014020.3220564667</v>
      </c>
      <c r="O33" s="490">
        <f t="shared" si="4"/>
        <v>13.820004551752339</v>
      </c>
      <c r="Q33" s="475">
        <f>E33*G33</f>
        <v>476504.74603173527</v>
      </c>
      <c r="R33" s="476">
        <f t="shared" si="5"/>
        <v>0</v>
      </c>
      <c r="S33" s="477">
        <f t="shared" si="6"/>
        <v>9.6995622706576263</v>
      </c>
      <c r="T33" s="477">
        <f t="shared" si="7"/>
        <v>2.0536771318934361</v>
      </c>
      <c r="U33" s="477">
        <f t="shared" si="8"/>
        <v>0.42619105372275612</v>
      </c>
    </row>
    <row r="34" spans="2:21">
      <c r="B34" s="472" t="s">
        <v>3257</v>
      </c>
      <c r="C34" s="473" t="s">
        <v>213</v>
      </c>
      <c r="D34" s="471">
        <f>COUNTIF('4.仕掛品(製品課) _作業用(値)'!F:F,製品課発生原価サマリ!C34)</f>
        <v>1</v>
      </c>
      <c r="E34" s="474">
        <v>1.4901065346974376</v>
      </c>
      <c r="G34" s="475">
        <f>SUMIF('4.仕掛品(製品課) _作業用(値)'!$F:$F,$C34,'4.仕掛品(製品課) _作業用(値)'!L:L)</f>
        <v>3960</v>
      </c>
      <c r="H34" s="478">
        <f>SUMIF('4.仕掛品(製品課) _作業用(値)'!$F:$F,$C34,'4.仕掛品(製品課) _作業用(値)'!M:M)</f>
        <v>5900.8218774018524</v>
      </c>
      <c r="I34" s="478">
        <f>SUMIF('4.仕掛品(製品課) _作業用(値)'!$F:$F,$C34,'4.仕掛品(製品課) _作業用(値)'!U:U)</f>
        <v>20843.871783401322</v>
      </c>
      <c r="J34" s="479">
        <f>SUMIF('4.仕掛品(製品課) _作業用(値)'!$F:$F,$C34,'4.仕掛品(製品課) _作業用(値)'!W:W)</f>
        <v>67874.524309640226</v>
      </c>
      <c r="K34" s="479">
        <f>SUMIF('4.仕掛品(製品課) _作業用(値)'!$F:$F,$C34,'4.仕掛品(製品課) _作業用(値)'!AA:AA)</f>
        <v>1687.7165727421143</v>
      </c>
      <c r="L34" s="480">
        <f t="shared" si="1"/>
        <v>90406.112665783658</v>
      </c>
      <c r="M34" s="488">
        <f t="shared" si="2"/>
        <v>22.82982643075345</v>
      </c>
      <c r="N34" s="485">
        <f t="shared" si="3"/>
        <v>96306.934543185504</v>
      </c>
      <c r="O34" s="490">
        <f t="shared" si="4"/>
        <v>24.319932965450885</v>
      </c>
      <c r="Q34" s="475">
        <f>E34*G34</f>
        <v>5900.8218774018533</v>
      </c>
      <c r="R34" s="476">
        <f t="shared" si="5"/>
        <v>0</v>
      </c>
      <c r="S34" s="477">
        <f t="shared" si="6"/>
        <v>5.2636039857074044</v>
      </c>
      <c r="T34" s="477">
        <f t="shared" si="7"/>
        <v>17.140031391323291</v>
      </c>
      <c r="U34" s="477">
        <f t="shared" si="8"/>
        <v>0.42619105372275612</v>
      </c>
    </row>
    <row r="35" spans="2:21">
      <c r="B35" s="472" t="s">
        <v>3258</v>
      </c>
      <c r="C35" s="473" t="s">
        <v>265</v>
      </c>
      <c r="D35" s="471">
        <f>COUNTIF('4.仕掛品(製品課) _作業用(値)'!F:F,製品課発生原価サマリ!C35)</f>
        <v>1</v>
      </c>
      <c r="E35" s="474">
        <v>5.4526805319914304</v>
      </c>
      <c r="G35" s="475">
        <f>SUMIF('4.仕掛品(製品課) _作業用(値)'!$F:$F,$C35,'4.仕掛品(製品課) _作業用(値)'!L:L)</f>
        <v>24420</v>
      </c>
      <c r="H35" s="478">
        <f>SUMIF('4.仕掛品(製品課) _作業用(値)'!$F:$F,$C35,'4.仕掛品(製品課) _作業用(値)'!M:M)</f>
        <v>133154.45859123074</v>
      </c>
      <c r="I35" s="478">
        <f>SUMIF('4.仕掛品(製品課) _作業用(値)'!$F:$F,$C35,'4.仕掛品(製品課) _作業用(値)'!U:U)</f>
        <v>105691.69423754507</v>
      </c>
      <c r="J35" s="479">
        <f>SUMIF('4.仕掛品(製品課) _作業用(値)'!$F:$F,$C35,'4.仕掛品(製品課) _作業用(値)'!W:W)</f>
        <v>293355.99489759759</v>
      </c>
      <c r="K35" s="479">
        <f>SUMIF('4.仕掛品(製品課) _作業用(値)'!$F:$F,$C35,'4.仕掛品(製品課) _作業用(値)'!AA:AA)</f>
        <v>10407.585531909705</v>
      </c>
      <c r="L35" s="480">
        <f t="shared" si="1"/>
        <v>409455.27466705238</v>
      </c>
      <c r="M35" s="488">
        <f t="shared" si="2"/>
        <v>16.767210264826058</v>
      </c>
      <c r="N35" s="485">
        <f t="shared" si="3"/>
        <v>542609.73325828311</v>
      </c>
      <c r="O35" s="490">
        <f t="shared" si="4"/>
        <v>22.219890796817491</v>
      </c>
      <c r="Q35" s="475">
        <f>E35*G35</f>
        <v>133154.45859123074</v>
      </c>
      <c r="R35" s="476">
        <f t="shared" si="5"/>
        <v>0</v>
      </c>
      <c r="S35" s="477">
        <f t="shared" si="6"/>
        <v>4.3280792071066783</v>
      </c>
      <c r="T35" s="477">
        <f t="shared" si="7"/>
        <v>12.012940003996626</v>
      </c>
      <c r="U35" s="477">
        <f t="shared" si="8"/>
        <v>0.42619105372275612</v>
      </c>
    </row>
    <row r="36" spans="2:21">
      <c r="B36" s="472" t="s">
        <v>3259</v>
      </c>
      <c r="C36" s="473" t="s">
        <v>279</v>
      </c>
      <c r="D36" s="471">
        <f>COUNTIF('4.仕掛品(製品課) _作業用(値)'!F:F,製品課発生原価サマリ!C36)</f>
        <v>3</v>
      </c>
      <c r="E36" s="474">
        <v>2.2073146339103578</v>
      </c>
      <c r="G36" s="475">
        <f>SUMIF('4.仕掛品(製品課) _作業用(値)'!$F:$F,$C36,'4.仕掛品(製品課) _作業用(値)'!L:L)</f>
        <v>146250</v>
      </c>
      <c r="H36" s="481">
        <f>SUMIF('4.仕掛品(製品課) _作業用(値)'!$F:$F,$C36,'4.仕掛品(製品課) _作業用(値)'!M:M)</f>
        <v>322819.76520938979</v>
      </c>
      <c r="I36" s="481">
        <f>SUMIF('4.仕掛品(製品課) _作業用(値)'!$F:$F,$C36,'4.仕掛品(製品課) _作業用(値)'!U:U)</f>
        <v>253495.50852407765</v>
      </c>
      <c r="J36" s="482">
        <f>SUMIF('4.仕掛品(製品課) _作業用(値)'!$F:$F,$C36,'4.仕掛品(製品課) _作業用(値)'!W:W)</f>
        <v>433131.49834880588</v>
      </c>
      <c r="K36" s="482">
        <f>SUMIF('4.仕掛品(製品課) _作業用(値)'!$F:$F,$C36,'4.仕掛品(製品課) _作業用(値)'!AA:AA)</f>
        <v>62330.441606953085</v>
      </c>
      <c r="L36" s="483">
        <f t="shared" si="1"/>
        <v>748957.44847983657</v>
      </c>
      <c r="M36" s="489">
        <f t="shared" si="2"/>
        <v>5.1210765708023009</v>
      </c>
      <c r="N36" s="486">
        <f t="shared" si="3"/>
        <v>1071777.2136892264</v>
      </c>
      <c r="O36" s="491">
        <f t="shared" si="4"/>
        <v>7.3283912047126591</v>
      </c>
      <c r="Q36" s="475">
        <f>E36*G36</f>
        <v>322819.76520938985</v>
      </c>
      <c r="R36" s="476">
        <f t="shared" si="5"/>
        <v>0</v>
      </c>
      <c r="S36" s="477">
        <f t="shared" si="6"/>
        <v>1.7333026223868557</v>
      </c>
      <c r="T36" s="477">
        <f t="shared" si="7"/>
        <v>2.9615828946926896</v>
      </c>
      <c r="U36" s="477">
        <f t="shared" si="8"/>
        <v>0.42619105372275612</v>
      </c>
    </row>
    <row r="37" spans="2:21">
      <c r="D37" s="471">
        <f>SUM(D7:D36)</f>
        <v>120</v>
      </c>
      <c r="G37" s="475">
        <f t="shared" ref="G37:N37" si="9">SUM(G7:G36)</f>
        <v>102545960</v>
      </c>
      <c r="H37" s="475">
        <f t="shared" si="9"/>
        <v>141631676.80177286</v>
      </c>
      <c r="I37" s="475">
        <f t="shared" si="9"/>
        <v>83192014.924101353</v>
      </c>
      <c r="J37" s="475">
        <f t="shared" si="9"/>
        <v>72632068.297479495</v>
      </c>
      <c r="K37" s="475">
        <f t="shared" si="9"/>
        <v>43704170.747411594</v>
      </c>
      <c r="L37" s="475">
        <f t="shared" si="9"/>
        <v>199528253.96899244</v>
      </c>
      <c r="M37" s="489">
        <f t="shared" si="2"/>
        <v>1.9457446589704015</v>
      </c>
      <c r="N37" s="475">
        <f t="shared" si="9"/>
        <v>341159930.77076536</v>
      </c>
      <c r="O37" s="491">
        <f t="shared" si="4"/>
        <v>3.3268978199703367</v>
      </c>
      <c r="Q37" s="475">
        <f>SUM(Q7:Q36)</f>
        <v>141631676.80177289</v>
      </c>
      <c r="R37" s="476">
        <f>H37-Q37</f>
        <v>0</v>
      </c>
      <c r="S37" s="477">
        <f t="shared" si="6"/>
        <v>0.81126565029086817</v>
      </c>
      <c r="T37" s="477">
        <f t="shared" si="7"/>
        <v>0.70828795495677743</v>
      </c>
      <c r="U37" s="477">
        <f t="shared" si="8"/>
        <v>0.42619105372275606</v>
      </c>
    </row>
  </sheetData>
  <phoneticPr fontId="7"/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&amp;C&amp;A</oddHeader>
  </headerFooter>
  <ignoredErrors>
    <ignoredError sqref="B7:B30 B31:B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168D-39AB-4F05-ADC0-416D732156CB}">
  <sheetPr filterMode="1">
    <pageSetUpPr fitToPage="1"/>
  </sheetPr>
  <dimension ref="A1:AQ705"/>
  <sheetViews>
    <sheetView showGridLines="0" showZeros="0" zoomScale="80" zoomScaleNormal="80" zoomScaleSheetLayoutView="85" workbookViewId="0">
      <pane xSplit="5" ySplit="18" topLeftCell="F173" activePane="bottomRight" state="frozen"/>
      <selection activeCell="E107" sqref="E107"/>
      <selection pane="topRight" activeCell="E107" sqref="E107"/>
      <selection pane="bottomLeft" activeCell="E107" sqref="E107"/>
      <selection pane="bottomRight" activeCell="E107" sqref="E107"/>
    </sheetView>
  </sheetViews>
  <sheetFormatPr defaultColWidth="9" defaultRowHeight="13" outlineLevelRow="1"/>
  <cols>
    <col min="1" max="1" width="13.08984375" style="3" bestFit="1" customWidth="1"/>
    <col min="2" max="2" width="40.08984375" style="3" bestFit="1" customWidth="1"/>
    <col min="3" max="3" width="11.453125" style="3" customWidth="1"/>
    <col min="4" max="4" width="8.6328125" style="3" customWidth="1"/>
    <col min="5" max="5" width="9.08984375" style="3" bestFit="1" customWidth="1"/>
    <col min="6" max="6" width="9" style="3"/>
    <col min="7" max="7" width="9" style="4"/>
    <col min="8" max="8" width="8.36328125" style="5" bestFit="1" customWidth="1"/>
    <col min="9" max="9" width="7.08984375" style="6" bestFit="1" customWidth="1"/>
    <col min="10" max="10" width="9.453125" style="7" bestFit="1" customWidth="1"/>
    <col min="11" max="11" width="10.6328125" style="3" bestFit="1" customWidth="1"/>
    <col min="12" max="12" width="13" style="3" bestFit="1" customWidth="1"/>
    <col min="13" max="13" width="11.6328125" style="7" bestFit="1" customWidth="1"/>
    <col min="14" max="14" width="13" style="3" bestFit="1" customWidth="1"/>
    <col min="15" max="15" width="11.6328125" style="7" bestFit="1" customWidth="1"/>
    <col min="16" max="16" width="13" style="3" bestFit="1" customWidth="1"/>
    <col min="17" max="17" width="11.6328125" style="7" bestFit="1" customWidth="1"/>
    <col min="18" max="18" width="13" style="8" bestFit="1" customWidth="1"/>
    <col min="19" max="19" width="13" style="3" customWidth="1"/>
    <col min="20" max="20" width="11.6328125" style="7" customWidth="1"/>
    <col min="21" max="21" width="12.6328125" style="3" customWidth="1"/>
    <col min="22" max="22" width="11.36328125" style="7" customWidth="1"/>
    <col min="23" max="23" width="12.6328125" style="3" customWidth="1"/>
    <col min="24" max="24" width="11.36328125" style="7" customWidth="1"/>
    <col min="25" max="25" width="12.6328125" style="3" customWidth="1"/>
    <col min="26" max="26" width="17.36328125" style="7" customWidth="1"/>
    <col min="27" max="27" width="16.453125" style="7" customWidth="1"/>
    <col min="28" max="28" width="9.36328125" style="3" customWidth="1"/>
    <col min="29" max="29" width="13.36328125" style="7" customWidth="1"/>
    <col min="30" max="30" width="10.08984375" style="3" bestFit="1" customWidth="1"/>
    <col min="31" max="31" width="12.90625" style="3" customWidth="1"/>
    <col min="32" max="32" width="11.08984375" style="4" bestFit="1" customWidth="1"/>
    <col min="33" max="34" width="9.36328125" style="4" customWidth="1"/>
    <col min="35" max="35" width="8.90625" style="5" customWidth="1"/>
    <col min="36" max="36" width="7.08984375" style="6" customWidth="1"/>
    <col min="37" max="37" width="11.6328125" style="3" customWidth="1"/>
    <col min="38" max="38" width="12.6328125" style="3" customWidth="1"/>
    <col min="39" max="39" width="13" style="3" customWidth="1"/>
    <col min="40" max="40" width="12.90625" style="3" customWidth="1"/>
    <col min="41" max="41" width="13.453125" style="4" bestFit="1" customWidth="1"/>
    <col min="42" max="16384" width="9" style="3"/>
  </cols>
  <sheetData>
    <row r="1" spans="1:43" ht="13.5" customHeight="1">
      <c r="A1" s="1" t="s">
        <v>0</v>
      </c>
      <c r="B1" s="1"/>
      <c r="C1" s="2"/>
      <c r="D1" s="2"/>
    </row>
    <row r="2" spans="1:43" ht="13.5" customHeight="1">
      <c r="A2" s="9"/>
      <c r="B2" s="9"/>
      <c r="C2" s="2"/>
      <c r="D2" s="2"/>
    </row>
    <row r="3" spans="1:43" s="16" customFormat="1">
      <c r="A3" s="10"/>
      <c r="B3" s="10"/>
      <c r="C3" s="10"/>
      <c r="D3" s="10"/>
      <c r="E3" s="10"/>
      <c r="F3" s="11" t="s">
        <v>1</v>
      </c>
      <c r="G3" s="11"/>
      <c r="H3" s="12" t="s">
        <v>2</v>
      </c>
      <c r="I3" s="12"/>
      <c r="J3" s="12"/>
      <c r="K3" s="12" t="s">
        <v>3</v>
      </c>
      <c r="L3" s="12"/>
      <c r="M3" s="12"/>
      <c r="N3" s="12"/>
      <c r="O3" s="12"/>
      <c r="P3" s="12"/>
      <c r="Q3" s="12"/>
      <c r="R3" s="1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1" t="s">
        <v>4</v>
      </c>
      <c r="AE3" s="11"/>
      <c r="AF3" s="11"/>
      <c r="AG3" s="14" t="s">
        <v>5</v>
      </c>
      <c r="AH3" s="15"/>
      <c r="AI3" s="11" t="s">
        <v>6</v>
      </c>
      <c r="AJ3" s="11"/>
      <c r="AK3" s="11"/>
      <c r="AO3" s="17"/>
    </row>
    <row r="4" spans="1:43" s="16" customFormat="1">
      <c r="A4" s="18"/>
      <c r="B4" s="18"/>
      <c r="C4" s="18"/>
      <c r="D4" s="18"/>
      <c r="E4" s="18"/>
      <c r="F4" s="11"/>
      <c r="G4" s="11"/>
      <c r="H4" s="19" t="s">
        <v>7</v>
      </c>
      <c r="I4" s="20"/>
      <c r="J4" s="21"/>
      <c r="K4" s="10"/>
      <c r="L4" s="12" t="s">
        <v>8</v>
      </c>
      <c r="M4" s="12"/>
      <c r="N4" s="12" t="s">
        <v>9</v>
      </c>
      <c r="O4" s="12"/>
      <c r="P4" s="12" t="s">
        <v>10</v>
      </c>
      <c r="Q4" s="12"/>
      <c r="R4" s="19" t="s">
        <v>11</v>
      </c>
      <c r="S4" s="22"/>
      <c r="T4" s="23"/>
      <c r="U4" s="12" t="s">
        <v>12</v>
      </c>
      <c r="V4" s="12"/>
      <c r="W4" s="19" t="s">
        <v>13</v>
      </c>
      <c r="X4" s="20"/>
      <c r="Y4" s="12" t="s">
        <v>14</v>
      </c>
      <c r="Z4" s="12"/>
      <c r="AA4" s="24" t="s">
        <v>15</v>
      </c>
      <c r="AB4" s="19" t="s">
        <v>16</v>
      </c>
      <c r="AC4" s="20"/>
      <c r="AD4" s="10"/>
      <c r="AE4" s="10"/>
      <c r="AF4" s="25"/>
      <c r="AG4" s="26"/>
      <c r="AH4" s="27"/>
      <c r="AI4" s="19" t="s">
        <v>7</v>
      </c>
      <c r="AJ4" s="20"/>
      <c r="AK4" s="21"/>
      <c r="AO4" s="17"/>
    </row>
    <row r="5" spans="1:43" s="16" customFormat="1">
      <c r="A5" s="28" t="s">
        <v>17</v>
      </c>
      <c r="B5" s="28" t="s">
        <v>18</v>
      </c>
      <c r="C5" s="28" t="s">
        <v>19</v>
      </c>
      <c r="D5" s="28" t="s">
        <v>20</v>
      </c>
      <c r="E5" s="28" t="s">
        <v>21</v>
      </c>
      <c r="F5" s="29" t="s">
        <v>1</v>
      </c>
      <c r="G5" s="30" t="s">
        <v>22</v>
      </c>
      <c r="H5" s="31" t="s">
        <v>7</v>
      </c>
      <c r="I5" s="32" t="s">
        <v>23</v>
      </c>
      <c r="J5" s="33" t="s">
        <v>24</v>
      </c>
      <c r="K5" s="28" t="s">
        <v>7</v>
      </c>
      <c r="L5" s="29" t="s">
        <v>25</v>
      </c>
      <c r="M5" s="24" t="s">
        <v>24</v>
      </c>
      <c r="N5" s="29" t="s">
        <v>25</v>
      </c>
      <c r="O5" s="24" t="s">
        <v>24</v>
      </c>
      <c r="P5" s="29" t="s">
        <v>25</v>
      </c>
      <c r="Q5" s="24" t="s">
        <v>24</v>
      </c>
      <c r="R5" s="34" t="s">
        <v>26</v>
      </c>
      <c r="S5" s="29" t="s">
        <v>25</v>
      </c>
      <c r="T5" s="24" t="s">
        <v>24</v>
      </c>
      <c r="U5" s="29" t="s">
        <v>25</v>
      </c>
      <c r="V5" s="24" t="s">
        <v>24</v>
      </c>
      <c r="W5" s="29" t="s">
        <v>25</v>
      </c>
      <c r="X5" s="24" t="s">
        <v>24</v>
      </c>
      <c r="Y5" s="29" t="s">
        <v>25</v>
      </c>
      <c r="Z5" s="24" t="s">
        <v>24</v>
      </c>
      <c r="AA5" s="35" t="s">
        <v>27</v>
      </c>
      <c r="AB5" s="36" t="s">
        <v>7</v>
      </c>
      <c r="AC5" s="24" t="s">
        <v>24</v>
      </c>
      <c r="AD5" s="28" t="s">
        <v>7</v>
      </c>
      <c r="AE5" s="28" t="s">
        <v>24</v>
      </c>
      <c r="AF5" s="37" t="s">
        <v>28</v>
      </c>
      <c r="AG5" s="38" t="s">
        <v>7</v>
      </c>
      <c r="AH5" s="39" t="s">
        <v>29</v>
      </c>
      <c r="AI5" s="31" t="s">
        <v>7</v>
      </c>
      <c r="AJ5" s="32" t="s">
        <v>23</v>
      </c>
      <c r="AK5" s="33" t="s">
        <v>24</v>
      </c>
      <c r="AN5" s="16" t="s">
        <v>30</v>
      </c>
      <c r="AO5" s="17" t="s">
        <v>31</v>
      </c>
      <c r="AQ5" s="16" t="s">
        <v>2953</v>
      </c>
    </row>
    <row r="6" spans="1:43" ht="13.5" hidden="1" customHeight="1">
      <c r="A6" s="40">
        <v>20110300023</v>
      </c>
      <c r="B6" s="41" t="s">
        <v>32</v>
      </c>
      <c r="C6" s="41" t="s">
        <v>20</v>
      </c>
      <c r="D6" s="41" t="s">
        <v>20</v>
      </c>
      <c r="E6" s="41">
        <v>6</v>
      </c>
      <c r="F6" s="41" t="s">
        <v>33</v>
      </c>
      <c r="G6" s="42">
        <f ca="1">IFERROR(VLOOKUP(F6,'[1]2.仕掛品(製造部)'!MY:NB,4,0),0)</f>
        <v>0</v>
      </c>
      <c r="H6" s="43">
        <v>0</v>
      </c>
      <c r="I6" s="43"/>
      <c r="J6" s="43">
        <v>0</v>
      </c>
      <c r="K6" s="44"/>
      <c r="L6" s="44"/>
      <c r="M6" s="44"/>
      <c r="N6" s="44"/>
      <c r="O6" s="44"/>
      <c r="P6" s="44"/>
      <c r="Q6" s="44"/>
      <c r="R6" s="45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5"/>
      <c r="AG6" s="44"/>
      <c r="AH6" s="44"/>
      <c r="AI6" s="46">
        <f>IFERROR(SUMIFS('4.3期末全在庫'!$G:$G,'4.3期末全在庫'!$B:$B,'4.仕掛品(製品課) (2)'!A6,'4.3期末全在庫'!$K:$K,"半製品"),"")</f>
        <v>0</v>
      </c>
      <c r="AJ6" s="47"/>
      <c r="AK6" s="46">
        <f>AF6*AI6</f>
        <v>0</v>
      </c>
      <c r="AL6" s="48"/>
      <c r="AM6" s="16"/>
      <c r="AN6" s="7"/>
      <c r="AO6" s="4">
        <v>0</v>
      </c>
    </row>
    <row r="7" spans="1:43" ht="13.5" hidden="1" customHeight="1">
      <c r="A7" s="40">
        <v>20110801125</v>
      </c>
      <c r="B7" s="41" t="s">
        <v>34</v>
      </c>
      <c r="C7" s="41" t="s">
        <v>20</v>
      </c>
      <c r="D7" s="41" t="s">
        <v>20</v>
      </c>
      <c r="E7" s="41"/>
      <c r="F7" s="41"/>
      <c r="G7" s="42">
        <f ca="1">IFERROR(VLOOKUP(F7,'[1]2.仕掛品(製造部)'!MY:NB,4,0),0)</f>
        <v>0</v>
      </c>
      <c r="H7" s="43">
        <v>0</v>
      </c>
      <c r="I7" s="43"/>
      <c r="J7" s="43">
        <v>0</v>
      </c>
      <c r="K7" s="44"/>
      <c r="L7" s="44"/>
      <c r="M7" s="44"/>
      <c r="N7" s="44"/>
      <c r="O7" s="44"/>
      <c r="P7" s="44"/>
      <c r="Q7" s="44"/>
      <c r="R7" s="45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44"/>
      <c r="AH7" s="44"/>
      <c r="AI7" s="46">
        <f>IFERROR(SUMIFS('4.3期末全在庫'!$G:$G,'4.3期末全在庫'!$B:$B,'4.仕掛品(製品課) (2)'!A7,'4.3期末全在庫'!$K:$K,"半製品"),"")</f>
        <v>0</v>
      </c>
      <c r="AJ7" s="47"/>
      <c r="AK7" s="46">
        <f t="shared" ref="AK7:AK70" si="0">AF7*AI7</f>
        <v>0</v>
      </c>
      <c r="AL7" s="48"/>
      <c r="AM7" s="16"/>
      <c r="AN7" s="7">
        <v>248.93192323271433</v>
      </c>
      <c r="AO7" s="4">
        <v>0</v>
      </c>
    </row>
    <row r="8" spans="1:43" ht="13.5" hidden="1" customHeight="1">
      <c r="A8" s="40">
        <v>20110801128</v>
      </c>
      <c r="B8" s="41" t="s">
        <v>35</v>
      </c>
      <c r="C8" s="41" t="s">
        <v>20</v>
      </c>
      <c r="D8" s="41" t="s">
        <v>20</v>
      </c>
      <c r="E8" s="41"/>
      <c r="F8" s="41"/>
      <c r="G8" s="42">
        <f ca="1">IFERROR(VLOOKUP(F8,'[1]2.仕掛品(製造部)'!MY:NB,4,0),0)</f>
        <v>0</v>
      </c>
      <c r="H8" s="43">
        <v>0</v>
      </c>
      <c r="I8" s="43"/>
      <c r="J8" s="43">
        <v>0</v>
      </c>
      <c r="K8" s="44"/>
      <c r="L8" s="44"/>
      <c r="M8" s="44"/>
      <c r="N8" s="44"/>
      <c r="O8" s="44"/>
      <c r="P8" s="44"/>
      <c r="Q8" s="44"/>
      <c r="R8" s="45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5"/>
      <c r="AG8" s="44"/>
      <c r="AH8" s="44"/>
      <c r="AI8" s="46">
        <f>IFERROR(SUMIFS('4.3期末全在庫'!$G:$G,'4.3期末全在庫'!$B:$B,'4.仕掛品(製品課) (2)'!A8,'4.3期末全在庫'!$K:$K,"半製品"),"")</f>
        <v>0</v>
      </c>
      <c r="AJ8" s="47"/>
      <c r="AK8" s="46">
        <f t="shared" si="0"/>
        <v>0</v>
      </c>
      <c r="AL8" s="48"/>
      <c r="AM8" s="16"/>
      <c r="AN8" s="7"/>
      <c r="AO8" s="4">
        <v>12.902550582943823</v>
      </c>
    </row>
    <row r="9" spans="1:43" ht="13.5" hidden="1" customHeight="1">
      <c r="A9" s="40">
        <v>20110801129</v>
      </c>
      <c r="B9" s="41" t="s">
        <v>36</v>
      </c>
      <c r="C9" s="41" t="s">
        <v>20</v>
      </c>
      <c r="D9" s="41" t="s">
        <v>20</v>
      </c>
      <c r="E9" s="41"/>
      <c r="F9" s="41"/>
      <c r="G9" s="42">
        <f ca="1">IFERROR(VLOOKUP(F9,'[1]2.仕掛品(製造部)'!MY:NB,4,0),0)</f>
        <v>0</v>
      </c>
      <c r="H9" s="43">
        <v>0</v>
      </c>
      <c r="I9" s="43"/>
      <c r="J9" s="43">
        <v>0</v>
      </c>
      <c r="K9" s="44"/>
      <c r="L9" s="44"/>
      <c r="M9" s="44"/>
      <c r="N9" s="44"/>
      <c r="O9" s="44"/>
      <c r="P9" s="44"/>
      <c r="Q9" s="44"/>
      <c r="R9" s="45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5"/>
      <c r="AG9" s="44"/>
      <c r="AH9" s="44"/>
      <c r="AI9" s="46">
        <f>IFERROR(SUMIFS('4.3期末全在庫'!$G:$G,'4.3期末全在庫'!$B:$B,'4.仕掛品(製品課) (2)'!A9,'4.3期末全在庫'!$K:$K,"半製品"),"")</f>
        <v>0</v>
      </c>
      <c r="AJ9" s="47"/>
      <c r="AK9" s="46">
        <f t="shared" si="0"/>
        <v>0</v>
      </c>
      <c r="AL9" s="48"/>
      <c r="AM9" s="16"/>
      <c r="AN9" s="7"/>
      <c r="AO9" s="4">
        <v>6.7658564323934316</v>
      </c>
    </row>
    <row r="10" spans="1:43" ht="13.5" hidden="1" customHeight="1">
      <c r="A10" s="40">
        <v>20110801131</v>
      </c>
      <c r="B10" s="41" t="s">
        <v>37</v>
      </c>
      <c r="C10" s="41" t="s">
        <v>20</v>
      </c>
      <c r="D10" s="41" t="s">
        <v>20</v>
      </c>
      <c r="E10" s="41"/>
      <c r="F10" s="41"/>
      <c r="G10" s="42">
        <f ca="1">IFERROR(VLOOKUP(F10,'[1]2.仕掛品(製造部)'!MY:NB,4,0),0)</f>
        <v>0</v>
      </c>
      <c r="H10" s="43">
        <v>0</v>
      </c>
      <c r="I10" s="43"/>
      <c r="J10" s="43">
        <v>0</v>
      </c>
      <c r="K10" s="44"/>
      <c r="L10" s="44"/>
      <c r="M10" s="44"/>
      <c r="N10" s="44"/>
      <c r="O10" s="44"/>
      <c r="P10" s="44"/>
      <c r="Q10" s="44"/>
      <c r="R10" s="45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5"/>
      <c r="AG10" s="44"/>
      <c r="AH10" s="44"/>
      <c r="AI10" s="46">
        <f>IFERROR(SUMIFS('4.3期末全在庫'!$G:$G,'4.3期末全在庫'!$B:$B,'4.仕掛品(製品課) (2)'!A10,'4.3期末全在庫'!$K:$K,"半製品"),"")</f>
        <v>0</v>
      </c>
      <c r="AJ10" s="47"/>
      <c r="AK10" s="46">
        <f t="shared" si="0"/>
        <v>0</v>
      </c>
      <c r="AL10" s="48"/>
      <c r="AM10" s="16"/>
      <c r="AN10" s="7"/>
      <c r="AO10" s="4">
        <v>7.5356885373219322</v>
      </c>
    </row>
    <row r="11" spans="1:43" ht="13.5" hidden="1" customHeight="1">
      <c r="A11" s="40">
        <v>20110801132</v>
      </c>
      <c r="B11" s="41" t="s">
        <v>38</v>
      </c>
      <c r="C11" s="41" t="s">
        <v>20</v>
      </c>
      <c r="D11" s="41" t="s">
        <v>20</v>
      </c>
      <c r="E11" s="41"/>
      <c r="F11" s="41"/>
      <c r="G11" s="42">
        <f ca="1">IFERROR(VLOOKUP(F11,'[1]2.仕掛品(製造部)'!MY:NB,4,0),0)</f>
        <v>0</v>
      </c>
      <c r="H11" s="43">
        <v>0</v>
      </c>
      <c r="I11" s="43"/>
      <c r="J11" s="43">
        <v>0</v>
      </c>
      <c r="K11" s="44"/>
      <c r="L11" s="44"/>
      <c r="M11" s="44"/>
      <c r="N11" s="44"/>
      <c r="O11" s="44"/>
      <c r="P11" s="44"/>
      <c r="Q11" s="44"/>
      <c r="R11" s="45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5"/>
      <c r="AG11" s="44"/>
      <c r="AH11" s="44"/>
      <c r="AI11" s="46">
        <f>IFERROR(SUMIFS('4.3期末全在庫'!$G:$G,'4.3期末全在庫'!$B:$B,'4.仕掛品(製品課) (2)'!A11,'4.3期末全在庫'!$K:$K,"半製品"),"")</f>
        <v>0</v>
      </c>
      <c r="AJ11" s="47"/>
      <c r="AK11" s="46">
        <f t="shared" si="0"/>
        <v>0</v>
      </c>
      <c r="AL11" s="48"/>
      <c r="AM11" s="16"/>
      <c r="AN11" s="7"/>
      <c r="AO11" s="4">
        <v>0</v>
      </c>
    </row>
    <row r="12" spans="1:43" ht="13.5" hidden="1" customHeight="1">
      <c r="A12" s="40">
        <v>20110801133</v>
      </c>
      <c r="B12" s="41" t="s">
        <v>39</v>
      </c>
      <c r="C12" s="41" t="s">
        <v>20</v>
      </c>
      <c r="D12" s="41" t="s">
        <v>20</v>
      </c>
      <c r="E12" s="41"/>
      <c r="F12" s="41"/>
      <c r="G12" s="42">
        <f ca="1">IFERROR(VLOOKUP(F12,'[1]2.仕掛品(製造部)'!MY:NB,4,0),0)</f>
        <v>0</v>
      </c>
      <c r="H12" s="43">
        <v>0</v>
      </c>
      <c r="I12" s="43"/>
      <c r="J12" s="43">
        <v>0</v>
      </c>
      <c r="K12" s="44"/>
      <c r="L12" s="44"/>
      <c r="M12" s="44"/>
      <c r="N12" s="44"/>
      <c r="O12" s="44"/>
      <c r="P12" s="44"/>
      <c r="Q12" s="44"/>
      <c r="R12" s="45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5"/>
      <c r="AG12" s="44"/>
      <c r="AH12" s="44"/>
      <c r="AI12" s="46">
        <f>IFERROR(SUMIFS('4.3期末全在庫'!$G:$G,'4.3期末全在庫'!$B:$B,'4.仕掛品(製品課) (2)'!A12,'4.3期末全在庫'!$K:$K,"半製品"),"")</f>
        <v>0</v>
      </c>
      <c r="AJ12" s="47"/>
      <c r="AK12" s="46">
        <f t="shared" si="0"/>
        <v>0</v>
      </c>
      <c r="AL12" s="48"/>
      <c r="AM12" s="16"/>
      <c r="AN12" s="7"/>
      <c r="AO12" s="4">
        <v>0</v>
      </c>
    </row>
    <row r="13" spans="1:43" ht="13.5" hidden="1" customHeight="1">
      <c r="A13" s="40">
        <v>20110801134</v>
      </c>
      <c r="B13" s="41" t="s">
        <v>40</v>
      </c>
      <c r="C13" s="41" t="s">
        <v>20</v>
      </c>
      <c r="D13" s="41" t="s">
        <v>20</v>
      </c>
      <c r="E13" s="41"/>
      <c r="F13" s="41"/>
      <c r="G13" s="42">
        <f ca="1">IFERROR(VLOOKUP(F13,'[1]2.仕掛品(製造部)'!MY:NB,4,0),0)</f>
        <v>0</v>
      </c>
      <c r="H13" s="43">
        <v>0</v>
      </c>
      <c r="I13" s="43"/>
      <c r="J13" s="43">
        <v>0</v>
      </c>
      <c r="K13" s="44"/>
      <c r="L13" s="44"/>
      <c r="M13" s="44"/>
      <c r="N13" s="44"/>
      <c r="O13" s="44"/>
      <c r="P13" s="44"/>
      <c r="Q13" s="44"/>
      <c r="R13" s="45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5"/>
      <c r="AG13" s="44"/>
      <c r="AH13" s="44"/>
      <c r="AI13" s="46">
        <f>IFERROR(SUMIFS('4.3期末全在庫'!$G:$G,'4.3期末全在庫'!$B:$B,'4.仕掛品(製品課) (2)'!A13,'4.3期末全在庫'!$K:$K,"半製品"),"")</f>
        <v>0</v>
      </c>
      <c r="AJ13" s="47"/>
      <c r="AK13" s="46">
        <f t="shared" si="0"/>
        <v>0</v>
      </c>
      <c r="AL13" s="48"/>
      <c r="AM13" s="16"/>
      <c r="AN13" s="7"/>
      <c r="AO13" s="4">
        <v>0</v>
      </c>
    </row>
    <row r="14" spans="1:43" ht="13.5" hidden="1" customHeight="1">
      <c r="A14" s="40">
        <v>20110801135</v>
      </c>
      <c r="B14" s="41" t="s">
        <v>41</v>
      </c>
      <c r="C14" s="41" t="s">
        <v>20</v>
      </c>
      <c r="D14" s="41" t="s">
        <v>20</v>
      </c>
      <c r="E14" s="41"/>
      <c r="F14" s="41"/>
      <c r="G14" s="42">
        <f ca="1">IFERROR(VLOOKUP(F14,'[1]2.仕掛品(製造部)'!MY:NB,4,0),0)</f>
        <v>0</v>
      </c>
      <c r="H14" s="43">
        <v>0</v>
      </c>
      <c r="I14" s="43"/>
      <c r="J14" s="43">
        <v>0</v>
      </c>
      <c r="K14" s="44"/>
      <c r="L14" s="44"/>
      <c r="M14" s="44"/>
      <c r="N14" s="44"/>
      <c r="O14" s="44"/>
      <c r="P14" s="44"/>
      <c r="Q14" s="44"/>
      <c r="R14" s="45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5"/>
      <c r="AG14" s="44"/>
      <c r="AH14" s="44"/>
      <c r="AI14" s="46">
        <f>IFERROR(SUMIFS('4.3期末全在庫'!$G:$G,'4.3期末全在庫'!$B:$B,'4.仕掛品(製品課) (2)'!A14,'4.3期末全在庫'!$K:$K,"半製品"),"")</f>
        <v>0</v>
      </c>
      <c r="AJ14" s="47"/>
      <c r="AK14" s="46">
        <f t="shared" si="0"/>
        <v>0</v>
      </c>
      <c r="AL14" s="48"/>
      <c r="AM14" s="16"/>
      <c r="AN14" s="7"/>
      <c r="AO14" s="4">
        <v>0</v>
      </c>
    </row>
    <row r="15" spans="1:43" ht="13.5" hidden="1" customHeight="1">
      <c r="A15" s="40">
        <v>20110801137</v>
      </c>
      <c r="B15" s="41" t="s">
        <v>42</v>
      </c>
      <c r="C15" s="41" t="s">
        <v>20</v>
      </c>
      <c r="D15" s="41" t="s">
        <v>20</v>
      </c>
      <c r="E15" s="41"/>
      <c r="F15" s="41"/>
      <c r="G15" s="42">
        <f ca="1">IFERROR(VLOOKUP(F15,'[1]2.仕掛品(製造部)'!MY:NB,4,0),0)</f>
        <v>0</v>
      </c>
      <c r="H15" s="43">
        <v>0</v>
      </c>
      <c r="I15" s="43"/>
      <c r="J15" s="43">
        <v>0</v>
      </c>
      <c r="K15" s="44"/>
      <c r="L15" s="44"/>
      <c r="M15" s="44"/>
      <c r="N15" s="44"/>
      <c r="O15" s="44"/>
      <c r="P15" s="44"/>
      <c r="Q15" s="44"/>
      <c r="R15" s="45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5"/>
      <c r="AG15" s="44"/>
      <c r="AH15" s="44"/>
      <c r="AI15" s="46">
        <f>IFERROR(SUMIFS('4.3期末全在庫'!$G:$G,'4.3期末全在庫'!$B:$B,'4.仕掛品(製品課) (2)'!A15,'4.3期末全在庫'!$K:$K,"半製品"),"")</f>
        <v>0</v>
      </c>
      <c r="AJ15" s="47"/>
      <c r="AK15" s="46">
        <f t="shared" si="0"/>
        <v>0</v>
      </c>
      <c r="AL15" s="48"/>
      <c r="AM15" s="16"/>
      <c r="AN15" s="7"/>
      <c r="AO15" s="4">
        <v>6.1045484669501322</v>
      </c>
    </row>
    <row r="16" spans="1:43" ht="13.5" hidden="1" customHeight="1">
      <c r="A16" s="40">
        <v>20110801139</v>
      </c>
      <c r="B16" s="41" t="s">
        <v>43</v>
      </c>
      <c r="C16" s="41" t="s">
        <v>20</v>
      </c>
      <c r="D16" s="41" t="s">
        <v>20</v>
      </c>
      <c r="E16" s="41"/>
      <c r="F16" s="41"/>
      <c r="G16" s="42">
        <f ca="1">IFERROR(VLOOKUP(F16,'[1]2.仕掛品(製造部)'!MY:NB,4,0),0)</f>
        <v>0</v>
      </c>
      <c r="H16" s="43">
        <v>0</v>
      </c>
      <c r="I16" s="43"/>
      <c r="J16" s="43">
        <v>0</v>
      </c>
      <c r="K16" s="44"/>
      <c r="L16" s="44"/>
      <c r="M16" s="44"/>
      <c r="N16" s="44"/>
      <c r="O16" s="44"/>
      <c r="P16" s="44"/>
      <c r="Q16" s="44"/>
      <c r="R16" s="45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5"/>
      <c r="AG16" s="44"/>
      <c r="AH16" s="44"/>
      <c r="AI16" s="46">
        <f>IFERROR(SUMIFS('4.3期末全在庫'!$G:$G,'4.3期末全在庫'!$B:$B,'4.仕掛品(製品課) (2)'!A16,'4.3期末全在庫'!$K:$K,"半製品"),"")</f>
        <v>0</v>
      </c>
      <c r="AJ16" s="47"/>
      <c r="AK16" s="46">
        <f t="shared" si="0"/>
        <v>0</v>
      </c>
      <c r="AL16" s="48"/>
      <c r="AM16" s="16"/>
      <c r="AN16" s="7"/>
      <c r="AO16" s="4">
        <v>0</v>
      </c>
    </row>
    <row r="17" spans="1:43" ht="13.5" hidden="1" customHeight="1">
      <c r="A17" s="40">
        <v>20110801142</v>
      </c>
      <c r="B17" s="41" t="s">
        <v>44</v>
      </c>
      <c r="C17" s="41" t="s">
        <v>20</v>
      </c>
      <c r="D17" s="41" t="s">
        <v>20</v>
      </c>
      <c r="E17" s="41">
        <v>145</v>
      </c>
      <c r="F17" s="41" t="s">
        <v>45</v>
      </c>
      <c r="G17" s="42">
        <f ca="1">IFERROR(VLOOKUP(F17,'[1]2.仕掛品(製造部)'!MY:NB,4,0),0)</f>
        <v>1.2657092176984073</v>
      </c>
      <c r="H17" s="43">
        <v>0</v>
      </c>
      <c r="I17" s="43"/>
      <c r="J17" s="43">
        <v>0</v>
      </c>
      <c r="K17" s="44"/>
      <c r="L17" s="44"/>
      <c r="M17" s="44"/>
      <c r="N17" s="44"/>
      <c r="O17" s="44"/>
      <c r="P17" s="44"/>
      <c r="Q17" s="44"/>
      <c r="R17" s="45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5"/>
      <c r="AG17" s="44"/>
      <c r="AH17" s="44"/>
      <c r="AI17" s="46">
        <f>IFERROR(SUMIFS('4.3期末全在庫'!$G:$G,'4.3期末全在庫'!$B:$B,'4.仕掛品(製品課) (2)'!A17,'4.3期末全在庫'!$K:$K,"半製品"),"")</f>
        <v>0</v>
      </c>
      <c r="AJ17" s="47"/>
      <c r="AK17" s="46">
        <f t="shared" si="0"/>
        <v>0</v>
      </c>
      <c r="AL17" s="48"/>
      <c r="AM17" s="16"/>
      <c r="AN17" s="7"/>
      <c r="AO17" s="4">
        <v>0</v>
      </c>
    </row>
    <row r="18" spans="1:43" ht="13.5" hidden="1" customHeight="1">
      <c r="A18" s="40">
        <v>20110801143</v>
      </c>
      <c r="B18" s="41" t="s">
        <v>46</v>
      </c>
      <c r="C18" s="41" t="s">
        <v>20</v>
      </c>
      <c r="D18" s="41" t="s">
        <v>20</v>
      </c>
      <c r="E18" s="41"/>
      <c r="F18" s="41"/>
      <c r="G18" s="42">
        <f ca="1">IFERROR(VLOOKUP(F18,'[1]2.仕掛品(製造部)'!MY:NB,4,0),0)</f>
        <v>0</v>
      </c>
      <c r="H18" s="43">
        <v>0</v>
      </c>
      <c r="I18" s="43"/>
      <c r="J18" s="43">
        <v>0</v>
      </c>
      <c r="K18" s="44"/>
      <c r="L18" s="44"/>
      <c r="M18" s="44"/>
      <c r="N18" s="44"/>
      <c r="O18" s="44"/>
      <c r="P18" s="44"/>
      <c r="Q18" s="44"/>
      <c r="R18" s="45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44"/>
      <c r="AH18" s="44"/>
      <c r="AI18" s="46">
        <f>IFERROR(SUMIFS('4.3期末全在庫'!$G:$G,'4.3期末全在庫'!$B:$B,'4.仕掛品(製品課) (2)'!A18,'4.3期末全在庫'!$K:$K,"半製品"),"")</f>
        <v>0</v>
      </c>
      <c r="AJ18" s="47"/>
      <c r="AK18" s="46">
        <f t="shared" si="0"/>
        <v>0</v>
      </c>
      <c r="AL18" s="48"/>
      <c r="AM18" s="16"/>
      <c r="AN18" s="7"/>
      <c r="AO18" s="4">
        <v>0</v>
      </c>
      <c r="AQ18" s="3">
        <f t="shared" ref="AQ18:AQ81" si="1">IF(SUM(H18:AK18)=0,0,"ok")</f>
        <v>0</v>
      </c>
    </row>
    <row r="19" spans="1:43" ht="13.5" customHeight="1">
      <c r="A19" s="40">
        <v>20110801158</v>
      </c>
      <c r="B19" s="41" t="s">
        <v>47</v>
      </c>
      <c r="C19" s="41" t="s">
        <v>20</v>
      </c>
      <c r="D19" s="41" t="s">
        <v>20</v>
      </c>
      <c r="E19" s="41">
        <v>5</v>
      </c>
      <c r="F19" s="41" t="s">
        <v>48</v>
      </c>
      <c r="G19" s="42">
        <f>IFERROR(VLOOKUP(F19,'[3]2'!MY:NB,4,0),0)</f>
        <v>0</v>
      </c>
      <c r="H19" s="43">
        <v>180</v>
      </c>
      <c r="I19" s="43"/>
      <c r="J19" s="43">
        <v>1110.9506481061164</v>
      </c>
      <c r="K19" s="44"/>
      <c r="L19" s="44"/>
      <c r="M19" s="44"/>
      <c r="N19" s="44"/>
      <c r="O19" s="44"/>
      <c r="P19" s="44"/>
      <c r="Q19" s="44"/>
      <c r="R19" s="4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5"/>
      <c r="AG19" s="44"/>
      <c r="AH19" s="44"/>
      <c r="AI19" s="46">
        <f>IFERROR(SUMIFS('4.3期末全在庫'!$G:$G,'4.3期末全在庫'!$B:$B,'4.仕掛品(製品課) (2)'!A19,'4.3期末全在庫'!$K:$K,"半製品"),"")</f>
        <v>1350</v>
      </c>
      <c r="AJ19" s="47"/>
      <c r="AK19" s="46">
        <f ca="1">AI19*AF175/E19*E175</f>
        <v>82945.987522361276</v>
      </c>
      <c r="AL19" s="48"/>
      <c r="AM19" s="16"/>
      <c r="AN19" s="7"/>
      <c r="AO19" s="4">
        <v>0</v>
      </c>
      <c r="AQ19" s="3" t="str">
        <f t="shared" ca="1" si="1"/>
        <v>ok</v>
      </c>
    </row>
    <row r="20" spans="1:43" ht="13.5" customHeight="1">
      <c r="A20" s="40">
        <v>20110801159</v>
      </c>
      <c r="B20" s="41" t="s">
        <v>49</v>
      </c>
      <c r="C20" s="41" t="s">
        <v>20</v>
      </c>
      <c r="D20" s="41" t="s">
        <v>20</v>
      </c>
      <c r="E20" s="41">
        <v>5</v>
      </c>
      <c r="F20" s="41" t="s">
        <v>50</v>
      </c>
      <c r="G20" s="42">
        <f ca="1">IFERROR(VLOOKUP(F20,'[1]2.仕掛品(製造部)'!MY:NB,4,0),0)</f>
        <v>2.2073146339103578</v>
      </c>
      <c r="H20" s="43">
        <v>4500</v>
      </c>
      <c r="I20" s="43"/>
      <c r="J20" s="43">
        <v>37735.652622894268</v>
      </c>
      <c r="K20" s="44"/>
      <c r="L20" s="44"/>
      <c r="M20" s="44"/>
      <c r="N20" s="44"/>
      <c r="O20" s="44"/>
      <c r="P20" s="44"/>
      <c r="Q20" s="44"/>
      <c r="R20" s="45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5"/>
      <c r="AG20" s="44"/>
      <c r="AH20" s="44"/>
      <c r="AI20" s="46">
        <f>IFERROR(SUMIFS('4.3期末全在庫'!$G:$G,'4.3期末全在庫'!$B:$B,'4.仕掛品(製品課) (2)'!A20,'4.3期末全在庫'!$K:$K,"半製品"),"")</f>
        <v>0</v>
      </c>
      <c r="AJ20" s="47"/>
      <c r="AK20" s="46">
        <f t="shared" si="0"/>
        <v>0</v>
      </c>
      <c r="AL20" s="48"/>
      <c r="AM20" s="16"/>
      <c r="AN20" s="7"/>
      <c r="AO20" s="4">
        <v>0</v>
      </c>
      <c r="AQ20" s="3" t="str">
        <f t="shared" si="1"/>
        <v>ok</v>
      </c>
    </row>
    <row r="21" spans="1:43" ht="13.5" customHeight="1">
      <c r="A21" s="40">
        <v>20110801161</v>
      </c>
      <c r="B21" s="41" t="s">
        <v>51</v>
      </c>
      <c r="C21" s="41" t="s">
        <v>20</v>
      </c>
      <c r="D21" s="41" t="s">
        <v>20</v>
      </c>
      <c r="E21" s="41">
        <v>5</v>
      </c>
      <c r="F21" s="41" t="s">
        <v>52</v>
      </c>
      <c r="G21" s="42">
        <f ca="1">IFERROR(VLOOKUP(F21,'[1]2.仕掛品(製造部)'!MY:NB,4,0),0)</f>
        <v>1.6947415974326687</v>
      </c>
      <c r="H21" s="43">
        <v>3800</v>
      </c>
      <c r="I21" s="43"/>
      <c r="J21" s="43">
        <v>25204.237113497751</v>
      </c>
      <c r="K21" s="44"/>
      <c r="L21" s="44"/>
      <c r="M21" s="44"/>
      <c r="N21" s="44"/>
      <c r="O21" s="44"/>
      <c r="P21" s="44"/>
      <c r="Q21" s="44"/>
      <c r="R21" s="45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5"/>
      <c r="AG21" s="44"/>
      <c r="AH21" s="44"/>
      <c r="AI21" s="46">
        <f>IFERROR(SUMIFS('4.3期末全在庫'!$G:$G,'4.3期末全在庫'!$B:$B,'4.仕掛品(製品課) (2)'!A21,'4.3期末全在庫'!$K:$K,"半製品"),"")</f>
        <v>0</v>
      </c>
      <c r="AJ21" s="47"/>
      <c r="AK21" s="46">
        <f t="shared" si="0"/>
        <v>0</v>
      </c>
      <c r="AL21" s="48"/>
      <c r="AM21" s="16"/>
      <c r="AN21" s="7"/>
      <c r="AO21" s="4">
        <v>7.1801316270338456</v>
      </c>
      <c r="AQ21" s="3" t="str">
        <f t="shared" si="1"/>
        <v>ok</v>
      </c>
    </row>
    <row r="22" spans="1:43" ht="13.5" customHeight="1">
      <c r="A22" s="40">
        <v>20110801164</v>
      </c>
      <c r="B22" s="41" t="s">
        <v>53</v>
      </c>
      <c r="C22" s="41" t="s">
        <v>20</v>
      </c>
      <c r="D22" s="41" t="s">
        <v>20</v>
      </c>
      <c r="E22" s="41">
        <v>5</v>
      </c>
      <c r="F22" s="41" t="s">
        <v>48</v>
      </c>
      <c r="G22" s="42">
        <f ca="1">IFERROR(VLOOKUP(F22,'[1]2.仕掛品(製造部)'!MY:NB,4,0),0)</f>
        <v>1.4973297795834115</v>
      </c>
      <c r="H22" s="43">
        <v>900</v>
      </c>
      <c r="I22" s="43"/>
      <c r="J22" s="43">
        <v>5554.753240530581</v>
      </c>
      <c r="K22" s="44"/>
      <c r="L22" s="44"/>
      <c r="M22" s="44"/>
      <c r="N22" s="44"/>
      <c r="O22" s="44"/>
      <c r="P22" s="44"/>
      <c r="Q22" s="44"/>
      <c r="R22" s="45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5"/>
      <c r="AG22" s="44"/>
      <c r="AH22" s="44"/>
      <c r="AI22" s="46">
        <f>IFERROR(SUMIFS('4.3期末全在庫'!$G:$G,'4.3期末全在庫'!$B:$B,'4.仕掛品(製品課) (2)'!A22,'4.3期末全在庫'!$K:$K,"半製品"),"")</f>
        <v>1800</v>
      </c>
      <c r="AJ22" s="47"/>
      <c r="AK22" s="46">
        <f ca="1">AI22*AF175/E22*E175</f>
        <v>110594.65002981503</v>
      </c>
      <c r="AL22" s="48"/>
      <c r="AM22" s="16"/>
      <c r="AN22" s="7"/>
      <c r="AO22" s="4">
        <v>0</v>
      </c>
      <c r="AQ22" s="3" t="str">
        <f t="shared" ca="1" si="1"/>
        <v>ok</v>
      </c>
    </row>
    <row r="23" spans="1:43" ht="13.5" hidden="1" customHeight="1">
      <c r="A23" s="40">
        <v>20110801167</v>
      </c>
      <c r="B23" s="41" t="s">
        <v>54</v>
      </c>
      <c r="C23" s="41" t="s">
        <v>20</v>
      </c>
      <c r="D23" s="41" t="s">
        <v>20</v>
      </c>
      <c r="E23" s="41">
        <v>5</v>
      </c>
      <c r="F23" s="41" t="s">
        <v>55</v>
      </c>
      <c r="G23" s="42">
        <f ca="1">IFERROR(VLOOKUP(F23,'[1]2.仕掛品(製造部)'!MY:NB,4,0),0)</f>
        <v>0</v>
      </c>
      <c r="H23" s="43">
        <v>0</v>
      </c>
      <c r="I23" s="43"/>
      <c r="J23" s="43">
        <v>0</v>
      </c>
      <c r="K23" s="44"/>
      <c r="L23" s="44"/>
      <c r="M23" s="44"/>
      <c r="N23" s="44"/>
      <c r="O23" s="44"/>
      <c r="P23" s="44"/>
      <c r="Q23" s="44"/>
      <c r="R23" s="45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5"/>
      <c r="AG23" s="44"/>
      <c r="AH23" s="44"/>
      <c r="AI23" s="46">
        <f>IFERROR(SUMIFS('4.3期末全在庫'!$G:$G,'4.3期末全在庫'!$B:$B,'4.仕掛品(製品課) (2)'!A23,'4.3期末全在庫'!$K:$K,"半製品"),"")</f>
        <v>0</v>
      </c>
      <c r="AJ23" s="47"/>
      <c r="AK23" s="46">
        <f t="shared" si="0"/>
        <v>0</v>
      </c>
      <c r="AL23" s="48"/>
      <c r="AM23" s="16"/>
      <c r="AN23" s="7">
        <v>11.488231235374519</v>
      </c>
      <c r="AO23" s="4">
        <v>67.628909679182058</v>
      </c>
      <c r="AQ23" s="3">
        <f t="shared" si="1"/>
        <v>0</v>
      </c>
    </row>
    <row r="24" spans="1:43" ht="13.5" hidden="1" customHeight="1">
      <c r="A24" s="40">
        <v>20110801168</v>
      </c>
      <c r="B24" s="41" t="s">
        <v>56</v>
      </c>
      <c r="C24" s="41" t="s">
        <v>20</v>
      </c>
      <c r="D24" s="41" t="s">
        <v>20</v>
      </c>
      <c r="E24" s="41">
        <v>5</v>
      </c>
      <c r="F24" s="41" t="s">
        <v>57</v>
      </c>
      <c r="G24" s="42">
        <f ca="1">IFERROR(VLOOKUP(F24,'[1]2.仕掛品(製造部)'!MY:NB,4,0),0)</f>
        <v>1.1499333504230713</v>
      </c>
      <c r="H24" s="43">
        <v>0</v>
      </c>
      <c r="I24" s="43"/>
      <c r="J24" s="43">
        <v>0</v>
      </c>
      <c r="K24" s="44"/>
      <c r="L24" s="44"/>
      <c r="M24" s="44"/>
      <c r="N24" s="44"/>
      <c r="O24" s="44"/>
      <c r="P24" s="44"/>
      <c r="Q24" s="44"/>
      <c r="R24" s="45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5"/>
      <c r="AG24" s="44"/>
      <c r="AH24" s="44"/>
      <c r="AI24" s="46">
        <f>IFERROR(SUMIFS('4.3期末全在庫'!$G:$G,'4.3期末全在庫'!$B:$B,'4.仕掛品(製品課) (2)'!A24,'4.3期末全在庫'!$K:$K,"半製品"),"")</f>
        <v>0</v>
      </c>
      <c r="AJ24" s="47"/>
      <c r="AK24" s="46">
        <f t="shared" si="0"/>
        <v>0</v>
      </c>
      <c r="AL24" s="48"/>
      <c r="AM24" s="16"/>
      <c r="AN24" s="7"/>
      <c r="AO24" s="4">
        <v>1328.020252472083</v>
      </c>
      <c r="AQ24" s="3">
        <f t="shared" si="1"/>
        <v>0</v>
      </c>
    </row>
    <row r="25" spans="1:43" ht="13.5" hidden="1" customHeight="1">
      <c r="A25" s="40">
        <v>20110801169</v>
      </c>
      <c r="B25" s="41" t="s">
        <v>58</v>
      </c>
      <c r="C25" s="41" t="s">
        <v>20</v>
      </c>
      <c r="D25" s="41" t="s">
        <v>20</v>
      </c>
      <c r="E25" s="41">
        <v>15</v>
      </c>
      <c r="F25" s="41" t="s">
        <v>59</v>
      </c>
      <c r="G25" s="42">
        <f ca="1">IFERROR(VLOOKUP(F25,'[1]2.仕掛品(製造部)'!MY:NB,4,0),0)</f>
        <v>1.6405740954785171</v>
      </c>
      <c r="H25" s="43">
        <v>0</v>
      </c>
      <c r="I25" s="43"/>
      <c r="J25" s="43">
        <v>0</v>
      </c>
      <c r="K25" s="44"/>
      <c r="L25" s="44"/>
      <c r="M25" s="44"/>
      <c r="N25" s="44"/>
      <c r="O25" s="44"/>
      <c r="P25" s="44"/>
      <c r="Q25" s="44"/>
      <c r="R25" s="45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5"/>
      <c r="AG25" s="44"/>
      <c r="AH25" s="44"/>
      <c r="AI25" s="46">
        <f>IFERROR(SUMIFS('4.3期末全在庫'!$G:$G,'4.3期末全在庫'!$B:$B,'4.仕掛品(製品課) (2)'!A25,'4.3期末全在庫'!$K:$K,"半製品"),"")</f>
        <v>0</v>
      </c>
      <c r="AJ25" s="47"/>
      <c r="AK25" s="46">
        <f t="shared" si="0"/>
        <v>0</v>
      </c>
      <c r="AL25" s="48"/>
      <c r="AM25" s="16"/>
      <c r="AN25" s="7">
        <v>20.138231235374519</v>
      </c>
      <c r="AO25" s="4">
        <v>72.32067280130552</v>
      </c>
      <c r="AQ25" s="3">
        <f t="shared" si="1"/>
        <v>0</v>
      </c>
    </row>
    <row r="26" spans="1:43" ht="13.5" hidden="1" customHeight="1">
      <c r="A26" s="40">
        <v>20110801179</v>
      </c>
      <c r="B26" s="41" t="s">
        <v>60</v>
      </c>
      <c r="C26" s="41" t="s">
        <v>20</v>
      </c>
      <c r="D26" s="41" t="s">
        <v>20</v>
      </c>
      <c r="E26" s="41">
        <v>5</v>
      </c>
      <c r="F26" s="41" t="s">
        <v>61</v>
      </c>
      <c r="G26" s="42">
        <f ca="1">IFERROR(VLOOKUP(F26,'[1]2.仕掛品(製造部)'!MY:NB,4,0),0)</f>
        <v>1.8947649106326334</v>
      </c>
      <c r="H26" s="43">
        <v>0</v>
      </c>
      <c r="I26" s="43"/>
      <c r="J26" s="43">
        <v>0</v>
      </c>
      <c r="K26" s="44"/>
      <c r="L26" s="44"/>
      <c r="M26" s="44"/>
      <c r="N26" s="44"/>
      <c r="O26" s="44"/>
      <c r="P26" s="44"/>
      <c r="Q26" s="44"/>
      <c r="R26" s="45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5"/>
      <c r="AG26" s="44"/>
      <c r="AH26" s="44"/>
      <c r="AI26" s="46">
        <f>IFERROR(SUMIFS('4.3期末全在庫'!$G:$G,'4.3期末全在庫'!$B:$B,'4.仕掛品(製品課) (2)'!A26,'4.3期末全在庫'!$K:$K,"半製品"),"")</f>
        <v>0</v>
      </c>
      <c r="AJ26" s="47"/>
      <c r="AK26" s="46">
        <f t="shared" si="0"/>
        <v>0</v>
      </c>
      <c r="AL26" s="48"/>
      <c r="AM26" s="16"/>
      <c r="AN26" s="7">
        <v>140.76441345061781</v>
      </c>
      <c r="AO26" s="4">
        <v>427.69343621923889</v>
      </c>
      <c r="AQ26" s="3">
        <f t="shared" si="1"/>
        <v>0</v>
      </c>
    </row>
    <row r="27" spans="1:43" ht="13.5" hidden="1" customHeight="1">
      <c r="A27" s="40">
        <v>20110801204</v>
      </c>
      <c r="B27" s="41" t="s">
        <v>62</v>
      </c>
      <c r="C27" s="41" t="s">
        <v>20</v>
      </c>
      <c r="D27" s="41" t="s">
        <v>20</v>
      </c>
      <c r="E27" s="41">
        <v>3.34</v>
      </c>
      <c r="F27" s="41" t="s">
        <v>63</v>
      </c>
      <c r="G27" s="42">
        <f ca="1">IFERROR(VLOOKUP(F27,'[1]2.仕掛品(製造部)'!MY:NB,4,0),0)</f>
        <v>1.349963068994019</v>
      </c>
      <c r="H27" s="43">
        <v>0</v>
      </c>
      <c r="I27" s="43"/>
      <c r="J27" s="43">
        <v>0</v>
      </c>
      <c r="K27" s="44"/>
      <c r="L27" s="44"/>
      <c r="M27" s="44"/>
      <c r="N27" s="44"/>
      <c r="O27" s="44"/>
      <c r="P27" s="44"/>
      <c r="Q27" s="44"/>
      <c r="R27" s="45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5"/>
      <c r="AG27" s="44"/>
      <c r="AH27" s="44"/>
      <c r="AI27" s="46">
        <f>IFERROR(SUMIFS('4.3期末全在庫'!$G:$G,'4.3期末全在庫'!$B:$B,'4.仕掛品(製品課) (2)'!A27,'4.3期末全在庫'!$K:$K,"半製品"),"")</f>
        <v>0</v>
      </c>
      <c r="AJ27" s="47"/>
      <c r="AK27" s="46">
        <f t="shared" si="0"/>
        <v>0</v>
      </c>
      <c r="AL27" s="48"/>
      <c r="AM27" s="16"/>
      <c r="AN27" s="7">
        <v>762.89597252148883</v>
      </c>
      <c r="AO27" s="4">
        <v>1582.1569905224044</v>
      </c>
      <c r="AQ27" s="3">
        <f t="shared" si="1"/>
        <v>0</v>
      </c>
    </row>
    <row r="28" spans="1:43" ht="13.5" hidden="1" customHeight="1">
      <c r="A28" s="40">
        <v>20110801206</v>
      </c>
      <c r="B28" s="41" t="s">
        <v>64</v>
      </c>
      <c r="C28" s="41" t="s">
        <v>20</v>
      </c>
      <c r="D28" s="41" t="s">
        <v>20</v>
      </c>
      <c r="E28" s="41">
        <v>15</v>
      </c>
      <c r="F28" s="41" t="s">
        <v>59</v>
      </c>
      <c r="G28" s="42">
        <f ca="1">IFERROR(VLOOKUP(F28,'[1]2.仕掛品(製造部)'!MY:NB,4,0),0)</f>
        <v>1.6405740954785171</v>
      </c>
      <c r="H28" s="43">
        <v>0</v>
      </c>
      <c r="I28" s="43"/>
      <c r="J28" s="43">
        <v>0</v>
      </c>
      <c r="K28" s="44"/>
      <c r="L28" s="44"/>
      <c r="M28" s="44"/>
      <c r="N28" s="44"/>
      <c r="O28" s="44"/>
      <c r="P28" s="44"/>
      <c r="Q28" s="44"/>
      <c r="R28" s="45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44"/>
      <c r="AH28" s="44"/>
      <c r="AI28" s="46">
        <f>IFERROR(SUMIFS('4.3期末全在庫'!$G:$G,'4.3期末全在庫'!$B:$B,'4.仕掛品(製品課) (2)'!A28,'4.3期末全在庫'!$K:$K,"半製品"),"")</f>
        <v>0</v>
      </c>
      <c r="AJ28" s="47"/>
      <c r="AK28" s="46">
        <f t="shared" si="0"/>
        <v>0</v>
      </c>
      <c r="AL28" s="48"/>
      <c r="AM28" s="16"/>
      <c r="AN28" s="7"/>
      <c r="AO28" s="4">
        <v>0</v>
      </c>
      <c r="AQ28" s="3">
        <f t="shared" si="1"/>
        <v>0</v>
      </c>
    </row>
    <row r="29" spans="1:43" ht="13.5" hidden="1" customHeight="1">
      <c r="A29" s="40">
        <v>20110801213</v>
      </c>
      <c r="B29" s="41" t="s">
        <v>65</v>
      </c>
      <c r="C29" s="41" t="s">
        <v>20</v>
      </c>
      <c r="D29" s="41" t="s">
        <v>20</v>
      </c>
      <c r="E29" s="41">
        <v>6</v>
      </c>
      <c r="F29" s="41" t="s">
        <v>66</v>
      </c>
      <c r="G29" s="42">
        <f ca="1">IFERROR(VLOOKUP(F29,'[1]2.仕掛品(製造部)'!MY:NB,4,0),0)</f>
        <v>0</v>
      </c>
      <c r="H29" s="43">
        <v>0</v>
      </c>
      <c r="I29" s="43"/>
      <c r="J29" s="43">
        <v>0</v>
      </c>
      <c r="K29" s="44"/>
      <c r="L29" s="44"/>
      <c r="M29" s="44"/>
      <c r="N29" s="44"/>
      <c r="O29" s="44"/>
      <c r="P29" s="44"/>
      <c r="Q29" s="44"/>
      <c r="R29" s="45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5"/>
      <c r="AG29" s="44"/>
      <c r="AH29" s="44"/>
      <c r="AI29" s="46">
        <f>IFERROR(SUMIFS('4.3期末全在庫'!$G:$G,'4.3期末全在庫'!$B:$B,'4.仕掛品(製品課) (2)'!A29,'4.3期末全在庫'!$K:$K,"半製品"),"")</f>
        <v>0</v>
      </c>
      <c r="AJ29" s="47"/>
      <c r="AK29" s="46">
        <f t="shared" si="0"/>
        <v>0</v>
      </c>
      <c r="AL29" s="48"/>
      <c r="AM29" s="16"/>
      <c r="AN29" s="7">
        <v>192.7705605771429</v>
      </c>
      <c r="AO29" s="4">
        <v>0</v>
      </c>
      <c r="AQ29" s="3">
        <f t="shared" si="1"/>
        <v>0</v>
      </c>
    </row>
    <row r="30" spans="1:43" ht="13.5" hidden="1" customHeight="1">
      <c r="A30" s="40">
        <v>20110801215</v>
      </c>
      <c r="B30" s="41" t="s">
        <v>67</v>
      </c>
      <c r="C30" s="41" t="s">
        <v>20</v>
      </c>
      <c r="D30" s="41" t="s">
        <v>20</v>
      </c>
      <c r="E30" s="41">
        <v>10</v>
      </c>
      <c r="F30" s="41" t="s">
        <v>68</v>
      </c>
      <c r="G30" s="42">
        <f ca="1">IFERROR(VLOOKUP(F30,'[1]2.仕掛品(製造部)'!MY:NB,4,0),0)</f>
        <v>5.1725293561013439</v>
      </c>
      <c r="H30" s="43">
        <v>0</v>
      </c>
      <c r="I30" s="43"/>
      <c r="J30" s="43">
        <v>0</v>
      </c>
      <c r="K30" s="44"/>
      <c r="L30" s="44"/>
      <c r="M30" s="44"/>
      <c r="N30" s="44"/>
      <c r="O30" s="44"/>
      <c r="P30" s="44"/>
      <c r="Q30" s="44"/>
      <c r="R30" s="45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5"/>
      <c r="AG30" s="44"/>
      <c r="AH30" s="44"/>
      <c r="AI30" s="46">
        <f>IFERROR(SUMIFS('4.3期末全在庫'!$G:$G,'4.3期末全在庫'!$B:$B,'4.仕掛品(製品課) (2)'!A30,'4.3期末全在庫'!$K:$K,"半製品"),"")</f>
        <v>0</v>
      </c>
      <c r="AJ30" s="47"/>
      <c r="AK30" s="46">
        <f t="shared" si="0"/>
        <v>0</v>
      </c>
      <c r="AL30" s="48"/>
      <c r="AM30" s="16"/>
      <c r="AN30" s="7">
        <v>82.903660577142858</v>
      </c>
      <c r="AO30" s="4">
        <v>0</v>
      </c>
      <c r="AQ30" s="3">
        <f t="shared" si="1"/>
        <v>0</v>
      </c>
    </row>
    <row r="31" spans="1:43" ht="13.5" hidden="1" customHeight="1">
      <c r="A31" s="40">
        <v>20110801216</v>
      </c>
      <c r="B31" s="41" t="s">
        <v>69</v>
      </c>
      <c r="C31" s="41" t="s">
        <v>20</v>
      </c>
      <c r="D31" s="41" t="s">
        <v>20</v>
      </c>
      <c r="E31" s="41"/>
      <c r="F31" s="41"/>
      <c r="G31" s="42">
        <f ca="1">IFERROR(VLOOKUP(F31,'[1]2.仕掛品(製造部)'!MY:NB,4,0),0)</f>
        <v>0</v>
      </c>
      <c r="H31" s="43">
        <v>0</v>
      </c>
      <c r="I31" s="43"/>
      <c r="J31" s="43">
        <v>0</v>
      </c>
      <c r="K31" s="44"/>
      <c r="L31" s="44"/>
      <c r="M31" s="44"/>
      <c r="N31" s="44"/>
      <c r="O31" s="44"/>
      <c r="P31" s="44"/>
      <c r="Q31" s="44"/>
      <c r="R31" s="45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4"/>
      <c r="AH31" s="44"/>
      <c r="AI31" s="46">
        <f>IFERROR(SUMIFS('4.3期末全在庫'!$G:$G,'4.3期末全在庫'!$B:$B,'4.仕掛品(製品課) (2)'!A31,'4.3期末全在庫'!$K:$K,"半製品"),"")</f>
        <v>0</v>
      </c>
      <c r="AJ31" s="47"/>
      <c r="AK31" s="46">
        <f t="shared" si="0"/>
        <v>0</v>
      </c>
      <c r="AL31" s="48"/>
      <c r="AM31" s="16"/>
      <c r="AN31" s="7">
        <v>92.267500866399061</v>
      </c>
      <c r="AO31" s="4">
        <v>0</v>
      </c>
      <c r="AQ31" s="3">
        <f t="shared" si="1"/>
        <v>0</v>
      </c>
    </row>
    <row r="32" spans="1:43" ht="13.5" hidden="1" customHeight="1">
      <c r="A32" s="40">
        <v>20110801217</v>
      </c>
      <c r="B32" s="41" t="s">
        <v>70</v>
      </c>
      <c r="C32" s="41" t="s">
        <v>20</v>
      </c>
      <c r="D32" s="41" t="s">
        <v>20</v>
      </c>
      <c r="E32" s="41"/>
      <c r="F32" s="41"/>
      <c r="G32" s="42">
        <f ca="1">IFERROR(VLOOKUP(F32,'[1]2.仕掛品(製造部)'!MY:NB,4,0),0)</f>
        <v>0</v>
      </c>
      <c r="H32" s="43">
        <v>0</v>
      </c>
      <c r="I32" s="43"/>
      <c r="J32" s="43">
        <v>0</v>
      </c>
      <c r="K32" s="44"/>
      <c r="L32" s="44"/>
      <c r="M32" s="44"/>
      <c r="N32" s="44"/>
      <c r="O32" s="44"/>
      <c r="P32" s="44"/>
      <c r="Q32" s="44"/>
      <c r="R32" s="45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4"/>
      <c r="AH32" s="44"/>
      <c r="AI32" s="46">
        <f>IFERROR(SUMIFS('4.3期末全在庫'!$G:$G,'4.3期末全在庫'!$B:$B,'4.仕掛品(製品課) (2)'!A32,'4.3期末全在庫'!$K:$K,"半製品"),"")</f>
        <v>0</v>
      </c>
      <c r="AJ32" s="47"/>
      <c r="AK32" s="46">
        <f t="shared" si="0"/>
        <v>0</v>
      </c>
      <c r="AL32" s="48"/>
      <c r="AM32" s="16"/>
      <c r="AN32" s="7"/>
      <c r="AO32" s="4">
        <v>0</v>
      </c>
      <c r="AQ32" s="3">
        <f t="shared" si="1"/>
        <v>0</v>
      </c>
    </row>
    <row r="33" spans="1:43" ht="13.5" hidden="1" customHeight="1">
      <c r="A33" s="40">
        <v>20110801221</v>
      </c>
      <c r="B33" s="41" t="s">
        <v>71</v>
      </c>
      <c r="C33" s="41" t="s">
        <v>20</v>
      </c>
      <c r="D33" s="41" t="s">
        <v>20</v>
      </c>
      <c r="E33" s="41">
        <v>5</v>
      </c>
      <c r="F33" s="41" t="s">
        <v>72</v>
      </c>
      <c r="G33" s="42">
        <f ca="1">IFERROR(VLOOKUP(F33,'[1]2.仕掛品(製造部)'!MY:NB,4,0),0)</f>
        <v>2.541445333994659</v>
      </c>
      <c r="H33" s="43">
        <v>0</v>
      </c>
      <c r="I33" s="43"/>
      <c r="J33" s="43">
        <v>0</v>
      </c>
      <c r="K33" s="44"/>
      <c r="L33" s="44"/>
      <c r="M33" s="44"/>
      <c r="N33" s="44"/>
      <c r="O33" s="44"/>
      <c r="P33" s="44"/>
      <c r="Q33" s="44"/>
      <c r="R33" s="45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4"/>
      <c r="AH33" s="44"/>
      <c r="AI33" s="46">
        <f>IFERROR(SUMIFS('4.3期末全在庫'!$G:$G,'4.3期末全在庫'!$B:$B,'4.仕掛品(製品課) (2)'!A33,'4.3期末全在庫'!$K:$K,"半製品"),"")</f>
        <v>0</v>
      </c>
      <c r="AJ33" s="47"/>
      <c r="AK33" s="46">
        <f t="shared" si="0"/>
        <v>0</v>
      </c>
      <c r="AL33" s="48"/>
      <c r="AM33" s="16"/>
      <c r="AN33" s="7"/>
      <c r="AO33" s="4">
        <v>0</v>
      </c>
      <c r="AQ33" s="3">
        <f t="shared" si="1"/>
        <v>0</v>
      </c>
    </row>
    <row r="34" spans="1:43" ht="13.5" hidden="1" customHeight="1">
      <c r="A34" s="40">
        <v>20110801223</v>
      </c>
      <c r="B34" s="41" t="s">
        <v>73</v>
      </c>
      <c r="C34" s="41" t="s">
        <v>20</v>
      </c>
      <c r="D34" s="41" t="s">
        <v>20</v>
      </c>
      <c r="E34" s="41">
        <v>7.5</v>
      </c>
      <c r="F34" s="41" t="s">
        <v>74</v>
      </c>
      <c r="G34" s="42">
        <f ca="1">IFERROR(VLOOKUP(F34,'[1]2.仕掛品(製造部)'!MY:NB,4,0),0)</f>
        <v>1.8060341576046244</v>
      </c>
      <c r="H34" s="43">
        <v>0</v>
      </c>
      <c r="I34" s="43"/>
      <c r="J34" s="43">
        <v>0</v>
      </c>
      <c r="K34" s="44"/>
      <c r="L34" s="44"/>
      <c r="M34" s="44"/>
      <c r="N34" s="44"/>
      <c r="O34" s="44"/>
      <c r="P34" s="44"/>
      <c r="Q34" s="44"/>
      <c r="R34" s="45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4"/>
      <c r="AH34" s="44"/>
      <c r="AI34" s="46">
        <f>IFERROR(SUMIFS('4.3期末全在庫'!$G:$G,'4.3期末全在庫'!$B:$B,'4.仕掛品(製品課) (2)'!A34,'4.3期末全在庫'!$K:$K,"半製品"),"")</f>
        <v>0</v>
      </c>
      <c r="AJ34" s="47"/>
      <c r="AK34" s="46">
        <f t="shared" si="0"/>
        <v>0</v>
      </c>
      <c r="AL34" s="48"/>
      <c r="AM34" s="16"/>
      <c r="AN34" s="7">
        <v>471.83603022018752</v>
      </c>
      <c r="AO34" s="4">
        <v>3237.5044566597048</v>
      </c>
      <c r="AQ34" s="3">
        <f t="shared" si="1"/>
        <v>0</v>
      </c>
    </row>
    <row r="35" spans="1:43" ht="13.5" hidden="1" customHeight="1">
      <c r="A35" s="40">
        <v>20110801234</v>
      </c>
      <c r="B35" s="41" t="s">
        <v>75</v>
      </c>
      <c r="C35" s="41" t="s">
        <v>20</v>
      </c>
      <c r="D35" s="41" t="s">
        <v>20</v>
      </c>
      <c r="E35" s="41">
        <v>10</v>
      </c>
      <c r="F35" s="41" t="s">
        <v>45</v>
      </c>
      <c r="G35" s="42">
        <f ca="1">IFERROR(VLOOKUP(F35,'[1]2.仕掛品(製造部)'!MY:NB,4,0),0)</f>
        <v>1.2657092176984073</v>
      </c>
      <c r="H35" s="43">
        <v>0</v>
      </c>
      <c r="I35" s="43"/>
      <c r="J35" s="43">
        <v>0</v>
      </c>
      <c r="K35" s="44"/>
      <c r="L35" s="44"/>
      <c r="M35" s="44"/>
      <c r="N35" s="44"/>
      <c r="O35" s="44"/>
      <c r="P35" s="44"/>
      <c r="Q35" s="44"/>
      <c r="R35" s="45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4"/>
      <c r="AH35" s="44"/>
      <c r="AI35" s="46">
        <f>IFERROR(SUMIFS('4.3期末全在庫'!$G:$G,'4.3期末全在庫'!$B:$B,'4.仕掛品(製品課) (2)'!A35,'4.3期末全在庫'!$K:$K,"半製品"),"")</f>
        <v>0</v>
      </c>
      <c r="AJ35" s="47"/>
      <c r="AK35" s="46">
        <f t="shared" si="0"/>
        <v>0</v>
      </c>
      <c r="AL35" s="48"/>
      <c r="AM35" s="16"/>
      <c r="AN35" s="7">
        <v>815.61763022018738</v>
      </c>
      <c r="AO35" s="4">
        <v>0</v>
      </c>
      <c r="AQ35" s="3">
        <f t="shared" si="1"/>
        <v>0</v>
      </c>
    </row>
    <row r="36" spans="1:43" ht="13.5" hidden="1" customHeight="1">
      <c r="A36" s="40">
        <v>20110801266</v>
      </c>
      <c r="B36" s="41" t="s">
        <v>76</v>
      </c>
      <c r="C36" s="41" t="s">
        <v>20</v>
      </c>
      <c r="D36" s="41" t="s">
        <v>20</v>
      </c>
      <c r="E36" s="41">
        <v>5</v>
      </c>
      <c r="F36" s="41" t="s">
        <v>77</v>
      </c>
      <c r="G36" s="42">
        <f ca="1">IFERROR(VLOOKUP(F36,'[1]2.仕掛品(製造部)'!MY:NB,4,0),0)</f>
        <v>1.3486946843755108</v>
      </c>
      <c r="H36" s="43">
        <v>0</v>
      </c>
      <c r="I36" s="43"/>
      <c r="J36" s="43">
        <v>0</v>
      </c>
      <c r="K36" s="44"/>
      <c r="L36" s="44"/>
      <c r="M36" s="44"/>
      <c r="N36" s="44"/>
      <c r="O36" s="44"/>
      <c r="P36" s="44"/>
      <c r="Q36" s="44"/>
      <c r="R36" s="45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4"/>
      <c r="AH36" s="44"/>
      <c r="AI36" s="46">
        <f>IFERROR(SUMIFS('4.3期末全在庫'!$G:$G,'4.3期末全在庫'!$B:$B,'4.仕掛品(製品課) (2)'!A36,'4.3期末全在庫'!$K:$K,"半製品"),"")</f>
        <v>0</v>
      </c>
      <c r="AJ36" s="47"/>
      <c r="AK36" s="46">
        <f t="shared" si="0"/>
        <v>0</v>
      </c>
      <c r="AL36" s="48"/>
      <c r="AM36" s="16"/>
      <c r="AN36" s="7">
        <v>484.84922252148885</v>
      </c>
      <c r="AO36" s="4">
        <v>1826.5396104977258</v>
      </c>
      <c r="AQ36" s="3">
        <f t="shared" si="1"/>
        <v>0</v>
      </c>
    </row>
    <row r="37" spans="1:43" ht="13.5" customHeight="1">
      <c r="A37" s="40">
        <v>20110801267</v>
      </c>
      <c r="B37" s="41" t="s">
        <v>78</v>
      </c>
      <c r="C37" s="41" t="s">
        <v>20</v>
      </c>
      <c r="D37" s="41" t="s">
        <v>20</v>
      </c>
      <c r="E37" s="41">
        <v>5</v>
      </c>
      <c r="F37" s="41" t="s">
        <v>79</v>
      </c>
      <c r="G37" s="42">
        <f ca="1">IFERROR(VLOOKUP(F37,'[1]2.仕掛品(製造部)'!MY:NB,4,0),0)</f>
        <v>1.3583251501585794</v>
      </c>
      <c r="H37" s="43">
        <v>4500</v>
      </c>
      <c r="I37" s="43"/>
      <c r="J37" s="43">
        <v>19728.659091485144</v>
      </c>
      <c r="K37" s="44"/>
      <c r="L37" s="44"/>
      <c r="M37" s="44"/>
      <c r="N37" s="44"/>
      <c r="O37" s="44"/>
      <c r="P37" s="44"/>
      <c r="Q37" s="44"/>
      <c r="R37" s="45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4"/>
      <c r="AH37" s="44"/>
      <c r="AI37" s="46">
        <f>IFERROR(SUMIFS('4.3期末全在庫'!$G:$G,'4.3期末全在庫'!$B:$B,'4.仕掛品(製品課) (2)'!A37,'4.3期末全在庫'!$K:$K,"半製品"),"")</f>
        <v>12600</v>
      </c>
      <c r="AJ37" s="47"/>
      <c r="AK37" s="46">
        <f ca="1">AI37*AF172/E37*E172</f>
        <v>369655.95996294514</v>
      </c>
      <c r="AL37" s="48"/>
      <c r="AM37" s="16"/>
      <c r="AN37" s="7"/>
      <c r="AO37" s="4">
        <v>2136.1469922564302</v>
      </c>
      <c r="AQ37" s="3" t="str">
        <f t="shared" ca="1" si="1"/>
        <v>ok</v>
      </c>
    </row>
    <row r="38" spans="1:43" ht="13.5" customHeight="1">
      <c r="A38" s="40">
        <v>20110801268</v>
      </c>
      <c r="B38" s="41" t="s">
        <v>80</v>
      </c>
      <c r="C38" s="41" t="s">
        <v>20</v>
      </c>
      <c r="D38" s="41" t="s">
        <v>20</v>
      </c>
      <c r="E38" s="41">
        <v>5</v>
      </c>
      <c r="F38" s="41" t="s">
        <v>81</v>
      </c>
      <c r="G38" s="42">
        <f ca="1">IFERROR(VLOOKUP(F38,'[1]2.仕掛品(製造部)'!MY:NB,4,0),0)</f>
        <v>1.2113726880830433</v>
      </c>
      <c r="H38" s="43">
        <v>0</v>
      </c>
      <c r="I38" s="43"/>
      <c r="J38" s="43">
        <v>0</v>
      </c>
      <c r="K38" s="44"/>
      <c r="L38" s="44"/>
      <c r="M38" s="44"/>
      <c r="N38" s="44"/>
      <c r="O38" s="44"/>
      <c r="P38" s="44"/>
      <c r="Q38" s="44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4"/>
      <c r="AH38" s="44"/>
      <c r="AI38" s="46">
        <f>IFERROR(SUMIFS('4.3期末全在庫'!$G:$G,'4.3期末全在庫'!$B:$B,'4.仕掛品(製品課) (2)'!A38,'4.3期末全在庫'!$K:$K,"半製品"),"")</f>
        <v>12700</v>
      </c>
      <c r="AJ38" s="47"/>
      <c r="AK38" s="46">
        <f ca="1">AI38*AF178/E38*E178</f>
        <v>337292.90963634464</v>
      </c>
      <c r="AL38" s="48"/>
      <c r="AM38" s="16"/>
      <c r="AN38" s="7">
        <v>594.95854250018749</v>
      </c>
      <c r="AO38" s="4">
        <v>2504.1590632005382</v>
      </c>
      <c r="AQ38" s="3" t="str">
        <f t="shared" ca="1" si="1"/>
        <v>ok</v>
      </c>
    </row>
    <row r="39" spans="1:43" ht="13.5" hidden="1" customHeight="1">
      <c r="A39" s="40">
        <v>20110801270</v>
      </c>
      <c r="B39" s="41" t="s">
        <v>82</v>
      </c>
      <c r="C39" s="41" t="s">
        <v>20</v>
      </c>
      <c r="D39" s="41" t="s">
        <v>20</v>
      </c>
      <c r="E39" s="41">
        <v>5</v>
      </c>
      <c r="F39" s="41" t="s">
        <v>83</v>
      </c>
      <c r="G39" s="42">
        <f ca="1">IFERROR(VLOOKUP(F39,'[1]2.仕掛品(製造部)'!MY:NB,4,0),0)</f>
        <v>2.6770700970141528</v>
      </c>
      <c r="H39" s="43">
        <v>0</v>
      </c>
      <c r="I39" s="43"/>
      <c r="J39" s="43">
        <v>0</v>
      </c>
      <c r="K39" s="44"/>
      <c r="L39" s="44"/>
      <c r="M39" s="44"/>
      <c r="N39" s="44"/>
      <c r="O39" s="44"/>
      <c r="P39" s="44"/>
      <c r="Q39" s="44"/>
      <c r="R39" s="45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4"/>
      <c r="AH39" s="44"/>
      <c r="AI39" s="46">
        <f>IFERROR(SUMIFS('4.3期末全在庫'!$G:$G,'4.3期末全在庫'!$B:$B,'4.仕掛品(製品課) (2)'!A39,'4.3期末全在庫'!$K:$K,"半製品"),"")</f>
        <v>0</v>
      </c>
      <c r="AJ39" s="47"/>
      <c r="AK39" s="46">
        <f t="shared" si="0"/>
        <v>0</v>
      </c>
      <c r="AL39" s="48"/>
      <c r="AM39" s="16"/>
      <c r="AN39" s="7">
        <v>244.44922252148882</v>
      </c>
      <c r="AO39" s="4">
        <v>914.29186283795786</v>
      </c>
      <c r="AQ39" s="3">
        <f t="shared" si="1"/>
        <v>0</v>
      </c>
    </row>
    <row r="40" spans="1:43" ht="13.5" hidden="1" customHeight="1">
      <c r="A40" s="40">
        <v>20110801272</v>
      </c>
      <c r="B40" s="41" t="s">
        <v>84</v>
      </c>
      <c r="C40" s="41" t="s">
        <v>20</v>
      </c>
      <c r="D40" s="41" t="s">
        <v>20</v>
      </c>
      <c r="E40" s="41">
        <v>5</v>
      </c>
      <c r="F40" s="41" t="s">
        <v>45</v>
      </c>
      <c r="G40" s="42">
        <f ca="1">IFERROR(VLOOKUP(F40,'[1]2.仕掛品(製造部)'!MY:NB,4,0),0)</f>
        <v>1.2657092176984073</v>
      </c>
      <c r="H40" s="43">
        <v>0</v>
      </c>
      <c r="I40" s="43"/>
      <c r="J40" s="43">
        <v>0</v>
      </c>
      <c r="K40" s="44"/>
      <c r="L40" s="44"/>
      <c r="M40" s="44"/>
      <c r="N40" s="44"/>
      <c r="O40" s="44"/>
      <c r="P40" s="44"/>
      <c r="Q40" s="44"/>
      <c r="R40" s="45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4"/>
      <c r="AH40" s="44"/>
      <c r="AI40" s="46">
        <f>IFERROR(SUMIFS('4.3期末全在庫'!$G:$G,'4.3期末全在庫'!$B:$B,'4.仕掛品(製品課) (2)'!A40,'4.3期末全在庫'!$K:$K,"半製品"),"")</f>
        <v>0</v>
      </c>
      <c r="AJ40" s="47"/>
      <c r="AK40" s="46">
        <f t="shared" si="0"/>
        <v>0</v>
      </c>
      <c r="AL40" s="48"/>
      <c r="AM40" s="16"/>
      <c r="AN40" s="7">
        <v>204.85380818666667</v>
      </c>
      <c r="AO40" s="4">
        <v>1187.3954695624736</v>
      </c>
      <c r="AQ40" s="3">
        <f t="shared" si="1"/>
        <v>0</v>
      </c>
    </row>
    <row r="41" spans="1:43" ht="13.5" customHeight="1">
      <c r="A41" s="40">
        <v>20110801273</v>
      </c>
      <c r="B41" s="41" t="s">
        <v>85</v>
      </c>
      <c r="C41" s="41" t="s">
        <v>20</v>
      </c>
      <c r="D41" s="41" t="s">
        <v>20</v>
      </c>
      <c r="E41" s="41">
        <v>5</v>
      </c>
      <c r="F41" s="41" t="s">
        <v>45</v>
      </c>
      <c r="G41" s="42">
        <f ca="1">IFERROR(VLOOKUP(F41,'[1]2.仕掛品(製造部)'!MY:NB,4,0),0)</f>
        <v>1.2657092176984073</v>
      </c>
      <c r="H41" s="43">
        <v>124800</v>
      </c>
      <c r="I41" s="43"/>
      <c r="J41" s="43">
        <v>599836.35815773334</v>
      </c>
      <c r="K41" s="44"/>
      <c r="L41" s="44"/>
      <c r="M41" s="44"/>
      <c r="N41" s="44"/>
      <c r="O41" s="44"/>
      <c r="P41" s="44"/>
      <c r="Q41" s="44"/>
      <c r="R41" s="45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4"/>
      <c r="AH41" s="44"/>
      <c r="AI41" s="46">
        <f>IFERROR(SUMIFS('4.3期末全在庫'!$G:$G,'4.3期末全在庫'!$B:$B,'4.仕掛品(製品課) (2)'!A41,'4.3期末全在庫'!$K:$K,"半製品"),"")</f>
        <v>52300</v>
      </c>
      <c r="AJ41" s="47"/>
      <c r="AK41" s="46">
        <f ca="1">AI41*AF336/E41*E336</f>
        <v>670818.0053610485</v>
      </c>
      <c r="AL41" s="48"/>
      <c r="AM41" s="16"/>
      <c r="AN41" s="7">
        <v>68.967368000000008</v>
      </c>
      <c r="AO41" s="4">
        <v>729.09328613997218</v>
      </c>
      <c r="AQ41" s="3" t="str">
        <f t="shared" ca="1" si="1"/>
        <v>ok</v>
      </c>
    </row>
    <row r="42" spans="1:43" ht="13.5" hidden="1" customHeight="1">
      <c r="A42" s="40">
        <v>20110801274</v>
      </c>
      <c r="B42" s="41" t="s">
        <v>86</v>
      </c>
      <c r="C42" s="41" t="s">
        <v>20</v>
      </c>
      <c r="D42" s="41" t="s">
        <v>20</v>
      </c>
      <c r="E42" s="41">
        <v>5</v>
      </c>
      <c r="F42" s="41" t="s">
        <v>87</v>
      </c>
      <c r="G42" s="42">
        <f ca="1">IFERROR(VLOOKUP(F42,'[1]2.仕掛品(製造部)'!MY:NB,4,0),0)</f>
        <v>1.322810826649603</v>
      </c>
      <c r="H42" s="43">
        <v>0</v>
      </c>
      <c r="I42" s="43"/>
      <c r="J42" s="43">
        <v>0</v>
      </c>
      <c r="K42" s="44"/>
      <c r="L42" s="44"/>
      <c r="M42" s="44"/>
      <c r="N42" s="44"/>
      <c r="O42" s="44"/>
      <c r="P42" s="44"/>
      <c r="Q42" s="44"/>
      <c r="R42" s="45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4"/>
      <c r="AH42" s="44"/>
      <c r="AI42" s="46">
        <f>IFERROR(SUMIFS('4.3期末全在庫'!$G:$G,'4.3期末全在庫'!$B:$B,'4.仕掛品(製品課) (2)'!A42,'4.3期末全在庫'!$K:$K,"半製品"),"")</f>
        <v>0</v>
      </c>
      <c r="AJ42" s="47"/>
      <c r="AK42" s="46">
        <f t="shared" si="0"/>
        <v>0</v>
      </c>
      <c r="AL42" s="48"/>
      <c r="AM42" s="16"/>
      <c r="AN42" s="7">
        <v>44.058684000000007</v>
      </c>
      <c r="AO42" s="4">
        <v>433.65190509199499</v>
      </c>
      <c r="AQ42" s="3">
        <f t="shared" si="1"/>
        <v>0</v>
      </c>
    </row>
    <row r="43" spans="1:43" ht="13.5" hidden="1" customHeight="1">
      <c r="A43" s="40">
        <v>20110801277</v>
      </c>
      <c r="B43" s="41" t="s">
        <v>88</v>
      </c>
      <c r="C43" s="41" t="s">
        <v>20</v>
      </c>
      <c r="D43" s="41" t="s">
        <v>20</v>
      </c>
      <c r="E43" s="41">
        <v>5</v>
      </c>
      <c r="F43" s="41" t="s">
        <v>74</v>
      </c>
      <c r="G43" s="42">
        <f ca="1">IFERROR(VLOOKUP(F43,'[1]2.仕掛品(製造部)'!MY:NB,4,0),0)</f>
        <v>1.8060341576046244</v>
      </c>
      <c r="H43" s="43">
        <v>0</v>
      </c>
      <c r="I43" s="43"/>
      <c r="J43" s="43">
        <v>0</v>
      </c>
      <c r="K43" s="44"/>
      <c r="L43" s="44"/>
      <c r="M43" s="44"/>
      <c r="N43" s="44"/>
      <c r="O43" s="44"/>
      <c r="P43" s="44"/>
      <c r="Q43" s="44"/>
      <c r="R43" s="45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4"/>
      <c r="AH43" s="44"/>
      <c r="AI43" s="46">
        <f>IFERROR(SUMIFS('4.3期末全在庫'!$G:$G,'4.3期末全在庫'!$B:$B,'4.仕掛品(製品課) (2)'!A43,'4.3期末全在庫'!$K:$K,"半製品"),"")</f>
        <v>0</v>
      </c>
      <c r="AJ43" s="47"/>
      <c r="AK43" s="46">
        <f t="shared" si="0"/>
        <v>0</v>
      </c>
      <c r="AL43" s="48"/>
      <c r="AM43" s="16"/>
      <c r="AN43" s="7">
        <v>124.25736800000001</v>
      </c>
      <c r="AO43" s="4">
        <v>655.06429550056146</v>
      </c>
      <c r="AQ43" s="3">
        <f t="shared" si="1"/>
        <v>0</v>
      </c>
    </row>
    <row r="44" spans="1:43" ht="13.5" hidden="1" customHeight="1">
      <c r="A44" s="40">
        <v>20110801280</v>
      </c>
      <c r="B44" s="41" t="s">
        <v>89</v>
      </c>
      <c r="C44" s="41" t="s">
        <v>20</v>
      </c>
      <c r="D44" s="41" t="s">
        <v>20</v>
      </c>
      <c r="E44" s="41">
        <v>5</v>
      </c>
      <c r="F44" s="41" t="s">
        <v>90</v>
      </c>
      <c r="G44" s="42">
        <f ca="1">IFERROR(VLOOKUP(F44,'[1]2.仕掛品(製造部)'!MY:NB,4,0),0)</f>
        <v>2.7753037819816893</v>
      </c>
      <c r="H44" s="43">
        <v>0</v>
      </c>
      <c r="I44" s="43"/>
      <c r="J44" s="43">
        <v>0</v>
      </c>
      <c r="K44" s="44"/>
      <c r="L44" s="44"/>
      <c r="M44" s="44"/>
      <c r="N44" s="44"/>
      <c r="O44" s="44"/>
      <c r="P44" s="44"/>
      <c r="Q44" s="44"/>
      <c r="R44" s="45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4"/>
      <c r="AH44" s="44"/>
      <c r="AI44" s="46">
        <f>IFERROR(SUMIFS('4.3期末全在庫'!$G:$G,'4.3期末全在庫'!$B:$B,'4.仕掛品(製品課) (2)'!A44,'4.3期末全在庫'!$K:$K,"半製品"),"")</f>
        <v>0</v>
      </c>
      <c r="AJ44" s="47"/>
      <c r="AK44" s="46">
        <f t="shared" si="0"/>
        <v>0</v>
      </c>
      <c r="AL44" s="48"/>
      <c r="AM44" s="16"/>
      <c r="AN44" s="7"/>
      <c r="AO44" s="4">
        <v>4034.3004163592077</v>
      </c>
      <c r="AQ44" s="3">
        <f t="shared" si="1"/>
        <v>0</v>
      </c>
    </row>
    <row r="45" spans="1:43" ht="13.5" hidden="1" customHeight="1">
      <c r="A45" s="40">
        <v>20110801283</v>
      </c>
      <c r="B45" s="41" t="s">
        <v>91</v>
      </c>
      <c r="C45" s="41" t="s">
        <v>20</v>
      </c>
      <c r="D45" s="41" t="s">
        <v>20</v>
      </c>
      <c r="E45" s="41">
        <v>5</v>
      </c>
      <c r="F45" s="41" t="s">
        <v>68</v>
      </c>
      <c r="G45" s="42">
        <f ca="1">IFERROR(VLOOKUP(F45,'[1]2.仕掛品(製造部)'!MY:NB,4,0),0)</f>
        <v>5.1725293561013439</v>
      </c>
      <c r="H45" s="43">
        <v>0</v>
      </c>
      <c r="I45" s="43"/>
      <c r="J45" s="43">
        <v>0</v>
      </c>
      <c r="K45" s="44"/>
      <c r="L45" s="44"/>
      <c r="M45" s="44"/>
      <c r="N45" s="44"/>
      <c r="O45" s="44"/>
      <c r="P45" s="44"/>
      <c r="Q45" s="44"/>
      <c r="R45" s="45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4"/>
      <c r="AH45" s="44"/>
      <c r="AI45" s="46">
        <f>IFERROR(SUMIFS('4.3期末全在庫'!$G:$G,'4.3期末全在庫'!$B:$B,'4.仕掛品(製品課) (2)'!A45,'4.3期末全在庫'!$K:$K,"半製品"),"")</f>
        <v>0</v>
      </c>
      <c r="AJ45" s="47"/>
      <c r="AK45" s="46">
        <f t="shared" si="0"/>
        <v>0</v>
      </c>
      <c r="AL45" s="48"/>
      <c r="AM45" s="16"/>
      <c r="AN45" s="7"/>
      <c r="AO45" s="4">
        <v>3237.3252958227026</v>
      </c>
      <c r="AQ45" s="3">
        <f t="shared" si="1"/>
        <v>0</v>
      </c>
    </row>
    <row r="46" spans="1:43" ht="13.5" hidden="1" customHeight="1">
      <c r="A46" s="40">
        <v>20110801300</v>
      </c>
      <c r="B46" s="41" t="s">
        <v>92</v>
      </c>
      <c r="C46" s="41" t="s">
        <v>20</v>
      </c>
      <c r="D46" s="41" t="s">
        <v>20</v>
      </c>
      <c r="E46" s="41">
        <v>2.6</v>
      </c>
      <c r="F46" s="41" t="s">
        <v>93</v>
      </c>
      <c r="G46" s="42">
        <f ca="1">IFERROR(VLOOKUP(F46,'[1]2.仕掛品(製造部)'!MY:NB,4,0),0)</f>
        <v>1.5731245205740305</v>
      </c>
      <c r="H46" s="43">
        <v>0</v>
      </c>
      <c r="I46" s="43"/>
      <c r="J46" s="43">
        <v>0</v>
      </c>
      <c r="K46" s="44"/>
      <c r="L46" s="44"/>
      <c r="M46" s="44"/>
      <c r="N46" s="44"/>
      <c r="O46" s="44"/>
      <c r="P46" s="44"/>
      <c r="Q46" s="44"/>
      <c r="R46" s="45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4"/>
      <c r="AH46" s="44"/>
      <c r="AI46" s="46">
        <f>IFERROR(SUMIFS('4.3期末全在庫'!$G:$G,'4.3期末全在庫'!$B:$B,'4.仕掛品(製品課) (2)'!A46,'4.3期末全在庫'!$K:$K,"半製品"),"")</f>
        <v>0</v>
      </c>
      <c r="AJ46" s="47"/>
      <c r="AK46" s="46">
        <f t="shared" si="0"/>
        <v>0</v>
      </c>
      <c r="AL46" s="48"/>
      <c r="AM46" s="16"/>
      <c r="AN46" s="7">
        <v>141.81276228000002</v>
      </c>
      <c r="AO46" s="4">
        <v>3712.8163275270367</v>
      </c>
      <c r="AQ46" s="3">
        <f t="shared" si="1"/>
        <v>0</v>
      </c>
    </row>
    <row r="47" spans="1:43" ht="13.5" hidden="1" customHeight="1">
      <c r="A47" s="40">
        <v>20110801492</v>
      </c>
      <c r="B47" s="41" t="s">
        <v>94</v>
      </c>
      <c r="C47" s="41" t="s">
        <v>20</v>
      </c>
      <c r="D47" s="41" t="s">
        <v>20</v>
      </c>
      <c r="E47" s="41"/>
      <c r="F47" s="41"/>
      <c r="G47" s="42">
        <f ca="1">IFERROR(VLOOKUP(F47,'[1]2.仕掛品(製造部)'!MY:NB,4,0),0)</f>
        <v>0</v>
      </c>
      <c r="H47" s="43">
        <v>0</v>
      </c>
      <c r="I47" s="43"/>
      <c r="J47" s="43">
        <v>0</v>
      </c>
      <c r="K47" s="44"/>
      <c r="L47" s="44"/>
      <c r="M47" s="44"/>
      <c r="N47" s="44"/>
      <c r="O47" s="44"/>
      <c r="P47" s="44"/>
      <c r="Q47" s="44"/>
      <c r="R47" s="45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4"/>
      <c r="AH47" s="44"/>
      <c r="AI47" s="46">
        <f>IFERROR(SUMIFS('4.3期末全在庫'!$G:$G,'4.3期末全在庫'!$B:$B,'4.仕掛品(製品課) (2)'!A47,'4.3期末全在庫'!$K:$K,"半製品"),"")</f>
        <v>0</v>
      </c>
      <c r="AJ47" s="47"/>
      <c r="AK47" s="46">
        <f t="shared" si="0"/>
        <v>0</v>
      </c>
      <c r="AL47" s="48"/>
      <c r="AM47" s="16"/>
      <c r="AN47" s="7">
        <v>175</v>
      </c>
      <c r="AO47" s="4">
        <v>3082.7114205595803</v>
      </c>
      <c r="AQ47" s="3">
        <f t="shared" si="1"/>
        <v>0</v>
      </c>
    </row>
    <row r="48" spans="1:43" ht="13.5" hidden="1" customHeight="1">
      <c r="A48" s="40">
        <v>20110801505</v>
      </c>
      <c r="B48" s="41" t="s">
        <v>95</v>
      </c>
      <c r="C48" s="41" t="s">
        <v>20</v>
      </c>
      <c r="D48" s="41" t="s">
        <v>20</v>
      </c>
      <c r="E48" s="41"/>
      <c r="F48" s="41"/>
      <c r="G48" s="42">
        <f ca="1">IFERROR(VLOOKUP(F48,'[1]2.仕掛品(製造部)'!MY:NB,4,0),0)</f>
        <v>0</v>
      </c>
      <c r="H48" s="43">
        <v>0</v>
      </c>
      <c r="I48" s="43"/>
      <c r="J48" s="43">
        <v>0</v>
      </c>
      <c r="K48" s="44"/>
      <c r="L48" s="44"/>
      <c r="M48" s="44"/>
      <c r="N48" s="44"/>
      <c r="O48" s="44"/>
      <c r="P48" s="44"/>
      <c r="Q48" s="44"/>
      <c r="R48" s="45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4"/>
      <c r="AH48" s="44"/>
      <c r="AI48" s="46">
        <f>IFERROR(SUMIFS('4.3期末全在庫'!$G:$G,'4.3期末全在庫'!$B:$B,'4.仕掛品(製品課) (2)'!A48,'4.3期末全在庫'!$K:$K,"半製品"),"")</f>
        <v>0</v>
      </c>
      <c r="AJ48" s="47"/>
      <c r="AK48" s="46">
        <f t="shared" si="0"/>
        <v>0</v>
      </c>
      <c r="AL48" s="48"/>
      <c r="AM48" s="16"/>
      <c r="AN48" s="7">
        <v>550.87690438666652</v>
      </c>
      <c r="AO48" s="4">
        <v>1685.6496833469632</v>
      </c>
      <c r="AQ48" s="3">
        <f t="shared" si="1"/>
        <v>0</v>
      </c>
    </row>
    <row r="49" spans="1:43" ht="13.5" hidden="1" customHeight="1">
      <c r="A49" s="40">
        <v>20110801533</v>
      </c>
      <c r="B49" s="41" t="s">
        <v>96</v>
      </c>
      <c r="C49" s="41" t="s">
        <v>20</v>
      </c>
      <c r="D49" s="41" t="s">
        <v>20</v>
      </c>
      <c r="E49" s="41"/>
      <c r="F49" s="41"/>
      <c r="G49" s="42">
        <f ca="1">IFERROR(VLOOKUP(F49,'[1]2.仕掛品(製造部)'!MY:NB,4,0),0)</f>
        <v>0</v>
      </c>
      <c r="H49" s="43">
        <v>0</v>
      </c>
      <c r="I49" s="43"/>
      <c r="J49" s="43">
        <v>0</v>
      </c>
      <c r="K49" s="44"/>
      <c r="L49" s="44"/>
      <c r="M49" s="44"/>
      <c r="N49" s="44"/>
      <c r="O49" s="44"/>
      <c r="P49" s="44"/>
      <c r="Q49" s="44"/>
      <c r="R49" s="45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4"/>
      <c r="AH49" s="44"/>
      <c r="AI49" s="46">
        <f>IFERROR(SUMIFS('4.3期末全在庫'!$G:$G,'4.3期末全在庫'!$B:$B,'4.仕掛品(製品課) (2)'!A49,'4.3期末全在庫'!$K:$K,"半製品"),"")</f>
        <v>0</v>
      </c>
      <c r="AJ49" s="47"/>
      <c r="AK49" s="46">
        <f t="shared" si="0"/>
        <v>0</v>
      </c>
      <c r="AL49" s="48"/>
      <c r="AM49" s="16"/>
      <c r="AN49" s="7"/>
      <c r="AO49" s="4">
        <v>0</v>
      </c>
      <c r="AQ49" s="3">
        <f t="shared" si="1"/>
        <v>0</v>
      </c>
    </row>
    <row r="50" spans="1:43" ht="13.5" hidden="1" customHeight="1">
      <c r="A50" s="40">
        <v>20110801536</v>
      </c>
      <c r="B50" s="41" t="s">
        <v>97</v>
      </c>
      <c r="C50" s="41" t="s">
        <v>20</v>
      </c>
      <c r="D50" s="41" t="s">
        <v>20</v>
      </c>
      <c r="E50" s="41"/>
      <c r="F50" s="41"/>
      <c r="G50" s="42">
        <f ca="1">IFERROR(VLOOKUP(F50,'[1]2.仕掛品(製造部)'!MY:NB,4,0),0)</f>
        <v>0</v>
      </c>
      <c r="H50" s="43">
        <v>0</v>
      </c>
      <c r="I50" s="43"/>
      <c r="J50" s="43">
        <v>0</v>
      </c>
      <c r="K50" s="44"/>
      <c r="L50" s="44"/>
      <c r="M50" s="44"/>
      <c r="N50" s="44"/>
      <c r="O50" s="44"/>
      <c r="P50" s="44"/>
      <c r="Q50" s="44"/>
      <c r="R50" s="45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4"/>
      <c r="AH50" s="44"/>
      <c r="AI50" s="46">
        <f>IFERROR(SUMIFS('4.3期末全在庫'!$G:$G,'4.3期末全在庫'!$B:$B,'4.仕掛品(製品課) (2)'!A50,'4.3期末全在庫'!$K:$K,"半製品"),"")</f>
        <v>0</v>
      </c>
      <c r="AJ50" s="47"/>
      <c r="AK50" s="46">
        <f t="shared" si="0"/>
        <v>0</v>
      </c>
      <c r="AL50" s="48"/>
      <c r="AM50" s="16"/>
      <c r="AN50" s="7">
        <v>82.800698944114117</v>
      </c>
      <c r="AO50" s="4">
        <v>390.404953163767</v>
      </c>
      <c r="AQ50" s="3">
        <f t="shared" si="1"/>
        <v>0</v>
      </c>
    </row>
    <row r="51" spans="1:43" ht="13.5" hidden="1" customHeight="1">
      <c r="A51" s="40">
        <v>20110801549</v>
      </c>
      <c r="B51" s="41" t="s">
        <v>98</v>
      </c>
      <c r="C51" s="41" t="s">
        <v>20</v>
      </c>
      <c r="D51" s="41" t="s">
        <v>20</v>
      </c>
      <c r="E51" s="41"/>
      <c r="F51" s="41"/>
      <c r="G51" s="42">
        <f ca="1">IFERROR(VLOOKUP(F51,'[1]2.仕掛品(製造部)'!MY:NB,4,0),0)</f>
        <v>0</v>
      </c>
      <c r="H51" s="43">
        <v>0</v>
      </c>
      <c r="I51" s="43"/>
      <c r="J51" s="43">
        <v>0</v>
      </c>
      <c r="K51" s="44"/>
      <c r="L51" s="44"/>
      <c r="M51" s="44"/>
      <c r="N51" s="44"/>
      <c r="O51" s="44"/>
      <c r="P51" s="44"/>
      <c r="Q51" s="44"/>
      <c r="R51" s="45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4"/>
      <c r="AH51" s="44"/>
      <c r="AI51" s="46">
        <f>IFERROR(SUMIFS('4.3期末全在庫'!$G:$G,'4.3期末全在庫'!$B:$B,'4.仕掛品(製品課) (2)'!A51,'4.3期末全在庫'!$K:$K,"半製品"),"")</f>
        <v>0</v>
      </c>
      <c r="AJ51" s="47"/>
      <c r="AK51" s="46">
        <f t="shared" si="0"/>
        <v>0</v>
      </c>
      <c r="AL51" s="48"/>
      <c r="AM51" s="16"/>
      <c r="AN51" s="7"/>
      <c r="AO51" s="4">
        <v>8.7154731844426134</v>
      </c>
      <c r="AQ51" s="3">
        <f t="shared" si="1"/>
        <v>0</v>
      </c>
    </row>
    <row r="52" spans="1:43" ht="13.5" hidden="1" customHeight="1">
      <c r="A52" s="40">
        <v>20110801604</v>
      </c>
      <c r="B52" s="41" t="s">
        <v>99</v>
      </c>
      <c r="C52" s="41" t="s">
        <v>20</v>
      </c>
      <c r="D52" s="41" t="s">
        <v>20</v>
      </c>
      <c r="E52" s="41"/>
      <c r="F52" s="41"/>
      <c r="G52" s="42">
        <f ca="1">IFERROR(VLOOKUP(F52,'[1]2.仕掛品(製造部)'!MY:NB,4,0),0)</f>
        <v>0</v>
      </c>
      <c r="H52" s="43">
        <v>0</v>
      </c>
      <c r="I52" s="43"/>
      <c r="J52" s="43">
        <v>0</v>
      </c>
      <c r="K52" s="44"/>
      <c r="L52" s="44"/>
      <c r="M52" s="44"/>
      <c r="N52" s="44"/>
      <c r="O52" s="44"/>
      <c r="P52" s="44"/>
      <c r="Q52" s="44"/>
      <c r="R52" s="45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4"/>
      <c r="AH52" s="44"/>
      <c r="AI52" s="46">
        <f>IFERROR(SUMIFS('4.3期末全在庫'!$G:$G,'4.3期末全在庫'!$B:$B,'4.仕掛品(製品課) (2)'!A52,'4.3期末全在庫'!$K:$K,"半製品"),"")</f>
        <v>0</v>
      </c>
      <c r="AJ52" s="47"/>
      <c r="AK52" s="46">
        <f t="shared" si="0"/>
        <v>0</v>
      </c>
      <c r="AL52" s="48"/>
      <c r="AM52" s="16"/>
      <c r="AN52" s="7"/>
      <c r="AO52" s="4">
        <v>6.4400381088447283</v>
      </c>
      <c r="AQ52" s="3">
        <f t="shared" si="1"/>
        <v>0</v>
      </c>
    </row>
    <row r="53" spans="1:43" ht="13.5" hidden="1" customHeight="1">
      <c r="A53" s="40">
        <v>20110801610</v>
      </c>
      <c r="B53" s="41" t="s">
        <v>100</v>
      </c>
      <c r="C53" s="41" t="s">
        <v>20</v>
      </c>
      <c r="D53" s="41" t="s">
        <v>20</v>
      </c>
      <c r="E53" s="41"/>
      <c r="F53" s="41"/>
      <c r="G53" s="42">
        <f ca="1">IFERROR(VLOOKUP(F53,'[1]2.仕掛品(製造部)'!MY:NB,4,0),0)</f>
        <v>0</v>
      </c>
      <c r="H53" s="43">
        <v>0</v>
      </c>
      <c r="I53" s="43"/>
      <c r="J53" s="43">
        <v>0</v>
      </c>
      <c r="K53" s="44"/>
      <c r="L53" s="44"/>
      <c r="M53" s="44"/>
      <c r="N53" s="44"/>
      <c r="O53" s="44"/>
      <c r="P53" s="44"/>
      <c r="Q53" s="44"/>
      <c r="R53" s="45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4"/>
      <c r="AH53" s="44"/>
      <c r="AI53" s="46">
        <f>IFERROR(SUMIFS('4.3期末全在庫'!$G:$G,'4.3期末全在庫'!$B:$B,'4.仕掛品(製品課) (2)'!A53,'4.3期末全在庫'!$K:$K,"半製品"),"")</f>
        <v>0</v>
      </c>
      <c r="AJ53" s="47"/>
      <c r="AK53" s="46">
        <f t="shared" si="0"/>
        <v>0</v>
      </c>
      <c r="AL53" s="48"/>
      <c r="AM53" s="16"/>
      <c r="AN53" s="7"/>
      <c r="AO53" s="4">
        <v>0</v>
      </c>
      <c r="AQ53" s="3">
        <f t="shared" si="1"/>
        <v>0</v>
      </c>
    </row>
    <row r="54" spans="1:43" ht="13.5" hidden="1" customHeight="1">
      <c r="A54" s="40">
        <v>20110801621</v>
      </c>
      <c r="B54" s="41" t="s">
        <v>101</v>
      </c>
      <c r="C54" s="41" t="s">
        <v>20</v>
      </c>
      <c r="D54" s="41" t="s">
        <v>20</v>
      </c>
      <c r="E54" s="41"/>
      <c r="F54" s="41"/>
      <c r="G54" s="42">
        <f ca="1">IFERROR(VLOOKUP(F54,'[1]2.仕掛品(製造部)'!MY:NB,4,0),0)</f>
        <v>0</v>
      </c>
      <c r="H54" s="43">
        <v>0</v>
      </c>
      <c r="I54" s="43"/>
      <c r="J54" s="43">
        <v>0</v>
      </c>
      <c r="K54" s="44"/>
      <c r="L54" s="44"/>
      <c r="M54" s="44"/>
      <c r="N54" s="44"/>
      <c r="O54" s="44"/>
      <c r="P54" s="44"/>
      <c r="Q54" s="44"/>
      <c r="R54" s="45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4"/>
      <c r="AH54" s="44"/>
      <c r="AI54" s="46">
        <f>IFERROR(SUMIFS('4.3期末全在庫'!$G:$G,'4.3期末全在庫'!$B:$B,'4.仕掛品(製品課) (2)'!A54,'4.3期末全在庫'!$K:$K,"半製品"),"")</f>
        <v>0</v>
      </c>
      <c r="AJ54" s="47"/>
      <c r="AK54" s="46">
        <f t="shared" si="0"/>
        <v>0</v>
      </c>
      <c r="AL54" s="48"/>
      <c r="AM54" s="16"/>
      <c r="AN54" s="7"/>
      <c r="AO54" s="4">
        <v>7.4080624285887549</v>
      </c>
      <c r="AQ54" s="3">
        <f t="shared" si="1"/>
        <v>0</v>
      </c>
    </row>
    <row r="55" spans="1:43" ht="13.5" hidden="1" customHeight="1">
      <c r="A55" s="40">
        <v>20110801622</v>
      </c>
      <c r="B55" s="41" t="s">
        <v>102</v>
      </c>
      <c r="C55" s="41" t="s">
        <v>20</v>
      </c>
      <c r="D55" s="41" t="s">
        <v>20</v>
      </c>
      <c r="E55" s="41"/>
      <c r="F55" s="41"/>
      <c r="G55" s="42">
        <f ca="1">IFERROR(VLOOKUP(F55,'[1]2.仕掛品(製造部)'!MY:NB,4,0),0)</f>
        <v>0</v>
      </c>
      <c r="H55" s="43">
        <v>0</v>
      </c>
      <c r="I55" s="43"/>
      <c r="J55" s="43">
        <v>0</v>
      </c>
      <c r="K55" s="44"/>
      <c r="L55" s="44"/>
      <c r="M55" s="44"/>
      <c r="N55" s="44"/>
      <c r="O55" s="44"/>
      <c r="P55" s="44"/>
      <c r="Q55" s="44"/>
      <c r="R55" s="45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4"/>
      <c r="AH55" s="44"/>
      <c r="AI55" s="46">
        <f>IFERROR(SUMIFS('4.3期末全在庫'!$G:$G,'4.3期末全在庫'!$B:$B,'4.仕掛品(製品課) (2)'!A55,'4.3期末全在庫'!$K:$K,"半製品"),"")</f>
        <v>0</v>
      </c>
      <c r="AJ55" s="47"/>
      <c r="AK55" s="46">
        <f t="shared" si="0"/>
        <v>0</v>
      </c>
      <c r="AL55" s="48"/>
      <c r="AM55" s="16"/>
      <c r="AN55" s="7"/>
      <c r="AO55" s="4">
        <v>0</v>
      </c>
      <c r="AQ55" s="3">
        <f t="shared" si="1"/>
        <v>0</v>
      </c>
    </row>
    <row r="56" spans="1:43" ht="13.5" hidden="1" customHeight="1">
      <c r="A56" s="40">
        <v>20110801624</v>
      </c>
      <c r="B56" s="41" t="s">
        <v>103</v>
      </c>
      <c r="C56" s="41" t="s">
        <v>20</v>
      </c>
      <c r="D56" s="41" t="s">
        <v>20</v>
      </c>
      <c r="E56" s="41"/>
      <c r="F56" s="41"/>
      <c r="G56" s="42">
        <f ca="1">IFERROR(VLOOKUP(F56,'[1]2.仕掛品(製造部)'!MY:NB,4,0),0)</f>
        <v>0</v>
      </c>
      <c r="H56" s="43">
        <v>0</v>
      </c>
      <c r="I56" s="43"/>
      <c r="J56" s="43">
        <v>0</v>
      </c>
      <c r="K56" s="44"/>
      <c r="L56" s="44"/>
      <c r="M56" s="44"/>
      <c r="N56" s="44"/>
      <c r="O56" s="44"/>
      <c r="P56" s="44"/>
      <c r="Q56" s="44"/>
      <c r="R56" s="45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4"/>
      <c r="AH56" s="44"/>
      <c r="AI56" s="46">
        <f>IFERROR(SUMIFS('4.3期末全在庫'!$G:$G,'4.3期末全在庫'!$B:$B,'4.仕掛品(製品課) (2)'!A56,'4.3期末全在庫'!$K:$K,"半製品"),"")</f>
        <v>0</v>
      </c>
      <c r="AJ56" s="47"/>
      <c r="AK56" s="46">
        <f t="shared" si="0"/>
        <v>0</v>
      </c>
      <c r="AL56" s="48"/>
      <c r="AM56" s="16"/>
      <c r="AN56" s="7"/>
      <c r="AO56" s="4">
        <v>6.1625531723415206</v>
      </c>
      <c r="AQ56" s="3">
        <f t="shared" si="1"/>
        <v>0</v>
      </c>
    </row>
    <row r="57" spans="1:43" ht="13.5" hidden="1" customHeight="1">
      <c r="A57" s="40">
        <v>20110801689</v>
      </c>
      <c r="B57" s="41" t="s">
        <v>104</v>
      </c>
      <c r="C57" s="41" t="s">
        <v>20</v>
      </c>
      <c r="D57" s="41" t="s">
        <v>20</v>
      </c>
      <c r="E57" s="41"/>
      <c r="F57" s="41"/>
      <c r="G57" s="42">
        <f ca="1">IFERROR(VLOOKUP(F57,'[1]2.仕掛品(製造部)'!MY:NB,4,0),0)</f>
        <v>0</v>
      </c>
      <c r="H57" s="43">
        <v>0</v>
      </c>
      <c r="I57" s="43"/>
      <c r="J57" s="43">
        <v>0</v>
      </c>
      <c r="K57" s="44"/>
      <c r="L57" s="44"/>
      <c r="M57" s="44"/>
      <c r="N57" s="44"/>
      <c r="O57" s="44"/>
      <c r="P57" s="44"/>
      <c r="Q57" s="44"/>
      <c r="R57" s="45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4"/>
      <c r="AH57" s="44"/>
      <c r="AI57" s="46">
        <f>IFERROR(SUMIFS('4.3期末全在庫'!$G:$G,'4.3期末全在庫'!$B:$B,'4.仕掛品(製品課) (2)'!A57,'4.3期末全在庫'!$K:$K,"半製品"),"")</f>
        <v>0</v>
      </c>
      <c r="AJ57" s="47"/>
      <c r="AK57" s="46">
        <f t="shared" si="0"/>
        <v>0</v>
      </c>
      <c r="AL57" s="48"/>
      <c r="AM57" s="16"/>
      <c r="AN57" s="7"/>
      <c r="AO57" s="4">
        <v>0</v>
      </c>
      <c r="AQ57" s="3">
        <f t="shared" si="1"/>
        <v>0</v>
      </c>
    </row>
    <row r="58" spans="1:43" ht="13.5" hidden="1" customHeight="1">
      <c r="A58" s="40">
        <v>20110801698</v>
      </c>
      <c r="B58" s="41" t="s">
        <v>105</v>
      </c>
      <c r="C58" s="41" t="s">
        <v>20</v>
      </c>
      <c r="D58" s="41" t="s">
        <v>20</v>
      </c>
      <c r="E58" s="41"/>
      <c r="F58" s="41"/>
      <c r="G58" s="42">
        <f ca="1">IFERROR(VLOOKUP(F58,'[1]2.仕掛品(製造部)'!MY:NB,4,0),0)</f>
        <v>0</v>
      </c>
      <c r="H58" s="43">
        <v>0</v>
      </c>
      <c r="I58" s="43"/>
      <c r="J58" s="43">
        <v>0</v>
      </c>
      <c r="K58" s="44"/>
      <c r="L58" s="44"/>
      <c r="M58" s="44"/>
      <c r="N58" s="44"/>
      <c r="O58" s="44"/>
      <c r="P58" s="44"/>
      <c r="Q58" s="44"/>
      <c r="R58" s="45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4"/>
      <c r="AH58" s="44"/>
      <c r="AI58" s="46">
        <f>IFERROR(SUMIFS('4.3期末全在庫'!$G:$G,'4.3期末全在庫'!$B:$B,'4.仕掛品(製品課) (2)'!A58,'4.3期末全在庫'!$K:$K,"半製品"),"")</f>
        <v>0</v>
      </c>
      <c r="AJ58" s="47"/>
      <c r="AK58" s="46">
        <f t="shared" si="0"/>
        <v>0</v>
      </c>
      <c r="AL58" s="48"/>
      <c r="AM58" s="16"/>
      <c r="AN58" s="7"/>
      <c r="AO58" s="4">
        <v>0</v>
      </c>
      <c r="AQ58" s="3">
        <f t="shared" si="1"/>
        <v>0</v>
      </c>
    </row>
    <row r="59" spans="1:43" ht="13.5" hidden="1" customHeight="1">
      <c r="A59" s="40">
        <v>20110803102</v>
      </c>
      <c r="B59" s="41" t="s">
        <v>106</v>
      </c>
      <c r="C59" s="41" t="s">
        <v>20</v>
      </c>
      <c r="D59" s="41" t="s">
        <v>20</v>
      </c>
      <c r="E59" s="41"/>
      <c r="F59" s="41"/>
      <c r="G59" s="42">
        <f ca="1">IFERROR(VLOOKUP(F59,'[1]2.仕掛品(製造部)'!MY:NB,4,0),0)</f>
        <v>0</v>
      </c>
      <c r="H59" s="43">
        <v>0</v>
      </c>
      <c r="I59" s="43"/>
      <c r="J59" s="43">
        <v>0</v>
      </c>
      <c r="K59" s="44"/>
      <c r="L59" s="44"/>
      <c r="M59" s="44"/>
      <c r="N59" s="44"/>
      <c r="O59" s="44"/>
      <c r="P59" s="44"/>
      <c r="Q59" s="44"/>
      <c r="R59" s="45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4"/>
      <c r="AH59" s="44"/>
      <c r="AI59" s="46">
        <f>IFERROR(SUMIFS('4.3期末全在庫'!$G:$G,'4.3期末全在庫'!$B:$B,'4.仕掛品(製品課) (2)'!A59,'4.3期末全在庫'!$K:$K,"半製品"),"")</f>
        <v>0</v>
      </c>
      <c r="AJ59" s="47"/>
      <c r="AK59" s="46">
        <f t="shared" si="0"/>
        <v>0</v>
      </c>
      <c r="AL59" s="48"/>
      <c r="AM59" s="16"/>
      <c r="AN59" s="7"/>
      <c r="AO59" s="4">
        <v>3.7627944737699179</v>
      </c>
      <c r="AQ59" s="3">
        <f t="shared" si="1"/>
        <v>0</v>
      </c>
    </row>
    <row r="60" spans="1:43" ht="13.5" hidden="1" customHeight="1">
      <c r="A60" s="40">
        <v>20110900030</v>
      </c>
      <c r="B60" s="41" t="s">
        <v>107</v>
      </c>
      <c r="C60" s="41" t="s">
        <v>20</v>
      </c>
      <c r="D60" s="41" t="s">
        <v>20</v>
      </c>
      <c r="E60" s="41">
        <v>2.5</v>
      </c>
      <c r="F60" s="41" t="s">
        <v>108</v>
      </c>
      <c r="G60" s="42"/>
      <c r="H60" s="43">
        <v>0</v>
      </c>
      <c r="I60" s="49"/>
      <c r="J60" s="43">
        <v>0</v>
      </c>
      <c r="K60" s="44"/>
      <c r="L60" s="44"/>
      <c r="M60" s="44"/>
      <c r="N60" s="44"/>
      <c r="O60" s="44"/>
      <c r="P60" s="44"/>
      <c r="Q60" s="44"/>
      <c r="R60" s="45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4"/>
      <c r="AH60" s="44"/>
      <c r="AI60" s="46">
        <f>IFERROR(SUMIFS('4.3期末全在庫'!$G:$G,'4.3期末全在庫'!$B:$B,'4.仕掛品(製品課) (2)'!A60,'4.3期末全在庫'!$K:$K,"半製品"),"")</f>
        <v>0</v>
      </c>
      <c r="AJ60" s="47"/>
      <c r="AK60" s="46">
        <f t="shared" si="0"/>
        <v>0</v>
      </c>
      <c r="AL60" s="48"/>
      <c r="AM60" s="16"/>
      <c r="AN60" s="7"/>
      <c r="AO60" s="4">
        <v>132.80325236986815</v>
      </c>
      <c r="AQ60" s="3">
        <f t="shared" si="1"/>
        <v>0</v>
      </c>
    </row>
    <row r="61" spans="1:43" ht="13.5" hidden="1" customHeight="1">
      <c r="A61" s="40">
        <v>20111000018</v>
      </c>
      <c r="B61" s="41" t="s">
        <v>109</v>
      </c>
      <c r="C61" s="41" t="s">
        <v>20</v>
      </c>
      <c r="D61" s="41" t="s">
        <v>20</v>
      </c>
      <c r="E61" s="41"/>
      <c r="F61" s="41"/>
      <c r="G61" s="42">
        <f ca="1">IFERROR(VLOOKUP(F61,'[1]2.仕掛品(製造部)'!MY:NB,4,0),0)</f>
        <v>0</v>
      </c>
      <c r="H61" s="43">
        <v>0</v>
      </c>
      <c r="I61" s="43"/>
      <c r="J61" s="43">
        <v>0</v>
      </c>
      <c r="K61" s="44"/>
      <c r="L61" s="44"/>
      <c r="M61" s="44"/>
      <c r="N61" s="44"/>
      <c r="O61" s="44"/>
      <c r="P61" s="44"/>
      <c r="Q61" s="44"/>
      <c r="R61" s="45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4"/>
      <c r="AH61" s="44"/>
      <c r="AI61" s="46">
        <f>IFERROR(SUMIFS('4.3期末全在庫'!$G:$G,'4.3期末全在庫'!$B:$B,'4.仕掛品(製品課) (2)'!A61,'4.3期末全在庫'!$K:$K,"半製品"),"")</f>
        <v>0</v>
      </c>
      <c r="AJ61" s="47"/>
      <c r="AK61" s="46">
        <f t="shared" si="0"/>
        <v>0</v>
      </c>
      <c r="AL61" s="48"/>
      <c r="AM61" s="16"/>
      <c r="AN61" s="7"/>
      <c r="AO61" s="4">
        <v>6.4280051203339061</v>
      </c>
      <c r="AQ61" s="3">
        <f t="shared" si="1"/>
        <v>0</v>
      </c>
    </row>
    <row r="62" spans="1:43" ht="13.5" hidden="1" customHeight="1">
      <c r="A62" s="40">
        <v>20111000019</v>
      </c>
      <c r="B62" s="41" t="s">
        <v>110</v>
      </c>
      <c r="C62" s="41" t="s">
        <v>20</v>
      </c>
      <c r="D62" s="41" t="s">
        <v>20</v>
      </c>
      <c r="E62" s="41"/>
      <c r="F62" s="41"/>
      <c r="G62" s="42">
        <f ca="1">IFERROR(VLOOKUP(F62,'[1]2.仕掛品(製造部)'!MY:NB,4,0),0)</f>
        <v>0</v>
      </c>
      <c r="H62" s="43">
        <v>0</v>
      </c>
      <c r="I62" s="43"/>
      <c r="J62" s="43">
        <v>0</v>
      </c>
      <c r="K62" s="44"/>
      <c r="L62" s="44"/>
      <c r="M62" s="44"/>
      <c r="N62" s="44"/>
      <c r="O62" s="44"/>
      <c r="P62" s="44"/>
      <c r="Q62" s="44"/>
      <c r="R62" s="45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4"/>
      <c r="AH62" s="44"/>
      <c r="AI62" s="46">
        <f>IFERROR(SUMIFS('4.3期末全在庫'!$G:$G,'4.3期末全在庫'!$B:$B,'4.仕掛品(製品課) (2)'!A62,'4.3期末全在庫'!$K:$K,"半製品"),"")</f>
        <v>0</v>
      </c>
      <c r="AJ62" s="47"/>
      <c r="AK62" s="46">
        <f t="shared" si="0"/>
        <v>0</v>
      </c>
      <c r="AL62" s="48"/>
      <c r="AM62" s="16"/>
      <c r="AN62" s="7"/>
      <c r="AO62" s="4">
        <v>0</v>
      </c>
      <c r="AQ62" s="3">
        <f t="shared" si="1"/>
        <v>0</v>
      </c>
    </row>
    <row r="63" spans="1:43" ht="13.5" hidden="1" customHeight="1">
      <c r="A63" s="40">
        <v>20111000949</v>
      </c>
      <c r="B63" s="41" t="s">
        <v>111</v>
      </c>
      <c r="C63" s="41" t="s">
        <v>20</v>
      </c>
      <c r="D63" s="41" t="s">
        <v>20</v>
      </c>
      <c r="E63" s="41"/>
      <c r="F63" s="41"/>
      <c r="G63" s="42">
        <f ca="1">IFERROR(VLOOKUP(F63,'[1]2.仕掛品(製造部)'!MY:NB,4,0),0)</f>
        <v>0</v>
      </c>
      <c r="H63" s="43">
        <v>0</v>
      </c>
      <c r="I63" s="43"/>
      <c r="J63" s="43">
        <v>0</v>
      </c>
      <c r="K63" s="44"/>
      <c r="L63" s="44"/>
      <c r="M63" s="44"/>
      <c r="N63" s="44"/>
      <c r="O63" s="44"/>
      <c r="P63" s="44"/>
      <c r="Q63" s="44"/>
      <c r="R63" s="45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4"/>
      <c r="AH63" s="44"/>
      <c r="AI63" s="46">
        <f>IFERROR(SUMIFS('4.3期末全在庫'!$G:$G,'4.3期末全在庫'!$B:$B,'4.仕掛品(製品課) (2)'!A63,'4.3期末全在庫'!$K:$K,"半製品"),"")</f>
        <v>0</v>
      </c>
      <c r="AJ63" s="47"/>
      <c r="AK63" s="46">
        <f t="shared" si="0"/>
        <v>0</v>
      </c>
      <c r="AL63" s="48"/>
      <c r="AM63" s="16"/>
      <c r="AN63" s="7"/>
      <c r="AO63" s="4">
        <v>406.82860522328485</v>
      </c>
      <c r="AQ63" s="3">
        <f t="shared" si="1"/>
        <v>0</v>
      </c>
    </row>
    <row r="64" spans="1:43" ht="13.5" hidden="1" customHeight="1">
      <c r="A64" s="40">
        <v>20111000967</v>
      </c>
      <c r="B64" s="41" t="s">
        <v>112</v>
      </c>
      <c r="C64" s="41" t="s">
        <v>20</v>
      </c>
      <c r="D64" s="41" t="s">
        <v>20</v>
      </c>
      <c r="E64" s="41">
        <v>145</v>
      </c>
      <c r="F64" s="41" t="s">
        <v>113</v>
      </c>
      <c r="G64" s="42">
        <f ca="1">IFERROR(VLOOKUP(F64,'[1]2.仕掛品(製造部)'!MY:NB,4,0),0)</f>
        <v>0</v>
      </c>
      <c r="H64" s="43">
        <v>0</v>
      </c>
      <c r="I64" s="43"/>
      <c r="J64" s="43">
        <v>0</v>
      </c>
      <c r="K64" s="44"/>
      <c r="L64" s="44"/>
      <c r="M64" s="44"/>
      <c r="N64" s="44"/>
      <c r="O64" s="44"/>
      <c r="P64" s="44"/>
      <c r="Q64" s="44"/>
      <c r="R64" s="45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4"/>
      <c r="AH64" s="44"/>
      <c r="AI64" s="46">
        <f>IFERROR(SUMIFS('4.3期末全在庫'!$G:$G,'4.3期末全在庫'!$B:$B,'4.仕掛品(製品課) (2)'!A64,'4.3期末全在庫'!$K:$K,"半製品"),"")</f>
        <v>0</v>
      </c>
      <c r="AJ64" s="47"/>
      <c r="AK64" s="46">
        <f t="shared" si="0"/>
        <v>0</v>
      </c>
      <c r="AL64" s="48"/>
      <c r="AM64" s="16"/>
      <c r="AN64" s="7">
        <v>719.47185002158722</v>
      </c>
      <c r="AO64" s="4">
        <v>2035.4569878288569</v>
      </c>
      <c r="AQ64" s="3">
        <f t="shared" si="1"/>
        <v>0</v>
      </c>
    </row>
    <row r="65" spans="1:43" ht="13.5" hidden="1" customHeight="1">
      <c r="A65" s="40">
        <v>20111100047</v>
      </c>
      <c r="B65" s="41" t="s">
        <v>114</v>
      </c>
      <c r="C65" s="41" t="s">
        <v>20</v>
      </c>
      <c r="D65" s="41" t="s">
        <v>20</v>
      </c>
      <c r="E65" s="41">
        <v>5</v>
      </c>
      <c r="F65" s="41" t="s">
        <v>115</v>
      </c>
      <c r="G65" s="42">
        <f ca="1">IFERROR(VLOOKUP(F65,'[1]2.仕掛品(製造部)'!MY:NB,4,0),0)</f>
        <v>0</v>
      </c>
      <c r="H65" s="43">
        <v>0</v>
      </c>
      <c r="I65" s="43"/>
      <c r="J65" s="43">
        <v>0</v>
      </c>
      <c r="K65" s="44"/>
      <c r="L65" s="44"/>
      <c r="M65" s="44"/>
      <c r="N65" s="44"/>
      <c r="O65" s="44"/>
      <c r="P65" s="44"/>
      <c r="Q65" s="44"/>
      <c r="R65" s="45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4"/>
      <c r="AH65" s="44"/>
      <c r="AI65" s="46">
        <f>IFERROR(SUMIFS('4.3期末全在庫'!$G:$G,'4.3期末全在庫'!$B:$B,'4.仕掛品(製品課) (2)'!A65,'4.3期末全在庫'!$K:$K,"半製品"),"")</f>
        <v>0</v>
      </c>
      <c r="AJ65" s="47"/>
      <c r="AK65" s="46">
        <f t="shared" si="0"/>
        <v>0</v>
      </c>
      <c r="AL65" s="48"/>
      <c r="AM65" s="16"/>
      <c r="AN65" s="7">
        <v>912.3004142533332</v>
      </c>
      <c r="AO65" s="4">
        <v>1981.9318532123377</v>
      </c>
      <c r="AQ65" s="3">
        <f t="shared" si="1"/>
        <v>0</v>
      </c>
    </row>
    <row r="66" spans="1:43" ht="13.5" hidden="1" customHeight="1">
      <c r="A66" s="40">
        <v>20120300043</v>
      </c>
      <c r="B66" s="41" t="s">
        <v>116</v>
      </c>
      <c r="C66" s="41" t="s">
        <v>20</v>
      </c>
      <c r="D66" s="41" t="s">
        <v>20</v>
      </c>
      <c r="E66" s="41">
        <v>15</v>
      </c>
      <c r="F66" s="41" t="s">
        <v>59</v>
      </c>
      <c r="G66" s="42">
        <f ca="1">IFERROR(VLOOKUP(F66,'[1]2.仕掛品(製造部)'!MY:NB,4,0),0)</f>
        <v>1.6405740954785171</v>
      </c>
      <c r="H66" s="43">
        <v>0</v>
      </c>
      <c r="I66" s="43"/>
      <c r="J66" s="43">
        <v>0</v>
      </c>
      <c r="K66" s="44"/>
      <c r="L66" s="44"/>
      <c r="M66" s="44"/>
      <c r="N66" s="44"/>
      <c r="O66" s="44"/>
      <c r="P66" s="44"/>
      <c r="Q66" s="44"/>
      <c r="R66" s="45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5"/>
      <c r="AG66" s="44"/>
      <c r="AH66" s="44"/>
      <c r="AI66" s="46">
        <f>IFERROR(SUMIFS('4.3期末全在庫'!$G:$G,'4.3期末全在庫'!$B:$B,'4.仕掛品(製品課) (2)'!A66,'4.3期末全在庫'!$K:$K,"半製品"),"")</f>
        <v>0</v>
      </c>
      <c r="AJ66" s="47"/>
      <c r="AK66" s="46">
        <f t="shared" si="0"/>
        <v>0</v>
      </c>
      <c r="AL66" s="48"/>
      <c r="AM66" s="16"/>
      <c r="AN66" s="7"/>
      <c r="AO66" s="4">
        <v>0</v>
      </c>
      <c r="AQ66" s="3">
        <f t="shared" si="1"/>
        <v>0</v>
      </c>
    </row>
    <row r="67" spans="1:43" ht="13.5" hidden="1" customHeight="1">
      <c r="A67" s="40">
        <v>20120900071</v>
      </c>
      <c r="B67" s="41" t="s">
        <v>117</v>
      </c>
      <c r="C67" s="41" t="s">
        <v>20</v>
      </c>
      <c r="D67" s="41" t="s">
        <v>20</v>
      </c>
      <c r="E67" s="41">
        <v>2.5</v>
      </c>
      <c r="F67" s="41" t="s">
        <v>57</v>
      </c>
      <c r="G67" s="42">
        <f ca="1">IFERROR(VLOOKUP(F67,'[1]2.仕掛品(製造部)'!MY:NB,4,0),0)</f>
        <v>1.1499333504230713</v>
      </c>
      <c r="H67" s="43">
        <v>0</v>
      </c>
      <c r="I67" s="43"/>
      <c r="J67" s="43">
        <v>0</v>
      </c>
      <c r="K67" s="44"/>
      <c r="L67" s="44"/>
      <c r="M67" s="44"/>
      <c r="N67" s="44"/>
      <c r="O67" s="44"/>
      <c r="P67" s="44"/>
      <c r="Q67" s="44"/>
      <c r="R67" s="45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5"/>
      <c r="AG67" s="44"/>
      <c r="AH67" s="44"/>
      <c r="AI67" s="46">
        <f>IFERROR(SUMIFS('4.3期末全在庫'!$G:$G,'4.3期末全在庫'!$B:$B,'4.仕掛品(製品課) (2)'!A67,'4.3期末全在庫'!$K:$K,"半製品"),"")</f>
        <v>0</v>
      </c>
      <c r="AJ67" s="47"/>
      <c r="AK67" s="46">
        <f t="shared" si="0"/>
        <v>0</v>
      </c>
      <c r="AL67" s="48"/>
      <c r="AM67" s="16"/>
      <c r="AN67" s="7"/>
      <c r="AO67" s="4">
        <v>0</v>
      </c>
      <c r="AQ67" s="3">
        <f t="shared" si="1"/>
        <v>0</v>
      </c>
    </row>
    <row r="68" spans="1:43" ht="13.5" hidden="1" customHeight="1">
      <c r="A68" s="40">
        <v>20121000006</v>
      </c>
      <c r="B68" s="41" t="s">
        <v>118</v>
      </c>
      <c r="C68" s="41" t="s">
        <v>20</v>
      </c>
      <c r="D68" s="41" t="s">
        <v>20</v>
      </c>
      <c r="E68" s="41">
        <v>4</v>
      </c>
      <c r="F68" s="41" t="s">
        <v>119</v>
      </c>
      <c r="G68" s="42">
        <f ca="1">IFERROR(VLOOKUP(F68,'[1]2.仕掛品(製造部)'!MY:NB,4,0),0)</f>
        <v>1.7935092587910133</v>
      </c>
      <c r="H68" s="43">
        <v>0</v>
      </c>
      <c r="I68" s="43"/>
      <c r="J68" s="43">
        <v>0</v>
      </c>
      <c r="K68" s="44"/>
      <c r="L68" s="44"/>
      <c r="M68" s="44"/>
      <c r="N68" s="44"/>
      <c r="O68" s="44"/>
      <c r="P68" s="44"/>
      <c r="Q68" s="44"/>
      <c r="R68" s="45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5"/>
      <c r="AG68" s="44"/>
      <c r="AH68" s="44"/>
      <c r="AI68" s="46">
        <f>IFERROR(SUMIFS('4.3期末全在庫'!$G:$G,'4.3期末全在庫'!$B:$B,'4.仕掛品(製品課) (2)'!A68,'4.3期末全在庫'!$K:$K,"半製品"),"")</f>
        <v>0</v>
      </c>
      <c r="AJ68" s="47"/>
      <c r="AK68" s="46">
        <f t="shared" si="0"/>
        <v>0</v>
      </c>
      <c r="AL68" s="48"/>
      <c r="AM68" s="16"/>
      <c r="AN68" s="7"/>
      <c r="AO68" s="4">
        <v>0</v>
      </c>
      <c r="AQ68" s="3">
        <f t="shared" si="1"/>
        <v>0</v>
      </c>
    </row>
    <row r="69" spans="1:43" ht="13.5" hidden="1" customHeight="1">
      <c r="A69" s="40">
        <v>20121000043</v>
      </c>
      <c r="B69" s="41" t="s">
        <v>120</v>
      </c>
      <c r="C69" s="41" t="s">
        <v>20</v>
      </c>
      <c r="D69" s="41" t="s">
        <v>20</v>
      </c>
      <c r="E69" s="41">
        <v>5</v>
      </c>
      <c r="F69" s="41" t="s">
        <v>121</v>
      </c>
      <c r="G69" s="42">
        <f ca="1">IFERROR(VLOOKUP(F69,'[1]2.仕掛品(製造部)'!MY:NB,4,0),0)</f>
        <v>1.5486311464524407</v>
      </c>
      <c r="H69" s="43">
        <v>0</v>
      </c>
      <c r="I69" s="43"/>
      <c r="J69" s="43">
        <v>0</v>
      </c>
      <c r="K69" s="44"/>
      <c r="L69" s="44"/>
      <c r="M69" s="44"/>
      <c r="N69" s="44"/>
      <c r="O69" s="44"/>
      <c r="P69" s="44"/>
      <c r="Q69" s="44"/>
      <c r="R69" s="45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5"/>
      <c r="AG69" s="44"/>
      <c r="AH69" s="44"/>
      <c r="AI69" s="46">
        <f>IFERROR(SUMIFS('4.3期末全在庫'!$G:$G,'4.3期末全在庫'!$B:$B,'4.仕掛品(製品課) (2)'!A69,'4.3期末全在庫'!$K:$K,"半製品"),"")</f>
        <v>0</v>
      </c>
      <c r="AJ69" s="47"/>
      <c r="AK69" s="46">
        <f t="shared" si="0"/>
        <v>0</v>
      </c>
      <c r="AL69" s="48"/>
      <c r="AM69" s="16"/>
      <c r="AN69" s="7"/>
      <c r="AO69" s="4">
        <v>0</v>
      </c>
      <c r="AQ69" s="3">
        <f t="shared" si="1"/>
        <v>0</v>
      </c>
    </row>
    <row r="70" spans="1:43" ht="13.5" hidden="1" customHeight="1">
      <c r="A70" s="40">
        <v>20130100020</v>
      </c>
      <c r="B70" s="41" t="s">
        <v>122</v>
      </c>
      <c r="C70" s="41" t="s">
        <v>20</v>
      </c>
      <c r="D70" s="41" t="s">
        <v>20</v>
      </c>
      <c r="E70" s="41"/>
      <c r="F70" s="41"/>
      <c r="G70" s="42">
        <f ca="1">IFERROR(VLOOKUP(F70,'[1]2.仕掛品(製造部)'!MY:NB,4,0),0)</f>
        <v>0</v>
      </c>
      <c r="H70" s="43">
        <v>0</v>
      </c>
      <c r="I70" s="43"/>
      <c r="J70" s="43">
        <v>0</v>
      </c>
      <c r="K70" s="44"/>
      <c r="L70" s="44"/>
      <c r="M70" s="44"/>
      <c r="N70" s="44"/>
      <c r="O70" s="44"/>
      <c r="P70" s="44"/>
      <c r="Q70" s="44"/>
      <c r="R70" s="45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5"/>
      <c r="AG70" s="44"/>
      <c r="AH70" s="44"/>
      <c r="AI70" s="46">
        <f>IFERROR(SUMIFS('4.3期末全在庫'!$G:$G,'4.3期末全在庫'!$B:$B,'4.仕掛品(製品課) (2)'!A70,'4.3期末全在庫'!$K:$K,"半製品"),"")</f>
        <v>0</v>
      </c>
      <c r="AJ70" s="47"/>
      <c r="AK70" s="46">
        <f t="shared" si="0"/>
        <v>0</v>
      </c>
      <c r="AL70" s="48"/>
      <c r="AM70" s="16"/>
      <c r="AN70" s="7"/>
      <c r="AO70" s="4">
        <v>0</v>
      </c>
      <c r="AQ70" s="3">
        <f t="shared" si="1"/>
        <v>0</v>
      </c>
    </row>
    <row r="71" spans="1:43" ht="13.5" hidden="1" customHeight="1">
      <c r="A71" s="40">
        <v>20130100025</v>
      </c>
      <c r="B71" s="41" t="s">
        <v>123</v>
      </c>
      <c r="C71" s="41" t="s">
        <v>20</v>
      </c>
      <c r="D71" s="41" t="s">
        <v>20</v>
      </c>
      <c r="E71" s="41"/>
      <c r="F71" s="41"/>
      <c r="G71" s="42">
        <f ca="1">IFERROR(VLOOKUP(F71,'[1]2.仕掛品(製造部)'!MY:NB,4,0),0)</f>
        <v>0</v>
      </c>
      <c r="H71" s="43">
        <v>0</v>
      </c>
      <c r="I71" s="43"/>
      <c r="J71" s="43">
        <v>0</v>
      </c>
      <c r="K71" s="44"/>
      <c r="L71" s="44"/>
      <c r="M71" s="44"/>
      <c r="N71" s="44"/>
      <c r="O71" s="44"/>
      <c r="P71" s="44"/>
      <c r="Q71" s="44"/>
      <c r="R71" s="45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5"/>
      <c r="AG71" s="44"/>
      <c r="AH71" s="44"/>
      <c r="AI71" s="46">
        <f>IFERROR(SUMIFS('4.3期末全在庫'!$G:$G,'4.3期末全在庫'!$B:$B,'4.仕掛品(製品課) (2)'!A71,'4.3期末全在庫'!$K:$K,"半製品"),"")</f>
        <v>0</v>
      </c>
      <c r="AJ71" s="47"/>
      <c r="AK71" s="46">
        <f t="shared" ref="AK71:AK122" si="2">AF71*AI71</f>
        <v>0</v>
      </c>
      <c r="AL71" s="48"/>
      <c r="AM71" s="16"/>
      <c r="AN71" s="7"/>
      <c r="AO71" s="4">
        <v>0</v>
      </c>
      <c r="AQ71" s="3">
        <f t="shared" si="1"/>
        <v>0</v>
      </c>
    </row>
    <row r="72" spans="1:43" ht="13.5" hidden="1" customHeight="1">
      <c r="A72" s="40">
        <v>20130200022</v>
      </c>
      <c r="B72" s="41" t="s">
        <v>124</v>
      </c>
      <c r="C72" s="41" t="s">
        <v>20</v>
      </c>
      <c r="D72" s="41" t="s">
        <v>20</v>
      </c>
      <c r="E72" s="41">
        <v>6</v>
      </c>
      <c r="F72" s="41" t="s">
        <v>66</v>
      </c>
      <c r="G72" s="42">
        <f ca="1">IFERROR(VLOOKUP(F72,'[1]2.仕掛品(製造部)'!MY:NB,4,0),0)</f>
        <v>0</v>
      </c>
      <c r="H72" s="43">
        <v>0</v>
      </c>
      <c r="I72" s="43"/>
      <c r="J72" s="43">
        <v>0</v>
      </c>
      <c r="K72" s="44"/>
      <c r="L72" s="44"/>
      <c r="M72" s="44"/>
      <c r="N72" s="44"/>
      <c r="O72" s="44"/>
      <c r="P72" s="44"/>
      <c r="Q72" s="44"/>
      <c r="R72" s="45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5"/>
      <c r="AG72" s="44"/>
      <c r="AH72" s="44"/>
      <c r="AI72" s="46">
        <f>IFERROR(SUMIFS('4.3期末全在庫'!$G:$G,'4.3期末全在庫'!$B:$B,'4.仕掛品(製品課) (2)'!A72,'4.3期末全在庫'!$K:$K,"半製品"),"")</f>
        <v>0</v>
      </c>
      <c r="AJ72" s="47"/>
      <c r="AK72" s="46">
        <f t="shared" si="2"/>
        <v>0</v>
      </c>
      <c r="AL72" s="48"/>
      <c r="AM72" s="16"/>
      <c r="AN72" s="7"/>
      <c r="AO72" s="4">
        <v>0</v>
      </c>
      <c r="AQ72" s="3">
        <f t="shared" si="1"/>
        <v>0</v>
      </c>
    </row>
    <row r="73" spans="1:43" ht="13.5" hidden="1" customHeight="1">
      <c r="A73" s="40">
        <v>20130400028</v>
      </c>
      <c r="B73" s="41" t="s">
        <v>125</v>
      </c>
      <c r="C73" s="41" t="s">
        <v>20</v>
      </c>
      <c r="D73" s="41" t="s">
        <v>20</v>
      </c>
      <c r="E73" s="41">
        <v>70</v>
      </c>
      <c r="F73" s="41" t="s">
        <v>126</v>
      </c>
      <c r="G73" s="42">
        <f ca="1">IFERROR(VLOOKUP(F73,'[1]2.仕掛品(製造部)'!MY:NB,4,0),0)</f>
        <v>1.2657092176984073</v>
      </c>
      <c r="H73" s="43">
        <v>0</v>
      </c>
      <c r="I73" s="43"/>
      <c r="J73" s="43">
        <v>0</v>
      </c>
      <c r="K73" s="44"/>
      <c r="L73" s="44"/>
      <c r="M73" s="44"/>
      <c r="N73" s="44"/>
      <c r="O73" s="44"/>
      <c r="P73" s="44"/>
      <c r="Q73" s="44"/>
      <c r="R73" s="45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5"/>
      <c r="AG73" s="44"/>
      <c r="AH73" s="44"/>
      <c r="AI73" s="46">
        <f>IFERROR(SUMIFS('4.3期末全在庫'!$G:$G,'4.3期末全在庫'!$B:$B,'4.仕掛品(製品課) (2)'!A73,'4.3期末全在庫'!$K:$K,"半製品"),"")</f>
        <v>0</v>
      </c>
      <c r="AJ73" s="47"/>
      <c r="AK73" s="46">
        <f t="shared" si="2"/>
        <v>0</v>
      </c>
      <c r="AL73" s="48"/>
      <c r="AM73" s="16"/>
      <c r="AN73" s="7"/>
      <c r="AO73" s="4">
        <v>0</v>
      </c>
      <c r="AQ73" s="3">
        <f t="shared" si="1"/>
        <v>0</v>
      </c>
    </row>
    <row r="74" spans="1:43" ht="13.5" hidden="1" customHeight="1">
      <c r="A74" s="40">
        <v>20130400029</v>
      </c>
      <c r="B74" s="41" t="s">
        <v>127</v>
      </c>
      <c r="C74" s="41" t="s">
        <v>20</v>
      </c>
      <c r="D74" s="41" t="s">
        <v>20</v>
      </c>
      <c r="E74" s="41">
        <v>5</v>
      </c>
      <c r="F74" s="41" t="s">
        <v>45</v>
      </c>
      <c r="G74" s="42">
        <f ca="1">IFERROR(VLOOKUP(F74,'[1]2.仕掛品(製造部)'!MY:NB,4,0),0)</f>
        <v>1.2657092176984073</v>
      </c>
      <c r="H74" s="43">
        <v>0</v>
      </c>
      <c r="I74" s="43"/>
      <c r="J74" s="43">
        <v>0</v>
      </c>
      <c r="K74" s="44"/>
      <c r="L74" s="44"/>
      <c r="M74" s="44"/>
      <c r="N74" s="44"/>
      <c r="O74" s="44"/>
      <c r="P74" s="44"/>
      <c r="Q74" s="44"/>
      <c r="R74" s="45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5"/>
      <c r="AG74" s="44"/>
      <c r="AH74" s="44"/>
      <c r="AI74" s="46">
        <f>IFERROR(SUMIFS('4.3期末全在庫'!$G:$G,'4.3期末全在庫'!$B:$B,'4.仕掛品(製品課) (2)'!A74,'4.3期末全在庫'!$K:$K,"半製品"),"")</f>
        <v>0</v>
      </c>
      <c r="AJ74" s="47"/>
      <c r="AK74" s="46">
        <f t="shared" si="2"/>
        <v>0</v>
      </c>
      <c r="AL74" s="48"/>
      <c r="AM74" s="16"/>
      <c r="AN74" s="7"/>
      <c r="AO74" s="4">
        <v>0</v>
      </c>
      <c r="AQ74" s="3">
        <f t="shared" si="1"/>
        <v>0</v>
      </c>
    </row>
    <row r="75" spans="1:43" ht="13.5" hidden="1" customHeight="1">
      <c r="A75" s="40">
        <v>20130900009</v>
      </c>
      <c r="B75" s="41" t="s">
        <v>128</v>
      </c>
      <c r="C75" s="41" t="s">
        <v>20</v>
      </c>
      <c r="D75" s="41" t="s">
        <v>20</v>
      </c>
      <c r="E75" s="41">
        <v>5</v>
      </c>
      <c r="F75" s="41" t="s">
        <v>129</v>
      </c>
      <c r="G75" s="42">
        <f ca="1">IFERROR(VLOOKUP(F75,'[1]2.仕掛品(製造部)'!MY:NB,4,0),0)</f>
        <v>0</v>
      </c>
      <c r="H75" s="43">
        <v>0</v>
      </c>
      <c r="I75" s="43"/>
      <c r="J75" s="43">
        <v>0</v>
      </c>
      <c r="K75" s="44"/>
      <c r="L75" s="44"/>
      <c r="M75" s="44"/>
      <c r="N75" s="44"/>
      <c r="O75" s="44"/>
      <c r="P75" s="44"/>
      <c r="Q75" s="44"/>
      <c r="R75" s="45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5"/>
      <c r="AG75" s="44"/>
      <c r="AH75" s="44"/>
      <c r="AI75" s="46">
        <f>IFERROR(SUMIFS('4.3期末全在庫'!$G:$G,'4.3期末全在庫'!$B:$B,'4.仕掛品(製品課) (2)'!A75,'4.3期末全在庫'!$K:$K,"半製品"),"")</f>
        <v>0</v>
      </c>
      <c r="AJ75" s="47"/>
      <c r="AK75" s="46">
        <f t="shared" si="2"/>
        <v>0</v>
      </c>
      <c r="AL75" s="48"/>
      <c r="AM75" s="16"/>
      <c r="AN75" s="7"/>
      <c r="AO75" s="4">
        <v>0</v>
      </c>
      <c r="AQ75" s="3">
        <f t="shared" si="1"/>
        <v>0</v>
      </c>
    </row>
    <row r="76" spans="1:43" ht="13.5" hidden="1" customHeight="1">
      <c r="A76" s="40">
        <v>20131000001</v>
      </c>
      <c r="B76" s="41" t="s">
        <v>130</v>
      </c>
      <c r="C76" s="41" t="s">
        <v>20</v>
      </c>
      <c r="D76" s="41" t="s">
        <v>20</v>
      </c>
      <c r="E76" s="41"/>
      <c r="F76" s="41"/>
      <c r="G76" s="42">
        <f ca="1">IFERROR(VLOOKUP(F76,'[1]2.仕掛品(製造部)'!MY:NB,4,0),0)</f>
        <v>0</v>
      </c>
      <c r="H76" s="43">
        <v>0</v>
      </c>
      <c r="I76" s="43"/>
      <c r="J76" s="43">
        <v>0</v>
      </c>
      <c r="K76" s="44"/>
      <c r="L76" s="44"/>
      <c r="M76" s="44"/>
      <c r="N76" s="44"/>
      <c r="O76" s="44"/>
      <c r="P76" s="44"/>
      <c r="Q76" s="44"/>
      <c r="R76" s="45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5"/>
      <c r="AG76" s="44"/>
      <c r="AH76" s="44"/>
      <c r="AI76" s="46">
        <f>IFERROR(SUMIFS('4.3期末全在庫'!$G:$G,'4.3期末全在庫'!$B:$B,'4.仕掛品(製品課) (2)'!A76,'4.3期末全在庫'!$K:$K,"半製品"),"")</f>
        <v>0</v>
      </c>
      <c r="AJ76" s="47"/>
      <c r="AK76" s="46">
        <f t="shared" si="2"/>
        <v>0</v>
      </c>
      <c r="AL76" s="48"/>
      <c r="AM76" s="16"/>
      <c r="AN76" s="7"/>
      <c r="AO76" s="4">
        <v>0</v>
      </c>
      <c r="AQ76" s="3">
        <f t="shared" si="1"/>
        <v>0</v>
      </c>
    </row>
    <row r="77" spans="1:43" ht="13.5" hidden="1" customHeight="1">
      <c r="A77" s="40">
        <v>20131100008</v>
      </c>
      <c r="B77" s="41" t="s">
        <v>131</v>
      </c>
      <c r="C77" s="41" t="s">
        <v>20</v>
      </c>
      <c r="D77" s="41" t="s">
        <v>20</v>
      </c>
      <c r="E77" s="41"/>
      <c r="F77" s="41"/>
      <c r="G77" s="42">
        <f ca="1">IFERROR(VLOOKUP(F77,'[1]2.仕掛品(製造部)'!MY:NB,4,0),0)</f>
        <v>0</v>
      </c>
      <c r="H77" s="43">
        <v>0</v>
      </c>
      <c r="I77" s="43"/>
      <c r="J77" s="43">
        <v>0</v>
      </c>
      <c r="K77" s="44"/>
      <c r="L77" s="44"/>
      <c r="M77" s="44"/>
      <c r="N77" s="44"/>
      <c r="O77" s="44"/>
      <c r="P77" s="44"/>
      <c r="Q77" s="44"/>
      <c r="R77" s="45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5"/>
      <c r="AG77" s="44"/>
      <c r="AH77" s="44"/>
      <c r="AI77" s="46">
        <f>IFERROR(SUMIFS('4.3期末全在庫'!$G:$G,'4.3期末全在庫'!$B:$B,'4.仕掛品(製品課) (2)'!A77,'4.3期末全在庫'!$K:$K,"半製品"),"")</f>
        <v>0</v>
      </c>
      <c r="AJ77" s="47"/>
      <c r="AK77" s="46">
        <f t="shared" si="2"/>
        <v>0</v>
      </c>
      <c r="AL77" s="48"/>
      <c r="AM77" s="16"/>
      <c r="AN77" s="7"/>
      <c r="AO77" s="4">
        <v>0</v>
      </c>
      <c r="AQ77" s="3">
        <f t="shared" si="1"/>
        <v>0</v>
      </c>
    </row>
    <row r="78" spans="1:43" ht="13.5" hidden="1" customHeight="1">
      <c r="A78" s="40">
        <v>20131100013</v>
      </c>
      <c r="B78" s="41" t="s">
        <v>132</v>
      </c>
      <c r="C78" s="41" t="s">
        <v>20</v>
      </c>
      <c r="D78" s="41" t="s">
        <v>20</v>
      </c>
      <c r="E78" s="41"/>
      <c r="F78" s="41"/>
      <c r="G78" s="42">
        <f ca="1">IFERROR(VLOOKUP(F78,'[1]2.仕掛品(製造部)'!MY:NB,4,0),0)</f>
        <v>0</v>
      </c>
      <c r="H78" s="43">
        <v>0</v>
      </c>
      <c r="I78" s="43"/>
      <c r="J78" s="43">
        <v>0</v>
      </c>
      <c r="K78" s="44"/>
      <c r="L78" s="44"/>
      <c r="M78" s="44"/>
      <c r="N78" s="44"/>
      <c r="O78" s="44"/>
      <c r="P78" s="44"/>
      <c r="Q78" s="44"/>
      <c r="R78" s="45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5"/>
      <c r="AG78" s="44"/>
      <c r="AH78" s="44"/>
      <c r="AI78" s="46">
        <f>IFERROR(SUMIFS('4.3期末全在庫'!$G:$G,'4.3期末全在庫'!$B:$B,'4.仕掛品(製品課) (2)'!A78,'4.3期末全在庫'!$K:$K,"半製品"),"")</f>
        <v>0</v>
      </c>
      <c r="AJ78" s="47"/>
      <c r="AK78" s="46">
        <f t="shared" si="2"/>
        <v>0</v>
      </c>
      <c r="AL78" s="48"/>
      <c r="AM78" s="16"/>
      <c r="AN78" s="7"/>
      <c r="AO78" s="4">
        <v>0</v>
      </c>
      <c r="AQ78" s="3">
        <f t="shared" si="1"/>
        <v>0</v>
      </c>
    </row>
    <row r="79" spans="1:43" ht="13.5" hidden="1" customHeight="1">
      <c r="A79" s="40">
        <v>20131200048</v>
      </c>
      <c r="B79" s="41" t="s">
        <v>133</v>
      </c>
      <c r="C79" s="41" t="s">
        <v>20</v>
      </c>
      <c r="D79" s="41" t="s">
        <v>20</v>
      </c>
      <c r="E79" s="41"/>
      <c r="F79" s="41"/>
      <c r="G79" s="42">
        <f ca="1">IFERROR(VLOOKUP(F79,'[1]2.仕掛品(製造部)'!MY:NB,4,0),0)</f>
        <v>0</v>
      </c>
      <c r="H79" s="43">
        <v>0</v>
      </c>
      <c r="I79" s="43"/>
      <c r="J79" s="43">
        <v>0</v>
      </c>
      <c r="K79" s="44"/>
      <c r="L79" s="44"/>
      <c r="M79" s="44"/>
      <c r="N79" s="44"/>
      <c r="O79" s="44"/>
      <c r="P79" s="44"/>
      <c r="Q79" s="44"/>
      <c r="R79" s="45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5"/>
      <c r="AG79" s="44"/>
      <c r="AH79" s="44"/>
      <c r="AI79" s="46">
        <f>IFERROR(SUMIFS('4.3期末全在庫'!$G:$G,'4.3期末全在庫'!$B:$B,'4.仕掛品(製品課) (2)'!A79,'4.3期末全在庫'!$K:$K,"半製品"),"")</f>
        <v>0</v>
      </c>
      <c r="AJ79" s="47"/>
      <c r="AK79" s="46">
        <f t="shared" si="2"/>
        <v>0</v>
      </c>
      <c r="AL79" s="48"/>
      <c r="AM79" s="16"/>
      <c r="AN79" s="7"/>
      <c r="AO79" s="4">
        <v>0</v>
      </c>
      <c r="AQ79" s="3">
        <f t="shared" si="1"/>
        <v>0</v>
      </c>
    </row>
    <row r="80" spans="1:43" ht="13.5" hidden="1" customHeight="1">
      <c r="A80" s="40">
        <v>20140100009</v>
      </c>
      <c r="B80" s="41" t="s">
        <v>134</v>
      </c>
      <c r="C80" s="41" t="s">
        <v>20</v>
      </c>
      <c r="D80" s="41" t="s">
        <v>20</v>
      </c>
      <c r="E80" s="41"/>
      <c r="F80" s="41"/>
      <c r="G80" s="42">
        <f ca="1">IFERROR(VLOOKUP(F80,'[1]2.仕掛品(製造部)'!MY:NB,4,0),0)</f>
        <v>0</v>
      </c>
      <c r="H80" s="43">
        <v>0</v>
      </c>
      <c r="I80" s="43"/>
      <c r="J80" s="43">
        <v>0</v>
      </c>
      <c r="K80" s="44"/>
      <c r="L80" s="44"/>
      <c r="M80" s="44"/>
      <c r="N80" s="44"/>
      <c r="O80" s="44"/>
      <c r="P80" s="44"/>
      <c r="Q80" s="44"/>
      <c r="R80" s="45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5"/>
      <c r="AG80" s="44"/>
      <c r="AH80" s="44"/>
      <c r="AI80" s="46">
        <f>IFERROR(SUMIFS('4.3期末全在庫'!$G:$G,'4.3期末全在庫'!$B:$B,'4.仕掛品(製品課) (2)'!A80,'4.3期末全在庫'!$K:$K,"半製品"),"")</f>
        <v>0</v>
      </c>
      <c r="AJ80" s="47"/>
      <c r="AK80" s="46">
        <f t="shared" si="2"/>
        <v>0</v>
      </c>
      <c r="AL80" s="48"/>
      <c r="AM80" s="16"/>
      <c r="AN80" s="7"/>
      <c r="AO80" s="4">
        <v>0</v>
      </c>
      <c r="AQ80" s="3">
        <f t="shared" si="1"/>
        <v>0</v>
      </c>
    </row>
    <row r="81" spans="1:43" ht="13.5" hidden="1" customHeight="1">
      <c r="A81" s="40">
        <v>20140100078</v>
      </c>
      <c r="B81" s="41" t="s">
        <v>135</v>
      </c>
      <c r="C81" s="41" t="s">
        <v>20</v>
      </c>
      <c r="D81" s="41" t="s">
        <v>20</v>
      </c>
      <c r="E81" s="41"/>
      <c r="F81" s="41"/>
      <c r="G81" s="42">
        <f ca="1">IFERROR(VLOOKUP(F81,'[1]2.仕掛品(製造部)'!MY:NB,4,0),0)</f>
        <v>0</v>
      </c>
      <c r="H81" s="43">
        <v>0</v>
      </c>
      <c r="I81" s="43"/>
      <c r="J81" s="43">
        <v>0</v>
      </c>
      <c r="K81" s="44"/>
      <c r="L81" s="44"/>
      <c r="M81" s="44"/>
      <c r="N81" s="44"/>
      <c r="O81" s="44"/>
      <c r="P81" s="44"/>
      <c r="Q81" s="44"/>
      <c r="R81" s="45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5"/>
      <c r="AG81" s="44"/>
      <c r="AH81" s="44"/>
      <c r="AI81" s="46">
        <f>IFERROR(SUMIFS('4.3期末全在庫'!$G:$G,'4.3期末全在庫'!$B:$B,'4.仕掛品(製品課) (2)'!A81,'4.3期末全在庫'!$K:$K,"半製品"),"")</f>
        <v>0</v>
      </c>
      <c r="AJ81" s="47"/>
      <c r="AK81" s="46">
        <f t="shared" si="2"/>
        <v>0</v>
      </c>
      <c r="AL81" s="48"/>
      <c r="AM81" s="16"/>
      <c r="AN81" s="7"/>
      <c r="AO81" s="4">
        <v>0</v>
      </c>
      <c r="AQ81" s="3">
        <f t="shared" si="1"/>
        <v>0</v>
      </c>
    </row>
    <row r="82" spans="1:43" ht="13.5" hidden="1" customHeight="1">
      <c r="A82" s="40">
        <v>20140800032</v>
      </c>
      <c r="B82" s="41" t="s">
        <v>136</v>
      </c>
      <c r="C82" s="41" t="s">
        <v>20</v>
      </c>
      <c r="D82" s="41" t="s">
        <v>20</v>
      </c>
      <c r="E82" s="41">
        <v>5</v>
      </c>
      <c r="F82" s="41" t="s">
        <v>137</v>
      </c>
      <c r="G82" s="42">
        <f ca="1">IFERROR(VLOOKUP(F82,'[1]2.仕掛品(製造部)'!MY:NB,4,0),0)</f>
        <v>1.9177072016337864</v>
      </c>
      <c r="H82" s="43">
        <v>0</v>
      </c>
      <c r="I82" s="43"/>
      <c r="J82" s="43">
        <v>0</v>
      </c>
      <c r="K82" s="44"/>
      <c r="L82" s="44"/>
      <c r="M82" s="44"/>
      <c r="N82" s="44"/>
      <c r="O82" s="44"/>
      <c r="P82" s="44"/>
      <c r="Q82" s="44"/>
      <c r="R82" s="45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5"/>
      <c r="AG82" s="44"/>
      <c r="AH82" s="44"/>
      <c r="AI82" s="46">
        <f>IFERROR(SUMIFS('4.3期末全在庫'!$G:$G,'4.3期末全在庫'!$B:$B,'4.仕掛品(製品課) (2)'!A82,'4.3期末全在庫'!$K:$K,"半製品"),"")</f>
        <v>0</v>
      </c>
      <c r="AJ82" s="47"/>
      <c r="AK82" s="46">
        <f t="shared" si="2"/>
        <v>0</v>
      </c>
      <c r="AL82" s="48"/>
      <c r="AM82" s="16"/>
      <c r="AN82" s="7"/>
      <c r="AO82" s="4">
        <v>0</v>
      </c>
      <c r="AQ82" s="3">
        <f t="shared" ref="AQ82:AQ145" si="3">IF(SUM(H82:AK82)=0,0,"ok")</f>
        <v>0</v>
      </c>
    </row>
    <row r="83" spans="1:43" ht="13.5" hidden="1" customHeight="1">
      <c r="A83" s="40">
        <v>20140900009</v>
      </c>
      <c r="B83" s="41" t="s">
        <v>138</v>
      </c>
      <c r="C83" s="41" t="s">
        <v>20</v>
      </c>
      <c r="D83" s="41" t="s">
        <v>20</v>
      </c>
      <c r="E83" s="41">
        <v>2.5</v>
      </c>
      <c r="F83" s="41" t="s">
        <v>77</v>
      </c>
      <c r="G83" s="42">
        <f ca="1">IFERROR(VLOOKUP(F83,'[1]2.仕掛品(製造部)'!MY:NB,4,0),0)</f>
        <v>1.3486946843755108</v>
      </c>
      <c r="H83" s="43">
        <v>0</v>
      </c>
      <c r="I83" s="43"/>
      <c r="J83" s="43">
        <v>0</v>
      </c>
      <c r="K83" s="44"/>
      <c r="L83" s="44"/>
      <c r="M83" s="44"/>
      <c r="N83" s="44"/>
      <c r="O83" s="44"/>
      <c r="P83" s="44"/>
      <c r="Q83" s="44"/>
      <c r="R83" s="45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5"/>
      <c r="AG83" s="44"/>
      <c r="AH83" s="44"/>
      <c r="AI83" s="46">
        <f>IFERROR(SUMIFS('4.3期末全在庫'!$G:$G,'4.3期末全在庫'!$B:$B,'4.仕掛品(製品課) (2)'!A83,'4.3期末全在庫'!$K:$K,"半製品"),"")</f>
        <v>0</v>
      </c>
      <c r="AJ83" s="47"/>
      <c r="AK83" s="46">
        <f t="shared" si="2"/>
        <v>0</v>
      </c>
      <c r="AL83" s="48"/>
      <c r="AM83" s="16"/>
      <c r="AN83" s="7"/>
      <c r="AO83" s="4">
        <v>0</v>
      </c>
      <c r="AQ83" s="3">
        <f t="shared" si="3"/>
        <v>0</v>
      </c>
    </row>
    <row r="84" spans="1:43" ht="13.5" hidden="1" customHeight="1">
      <c r="A84" s="40">
        <v>20141100018</v>
      </c>
      <c r="B84" s="41" t="s">
        <v>139</v>
      </c>
      <c r="C84" s="41" t="s">
        <v>20</v>
      </c>
      <c r="D84" s="41" t="s">
        <v>20</v>
      </c>
      <c r="E84" s="41"/>
      <c r="F84" s="41"/>
      <c r="G84" s="42">
        <f ca="1">IFERROR(VLOOKUP(F84,'[1]2.仕掛品(製造部)'!MY:NB,4,0),0)</f>
        <v>0</v>
      </c>
      <c r="H84" s="43">
        <v>0</v>
      </c>
      <c r="I84" s="43"/>
      <c r="J84" s="43">
        <v>0</v>
      </c>
      <c r="K84" s="44"/>
      <c r="L84" s="44"/>
      <c r="M84" s="44"/>
      <c r="N84" s="44"/>
      <c r="O84" s="44"/>
      <c r="P84" s="44"/>
      <c r="Q84" s="44"/>
      <c r="R84" s="45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5"/>
      <c r="AG84" s="44"/>
      <c r="AH84" s="44"/>
      <c r="AI84" s="46">
        <f>IFERROR(SUMIFS('4.3期末全在庫'!$G:$G,'4.3期末全在庫'!$B:$B,'4.仕掛品(製品課) (2)'!A84,'4.3期末全在庫'!$K:$K,"半製品"),"")</f>
        <v>0</v>
      </c>
      <c r="AJ84" s="47"/>
      <c r="AK84" s="46">
        <f t="shared" si="2"/>
        <v>0</v>
      </c>
      <c r="AL84" s="48"/>
      <c r="AM84" s="16"/>
      <c r="AN84" s="7"/>
      <c r="AO84" s="4">
        <v>0</v>
      </c>
      <c r="AQ84" s="3">
        <f t="shared" si="3"/>
        <v>0</v>
      </c>
    </row>
    <row r="85" spans="1:43" ht="13.5" hidden="1" customHeight="1">
      <c r="A85" s="40">
        <v>20151200008</v>
      </c>
      <c r="B85" s="41" t="s">
        <v>140</v>
      </c>
      <c r="C85" s="41" t="s">
        <v>20</v>
      </c>
      <c r="D85" s="41" t="s">
        <v>20</v>
      </c>
      <c r="E85" s="41">
        <v>2.5</v>
      </c>
      <c r="F85" s="41" t="s">
        <v>126</v>
      </c>
      <c r="G85" s="42">
        <f ca="1">IFERROR(VLOOKUP(F85,'[1]2.仕掛品(製造部)'!MY:NB,4,0),0)</f>
        <v>1.2657092176984073</v>
      </c>
      <c r="H85" s="43">
        <v>0</v>
      </c>
      <c r="I85" s="43"/>
      <c r="J85" s="43">
        <v>0</v>
      </c>
      <c r="K85" s="44"/>
      <c r="L85" s="44"/>
      <c r="M85" s="44"/>
      <c r="N85" s="44"/>
      <c r="O85" s="44"/>
      <c r="P85" s="44"/>
      <c r="Q85" s="44"/>
      <c r="R85" s="45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5"/>
      <c r="AG85" s="44"/>
      <c r="AH85" s="44"/>
      <c r="AI85" s="46">
        <f>IFERROR(SUMIFS('4.3期末全在庫'!$G:$G,'4.3期末全在庫'!$B:$B,'4.仕掛品(製品課) (2)'!A85,'4.3期末全在庫'!$K:$K,"半製品"),"")</f>
        <v>0</v>
      </c>
      <c r="AJ85" s="47"/>
      <c r="AK85" s="46">
        <f t="shared" si="2"/>
        <v>0</v>
      </c>
      <c r="AL85" s="48"/>
      <c r="AM85" s="16"/>
      <c r="AN85" s="7"/>
      <c r="AO85" s="4">
        <v>0</v>
      </c>
      <c r="AQ85" s="3">
        <f t="shared" si="3"/>
        <v>0</v>
      </c>
    </row>
    <row r="86" spans="1:43" ht="13.5" hidden="1" customHeight="1">
      <c r="A86" s="40">
        <v>20160800001</v>
      </c>
      <c r="B86" s="41" t="s">
        <v>141</v>
      </c>
      <c r="C86" s="41" t="s">
        <v>20</v>
      </c>
      <c r="D86" s="41" t="s">
        <v>20</v>
      </c>
      <c r="E86" s="41"/>
      <c r="F86" s="41"/>
      <c r="G86" s="42">
        <f ca="1">IFERROR(VLOOKUP(F86,'[1]2.仕掛品(製造部)'!MY:NB,4,0),0)</f>
        <v>0</v>
      </c>
      <c r="H86" s="43">
        <v>0</v>
      </c>
      <c r="I86" s="43"/>
      <c r="J86" s="43">
        <v>0</v>
      </c>
      <c r="K86" s="44"/>
      <c r="L86" s="44"/>
      <c r="M86" s="44"/>
      <c r="N86" s="44"/>
      <c r="O86" s="44"/>
      <c r="P86" s="44"/>
      <c r="Q86" s="44"/>
      <c r="R86" s="45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5"/>
      <c r="AG86" s="44"/>
      <c r="AH86" s="44"/>
      <c r="AI86" s="46">
        <f>IFERROR(SUMIFS('4.3期末全在庫'!$G:$G,'4.3期末全在庫'!$B:$B,'4.仕掛品(製品課) (2)'!A86,'4.3期末全在庫'!$K:$K,"半製品"),"")</f>
        <v>0</v>
      </c>
      <c r="AJ86" s="47"/>
      <c r="AK86" s="46">
        <f t="shared" si="2"/>
        <v>0</v>
      </c>
      <c r="AL86" s="48"/>
      <c r="AM86" s="16"/>
      <c r="AN86" s="7"/>
      <c r="AO86" s="4">
        <v>0</v>
      </c>
      <c r="AQ86" s="3">
        <f t="shared" si="3"/>
        <v>0</v>
      </c>
    </row>
    <row r="87" spans="1:43" ht="13.5" hidden="1" customHeight="1">
      <c r="A87" s="40">
        <v>20170300033</v>
      </c>
      <c r="B87" s="41" t="s">
        <v>142</v>
      </c>
      <c r="C87" s="41" t="s">
        <v>20</v>
      </c>
      <c r="D87" s="41" t="s">
        <v>20</v>
      </c>
      <c r="E87" s="41"/>
      <c r="F87" s="41"/>
      <c r="G87" s="42">
        <f ca="1">IFERROR(VLOOKUP(F87,'[1]2.仕掛品(製造部)'!MY:NB,4,0),0)</f>
        <v>0</v>
      </c>
      <c r="H87" s="43">
        <v>0</v>
      </c>
      <c r="I87" s="43"/>
      <c r="J87" s="43">
        <v>0</v>
      </c>
      <c r="K87" s="44"/>
      <c r="L87" s="44"/>
      <c r="M87" s="44"/>
      <c r="N87" s="44"/>
      <c r="O87" s="44"/>
      <c r="P87" s="44"/>
      <c r="Q87" s="44"/>
      <c r="R87" s="45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5"/>
      <c r="AG87" s="44"/>
      <c r="AH87" s="44"/>
      <c r="AI87" s="46">
        <f>IFERROR(SUMIFS('4.3期末全在庫'!$G:$G,'4.3期末全在庫'!$B:$B,'4.仕掛品(製品課) (2)'!A87,'4.3期末全在庫'!$K:$K,"半製品"),"")</f>
        <v>0</v>
      </c>
      <c r="AJ87" s="47"/>
      <c r="AK87" s="46">
        <f t="shared" si="2"/>
        <v>0</v>
      </c>
      <c r="AL87" s="48"/>
      <c r="AM87" s="16"/>
      <c r="AN87" s="7"/>
      <c r="AO87" s="4">
        <v>0</v>
      </c>
      <c r="AQ87" s="3">
        <f t="shared" si="3"/>
        <v>0</v>
      </c>
    </row>
    <row r="88" spans="1:43" ht="13.5" hidden="1" customHeight="1">
      <c r="A88" s="40">
        <v>20170400032</v>
      </c>
      <c r="B88" s="41" t="s">
        <v>143</v>
      </c>
      <c r="C88" s="41" t="s">
        <v>20</v>
      </c>
      <c r="D88" s="41" t="s">
        <v>20</v>
      </c>
      <c r="E88" s="41"/>
      <c r="F88" s="41"/>
      <c r="G88" s="42">
        <f ca="1">IFERROR(VLOOKUP(F88,'[1]2.仕掛品(製造部)'!MY:NB,4,0),0)</f>
        <v>0</v>
      </c>
      <c r="H88" s="43">
        <v>0</v>
      </c>
      <c r="I88" s="43"/>
      <c r="J88" s="43">
        <v>0</v>
      </c>
      <c r="K88" s="44"/>
      <c r="L88" s="44"/>
      <c r="M88" s="44"/>
      <c r="N88" s="44"/>
      <c r="O88" s="44"/>
      <c r="P88" s="44"/>
      <c r="Q88" s="44"/>
      <c r="R88" s="45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5"/>
      <c r="AG88" s="44"/>
      <c r="AH88" s="44"/>
      <c r="AI88" s="46">
        <f>IFERROR(SUMIFS('4.3期末全在庫'!$G:$G,'4.3期末全在庫'!$B:$B,'4.仕掛品(製品課) (2)'!A88,'4.3期末全在庫'!$K:$K,"半製品"),"")</f>
        <v>0</v>
      </c>
      <c r="AJ88" s="47"/>
      <c r="AK88" s="46">
        <f t="shared" si="2"/>
        <v>0</v>
      </c>
      <c r="AL88" s="48"/>
      <c r="AM88" s="16"/>
      <c r="AN88" s="7"/>
      <c r="AO88" s="4">
        <v>0</v>
      </c>
      <c r="AQ88" s="3">
        <f t="shared" si="3"/>
        <v>0</v>
      </c>
    </row>
    <row r="89" spans="1:43" ht="13.5" hidden="1" customHeight="1">
      <c r="A89" s="40">
        <v>20170400033</v>
      </c>
      <c r="B89" s="41" t="s">
        <v>144</v>
      </c>
      <c r="C89" s="41" t="s">
        <v>20</v>
      </c>
      <c r="D89" s="41" t="s">
        <v>20</v>
      </c>
      <c r="E89" s="41"/>
      <c r="F89" s="41"/>
      <c r="G89" s="42">
        <f ca="1">IFERROR(VLOOKUP(F89,'[1]2.仕掛品(製造部)'!MY:NB,4,0),0)</f>
        <v>0</v>
      </c>
      <c r="H89" s="43">
        <v>0</v>
      </c>
      <c r="I89" s="43"/>
      <c r="J89" s="43">
        <v>0</v>
      </c>
      <c r="K89" s="44"/>
      <c r="L89" s="44"/>
      <c r="M89" s="44"/>
      <c r="N89" s="44"/>
      <c r="O89" s="44"/>
      <c r="P89" s="44"/>
      <c r="Q89" s="44"/>
      <c r="R89" s="45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5"/>
      <c r="AG89" s="44"/>
      <c r="AH89" s="44"/>
      <c r="AI89" s="46">
        <f>IFERROR(SUMIFS('4.3期末全在庫'!$G:$G,'4.3期末全在庫'!$B:$B,'4.仕掛品(製品課) (2)'!A89,'4.3期末全在庫'!$K:$K,"半製品"),"")</f>
        <v>0</v>
      </c>
      <c r="AJ89" s="47"/>
      <c r="AK89" s="46">
        <f t="shared" si="2"/>
        <v>0</v>
      </c>
      <c r="AL89" s="48"/>
      <c r="AM89" s="16"/>
      <c r="AN89" s="7"/>
      <c r="AO89" s="4">
        <v>0</v>
      </c>
      <c r="AQ89" s="3">
        <f t="shared" si="3"/>
        <v>0</v>
      </c>
    </row>
    <row r="90" spans="1:43" ht="13.5" customHeight="1">
      <c r="A90" s="40">
        <v>20170500057</v>
      </c>
      <c r="B90" s="41" t="s">
        <v>145</v>
      </c>
      <c r="C90" s="41" t="s">
        <v>20</v>
      </c>
      <c r="D90" s="41" t="s">
        <v>20</v>
      </c>
      <c r="E90" s="41">
        <v>2.5</v>
      </c>
      <c r="F90" s="41" t="s">
        <v>108</v>
      </c>
      <c r="G90" s="42">
        <f ca="1">IFERROR(VLOOKUP(F90,'[1]2.仕掛品(製造部)'!MY:NB,4,0),0)</f>
        <v>1.1499333504230713</v>
      </c>
      <c r="H90" s="43">
        <v>31600</v>
      </c>
      <c r="I90" s="43"/>
      <c r="J90" s="43">
        <v>67389.991589448211</v>
      </c>
      <c r="K90" s="44"/>
      <c r="L90" s="44"/>
      <c r="M90" s="44"/>
      <c r="N90" s="44"/>
      <c r="O90" s="44"/>
      <c r="P90" s="44"/>
      <c r="Q90" s="44"/>
      <c r="R90" s="45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5"/>
      <c r="AG90" s="44"/>
      <c r="AH90" s="44"/>
      <c r="AI90" s="46">
        <f>IFERROR(SUMIFS('4.3期末全在庫'!$G:$G,'4.3期末全在庫'!$B:$B,'4.仕掛品(製品課) (2)'!A90,'4.3期末全在庫'!$K:$K,"半製品"),"")</f>
        <v>18000</v>
      </c>
      <c r="AJ90" s="47"/>
      <c r="AK90" s="46">
        <f ca="1">AI90*AF334/E109*E334</f>
        <v>125180.490226464</v>
      </c>
      <c r="AL90" s="48"/>
      <c r="AM90" s="16"/>
      <c r="AN90" s="7"/>
      <c r="AO90" s="4">
        <v>0</v>
      </c>
      <c r="AQ90" s="3" t="str">
        <f t="shared" ca="1" si="3"/>
        <v>ok</v>
      </c>
    </row>
    <row r="91" spans="1:43" ht="13.5" customHeight="1">
      <c r="A91" s="40">
        <v>20170500058</v>
      </c>
      <c r="B91" s="41" t="s">
        <v>146</v>
      </c>
      <c r="C91" s="41" t="s">
        <v>20</v>
      </c>
      <c r="D91" s="41" t="s">
        <v>20</v>
      </c>
      <c r="E91" s="41">
        <v>2.5</v>
      </c>
      <c r="F91" s="41" t="s">
        <v>147</v>
      </c>
      <c r="G91" s="42">
        <f ca="1">IFERROR(VLOOKUP(F91,'[1]2.仕掛品(製造部)'!MY:NB,4,0),0)</f>
        <v>1.2530513780924588</v>
      </c>
      <c r="H91" s="43">
        <v>8400</v>
      </c>
      <c r="I91" s="43"/>
      <c r="J91" s="43">
        <v>20308.945798892968</v>
      </c>
      <c r="K91" s="44"/>
      <c r="L91" s="44"/>
      <c r="M91" s="44"/>
      <c r="N91" s="44"/>
      <c r="O91" s="44"/>
      <c r="P91" s="44"/>
      <c r="Q91" s="44"/>
      <c r="R91" s="45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5"/>
      <c r="AG91" s="44"/>
      <c r="AH91" s="44"/>
      <c r="AI91" s="46">
        <f>IFERROR(SUMIFS('4.3期末全在庫'!$G:$G,'4.3期末全在庫'!$B:$B,'4.仕掛品(製品課) (2)'!A91,'4.3期末全在庫'!$K:$K,"半製品"),"")</f>
        <v>26000</v>
      </c>
      <c r="AJ91" s="47"/>
      <c r="AK91" s="46">
        <f ca="1">AF273*AI91/E91*E273</f>
        <v>463797.99160498381</v>
      </c>
      <c r="AL91" s="48"/>
      <c r="AM91" s="16"/>
      <c r="AN91" s="7"/>
      <c r="AO91" s="4">
        <v>0</v>
      </c>
      <c r="AQ91" s="3" t="str">
        <f t="shared" ca="1" si="3"/>
        <v>ok</v>
      </c>
    </row>
    <row r="92" spans="1:43" ht="13.5" hidden="1" customHeight="1">
      <c r="A92" s="40">
        <v>20170700070</v>
      </c>
      <c r="B92" s="41" t="s">
        <v>148</v>
      </c>
      <c r="C92" s="41" t="s">
        <v>20</v>
      </c>
      <c r="D92" s="41" t="s">
        <v>20</v>
      </c>
      <c r="E92" s="41">
        <v>2.6</v>
      </c>
      <c r="F92" s="41" t="s">
        <v>149</v>
      </c>
      <c r="G92" s="42">
        <f ca="1">IFERROR(VLOOKUP(F92,'[1]2.仕掛品(製造部)'!MY:NB,4,0),0)</f>
        <v>2.7031087834885259</v>
      </c>
      <c r="H92" s="43">
        <v>0</v>
      </c>
      <c r="I92" s="43"/>
      <c r="J92" s="43">
        <v>0</v>
      </c>
      <c r="K92" s="44"/>
      <c r="L92" s="44"/>
      <c r="M92" s="44"/>
      <c r="N92" s="44"/>
      <c r="O92" s="44"/>
      <c r="P92" s="44"/>
      <c r="Q92" s="44"/>
      <c r="R92" s="45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5"/>
      <c r="AG92" s="44"/>
      <c r="AH92" s="44"/>
      <c r="AI92" s="46">
        <f>IFERROR(SUMIFS('4.3期末全在庫'!$G:$G,'4.3期末全在庫'!$B:$B,'4.仕掛品(製品課) (2)'!A92,'4.3期末全在庫'!$K:$K,"半製品"),"")</f>
        <v>0</v>
      </c>
      <c r="AJ92" s="47"/>
      <c r="AK92" s="46">
        <f t="shared" si="2"/>
        <v>0</v>
      </c>
      <c r="AL92" s="48"/>
      <c r="AM92" s="16"/>
      <c r="AN92" s="7"/>
      <c r="AO92" s="4">
        <v>0</v>
      </c>
      <c r="AQ92" s="3">
        <f t="shared" si="3"/>
        <v>0</v>
      </c>
    </row>
    <row r="93" spans="1:43" ht="13.5" hidden="1" customHeight="1">
      <c r="A93" s="40">
        <v>20171100054</v>
      </c>
      <c r="B93" s="41" t="s">
        <v>150</v>
      </c>
      <c r="C93" s="41" t="s">
        <v>20</v>
      </c>
      <c r="D93" s="41" t="s">
        <v>20</v>
      </c>
      <c r="E93" s="41"/>
      <c r="F93" s="41"/>
      <c r="G93" s="42">
        <f ca="1">IFERROR(VLOOKUP(F93,'[1]2.仕掛品(製造部)'!MY:NB,4,0),0)</f>
        <v>0</v>
      </c>
      <c r="H93" s="43">
        <v>0</v>
      </c>
      <c r="I93" s="43"/>
      <c r="J93" s="43">
        <v>0</v>
      </c>
      <c r="K93" s="44"/>
      <c r="L93" s="44"/>
      <c r="M93" s="44"/>
      <c r="N93" s="44"/>
      <c r="O93" s="44"/>
      <c r="P93" s="44"/>
      <c r="Q93" s="44"/>
      <c r="R93" s="45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5"/>
      <c r="AG93" s="44"/>
      <c r="AH93" s="44"/>
      <c r="AI93" s="46">
        <f>IFERROR(SUMIFS('4.3期末全在庫'!$G:$G,'4.3期末全在庫'!$B:$B,'4.仕掛品(製品課) (2)'!A93,'4.3期末全在庫'!$K:$K,"半製品"),"")</f>
        <v>0</v>
      </c>
      <c r="AJ93" s="47"/>
      <c r="AK93" s="46">
        <f t="shared" si="2"/>
        <v>0</v>
      </c>
      <c r="AL93" s="48"/>
      <c r="AM93" s="16"/>
      <c r="AN93" s="7"/>
      <c r="AO93" s="4">
        <v>0</v>
      </c>
      <c r="AQ93" s="3">
        <f t="shared" si="3"/>
        <v>0</v>
      </c>
    </row>
    <row r="94" spans="1:43" ht="13.5" hidden="1" customHeight="1">
      <c r="A94" s="40">
        <v>20180300010</v>
      </c>
      <c r="B94" s="41" t="s">
        <v>151</v>
      </c>
      <c r="C94" s="41" t="s">
        <v>20</v>
      </c>
      <c r="D94" s="41" t="s">
        <v>20</v>
      </c>
      <c r="E94" s="41"/>
      <c r="F94" s="41"/>
      <c r="G94" s="42">
        <f ca="1">IFERROR(VLOOKUP(F94,'[1]2.仕掛品(製造部)'!MY:NB,4,0),0)</f>
        <v>0</v>
      </c>
      <c r="H94" s="43">
        <v>0</v>
      </c>
      <c r="I94" s="43"/>
      <c r="J94" s="43">
        <v>0</v>
      </c>
      <c r="K94" s="44"/>
      <c r="L94" s="44"/>
      <c r="M94" s="44"/>
      <c r="N94" s="44"/>
      <c r="O94" s="44"/>
      <c r="P94" s="44"/>
      <c r="Q94" s="44"/>
      <c r="R94" s="45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5"/>
      <c r="AG94" s="44"/>
      <c r="AH94" s="44"/>
      <c r="AI94" s="46">
        <f>IFERROR(SUMIFS('4.3期末全在庫'!$G:$G,'4.3期末全在庫'!$B:$B,'4.仕掛品(製品課) (2)'!A94,'4.3期末全在庫'!$K:$K,"半製品"),"")</f>
        <v>0</v>
      </c>
      <c r="AJ94" s="47"/>
      <c r="AK94" s="46">
        <f t="shared" si="2"/>
        <v>0</v>
      </c>
      <c r="AL94" s="48"/>
      <c r="AM94" s="16"/>
      <c r="AN94" s="7"/>
      <c r="AO94" s="4">
        <v>0</v>
      </c>
      <c r="AQ94" s="3">
        <f t="shared" si="3"/>
        <v>0</v>
      </c>
    </row>
    <row r="95" spans="1:43" ht="13.5" hidden="1" customHeight="1">
      <c r="A95" s="40">
        <v>20180400012</v>
      </c>
      <c r="B95" s="41" t="s">
        <v>152</v>
      </c>
      <c r="C95" s="41" t="s">
        <v>20</v>
      </c>
      <c r="D95" s="41" t="s">
        <v>20</v>
      </c>
      <c r="E95" s="41"/>
      <c r="F95" s="41"/>
      <c r="G95" s="42">
        <f ca="1">IFERROR(VLOOKUP(F95,'[1]2.仕掛品(製造部)'!MY:NB,4,0),0)</f>
        <v>0</v>
      </c>
      <c r="H95" s="43">
        <v>0</v>
      </c>
      <c r="I95" s="43"/>
      <c r="J95" s="43">
        <v>0</v>
      </c>
      <c r="K95" s="44"/>
      <c r="L95" s="44"/>
      <c r="M95" s="44"/>
      <c r="N95" s="44"/>
      <c r="O95" s="44"/>
      <c r="P95" s="44"/>
      <c r="Q95" s="44"/>
      <c r="R95" s="45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5"/>
      <c r="AG95" s="44"/>
      <c r="AH95" s="44"/>
      <c r="AI95" s="46">
        <f>IFERROR(SUMIFS('4.3期末全在庫'!$G:$G,'4.3期末全在庫'!$B:$B,'4.仕掛品(製品課) (2)'!A95,'4.3期末全在庫'!$K:$K,"半製品"),"")</f>
        <v>0</v>
      </c>
      <c r="AJ95" s="47"/>
      <c r="AK95" s="46">
        <f t="shared" si="2"/>
        <v>0</v>
      </c>
      <c r="AL95" s="48"/>
      <c r="AM95" s="16"/>
      <c r="AN95" s="7">
        <v>341.64817951894429</v>
      </c>
      <c r="AO95" s="4">
        <v>1056.8316817358707</v>
      </c>
      <c r="AQ95" s="3">
        <f t="shared" si="3"/>
        <v>0</v>
      </c>
    </row>
    <row r="96" spans="1:43" ht="13.5" hidden="1" customHeight="1">
      <c r="A96" s="40">
        <v>20180400027</v>
      </c>
      <c r="B96" s="41" t="s">
        <v>153</v>
      </c>
      <c r="C96" s="41" t="s">
        <v>20</v>
      </c>
      <c r="D96" s="41" t="s">
        <v>20</v>
      </c>
      <c r="E96" s="41">
        <v>26</v>
      </c>
      <c r="F96" s="41" t="s">
        <v>57</v>
      </c>
      <c r="G96" s="42">
        <f ca="1">IFERROR(VLOOKUP(F96,'[1]2.仕掛品(製造部)'!MY:NB,4,0),0)</f>
        <v>1.1499333504230713</v>
      </c>
      <c r="H96" s="43">
        <v>0</v>
      </c>
      <c r="I96" s="43"/>
      <c r="J96" s="43">
        <v>0</v>
      </c>
      <c r="K96" s="44"/>
      <c r="L96" s="44"/>
      <c r="M96" s="44"/>
      <c r="N96" s="44"/>
      <c r="O96" s="44"/>
      <c r="P96" s="44"/>
      <c r="Q96" s="44"/>
      <c r="R96" s="45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5"/>
      <c r="AG96" s="44"/>
      <c r="AH96" s="44"/>
      <c r="AI96" s="46">
        <f>IFERROR(SUMIFS('4.3期末全在庫'!$G:$G,'4.3期末全在庫'!$B:$B,'4.仕掛品(製品課) (2)'!A96,'4.3期末全在庫'!$K:$K,"半製品"),"")</f>
        <v>0</v>
      </c>
      <c r="AJ96" s="47"/>
      <c r="AK96" s="46">
        <f t="shared" si="2"/>
        <v>0</v>
      </c>
      <c r="AL96" s="48"/>
      <c r="AM96" s="16"/>
      <c r="AN96" s="7">
        <v>95.723269268510265</v>
      </c>
      <c r="AO96" s="4">
        <v>329.00287952130054</v>
      </c>
      <c r="AQ96" s="3">
        <f t="shared" si="3"/>
        <v>0</v>
      </c>
    </row>
    <row r="97" spans="1:43" ht="13.5" hidden="1" customHeight="1">
      <c r="A97" s="40">
        <v>20180400028</v>
      </c>
      <c r="B97" s="41" t="s">
        <v>154</v>
      </c>
      <c r="C97" s="41" t="s">
        <v>20</v>
      </c>
      <c r="D97" s="41" t="s">
        <v>20</v>
      </c>
      <c r="E97" s="41">
        <v>26</v>
      </c>
      <c r="F97" s="41" t="s">
        <v>155</v>
      </c>
      <c r="G97" s="42">
        <f ca="1">IFERROR(VLOOKUP(F97,'[1]2.仕掛品(製造部)'!MY:NB,4,0),0)</f>
        <v>1.2530513780924588</v>
      </c>
      <c r="H97" s="43">
        <v>0</v>
      </c>
      <c r="I97" s="43"/>
      <c r="J97" s="43">
        <v>0</v>
      </c>
      <c r="K97" s="44"/>
      <c r="L97" s="44"/>
      <c r="M97" s="44"/>
      <c r="N97" s="44"/>
      <c r="O97" s="44"/>
      <c r="P97" s="44"/>
      <c r="Q97" s="44"/>
      <c r="R97" s="45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5"/>
      <c r="AG97" s="44"/>
      <c r="AH97" s="44"/>
      <c r="AI97" s="46">
        <f>IFERROR(SUMIFS('4.3期末全在庫'!$G:$G,'4.3期末全在庫'!$B:$B,'4.仕掛品(製品課) (2)'!A97,'4.3期末全在庫'!$K:$K,"半製品"),"")</f>
        <v>0</v>
      </c>
      <c r="AJ97" s="47"/>
      <c r="AK97" s="46">
        <f t="shared" si="2"/>
        <v>0</v>
      </c>
      <c r="AL97" s="48"/>
      <c r="AM97" s="16"/>
      <c r="AN97" s="7">
        <v>550.64154824263039</v>
      </c>
      <c r="AO97" s="4">
        <v>2161.6617605215242</v>
      </c>
      <c r="AQ97" s="3">
        <f t="shared" si="3"/>
        <v>0</v>
      </c>
    </row>
    <row r="98" spans="1:43" ht="13.5" hidden="1" customHeight="1">
      <c r="A98" s="40">
        <v>20180400029</v>
      </c>
      <c r="B98" s="41" t="s">
        <v>156</v>
      </c>
      <c r="C98" s="41" t="s">
        <v>20</v>
      </c>
      <c r="D98" s="41" t="s">
        <v>20</v>
      </c>
      <c r="E98" s="41">
        <v>26</v>
      </c>
      <c r="F98" s="41" t="s">
        <v>157</v>
      </c>
      <c r="G98" s="42">
        <f ca="1">IFERROR(VLOOKUP(F98,'[1]2.仕掛品(製造部)'!MY:NB,4,0),0)</f>
        <v>1.1798247848759411</v>
      </c>
      <c r="H98" s="43">
        <v>0</v>
      </c>
      <c r="I98" s="43"/>
      <c r="J98" s="43">
        <v>0</v>
      </c>
      <c r="K98" s="44"/>
      <c r="L98" s="44"/>
      <c r="M98" s="44"/>
      <c r="N98" s="44"/>
      <c r="O98" s="44"/>
      <c r="P98" s="44"/>
      <c r="Q98" s="44"/>
      <c r="R98" s="45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5"/>
      <c r="AG98" s="44"/>
      <c r="AH98" s="44"/>
      <c r="AI98" s="46">
        <f>IFERROR(SUMIFS('4.3期末全在庫'!$G:$G,'4.3期末全在庫'!$B:$B,'4.仕掛品(製品課) (2)'!A98,'4.3期末全在庫'!$K:$K,"半製品"),"")</f>
        <v>0</v>
      </c>
      <c r="AJ98" s="47"/>
      <c r="AK98" s="46">
        <f t="shared" si="2"/>
        <v>0</v>
      </c>
      <c r="AL98" s="48"/>
      <c r="AM98" s="16"/>
      <c r="AN98" s="7">
        <v>721.07321228000001</v>
      </c>
      <c r="AO98" s="4">
        <v>3984.9366459135995</v>
      </c>
      <c r="AQ98" s="3">
        <f t="shared" si="3"/>
        <v>0</v>
      </c>
    </row>
    <row r="99" spans="1:43" ht="13.5" customHeight="1">
      <c r="A99" s="40">
        <v>20180700008</v>
      </c>
      <c r="B99" s="41" t="s">
        <v>158</v>
      </c>
      <c r="C99" s="41" t="s">
        <v>20</v>
      </c>
      <c r="D99" s="41" t="s">
        <v>20</v>
      </c>
      <c r="E99" s="41">
        <v>2.5</v>
      </c>
      <c r="F99" s="41" t="s">
        <v>157</v>
      </c>
      <c r="G99" s="42">
        <f ca="1">IFERROR(VLOOKUP(F99,'[1]2.仕掛品(製造部)'!MY:NB,4,0),0)</f>
        <v>1.1798247848759411</v>
      </c>
      <c r="H99" s="43">
        <v>40000</v>
      </c>
      <c r="I99" s="43"/>
      <c r="J99" s="43">
        <v>87224.698871296481</v>
      </c>
      <c r="K99" s="44"/>
      <c r="L99" s="44"/>
      <c r="M99" s="44"/>
      <c r="N99" s="44"/>
      <c r="O99" s="44"/>
      <c r="P99" s="44"/>
      <c r="Q99" s="44"/>
      <c r="R99" s="45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5"/>
      <c r="AG99" s="44"/>
      <c r="AH99" s="44"/>
      <c r="AI99" s="46">
        <f>IFERROR(SUMIFS('4.3期末全在庫'!$G:$G,'4.3期末全在庫'!$B:$B,'4.仕掛品(製品課) (2)'!A99,'4.3期末全在庫'!$K:$K,"半製品"),"")</f>
        <v>24200</v>
      </c>
      <c r="AJ99" s="47"/>
      <c r="AK99" s="46">
        <f ca="1">AF333*AI99/E99*E333</f>
        <v>172038.19203362119</v>
      </c>
      <c r="AL99" s="48"/>
      <c r="AM99" s="16"/>
      <c r="AN99" s="7">
        <v>1775.9686710533333</v>
      </c>
      <c r="AO99" s="4">
        <v>7296.6701432368855</v>
      </c>
      <c r="AQ99" s="3" t="str">
        <f t="shared" ca="1" si="3"/>
        <v>ok</v>
      </c>
    </row>
    <row r="100" spans="1:43" ht="13.5" hidden="1" customHeight="1">
      <c r="A100" s="40">
        <v>20191200054</v>
      </c>
      <c r="B100" s="41" t="s">
        <v>159</v>
      </c>
      <c r="C100" s="41" t="s">
        <v>20</v>
      </c>
      <c r="D100" s="41" t="s">
        <v>20</v>
      </c>
      <c r="E100" s="41"/>
      <c r="F100" s="41"/>
      <c r="G100" s="42">
        <f ca="1">IFERROR(VLOOKUP(F100,'[1]2.仕掛品(製造部)'!MY:NB,4,0),0)</f>
        <v>0</v>
      </c>
      <c r="H100" s="43">
        <v>0</v>
      </c>
      <c r="I100" s="43"/>
      <c r="J100" s="43">
        <v>0</v>
      </c>
      <c r="K100" s="44"/>
      <c r="L100" s="44"/>
      <c r="M100" s="44"/>
      <c r="N100" s="44"/>
      <c r="O100" s="44"/>
      <c r="P100" s="44"/>
      <c r="Q100" s="44"/>
      <c r="R100" s="45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5"/>
      <c r="AG100" s="44"/>
      <c r="AH100" s="44"/>
      <c r="AI100" s="46">
        <f>IFERROR(SUMIFS('4.3期末全在庫'!$G:$G,'4.3期末全在庫'!$B:$B,'4.仕掛品(製品課) (2)'!A100,'4.3期末全在庫'!$K:$K,"半製品"),"")</f>
        <v>0</v>
      </c>
      <c r="AJ100" s="47"/>
      <c r="AK100" s="46">
        <f t="shared" si="2"/>
        <v>0</v>
      </c>
      <c r="AL100" s="48"/>
      <c r="AM100" s="16"/>
      <c r="AN100" s="7">
        <v>138.98755884880637</v>
      </c>
      <c r="AO100" s="4">
        <v>293.86190620098034</v>
      </c>
      <c r="AQ100" s="3">
        <f t="shared" si="3"/>
        <v>0</v>
      </c>
    </row>
    <row r="101" spans="1:43" ht="13.5" hidden="1" customHeight="1">
      <c r="A101" s="40">
        <v>20191200056</v>
      </c>
      <c r="B101" s="41" t="s">
        <v>160</v>
      </c>
      <c r="C101" s="41" t="s">
        <v>20</v>
      </c>
      <c r="D101" s="41" t="s">
        <v>20</v>
      </c>
      <c r="E101" s="41"/>
      <c r="F101" s="41"/>
      <c r="G101" s="42">
        <f ca="1">IFERROR(VLOOKUP(F101,'[1]2.仕掛品(製造部)'!MY:NB,4,0),0)</f>
        <v>0</v>
      </c>
      <c r="H101" s="43">
        <v>0</v>
      </c>
      <c r="I101" s="43"/>
      <c r="J101" s="43">
        <v>0</v>
      </c>
      <c r="K101" s="44"/>
      <c r="L101" s="44"/>
      <c r="M101" s="44"/>
      <c r="N101" s="44"/>
      <c r="O101" s="44"/>
      <c r="P101" s="44"/>
      <c r="Q101" s="44"/>
      <c r="R101" s="45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5"/>
      <c r="AG101" s="44"/>
      <c r="AH101" s="44"/>
      <c r="AI101" s="46">
        <f>IFERROR(SUMIFS('4.3期末全在庫'!$G:$G,'4.3期末全在庫'!$B:$B,'4.仕掛品(製品課) (2)'!A101,'4.3期末全在庫'!$K:$K,"半製品"),"")</f>
        <v>0</v>
      </c>
      <c r="AJ101" s="47"/>
      <c r="AK101" s="46">
        <f t="shared" si="2"/>
        <v>0</v>
      </c>
      <c r="AL101" s="48"/>
      <c r="AM101" s="16"/>
      <c r="AN101" s="7">
        <v>970.35568615384625</v>
      </c>
      <c r="AO101" s="4">
        <v>4245.3617165536216</v>
      </c>
      <c r="AQ101" s="3">
        <f t="shared" si="3"/>
        <v>0</v>
      </c>
    </row>
    <row r="102" spans="1:43" ht="13.5" hidden="1" customHeight="1">
      <c r="A102" s="40">
        <v>20191200065</v>
      </c>
      <c r="B102" s="41" t="s">
        <v>161</v>
      </c>
      <c r="C102" s="41" t="s">
        <v>20</v>
      </c>
      <c r="D102" s="41" t="s">
        <v>20</v>
      </c>
      <c r="E102" s="41">
        <v>5</v>
      </c>
      <c r="F102" s="41" t="s">
        <v>162</v>
      </c>
      <c r="G102" s="42">
        <f ca="1">IFERROR(VLOOKUP(F102,'[1]2.仕掛品(製造部)'!MY:NB,4,0),0)</f>
        <v>0</v>
      </c>
      <c r="H102" s="43">
        <v>0</v>
      </c>
      <c r="I102" s="43"/>
      <c r="J102" s="43">
        <v>0</v>
      </c>
      <c r="K102" s="44"/>
      <c r="L102" s="44"/>
      <c r="M102" s="44"/>
      <c r="N102" s="44"/>
      <c r="O102" s="44"/>
      <c r="P102" s="44"/>
      <c r="Q102" s="44"/>
      <c r="R102" s="45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5"/>
      <c r="AG102" s="44"/>
      <c r="AH102" s="44"/>
      <c r="AI102" s="46">
        <f>IFERROR(SUMIFS('4.3期末全在庫'!$G:$G,'4.3期末全在庫'!$B:$B,'4.仕掛品(製品課) (2)'!A102,'4.3期末全在庫'!$K:$K,"半製品"),"")</f>
        <v>0</v>
      </c>
      <c r="AJ102" s="47"/>
      <c r="AK102" s="46">
        <f t="shared" si="2"/>
        <v>0</v>
      </c>
      <c r="AL102" s="48"/>
      <c r="AM102" s="16"/>
      <c r="AN102" s="7"/>
      <c r="AO102" s="4">
        <v>0</v>
      </c>
      <c r="AQ102" s="3">
        <f t="shared" si="3"/>
        <v>0</v>
      </c>
    </row>
    <row r="103" spans="1:43" ht="13.5" hidden="1" customHeight="1">
      <c r="A103" s="40">
        <v>20191200066</v>
      </c>
      <c r="B103" s="41" t="s">
        <v>163</v>
      </c>
      <c r="C103" s="41" t="s">
        <v>20</v>
      </c>
      <c r="D103" s="41" t="s">
        <v>20</v>
      </c>
      <c r="E103" s="41">
        <v>2.5</v>
      </c>
      <c r="F103" s="41" t="s">
        <v>155</v>
      </c>
      <c r="G103" s="42">
        <f ca="1">IFERROR(VLOOKUP(F103,'[1]2.仕掛品(製造部)'!MY:NB,4,0),0)</f>
        <v>1.2530513780924588</v>
      </c>
      <c r="H103" s="43">
        <v>0</v>
      </c>
      <c r="I103" s="43"/>
      <c r="J103" s="43">
        <v>0</v>
      </c>
      <c r="K103" s="44"/>
      <c r="L103" s="44"/>
      <c r="M103" s="44"/>
      <c r="N103" s="44"/>
      <c r="O103" s="44"/>
      <c r="P103" s="44"/>
      <c r="Q103" s="44"/>
      <c r="R103" s="45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5"/>
      <c r="AG103" s="44"/>
      <c r="AH103" s="44"/>
      <c r="AI103" s="46">
        <f>IFERROR(SUMIFS('4.3期末全在庫'!$G:$G,'4.3期末全在庫'!$B:$B,'4.仕掛品(製品課) (2)'!A103,'4.3期末全在庫'!$K:$K,"半製品"),"")</f>
        <v>0</v>
      </c>
      <c r="AJ103" s="47"/>
      <c r="AK103" s="46">
        <f t="shared" si="2"/>
        <v>0</v>
      </c>
      <c r="AL103" s="48"/>
      <c r="AM103" s="16"/>
      <c r="AN103" s="7"/>
      <c r="AO103" s="4">
        <v>0</v>
      </c>
      <c r="AQ103" s="3">
        <f t="shared" si="3"/>
        <v>0</v>
      </c>
    </row>
    <row r="104" spans="1:43" ht="13.5" hidden="1" customHeight="1">
      <c r="A104" s="40">
        <v>20200100026</v>
      </c>
      <c r="B104" s="41" t="s">
        <v>164</v>
      </c>
      <c r="C104" s="41" t="s">
        <v>20</v>
      </c>
      <c r="D104" s="41" t="s">
        <v>20</v>
      </c>
      <c r="E104" s="41">
        <v>1.3</v>
      </c>
      <c r="F104" s="41" t="s">
        <v>93</v>
      </c>
      <c r="G104" s="42">
        <f ca="1">IFERROR(VLOOKUP(F104,'[1]2.仕掛品(製造部)'!MY:NB,4,0),0)</f>
        <v>1.5731245205740305</v>
      </c>
      <c r="H104" s="43">
        <v>0</v>
      </c>
      <c r="I104" s="43"/>
      <c r="J104" s="43">
        <v>0</v>
      </c>
      <c r="K104" s="44"/>
      <c r="L104" s="44"/>
      <c r="M104" s="44"/>
      <c r="N104" s="44"/>
      <c r="O104" s="44"/>
      <c r="P104" s="44"/>
      <c r="Q104" s="44"/>
      <c r="R104" s="45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5"/>
      <c r="AG104" s="44"/>
      <c r="AH104" s="44"/>
      <c r="AI104" s="46">
        <f>IFERROR(SUMIFS('4.3期末全在庫'!$G:$G,'4.3期末全在庫'!$B:$B,'4.仕掛品(製品課) (2)'!A104,'4.3期末全在庫'!$K:$K,"半製品"),"")</f>
        <v>0</v>
      </c>
      <c r="AJ104" s="47"/>
      <c r="AK104" s="46">
        <f t="shared" si="2"/>
        <v>0</v>
      </c>
      <c r="AL104" s="48"/>
      <c r="AM104" s="16"/>
      <c r="AN104" s="7"/>
      <c r="AO104" s="4">
        <v>0</v>
      </c>
      <c r="AQ104" s="3">
        <f t="shared" si="3"/>
        <v>0</v>
      </c>
    </row>
    <row r="105" spans="1:43" ht="13.5" hidden="1" customHeight="1">
      <c r="A105" s="40">
        <v>20200200007</v>
      </c>
      <c r="B105" s="41" t="s">
        <v>165</v>
      </c>
      <c r="C105" s="41" t="s">
        <v>20</v>
      </c>
      <c r="D105" s="41" t="s">
        <v>20</v>
      </c>
      <c r="E105" s="41">
        <v>2.5</v>
      </c>
      <c r="F105" s="41" t="s">
        <v>166</v>
      </c>
      <c r="G105" s="42">
        <f ca="1">IFERROR(VLOOKUP(F105,'[1]2.仕掛品(製造部)'!MY:NB,4,0),0)</f>
        <v>0</v>
      </c>
      <c r="H105" s="43">
        <v>0</v>
      </c>
      <c r="I105" s="43"/>
      <c r="J105" s="43">
        <v>0</v>
      </c>
      <c r="K105" s="44"/>
      <c r="L105" s="44"/>
      <c r="M105" s="44"/>
      <c r="N105" s="44"/>
      <c r="O105" s="44"/>
      <c r="P105" s="44"/>
      <c r="Q105" s="44"/>
      <c r="R105" s="45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5"/>
      <c r="AG105" s="44"/>
      <c r="AH105" s="44"/>
      <c r="AI105" s="46">
        <f>IFERROR(SUMIFS('4.3期末全在庫'!$G:$G,'4.3期末全在庫'!$B:$B,'4.仕掛品(製品課) (2)'!A105,'4.3期末全在庫'!$K:$K,"半製品"),"")</f>
        <v>0</v>
      </c>
      <c r="AJ105" s="47"/>
      <c r="AK105" s="46">
        <f t="shared" si="2"/>
        <v>0</v>
      </c>
      <c r="AL105" s="48"/>
      <c r="AM105" s="16"/>
      <c r="AN105" s="7"/>
      <c r="AO105" s="4">
        <v>0</v>
      </c>
      <c r="AQ105" s="3">
        <f t="shared" si="3"/>
        <v>0</v>
      </c>
    </row>
    <row r="106" spans="1:43" ht="13.5" hidden="1" customHeight="1">
      <c r="A106" s="40">
        <v>20200200008</v>
      </c>
      <c r="B106" s="41" t="s">
        <v>167</v>
      </c>
      <c r="C106" s="41" t="s">
        <v>20</v>
      </c>
      <c r="D106" s="41" t="s">
        <v>20</v>
      </c>
      <c r="E106" s="41">
        <v>2.5</v>
      </c>
      <c r="F106" s="41" t="s">
        <v>63</v>
      </c>
      <c r="G106" s="42">
        <f ca="1">IFERROR(VLOOKUP(F106,'[1]2.仕掛品(製造部)'!MY:NB,4,0),0)</f>
        <v>1.349963068994019</v>
      </c>
      <c r="H106" s="43">
        <v>0</v>
      </c>
      <c r="I106" s="43"/>
      <c r="J106" s="43">
        <v>0</v>
      </c>
      <c r="K106" s="44"/>
      <c r="L106" s="44"/>
      <c r="M106" s="44"/>
      <c r="N106" s="44"/>
      <c r="O106" s="44"/>
      <c r="P106" s="44"/>
      <c r="Q106" s="44"/>
      <c r="R106" s="45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5"/>
      <c r="AG106" s="44"/>
      <c r="AH106" s="44"/>
      <c r="AI106" s="46">
        <f>IFERROR(SUMIFS('4.3期末全在庫'!$G:$G,'4.3期末全在庫'!$B:$B,'4.仕掛品(製品課) (2)'!A106,'4.3期末全在庫'!$K:$K,"半製品"),"")</f>
        <v>0</v>
      </c>
      <c r="AJ106" s="47"/>
      <c r="AK106" s="46">
        <f t="shared" si="2"/>
        <v>0</v>
      </c>
      <c r="AL106" s="48"/>
      <c r="AM106" s="16"/>
      <c r="AN106" s="7"/>
      <c r="AO106" s="4">
        <v>0</v>
      </c>
      <c r="AQ106" s="3">
        <f t="shared" si="3"/>
        <v>0</v>
      </c>
    </row>
    <row r="107" spans="1:43" ht="13.5" hidden="1" customHeight="1">
      <c r="A107" s="40">
        <v>20200300078</v>
      </c>
      <c r="B107" s="41" t="s">
        <v>168</v>
      </c>
      <c r="C107" s="41" t="s">
        <v>20</v>
      </c>
      <c r="D107" s="41" t="s">
        <v>20</v>
      </c>
      <c r="E107" s="41"/>
      <c r="F107" s="41"/>
      <c r="G107" s="42">
        <f ca="1">IFERROR(VLOOKUP(F107,'[1]2.仕掛品(製造部)'!MY:NB,4,0),0)</f>
        <v>0</v>
      </c>
      <c r="H107" s="43">
        <v>0</v>
      </c>
      <c r="I107" s="43"/>
      <c r="J107" s="43">
        <v>0</v>
      </c>
      <c r="K107" s="44"/>
      <c r="L107" s="44"/>
      <c r="M107" s="44"/>
      <c r="N107" s="44"/>
      <c r="O107" s="44"/>
      <c r="P107" s="44"/>
      <c r="Q107" s="44"/>
      <c r="R107" s="45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5"/>
      <c r="AG107" s="44"/>
      <c r="AH107" s="44"/>
      <c r="AI107" s="46">
        <f>IFERROR(SUMIFS('4.3期末全在庫'!$G:$G,'4.3期末全在庫'!$B:$B,'4.仕掛品(製品課) (2)'!A107,'4.3期末全在庫'!$K:$K,"半製品"),"")</f>
        <v>0</v>
      </c>
      <c r="AJ107" s="47"/>
      <c r="AK107" s="46">
        <f t="shared" si="2"/>
        <v>0</v>
      </c>
      <c r="AL107" s="48"/>
      <c r="AM107" s="16"/>
      <c r="AN107" s="7">
        <v>197.18900570258114</v>
      </c>
      <c r="AO107" s="4">
        <v>0</v>
      </c>
      <c r="AQ107" s="3">
        <f t="shared" si="3"/>
        <v>0</v>
      </c>
    </row>
    <row r="108" spans="1:43" ht="13.5" hidden="1" customHeight="1">
      <c r="A108" s="40">
        <v>20200300113</v>
      </c>
      <c r="B108" s="41" t="s">
        <v>169</v>
      </c>
      <c r="C108" s="41" t="s">
        <v>20</v>
      </c>
      <c r="D108" s="41" t="s">
        <v>20</v>
      </c>
      <c r="E108" s="41">
        <v>2.5</v>
      </c>
      <c r="F108" s="41" t="s">
        <v>170</v>
      </c>
      <c r="G108" s="42">
        <f ca="1">IFERROR(VLOOKUP(F108,'[1]2.仕掛品(製造部)'!MY:NB,4,0),0)</f>
        <v>1.1798247848759411</v>
      </c>
      <c r="H108" s="43">
        <v>0</v>
      </c>
      <c r="I108" s="43"/>
      <c r="J108" s="43">
        <v>0</v>
      </c>
      <c r="K108" s="44"/>
      <c r="L108" s="44"/>
      <c r="M108" s="44"/>
      <c r="N108" s="44"/>
      <c r="O108" s="44"/>
      <c r="P108" s="44"/>
      <c r="Q108" s="44"/>
      <c r="R108" s="45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5"/>
      <c r="AG108" s="44"/>
      <c r="AH108" s="44"/>
      <c r="AI108" s="46">
        <f>IFERROR(SUMIFS('4.3期末全在庫'!$G:$G,'4.3期末全在庫'!$B:$B,'4.仕掛品(製品課) (2)'!A108,'4.3期末全在庫'!$K:$K,"半製品"),"")</f>
        <v>0</v>
      </c>
      <c r="AJ108" s="47"/>
      <c r="AK108" s="46">
        <f t="shared" si="2"/>
        <v>0</v>
      </c>
      <c r="AL108" s="48"/>
      <c r="AM108" s="16"/>
      <c r="AN108" s="7"/>
      <c r="AO108" s="4">
        <v>0</v>
      </c>
      <c r="AQ108" s="3">
        <f t="shared" si="3"/>
        <v>0</v>
      </c>
    </row>
    <row r="109" spans="1:43" ht="13.5" hidden="1" customHeight="1">
      <c r="A109" s="40">
        <v>20200300114</v>
      </c>
      <c r="B109" s="41" t="s">
        <v>171</v>
      </c>
      <c r="C109" s="41" t="s">
        <v>20</v>
      </c>
      <c r="D109" s="41" t="s">
        <v>20</v>
      </c>
      <c r="E109" s="41">
        <v>2.5</v>
      </c>
      <c r="F109" s="41" t="s">
        <v>172</v>
      </c>
      <c r="G109" s="42">
        <f ca="1">IFERROR(VLOOKUP(F109,'[1]2.仕掛品(製造部)'!MY:NB,4,0),0)</f>
        <v>1.0493128338125248</v>
      </c>
      <c r="H109" s="43">
        <v>0</v>
      </c>
      <c r="I109" s="43"/>
      <c r="J109" s="43">
        <v>0</v>
      </c>
      <c r="K109" s="44"/>
      <c r="L109" s="44"/>
      <c r="M109" s="44"/>
      <c r="N109" s="44"/>
      <c r="O109" s="44"/>
      <c r="P109" s="44"/>
      <c r="Q109" s="44"/>
      <c r="R109" s="45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5"/>
      <c r="AG109" s="44"/>
      <c r="AH109" s="44"/>
      <c r="AI109" s="46">
        <f>IFERROR(SUMIFS('4.3期末全在庫'!$G:$G,'4.3期末全在庫'!$B:$B,'4.仕掛品(製品課) (2)'!A109,'4.3期末全在庫'!$K:$K,"半製品"),"")</f>
        <v>0</v>
      </c>
      <c r="AJ109" s="47"/>
      <c r="AK109" s="46">
        <f t="shared" si="2"/>
        <v>0</v>
      </c>
      <c r="AL109" s="48"/>
      <c r="AM109" s="16"/>
      <c r="AN109" s="7"/>
      <c r="AO109" s="4">
        <v>0</v>
      </c>
      <c r="AQ109" s="3">
        <f t="shared" si="3"/>
        <v>0</v>
      </c>
    </row>
    <row r="110" spans="1:43" ht="13.5" hidden="1" customHeight="1">
      <c r="A110" s="40">
        <v>20200300121</v>
      </c>
      <c r="B110" s="41" t="s">
        <v>173</v>
      </c>
      <c r="C110" s="41" t="s">
        <v>20</v>
      </c>
      <c r="D110" s="41" t="s">
        <v>20</v>
      </c>
      <c r="E110" s="41"/>
      <c r="F110" s="41"/>
      <c r="G110" s="42">
        <f ca="1">IFERROR(VLOOKUP(F110,'[1]2.仕掛品(製造部)'!MY:NB,4,0),0)</f>
        <v>0</v>
      </c>
      <c r="H110" s="43">
        <v>0</v>
      </c>
      <c r="I110" s="43"/>
      <c r="J110" s="43">
        <v>0</v>
      </c>
      <c r="K110" s="44"/>
      <c r="L110" s="44"/>
      <c r="M110" s="44"/>
      <c r="N110" s="44"/>
      <c r="O110" s="44"/>
      <c r="P110" s="44"/>
      <c r="Q110" s="44"/>
      <c r="R110" s="45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5"/>
      <c r="AG110" s="44"/>
      <c r="AH110" s="44"/>
      <c r="AI110" s="46">
        <f>IFERROR(SUMIFS('4.3期末全在庫'!$G:$G,'4.3期末全在庫'!$B:$B,'4.仕掛品(製品課) (2)'!A110,'4.3期末全在庫'!$K:$K,"半製品"),"")</f>
        <v>0</v>
      </c>
      <c r="AJ110" s="47"/>
      <c r="AK110" s="46">
        <f t="shared" si="2"/>
        <v>0</v>
      </c>
      <c r="AL110" s="48"/>
      <c r="AM110" s="16"/>
      <c r="AN110" s="7"/>
      <c r="AO110" s="4">
        <v>2285.3468523107954</v>
      </c>
      <c r="AQ110" s="3">
        <f t="shared" si="3"/>
        <v>0</v>
      </c>
    </row>
    <row r="111" spans="1:43" ht="13.5" hidden="1" customHeight="1">
      <c r="A111" s="40">
        <v>20200300122</v>
      </c>
      <c r="B111" s="41" t="s">
        <v>174</v>
      </c>
      <c r="C111" s="41" t="s">
        <v>20</v>
      </c>
      <c r="D111" s="41" t="s">
        <v>20</v>
      </c>
      <c r="E111" s="41">
        <v>6.5</v>
      </c>
      <c r="F111" s="41" t="s">
        <v>93</v>
      </c>
      <c r="G111" s="42">
        <f ca="1">IFERROR(VLOOKUP(F111,'[1]2.仕掛品(製造部)'!MY:NB,4,0),0)</f>
        <v>1.5731245205740305</v>
      </c>
      <c r="H111" s="43">
        <v>0</v>
      </c>
      <c r="I111" s="43"/>
      <c r="J111" s="43">
        <v>0</v>
      </c>
      <c r="K111" s="44"/>
      <c r="L111" s="44"/>
      <c r="M111" s="44"/>
      <c r="N111" s="44"/>
      <c r="O111" s="44"/>
      <c r="P111" s="44"/>
      <c r="Q111" s="44"/>
      <c r="R111" s="45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5"/>
      <c r="AG111" s="44"/>
      <c r="AH111" s="44"/>
      <c r="AI111" s="46">
        <f>IFERROR(SUMIFS('4.3期末全在庫'!$G:$G,'4.3期末全在庫'!$B:$B,'4.仕掛品(製品課) (2)'!A111,'4.3期末全在庫'!$K:$K,"半製品"),"")</f>
        <v>0</v>
      </c>
      <c r="AJ111" s="47"/>
      <c r="AK111" s="46">
        <f t="shared" si="2"/>
        <v>0</v>
      </c>
      <c r="AL111" s="48"/>
      <c r="AM111" s="16"/>
      <c r="AN111" s="7"/>
      <c r="AO111" s="4">
        <v>0</v>
      </c>
      <c r="AQ111" s="3">
        <f t="shared" si="3"/>
        <v>0</v>
      </c>
    </row>
    <row r="112" spans="1:43" ht="13.5" hidden="1" customHeight="1">
      <c r="A112" s="40">
        <v>20200400041</v>
      </c>
      <c r="B112" s="41" t="s">
        <v>175</v>
      </c>
      <c r="C112" s="41" t="s">
        <v>20</v>
      </c>
      <c r="D112" s="41" t="s">
        <v>20</v>
      </c>
      <c r="E112" s="41"/>
      <c r="F112" s="41"/>
      <c r="G112" s="42">
        <f ca="1">IFERROR(VLOOKUP(F112,'[1]2.仕掛品(製造部)'!MY:NB,4,0),0)</f>
        <v>0</v>
      </c>
      <c r="H112" s="43">
        <v>0</v>
      </c>
      <c r="I112" s="43"/>
      <c r="J112" s="43">
        <v>0</v>
      </c>
      <c r="K112" s="44"/>
      <c r="L112" s="44"/>
      <c r="M112" s="44"/>
      <c r="N112" s="44"/>
      <c r="O112" s="44"/>
      <c r="P112" s="44"/>
      <c r="Q112" s="44"/>
      <c r="R112" s="45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5"/>
      <c r="AG112" s="44"/>
      <c r="AH112" s="44"/>
      <c r="AI112" s="46">
        <f>IFERROR(SUMIFS('4.3期末全在庫'!$G:$G,'4.3期末全在庫'!$B:$B,'4.仕掛品(製品課) (2)'!A112,'4.3期末全在庫'!$K:$K,"半製品"),"")</f>
        <v>0</v>
      </c>
      <c r="AJ112" s="47"/>
      <c r="AK112" s="46">
        <f t="shared" si="2"/>
        <v>0</v>
      </c>
      <c r="AL112" s="48"/>
      <c r="AM112" s="16"/>
      <c r="AN112" s="7"/>
      <c r="AO112" s="4">
        <v>0</v>
      </c>
      <c r="AQ112" s="3">
        <f t="shared" si="3"/>
        <v>0</v>
      </c>
    </row>
    <row r="113" spans="1:43" ht="13.5" hidden="1" customHeight="1">
      <c r="A113" s="40">
        <v>20200700028</v>
      </c>
      <c r="B113" s="41" t="s">
        <v>176</v>
      </c>
      <c r="C113" s="41" t="s">
        <v>20</v>
      </c>
      <c r="D113" s="41" t="s">
        <v>20</v>
      </c>
      <c r="E113" s="41"/>
      <c r="F113" s="41"/>
      <c r="G113" s="42">
        <f ca="1">IFERROR(VLOOKUP(F113,'[1]2.仕掛品(製造部)'!MY:NB,4,0),0)</f>
        <v>0</v>
      </c>
      <c r="H113" s="43">
        <v>0</v>
      </c>
      <c r="I113" s="43"/>
      <c r="J113" s="43">
        <v>0</v>
      </c>
      <c r="K113" s="44"/>
      <c r="L113" s="44"/>
      <c r="M113" s="44"/>
      <c r="N113" s="44"/>
      <c r="O113" s="44"/>
      <c r="P113" s="44"/>
      <c r="Q113" s="44"/>
      <c r="R113" s="45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5"/>
      <c r="AG113" s="44"/>
      <c r="AH113" s="44"/>
      <c r="AI113" s="46">
        <f>IFERROR(SUMIFS('4.3期末全在庫'!$G:$G,'4.3期末全在庫'!$B:$B,'4.仕掛品(製品課) (2)'!A113,'4.3期末全在庫'!$K:$K,"半製品"),"")</f>
        <v>0</v>
      </c>
      <c r="AJ113" s="47"/>
      <c r="AK113" s="46">
        <f t="shared" si="2"/>
        <v>0</v>
      </c>
      <c r="AL113" s="48"/>
      <c r="AM113" s="16"/>
      <c r="AN113" s="7"/>
      <c r="AO113" s="4">
        <v>0</v>
      </c>
      <c r="AQ113" s="3">
        <f t="shared" si="3"/>
        <v>0</v>
      </c>
    </row>
    <row r="114" spans="1:43" ht="13.5" hidden="1" customHeight="1">
      <c r="A114" s="40">
        <v>20201000039</v>
      </c>
      <c r="B114" s="41" t="s">
        <v>177</v>
      </c>
      <c r="C114" s="41" t="s">
        <v>20</v>
      </c>
      <c r="D114" s="41" t="s">
        <v>20</v>
      </c>
      <c r="E114" s="41">
        <v>5</v>
      </c>
      <c r="F114" s="41" t="s">
        <v>178</v>
      </c>
      <c r="G114" s="42">
        <f ca="1">IFERROR(VLOOKUP(F114,'[1]2.仕掛品(製造部)'!MY:NB,4,0),0)</f>
        <v>1.4216078125032778</v>
      </c>
      <c r="H114" s="43">
        <v>0</v>
      </c>
      <c r="I114" s="43"/>
      <c r="J114" s="43">
        <v>0</v>
      </c>
      <c r="K114" s="44"/>
      <c r="L114" s="44"/>
      <c r="M114" s="44"/>
      <c r="N114" s="44"/>
      <c r="O114" s="44"/>
      <c r="P114" s="44"/>
      <c r="Q114" s="44"/>
      <c r="R114" s="45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5"/>
      <c r="AG114" s="44"/>
      <c r="AH114" s="44"/>
      <c r="AI114" s="46">
        <f>IFERROR(SUMIFS('4.3期末全在庫'!$G:$G,'4.3期末全在庫'!$B:$B,'4.仕掛品(製品課) (2)'!A114,'4.3期末全在庫'!$K:$K,"半製品"),"")</f>
        <v>0</v>
      </c>
      <c r="AJ114" s="47"/>
      <c r="AK114" s="46">
        <f t="shared" si="2"/>
        <v>0</v>
      </c>
      <c r="AL114" s="48"/>
      <c r="AM114" s="16"/>
      <c r="AN114" s="7"/>
      <c r="AO114" s="4">
        <v>0</v>
      </c>
      <c r="AQ114" s="3">
        <f t="shared" si="3"/>
        <v>0</v>
      </c>
    </row>
    <row r="115" spans="1:43" ht="13.5" hidden="1" customHeight="1">
      <c r="A115" s="40">
        <v>20201000040</v>
      </c>
      <c r="B115" s="41" t="s">
        <v>179</v>
      </c>
      <c r="C115" s="41" t="s">
        <v>20</v>
      </c>
      <c r="D115" s="41" t="s">
        <v>20</v>
      </c>
      <c r="E115" s="41">
        <v>5</v>
      </c>
      <c r="F115" s="41" t="s">
        <v>180</v>
      </c>
      <c r="G115" s="42">
        <f ca="1">IFERROR(VLOOKUP(F115,'[1]2.仕掛品(製造部)'!MY:NB,4,0),0)</f>
        <v>1.3000228323212888</v>
      </c>
      <c r="H115" s="43">
        <v>0</v>
      </c>
      <c r="I115" s="43"/>
      <c r="J115" s="43">
        <v>0</v>
      </c>
      <c r="K115" s="44"/>
      <c r="L115" s="44"/>
      <c r="M115" s="44"/>
      <c r="N115" s="44"/>
      <c r="O115" s="44"/>
      <c r="P115" s="44"/>
      <c r="Q115" s="44"/>
      <c r="R115" s="45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5"/>
      <c r="AG115" s="44"/>
      <c r="AH115" s="44"/>
      <c r="AI115" s="46">
        <f>IFERROR(SUMIFS('4.3期末全在庫'!$G:$G,'4.3期末全在庫'!$B:$B,'4.仕掛品(製品課) (2)'!A115,'4.3期末全在庫'!$K:$K,"半製品"),"")</f>
        <v>0</v>
      </c>
      <c r="AJ115" s="47"/>
      <c r="AK115" s="46">
        <f t="shared" si="2"/>
        <v>0</v>
      </c>
      <c r="AL115" s="48"/>
      <c r="AM115" s="16"/>
      <c r="AN115" s="7"/>
      <c r="AO115" s="4">
        <v>0</v>
      </c>
      <c r="AQ115" s="3">
        <f t="shared" si="3"/>
        <v>0</v>
      </c>
    </row>
    <row r="116" spans="1:43" ht="13.5" hidden="1" customHeight="1">
      <c r="A116" s="40">
        <v>20201100060</v>
      </c>
      <c r="B116" s="41" t="s">
        <v>181</v>
      </c>
      <c r="C116" s="41" t="s">
        <v>20</v>
      </c>
      <c r="D116" s="41" t="s">
        <v>20</v>
      </c>
      <c r="E116" s="41">
        <v>2.5</v>
      </c>
      <c r="F116" s="41" t="s">
        <v>182</v>
      </c>
      <c r="G116" s="42">
        <f ca="1">IFERROR(VLOOKUP(F116,'[1]2.仕掛品(製造部)'!MY:NB,4,0),0)</f>
        <v>4.0081229481912928</v>
      </c>
      <c r="H116" s="43">
        <v>0</v>
      </c>
      <c r="I116" s="43"/>
      <c r="J116" s="43">
        <v>0</v>
      </c>
      <c r="K116" s="44"/>
      <c r="L116" s="44"/>
      <c r="M116" s="44"/>
      <c r="N116" s="44"/>
      <c r="O116" s="44"/>
      <c r="P116" s="44"/>
      <c r="Q116" s="44"/>
      <c r="R116" s="45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5"/>
      <c r="AG116" s="44"/>
      <c r="AH116" s="44"/>
      <c r="AI116" s="46">
        <f>IFERROR(SUMIFS('4.3期末全在庫'!$G:$G,'4.3期末全在庫'!$B:$B,'4.仕掛品(製品課) (2)'!A116,'4.3期末全在庫'!$K:$K,"半製品"),"")</f>
        <v>0</v>
      </c>
      <c r="AJ116" s="47"/>
      <c r="AK116" s="46">
        <f t="shared" si="2"/>
        <v>0</v>
      </c>
      <c r="AL116" s="48"/>
      <c r="AM116" s="16"/>
      <c r="AN116" s="7"/>
      <c r="AO116" s="4">
        <v>263.48704885465639</v>
      </c>
      <c r="AQ116" s="3">
        <f t="shared" si="3"/>
        <v>0</v>
      </c>
    </row>
    <row r="117" spans="1:43" ht="13.5" hidden="1" customHeight="1">
      <c r="A117" s="40">
        <v>20210300058</v>
      </c>
      <c r="B117" s="41" t="s">
        <v>183</v>
      </c>
      <c r="C117" s="41" t="s">
        <v>20</v>
      </c>
      <c r="D117" s="41" t="s">
        <v>20</v>
      </c>
      <c r="E117" s="41">
        <v>5</v>
      </c>
      <c r="F117" s="41" t="s">
        <v>126</v>
      </c>
      <c r="G117" s="42">
        <f ca="1">IFERROR(VLOOKUP(F117,'[1]2.仕掛品(製造部)'!MY:NB,4,0),0)</f>
        <v>1.2657092176984073</v>
      </c>
      <c r="H117" s="43">
        <v>0</v>
      </c>
      <c r="I117" s="43"/>
      <c r="J117" s="43">
        <v>0</v>
      </c>
      <c r="K117" s="44"/>
      <c r="L117" s="44"/>
      <c r="M117" s="44"/>
      <c r="N117" s="44"/>
      <c r="O117" s="44"/>
      <c r="P117" s="44"/>
      <c r="Q117" s="44"/>
      <c r="R117" s="45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5"/>
      <c r="AG117" s="44"/>
      <c r="AH117" s="44"/>
      <c r="AI117" s="46">
        <f>IFERROR(SUMIFS('4.3期末全在庫'!$G:$G,'4.3期末全在庫'!$B:$B,'4.仕掛品(製品課) (2)'!A117,'4.3期末全在庫'!$K:$K,"半製品"),"")</f>
        <v>0</v>
      </c>
      <c r="AJ117" s="47"/>
      <c r="AK117" s="46">
        <f t="shared" si="2"/>
        <v>0</v>
      </c>
      <c r="AL117" s="48"/>
      <c r="AM117" s="16"/>
      <c r="AN117" s="7"/>
      <c r="AO117" s="4">
        <v>742.06556616209366</v>
      </c>
      <c r="AQ117" s="3">
        <f t="shared" si="3"/>
        <v>0</v>
      </c>
    </row>
    <row r="118" spans="1:43" ht="13.5" hidden="1" customHeight="1">
      <c r="A118" s="40">
        <v>20210300059</v>
      </c>
      <c r="B118" s="41" t="s">
        <v>184</v>
      </c>
      <c r="C118" s="41" t="s">
        <v>20</v>
      </c>
      <c r="D118" s="41" t="s">
        <v>20</v>
      </c>
      <c r="E118" s="41">
        <v>5</v>
      </c>
      <c r="F118" s="41" t="s">
        <v>185</v>
      </c>
      <c r="G118" s="42">
        <f ca="1">IFERROR(VLOOKUP(F118,'[1]2.仕掛品(製造部)'!MY:NB,4,0),0)</f>
        <v>1.3486946843755108</v>
      </c>
      <c r="H118" s="43">
        <v>0</v>
      </c>
      <c r="I118" s="43"/>
      <c r="J118" s="43">
        <v>0</v>
      </c>
      <c r="K118" s="44"/>
      <c r="L118" s="44"/>
      <c r="M118" s="44"/>
      <c r="N118" s="44"/>
      <c r="O118" s="44"/>
      <c r="P118" s="44"/>
      <c r="Q118" s="44"/>
      <c r="R118" s="45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5"/>
      <c r="AG118" s="44"/>
      <c r="AH118" s="44"/>
      <c r="AI118" s="46">
        <f>IFERROR(SUMIFS('4.3期末全在庫'!$G:$G,'4.3期末全在庫'!$B:$B,'4.仕掛品(製品課) (2)'!A118,'4.3期末全在庫'!$K:$K,"半製品"),"")</f>
        <v>0</v>
      </c>
      <c r="AJ118" s="47"/>
      <c r="AK118" s="46">
        <f t="shared" si="2"/>
        <v>0</v>
      </c>
      <c r="AL118" s="48"/>
      <c r="AM118" s="16"/>
      <c r="AN118" s="7"/>
      <c r="AO118" s="4">
        <v>483.95580401875668</v>
      </c>
      <c r="AQ118" s="3">
        <f t="shared" si="3"/>
        <v>0</v>
      </c>
    </row>
    <row r="119" spans="1:43" ht="13.5" hidden="1" customHeight="1">
      <c r="A119" s="40">
        <v>20210500030</v>
      </c>
      <c r="B119" s="41" t="s">
        <v>186</v>
      </c>
      <c r="C119" s="41" t="s">
        <v>20</v>
      </c>
      <c r="D119" s="41" t="s">
        <v>20</v>
      </c>
      <c r="E119" s="41">
        <v>2.5</v>
      </c>
      <c r="F119" s="41" t="s">
        <v>187</v>
      </c>
      <c r="G119" s="42">
        <f ca="1">IFERROR(VLOOKUP(F119,'[1]2.仕掛品(製造部)'!MY:NB,4,0),0)</f>
        <v>0</v>
      </c>
      <c r="H119" s="43">
        <v>0</v>
      </c>
      <c r="I119" s="43"/>
      <c r="J119" s="43">
        <v>0</v>
      </c>
      <c r="K119" s="44"/>
      <c r="L119" s="44"/>
      <c r="M119" s="44"/>
      <c r="N119" s="44"/>
      <c r="O119" s="44"/>
      <c r="P119" s="44"/>
      <c r="Q119" s="44"/>
      <c r="R119" s="45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5"/>
      <c r="AG119" s="44"/>
      <c r="AH119" s="44"/>
      <c r="AI119" s="46">
        <f>IFERROR(SUMIFS('4.3期末全在庫'!$G:$G,'4.3期末全在庫'!$B:$B,'4.仕掛品(製品課) (2)'!A119,'4.3期末全在庫'!$K:$K,"半製品"),"")</f>
        <v>0</v>
      </c>
      <c r="AJ119" s="47"/>
      <c r="AK119" s="46">
        <f t="shared" si="2"/>
        <v>0</v>
      </c>
      <c r="AL119" s="48"/>
      <c r="AM119" s="16"/>
      <c r="AN119" s="7"/>
      <c r="AO119" s="4">
        <v>613.01068509042511</v>
      </c>
      <c r="AQ119" s="3">
        <f t="shared" si="3"/>
        <v>0</v>
      </c>
    </row>
    <row r="120" spans="1:43" ht="13.5" hidden="1" customHeight="1">
      <c r="A120" s="40">
        <v>20210500033</v>
      </c>
      <c r="B120" s="41" t="s">
        <v>188</v>
      </c>
      <c r="C120" s="41" t="s">
        <v>20</v>
      </c>
      <c r="D120" s="41" t="s">
        <v>20</v>
      </c>
      <c r="E120" s="41"/>
      <c r="F120" s="41"/>
      <c r="G120" s="42">
        <f ca="1">IFERROR(VLOOKUP(F120,'[1]2.仕掛品(製造部)'!MY:NB,4,0),0)</f>
        <v>0</v>
      </c>
      <c r="H120" s="43">
        <v>0</v>
      </c>
      <c r="I120" s="43"/>
      <c r="J120" s="43">
        <v>0</v>
      </c>
      <c r="K120" s="44"/>
      <c r="L120" s="44"/>
      <c r="M120" s="44"/>
      <c r="N120" s="44"/>
      <c r="O120" s="44"/>
      <c r="P120" s="44"/>
      <c r="Q120" s="44"/>
      <c r="R120" s="45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5"/>
      <c r="AG120" s="44"/>
      <c r="AH120" s="44"/>
      <c r="AI120" s="46">
        <f>IFERROR(SUMIFS('4.3期末全在庫'!$G:$G,'4.3期末全在庫'!$B:$B,'4.仕掛品(製品課) (2)'!A120,'4.3期末全在庫'!$K:$K,"半製品"),"")</f>
        <v>0</v>
      </c>
      <c r="AJ120" s="47"/>
      <c r="AK120" s="46">
        <f t="shared" si="2"/>
        <v>0</v>
      </c>
      <c r="AL120" s="48"/>
      <c r="AM120" s="16"/>
      <c r="AN120" s="7"/>
      <c r="AO120" s="4">
        <v>215.09146845278076</v>
      </c>
      <c r="AQ120" s="3">
        <f t="shared" si="3"/>
        <v>0</v>
      </c>
    </row>
    <row r="121" spans="1:43" ht="13.5" hidden="1" customHeight="1">
      <c r="A121" s="40">
        <v>20230200038</v>
      </c>
      <c r="B121" s="41" t="s">
        <v>189</v>
      </c>
      <c r="C121" s="41" t="s">
        <v>20</v>
      </c>
      <c r="D121" s="41" t="s">
        <v>20</v>
      </c>
      <c r="E121" s="41">
        <v>5</v>
      </c>
      <c r="F121" s="41" t="s">
        <v>180</v>
      </c>
      <c r="G121" s="42">
        <f ca="1">IFERROR(VLOOKUP(F121,'[1]2.仕掛品(製造部)'!MY:NB,4,0),0)</f>
        <v>1.3000228323212888</v>
      </c>
      <c r="H121" s="43">
        <v>0</v>
      </c>
      <c r="I121" s="49"/>
      <c r="J121" s="43">
        <v>0</v>
      </c>
      <c r="K121" s="44"/>
      <c r="L121" s="44"/>
      <c r="M121" s="44"/>
      <c r="N121" s="44"/>
      <c r="O121" s="44"/>
      <c r="P121" s="44"/>
      <c r="Q121" s="44"/>
      <c r="R121" s="45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5"/>
      <c r="AG121" s="44"/>
      <c r="AH121" s="44"/>
      <c r="AI121" s="46">
        <f>IFERROR(SUMIFS('4.3期末全在庫'!$G:$G,'4.3期末全在庫'!$B:$B,'4.仕掛品(製品課) (2)'!A121,'4.3期末全在庫'!$K:$K,"半製品"),"")</f>
        <v>0</v>
      </c>
      <c r="AJ121" s="47"/>
      <c r="AK121" s="46">
        <f t="shared" si="2"/>
        <v>0</v>
      </c>
      <c r="AL121" s="48"/>
      <c r="AM121" s="50"/>
      <c r="AN121" s="7"/>
      <c r="AO121" s="4">
        <v>2399.2885693013413</v>
      </c>
      <c r="AQ121" s="3">
        <f t="shared" si="3"/>
        <v>0</v>
      </c>
    </row>
    <row r="122" spans="1:43" ht="13.5" hidden="1" customHeight="1">
      <c r="A122" s="40">
        <v>20230300041</v>
      </c>
      <c r="B122" s="41" t="s">
        <v>190</v>
      </c>
      <c r="C122" s="41" t="s">
        <v>20</v>
      </c>
      <c r="D122" s="41" t="s">
        <v>20</v>
      </c>
      <c r="E122" s="41">
        <v>13</v>
      </c>
      <c r="F122" s="41" t="s">
        <v>191</v>
      </c>
      <c r="G122" s="42">
        <f ca="1">IFERROR(VLOOKUP(F122,'[1]2.仕掛品(製造部)'!MY:NB,4,0),0)</f>
        <v>1.5731245205740305</v>
      </c>
      <c r="H122" s="43">
        <v>0</v>
      </c>
      <c r="I122" s="49"/>
      <c r="J122" s="43">
        <v>0</v>
      </c>
      <c r="K122" s="44"/>
      <c r="L122" s="44"/>
      <c r="M122" s="44"/>
      <c r="N122" s="44"/>
      <c r="O122" s="44"/>
      <c r="P122" s="44"/>
      <c r="Q122" s="44"/>
      <c r="R122" s="45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5"/>
      <c r="AG122" s="44"/>
      <c r="AH122" s="44"/>
      <c r="AI122" s="46">
        <f>IFERROR(SUMIFS('4.3期末全在庫'!$G:$G,'4.3期末全在庫'!$B:$B,'4.仕掛品(製品課) (2)'!A122,'4.3期末全在庫'!$K:$K,"半製品"),"")</f>
        <v>0</v>
      </c>
      <c r="AJ122" s="47"/>
      <c r="AK122" s="46">
        <f t="shared" si="2"/>
        <v>0</v>
      </c>
      <c r="AL122" s="48"/>
      <c r="AM122" s="50"/>
      <c r="AN122" s="7">
        <v>0</v>
      </c>
      <c r="AO122" s="4">
        <v>65.188880939455629</v>
      </c>
      <c r="AQ122" s="3">
        <f t="shared" si="3"/>
        <v>0</v>
      </c>
    </row>
    <row r="123" spans="1:43" ht="13.5" customHeight="1">
      <c r="A123" s="40">
        <v>20230600090</v>
      </c>
      <c r="B123" s="41" t="s">
        <v>192</v>
      </c>
      <c r="C123" s="41" t="s">
        <v>20</v>
      </c>
      <c r="D123" s="41" t="s">
        <v>20</v>
      </c>
      <c r="E123" s="41">
        <v>2.5</v>
      </c>
      <c r="F123" s="41" t="s">
        <v>193</v>
      </c>
      <c r="G123" s="42">
        <f ca="1">IFERROR(VLOOKUP(F123,'[1]2.仕掛品(製造部)'!MY:NB,4,0),0)</f>
        <v>1.394799007378682</v>
      </c>
      <c r="H123" s="43">
        <v>44000</v>
      </c>
      <c r="I123" s="49"/>
      <c r="J123" s="43">
        <v>107278.1484493087</v>
      </c>
      <c r="K123" s="44"/>
      <c r="L123" s="44"/>
      <c r="M123" s="44"/>
      <c r="N123" s="44"/>
      <c r="O123" s="44"/>
      <c r="P123" s="44"/>
      <c r="Q123" s="44"/>
      <c r="R123" s="45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5"/>
      <c r="AG123" s="44"/>
      <c r="AH123" s="44"/>
      <c r="AI123" s="46">
        <f>IFERROR(SUMIFS('4.3期末全在庫'!$G:$G,'4.3期末全在庫'!$B:$B,'4.仕掛品(製品課) (2)'!A123,'4.3期末全在庫'!$K:$K,"半製品"),"")</f>
        <v>100000</v>
      </c>
      <c r="AJ123" s="47"/>
      <c r="AK123" s="46">
        <f ca="1">AF338*AI123/E123*E338</f>
        <v>753532.73128092452</v>
      </c>
      <c r="AL123" s="48"/>
      <c r="AM123" s="50"/>
      <c r="AN123" s="7"/>
      <c r="AQ123" s="3" t="str">
        <f t="shared" ca="1" si="3"/>
        <v>ok</v>
      </c>
    </row>
    <row r="124" spans="1:43" ht="13.5" hidden="1" customHeight="1">
      <c r="A124" s="40">
        <v>20230700022</v>
      </c>
      <c r="B124" s="41" t="s">
        <v>194</v>
      </c>
      <c r="C124" s="41" t="s">
        <v>20</v>
      </c>
      <c r="D124" s="41" t="s">
        <v>20</v>
      </c>
      <c r="E124" s="41">
        <v>5</v>
      </c>
      <c r="F124" s="41" t="s">
        <v>126</v>
      </c>
      <c r="G124" s="42">
        <f ca="1">IFERROR(VLOOKUP(F124,'[1]2.仕掛品(製造部)'!MY:NB,4,0),0)</f>
        <v>1.2657092176984073</v>
      </c>
      <c r="H124" s="43">
        <v>0</v>
      </c>
      <c r="I124" s="49"/>
      <c r="J124" s="43">
        <v>0</v>
      </c>
      <c r="K124" s="44"/>
      <c r="L124" s="44"/>
      <c r="M124" s="44"/>
      <c r="N124" s="44"/>
      <c r="O124" s="44"/>
      <c r="P124" s="44"/>
      <c r="Q124" s="44"/>
      <c r="R124" s="45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5"/>
      <c r="AG124" s="44"/>
      <c r="AH124" s="44"/>
      <c r="AI124" s="46">
        <f>IFERROR(SUMIFS('4.3期末全在庫'!$G:$G,'4.3期末全在庫'!$B:$B,'4.仕掛品(製品課) (2)'!A124,'4.3期末全在庫'!$K:$K,"半製品"),"")</f>
        <v>0</v>
      </c>
      <c r="AJ124" s="47"/>
      <c r="AK124" s="46">
        <f>AF124*AI124</f>
        <v>0</v>
      </c>
      <c r="AL124" s="48"/>
      <c r="AM124" s="50"/>
      <c r="AN124" s="7"/>
      <c r="AQ124" s="3">
        <f t="shared" si="3"/>
        <v>0</v>
      </c>
    </row>
    <row r="125" spans="1:43" ht="13.5" hidden="1" customHeight="1">
      <c r="A125" s="40">
        <v>20240100055</v>
      </c>
      <c r="B125" s="41" t="s">
        <v>195</v>
      </c>
      <c r="C125" s="41" t="s">
        <v>20</v>
      </c>
      <c r="D125" s="41" t="s">
        <v>20</v>
      </c>
      <c r="E125" s="41">
        <v>2.5</v>
      </c>
      <c r="F125" s="41" t="s">
        <v>196</v>
      </c>
      <c r="G125" s="42">
        <f ca="1">IFERROR(VLOOKUP(F125,'[1]2.仕掛品(製造部)'!MY:NB,4,0),0)</f>
        <v>4.5002041969827644</v>
      </c>
      <c r="H125" s="43">
        <v>0</v>
      </c>
      <c r="I125" s="49"/>
      <c r="J125" s="43">
        <v>0</v>
      </c>
      <c r="K125" s="44"/>
      <c r="L125" s="44"/>
      <c r="M125" s="44"/>
      <c r="N125" s="44"/>
      <c r="O125" s="44"/>
      <c r="P125" s="44"/>
      <c r="Q125" s="44"/>
      <c r="R125" s="45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5"/>
      <c r="AG125" s="44"/>
      <c r="AH125" s="44"/>
      <c r="AI125" s="46">
        <f>IFERROR(SUMIFS('4.3期末全在庫'!$G:$G,'4.3期末全在庫'!$B:$B,'4.仕掛品(製品課) (2)'!A125,'4.3期末全在庫'!$K:$K,"半製品"),"")</f>
        <v>0</v>
      </c>
      <c r="AJ125" s="47"/>
      <c r="AK125" s="46">
        <f>AF125*AI125</f>
        <v>0</v>
      </c>
      <c r="AL125" s="48"/>
      <c r="AM125" s="50"/>
      <c r="AN125" s="7"/>
      <c r="AQ125" s="3">
        <f t="shared" si="3"/>
        <v>0</v>
      </c>
    </row>
    <row r="126" spans="1:43" ht="13.5" hidden="1" customHeight="1">
      <c r="A126" s="40">
        <v>20240300032</v>
      </c>
      <c r="B126" s="41" t="s">
        <v>197</v>
      </c>
      <c r="C126" s="41" t="s">
        <v>20</v>
      </c>
      <c r="D126" s="41" t="s">
        <v>20</v>
      </c>
      <c r="E126" s="41">
        <v>5</v>
      </c>
      <c r="F126" s="41" t="s">
        <v>198</v>
      </c>
      <c r="G126" s="42">
        <f ca="1">IFERROR(VLOOKUP(F126,'[1]2.仕掛品(製造部)'!MY:NB,4,0),0)</f>
        <v>6.6636577103199226</v>
      </c>
      <c r="H126" s="43">
        <v>0</v>
      </c>
      <c r="I126" s="49"/>
      <c r="J126" s="43">
        <v>0</v>
      </c>
      <c r="K126" s="44"/>
      <c r="L126" s="44"/>
      <c r="M126" s="44"/>
      <c r="N126" s="44"/>
      <c r="O126" s="44"/>
      <c r="P126" s="44"/>
      <c r="Q126" s="44"/>
      <c r="R126" s="45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5"/>
      <c r="AG126" s="44"/>
      <c r="AH126" s="44"/>
      <c r="AI126" s="46">
        <f>IFERROR(SUMIFS('4.3期末全在庫'!$G:$G,'4.3期末全在庫'!$B:$B,'4.仕掛品(製品課) (2)'!A126,'4.3期末全在庫'!$K:$K,"半製品"),"")</f>
        <v>0</v>
      </c>
      <c r="AJ126" s="47"/>
      <c r="AK126" s="46">
        <f>AF126*AI126</f>
        <v>0</v>
      </c>
      <c r="AL126" s="48"/>
      <c r="AM126" s="50"/>
      <c r="AN126" s="7"/>
      <c r="AQ126" s="3">
        <f t="shared" si="3"/>
        <v>0</v>
      </c>
    </row>
    <row r="127" spans="1:43" ht="13.5" hidden="1" customHeight="1">
      <c r="A127" s="40">
        <v>20180801158</v>
      </c>
      <c r="B127" s="51" t="s">
        <v>199</v>
      </c>
      <c r="C127" s="41" t="s">
        <v>20</v>
      </c>
      <c r="D127" s="41" t="s">
        <v>20</v>
      </c>
      <c r="E127" s="41">
        <v>5</v>
      </c>
      <c r="F127" s="41" t="s">
        <v>200</v>
      </c>
      <c r="G127" s="42">
        <f ca="1">IFERROR(VLOOKUP(F127,'[1]2.仕掛品(製造部)'!MY:NB,4,0),0)</f>
        <v>1.4973297795834115</v>
      </c>
      <c r="H127" s="43">
        <v>0</v>
      </c>
      <c r="I127" s="49"/>
      <c r="J127" s="43">
        <v>0</v>
      </c>
      <c r="K127" s="44"/>
      <c r="L127" s="44"/>
      <c r="M127" s="44"/>
      <c r="N127" s="44"/>
      <c r="O127" s="44"/>
      <c r="P127" s="44"/>
      <c r="Q127" s="44"/>
      <c r="R127" s="45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5"/>
      <c r="AG127" s="44"/>
      <c r="AH127" s="44"/>
      <c r="AI127" s="46">
        <f>IFERROR(SUMIFS('4.3期末全在庫'!$G:$G,'4.3期末全在庫'!$B:$B,'4.仕掛品(製品課) (2)'!A127,'4.3期末全在庫'!$K:$K,"半製品"),"")</f>
        <v>0</v>
      </c>
      <c r="AJ127" s="47"/>
      <c r="AK127" s="46">
        <f>AF127*AI127</f>
        <v>0</v>
      </c>
      <c r="AL127" s="48"/>
      <c r="AM127" s="50"/>
      <c r="AN127" s="7"/>
      <c r="AQ127" s="3">
        <f t="shared" si="3"/>
        <v>0</v>
      </c>
    </row>
    <row r="128" spans="1:43" ht="13.5" hidden="1" customHeight="1">
      <c r="A128" s="40"/>
      <c r="B128" s="51"/>
      <c r="C128" s="41"/>
      <c r="D128" s="41"/>
      <c r="E128" s="41"/>
      <c r="F128" s="41"/>
      <c r="G128" s="42"/>
      <c r="H128" s="43"/>
      <c r="I128" s="49"/>
      <c r="J128" s="43"/>
      <c r="K128" s="46">
        <f>SUMIF('4.2半製品'!B:B,A:A,'4.2半製品'!E:E)</f>
        <v>0</v>
      </c>
      <c r="L128" s="46">
        <f t="shared" ref="L128:L138" si="4">G128*E128*K128</f>
        <v>0</v>
      </c>
      <c r="M128" s="46">
        <f ca="1">$M$692/$L$692*L128</f>
        <v>0</v>
      </c>
      <c r="N128" s="46"/>
      <c r="O128" s="46"/>
      <c r="P128" s="46"/>
      <c r="Q128" s="46"/>
      <c r="R128" s="52">
        <f ca="1">SUMIF('4.1製品別資材価格'!$A:$C,A128,'4.1製品別資材価格'!$C:$C)</f>
        <v>0</v>
      </c>
      <c r="S128" s="46">
        <f t="shared" ref="S128:S138" ca="1" si="5">K128*R128</f>
        <v>0</v>
      </c>
      <c r="T128" s="46">
        <f ca="1">$T$692/$S$692*S128</f>
        <v>0</v>
      </c>
      <c r="U128" s="46">
        <f>IFERROR(SUMIF('4.4製品課実績'!$A:$A,'4.仕掛品(製品課) (2)'!A128,'4.4製品課実績'!D:D),"")</f>
        <v>0</v>
      </c>
      <c r="V128" s="46">
        <f>$V$692/$U$692*U128</f>
        <v>0</v>
      </c>
      <c r="W128" s="46"/>
      <c r="X128" s="46">
        <f>$X$692/$W$692*W128</f>
        <v>0</v>
      </c>
      <c r="Y128" s="46">
        <f t="shared" ref="Y128:Y138" si="6">(H128*I128+K128)*E128</f>
        <v>0</v>
      </c>
      <c r="Z128" s="46">
        <f>$Z$692/$Y$692*Y128</f>
        <v>0</v>
      </c>
      <c r="AA128" s="46"/>
      <c r="AB128" s="46"/>
      <c r="AC128" s="46"/>
      <c r="AD128" s="46">
        <f>SUMIF('4.2半製品'!C:C,A:A,'4.2半製品'!E:E)</f>
        <v>0</v>
      </c>
      <c r="AE128" s="46">
        <f t="shared" ref="AE128:AE138" ca="1" si="7">AD128*AF128</f>
        <v>0</v>
      </c>
      <c r="AF128" s="52">
        <f t="shared" ref="AF128:AF138" ca="1" si="8">IFERROR((J128+M128+O128+Q128+T128+V128+X128+Z128+AA128)/(H128+K128),0)</f>
        <v>0</v>
      </c>
      <c r="AG128" s="46">
        <f t="shared" ref="AG128:AG138" si="9">AI128-((H128+K128)-AB128-AD128)</f>
        <v>0</v>
      </c>
      <c r="AH128" s="46">
        <f t="shared" ref="AH128:AH138" ca="1" si="10">-AF128*AG128</f>
        <v>0</v>
      </c>
      <c r="AI128" s="46">
        <f>IFERROR(SUMIFS('4.3期末全在庫'!$G:$G,'4.3期末全在庫'!$B:$B,'4.仕掛品(製品課) (2)'!A128,'4.3期末全在庫'!$K:$K,"半製品"),"")</f>
        <v>0</v>
      </c>
      <c r="AJ128" s="47"/>
      <c r="AK128" s="46">
        <f t="shared" ref="AK128:AK138" ca="1" si="11">AF128*AI128</f>
        <v>0</v>
      </c>
      <c r="AL128" s="48"/>
      <c r="AM128" s="50"/>
      <c r="AN128" s="7"/>
      <c r="AQ128" s="3">
        <f t="shared" ca="1" si="3"/>
        <v>0</v>
      </c>
    </row>
    <row r="129" spans="1:43" ht="13.5" hidden="1" customHeight="1">
      <c r="A129" s="40"/>
      <c r="B129" s="51"/>
      <c r="C129" s="41"/>
      <c r="D129" s="41"/>
      <c r="E129" s="41"/>
      <c r="F129" s="41"/>
      <c r="G129" s="42"/>
      <c r="H129" s="43"/>
      <c r="I129" s="49"/>
      <c r="J129" s="43"/>
      <c r="K129" s="46">
        <f>SUMIF('4.2半製品'!B:B,A:A,'4.2半製品'!E:E)</f>
        <v>0</v>
      </c>
      <c r="L129" s="46">
        <f t="shared" si="4"/>
        <v>0</v>
      </c>
      <c r="M129" s="46">
        <f ca="1">$M$692/$L$692*L129</f>
        <v>0</v>
      </c>
      <c r="N129" s="46"/>
      <c r="O129" s="46"/>
      <c r="P129" s="46"/>
      <c r="Q129" s="46"/>
      <c r="R129" s="52">
        <f ca="1">SUMIF('4.1製品別資材価格'!$A:$C,A129,'4.1製品別資材価格'!$C:$C)</f>
        <v>0</v>
      </c>
      <c r="S129" s="46">
        <f t="shared" ca="1" si="5"/>
        <v>0</v>
      </c>
      <c r="T129" s="46">
        <f ca="1">$T$692/$S$692*S129</f>
        <v>0</v>
      </c>
      <c r="U129" s="46">
        <f>IFERROR(SUMIF('4.4製品課実績'!$A:$A,'4.仕掛品(製品課) (2)'!A129,'4.4製品課実績'!D:D),"")</f>
        <v>0</v>
      </c>
      <c r="V129" s="46">
        <f>$V$692/$U$692*U129</f>
        <v>0</v>
      </c>
      <c r="W129" s="46"/>
      <c r="X129" s="46">
        <f>$X$692/$W$692*W129</f>
        <v>0</v>
      </c>
      <c r="Y129" s="46">
        <f t="shared" si="6"/>
        <v>0</v>
      </c>
      <c r="Z129" s="46">
        <f>$Z$692/$Y$692*Y129</f>
        <v>0</v>
      </c>
      <c r="AA129" s="46"/>
      <c r="AB129" s="46"/>
      <c r="AC129" s="46"/>
      <c r="AD129" s="46">
        <f>SUMIF('4.2半製品'!C:C,A:A,'4.2半製品'!E:E)</f>
        <v>0</v>
      </c>
      <c r="AE129" s="46">
        <f t="shared" ca="1" si="7"/>
        <v>0</v>
      </c>
      <c r="AF129" s="52">
        <f t="shared" ca="1" si="8"/>
        <v>0</v>
      </c>
      <c r="AG129" s="46">
        <f t="shared" si="9"/>
        <v>0</v>
      </c>
      <c r="AH129" s="46">
        <f t="shared" ca="1" si="10"/>
        <v>0</v>
      </c>
      <c r="AI129" s="46">
        <f>IFERROR(SUMIFS('4.3期末全在庫'!$G:$G,'4.3期末全在庫'!$B:$B,'4.仕掛品(製品課) (2)'!A129,'4.3期末全在庫'!$K:$K,"半製品"),"")</f>
        <v>0</v>
      </c>
      <c r="AJ129" s="47"/>
      <c r="AK129" s="46">
        <f t="shared" ca="1" si="11"/>
        <v>0</v>
      </c>
      <c r="AL129" s="48"/>
      <c r="AM129" s="50"/>
      <c r="AN129" s="7"/>
      <c r="AQ129" s="3">
        <f t="shared" ca="1" si="3"/>
        <v>0</v>
      </c>
    </row>
    <row r="130" spans="1:43" ht="13.5" hidden="1" customHeight="1">
      <c r="A130" s="40"/>
      <c r="B130" s="51"/>
      <c r="C130" s="41"/>
      <c r="D130" s="41"/>
      <c r="E130" s="41"/>
      <c r="F130" s="41"/>
      <c r="G130" s="42"/>
      <c r="H130" s="43"/>
      <c r="I130" s="49"/>
      <c r="J130" s="43"/>
      <c r="K130" s="46">
        <f>SUMIF('4.2半製品'!B:B,A:A,'4.2半製品'!E:E)</f>
        <v>0</v>
      </c>
      <c r="L130" s="46">
        <f t="shared" si="4"/>
        <v>0</v>
      </c>
      <c r="M130" s="46">
        <f ca="1">$M$692/$L$692*L130</f>
        <v>0</v>
      </c>
      <c r="N130" s="46"/>
      <c r="O130" s="46"/>
      <c r="P130" s="46"/>
      <c r="Q130" s="46"/>
      <c r="R130" s="52">
        <f ca="1">SUMIF('4.1製品別資材価格'!$A:$C,A130,'4.1製品別資材価格'!$C:$C)</f>
        <v>0</v>
      </c>
      <c r="S130" s="46">
        <f t="shared" ca="1" si="5"/>
        <v>0</v>
      </c>
      <c r="T130" s="46">
        <f ca="1">$T$692/$S$692*S130</f>
        <v>0</v>
      </c>
      <c r="U130" s="46">
        <f>IFERROR(SUMIF('4.4製品課実績'!$A:$A,'4.仕掛品(製品課) (2)'!A130,'4.4製品課実績'!D:D),"")</f>
        <v>0</v>
      </c>
      <c r="V130" s="46">
        <f>$V$692/$U$692*U130</f>
        <v>0</v>
      </c>
      <c r="W130" s="46"/>
      <c r="X130" s="46">
        <f>$X$692/$W$692*W130</f>
        <v>0</v>
      </c>
      <c r="Y130" s="46">
        <f t="shared" si="6"/>
        <v>0</v>
      </c>
      <c r="Z130" s="46">
        <f>$Z$692/$Y$692*Y130</f>
        <v>0</v>
      </c>
      <c r="AA130" s="46"/>
      <c r="AB130" s="46"/>
      <c r="AC130" s="46"/>
      <c r="AD130" s="46">
        <f>SUMIF('4.2半製品'!C:C,A:A,'4.2半製品'!E:E)</f>
        <v>0</v>
      </c>
      <c r="AE130" s="46">
        <f t="shared" ca="1" si="7"/>
        <v>0</v>
      </c>
      <c r="AF130" s="52">
        <f t="shared" ca="1" si="8"/>
        <v>0</v>
      </c>
      <c r="AG130" s="46">
        <f t="shared" si="9"/>
        <v>0</v>
      </c>
      <c r="AH130" s="46">
        <f t="shared" ca="1" si="10"/>
        <v>0</v>
      </c>
      <c r="AI130" s="46">
        <f>IFERROR(SUMIFS('4.3期末全在庫'!$G:$G,'4.3期末全在庫'!$B:$B,'4.仕掛品(製品課) (2)'!A130,'4.3期末全在庫'!$K:$K,"半製品"),"")</f>
        <v>0</v>
      </c>
      <c r="AJ130" s="47"/>
      <c r="AK130" s="46">
        <f t="shared" ca="1" si="11"/>
        <v>0</v>
      </c>
      <c r="AL130" s="48"/>
      <c r="AM130" s="50"/>
      <c r="AN130" s="7"/>
      <c r="AQ130" s="3">
        <f t="shared" ca="1" si="3"/>
        <v>0</v>
      </c>
    </row>
    <row r="131" spans="1:43" ht="13.5" hidden="1" customHeight="1">
      <c r="A131" s="40"/>
      <c r="B131" s="51"/>
      <c r="C131" s="41"/>
      <c r="D131" s="41"/>
      <c r="E131" s="41"/>
      <c r="F131" s="41"/>
      <c r="G131" s="42"/>
      <c r="H131" s="43"/>
      <c r="I131" s="49"/>
      <c r="J131" s="43"/>
      <c r="K131" s="46">
        <f>SUMIF('4.2半製品'!B:B,A:A,'4.2半製品'!E:E)</f>
        <v>0</v>
      </c>
      <c r="L131" s="46">
        <f t="shared" si="4"/>
        <v>0</v>
      </c>
      <c r="M131" s="46">
        <f ca="1">$M$692/$L$692*L131</f>
        <v>0</v>
      </c>
      <c r="N131" s="46"/>
      <c r="O131" s="46"/>
      <c r="P131" s="46"/>
      <c r="Q131" s="46"/>
      <c r="R131" s="52">
        <f ca="1">SUMIF('4.1製品別資材価格'!$A:$C,A131,'4.1製品別資材価格'!$C:$C)</f>
        <v>0</v>
      </c>
      <c r="S131" s="46">
        <f t="shared" ca="1" si="5"/>
        <v>0</v>
      </c>
      <c r="T131" s="46">
        <f ca="1">$T$692/$S$692*S131</f>
        <v>0</v>
      </c>
      <c r="U131" s="46">
        <f>IFERROR(SUMIF('4.4製品課実績'!$A:$A,'4.仕掛品(製品課) (2)'!A131,'4.4製品課実績'!D:D),"")</f>
        <v>0</v>
      </c>
      <c r="V131" s="46">
        <f>$V$692/$U$692*U131</f>
        <v>0</v>
      </c>
      <c r="W131" s="46"/>
      <c r="X131" s="46">
        <f>$X$692/$W$692*W131</f>
        <v>0</v>
      </c>
      <c r="Y131" s="46">
        <f t="shared" si="6"/>
        <v>0</v>
      </c>
      <c r="Z131" s="46">
        <f>$Z$692/$Y$692*Y131</f>
        <v>0</v>
      </c>
      <c r="AA131" s="46"/>
      <c r="AB131" s="46"/>
      <c r="AC131" s="46"/>
      <c r="AD131" s="46">
        <f>SUMIF('4.2半製品'!C:C,A:A,'4.2半製品'!E:E)</f>
        <v>0</v>
      </c>
      <c r="AE131" s="46">
        <f t="shared" ca="1" si="7"/>
        <v>0</v>
      </c>
      <c r="AF131" s="52">
        <f t="shared" ca="1" si="8"/>
        <v>0</v>
      </c>
      <c r="AG131" s="46">
        <f t="shared" si="9"/>
        <v>0</v>
      </c>
      <c r="AH131" s="46">
        <f t="shared" ca="1" si="10"/>
        <v>0</v>
      </c>
      <c r="AI131" s="46">
        <f>IFERROR(SUMIFS('4.3期末全在庫'!$G:$G,'4.3期末全在庫'!$B:$B,'4.仕掛品(製品課) (2)'!A131,'4.3期末全在庫'!$K:$K,"半製品"),"")</f>
        <v>0</v>
      </c>
      <c r="AJ131" s="47"/>
      <c r="AK131" s="46">
        <f t="shared" ca="1" si="11"/>
        <v>0</v>
      </c>
      <c r="AL131" s="48"/>
      <c r="AM131" s="50"/>
      <c r="AN131" s="7"/>
      <c r="AQ131" s="3">
        <f t="shared" ca="1" si="3"/>
        <v>0</v>
      </c>
    </row>
    <row r="132" spans="1:43" ht="13.5" hidden="1" customHeight="1">
      <c r="A132" s="40"/>
      <c r="B132" s="51"/>
      <c r="C132" s="41"/>
      <c r="D132" s="41"/>
      <c r="E132" s="41"/>
      <c r="F132" s="41"/>
      <c r="G132" s="42"/>
      <c r="H132" s="43"/>
      <c r="I132" s="49"/>
      <c r="J132" s="43"/>
      <c r="K132" s="46">
        <f>SUMIF('4.2半製品'!B:B,A:A,'4.2半製品'!E:E)</f>
        <v>0</v>
      </c>
      <c r="L132" s="46">
        <f t="shared" si="4"/>
        <v>0</v>
      </c>
      <c r="M132" s="46">
        <f ca="1">$M$692/$L$692*L132</f>
        <v>0</v>
      </c>
      <c r="N132" s="46"/>
      <c r="O132" s="46"/>
      <c r="P132" s="46"/>
      <c r="Q132" s="46"/>
      <c r="R132" s="52">
        <f ca="1">SUMIF('4.1製品別資材価格'!$A:$C,A132,'4.1製品別資材価格'!$C:$C)</f>
        <v>0</v>
      </c>
      <c r="S132" s="46">
        <f t="shared" ca="1" si="5"/>
        <v>0</v>
      </c>
      <c r="T132" s="46">
        <f ca="1">$T$692/$S$692*S132</f>
        <v>0</v>
      </c>
      <c r="U132" s="46">
        <f>IFERROR(SUMIF('4.4製品課実績'!$A:$A,'4.仕掛品(製品課) (2)'!A132,'4.4製品課実績'!D:D),"")</f>
        <v>0</v>
      </c>
      <c r="V132" s="46">
        <f>$V$692/$U$692*U132</f>
        <v>0</v>
      </c>
      <c r="W132" s="46"/>
      <c r="X132" s="46">
        <f>$X$692/$W$692*W132</f>
        <v>0</v>
      </c>
      <c r="Y132" s="46">
        <f t="shared" si="6"/>
        <v>0</v>
      </c>
      <c r="Z132" s="46">
        <f>$Z$692/$Y$692*Y132</f>
        <v>0</v>
      </c>
      <c r="AA132" s="46"/>
      <c r="AB132" s="46"/>
      <c r="AC132" s="46"/>
      <c r="AD132" s="46">
        <f>SUMIF('4.2半製品'!C:C,A:A,'4.2半製品'!E:E)</f>
        <v>0</v>
      </c>
      <c r="AE132" s="46">
        <f t="shared" ca="1" si="7"/>
        <v>0</v>
      </c>
      <c r="AF132" s="52">
        <f t="shared" ca="1" si="8"/>
        <v>0</v>
      </c>
      <c r="AG132" s="46">
        <f t="shared" si="9"/>
        <v>0</v>
      </c>
      <c r="AH132" s="46">
        <f t="shared" ca="1" si="10"/>
        <v>0</v>
      </c>
      <c r="AI132" s="46">
        <f>IFERROR(SUMIFS('4.3期末全在庫'!$G:$G,'4.3期末全在庫'!$B:$B,'4.仕掛品(製品課) (2)'!A132,'4.3期末全在庫'!$K:$K,"半製品"),"")</f>
        <v>0</v>
      </c>
      <c r="AJ132" s="47"/>
      <c r="AK132" s="46">
        <f t="shared" ca="1" si="11"/>
        <v>0</v>
      </c>
      <c r="AL132" s="48"/>
      <c r="AM132" s="50"/>
      <c r="AN132" s="7"/>
      <c r="AQ132" s="3">
        <f t="shared" ca="1" si="3"/>
        <v>0</v>
      </c>
    </row>
    <row r="133" spans="1:43" ht="13.5" hidden="1" customHeight="1">
      <c r="A133" s="40"/>
      <c r="B133" s="51"/>
      <c r="C133" s="41"/>
      <c r="D133" s="41"/>
      <c r="E133" s="41"/>
      <c r="F133" s="41"/>
      <c r="G133" s="42"/>
      <c r="H133" s="43"/>
      <c r="I133" s="49"/>
      <c r="J133" s="43"/>
      <c r="K133" s="46">
        <f>SUMIF('4.2半製品'!B:B,A:A,'4.2半製品'!E:E)</f>
        <v>0</v>
      </c>
      <c r="L133" s="46">
        <f t="shared" si="4"/>
        <v>0</v>
      </c>
      <c r="M133" s="46">
        <f ca="1">$M$692/$L$692*L133</f>
        <v>0</v>
      </c>
      <c r="N133" s="46"/>
      <c r="O133" s="46"/>
      <c r="P133" s="46"/>
      <c r="Q133" s="46"/>
      <c r="R133" s="52">
        <f ca="1">SUMIF('4.1製品別資材価格'!$A:$C,A133,'4.1製品別資材価格'!$C:$C)</f>
        <v>0</v>
      </c>
      <c r="S133" s="46">
        <f t="shared" ca="1" si="5"/>
        <v>0</v>
      </c>
      <c r="T133" s="46">
        <f ca="1">$T$692/$S$692*S133</f>
        <v>0</v>
      </c>
      <c r="U133" s="46">
        <f>IFERROR(SUMIF('4.4製品課実績'!$A:$A,'4.仕掛品(製品課) (2)'!A133,'4.4製品課実績'!D:D),"")</f>
        <v>0</v>
      </c>
      <c r="V133" s="46">
        <f>$V$692/$U$692*U133</f>
        <v>0</v>
      </c>
      <c r="W133" s="46"/>
      <c r="X133" s="46">
        <f>$X$692/$W$692*W133</f>
        <v>0</v>
      </c>
      <c r="Y133" s="46">
        <f t="shared" si="6"/>
        <v>0</v>
      </c>
      <c r="Z133" s="46">
        <f>$Z$692/$Y$692*Y133</f>
        <v>0</v>
      </c>
      <c r="AA133" s="46"/>
      <c r="AB133" s="46"/>
      <c r="AC133" s="46"/>
      <c r="AD133" s="46">
        <f>SUMIF('4.2半製品'!C:C,A:A,'4.2半製品'!E:E)</f>
        <v>0</v>
      </c>
      <c r="AE133" s="46">
        <f t="shared" ca="1" si="7"/>
        <v>0</v>
      </c>
      <c r="AF133" s="52">
        <f t="shared" ca="1" si="8"/>
        <v>0</v>
      </c>
      <c r="AG133" s="46">
        <f t="shared" si="9"/>
        <v>0</v>
      </c>
      <c r="AH133" s="46">
        <f t="shared" ca="1" si="10"/>
        <v>0</v>
      </c>
      <c r="AI133" s="46">
        <f>IFERROR(SUMIFS('4.3期末全在庫'!$G:$G,'4.3期末全在庫'!$B:$B,'4.仕掛品(製品課) (2)'!A133,'4.3期末全在庫'!$K:$K,"半製品"),"")</f>
        <v>0</v>
      </c>
      <c r="AJ133" s="47"/>
      <c r="AK133" s="46">
        <f t="shared" ca="1" si="11"/>
        <v>0</v>
      </c>
      <c r="AL133" s="48"/>
      <c r="AM133" s="50"/>
      <c r="AN133" s="7"/>
      <c r="AQ133" s="3">
        <f t="shared" ca="1" si="3"/>
        <v>0</v>
      </c>
    </row>
    <row r="134" spans="1:43" ht="13.5" hidden="1" customHeight="1">
      <c r="A134" s="40"/>
      <c r="B134" s="51"/>
      <c r="C134" s="41"/>
      <c r="D134" s="41"/>
      <c r="E134" s="41"/>
      <c r="F134" s="41"/>
      <c r="G134" s="42"/>
      <c r="H134" s="43"/>
      <c r="I134" s="49"/>
      <c r="J134" s="43"/>
      <c r="K134" s="46">
        <f>SUMIF('4.2半製品'!B:B,A:A,'4.2半製品'!E:E)</f>
        <v>0</v>
      </c>
      <c r="L134" s="46">
        <f t="shared" si="4"/>
        <v>0</v>
      </c>
      <c r="M134" s="46">
        <f ca="1">$M$692/$L$692*L134</f>
        <v>0</v>
      </c>
      <c r="N134" s="46"/>
      <c r="O134" s="46"/>
      <c r="P134" s="46"/>
      <c r="Q134" s="46"/>
      <c r="R134" s="52">
        <f ca="1">SUMIF('4.1製品別資材価格'!$A:$C,A134,'4.1製品別資材価格'!$C:$C)</f>
        <v>0</v>
      </c>
      <c r="S134" s="46">
        <f t="shared" ca="1" si="5"/>
        <v>0</v>
      </c>
      <c r="T134" s="46">
        <f ca="1">$T$692/$S$692*S134</f>
        <v>0</v>
      </c>
      <c r="U134" s="46">
        <f>IFERROR(SUMIF('4.4製品課実績'!$A:$A,'4.仕掛品(製品課) (2)'!A134,'4.4製品課実績'!D:D),"")</f>
        <v>0</v>
      </c>
      <c r="V134" s="46">
        <f>$V$692/$U$692*U134</f>
        <v>0</v>
      </c>
      <c r="W134" s="46"/>
      <c r="X134" s="46">
        <f>$X$692/$W$692*W134</f>
        <v>0</v>
      </c>
      <c r="Y134" s="46">
        <f t="shared" si="6"/>
        <v>0</v>
      </c>
      <c r="Z134" s="46">
        <f>$Z$692/$Y$692*Y134</f>
        <v>0</v>
      </c>
      <c r="AA134" s="46"/>
      <c r="AB134" s="46"/>
      <c r="AC134" s="46"/>
      <c r="AD134" s="46">
        <f>SUMIF('4.2半製品'!C:C,A:A,'4.2半製品'!E:E)</f>
        <v>0</v>
      </c>
      <c r="AE134" s="46">
        <f t="shared" ca="1" si="7"/>
        <v>0</v>
      </c>
      <c r="AF134" s="52">
        <f t="shared" ca="1" si="8"/>
        <v>0</v>
      </c>
      <c r="AG134" s="46">
        <f t="shared" si="9"/>
        <v>0</v>
      </c>
      <c r="AH134" s="46">
        <f t="shared" ca="1" si="10"/>
        <v>0</v>
      </c>
      <c r="AI134" s="46">
        <f>IFERROR(SUMIFS('4.3期末全在庫'!$G:$G,'4.3期末全在庫'!$B:$B,'4.仕掛品(製品課) (2)'!A134,'4.3期末全在庫'!$K:$K,"半製品"),"")</f>
        <v>0</v>
      </c>
      <c r="AJ134" s="47"/>
      <c r="AK134" s="46">
        <f t="shared" ca="1" si="11"/>
        <v>0</v>
      </c>
      <c r="AL134" s="48"/>
      <c r="AM134" s="50"/>
      <c r="AN134" s="7"/>
      <c r="AQ134" s="3">
        <f t="shared" ca="1" si="3"/>
        <v>0</v>
      </c>
    </row>
    <row r="135" spans="1:43" ht="13.5" hidden="1" customHeight="1">
      <c r="A135" s="40"/>
      <c r="B135" s="51"/>
      <c r="C135" s="41"/>
      <c r="D135" s="41"/>
      <c r="E135" s="41"/>
      <c r="F135" s="41"/>
      <c r="G135" s="42"/>
      <c r="H135" s="43"/>
      <c r="I135" s="49"/>
      <c r="J135" s="43"/>
      <c r="K135" s="46">
        <f>SUMIF('4.2半製品'!B:B,A:A,'4.2半製品'!E:E)</f>
        <v>0</v>
      </c>
      <c r="L135" s="46">
        <f t="shared" si="4"/>
        <v>0</v>
      </c>
      <c r="M135" s="46">
        <f ca="1">$M$692/$L$692*L135</f>
        <v>0</v>
      </c>
      <c r="N135" s="46"/>
      <c r="O135" s="46"/>
      <c r="P135" s="46"/>
      <c r="Q135" s="46"/>
      <c r="R135" s="52">
        <f ca="1">SUMIF('4.1製品別資材価格'!$A:$C,A135,'4.1製品別資材価格'!$C:$C)</f>
        <v>0</v>
      </c>
      <c r="S135" s="46">
        <f t="shared" ca="1" si="5"/>
        <v>0</v>
      </c>
      <c r="T135" s="46">
        <f ca="1">$T$692/$S$692*S135</f>
        <v>0</v>
      </c>
      <c r="U135" s="46">
        <f>IFERROR(SUMIF('4.4製品課実績'!$A:$A,'4.仕掛品(製品課) (2)'!A135,'4.4製品課実績'!D:D),"")</f>
        <v>0</v>
      </c>
      <c r="V135" s="46">
        <f>$V$692/$U$692*U135</f>
        <v>0</v>
      </c>
      <c r="W135" s="46"/>
      <c r="X135" s="46">
        <f>$X$692/$W$692*W135</f>
        <v>0</v>
      </c>
      <c r="Y135" s="46">
        <f t="shared" si="6"/>
        <v>0</v>
      </c>
      <c r="Z135" s="46">
        <f>$Z$692/$Y$692*Y135</f>
        <v>0</v>
      </c>
      <c r="AA135" s="46"/>
      <c r="AB135" s="46"/>
      <c r="AC135" s="46"/>
      <c r="AD135" s="46">
        <f>SUMIF('4.2半製品'!C:C,A:A,'4.2半製品'!E:E)</f>
        <v>0</v>
      </c>
      <c r="AE135" s="46">
        <f t="shared" ca="1" si="7"/>
        <v>0</v>
      </c>
      <c r="AF135" s="52">
        <f t="shared" ca="1" si="8"/>
        <v>0</v>
      </c>
      <c r="AG135" s="46">
        <f t="shared" si="9"/>
        <v>0</v>
      </c>
      <c r="AH135" s="46">
        <f t="shared" ca="1" si="10"/>
        <v>0</v>
      </c>
      <c r="AI135" s="46">
        <f>IFERROR(SUMIFS('4.3期末全在庫'!$G:$G,'4.3期末全在庫'!$B:$B,'4.仕掛品(製品課) (2)'!A135,'4.3期末全在庫'!$K:$K,"半製品"),"")</f>
        <v>0</v>
      </c>
      <c r="AJ135" s="47"/>
      <c r="AK135" s="46">
        <f t="shared" ca="1" si="11"/>
        <v>0</v>
      </c>
      <c r="AL135" s="48"/>
      <c r="AM135" s="50"/>
      <c r="AN135" s="7"/>
      <c r="AQ135" s="3">
        <f t="shared" ca="1" si="3"/>
        <v>0</v>
      </c>
    </row>
    <row r="136" spans="1:43" ht="13.5" hidden="1" customHeight="1">
      <c r="A136" s="40"/>
      <c r="B136" s="51"/>
      <c r="C136" s="41"/>
      <c r="D136" s="41"/>
      <c r="E136" s="41"/>
      <c r="F136" s="41"/>
      <c r="G136" s="42"/>
      <c r="H136" s="43"/>
      <c r="I136" s="49"/>
      <c r="J136" s="43"/>
      <c r="K136" s="46">
        <f>SUMIF('4.2半製品'!B:B,A:A,'4.2半製品'!E:E)</f>
        <v>0</v>
      </c>
      <c r="L136" s="46">
        <f t="shared" si="4"/>
        <v>0</v>
      </c>
      <c r="M136" s="46">
        <f ca="1">$M$692/$L$692*L136</f>
        <v>0</v>
      </c>
      <c r="N136" s="46"/>
      <c r="O136" s="46"/>
      <c r="P136" s="46"/>
      <c r="Q136" s="46"/>
      <c r="R136" s="52">
        <f ca="1">SUMIF('4.1製品別資材価格'!$A:$C,A136,'4.1製品別資材価格'!$C:$C)</f>
        <v>0</v>
      </c>
      <c r="S136" s="46">
        <f t="shared" ca="1" si="5"/>
        <v>0</v>
      </c>
      <c r="T136" s="46">
        <f ca="1">$T$692/$S$692*S136</f>
        <v>0</v>
      </c>
      <c r="U136" s="46">
        <f>IFERROR(SUMIF('4.4製品課実績'!$A:$A,'4.仕掛品(製品課) (2)'!A136,'4.4製品課実績'!D:D),"")</f>
        <v>0</v>
      </c>
      <c r="V136" s="46">
        <f>$V$692/$U$692*U136</f>
        <v>0</v>
      </c>
      <c r="W136" s="46"/>
      <c r="X136" s="46">
        <f>$X$692/$W$692*W136</f>
        <v>0</v>
      </c>
      <c r="Y136" s="46">
        <f t="shared" si="6"/>
        <v>0</v>
      </c>
      <c r="Z136" s="46">
        <f>$Z$692/$Y$692*Y136</f>
        <v>0</v>
      </c>
      <c r="AA136" s="46"/>
      <c r="AB136" s="46"/>
      <c r="AC136" s="46"/>
      <c r="AD136" s="46">
        <f>SUMIF('4.2半製品'!C:C,A:A,'4.2半製品'!E:E)</f>
        <v>0</v>
      </c>
      <c r="AE136" s="46">
        <f t="shared" ca="1" si="7"/>
        <v>0</v>
      </c>
      <c r="AF136" s="52">
        <f t="shared" ca="1" si="8"/>
        <v>0</v>
      </c>
      <c r="AG136" s="46">
        <f t="shared" si="9"/>
        <v>0</v>
      </c>
      <c r="AH136" s="46">
        <f t="shared" ca="1" si="10"/>
        <v>0</v>
      </c>
      <c r="AI136" s="46">
        <f>IFERROR(SUMIFS('4.3期末全在庫'!$G:$G,'4.3期末全在庫'!$B:$B,'4.仕掛品(製品課) (2)'!A136,'4.3期末全在庫'!$K:$K,"半製品"),"")</f>
        <v>0</v>
      </c>
      <c r="AJ136" s="47"/>
      <c r="AK136" s="46">
        <f t="shared" ca="1" si="11"/>
        <v>0</v>
      </c>
      <c r="AL136" s="48"/>
      <c r="AM136" s="50"/>
      <c r="AN136" s="7"/>
      <c r="AQ136" s="3">
        <f t="shared" ca="1" si="3"/>
        <v>0</v>
      </c>
    </row>
    <row r="137" spans="1:43" ht="13.5" hidden="1" customHeight="1">
      <c r="A137" s="40"/>
      <c r="B137" s="51"/>
      <c r="C137" s="41"/>
      <c r="D137" s="41"/>
      <c r="E137" s="41"/>
      <c r="F137" s="41"/>
      <c r="G137" s="42"/>
      <c r="H137" s="43"/>
      <c r="I137" s="49"/>
      <c r="J137" s="43"/>
      <c r="K137" s="46">
        <f>SUMIF('4.2半製品'!B:B,A:A,'4.2半製品'!E:E)</f>
        <v>0</v>
      </c>
      <c r="L137" s="46">
        <f t="shared" si="4"/>
        <v>0</v>
      </c>
      <c r="M137" s="46">
        <f ca="1">$M$692/$L$692*L137</f>
        <v>0</v>
      </c>
      <c r="N137" s="46"/>
      <c r="O137" s="46"/>
      <c r="P137" s="46"/>
      <c r="Q137" s="46"/>
      <c r="R137" s="52">
        <f ca="1">SUMIF('4.1製品別資材価格'!$A:$C,A137,'4.1製品別資材価格'!$C:$C)</f>
        <v>0</v>
      </c>
      <c r="S137" s="46">
        <f t="shared" ca="1" si="5"/>
        <v>0</v>
      </c>
      <c r="T137" s="46">
        <f ca="1">$T$692/$S$692*S137</f>
        <v>0</v>
      </c>
      <c r="U137" s="46">
        <f>IFERROR(SUMIF('4.4製品課実績'!$A:$A,'4.仕掛品(製品課) (2)'!A137,'4.4製品課実績'!D:D),"")</f>
        <v>0</v>
      </c>
      <c r="V137" s="46">
        <f>$V$692/$U$692*U137</f>
        <v>0</v>
      </c>
      <c r="W137" s="46"/>
      <c r="X137" s="46">
        <f>$X$692/$W$692*W137</f>
        <v>0</v>
      </c>
      <c r="Y137" s="46">
        <f t="shared" si="6"/>
        <v>0</v>
      </c>
      <c r="Z137" s="46">
        <f>$Z$692/$Y$692*Y137</f>
        <v>0</v>
      </c>
      <c r="AA137" s="46"/>
      <c r="AB137" s="46"/>
      <c r="AC137" s="46"/>
      <c r="AD137" s="46">
        <f>SUMIF('4.2半製品'!C:C,A:A,'4.2半製品'!E:E)</f>
        <v>0</v>
      </c>
      <c r="AE137" s="46">
        <f t="shared" ca="1" si="7"/>
        <v>0</v>
      </c>
      <c r="AF137" s="52">
        <f t="shared" ca="1" si="8"/>
        <v>0</v>
      </c>
      <c r="AG137" s="46">
        <f t="shared" si="9"/>
        <v>0</v>
      </c>
      <c r="AH137" s="46">
        <f t="shared" ca="1" si="10"/>
        <v>0</v>
      </c>
      <c r="AI137" s="46">
        <f>IFERROR(SUMIFS('4.3期末全在庫'!$G:$G,'4.3期末全在庫'!$B:$B,'4.仕掛品(製品課) (2)'!A137,'4.3期末全在庫'!$K:$K,"半製品"),"")</f>
        <v>0</v>
      </c>
      <c r="AJ137" s="47"/>
      <c r="AK137" s="46">
        <f t="shared" ca="1" si="11"/>
        <v>0</v>
      </c>
      <c r="AL137" s="48"/>
      <c r="AM137" s="50"/>
      <c r="AN137" s="7"/>
      <c r="AQ137" s="3">
        <f t="shared" ca="1" si="3"/>
        <v>0</v>
      </c>
    </row>
    <row r="138" spans="1:43" ht="13.5" hidden="1" customHeight="1">
      <c r="A138" s="40"/>
      <c r="B138" s="51"/>
      <c r="C138" s="41"/>
      <c r="D138" s="41"/>
      <c r="E138" s="41"/>
      <c r="F138" s="41"/>
      <c r="G138" s="42"/>
      <c r="H138" s="43"/>
      <c r="I138" s="49"/>
      <c r="J138" s="43"/>
      <c r="K138" s="46">
        <f>SUMIF('4.2半製品'!B:B,A:A,'4.2半製品'!E:E)</f>
        <v>0</v>
      </c>
      <c r="L138" s="46">
        <f t="shared" si="4"/>
        <v>0</v>
      </c>
      <c r="M138" s="46">
        <f ca="1">$M$692/$L$692*L138</f>
        <v>0</v>
      </c>
      <c r="N138" s="46"/>
      <c r="O138" s="46"/>
      <c r="P138" s="46"/>
      <c r="Q138" s="46"/>
      <c r="R138" s="52">
        <f ca="1">SUMIF('4.1製品別資材価格'!$A:$C,A138,'4.1製品別資材価格'!$C:$C)</f>
        <v>0</v>
      </c>
      <c r="S138" s="46">
        <f t="shared" ca="1" si="5"/>
        <v>0</v>
      </c>
      <c r="T138" s="46">
        <f ca="1">$T$692/$S$692*S138</f>
        <v>0</v>
      </c>
      <c r="U138" s="46">
        <f>IFERROR(SUMIF('4.4製品課実績'!$A:$A,'4.仕掛品(製品課) (2)'!A138,'4.4製品課実績'!D:D),"")</f>
        <v>0</v>
      </c>
      <c r="V138" s="46">
        <f>$V$692/$U$692*U138</f>
        <v>0</v>
      </c>
      <c r="W138" s="46"/>
      <c r="X138" s="46">
        <f>$X$692/$W$692*W138</f>
        <v>0</v>
      </c>
      <c r="Y138" s="46">
        <f t="shared" si="6"/>
        <v>0</v>
      </c>
      <c r="Z138" s="46">
        <f>$Z$692/$Y$692*Y138</f>
        <v>0</v>
      </c>
      <c r="AA138" s="46"/>
      <c r="AB138" s="46"/>
      <c r="AC138" s="46"/>
      <c r="AD138" s="46">
        <f>SUMIF('4.2半製品'!C:C,A:A,'4.2半製品'!E:E)</f>
        <v>0</v>
      </c>
      <c r="AE138" s="46">
        <f t="shared" ca="1" si="7"/>
        <v>0</v>
      </c>
      <c r="AF138" s="52">
        <f t="shared" ca="1" si="8"/>
        <v>0</v>
      </c>
      <c r="AG138" s="46">
        <f t="shared" si="9"/>
        <v>0</v>
      </c>
      <c r="AH138" s="46">
        <f t="shared" ca="1" si="10"/>
        <v>0</v>
      </c>
      <c r="AI138" s="46">
        <f>IFERROR(SUMIFS('4.3期末全在庫'!$G:$G,'4.3期末全在庫'!$B:$B,'4.仕掛品(製品課) (2)'!A138,'4.3期末全在庫'!$K:$K,"半製品"),"")</f>
        <v>0</v>
      </c>
      <c r="AJ138" s="47"/>
      <c r="AK138" s="46">
        <f t="shared" ca="1" si="11"/>
        <v>0</v>
      </c>
      <c r="AL138" s="48"/>
      <c r="AM138" s="50"/>
      <c r="AN138" s="7"/>
      <c r="AQ138" s="3">
        <f t="shared" ca="1" si="3"/>
        <v>0</v>
      </c>
    </row>
    <row r="139" spans="1:43" ht="13.5" hidden="1" customHeight="1">
      <c r="A139" s="53"/>
      <c r="B139" s="53"/>
      <c r="C139" s="53"/>
      <c r="D139" s="53"/>
      <c r="E139" s="53"/>
      <c r="F139" s="53"/>
      <c r="G139" s="54"/>
      <c r="H139" s="55"/>
      <c r="I139" s="56"/>
      <c r="J139" s="55"/>
      <c r="K139" s="44"/>
      <c r="L139" s="44"/>
      <c r="M139" s="44"/>
      <c r="N139" s="44"/>
      <c r="O139" s="44"/>
      <c r="P139" s="44"/>
      <c r="Q139" s="44"/>
      <c r="R139" s="45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>
        <f t="shared" ref="AD139:AD202" si="12">K139-N139-AB139</f>
        <v>0</v>
      </c>
      <c r="AE139" s="44"/>
      <c r="AF139" s="45"/>
      <c r="AG139" s="44">
        <f>AI139-((H139+K139)-AB139-AD139)</f>
        <v>0</v>
      </c>
      <c r="AH139" s="44"/>
      <c r="AI139" s="44"/>
      <c r="AJ139" s="57"/>
      <c r="AK139" s="44"/>
      <c r="AL139" s="48"/>
      <c r="AM139" s="50"/>
      <c r="AN139" s="7"/>
      <c r="AO139" s="4" t="e">
        <v>#N/A</v>
      </c>
      <c r="AQ139" s="3">
        <f t="shared" si="3"/>
        <v>0</v>
      </c>
    </row>
    <row r="140" spans="1:43" ht="13.5" hidden="1" customHeight="1">
      <c r="A140" s="40">
        <v>20010800004</v>
      </c>
      <c r="B140" s="41" t="s">
        <v>201</v>
      </c>
      <c r="C140" s="41" t="s">
        <v>202</v>
      </c>
      <c r="D140" s="41"/>
      <c r="E140" s="41">
        <v>450</v>
      </c>
      <c r="F140" s="41" t="s">
        <v>203</v>
      </c>
      <c r="G140" s="42">
        <f ca="1">IFERROR(VLOOKUP(F140,'[1]2.仕掛品(製造部)'!MY:NB,4,0),0)</f>
        <v>1.6405740954785171</v>
      </c>
      <c r="H140" s="43">
        <v>0</v>
      </c>
      <c r="I140" s="43"/>
      <c r="J140" s="43">
        <v>0</v>
      </c>
      <c r="K140" s="46">
        <f>IFERROR(SUMIF('4.4製品課実績'!$A:$A,'4.仕掛品(製品課) (2)'!A140,'4.4製品課実績'!C:C),"")</f>
        <v>0</v>
      </c>
      <c r="L140" s="46">
        <f ca="1">G140*E140*K140</f>
        <v>0</v>
      </c>
      <c r="M140" s="46">
        <f ca="1">$M$692/$L$692*L140</f>
        <v>0</v>
      </c>
      <c r="N140" s="46"/>
      <c r="O140" s="46"/>
      <c r="P140" s="46"/>
      <c r="Q140" s="46"/>
      <c r="R140" s="52">
        <f ca="1">SUMIF('4.1製品別資材価格'!$A:$C,A140,'4.1製品別資材価格'!$C:$C)</f>
        <v>0</v>
      </c>
      <c r="S140" s="46">
        <f ca="1">K140*R140</f>
        <v>0</v>
      </c>
      <c r="T140" s="46">
        <f ca="1">$T$692/$S$692*S140</f>
        <v>0</v>
      </c>
      <c r="U140" s="46">
        <f>IFERROR(SUMIF('4.4製品課実績'!$A:$A,'4.仕掛品(製品課) (2)'!A140,'4.4製品課実績'!D:D),"")</f>
        <v>0</v>
      </c>
      <c r="V140" s="46">
        <f>$V$692/$U$692*U140</f>
        <v>0</v>
      </c>
      <c r="W140" s="46"/>
      <c r="X140" s="46">
        <f>$X$692/$W$692*W140</f>
        <v>0</v>
      </c>
      <c r="Y140" s="46">
        <f t="shared" ref="Y140:Y203" si="13">(H140*I140+K140)*E140</f>
        <v>0</v>
      </c>
      <c r="Z140" s="46">
        <f>$Z$692/$Y$692*Y140</f>
        <v>0</v>
      </c>
      <c r="AA140" s="46"/>
      <c r="AB140" s="46"/>
      <c r="AC140" s="46"/>
      <c r="AD140" s="46">
        <f t="shared" si="12"/>
        <v>0</v>
      </c>
      <c r="AE140" s="46">
        <f t="shared" ref="AE140:AE203" ca="1" si="14">AD140*AF140</f>
        <v>0</v>
      </c>
      <c r="AF140" s="52">
        <f t="shared" ref="AF140:AF203" ca="1" si="15">IFERROR((J140+M140+O140+Q140+T140+V140+X140+Z140+AA140)/(H140+K140),0)</f>
        <v>0</v>
      </c>
      <c r="AG140" s="46">
        <f>AI140-((H140+K140)-AB140-AD140)</f>
        <v>0</v>
      </c>
      <c r="AH140" s="46">
        <f ca="1">-AF140*AG140</f>
        <v>0</v>
      </c>
      <c r="AI140" s="46">
        <f>IFERROR(SUMIFS('4.3期末全在庫'!$G:$G,'4.3期末全在庫'!$B:$B,'4.仕掛品(製品課) (2)'!A140,'4.3期末全在庫'!$K:$K,"半製品"),"")</f>
        <v>0</v>
      </c>
      <c r="AJ140" s="47"/>
      <c r="AK140" s="46">
        <f ca="1">AF140*AI140</f>
        <v>0</v>
      </c>
      <c r="AL140" s="48"/>
      <c r="AM140" s="16"/>
      <c r="AN140" s="7">
        <v>0</v>
      </c>
      <c r="AO140" s="4">
        <v>1040.0801018191796</v>
      </c>
      <c r="AQ140" s="3">
        <f t="shared" ca="1" si="3"/>
        <v>0</v>
      </c>
    </row>
    <row r="141" spans="1:43" ht="13.5" hidden="1" customHeight="1">
      <c r="A141" s="40">
        <v>20031200006</v>
      </c>
      <c r="B141" s="41" t="s">
        <v>204</v>
      </c>
      <c r="C141" s="41" t="s">
        <v>202</v>
      </c>
      <c r="D141" s="41"/>
      <c r="E141" s="41">
        <v>145</v>
      </c>
      <c r="F141" s="41" t="s">
        <v>205</v>
      </c>
      <c r="G141" s="42">
        <f ca="1">IFERROR(VLOOKUP(F141,'[1]2.仕掛品(製造部)'!MY:NB,4,0),0)</f>
        <v>1.0344858154238405</v>
      </c>
      <c r="H141" s="43">
        <v>0</v>
      </c>
      <c r="I141" s="43"/>
      <c r="J141" s="43">
        <v>0</v>
      </c>
      <c r="K141" s="46">
        <f>IFERROR(SUMIF('4.4製品課実績'!$A:$A,'4.仕掛品(製品課) (2)'!A141,'4.4製品課実績'!C:C),"")</f>
        <v>0</v>
      </c>
      <c r="L141" s="46">
        <f t="shared" ref="L141:L204" ca="1" si="16">G141*E141*K141</f>
        <v>0</v>
      </c>
      <c r="M141" s="46">
        <f ca="1">$M$692/$L$692*L141</f>
        <v>0</v>
      </c>
      <c r="N141" s="46"/>
      <c r="O141" s="46"/>
      <c r="P141" s="46"/>
      <c r="Q141" s="46"/>
      <c r="R141" s="52">
        <f ca="1">SUMIF('4.1製品別資材価格'!$A:$C,A141,'4.1製品別資材価格'!$C:$C)</f>
        <v>0</v>
      </c>
      <c r="S141" s="46">
        <f t="shared" ref="S141:S204" ca="1" si="17">K141*R141</f>
        <v>0</v>
      </c>
      <c r="T141" s="46">
        <f ca="1">$T$692/$S$692*S141</f>
        <v>0</v>
      </c>
      <c r="U141" s="46">
        <f>IFERROR(SUMIF('4.4製品課実績'!$A:$A,'4.仕掛品(製品課) (2)'!A141,'4.4製品課実績'!D:D),"")</f>
        <v>0</v>
      </c>
      <c r="V141" s="46">
        <f>$V$692/$U$692*U141</f>
        <v>0</v>
      </c>
      <c r="W141" s="46"/>
      <c r="X141" s="46">
        <f>$X$692/$W$692*W141</f>
        <v>0</v>
      </c>
      <c r="Y141" s="46">
        <f t="shared" si="13"/>
        <v>0</v>
      </c>
      <c r="Z141" s="46">
        <f>$Z$692/$Y$692*Y141</f>
        <v>0</v>
      </c>
      <c r="AA141" s="46"/>
      <c r="AB141" s="46"/>
      <c r="AC141" s="46"/>
      <c r="AD141" s="46">
        <f t="shared" si="12"/>
        <v>0</v>
      </c>
      <c r="AE141" s="46">
        <f t="shared" ca="1" si="14"/>
        <v>0</v>
      </c>
      <c r="AF141" s="52">
        <f t="shared" ca="1" si="15"/>
        <v>0</v>
      </c>
      <c r="AG141" s="46">
        <f t="shared" ref="AG141:AG204" si="18">AI141-((H141+K141)-AB141-AD141)</f>
        <v>0</v>
      </c>
      <c r="AH141" s="46">
        <f t="shared" ref="AH141:AH204" ca="1" si="19">-AF141*AG141</f>
        <v>0</v>
      </c>
      <c r="AI141" s="46">
        <f>IFERROR(SUMIFS('4.3期末全在庫'!$G:$G,'4.3期末全在庫'!$B:$B,'4.仕掛品(製品課) (2)'!A141,'4.3期末全在庫'!$K:$K,"半製品"),"")</f>
        <v>0</v>
      </c>
      <c r="AJ141" s="47"/>
      <c r="AK141" s="46">
        <f t="shared" ref="AK141:AK204" ca="1" si="20">AF141*AI141</f>
        <v>0</v>
      </c>
      <c r="AL141" s="48"/>
      <c r="AM141" s="16"/>
      <c r="AN141" s="7">
        <v>0</v>
      </c>
      <c r="AO141" s="4">
        <v>870.44888510092801</v>
      </c>
      <c r="AQ141" s="3">
        <f t="shared" ca="1" si="3"/>
        <v>0</v>
      </c>
    </row>
    <row r="142" spans="1:43" ht="13.5" hidden="1" customHeight="1">
      <c r="A142" s="40">
        <v>20050700010</v>
      </c>
      <c r="B142" s="41" t="s">
        <v>206</v>
      </c>
      <c r="C142" s="41" t="s">
        <v>202</v>
      </c>
      <c r="D142" s="41"/>
      <c r="E142" s="41">
        <v>145</v>
      </c>
      <c r="F142" s="41" t="s">
        <v>200</v>
      </c>
      <c r="G142" s="42">
        <f ca="1">IFERROR(VLOOKUP(F142,'[1]2.仕掛品(製造部)'!MY:NB,4,0),0)</f>
        <v>1.4973297795834115</v>
      </c>
      <c r="H142" s="43">
        <v>0</v>
      </c>
      <c r="I142" s="43"/>
      <c r="J142" s="43">
        <v>0</v>
      </c>
      <c r="K142" s="46">
        <f>IFERROR(SUMIF('4.4製品課実績'!$A:$A,'4.仕掛品(製品課) (2)'!A142,'4.4製品課実績'!C:C),"")</f>
        <v>0</v>
      </c>
      <c r="L142" s="46">
        <f t="shared" ca="1" si="16"/>
        <v>0</v>
      </c>
      <c r="M142" s="46">
        <f ca="1">$M$692/$L$692*L142</f>
        <v>0</v>
      </c>
      <c r="N142" s="46"/>
      <c r="O142" s="46"/>
      <c r="P142" s="46"/>
      <c r="Q142" s="46"/>
      <c r="R142" s="52">
        <f ca="1">SUMIF('4.1製品別資材価格'!$A:$C,A142,'4.1製品別資材価格'!$C:$C)</f>
        <v>0</v>
      </c>
      <c r="S142" s="46">
        <f t="shared" ca="1" si="17"/>
        <v>0</v>
      </c>
      <c r="T142" s="46">
        <f ca="1">$T$692/$S$692*S142</f>
        <v>0</v>
      </c>
      <c r="U142" s="46">
        <f>IFERROR(SUMIF('4.4製品課実績'!$A:$A,'4.仕掛品(製品課) (2)'!A142,'4.4製品課実績'!D:D),"")</f>
        <v>0</v>
      </c>
      <c r="V142" s="46">
        <f>$V$692/$U$692*U142</f>
        <v>0</v>
      </c>
      <c r="W142" s="46"/>
      <c r="X142" s="46">
        <f>$X$692/$W$692*W142</f>
        <v>0</v>
      </c>
      <c r="Y142" s="46">
        <f t="shared" si="13"/>
        <v>0</v>
      </c>
      <c r="Z142" s="46">
        <f>$Z$692/$Y$692*Y142</f>
        <v>0</v>
      </c>
      <c r="AA142" s="46"/>
      <c r="AB142" s="46"/>
      <c r="AC142" s="46"/>
      <c r="AD142" s="46">
        <f t="shared" si="12"/>
        <v>0</v>
      </c>
      <c r="AE142" s="46">
        <f t="shared" ca="1" si="14"/>
        <v>0</v>
      </c>
      <c r="AF142" s="52">
        <f t="shared" ca="1" si="15"/>
        <v>0</v>
      </c>
      <c r="AG142" s="46">
        <f t="shared" si="18"/>
        <v>0</v>
      </c>
      <c r="AH142" s="46">
        <f t="shared" ca="1" si="19"/>
        <v>0</v>
      </c>
      <c r="AI142" s="46">
        <f>IFERROR(SUMIFS('4.3期末全在庫'!$G:$G,'4.3期末全在庫'!$B:$B,'4.仕掛品(製品課) (2)'!A142,'4.3期末全在庫'!$K:$K,"半製品"),"")</f>
        <v>0</v>
      </c>
      <c r="AJ142" s="47"/>
      <c r="AK142" s="46">
        <f t="shared" ca="1" si="20"/>
        <v>0</v>
      </c>
      <c r="AL142" s="48"/>
      <c r="AM142" s="16"/>
      <c r="AN142" s="7">
        <v>0</v>
      </c>
      <c r="AO142" s="4">
        <v>0</v>
      </c>
      <c r="AQ142" s="3">
        <f t="shared" ca="1" si="3"/>
        <v>0</v>
      </c>
    </row>
    <row r="143" spans="1:43" ht="13.5" customHeight="1">
      <c r="A143" s="40">
        <v>20050700013</v>
      </c>
      <c r="B143" s="41" t="s">
        <v>207</v>
      </c>
      <c r="C143" s="41" t="s">
        <v>202</v>
      </c>
      <c r="D143" s="41"/>
      <c r="E143" s="41">
        <v>150</v>
      </c>
      <c r="F143" s="41" t="s">
        <v>200</v>
      </c>
      <c r="G143" s="42">
        <f ca="1">IFERROR(VLOOKUP(F143,'[1]2.仕掛品(製造部)'!MY:NB,4,0),0)</f>
        <v>1.4973297795834115</v>
      </c>
      <c r="H143" s="43">
        <v>0</v>
      </c>
      <c r="I143" s="43"/>
      <c r="J143" s="43">
        <v>0</v>
      </c>
      <c r="K143" s="46">
        <f>IFERROR(SUMIF('4.4製品課実績'!$A:$A,'4.仕掛品(製品課) (2)'!A143,'4.4製品課実績'!C:C),"")</f>
        <v>150</v>
      </c>
      <c r="L143" s="46">
        <f t="shared" ca="1" si="16"/>
        <v>33689.920040626756</v>
      </c>
      <c r="M143" s="46">
        <f ca="1">$M$692/$L$692*L143</f>
        <v>35962.836654750048</v>
      </c>
      <c r="N143" s="46"/>
      <c r="O143" s="46"/>
      <c r="P143" s="46"/>
      <c r="Q143" s="46"/>
      <c r="R143" s="52">
        <f ca="1">SUMIF('4.1製品別資材価格'!$A:$C,A143,'4.1製品別資材価格'!$C:$C)</f>
        <v>418.80132937473974</v>
      </c>
      <c r="S143" s="46">
        <f t="shared" ca="1" si="17"/>
        <v>62820.199406210959</v>
      </c>
      <c r="T143" s="46">
        <f ca="1">$T$692/$S$692*S143</f>
        <v>49664.664626323167</v>
      </c>
      <c r="U143" s="46">
        <f>IFERROR(SUMIF('4.4製品課実績'!$A:$A,'4.仕掛品(製品課) (2)'!A143,'4.4製品課実績'!D:D),"")</f>
        <v>455</v>
      </c>
      <c r="V143" s="46">
        <f>$V$692/$U$692*U143</f>
        <v>52343.912815061536</v>
      </c>
      <c r="W143" s="46"/>
      <c r="X143" s="46">
        <f>$X$692/$W$692*W143</f>
        <v>0</v>
      </c>
      <c r="Y143" s="46">
        <f t="shared" si="13"/>
        <v>22500</v>
      </c>
      <c r="Z143" s="46">
        <f>$Z$692/$Y$692*Y143</f>
        <v>9589.2987087620131</v>
      </c>
      <c r="AA143" s="46"/>
      <c r="AB143" s="46"/>
      <c r="AC143" s="46"/>
      <c r="AD143" s="46">
        <f t="shared" si="12"/>
        <v>150</v>
      </c>
      <c r="AE143" s="46">
        <f t="shared" ca="1" si="14"/>
        <v>147560.71280489676</v>
      </c>
      <c r="AF143" s="52">
        <f t="shared" ca="1" si="15"/>
        <v>983.73808536597835</v>
      </c>
      <c r="AG143" s="46">
        <f t="shared" si="18"/>
        <v>0</v>
      </c>
      <c r="AH143" s="46">
        <f t="shared" ca="1" si="19"/>
        <v>0</v>
      </c>
      <c r="AI143" s="46">
        <f>IFERROR(SUMIFS('4.3期末全在庫'!$G:$G,'4.3期末全在庫'!$B:$B,'4.仕掛品(製品課) (2)'!A143,'4.3期末全在庫'!$K:$K,"半製品"),"")</f>
        <v>0</v>
      </c>
      <c r="AJ143" s="47"/>
      <c r="AK143" s="46">
        <f t="shared" ca="1" si="20"/>
        <v>0</v>
      </c>
      <c r="AL143" s="48"/>
      <c r="AM143" s="16"/>
      <c r="AN143" s="7"/>
      <c r="AO143" s="4">
        <v>0</v>
      </c>
      <c r="AQ143" s="3" t="str">
        <f t="shared" ca="1" si="3"/>
        <v>ok</v>
      </c>
    </row>
    <row r="144" spans="1:43" ht="13.5" customHeight="1">
      <c r="A144" s="40">
        <v>20051000011</v>
      </c>
      <c r="B144" s="41" t="s">
        <v>208</v>
      </c>
      <c r="C144" s="41" t="s">
        <v>202</v>
      </c>
      <c r="D144" s="41"/>
      <c r="E144" s="41">
        <v>450</v>
      </c>
      <c r="F144" s="41" t="s">
        <v>203</v>
      </c>
      <c r="G144" s="42">
        <f ca="1">IFERROR(VLOOKUP(F144,'[1]2.仕掛品(製造部)'!MY:NB,4,0),0)</f>
        <v>1.6405740954785171</v>
      </c>
      <c r="H144" s="43">
        <v>0</v>
      </c>
      <c r="I144" s="43"/>
      <c r="J144" s="43">
        <v>0</v>
      </c>
      <c r="K144" s="46">
        <f>IFERROR(SUMIF('4.4製品課実績'!$A:$A,'4.仕掛品(製品課) (2)'!A144,'4.4製品課実績'!C:C),"")</f>
        <v>593</v>
      </c>
      <c r="L144" s="46">
        <f t="shared" ca="1" si="16"/>
        <v>437787.19737844227</v>
      </c>
      <c r="M144" s="46">
        <f ca="1">$M$692/$L$692*L144</f>
        <v>467322.85057001997</v>
      </c>
      <c r="N144" s="46"/>
      <c r="O144" s="46"/>
      <c r="P144" s="46"/>
      <c r="Q144" s="46"/>
      <c r="R144" s="52">
        <f ca="1">SUMIF('4.1製品別資材価格'!$A:$C,A144,'4.1製品別資材価格'!$C:$C)</f>
        <v>945.04106978216566</v>
      </c>
      <c r="S144" s="46">
        <f t="shared" ca="1" si="17"/>
        <v>560409.35438082425</v>
      </c>
      <c r="T144" s="46">
        <f ca="1">$T$692/$S$692*S144</f>
        <v>443050.84832357528</v>
      </c>
      <c r="U144" s="46">
        <f>IFERROR(SUMIF('4.4製品課実績'!$A:$A,'4.仕掛品(製品課) (2)'!A144,'4.4製品課実績'!D:D),"")</f>
        <v>4550</v>
      </c>
      <c r="V144" s="46">
        <f>$V$692/$U$692*U144</f>
        <v>523439.12815061538</v>
      </c>
      <c r="W144" s="46"/>
      <c r="X144" s="46">
        <f>$X$692/$W$692*W144</f>
        <v>0</v>
      </c>
      <c r="Y144" s="46">
        <f t="shared" si="13"/>
        <v>266850</v>
      </c>
      <c r="Z144" s="46">
        <f>$Z$692/$Y$692*Y144</f>
        <v>113729.08268591747</v>
      </c>
      <c r="AA144" s="46"/>
      <c r="AB144" s="46"/>
      <c r="AC144" s="46"/>
      <c r="AD144" s="46">
        <f t="shared" si="12"/>
        <v>593</v>
      </c>
      <c r="AE144" s="46">
        <f t="shared" ca="1" si="14"/>
        <v>1547541.909730128</v>
      </c>
      <c r="AF144" s="52">
        <f t="shared" ca="1" si="15"/>
        <v>2609.6828157337741</v>
      </c>
      <c r="AG144" s="46">
        <f t="shared" si="18"/>
        <v>0</v>
      </c>
      <c r="AH144" s="46">
        <f t="shared" ca="1" si="19"/>
        <v>0</v>
      </c>
      <c r="AI144" s="46">
        <f>IFERROR(SUMIFS('4.3期末全在庫'!$G:$G,'4.3期末全在庫'!$B:$B,'4.仕掛品(製品課) (2)'!A144,'4.3期末全在庫'!$K:$K,"半製品"),"")</f>
        <v>0</v>
      </c>
      <c r="AJ144" s="47"/>
      <c r="AK144" s="46">
        <f t="shared" ca="1" si="20"/>
        <v>0</v>
      </c>
      <c r="AL144" s="48"/>
      <c r="AM144" s="16"/>
      <c r="AN144" s="7"/>
      <c r="AO144" s="4">
        <v>0</v>
      </c>
      <c r="AQ144" s="3" t="str">
        <f t="shared" ca="1" si="3"/>
        <v>ok</v>
      </c>
    </row>
    <row r="145" spans="1:43" ht="13.5" customHeight="1">
      <c r="A145" s="40">
        <v>20051200005</v>
      </c>
      <c r="B145" s="41" t="s">
        <v>209</v>
      </c>
      <c r="C145" s="41" t="s">
        <v>202</v>
      </c>
      <c r="D145" s="41"/>
      <c r="E145" s="41">
        <v>150</v>
      </c>
      <c r="F145" s="41" t="s">
        <v>185</v>
      </c>
      <c r="G145" s="42">
        <f ca="1">IFERROR(VLOOKUP(F145,'[1]2.仕掛品(製造部)'!MY:NB,4,0),0)</f>
        <v>1.3486946843755108</v>
      </c>
      <c r="H145" s="43">
        <v>0</v>
      </c>
      <c r="I145" s="43"/>
      <c r="J145" s="43">
        <v>0</v>
      </c>
      <c r="K145" s="46">
        <f>IFERROR(SUMIF('4.4製品課実績'!$A:$A,'4.仕掛品(製品課) (2)'!A145,'4.4製品課実績'!C:C),"")</f>
        <v>960</v>
      </c>
      <c r="L145" s="46">
        <f t="shared" ca="1" si="16"/>
        <v>194212.03455007356</v>
      </c>
      <c r="M145" s="46">
        <f ca="1">$M$692/$L$692*L145</f>
        <v>207314.70025718209</v>
      </c>
      <c r="N145" s="46"/>
      <c r="O145" s="46"/>
      <c r="P145" s="46"/>
      <c r="Q145" s="46"/>
      <c r="R145" s="52">
        <f ca="1">SUMIF('4.1製品別資材価格'!$A:$C,A145,'4.1製品別資材価格'!$C:$C)</f>
        <v>422.38363336875034</v>
      </c>
      <c r="S145" s="46">
        <f t="shared" ca="1" si="17"/>
        <v>405488.28803400032</v>
      </c>
      <c r="T145" s="46">
        <f ca="1">$T$692/$S$692*S145</f>
        <v>320572.68244072929</v>
      </c>
      <c r="U145" s="46">
        <f>IFERROR(SUMIF('4.4製品課実績'!$A:$A,'4.仕掛品(製品課) (2)'!A145,'4.4製品課実績'!D:D),"")</f>
        <v>2740</v>
      </c>
      <c r="V145" s="46">
        <f>$V$692/$U$692*U145</f>
        <v>315213.89255663432</v>
      </c>
      <c r="W145" s="46"/>
      <c r="X145" s="46">
        <f>$X$692/$W$692*W145</f>
        <v>0</v>
      </c>
      <c r="Y145" s="46">
        <f t="shared" si="13"/>
        <v>144000</v>
      </c>
      <c r="Z145" s="46">
        <f>$Z$692/$Y$692*Y145</f>
        <v>61371.511736076878</v>
      </c>
      <c r="AA145" s="46"/>
      <c r="AB145" s="46"/>
      <c r="AC145" s="46"/>
      <c r="AD145" s="46">
        <f t="shared" si="12"/>
        <v>960</v>
      </c>
      <c r="AE145" s="46">
        <f t="shared" ca="1" si="14"/>
        <v>904472.78699062264</v>
      </c>
      <c r="AF145" s="52">
        <f t="shared" ca="1" si="15"/>
        <v>942.1591531152319</v>
      </c>
      <c r="AG145" s="46">
        <f t="shared" si="18"/>
        <v>0</v>
      </c>
      <c r="AH145" s="46">
        <f t="shared" ca="1" si="19"/>
        <v>0</v>
      </c>
      <c r="AI145" s="46">
        <f>IFERROR(SUMIFS('4.3期末全在庫'!$G:$G,'4.3期末全在庫'!$B:$B,'4.仕掛品(製品課) (2)'!A145,'4.3期末全在庫'!$K:$K,"半製品"),"")</f>
        <v>0</v>
      </c>
      <c r="AJ145" s="47"/>
      <c r="AK145" s="46">
        <f t="shared" ca="1" si="20"/>
        <v>0</v>
      </c>
      <c r="AL145" s="48"/>
      <c r="AM145" s="16"/>
      <c r="AN145" s="7"/>
      <c r="AO145" s="4">
        <v>0</v>
      </c>
      <c r="AQ145" s="3" t="str">
        <f t="shared" ca="1" si="3"/>
        <v>ok</v>
      </c>
    </row>
    <row r="146" spans="1:43" ht="13.5" customHeight="1">
      <c r="A146" s="40">
        <v>20051200013</v>
      </c>
      <c r="B146" s="41" t="s">
        <v>210</v>
      </c>
      <c r="C146" s="41" t="s">
        <v>202</v>
      </c>
      <c r="D146" s="41"/>
      <c r="E146" s="41">
        <v>150</v>
      </c>
      <c r="F146" s="41" t="s">
        <v>211</v>
      </c>
      <c r="G146" s="42">
        <f ca="1">IFERROR(VLOOKUP(F146,'[1]2.仕掛品(製造部)'!MY:NB,4,0),0)</f>
        <v>5.1725293561013439</v>
      </c>
      <c r="H146" s="43">
        <v>0</v>
      </c>
      <c r="I146" s="43"/>
      <c r="J146" s="43">
        <v>0</v>
      </c>
      <c r="K146" s="46">
        <f>IFERROR(SUMIF('4.4製品課実績'!$A:$A,'4.仕掛品(製品課) (2)'!A146,'4.4製品課実績'!C:C),"")</f>
        <v>814</v>
      </c>
      <c r="L146" s="46">
        <f t="shared" ca="1" si="16"/>
        <v>631565.83437997417</v>
      </c>
      <c r="M146" s="46">
        <f ca="1">$M$692/$L$692*L146</f>
        <v>674174.91377653589</v>
      </c>
      <c r="N146" s="46"/>
      <c r="O146" s="46"/>
      <c r="P146" s="46"/>
      <c r="Q146" s="46"/>
      <c r="R146" s="52">
        <f ca="1">SUMIF('4.1製品別資材価格'!$A:$C,A146,'4.1製品別資材価格'!$C:$C)</f>
        <v>110.73288493150686</v>
      </c>
      <c r="S146" s="46">
        <f t="shared" ca="1" si="17"/>
        <v>90136.568334246578</v>
      </c>
      <c r="T146" s="46">
        <f ca="1">$T$692/$S$692*S146</f>
        <v>71260.557578641179</v>
      </c>
      <c r="U146" s="46">
        <f>IFERROR(SUMIF('4.4製品課実績'!$A:$A,'4.仕掛品(製品課) (2)'!A146,'4.4製品課実績'!D:D),"")</f>
        <v>1600</v>
      </c>
      <c r="V146" s="46">
        <f>$V$692/$U$692*U146</f>
        <v>184066.50660241419</v>
      </c>
      <c r="W146" s="46"/>
      <c r="X146" s="46">
        <f>$X$692/$W$692*W146</f>
        <v>0</v>
      </c>
      <c r="Y146" s="46">
        <f t="shared" si="13"/>
        <v>122100</v>
      </c>
      <c r="Z146" s="46">
        <f>$Z$692/$Y$692*Y146</f>
        <v>52037.927659548521</v>
      </c>
      <c r="AA146" s="46"/>
      <c r="AB146" s="46"/>
      <c r="AC146" s="46"/>
      <c r="AD146" s="46">
        <f t="shared" si="12"/>
        <v>814</v>
      </c>
      <c r="AE146" s="46">
        <f t="shared" ca="1" si="14"/>
        <v>981539.90561713977</v>
      </c>
      <c r="AF146" s="52">
        <f t="shared" ca="1" si="15"/>
        <v>1205.8229798736361</v>
      </c>
      <c r="AG146" s="46">
        <f t="shared" si="18"/>
        <v>0</v>
      </c>
      <c r="AH146" s="46">
        <f t="shared" ca="1" si="19"/>
        <v>0</v>
      </c>
      <c r="AI146" s="46">
        <f>IFERROR(SUMIFS('4.3期末全在庫'!$G:$G,'4.3期末全在庫'!$B:$B,'4.仕掛品(製品課) (2)'!A146,'4.3期末全在庫'!$K:$K,"半製品"),"")</f>
        <v>0</v>
      </c>
      <c r="AJ146" s="47"/>
      <c r="AK146" s="46">
        <f t="shared" ca="1" si="20"/>
        <v>0</v>
      </c>
      <c r="AL146" s="48"/>
      <c r="AM146" s="16"/>
      <c r="AN146" s="7">
        <v>3.0756837153745198</v>
      </c>
      <c r="AO146" s="4">
        <v>27.221300863698179</v>
      </c>
      <c r="AQ146" s="3" t="str">
        <f t="shared" ref="AQ146:AQ209" ca="1" si="21">IF(SUM(H146:AK146)=0,0,"ok")</f>
        <v>ok</v>
      </c>
    </row>
    <row r="147" spans="1:43" ht="13.5" customHeight="1">
      <c r="A147" s="40">
        <v>20060100007</v>
      </c>
      <c r="B147" s="41" t="s">
        <v>212</v>
      </c>
      <c r="C147" s="41" t="s">
        <v>202</v>
      </c>
      <c r="D147" s="41"/>
      <c r="E147" s="41">
        <v>30</v>
      </c>
      <c r="F147" s="41" t="s">
        <v>213</v>
      </c>
      <c r="G147" s="42">
        <f ca="1">IFERROR(VLOOKUP(F147,'[1]2.仕掛品(製造部)'!MY:NB,4,0),0)</f>
        <v>1.4901065346974376</v>
      </c>
      <c r="H147" s="43">
        <v>0</v>
      </c>
      <c r="I147" s="43"/>
      <c r="J147" s="43">
        <v>0</v>
      </c>
      <c r="K147" s="46">
        <f>IFERROR(SUMIF('4.4製品課実績'!$A:$A,'4.仕掛品(製品課) (2)'!A147,'4.4製品課実績'!C:C),"")</f>
        <v>132</v>
      </c>
      <c r="L147" s="46">
        <f t="shared" ca="1" si="16"/>
        <v>5900.8218774018524</v>
      </c>
      <c r="M147" s="46">
        <f ca="1">$M$692/$L$692*L147</f>
        <v>6298.9254070616207</v>
      </c>
      <c r="N147" s="46"/>
      <c r="O147" s="46"/>
      <c r="P147" s="46"/>
      <c r="Q147" s="46"/>
      <c r="R147" s="52">
        <f ca="1">SUMIF('4.1製品別資材価格'!$A:$C,A147,'4.1製品別資材価格'!$C:$C)</f>
        <v>199.73596185458376</v>
      </c>
      <c r="S147" s="46">
        <f t="shared" ca="1" si="17"/>
        <v>26365.146964805055</v>
      </c>
      <c r="T147" s="46">
        <f ca="1">$T$692/$S$692*S147</f>
        <v>20843.871783401322</v>
      </c>
      <c r="U147" s="46">
        <f>IFERROR(SUMIF('4.4製品課実績'!$A:$A,'4.仕掛品(製品課) (2)'!A147,'4.4製品課実績'!D:D),"")</f>
        <v>590</v>
      </c>
      <c r="V147" s="46">
        <f>$V$692/$U$692*U147</f>
        <v>67874.524309640226</v>
      </c>
      <c r="W147" s="46"/>
      <c r="X147" s="46">
        <f>$X$692/$W$692*W147</f>
        <v>0</v>
      </c>
      <c r="Y147" s="46">
        <f t="shared" si="13"/>
        <v>3960</v>
      </c>
      <c r="Z147" s="46">
        <f>$Z$692/$Y$692*Y147</f>
        <v>1687.7165727421143</v>
      </c>
      <c r="AA147" s="46"/>
      <c r="AB147" s="46"/>
      <c r="AC147" s="46"/>
      <c r="AD147" s="46">
        <f t="shared" si="12"/>
        <v>132</v>
      </c>
      <c r="AE147" s="46">
        <f t="shared" ca="1" si="14"/>
        <v>96705.038072845273</v>
      </c>
      <c r="AF147" s="52">
        <f t="shared" ca="1" si="15"/>
        <v>732.61392479428241</v>
      </c>
      <c r="AG147" s="46">
        <f t="shared" si="18"/>
        <v>0</v>
      </c>
      <c r="AH147" s="46">
        <f t="shared" ca="1" si="19"/>
        <v>0</v>
      </c>
      <c r="AI147" s="46">
        <f>IFERROR(SUMIFS('4.3期末全在庫'!$G:$G,'4.3期末全在庫'!$B:$B,'4.仕掛品(製品課) (2)'!A147,'4.3期末全在庫'!$K:$K,"半製品"),"")</f>
        <v>0</v>
      </c>
      <c r="AJ147" s="47"/>
      <c r="AK147" s="46">
        <f t="shared" ca="1" si="20"/>
        <v>0</v>
      </c>
      <c r="AL147" s="48"/>
      <c r="AM147" s="16"/>
      <c r="AN147" s="7">
        <v>7.4834840000000007</v>
      </c>
      <c r="AO147" s="4">
        <v>0</v>
      </c>
      <c r="AQ147" s="3" t="str">
        <f t="shared" ca="1" si="21"/>
        <v>ok</v>
      </c>
    </row>
    <row r="148" spans="1:43" ht="13.5" customHeight="1">
      <c r="A148" s="40">
        <v>20060200007</v>
      </c>
      <c r="B148" s="41" t="s">
        <v>214</v>
      </c>
      <c r="C148" s="41" t="s">
        <v>202</v>
      </c>
      <c r="D148" s="41"/>
      <c r="E148" s="41">
        <v>145</v>
      </c>
      <c r="F148" s="41" t="s">
        <v>215</v>
      </c>
      <c r="G148" s="42">
        <f ca="1">IFERROR(VLOOKUP(F148,'[1]2.仕掛品(製造部)'!MY:NB,4,0),0)</f>
        <v>1.322810826649603</v>
      </c>
      <c r="H148" s="43">
        <v>0</v>
      </c>
      <c r="I148" s="43"/>
      <c r="J148" s="43">
        <v>0</v>
      </c>
      <c r="K148" s="46">
        <f>IFERROR(SUMIF('4.4製品課実績'!$A:$A,'4.仕掛品(製品課) (2)'!A148,'4.4製品課実績'!C:C),"")</f>
        <v>180</v>
      </c>
      <c r="L148" s="46">
        <f t="shared" ca="1" si="16"/>
        <v>34525.362575554638</v>
      </c>
      <c r="M148" s="46">
        <f ca="1">$M$692/$L$692*L148</f>
        <v>36854.642968977285</v>
      </c>
      <c r="N148" s="46"/>
      <c r="O148" s="46"/>
      <c r="P148" s="46"/>
      <c r="Q148" s="46"/>
      <c r="R148" s="52">
        <f ca="1">SUMIF('4.1製品別資材価格'!$A:$C,A148,'4.1製品別資材価格'!$C:$C)</f>
        <v>899.57607841095887</v>
      </c>
      <c r="S148" s="46">
        <f t="shared" ca="1" si="17"/>
        <v>161923.6941139726</v>
      </c>
      <c r="T148" s="46">
        <f ca="1">$T$692/$S$692*S148</f>
        <v>128014.33359396015</v>
      </c>
      <c r="U148" s="46">
        <f>IFERROR(SUMIF('4.4製品課実績'!$A:$A,'4.仕掛品(製品課) (2)'!A148,'4.4製品課実績'!D:D),"")</f>
        <v>665</v>
      </c>
      <c r="V148" s="46">
        <f>$V$692/$U$692*U148</f>
        <v>76502.641806628395</v>
      </c>
      <c r="W148" s="46"/>
      <c r="X148" s="46">
        <f>$X$692/$W$692*W148</f>
        <v>0</v>
      </c>
      <c r="Y148" s="46">
        <f t="shared" si="13"/>
        <v>26100</v>
      </c>
      <c r="Z148" s="46">
        <f>$Z$692/$Y$692*Y148</f>
        <v>11123.586502163935</v>
      </c>
      <c r="AA148" s="46"/>
      <c r="AB148" s="46"/>
      <c r="AC148" s="46"/>
      <c r="AD148" s="46">
        <f t="shared" si="12"/>
        <v>180</v>
      </c>
      <c r="AE148" s="46">
        <f t="shared" ca="1" si="14"/>
        <v>252495.20487172974</v>
      </c>
      <c r="AF148" s="52">
        <f t="shared" ca="1" si="15"/>
        <v>1402.7511381762763</v>
      </c>
      <c r="AG148" s="46">
        <f t="shared" si="18"/>
        <v>0</v>
      </c>
      <c r="AH148" s="46">
        <f t="shared" ca="1" si="19"/>
        <v>0</v>
      </c>
      <c r="AI148" s="46">
        <f>IFERROR(SUMIFS('4.3期末全在庫'!$G:$G,'4.3期末全在庫'!$B:$B,'4.仕掛品(製品課) (2)'!A148,'4.3期末全在庫'!$K:$K,"半製品"),"")</f>
        <v>0</v>
      </c>
      <c r="AJ148" s="47"/>
      <c r="AK148" s="46">
        <f t="shared" ca="1" si="20"/>
        <v>0</v>
      </c>
      <c r="AL148" s="48"/>
      <c r="AM148" s="16"/>
      <c r="AN148" s="7"/>
      <c r="AO148" s="4">
        <v>0</v>
      </c>
      <c r="AQ148" s="3" t="str">
        <f t="shared" ca="1" si="21"/>
        <v>ok</v>
      </c>
    </row>
    <row r="149" spans="1:43" ht="13.5" customHeight="1">
      <c r="A149" s="40">
        <v>20060800006</v>
      </c>
      <c r="B149" s="41" t="s">
        <v>216</v>
      </c>
      <c r="C149" s="41" t="s">
        <v>202</v>
      </c>
      <c r="D149" s="41"/>
      <c r="E149" s="41">
        <v>7.8</v>
      </c>
      <c r="F149" s="41" t="s">
        <v>191</v>
      </c>
      <c r="G149" s="42">
        <f ca="1">IFERROR(VLOOKUP(F149,'[1]2.仕掛品(製造部)'!MY:NB,4,0),0)</f>
        <v>1.5731245205740305</v>
      </c>
      <c r="H149" s="43">
        <v>0</v>
      </c>
      <c r="I149" s="43"/>
      <c r="J149" s="43">
        <v>0</v>
      </c>
      <c r="K149" s="46">
        <f>IFERROR(SUMIF('4.4製品課実績'!$A:$A,'4.仕掛品(製品課) (2)'!A149,'4.4製品課実績'!C:C),"")</f>
        <v>4500</v>
      </c>
      <c r="L149" s="46">
        <f t="shared" ca="1" si="16"/>
        <v>55216.670672148473</v>
      </c>
      <c r="M149" s="46">
        <f ca="1">$M$692/$L$692*L149</f>
        <v>58941.906232101013</v>
      </c>
      <c r="N149" s="46"/>
      <c r="O149" s="46"/>
      <c r="P149" s="46"/>
      <c r="Q149" s="46"/>
      <c r="R149" s="52">
        <f ca="1">SUMIF('4.1製品別資材価格'!$A:$C,A149,'4.1製品別資材価格'!$C:$C)</f>
        <v>17.53588045222353</v>
      </c>
      <c r="S149" s="46">
        <f t="shared" ca="1" si="17"/>
        <v>78911.462035005883</v>
      </c>
      <c r="T149" s="46">
        <f ca="1">$T$692/$S$692*S149</f>
        <v>62386.164548753761</v>
      </c>
      <c r="U149" s="46">
        <f>IFERROR(SUMIF('4.4製品課実績'!$A:$A,'4.仕掛品(製品課) (2)'!A149,'4.4製品課実績'!D:D),"")</f>
        <v>3245</v>
      </c>
      <c r="V149" s="46">
        <f>$V$692/$U$692*U149</f>
        <v>373309.88370302127</v>
      </c>
      <c r="W149" s="46"/>
      <c r="X149" s="46">
        <f>$X$692/$W$692*W149</f>
        <v>0</v>
      </c>
      <c r="Y149" s="46">
        <f t="shared" si="13"/>
        <v>35100</v>
      </c>
      <c r="Z149" s="46">
        <f>$Z$692/$Y$692*Y149</f>
        <v>14959.30598566874</v>
      </c>
      <c r="AA149" s="46"/>
      <c r="AB149" s="46"/>
      <c r="AC149" s="46"/>
      <c r="AD149" s="46">
        <f t="shared" si="12"/>
        <v>4500</v>
      </c>
      <c r="AE149" s="46">
        <f t="shared" ca="1" si="14"/>
        <v>509597.2604695448</v>
      </c>
      <c r="AF149" s="52">
        <f t="shared" ca="1" si="15"/>
        <v>113.24383565989885</v>
      </c>
      <c r="AG149" s="46">
        <f t="shared" si="18"/>
        <v>0</v>
      </c>
      <c r="AH149" s="46">
        <f t="shared" ca="1" si="19"/>
        <v>0</v>
      </c>
      <c r="AI149" s="46">
        <f>IFERROR(SUMIFS('4.3期末全在庫'!$G:$G,'4.3期末全在庫'!$B:$B,'4.仕掛品(製品課) (2)'!A149,'4.3期末全在庫'!$K:$K,"半製品"),"")</f>
        <v>0</v>
      </c>
      <c r="AJ149" s="47"/>
      <c r="AK149" s="46">
        <f t="shared" ca="1" si="20"/>
        <v>0</v>
      </c>
      <c r="AL149" s="48"/>
      <c r="AM149" s="16"/>
      <c r="AN149" s="7">
        <v>6.1434839999999999</v>
      </c>
      <c r="AO149" s="4">
        <v>36.858678308790701</v>
      </c>
      <c r="AQ149" s="3" t="str">
        <f t="shared" ca="1" si="21"/>
        <v>ok</v>
      </c>
    </row>
    <row r="150" spans="1:43" ht="13.5" hidden="1" customHeight="1">
      <c r="A150" s="40">
        <v>20061000010</v>
      </c>
      <c r="B150" s="41" t="s">
        <v>217</v>
      </c>
      <c r="C150" s="41" t="s">
        <v>202</v>
      </c>
      <c r="D150" s="41"/>
      <c r="E150" s="41">
        <v>145</v>
      </c>
      <c r="F150" s="41" t="s">
        <v>126</v>
      </c>
      <c r="G150" s="42">
        <f ca="1">IFERROR(VLOOKUP(F150,'[1]2.仕掛品(製造部)'!MY:NB,4,0),0)</f>
        <v>1.2657092176984073</v>
      </c>
      <c r="H150" s="43">
        <v>0</v>
      </c>
      <c r="I150" s="43"/>
      <c r="J150" s="43">
        <v>0</v>
      </c>
      <c r="K150" s="46">
        <f>IFERROR(SUMIF('4.4製品課実績'!$A:$A,'4.仕掛品(製品課) (2)'!A150,'4.4製品課実績'!C:C),"")</f>
        <v>0</v>
      </c>
      <c r="L150" s="46">
        <f t="shared" ca="1" si="16"/>
        <v>0</v>
      </c>
      <c r="M150" s="46">
        <f ca="1">$M$692/$L$692*L150</f>
        <v>0</v>
      </c>
      <c r="N150" s="46"/>
      <c r="O150" s="46"/>
      <c r="P150" s="46"/>
      <c r="Q150" s="46"/>
      <c r="R150" s="52">
        <f ca="1">SUMIF('4.1製品別資材価格'!$A:$C,A150,'4.1製品別資材価格'!$C:$C)</f>
        <v>0</v>
      </c>
      <c r="S150" s="46">
        <f t="shared" ca="1" si="17"/>
        <v>0</v>
      </c>
      <c r="T150" s="46">
        <f ca="1">$T$692/$S$692*S150</f>
        <v>0</v>
      </c>
      <c r="U150" s="46">
        <f>IFERROR(SUMIF('4.4製品課実績'!$A:$A,'4.仕掛品(製品課) (2)'!A150,'4.4製品課実績'!D:D),"")</f>
        <v>0</v>
      </c>
      <c r="V150" s="46">
        <f>$V$692/$U$692*U150</f>
        <v>0</v>
      </c>
      <c r="W150" s="46"/>
      <c r="X150" s="46">
        <f>$X$692/$W$692*W150</f>
        <v>0</v>
      </c>
      <c r="Y150" s="46">
        <f t="shared" si="13"/>
        <v>0</v>
      </c>
      <c r="Z150" s="46">
        <f>$Z$692/$Y$692*Y150</f>
        <v>0</v>
      </c>
      <c r="AA150" s="46"/>
      <c r="AB150" s="46"/>
      <c r="AC150" s="46"/>
      <c r="AD150" s="46">
        <f t="shared" si="12"/>
        <v>0</v>
      </c>
      <c r="AE150" s="46">
        <f t="shared" ca="1" si="14"/>
        <v>0</v>
      </c>
      <c r="AF150" s="52">
        <f t="shared" ca="1" si="15"/>
        <v>0</v>
      </c>
      <c r="AG150" s="46">
        <f t="shared" si="18"/>
        <v>0</v>
      </c>
      <c r="AH150" s="46">
        <f t="shared" ca="1" si="19"/>
        <v>0</v>
      </c>
      <c r="AI150" s="46">
        <f>IFERROR(SUMIFS('4.3期末全在庫'!$G:$G,'4.3期末全在庫'!$B:$B,'4.仕掛品(製品課) (2)'!A150,'4.3期末全在庫'!$K:$K,"半製品"),"")</f>
        <v>0</v>
      </c>
      <c r="AJ150" s="47"/>
      <c r="AK150" s="46">
        <f t="shared" ca="1" si="20"/>
        <v>0</v>
      </c>
      <c r="AL150" s="48"/>
      <c r="AM150" s="16"/>
      <c r="AN150" s="7">
        <v>9.9434839999999998</v>
      </c>
      <c r="AO150" s="4">
        <v>36.674542467668857</v>
      </c>
      <c r="AQ150" s="3">
        <f t="shared" ca="1" si="21"/>
        <v>0</v>
      </c>
    </row>
    <row r="151" spans="1:43" ht="13.5" hidden="1" customHeight="1">
      <c r="A151" s="40">
        <v>20061200006</v>
      </c>
      <c r="B151" s="41" t="s">
        <v>218</v>
      </c>
      <c r="C151" s="41" t="s">
        <v>202</v>
      </c>
      <c r="D151" s="41"/>
      <c r="E151" s="41">
        <v>145</v>
      </c>
      <c r="F151" s="41" t="s">
        <v>219</v>
      </c>
      <c r="G151" s="42">
        <f ca="1">IFERROR(VLOOKUP(F151,'[1]2.仕掛品(製造部)'!MY:NB,4,0),0)</f>
        <v>1.3583251501585794</v>
      </c>
      <c r="H151" s="43">
        <v>0</v>
      </c>
      <c r="I151" s="43"/>
      <c r="J151" s="43">
        <v>0</v>
      </c>
      <c r="K151" s="46">
        <f>IFERROR(SUMIF('4.4製品課実績'!$A:$A,'4.仕掛品(製品課) (2)'!A151,'4.4製品課実績'!C:C),"")</f>
        <v>0</v>
      </c>
      <c r="L151" s="46">
        <f t="shared" ca="1" si="16"/>
        <v>0</v>
      </c>
      <c r="M151" s="46">
        <f ca="1">$M$692/$L$692*L151</f>
        <v>0</v>
      </c>
      <c r="N151" s="46"/>
      <c r="O151" s="46"/>
      <c r="P151" s="46"/>
      <c r="Q151" s="46"/>
      <c r="R151" s="52">
        <f ca="1">SUMIF('4.1製品別資材価格'!$A:$C,A151,'4.1製品別資材価格'!$C:$C)</f>
        <v>0</v>
      </c>
      <c r="S151" s="46">
        <f t="shared" ca="1" si="17"/>
        <v>0</v>
      </c>
      <c r="T151" s="46">
        <f ca="1">$T$692/$S$692*S151</f>
        <v>0</v>
      </c>
      <c r="U151" s="46">
        <f>IFERROR(SUMIF('4.4製品課実績'!$A:$A,'4.仕掛品(製品課) (2)'!A151,'4.4製品課実績'!D:D),"")</f>
        <v>0</v>
      </c>
      <c r="V151" s="46">
        <f>$V$692/$U$692*U151</f>
        <v>0</v>
      </c>
      <c r="W151" s="46"/>
      <c r="X151" s="46">
        <f>$X$692/$W$692*W151</f>
        <v>0</v>
      </c>
      <c r="Y151" s="46">
        <f t="shared" si="13"/>
        <v>0</v>
      </c>
      <c r="Z151" s="46">
        <f>$Z$692/$Y$692*Y151</f>
        <v>0</v>
      </c>
      <c r="AA151" s="46"/>
      <c r="AB151" s="46"/>
      <c r="AC151" s="46"/>
      <c r="AD151" s="46">
        <f t="shared" si="12"/>
        <v>0</v>
      </c>
      <c r="AE151" s="46">
        <f t="shared" ca="1" si="14"/>
        <v>0</v>
      </c>
      <c r="AF151" s="52">
        <f t="shared" ca="1" si="15"/>
        <v>0</v>
      </c>
      <c r="AG151" s="46">
        <f t="shared" si="18"/>
        <v>0</v>
      </c>
      <c r="AH151" s="46">
        <f t="shared" ca="1" si="19"/>
        <v>0</v>
      </c>
      <c r="AI151" s="46">
        <f>IFERROR(SUMIFS('4.3期末全在庫'!$G:$G,'4.3期末全在庫'!$B:$B,'4.仕掛品(製品課) (2)'!A151,'4.3期末全在庫'!$K:$K,"半製品"),"")</f>
        <v>0</v>
      </c>
      <c r="AJ151" s="47"/>
      <c r="AK151" s="46">
        <f t="shared" ca="1" si="20"/>
        <v>0</v>
      </c>
      <c r="AL151" s="48"/>
      <c r="AM151" s="16"/>
      <c r="AN151" s="7">
        <v>19.23995672727273</v>
      </c>
      <c r="AO151" s="4">
        <v>0</v>
      </c>
      <c r="AQ151" s="3">
        <f t="shared" ca="1" si="21"/>
        <v>0</v>
      </c>
    </row>
    <row r="152" spans="1:43" ht="13.5" hidden="1" customHeight="1">
      <c r="A152" s="40">
        <v>20061200010</v>
      </c>
      <c r="B152" s="41" t="s">
        <v>220</v>
      </c>
      <c r="C152" s="41" t="s">
        <v>202</v>
      </c>
      <c r="D152" s="41"/>
      <c r="E152" s="41">
        <v>145</v>
      </c>
      <c r="F152" s="41" t="s">
        <v>221</v>
      </c>
      <c r="G152" s="42">
        <f ca="1">IFERROR(VLOOKUP(F152,'[1]2.仕掛品(製造部)'!MY:NB,4,0),0)</f>
        <v>0</v>
      </c>
      <c r="H152" s="43">
        <v>0</v>
      </c>
      <c r="I152" s="43"/>
      <c r="J152" s="43">
        <v>0</v>
      </c>
      <c r="K152" s="46">
        <f>IFERROR(SUMIF('4.4製品課実績'!$A:$A,'4.仕掛品(製品課) (2)'!A152,'4.4製品課実績'!C:C),"")</f>
        <v>0</v>
      </c>
      <c r="L152" s="46">
        <f t="shared" ca="1" si="16"/>
        <v>0</v>
      </c>
      <c r="M152" s="46">
        <f ca="1">$M$692/$L$692*L152</f>
        <v>0</v>
      </c>
      <c r="N152" s="46"/>
      <c r="O152" s="46"/>
      <c r="P152" s="46"/>
      <c r="Q152" s="46"/>
      <c r="R152" s="52">
        <f ca="1">SUMIF('4.1製品別資材価格'!$A:$C,A152,'4.1製品別資材価格'!$C:$C)</f>
        <v>0</v>
      </c>
      <c r="S152" s="46">
        <f t="shared" ca="1" si="17"/>
        <v>0</v>
      </c>
      <c r="T152" s="46">
        <f ca="1">$T$692/$S$692*S152</f>
        <v>0</v>
      </c>
      <c r="U152" s="46">
        <f>IFERROR(SUMIF('4.4製品課実績'!$A:$A,'4.仕掛品(製品課) (2)'!A152,'4.4製品課実績'!D:D),"")</f>
        <v>0</v>
      </c>
      <c r="V152" s="46">
        <f>$V$692/$U$692*U152</f>
        <v>0</v>
      </c>
      <c r="W152" s="46"/>
      <c r="X152" s="46">
        <f>$X$692/$W$692*W152</f>
        <v>0</v>
      </c>
      <c r="Y152" s="46">
        <f t="shared" si="13"/>
        <v>0</v>
      </c>
      <c r="Z152" s="46">
        <f>$Z$692/$Y$692*Y152</f>
        <v>0</v>
      </c>
      <c r="AA152" s="46"/>
      <c r="AB152" s="46"/>
      <c r="AC152" s="46"/>
      <c r="AD152" s="46">
        <f t="shared" si="12"/>
        <v>0</v>
      </c>
      <c r="AE152" s="46">
        <f t="shared" ca="1" si="14"/>
        <v>0</v>
      </c>
      <c r="AF152" s="52">
        <f t="shared" ca="1" si="15"/>
        <v>0</v>
      </c>
      <c r="AG152" s="46">
        <f t="shared" si="18"/>
        <v>0</v>
      </c>
      <c r="AH152" s="46">
        <f t="shared" ca="1" si="19"/>
        <v>0</v>
      </c>
      <c r="AI152" s="46">
        <f>IFERROR(SUMIFS('4.3期末全在庫'!$G:$G,'4.3期末全在庫'!$B:$B,'4.仕掛品(製品課) (2)'!A152,'4.3期末全在庫'!$K:$K,"半製品"),"")</f>
        <v>0</v>
      </c>
      <c r="AJ152" s="47"/>
      <c r="AK152" s="46">
        <f t="shared" ca="1" si="20"/>
        <v>0</v>
      </c>
      <c r="AL152" s="48"/>
      <c r="AM152" s="16"/>
      <c r="AN152" s="7"/>
      <c r="AO152" s="4">
        <v>0</v>
      </c>
      <c r="AQ152" s="3">
        <f t="shared" ca="1" si="21"/>
        <v>0</v>
      </c>
    </row>
    <row r="153" spans="1:43" ht="13.5" customHeight="1">
      <c r="A153" s="40">
        <v>20061200012</v>
      </c>
      <c r="B153" s="41" t="s">
        <v>222</v>
      </c>
      <c r="C153" s="41" t="s">
        <v>202</v>
      </c>
      <c r="D153" s="41"/>
      <c r="E153" s="41">
        <v>145</v>
      </c>
      <c r="F153" s="41" t="s">
        <v>126</v>
      </c>
      <c r="G153" s="42">
        <f ca="1">IFERROR(VLOOKUP(F153,'[1]2.仕掛品(製造部)'!MY:NB,4,0),0)</f>
        <v>1.2657092176984073</v>
      </c>
      <c r="H153" s="43">
        <v>0</v>
      </c>
      <c r="I153" s="43"/>
      <c r="J153" s="43">
        <v>0</v>
      </c>
      <c r="K153" s="46">
        <f>IFERROR(SUMIF('4.4製品課実績'!$A:$A,'4.仕掛品(製品課) (2)'!A153,'4.4製品課実績'!C:C),"")</f>
        <v>4950</v>
      </c>
      <c r="L153" s="498">
        <f t="shared" ca="1" si="16"/>
        <v>908462.79100303189</v>
      </c>
      <c r="M153" s="46">
        <f ca="1">$M$692/$L$692*L153</f>
        <v>969752.93857517175</v>
      </c>
      <c r="N153" s="46"/>
      <c r="O153" s="46"/>
      <c r="P153" s="46"/>
      <c r="Q153" s="46"/>
      <c r="R153" s="52">
        <f ca="1">SUMIF('4.1製品別資材価格'!$A:$C,A153,'4.1製品別資材価格'!$C:$C)</f>
        <v>225.63505790070377</v>
      </c>
      <c r="S153" s="46">
        <f t="shared" ca="1" si="17"/>
        <v>1116893.5366084836</v>
      </c>
      <c r="T153" s="46">
        <f ca="1">$T$692/$S$692*S153</f>
        <v>882998.51708977646</v>
      </c>
      <c r="U153" s="46">
        <f>IFERROR(SUMIF('4.4製品課実績'!$A:$A,'4.仕掛品(製品課) (2)'!A153,'4.4製品課実績'!D:D),"")</f>
        <v>11710</v>
      </c>
      <c r="V153" s="46">
        <f>$V$692/$U$692*U153</f>
        <v>1347136.7451964188</v>
      </c>
      <c r="W153" s="46"/>
      <c r="X153" s="46">
        <f>$X$692/$W$692*W153</f>
        <v>0</v>
      </c>
      <c r="Y153" s="46">
        <f t="shared" si="13"/>
        <v>717750</v>
      </c>
      <c r="Z153" s="46">
        <f>$Z$692/$Y$692*Y153</f>
        <v>305898.62880950823</v>
      </c>
      <c r="AA153" s="46"/>
      <c r="AB153" s="46"/>
      <c r="AC153" s="46"/>
      <c r="AD153" s="46">
        <f t="shared" si="12"/>
        <v>4950</v>
      </c>
      <c r="AE153" s="46">
        <f t="shared" ca="1" si="14"/>
        <v>3505786.8296708753</v>
      </c>
      <c r="AF153" s="52">
        <f t="shared" ca="1" si="15"/>
        <v>708.23976356987384</v>
      </c>
      <c r="AG153" s="46">
        <f t="shared" si="18"/>
        <v>0</v>
      </c>
      <c r="AH153" s="46">
        <f t="shared" ca="1" si="19"/>
        <v>0</v>
      </c>
      <c r="AI153" s="46">
        <f>IFERROR(SUMIFS('4.3期末全在庫'!$G:$G,'4.3期末全在庫'!$B:$B,'4.仕掛品(製品課) (2)'!A153,'4.3期末全在庫'!$K:$K,"半製品"),"")</f>
        <v>0</v>
      </c>
      <c r="AJ153" s="47"/>
      <c r="AK153" s="46">
        <f t="shared" ca="1" si="20"/>
        <v>0</v>
      </c>
      <c r="AL153" s="48"/>
      <c r="AM153" s="16"/>
      <c r="AN153" s="7">
        <v>16.136683999999999</v>
      </c>
      <c r="AO153" s="4">
        <v>59.738818556901002</v>
      </c>
      <c r="AQ153" s="3" t="str">
        <f t="shared" ca="1" si="21"/>
        <v>ok</v>
      </c>
    </row>
    <row r="154" spans="1:43" ht="13.5" hidden="1" customHeight="1">
      <c r="A154" s="40">
        <v>20061200020</v>
      </c>
      <c r="B154" s="41" t="s">
        <v>223</v>
      </c>
      <c r="C154" s="41" t="s">
        <v>202</v>
      </c>
      <c r="D154" s="41"/>
      <c r="E154" s="41">
        <v>480</v>
      </c>
      <c r="F154" s="41" t="s">
        <v>219</v>
      </c>
      <c r="G154" s="42">
        <f ca="1">IFERROR(VLOOKUP(F154,'[1]2.仕掛品(製造部)'!MY:NB,4,0),0)</f>
        <v>1.3583251501585794</v>
      </c>
      <c r="H154" s="43">
        <v>0</v>
      </c>
      <c r="I154" s="43"/>
      <c r="J154" s="43">
        <v>0</v>
      </c>
      <c r="K154" s="46">
        <f>IFERROR(SUMIF('4.4製品課実績'!$A:$A,'4.仕掛品(製品課) (2)'!A154,'4.4製品課実績'!C:C),"")</f>
        <v>0</v>
      </c>
      <c r="L154" s="46">
        <f t="shared" ca="1" si="16"/>
        <v>0</v>
      </c>
      <c r="M154" s="46">
        <f ca="1">$M$692/$L$692*L154</f>
        <v>0</v>
      </c>
      <c r="N154" s="46"/>
      <c r="O154" s="46"/>
      <c r="P154" s="46"/>
      <c r="Q154" s="46"/>
      <c r="R154" s="52">
        <f ca="1">SUMIF('4.1製品別資材価格'!$A:$C,A154,'4.1製品別資材価格'!$C:$C)</f>
        <v>0</v>
      </c>
      <c r="S154" s="46">
        <f t="shared" ca="1" si="17"/>
        <v>0</v>
      </c>
      <c r="T154" s="46">
        <f ca="1">$T$692/$S$692*S154</f>
        <v>0</v>
      </c>
      <c r="U154" s="46">
        <f>IFERROR(SUMIF('4.4製品課実績'!$A:$A,'4.仕掛品(製品課) (2)'!A154,'4.4製品課実績'!D:D),"")</f>
        <v>0</v>
      </c>
      <c r="V154" s="46">
        <f>$V$692/$U$692*U154</f>
        <v>0</v>
      </c>
      <c r="W154" s="46"/>
      <c r="X154" s="46">
        <f>$X$692/$W$692*W154</f>
        <v>0</v>
      </c>
      <c r="Y154" s="46">
        <f t="shared" si="13"/>
        <v>0</v>
      </c>
      <c r="Z154" s="46">
        <f>$Z$692/$Y$692*Y154</f>
        <v>0</v>
      </c>
      <c r="AA154" s="46"/>
      <c r="AB154" s="46"/>
      <c r="AC154" s="46"/>
      <c r="AD154" s="46">
        <f t="shared" si="12"/>
        <v>0</v>
      </c>
      <c r="AE154" s="46">
        <f t="shared" ca="1" si="14"/>
        <v>0</v>
      </c>
      <c r="AF154" s="52">
        <f t="shared" ca="1" si="15"/>
        <v>0</v>
      </c>
      <c r="AG154" s="46">
        <f t="shared" si="18"/>
        <v>0</v>
      </c>
      <c r="AH154" s="46">
        <f t="shared" ca="1" si="19"/>
        <v>0</v>
      </c>
      <c r="AI154" s="46">
        <f>IFERROR(SUMIFS('4.3期末全在庫'!$G:$G,'4.3期末全在庫'!$B:$B,'4.仕掛品(製品課) (2)'!A154,'4.3期末全在庫'!$K:$K,"半製品"),"")</f>
        <v>0</v>
      </c>
      <c r="AJ154" s="47"/>
      <c r="AK154" s="46">
        <f t="shared" ca="1" si="20"/>
        <v>0</v>
      </c>
      <c r="AL154" s="48"/>
      <c r="AM154" s="16"/>
      <c r="AN154" s="7">
        <v>9.2534837153745197</v>
      </c>
      <c r="AO154" s="4">
        <v>30.599892786900487</v>
      </c>
      <c r="AQ154" s="3">
        <f t="shared" ca="1" si="21"/>
        <v>0</v>
      </c>
    </row>
    <row r="155" spans="1:43" ht="13.5" hidden="1" customHeight="1">
      <c r="A155" s="40">
        <v>20061200021</v>
      </c>
      <c r="B155" s="41" t="s">
        <v>224</v>
      </c>
      <c r="C155" s="41" t="s">
        <v>202</v>
      </c>
      <c r="D155" s="41"/>
      <c r="E155" s="41">
        <v>150</v>
      </c>
      <c r="F155" s="41" t="s">
        <v>221</v>
      </c>
      <c r="G155" s="42">
        <f ca="1">IFERROR(VLOOKUP(F155,'[1]2.仕掛品(製造部)'!MY:NB,4,0),0)</f>
        <v>0</v>
      </c>
      <c r="H155" s="43">
        <v>0</v>
      </c>
      <c r="I155" s="43"/>
      <c r="J155" s="43">
        <v>0</v>
      </c>
      <c r="K155" s="46">
        <f>IFERROR(SUMIF('4.4製品課実績'!$A:$A,'4.仕掛品(製品課) (2)'!A155,'4.4製品課実績'!C:C),"")</f>
        <v>0</v>
      </c>
      <c r="L155" s="46">
        <f t="shared" ca="1" si="16"/>
        <v>0</v>
      </c>
      <c r="M155" s="46">
        <f ca="1">$M$692/$L$692*L155</f>
        <v>0</v>
      </c>
      <c r="N155" s="46"/>
      <c r="O155" s="46"/>
      <c r="P155" s="46"/>
      <c r="Q155" s="46"/>
      <c r="R155" s="52">
        <f ca="1">SUMIF('4.1製品別資材価格'!$A:$C,A155,'4.1製品別資材価格'!$C:$C)</f>
        <v>0</v>
      </c>
      <c r="S155" s="46">
        <f t="shared" ca="1" si="17"/>
        <v>0</v>
      </c>
      <c r="T155" s="46">
        <f ca="1">$T$692/$S$692*S155</f>
        <v>0</v>
      </c>
      <c r="U155" s="46">
        <f>IFERROR(SUMIF('4.4製品課実績'!$A:$A,'4.仕掛品(製品課) (2)'!A155,'4.4製品課実績'!D:D),"")</f>
        <v>0</v>
      </c>
      <c r="V155" s="46">
        <f>$V$692/$U$692*U155</f>
        <v>0</v>
      </c>
      <c r="W155" s="46"/>
      <c r="X155" s="46">
        <f>$X$692/$W$692*W155</f>
        <v>0</v>
      </c>
      <c r="Y155" s="46">
        <f t="shared" si="13"/>
        <v>0</v>
      </c>
      <c r="Z155" s="46">
        <f>$Z$692/$Y$692*Y155</f>
        <v>0</v>
      </c>
      <c r="AA155" s="46"/>
      <c r="AB155" s="46"/>
      <c r="AC155" s="46"/>
      <c r="AD155" s="46">
        <f t="shared" si="12"/>
        <v>0</v>
      </c>
      <c r="AE155" s="46">
        <f t="shared" ca="1" si="14"/>
        <v>0</v>
      </c>
      <c r="AF155" s="52">
        <f t="shared" ca="1" si="15"/>
        <v>0</v>
      </c>
      <c r="AG155" s="46">
        <f t="shared" si="18"/>
        <v>0</v>
      </c>
      <c r="AH155" s="46">
        <f t="shared" ca="1" si="19"/>
        <v>0</v>
      </c>
      <c r="AI155" s="46">
        <f>IFERROR(SUMIFS('4.3期末全在庫'!$G:$G,'4.3期末全在庫'!$B:$B,'4.仕掛品(製品課) (2)'!A155,'4.3期末全在庫'!$K:$K,"半製品"),"")</f>
        <v>0</v>
      </c>
      <c r="AJ155" s="47"/>
      <c r="AK155" s="46">
        <f t="shared" ca="1" si="20"/>
        <v>0</v>
      </c>
      <c r="AL155" s="48"/>
      <c r="AM155" s="16"/>
      <c r="AN155" s="7">
        <v>4.2054837153745197</v>
      </c>
      <c r="AO155" s="4">
        <v>0</v>
      </c>
      <c r="AQ155" s="3">
        <f t="shared" ca="1" si="21"/>
        <v>0</v>
      </c>
    </row>
    <row r="156" spans="1:43" ht="13.5" hidden="1" customHeight="1">
      <c r="A156" s="40">
        <v>20070200008</v>
      </c>
      <c r="B156" s="41" t="s">
        <v>225</v>
      </c>
      <c r="C156" s="41" t="s">
        <v>202</v>
      </c>
      <c r="D156" s="41"/>
      <c r="E156" s="41">
        <v>125</v>
      </c>
      <c r="F156" s="41" t="s">
        <v>226</v>
      </c>
      <c r="G156" s="42">
        <f ca="1">IFERROR(VLOOKUP(F156,'[1]2.仕掛品(製造部)'!MY:NB,4,0),0)</f>
        <v>0</v>
      </c>
      <c r="H156" s="43">
        <v>0</v>
      </c>
      <c r="I156" s="43"/>
      <c r="J156" s="43">
        <v>0</v>
      </c>
      <c r="K156" s="46">
        <f>IFERROR(SUMIF('4.4製品課実績'!$A:$A,'4.仕掛品(製品課) (2)'!A156,'4.4製品課実績'!C:C),"")</f>
        <v>0</v>
      </c>
      <c r="L156" s="46">
        <f t="shared" ca="1" si="16"/>
        <v>0</v>
      </c>
      <c r="M156" s="46">
        <f ca="1">$M$692/$L$692*L156</f>
        <v>0</v>
      </c>
      <c r="N156" s="46"/>
      <c r="O156" s="46"/>
      <c r="P156" s="46"/>
      <c r="Q156" s="46"/>
      <c r="R156" s="52">
        <f ca="1">SUMIF('4.1製品別資材価格'!$A:$C,A156,'4.1製品別資材価格'!$C:$C)</f>
        <v>0</v>
      </c>
      <c r="S156" s="46">
        <f t="shared" ca="1" si="17"/>
        <v>0</v>
      </c>
      <c r="T156" s="46">
        <f ca="1">$T$692/$S$692*S156</f>
        <v>0</v>
      </c>
      <c r="U156" s="46">
        <f>IFERROR(SUMIF('4.4製品課実績'!$A:$A,'4.仕掛品(製品課) (2)'!A156,'4.4製品課実績'!D:D),"")</f>
        <v>0</v>
      </c>
      <c r="V156" s="46">
        <f>$V$692/$U$692*U156</f>
        <v>0</v>
      </c>
      <c r="W156" s="46"/>
      <c r="X156" s="46">
        <f>$X$692/$W$692*W156</f>
        <v>0</v>
      </c>
      <c r="Y156" s="46">
        <f t="shared" si="13"/>
        <v>0</v>
      </c>
      <c r="Z156" s="46">
        <f>$Z$692/$Y$692*Y156</f>
        <v>0</v>
      </c>
      <c r="AA156" s="46"/>
      <c r="AB156" s="46"/>
      <c r="AC156" s="46"/>
      <c r="AD156" s="46">
        <f t="shared" si="12"/>
        <v>0</v>
      </c>
      <c r="AE156" s="46">
        <f t="shared" ca="1" si="14"/>
        <v>0</v>
      </c>
      <c r="AF156" s="52">
        <f t="shared" ca="1" si="15"/>
        <v>0</v>
      </c>
      <c r="AG156" s="46">
        <f t="shared" si="18"/>
        <v>0</v>
      </c>
      <c r="AH156" s="46">
        <f t="shared" ca="1" si="19"/>
        <v>0</v>
      </c>
      <c r="AI156" s="46">
        <f>IFERROR(SUMIFS('4.3期末全在庫'!$G:$G,'4.3期末全在庫'!$B:$B,'4.仕掛品(製品課) (2)'!A156,'4.3期末全在庫'!$K:$K,"半製品"),"")</f>
        <v>0</v>
      </c>
      <c r="AJ156" s="47"/>
      <c r="AK156" s="46">
        <f t="shared" ca="1" si="20"/>
        <v>0</v>
      </c>
      <c r="AL156" s="48"/>
      <c r="AM156" s="16"/>
      <c r="AN156" s="7"/>
      <c r="AO156" s="4">
        <v>0</v>
      </c>
      <c r="AQ156" s="3">
        <f t="shared" ca="1" si="21"/>
        <v>0</v>
      </c>
    </row>
    <row r="157" spans="1:43" ht="13.5" customHeight="1">
      <c r="A157" s="40">
        <v>20070300033</v>
      </c>
      <c r="B157" s="41" t="s">
        <v>227</v>
      </c>
      <c r="C157" s="41" t="s">
        <v>202</v>
      </c>
      <c r="D157" s="41"/>
      <c r="E157" s="41">
        <v>150</v>
      </c>
      <c r="F157" s="41" t="s">
        <v>126</v>
      </c>
      <c r="G157" s="42">
        <f ca="1">IFERROR(VLOOKUP(F157,'[1]2.仕掛品(製造部)'!MY:NB,4,0),0)</f>
        <v>1.2657092176984073</v>
      </c>
      <c r="H157" s="43">
        <v>0</v>
      </c>
      <c r="I157" s="43"/>
      <c r="J157" s="43">
        <v>0</v>
      </c>
      <c r="K157" s="46">
        <f>IFERROR(SUMIF('4.4製品課実績'!$A:$A,'4.仕掛品(製品課) (2)'!A157,'4.4製品課実績'!C:C),"")</f>
        <v>13800</v>
      </c>
      <c r="L157" s="498">
        <f t="shared" ca="1" si="16"/>
        <v>2620018.0806357032</v>
      </c>
      <c r="M157" s="46">
        <f ca="1">$M$692/$L$692*L157</f>
        <v>2796779.6347622508</v>
      </c>
      <c r="N157" s="46"/>
      <c r="O157" s="46"/>
      <c r="P157" s="46"/>
      <c r="Q157" s="46"/>
      <c r="R157" s="52">
        <f ca="1">SUMIF('4.1製品別資材価格'!$A:$C,A157,'4.1製品別資材価格'!$C:$C)</f>
        <v>106.38363336875034</v>
      </c>
      <c r="S157" s="46">
        <f t="shared" ca="1" si="17"/>
        <v>1468094.1404887547</v>
      </c>
      <c r="T157" s="46">
        <f ca="1">$T$692/$S$692*S157</f>
        <v>1160652.20767248</v>
      </c>
      <c r="U157" s="46">
        <f>IFERROR(SUMIF('4.4製品課実績'!$A:$A,'4.仕掛品(製品課) (2)'!A157,'4.4製品課実績'!D:D),"")</f>
        <v>29125</v>
      </c>
      <c r="V157" s="46">
        <f>$V$692/$U$692*U157</f>
        <v>3350585.6279970706</v>
      </c>
      <c r="W157" s="46"/>
      <c r="X157" s="46">
        <f>$X$692/$W$692*W157</f>
        <v>0</v>
      </c>
      <c r="Y157" s="46">
        <f t="shared" si="13"/>
        <v>2070000</v>
      </c>
      <c r="Z157" s="46">
        <f>$Z$692/$Y$692*Y157</f>
        <v>882215.48120610521</v>
      </c>
      <c r="AA157" s="46"/>
      <c r="AB157" s="46"/>
      <c r="AC157" s="46"/>
      <c r="AD157" s="46">
        <f t="shared" si="12"/>
        <v>13800</v>
      </c>
      <c r="AE157" s="46">
        <f t="shared" ca="1" si="14"/>
        <v>8190232.951637906</v>
      </c>
      <c r="AF157" s="52">
        <f t="shared" ca="1" si="15"/>
        <v>593.49514142303667</v>
      </c>
      <c r="AG157" s="46">
        <f t="shared" si="18"/>
        <v>0</v>
      </c>
      <c r="AH157" s="46">
        <f t="shared" ca="1" si="19"/>
        <v>0</v>
      </c>
      <c r="AI157" s="46">
        <f>IFERROR(SUMIFS('4.3期末全在庫'!$G:$G,'4.3期末全在庫'!$B:$B,'4.仕掛品(製品課) (2)'!A157,'4.3期末全在庫'!$K:$K,"半製品"),"")</f>
        <v>0</v>
      </c>
      <c r="AJ157" s="47"/>
      <c r="AK157" s="46">
        <f t="shared" ca="1" si="20"/>
        <v>0</v>
      </c>
      <c r="AL157" s="48"/>
      <c r="AM157" s="16"/>
      <c r="AN157" s="7"/>
      <c r="AO157" s="4">
        <v>0</v>
      </c>
      <c r="AQ157" s="3" t="str">
        <f t="shared" ca="1" si="21"/>
        <v>ok</v>
      </c>
    </row>
    <row r="158" spans="1:43" ht="13.5" hidden="1" customHeight="1">
      <c r="A158" s="40">
        <v>20070500002</v>
      </c>
      <c r="B158" s="41" t="s">
        <v>228</v>
      </c>
      <c r="C158" s="41" t="s">
        <v>202</v>
      </c>
      <c r="D158" s="41"/>
      <c r="E158" s="41">
        <v>5</v>
      </c>
      <c r="F158" s="41" t="s">
        <v>221</v>
      </c>
      <c r="G158" s="42">
        <f ca="1">IFERROR(VLOOKUP(F158,'[1]2.仕掛品(製造部)'!MY:NB,4,0),0)</f>
        <v>0</v>
      </c>
      <c r="H158" s="43">
        <v>0</v>
      </c>
      <c r="I158" s="43"/>
      <c r="J158" s="43">
        <v>0</v>
      </c>
      <c r="K158" s="46">
        <f>IFERROR(SUMIF('4.4製品課実績'!$A:$A,'4.仕掛品(製品課) (2)'!A158,'4.4製品課実績'!C:C),"")</f>
        <v>0</v>
      </c>
      <c r="L158" s="46">
        <f t="shared" ca="1" si="16"/>
        <v>0</v>
      </c>
      <c r="M158" s="46">
        <f ca="1">$M$692/$L$692*L158</f>
        <v>0</v>
      </c>
      <c r="N158" s="46"/>
      <c r="O158" s="46"/>
      <c r="P158" s="46"/>
      <c r="Q158" s="46"/>
      <c r="R158" s="52">
        <f ca="1">SUMIF('4.1製品別資材価格'!$A:$C,A158,'4.1製品別資材価格'!$C:$C)</f>
        <v>0</v>
      </c>
      <c r="S158" s="46">
        <f t="shared" ca="1" si="17"/>
        <v>0</v>
      </c>
      <c r="T158" s="46">
        <f ca="1">$T$692/$S$692*S158</f>
        <v>0</v>
      </c>
      <c r="U158" s="46">
        <f>IFERROR(SUMIF('4.4製品課実績'!$A:$A,'4.仕掛品(製品課) (2)'!A158,'4.4製品課実績'!D:D),"")</f>
        <v>0</v>
      </c>
      <c r="V158" s="46">
        <f>$V$692/$U$692*U158</f>
        <v>0</v>
      </c>
      <c r="W158" s="46"/>
      <c r="X158" s="46">
        <f>$X$692/$W$692*W158</f>
        <v>0</v>
      </c>
      <c r="Y158" s="46">
        <f t="shared" si="13"/>
        <v>0</v>
      </c>
      <c r="Z158" s="46">
        <f>$Z$692/$Y$692*Y158</f>
        <v>0</v>
      </c>
      <c r="AA158" s="46"/>
      <c r="AB158" s="46"/>
      <c r="AC158" s="46"/>
      <c r="AD158" s="46">
        <f t="shared" si="12"/>
        <v>0</v>
      </c>
      <c r="AE158" s="46">
        <f t="shared" ca="1" si="14"/>
        <v>0</v>
      </c>
      <c r="AF158" s="52">
        <f t="shared" ca="1" si="15"/>
        <v>0</v>
      </c>
      <c r="AG158" s="46">
        <f t="shared" si="18"/>
        <v>0</v>
      </c>
      <c r="AH158" s="46">
        <f t="shared" ca="1" si="19"/>
        <v>0</v>
      </c>
      <c r="AI158" s="46">
        <f>IFERROR(SUMIFS('4.3期末全在庫'!$G:$G,'4.3期末全在庫'!$B:$B,'4.仕掛品(製品課) (2)'!A158,'4.3期末全在庫'!$K:$K,"半製品"),"")</f>
        <v>0</v>
      </c>
      <c r="AJ158" s="47"/>
      <c r="AK158" s="46">
        <f t="shared" ca="1" si="20"/>
        <v>0</v>
      </c>
      <c r="AL158" s="48"/>
      <c r="AM158" s="16"/>
      <c r="AN158" s="7"/>
      <c r="AO158" s="4">
        <v>0</v>
      </c>
      <c r="AQ158" s="3">
        <f t="shared" ca="1" si="21"/>
        <v>0</v>
      </c>
    </row>
    <row r="159" spans="1:43" ht="13.5" hidden="1" customHeight="1">
      <c r="A159" s="40">
        <v>20070800006</v>
      </c>
      <c r="B159" s="41" t="s">
        <v>229</v>
      </c>
      <c r="C159" s="41" t="s">
        <v>202</v>
      </c>
      <c r="D159" s="41"/>
      <c r="E159" s="41">
        <v>145</v>
      </c>
      <c r="F159" s="41" t="s">
        <v>230</v>
      </c>
      <c r="G159" s="42">
        <f ca="1">IFERROR(VLOOKUP(F159,'[1]2.仕掛品(製造部)'!MY:NB,4,0),0)</f>
        <v>2.541445333994659</v>
      </c>
      <c r="H159" s="43">
        <v>0</v>
      </c>
      <c r="I159" s="43"/>
      <c r="J159" s="43">
        <v>0</v>
      </c>
      <c r="K159" s="46">
        <f>IFERROR(SUMIF('4.4製品課実績'!$A:$A,'4.仕掛品(製品課) (2)'!A159,'4.4製品課実績'!C:C),"")</f>
        <v>0</v>
      </c>
      <c r="L159" s="46">
        <f t="shared" ca="1" si="16"/>
        <v>0</v>
      </c>
      <c r="M159" s="46">
        <f ca="1">$M$692/$L$692*L159</f>
        <v>0</v>
      </c>
      <c r="N159" s="46"/>
      <c r="O159" s="46"/>
      <c r="P159" s="46"/>
      <c r="Q159" s="46"/>
      <c r="R159" s="52">
        <f ca="1">SUMIF('4.1製品別資材価格'!$A:$C,A159,'4.1製品別資材価格'!$C:$C)</f>
        <v>0</v>
      </c>
      <c r="S159" s="46">
        <f t="shared" ca="1" si="17"/>
        <v>0</v>
      </c>
      <c r="T159" s="46">
        <f ca="1">$T$692/$S$692*S159</f>
        <v>0</v>
      </c>
      <c r="U159" s="46">
        <f>IFERROR(SUMIF('4.4製品課実績'!$A:$A,'4.仕掛品(製品課) (2)'!A159,'4.4製品課実績'!D:D),"")</f>
        <v>0</v>
      </c>
      <c r="V159" s="46">
        <f>$V$692/$U$692*U159</f>
        <v>0</v>
      </c>
      <c r="W159" s="46"/>
      <c r="X159" s="46">
        <f>$X$692/$W$692*W159</f>
        <v>0</v>
      </c>
      <c r="Y159" s="46">
        <f t="shared" si="13"/>
        <v>0</v>
      </c>
      <c r="Z159" s="46">
        <f>$Z$692/$Y$692*Y159</f>
        <v>0</v>
      </c>
      <c r="AA159" s="46"/>
      <c r="AB159" s="46"/>
      <c r="AC159" s="46"/>
      <c r="AD159" s="46">
        <f t="shared" si="12"/>
        <v>0</v>
      </c>
      <c r="AE159" s="46">
        <f t="shared" ca="1" si="14"/>
        <v>0</v>
      </c>
      <c r="AF159" s="52">
        <f t="shared" ca="1" si="15"/>
        <v>0</v>
      </c>
      <c r="AG159" s="46">
        <f t="shared" si="18"/>
        <v>0</v>
      </c>
      <c r="AH159" s="46">
        <f t="shared" ca="1" si="19"/>
        <v>0</v>
      </c>
      <c r="AI159" s="46">
        <f>IFERROR(SUMIFS('4.3期末全在庫'!$G:$G,'4.3期末全在庫'!$B:$B,'4.仕掛品(製品課) (2)'!A159,'4.3期末全在庫'!$K:$K,"半製品"),"")</f>
        <v>0</v>
      </c>
      <c r="AJ159" s="47"/>
      <c r="AK159" s="46">
        <f t="shared" ca="1" si="20"/>
        <v>0</v>
      </c>
      <c r="AL159" s="48"/>
      <c r="AM159" s="16"/>
      <c r="AN159" s="7">
        <v>26.237368</v>
      </c>
      <c r="AO159" s="4">
        <v>149.5731880597354</v>
      </c>
      <c r="AQ159" s="3">
        <f t="shared" ca="1" si="21"/>
        <v>0</v>
      </c>
    </row>
    <row r="160" spans="1:43" ht="13.5" hidden="1" customHeight="1">
      <c r="A160" s="40">
        <v>20070800010</v>
      </c>
      <c r="B160" s="41" t="s">
        <v>231</v>
      </c>
      <c r="C160" s="41" t="s">
        <v>202</v>
      </c>
      <c r="D160" s="41"/>
      <c r="E160" s="41">
        <v>70</v>
      </c>
      <c r="F160" s="41" t="s">
        <v>230</v>
      </c>
      <c r="G160" s="42">
        <f ca="1">IFERROR(VLOOKUP(F160,'[1]2.仕掛品(製造部)'!MY:NB,4,0),0)</f>
        <v>2.541445333994659</v>
      </c>
      <c r="H160" s="43">
        <v>0</v>
      </c>
      <c r="I160" s="43"/>
      <c r="J160" s="43">
        <v>0</v>
      </c>
      <c r="K160" s="46">
        <f>IFERROR(SUMIF('4.4製品課実績'!$A:$A,'4.仕掛品(製品課) (2)'!A160,'4.4製品課実績'!C:C),"")</f>
        <v>0</v>
      </c>
      <c r="L160" s="46">
        <f t="shared" ca="1" si="16"/>
        <v>0</v>
      </c>
      <c r="M160" s="46">
        <f ca="1">$M$692/$L$692*L160</f>
        <v>0</v>
      </c>
      <c r="N160" s="46"/>
      <c r="O160" s="46"/>
      <c r="P160" s="46"/>
      <c r="Q160" s="46"/>
      <c r="R160" s="52">
        <f ca="1">SUMIF('4.1製品別資材価格'!$A:$C,A160,'4.1製品別資材価格'!$C:$C)</f>
        <v>0</v>
      </c>
      <c r="S160" s="46">
        <f t="shared" ca="1" si="17"/>
        <v>0</v>
      </c>
      <c r="T160" s="46">
        <f ca="1">$T$692/$S$692*S160</f>
        <v>0</v>
      </c>
      <c r="U160" s="46">
        <f>IFERROR(SUMIF('4.4製品課実績'!$A:$A,'4.仕掛品(製品課) (2)'!A160,'4.4製品課実績'!D:D),"")</f>
        <v>0</v>
      </c>
      <c r="V160" s="46">
        <f>$V$692/$U$692*U160</f>
        <v>0</v>
      </c>
      <c r="W160" s="46"/>
      <c r="X160" s="46">
        <f>$X$692/$W$692*W160</f>
        <v>0</v>
      </c>
      <c r="Y160" s="46">
        <f t="shared" si="13"/>
        <v>0</v>
      </c>
      <c r="Z160" s="46">
        <f>$Z$692/$Y$692*Y160</f>
        <v>0</v>
      </c>
      <c r="AA160" s="46"/>
      <c r="AB160" s="46"/>
      <c r="AC160" s="46"/>
      <c r="AD160" s="46">
        <f t="shared" si="12"/>
        <v>0</v>
      </c>
      <c r="AE160" s="46">
        <f t="shared" ca="1" si="14"/>
        <v>0</v>
      </c>
      <c r="AF160" s="52">
        <f t="shared" ca="1" si="15"/>
        <v>0</v>
      </c>
      <c r="AG160" s="46">
        <f t="shared" si="18"/>
        <v>0</v>
      </c>
      <c r="AH160" s="46">
        <f t="shared" ca="1" si="19"/>
        <v>0</v>
      </c>
      <c r="AI160" s="46">
        <f>IFERROR(SUMIFS('4.3期末全在庫'!$G:$G,'4.3期末全在庫'!$B:$B,'4.仕掛品(製品課) (2)'!A160,'4.3期末全在庫'!$K:$K,"半製品"),"")</f>
        <v>0</v>
      </c>
      <c r="AJ160" s="47"/>
      <c r="AK160" s="46">
        <f t="shared" ca="1" si="20"/>
        <v>0</v>
      </c>
      <c r="AL160" s="48"/>
      <c r="AM160" s="16"/>
      <c r="AN160" s="7"/>
      <c r="AO160" s="4">
        <v>0</v>
      </c>
      <c r="AQ160" s="3">
        <f t="shared" ca="1" si="21"/>
        <v>0</v>
      </c>
    </row>
    <row r="161" spans="1:43" ht="13.5" hidden="1" customHeight="1">
      <c r="A161" s="40">
        <v>20070900014</v>
      </c>
      <c r="B161" s="41" t="s">
        <v>232</v>
      </c>
      <c r="C161" s="41" t="s">
        <v>202</v>
      </c>
      <c r="D161" s="41"/>
      <c r="E161" s="41">
        <v>5</v>
      </c>
      <c r="F161" s="41" t="s">
        <v>221</v>
      </c>
      <c r="G161" s="42">
        <f ca="1">IFERROR(VLOOKUP(F161,'[1]2.仕掛品(製造部)'!MY:NB,4,0),0)</f>
        <v>0</v>
      </c>
      <c r="H161" s="43">
        <v>0</v>
      </c>
      <c r="I161" s="43"/>
      <c r="J161" s="43">
        <v>0</v>
      </c>
      <c r="K161" s="46">
        <f>IFERROR(SUMIF('4.4製品課実績'!$A:$A,'4.仕掛品(製品課) (2)'!A161,'4.4製品課実績'!C:C),"")</f>
        <v>0</v>
      </c>
      <c r="L161" s="46">
        <f t="shared" ca="1" si="16"/>
        <v>0</v>
      </c>
      <c r="M161" s="46">
        <f ca="1">$M$692/$L$692*L161</f>
        <v>0</v>
      </c>
      <c r="N161" s="46"/>
      <c r="O161" s="46"/>
      <c r="P161" s="46"/>
      <c r="Q161" s="46"/>
      <c r="R161" s="52">
        <f ca="1">SUMIF('4.1製品別資材価格'!$A:$C,A161,'4.1製品別資材価格'!$C:$C)</f>
        <v>0</v>
      </c>
      <c r="S161" s="46">
        <f t="shared" ca="1" si="17"/>
        <v>0</v>
      </c>
      <c r="T161" s="46">
        <f ca="1">$T$692/$S$692*S161</f>
        <v>0</v>
      </c>
      <c r="U161" s="46">
        <f>IFERROR(SUMIF('4.4製品課実績'!$A:$A,'4.仕掛品(製品課) (2)'!A161,'4.4製品課実績'!D:D),"")</f>
        <v>0</v>
      </c>
      <c r="V161" s="46">
        <f>$V$692/$U$692*U161</f>
        <v>0</v>
      </c>
      <c r="W161" s="46"/>
      <c r="X161" s="46">
        <f>$X$692/$W$692*W161</f>
        <v>0</v>
      </c>
      <c r="Y161" s="46">
        <f t="shared" si="13"/>
        <v>0</v>
      </c>
      <c r="Z161" s="46">
        <f>$Z$692/$Y$692*Y161</f>
        <v>0</v>
      </c>
      <c r="AA161" s="46"/>
      <c r="AB161" s="46"/>
      <c r="AC161" s="46"/>
      <c r="AD161" s="46">
        <f t="shared" si="12"/>
        <v>0</v>
      </c>
      <c r="AE161" s="46">
        <f t="shared" ca="1" si="14"/>
        <v>0</v>
      </c>
      <c r="AF161" s="52">
        <f t="shared" ca="1" si="15"/>
        <v>0</v>
      </c>
      <c r="AG161" s="46">
        <f t="shared" si="18"/>
        <v>0</v>
      </c>
      <c r="AH161" s="46">
        <f t="shared" ca="1" si="19"/>
        <v>0</v>
      </c>
      <c r="AI161" s="46">
        <f>IFERROR(SUMIFS('4.3期末全在庫'!$G:$G,'4.3期末全在庫'!$B:$B,'4.仕掛品(製品課) (2)'!A161,'4.3期末全在庫'!$K:$K,"半製品"),"")</f>
        <v>0</v>
      </c>
      <c r="AJ161" s="47"/>
      <c r="AK161" s="46">
        <f t="shared" ca="1" si="20"/>
        <v>0</v>
      </c>
      <c r="AL161" s="48"/>
      <c r="AM161" s="16"/>
      <c r="AN161" s="7"/>
      <c r="AO161" s="4">
        <v>0</v>
      </c>
      <c r="AQ161" s="3">
        <f t="shared" ca="1" si="21"/>
        <v>0</v>
      </c>
    </row>
    <row r="162" spans="1:43" ht="13.5" customHeight="1">
      <c r="A162" s="40">
        <v>20071000005</v>
      </c>
      <c r="B162" s="41" t="s">
        <v>233</v>
      </c>
      <c r="C162" s="41" t="s">
        <v>202</v>
      </c>
      <c r="D162" s="41"/>
      <c r="E162" s="41">
        <v>5</v>
      </c>
      <c r="F162" s="41" t="s">
        <v>185</v>
      </c>
      <c r="G162" s="42">
        <f ca="1">IFERROR(VLOOKUP(F162,'[1]2.仕掛品(製造部)'!MY:NB,4,0),0)</f>
        <v>1.3486946843755108</v>
      </c>
      <c r="H162" s="43">
        <v>0</v>
      </c>
      <c r="I162" s="43"/>
      <c r="J162" s="43">
        <v>0</v>
      </c>
      <c r="K162" s="46">
        <f>IFERROR(SUMIF('4.4製品課実績'!$A:$A,'4.仕掛品(製品課) (2)'!A162,'4.4製品課実績'!C:C),"")</f>
        <v>19500</v>
      </c>
      <c r="L162" s="46">
        <f t="shared" ca="1" si="16"/>
        <v>131497.73172661231</v>
      </c>
      <c r="M162" s="46">
        <f ca="1">$M$692/$L$692*L162</f>
        <v>140369.32829913372</v>
      </c>
      <c r="N162" s="46"/>
      <c r="O162" s="46"/>
      <c r="P162" s="46"/>
      <c r="Q162" s="46"/>
      <c r="R162" s="52">
        <f ca="1">SUMIF('4.1製品別資材価格'!$A:$C,A162,'4.1製品別資材価格'!$C:$C)</f>
        <v>7.8361920665429752</v>
      </c>
      <c r="S162" s="46">
        <f t="shared" ca="1" si="17"/>
        <v>152805.74529758803</v>
      </c>
      <c r="T162" s="46">
        <f ca="1">$T$692/$S$692*S162</f>
        <v>120805.82622967203</v>
      </c>
      <c r="U162" s="46">
        <f>IFERROR(SUMIF('4.4製品課実績'!$A:$A,'4.仕掛品(製品課) (2)'!A162,'4.4製品課実績'!D:D),"")</f>
        <v>2045</v>
      </c>
      <c r="V162" s="46">
        <f>$V$692/$U$692*U162</f>
        <v>235260.00375121064</v>
      </c>
      <c r="W162" s="46"/>
      <c r="X162" s="46">
        <f>$X$692/$W$692*W162</f>
        <v>0</v>
      </c>
      <c r="Y162" s="46">
        <f t="shared" si="13"/>
        <v>97500</v>
      </c>
      <c r="Z162" s="46">
        <f>$Z$692/$Y$692*Y162</f>
        <v>41553.627737968724</v>
      </c>
      <c r="AA162" s="46"/>
      <c r="AB162" s="46"/>
      <c r="AC162" s="46"/>
      <c r="AD162" s="46">
        <f t="shared" si="12"/>
        <v>19500</v>
      </c>
      <c r="AE162" s="46">
        <f t="shared" ca="1" si="14"/>
        <v>537988.78601798508</v>
      </c>
      <c r="AF162" s="52">
        <f t="shared" ca="1" si="15"/>
        <v>27.589168513742823</v>
      </c>
      <c r="AG162" s="46">
        <f t="shared" si="18"/>
        <v>0</v>
      </c>
      <c r="AH162" s="46">
        <f t="shared" ca="1" si="19"/>
        <v>0</v>
      </c>
      <c r="AI162" s="46">
        <f>IFERROR(SUMIFS('4.3期末全在庫'!$G:$G,'4.3期末全在庫'!$B:$B,'4.仕掛品(製品課) (2)'!A162,'4.3期末全在庫'!$K:$K,"半製品"),"")</f>
        <v>0</v>
      </c>
      <c r="AJ162" s="47"/>
      <c r="AK162" s="46">
        <f t="shared" ca="1" si="20"/>
        <v>0</v>
      </c>
      <c r="AL162" s="48"/>
      <c r="AM162" s="16"/>
      <c r="AN162" s="7">
        <v>3.4266837153745198</v>
      </c>
      <c r="AO162" s="4">
        <v>22.183363983484483</v>
      </c>
      <c r="AQ162" s="3" t="str">
        <f t="shared" ca="1" si="21"/>
        <v>ok</v>
      </c>
    </row>
    <row r="163" spans="1:43" ht="13.5" customHeight="1">
      <c r="A163" s="40">
        <v>20071000014</v>
      </c>
      <c r="B163" s="41" t="s">
        <v>234</v>
      </c>
      <c r="C163" s="41" t="s">
        <v>202</v>
      </c>
      <c r="D163" s="41"/>
      <c r="E163" s="41">
        <v>5</v>
      </c>
      <c r="F163" s="41" t="s">
        <v>215</v>
      </c>
      <c r="G163" s="42">
        <f ca="1">IFERROR(VLOOKUP(F163,'[1]2.仕掛品(製造部)'!MY:NB,4,0),0)</f>
        <v>1.322810826649603</v>
      </c>
      <c r="H163" s="43">
        <v>0</v>
      </c>
      <c r="I163" s="43"/>
      <c r="J163" s="43">
        <v>0</v>
      </c>
      <c r="K163" s="46">
        <f>IFERROR(SUMIF('4.4製品課実績'!$A:$A,'4.仕掛品(製品課) (2)'!A163,'4.4製品課実績'!C:C),"")</f>
        <v>900</v>
      </c>
      <c r="L163" s="46">
        <f t="shared" ca="1" si="16"/>
        <v>5952.6487199232133</v>
      </c>
      <c r="M163" s="46">
        <f ca="1">$M$692/$L$692*L163</f>
        <v>6354.2487877547046</v>
      </c>
      <c r="N163" s="46"/>
      <c r="O163" s="46"/>
      <c r="P163" s="46"/>
      <c r="Q163" s="46"/>
      <c r="R163" s="52">
        <f ca="1">SUMIF('4.1製品別資材価格'!$A:$C,A163,'4.1製品別資材価格'!$C:$C)</f>
        <v>10.440942066542975</v>
      </c>
      <c r="S163" s="46">
        <f t="shared" ca="1" si="17"/>
        <v>9396.8478598886777</v>
      </c>
      <c r="T163" s="46">
        <f ca="1">$T$692/$S$692*S163</f>
        <v>7429.0005749299253</v>
      </c>
      <c r="U163" s="46">
        <f>IFERROR(SUMIF('4.4製品課実績'!$A:$A,'4.仕掛品(製品課) (2)'!A163,'4.4製品課実績'!D:D),"")</f>
        <v>110</v>
      </c>
      <c r="V163" s="46">
        <f>$V$692/$U$692*U163</f>
        <v>12654.572328915976</v>
      </c>
      <c r="W163" s="46"/>
      <c r="X163" s="46">
        <f>$X$692/$W$692*W163</f>
        <v>0</v>
      </c>
      <c r="Y163" s="46">
        <f t="shared" si="13"/>
        <v>4500</v>
      </c>
      <c r="Z163" s="46">
        <f>$Z$692/$Y$692*Y163</f>
        <v>1917.8597417524024</v>
      </c>
      <c r="AA163" s="46"/>
      <c r="AB163" s="46"/>
      <c r="AC163" s="46"/>
      <c r="AD163" s="46">
        <f t="shared" si="12"/>
        <v>900</v>
      </c>
      <c r="AE163" s="46">
        <f t="shared" ca="1" si="14"/>
        <v>28355.681433353009</v>
      </c>
      <c r="AF163" s="52">
        <f t="shared" ca="1" si="15"/>
        <v>31.506312703725566</v>
      </c>
      <c r="AG163" s="46">
        <f t="shared" si="18"/>
        <v>0</v>
      </c>
      <c r="AH163" s="46">
        <f t="shared" ca="1" si="19"/>
        <v>0</v>
      </c>
      <c r="AI163" s="46">
        <f>IFERROR(SUMIFS('4.3期末全在庫'!$G:$G,'4.3期末全在庫'!$B:$B,'4.仕掛品(製品課) (2)'!A163,'4.3期末全在庫'!$K:$K,"半製品"),"")</f>
        <v>0</v>
      </c>
      <c r="AJ163" s="47"/>
      <c r="AK163" s="46">
        <f t="shared" ca="1" si="20"/>
        <v>0</v>
      </c>
      <c r="AL163" s="48"/>
      <c r="AM163" s="16"/>
      <c r="AN163" s="7">
        <v>10.186684000000001</v>
      </c>
      <c r="AO163" s="4">
        <v>67.070853741336919</v>
      </c>
      <c r="AQ163" s="3" t="str">
        <f t="shared" ca="1" si="21"/>
        <v>ok</v>
      </c>
    </row>
    <row r="164" spans="1:43" ht="13.5" hidden="1" customHeight="1">
      <c r="A164" s="40">
        <v>20071100005</v>
      </c>
      <c r="B164" s="41" t="s">
        <v>235</v>
      </c>
      <c r="C164" s="41" t="s">
        <v>202</v>
      </c>
      <c r="D164" s="41"/>
      <c r="E164" s="41">
        <v>100</v>
      </c>
      <c r="F164" s="41" t="s">
        <v>236</v>
      </c>
      <c r="G164" s="42">
        <f ca="1">IFERROR(VLOOKUP(F164,'[1]2.仕掛品(製造部)'!MY:NB,4,0),0)</f>
        <v>1.349963068994019</v>
      </c>
      <c r="H164" s="43">
        <v>0</v>
      </c>
      <c r="I164" s="43"/>
      <c r="J164" s="43">
        <v>0</v>
      </c>
      <c r="K164" s="46">
        <f>IFERROR(SUMIF('4.4製品課実績'!$A:$A,'4.仕掛品(製品課) (2)'!A164,'4.4製品課実績'!C:C),"")</f>
        <v>0</v>
      </c>
      <c r="L164" s="46">
        <f t="shared" ca="1" si="16"/>
        <v>0</v>
      </c>
      <c r="M164" s="46">
        <f ca="1">$M$692/$L$692*L164</f>
        <v>0</v>
      </c>
      <c r="N164" s="46"/>
      <c r="O164" s="46"/>
      <c r="P164" s="46"/>
      <c r="Q164" s="46"/>
      <c r="R164" s="52">
        <f ca="1">SUMIF('4.1製品別資材価格'!$A:$C,A164,'4.1製品別資材価格'!$C:$C)</f>
        <v>0</v>
      </c>
      <c r="S164" s="46">
        <f t="shared" ca="1" si="17"/>
        <v>0</v>
      </c>
      <c r="T164" s="46">
        <f ca="1">$T$692/$S$692*S164</f>
        <v>0</v>
      </c>
      <c r="U164" s="46">
        <f>IFERROR(SUMIF('4.4製品課実績'!$A:$A,'4.仕掛品(製品課) (2)'!A164,'4.4製品課実績'!D:D),"")</f>
        <v>0</v>
      </c>
      <c r="V164" s="46">
        <f>$V$692/$U$692*U164</f>
        <v>0</v>
      </c>
      <c r="W164" s="46"/>
      <c r="X164" s="46">
        <f>$X$692/$W$692*W164</f>
        <v>0</v>
      </c>
      <c r="Y164" s="46">
        <f t="shared" si="13"/>
        <v>0</v>
      </c>
      <c r="Z164" s="46">
        <f>$Z$692/$Y$692*Y164</f>
        <v>0</v>
      </c>
      <c r="AA164" s="46"/>
      <c r="AB164" s="46"/>
      <c r="AC164" s="46"/>
      <c r="AD164" s="46">
        <f t="shared" si="12"/>
        <v>0</v>
      </c>
      <c r="AE164" s="46">
        <f t="shared" ca="1" si="14"/>
        <v>0</v>
      </c>
      <c r="AF164" s="52">
        <f t="shared" ca="1" si="15"/>
        <v>0</v>
      </c>
      <c r="AG164" s="46">
        <f t="shared" si="18"/>
        <v>0</v>
      </c>
      <c r="AH164" s="46">
        <f t="shared" ca="1" si="19"/>
        <v>0</v>
      </c>
      <c r="AI164" s="46">
        <f>IFERROR(SUMIFS('4.3期末全在庫'!$G:$G,'4.3期末全在庫'!$B:$B,'4.仕掛品(製品課) (2)'!A164,'4.3期末全在庫'!$K:$K,"半製品"),"")</f>
        <v>0</v>
      </c>
      <c r="AJ164" s="47"/>
      <c r="AK164" s="46">
        <f t="shared" ca="1" si="20"/>
        <v>0</v>
      </c>
      <c r="AL164" s="48"/>
      <c r="AM164" s="16"/>
      <c r="AN164" s="7">
        <v>16.285316669322707</v>
      </c>
      <c r="AO164" s="4">
        <v>47.600765413703179</v>
      </c>
      <c r="AQ164" s="3">
        <f t="shared" ca="1" si="21"/>
        <v>0</v>
      </c>
    </row>
    <row r="165" spans="1:43" ht="13.5" customHeight="1">
      <c r="A165" s="40">
        <v>20071100007</v>
      </c>
      <c r="B165" s="41" t="s">
        <v>237</v>
      </c>
      <c r="C165" s="41" t="s">
        <v>202</v>
      </c>
      <c r="D165" s="41"/>
      <c r="E165" s="41">
        <v>50</v>
      </c>
      <c r="F165" s="41" t="s">
        <v>211</v>
      </c>
      <c r="G165" s="42">
        <f ca="1">IFERROR(VLOOKUP(F165,'[1]2.仕掛品(製造部)'!MY:NB,4,0),0)</f>
        <v>5.1725293561013439</v>
      </c>
      <c r="H165" s="43">
        <v>0</v>
      </c>
      <c r="I165" s="43"/>
      <c r="J165" s="43">
        <v>0</v>
      </c>
      <c r="K165" s="46">
        <f>IFERROR(SUMIF('4.4製品課実績'!$A:$A,'4.仕掛品(製品課) (2)'!A165,'4.4製品課実績'!C:C),"")</f>
        <v>671</v>
      </c>
      <c r="L165" s="46">
        <f t="shared" ca="1" si="16"/>
        <v>173538.35989720008</v>
      </c>
      <c r="M165" s="46">
        <f ca="1">$M$692/$L$692*L165</f>
        <v>185246.26009175082</v>
      </c>
      <c r="N165" s="46"/>
      <c r="O165" s="46"/>
      <c r="P165" s="46"/>
      <c r="Q165" s="46"/>
      <c r="R165" s="52">
        <f ca="1">SUMIF('4.1製品別資材価格'!$A:$C,A165,'4.1製品別資材価格'!$C:$C)</f>
        <v>63.76881289988782</v>
      </c>
      <c r="S165" s="46">
        <f t="shared" ca="1" si="17"/>
        <v>42788.873455824731</v>
      </c>
      <c r="T165" s="46">
        <f ca="1">$T$692/$S$692*S165</f>
        <v>33828.212422254925</v>
      </c>
      <c r="U165" s="46">
        <f>IFERROR(SUMIF('4.4製品課実績'!$A:$A,'4.仕掛品(製品課) (2)'!A165,'4.4製品課実績'!D:D),"")</f>
        <v>915</v>
      </c>
      <c r="V165" s="46">
        <f>$V$692/$U$692*U165</f>
        <v>105263.03346325562</v>
      </c>
      <c r="W165" s="46"/>
      <c r="X165" s="46">
        <f>$X$692/$W$692*W165</f>
        <v>0</v>
      </c>
      <c r="Y165" s="46">
        <f t="shared" si="13"/>
        <v>33550</v>
      </c>
      <c r="Z165" s="46">
        <f>$Z$692/$Y$692*Y165</f>
        <v>14298.709852398468</v>
      </c>
      <c r="AA165" s="46"/>
      <c r="AB165" s="46"/>
      <c r="AC165" s="46"/>
      <c r="AD165" s="46">
        <f t="shared" si="12"/>
        <v>671</v>
      </c>
      <c r="AE165" s="46">
        <f t="shared" ca="1" si="14"/>
        <v>338636.21582965984</v>
      </c>
      <c r="AF165" s="52">
        <f t="shared" ca="1" si="15"/>
        <v>504.67394311424715</v>
      </c>
      <c r="AG165" s="46">
        <f t="shared" si="18"/>
        <v>0</v>
      </c>
      <c r="AH165" s="46">
        <f t="shared" ca="1" si="19"/>
        <v>0</v>
      </c>
      <c r="AI165" s="46">
        <f>IFERROR(SUMIFS('4.3期末全在庫'!$G:$G,'4.3期末全在庫'!$B:$B,'4.仕掛品(製品課) (2)'!A165,'4.3期末全在庫'!$K:$K,"半製品"),"")</f>
        <v>0</v>
      </c>
      <c r="AJ165" s="47"/>
      <c r="AK165" s="46">
        <f t="shared" ca="1" si="20"/>
        <v>0</v>
      </c>
      <c r="AL165" s="48"/>
      <c r="AM165" s="16"/>
      <c r="AN165" s="7"/>
      <c r="AO165" s="4">
        <v>0</v>
      </c>
      <c r="AQ165" s="3" t="str">
        <f t="shared" ca="1" si="21"/>
        <v>ok</v>
      </c>
    </row>
    <row r="166" spans="1:43" ht="13.5" hidden="1" customHeight="1">
      <c r="A166" s="40">
        <v>20071100011</v>
      </c>
      <c r="B166" s="41" t="s">
        <v>238</v>
      </c>
      <c r="C166" s="41" t="s">
        <v>202</v>
      </c>
      <c r="D166" s="41"/>
      <c r="E166" s="41">
        <v>5</v>
      </c>
      <c r="F166" s="41" t="s">
        <v>239</v>
      </c>
      <c r="G166" s="42">
        <f ca="1">IFERROR(VLOOKUP(F166,'[1]2.仕掛品(製造部)'!MY:NB,4,0),0)</f>
        <v>2.6770700970141528</v>
      </c>
      <c r="H166" s="43">
        <v>0</v>
      </c>
      <c r="I166" s="43"/>
      <c r="J166" s="43">
        <v>0</v>
      </c>
      <c r="K166" s="46">
        <f>IFERROR(SUMIF('4.4製品課実績'!$A:$A,'4.仕掛品(製品課) (2)'!A166,'4.4製品課実績'!C:C),"")</f>
        <v>0</v>
      </c>
      <c r="L166" s="46">
        <f t="shared" ca="1" si="16"/>
        <v>0</v>
      </c>
      <c r="M166" s="46">
        <f ca="1">$M$692/$L$692*L166</f>
        <v>0</v>
      </c>
      <c r="N166" s="46"/>
      <c r="O166" s="46"/>
      <c r="P166" s="46"/>
      <c r="Q166" s="46"/>
      <c r="R166" s="52">
        <f ca="1">SUMIF('4.1製品別資材価格'!$A:$C,A166,'4.1製品別資材価格'!$C:$C)</f>
        <v>0</v>
      </c>
      <c r="S166" s="46">
        <f t="shared" ca="1" si="17"/>
        <v>0</v>
      </c>
      <c r="T166" s="46">
        <f ca="1">$T$692/$S$692*S166</f>
        <v>0</v>
      </c>
      <c r="U166" s="46">
        <f>IFERROR(SUMIF('4.4製品課実績'!$A:$A,'4.仕掛品(製品課) (2)'!A166,'4.4製品課実績'!D:D),"")</f>
        <v>0</v>
      </c>
      <c r="V166" s="46">
        <f>$V$692/$U$692*U166</f>
        <v>0</v>
      </c>
      <c r="W166" s="46"/>
      <c r="X166" s="46">
        <f>$X$692/$W$692*W166</f>
        <v>0</v>
      </c>
      <c r="Y166" s="46">
        <f t="shared" si="13"/>
        <v>0</v>
      </c>
      <c r="Z166" s="46">
        <f>$Z$692/$Y$692*Y166</f>
        <v>0</v>
      </c>
      <c r="AA166" s="46"/>
      <c r="AB166" s="46"/>
      <c r="AC166" s="46"/>
      <c r="AD166" s="46">
        <f t="shared" si="12"/>
        <v>0</v>
      </c>
      <c r="AE166" s="46">
        <f t="shared" ca="1" si="14"/>
        <v>0</v>
      </c>
      <c r="AF166" s="52">
        <f t="shared" ca="1" si="15"/>
        <v>0</v>
      </c>
      <c r="AG166" s="46">
        <f t="shared" si="18"/>
        <v>0</v>
      </c>
      <c r="AH166" s="46">
        <f t="shared" ca="1" si="19"/>
        <v>0</v>
      </c>
      <c r="AI166" s="46">
        <f>IFERROR(SUMIFS('4.3期末全在庫'!$G:$G,'4.3期末全在庫'!$B:$B,'4.仕掛品(製品課) (2)'!A166,'4.3期末全在庫'!$K:$K,"半製品"),"")</f>
        <v>0</v>
      </c>
      <c r="AJ166" s="47"/>
      <c r="AK166" s="46">
        <f t="shared" ca="1" si="20"/>
        <v>0</v>
      </c>
      <c r="AL166" s="48"/>
      <c r="AM166" s="16"/>
      <c r="AN166" s="7"/>
      <c r="AO166" s="4">
        <v>0</v>
      </c>
      <c r="AQ166" s="3">
        <f t="shared" ca="1" si="21"/>
        <v>0</v>
      </c>
    </row>
    <row r="167" spans="1:43" ht="13.5" hidden="1" customHeight="1">
      <c r="A167" s="40">
        <v>20071100017</v>
      </c>
      <c r="B167" s="41" t="s">
        <v>240</v>
      </c>
      <c r="C167" s="41" t="s">
        <v>202</v>
      </c>
      <c r="D167" s="41"/>
      <c r="E167" s="41">
        <v>350</v>
      </c>
      <c r="F167" s="41" t="s">
        <v>236</v>
      </c>
      <c r="G167" s="42">
        <f ca="1">IFERROR(VLOOKUP(F167,'[1]2.仕掛品(製造部)'!MY:NB,4,0),0)</f>
        <v>1.349963068994019</v>
      </c>
      <c r="H167" s="43">
        <v>0</v>
      </c>
      <c r="I167" s="43"/>
      <c r="J167" s="43">
        <v>0</v>
      </c>
      <c r="K167" s="46">
        <f>IFERROR(SUMIF('4.4製品課実績'!$A:$A,'4.仕掛品(製品課) (2)'!A167,'4.4製品課実績'!C:C),"")</f>
        <v>0</v>
      </c>
      <c r="L167" s="46">
        <f t="shared" ca="1" si="16"/>
        <v>0</v>
      </c>
      <c r="M167" s="46">
        <f ca="1">$M$692/$L$692*L167</f>
        <v>0</v>
      </c>
      <c r="N167" s="46"/>
      <c r="O167" s="46"/>
      <c r="P167" s="46"/>
      <c r="Q167" s="46"/>
      <c r="R167" s="52">
        <f ca="1">SUMIF('4.1製品別資材価格'!$A:$C,A167,'4.1製品別資材価格'!$C:$C)</f>
        <v>0</v>
      </c>
      <c r="S167" s="46">
        <f t="shared" ca="1" si="17"/>
        <v>0</v>
      </c>
      <c r="T167" s="46">
        <f ca="1">$T$692/$S$692*S167</f>
        <v>0</v>
      </c>
      <c r="U167" s="46">
        <f>IFERROR(SUMIF('4.4製品課実績'!$A:$A,'4.仕掛品(製品課) (2)'!A167,'4.4製品課実績'!D:D),"")</f>
        <v>0</v>
      </c>
      <c r="V167" s="46">
        <f>$V$692/$U$692*U167</f>
        <v>0</v>
      </c>
      <c r="W167" s="46"/>
      <c r="X167" s="46">
        <f>$X$692/$W$692*W167</f>
        <v>0</v>
      </c>
      <c r="Y167" s="46">
        <f t="shared" si="13"/>
        <v>0</v>
      </c>
      <c r="Z167" s="46">
        <f>$Z$692/$Y$692*Y167</f>
        <v>0</v>
      </c>
      <c r="AA167" s="46"/>
      <c r="AB167" s="46"/>
      <c r="AC167" s="46"/>
      <c r="AD167" s="46">
        <f t="shared" si="12"/>
        <v>0</v>
      </c>
      <c r="AE167" s="46">
        <f t="shared" ca="1" si="14"/>
        <v>0</v>
      </c>
      <c r="AF167" s="52">
        <f t="shared" ca="1" si="15"/>
        <v>0</v>
      </c>
      <c r="AG167" s="46">
        <f t="shared" si="18"/>
        <v>0</v>
      </c>
      <c r="AH167" s="46">
        <f t="shared" ca="1" si="19"/>
        <v>0</v>
      </c>
      <c r="AI167" s="46">
        <f>IFERROR(SUMIFS('4.3期末全在庫'!$G:$G,'4.3期末全在庫'!$B:$B,'4.仕掛品(製品課) (2)'!A167,'4.3期末全在庫'!$K:$K,"半製品"),"")</f>
        <v>0</v>
      </c>
      <c r="AJ167" s="47"/>
      <c r="AK167" s="46">
        <f t="shared" ca="1" si="20"/>
        <v>0</v>
      </c>
      <c r="AL167" s="48"/>
      <c r="AM167" s="16"/>
      <c r="AN167" s="7"/>
      <c r="AO167" s="4">
        <v>0</v>
      </c>
      <c r="AQ167" s="3">
        <f t="shared" ca="1" si="21"/>
        <v>0</v>
      </c>
    </row>
    <row r="168" spans="1:43" ht="13.5" hidden="1" customHeight="1">
      <c r="A168" s="40">
        <v>20071100018</v>
      </c>
      <c r="B168" s="41" t="s">
        <v>241</v>
      </c>
      <c r="C168" s="41" t="s">
        <v>202</v>
      </c>
      <c r="D168" s="41"/>
      <c r="E168" s="41">
        <v>100.2</v>
      </c>
      <c r="F168" s="41" t="s">
        <v>236</v>
      </c>
      <c r="G168" s="42">
        <f ca="1">IFERROR(VLOOKUP(F168,'[1]2.仕掛品(製造部)'!MY:NB,4,0),0)</f>
        <v>1.349963068994019</v>
      </c>
      <c r="H168" s="43">
        <v>0</v>
      </c>
      <c r="I168" s="43"/>
      <c r="J168" s="43">
        <v>0</v>
      </c>
      <c r="K168" s="46">
        <f>IFERROR(SUMIF('4.4製品課実績'!$A:$A,'4.仕掛品(製品課) (2)'!A168,'4.4製品課実績'!C:C),"")</f>
        <v>0</v>
      </c>
      <c r="L168" s="46">
        <f t="shared" ca="1" si="16"/>
        <v>0</v>
      </c>
      <c r="M168" s="46">
        <f ca="1">$M$692/$L$692*L168</f>
        <v>0</v>
      </c>
      <c r="N168" s="46"/>
      <c r="O168" s="46"/>
      <c r="P168" s="46"/>
      <c r="Q168" s="46"/>
      <c r="R168" s="52">
        <f ca="1">SUMIF('4.1製品別資材価格'!$A:$C,A168,'4.1製品別資材価格'!$C:$C)</f>
        <v>0</v>
      </c>
      <c r="S168" s="46">
        <f t="shared" ca="1" si="17"/>
        <v>0</v>
      </c>
      <c r="T168" s="46">
        <f ca="1">$T$692/$S$692*S168</f>
        <v>0</v>
      </c>
      <c r="U168" s="46">
        <f>IFERROR(SUMIF('4.4製品課実績'!$A:$A,'4.仕掛品(製品課) (2)'!A168,'4.4製品課実績'!D:D),"")</f>
        <v>0</v>
      </c>
      <c r="V168" s="46">
        <f>$V$692/$U$692*U168</f>
        <v>0</v>
      </c>
      <c r="W168" s="46"/>
      <c r="X168" s="46">
        <f>$X$692/$W$692*W168</f>
        <v>0</v>
      </c>
      <c r="Y168" s="46">
        <f t="shared" si="13"/>
        <v>0</v>
      </c>
      <c r="Z168" s="46">
        <f>$Z$692/$Y$692*Y168</f>
        <v>0</v>
      </c>
      <c r="AA168" s="46"/>
      <c r="AB168" s="46"/>
      <c r="AC168" s="46"/>
      <c r="AD168" s="46">
        <f t="shared" si="12"/>
        <v>0</v>
      </c>
      <c r="AE168" s="46">
        <f t="shared" ca="1" si="14"/>
        <v>0</v>
      </c>
      <c r="AF168" s="52">
        <f t="shared" ca="1" si="15"/>
        <v>0</v>
      </c>
      <c r="AG168" s="46">
        <f t="shared" si="18"/>
        <v>0</v>
      </c>
      <c r="AH168" s="46">
        <f t="shared" ca="1" si="19"/>
        <v>0</v>
      </c>
      <c r="AI168" s="46">
        <f>IFERROR(SUMIFS('4.3期末全在庫'!$G:$G,'4.3期末全在庫'!$B:$B,'4.仕掛品(製品課) (2)'!A168,'4.3期末全在庫'!$K:$K,"半製品"),"")</f>
        <v>0</v>
      </c>
      <c r="AJ168" s="47"/>
      <c r="AK168" s="46">
        <f t="shared" ca="1" si="20"/>
        <v>0</v>
      </c>
      <c r="AL168" s="48"/>
      <c r="AM168" s="16"/>
      <c r="AN168" s="7">
        <v>41.384682007621642</v>
      </c>
      <c r="AO168" s="4">
        <v>211.88704699169352</v>
      </c>
      <c r="AQ168" s="3">
        <f t="shared" ca="1" si="21"/>
        <v>0</v>
      </c>
    </row>
    <row r="169" spans="1:43" ht="13.5" hidden="1" customHeight="1">
      <c r="A169" s="40">
        <v>20071100022</v>
      </c>
      <c r="B169" s="41" t="s">
        <v>242</v>
      </c>
      <c r="C169" s="41" t="s">
        <v>202</v>
      </c>
      <c r="D169" s="41"/>
      <c r="E169" s="41">
        <v>13.36</v>
      </c>
      <c r="F169" s="41" t="s">
        <v>236</v>
      </c>
      <c r="G169" s="42">
        <f ca="1">IFERROR(VLOOKUP(F169,'[1]2.仕掛品(製造部)'!MY:NB,4,0),0)</f>
        <v>1.349963068994019</v>
      </c>
      <c r="H169" s="43">
        <v>0</v>
      </c>
      <c r="I169" s="43"/>
      <c r="J169" s="43">
        <v>0</v>
      </c>
      <c r="K169" s="46">
        <f>IFERROR(SUMIF('4.4製品課実績'!$A:$A,'4.仕掛品(製品課) (2)'!A169,'4.4製品課実績'!C:C),"")</f>
        <v>0</v>
      </c>
      <c r="L169" s="46">
        <f t="shared" ca="1" si="16"/>
        <v>0</v>
      </c>
      <c r="M169" s="46">
        <f ca="1">$M$692/$L$692*L169</f>
        <v>0</v>
      </c>
      <c r="N169" s="46"/>
      <c r="O169" s="46"/>
      <c r="P169" s="46"/>
      <c r="Q169" s="46"/>
      <c r="R169" s="52">
        <f ca="1">SUMIF('4.1製品別資材価格'!$A:$C,A169,'4.1製品別資材価格'!$C:$C)</f>
        <v>0</v>
      </c>
      <c r="S169" s="46">
        <f t="shared" ca="1" si="17"/>
        <v>0</v>
      </c>
      <c r="T169" s="46">
        <f ca="1">$T$692/$S$692*S169</f>
        <v>0</v>
      </c>
      <c r="U169" s="46">
        <f>IFERROR(SUMIF('4.4製品課実績'!$A:$A,'4.仕掛品(製品課) (2)'!A169,'4.4製品課実績'!D:D),"")</f>
        <v>0</v>
      </c>
      <c r="V169" s="46">
        <f>$V$692/$U$692*U169</f>
        <v>0</v>
      </c>
      <c r="W169" s="46"/>
      <c r="X169" s="46">
        <f>$X$692/$W$692*W169</f>
        <v>0</v>
      </c>
      <c r="Y169" s="46">
        <f t="shared" si="13"/>
        <v>0</v>
      </c>
      <c r="Z169" s="46">
        <f>$Z$692/$Y$692*Y169</f>
        <v>0</v>
      </c>
      <c r="AA169" s="46"/>
      <c r="AB169" s="46"/>
      <c r="AC169" s="46"/>
      <c r="AD169" s="46">
        <f t="shared" si="12"/>
        <v>0</v>
      </c>
      <c r="AE169" s="46">
        <f t="shared" ca="1" si="14"/>
        <v>0</v>
      </c>
      <c r="AF169" s="52">
        <f t="shared" ca="1" si="15"/>
        <v>0</v>
      </c>
      <c r="AG169" s="46">
        <f t="shared" si="18"/>
        <v>0</v>
      </c>
      <c r="AH169" s="46">
        <f t="shared" ca="1" si="19"/>
        <v>0</v>
      </c>
      <c r="AI169" s="46">
        <f>IFERROR(SUMIFS('4.3期末全在庫'!$G:$G,'4.3期末全在庫'!$B:$B,'4.仕掛品(製品課) (2)'!A169,'4.3期末全在庫'!$K:$K,"半製品"),"")</f>
        <v>0</v>
      </c>
      <c r="AJ169" s="47"/>
      <c r="AK169" s="46">
        <f t="shared" ca="1" si="20"/>
        <v>0</v>
      </c>
      <c r="AL169" s="48"/>
      <c r="AM169" s="16"/>
      <c r="AN169" s="7">
        <v>4.0954839999999999</v>
      </c>
      <c r="AO169" s="4">
        <v>0</v>
      </c>
      <c r="AQ169" s="3">
        <f t="shared" ca="1" si="21"/>
        <v>0</v>
      </c>
    </row>
    <row r="170" spans="1:43" ht="13.5" hidden="1" customHeight="1">
      <c r="A170" s="40">
        <v>20071100023</v>
      </c>
      <c r="B170" s="41" t="s">
        <v>243</v>
      </c>
      <c r="C170" s="41" t="s">
        <v>202</v>
      </c>
      <c r="D170" s="41"/>
      <c r="E170" s="41">
        <v>6.8</v>
      </c>
      <c r="F170" s="41" t="s">
        <v>236</v>
      </c>
      <c r="G170" s="42">
        <f ca="1">IFERROR(VLOOKUP(F170,'[1]2.仕掛品(製造部)'!MY:NB,4,0),0)</f>
        <v>1.349963068994019</v>
      </c>
      <c r="H170" s="43">
        <v>0</v>
      </c>
      <c r="I170" s="43"/>
      <c r="J170" s="43">
        <v>0</v>
      </c>
      <c r="K170" s="46">
        <f>IFERROR(SUMIF('4.4製品課実績'!$A:$A,'4.仕掛品(製品課) (2)'!A170,'4.4製品課実績'!C:C),"")</f>
        <v>0</v>
      </c>
      <c r="L170" s="46">
        <f t="shared" ca="1" si="16"/>
        <v>0</v>
      </c>
      <c r="M170" s="46">
        <f ca="1">$M$692/$L$692*L170</f>
        <v>0</v>
      </c>
      <c r="N170" s="46"/>
      <c r="O170" s="46"/>
      <c r="P170" s="46"/>
      <c r="Q170" s="46"/>
      <c r="R170" s="52">
        <f ca="1">SUMIF('4.1製品別資材価格'!$A:$C,A170,'4.1製品別資材価格'!$C:$C)</f>
        <v>0</v>
      </c>
      <c r="S170" s="46">
        <f t="shared" ca="1" si="17"/>
        <v>0</v>
      </c>
      <c r="T170" s="46">
        <f ca="1">$T$692/$S$692*S170</f>
        <v>0</v>
      </c>
      <c r="U170" s="46">
        <f>IFERROR(SUMIF('4.4製品課実績'!$A:$A,'4.仕掛品(製品課) (2)'!A170,'4.4製品課実績'!D:D),"")</f>
        <v>0</v>
      </c>
      <c r="V170" s="46">
        <f>$V$692/$U$692*U170</f>
        <v>0</v>
      </c>
      <c r="W170" s="46"/>
      <c r="X170" s="46">
        <f>$X$692/$W$692*W170</f>
        <v>0</v>
      </c>
      <c r="Y170" s="46">
        <f t="shared" si="13"/>
        <v>0</v>
      </c>
      <c r="Z170" s="46">
        <f>$Z$692/$Y$692*Y170</f>
        <v>0</v>
      </c>
      <c r="AA170" s="46"/>
      <c r="AB170" s="46"/>
      <c r="AC170" s="46"/>
      <c r="AD170" s="46">
        <f t="shared" si="12"/>
        <v>0</v>
      </c>
      <c r="AE170" s="46">
        <f t="shared" ca="1" si="14"/>
        <v>0</v>
      </c>
      <c r="AF170" s="52">
        <f t="shared" ca="1" si="15"/>
        <v>0</v>
      </c>
      <c r="AG170" s="46">
        <f t="shared" si="18"/>
        <v>0</v>
      </c>
      <c r="AH170" s="46">
        <f t="shared" ca="1" si="19"/>
        <v>0</v>
      </c>
      <c r="AI170" s="46">
        <f>IFERROR(SUMIFS('4.3期末全在庫'!$G:$G,'4.3期末全在庫'!$B:$B,'4.仕掛品(製品課) (2)'!A170,'4.3期末全在庫'!$K:$K,"半製品"),"")</f>
        <v>0</v>
      </c>
      <c r="AJ170" s="47"/>
      <c r="AK170" s="46">
        <f t="shared" ca="1" si="20"/>
        <v>0</v>
      </c>
      <c r="AL170" s="48"/>
      <c r="AM170" s="16"/>
      <c r="AN170" s="7">
        <v>10.935484000000002</v>
      </c>
      <c r="AO170" s="4">
        <v>0</v>
      </c>
      <c r="AQ170" s="3">
        <f t="shared" ca="1" si="21"/>
        <v>0</v>
      </c>
    </row>
    <row r="171" spans="1:43" ht="13.5" customHeight="1">
      <c r="A171" s="40">
        <v>20071100028</v>
      </c>
      <c r="B171" s="41" t="s">
        <v>244</v>
      </c>
      <c r="C171" s="41" t="s">
        <v>202</v>
      </c>
      <c r="D171" s="41"/>
      <c r="E171" s="41">
        <v>150</v>
      </c>
      <c r="F171" s="41" t="s">
        <v>215</v>
      </c>
      <c r="G171" s="42">
        <f ca="1">IFERROR(VLOOKUP(F171,'[1]2.仕掛品(製造部)'!MY:NB,4,0),0)</f>
        <v>1.322810826649603</v>
      </c>
      <c r="H171" s="43">
        <v>0</v>
      </c>
      <c r="I171" s="43"/>
      <c r="J171" s="43">
        <v>0</v>
      </c>
      <c r="K171" s="46">
        <f>IFERROR(SUMIF('4.4製品課実績'!$A:$A,'4.仕掛品(製品課) (2)'!A171,'4.4製品課実績'!C:C),"")</f>
        <v>900</v>
      </c>
      <c r="L171" s="46">
        <f t="shared" ca="1" si="16"/>
        <v>178579.46159769641</v>
      </c>
      <c r="M171" s="46">
        <f ca="1">$M$692/$L$692*L171</f>
        <v>190627.46363264116</v>
      </c>
      <c r="N171" s="46"/>
      <c r="O171" s="46"/>
      <c r="P171" s="46"/>
      <c r="Q171" s="46"/>
      <c r="R171" s="52">
        <f ca="1">SUMIF('4.1製品別資材価格'!$A:$C,A171,'4.1製品別資材価格'!$C:$C)</f>
        <v>323.28730309352096</v>
      </c>
      <c r="S171" s="46">
        <f t="shared" ca="1" si="17"/>
        <v>290958.57278416888</v>
      </c>
      <c r="T171" s="46">
        <f ca="1">$T$692/$S$692*S171</f>
        <v>230027.28539652959</v>
      </c>
      <c r="U171" s="46">
        <f>IFERROR(SUMIF('4.4製品課実績'!$A:$A,'4.仕掛品(製品課) (2)'!A171,'4.4製品課実績'!D:D),"")</f>
        <v>2200</v>
      </c>
      <c r="V171" s="46">
        <f>$V$692/$U$692*U171</f>
        <v>253091.4465783195</v>
      </c>
      <c r="W171" s="46"/>
      <c r="X171" s="46">
        <f>$X$692/$W$692*W171</f>
        <v>0</v>
      </c>
      <c r="Y171" s="46">
        <f t="shared" si="13"/>
        <v>135000</v>
      </c>
      <c r="Z171" s="46">
        <f>$Z$692/$Y$692*Y171</f>
        <v>57535.792252572079</v>
      </c>
      <c r="AA171" s="46"/>
      <c r="AB171" s="46"/>
      <c r="AC171" s="46"/>
      <c r="AD171" s="46">
        <f t="shared" si="12"/>
        <v>900</v>
      </c>
      <c r="AE171" s="46">
        <f t="shared" ca="1" si="14"/>
        <v>731281.98786006239</v>
      </c>
      <c r="AF171" s="52">
        <f t="shared" ca="1" si="15"/>
        <v>812.53554206673596</v>
      </c>
      <c r="AG171" s="46">
        <f t="shared" si="18"/>
        <v>0</v>
      </c>
      <c r="AH171" s="46">
        <f t="shared" ca="1" si="19"/>
        <v>0</v>
      </c>
      <c r="AI171" s="46">
        <f>IFERROR(SUMIFS('4.3期末全在庫'!$G:$G,'4.3期末全在庫'!$B:$B,'4.仕掛品(製品課) (2)'!A171,'4.3期末全在庫'!$K:$K,"半製品"),"")</f>
        <v>0</v>
      </c>
      <c r="AJ171" s="47"/>
      <c r="AK171" s="46">
        <f t="shared" ca="1" si="20"/>
        <v>0</v>
      </c>
      <c r="AL171" s="48"/>
      <c r="AM171" s="16"/>
      <c r="AN171" s="7"/>
      <c r="AO171" s="4">
        <v>0</v>
      </c>
      <c r="AQ171" s="3" t="str">
        <f t="shared" ca="1" si="21"/>
        <v>ok</v>
      </c>
    </row>
    <row r="172" spans="1:43" ht="13.5" customHeight="1">
      <c r="A172" s="40">
        <v>20071200005</v>
      </c>
      <c r="B172" s="41" t="s">
        <v>245</v>
      </c>
      <c r="C172" s="41" t="s">
        <v>202</v>
      </c>
      <c r="D172" s="41"/>
      <c r="E172" s="41">
        <v>5</v>
      </c>
      <c r="F172" s="41" t="s">
        <v>219</v>
      </c>
      <c r="G172" s="42">
        <f ca="1">IFERROR(VLOOKUP(F172,'[1]2.仕掛品(製造部)'!MY:NB,4,0),0)</f>
        <v>1.3583251501585794</v>
      </c>
      <c r="H172" s="43">
        <v>0</v>
      </c>
      <c r="I172" s="43"/>
      <c r="J172" s="43">
        <v>0</v>
      </c>
      <c r="K172" s="46">
        <f>IFERROR(SUMIF('4.4製品課実績'!$A:$A,'4.仕掛品(製品課) (2)'!A172,'4.4製品課実績'!C:C),"")</f>
        <v>25100</v>
      </c>
      <c r="L172" s="46">
        <f t="shared" ca="1" si="16"/>
        <v>170469.80634490171</v>
      </c>
      <c r="M172" s="46">
        <f ca="1">$M$692/$L$692*L172</f>
        <v>181970.68419146424</v>
      </c>
      <c r="N172" s="46"/>
      <c r="O172" s="46"/>
      <c r="P172" s="46"/>
      <c r="Q172" s="46"/>
      <c r="R172" s="52">
        <f ca="1">SUMIF('4.1製品別資材価格'!$A:$C,A172,'4.1製品別資材価格'!$C:$C)</f>
        <v>8.69178127523519</v>
      </c>
      <c r="S172" s="46">
        <f t="shared" ca="1" si="17"/>
        <v>218163.71000840326</v>
      </c>
      <c r="T172" s="46">
        <f ca="1">$T$692/$S$692*S172</f>
        <v>172476.80831351396</v>
      </c>
      <c r="U172" s="46">
        <f>IFERROR(SUMIF('4.4製品課実績'!$A:$A,'4.仕掛品(製品課) (2)'!A172,'4.4製品課実績'!D:D),"")</f>
        <v>2855</v>
      </c>
      <c r="V172" s="46">
        <f>$V$692/$U$692*U172</f>
        <v>328443.67271868279</v>
      </c>
      <c r="W172" s="46"/>
      <c r="X172" s="46">
        <f>$X$692/$W$692*W172</f>
        <v>0</v>
      </c>
      <c r="Y172" s="46">
        <f t="shared" si="13"/>
        <v>125500</v>
      </c>
      <c r="Z172" s="46">
        <f>$Z$692/$Y$692*Y172</f>
        <v>53486.977242205896</v>
      </c>
      <c r="AA172" s="46"/>
      <c r="AB172" s="46"/>
      <c r="AC172" s="46"/>
      <c r="AD172" s="46">
        <f t="shared" si="12"/>
        <v>25100</v>
      </c>
      <c r="AE172" s="46">
        <f t="shared" ca="1" si="14"/>
        <v>736378.14246586687</v>
      </c>
      <c r="AF172" s="52">
        <f t="shared" ca="1" si="15"/>
        <v>29.33777460023374</v>
      </c>
      <c r="AG172" s="46">
        <f t="shared" si="18"/>
        <v>0</v>
      </c>
      <c r="AH172" s="46">
        <f t="shared" ca="1" si="19"/>
        <v>0</v>
      </c>
      <c r="AI172" s="46">
        <f>IFERROR(SUMIFS('4.3期末全在庫'!$G:$G,'4.3期末全在庫'!$B:$B,'4.仕掛品(製品課) (2)'!A172,'4.3期末全在庫'!$K:$K,"半製品"),"")</f>
        <v>0</v>
      </c>
      <c r="AJ172" s="47"/>
      <c r="AK172" s="46">
        <f t="shared" ca="1" si="20"/>
        <v>0</v>
      </c>
      <c r="AL172" s="48"/>
      <c r="AM172" s="16"/>
      <c r="AN172" s="7">
        <v>0</v>
      </c>
      <c r="AO172" s="4">
        <v>0</v>
      </c>
      <c r="AQ172" s="3" t="str">
        <f t="shared" ca="1" si="21"/>
        <v>ok</v>
      </c>
    </row>
    <row r="173" spans="1:43" ht="13.5" customHeight="1">
      <c r="A173" s="40">
        <v>20080100003</v>
      </c>
      <c r="B173" s="41" t="s">
        <v>246</v>
      </c>
      <c r="C173" s="41" t="s">
        <v>202</v>
      </c>
      <c r="D173" s="41"/>
      <c r="E173" s="41">
        <v>5</v>
      </c>
      <c r="F173" s="41" t="s">
        <v>247</v>
      </c>
      <c r="G173" s="42">
        <f ca="1">IFERROR(VLOOKUP(F173,'[1]2.仕掛品(製造部)'!MY:NB,4,0),0)</f>
        <v>2.7753037819816893</v>
      </c>
      <c r="H173" s="43">
        <v>0</v>
      </c>
      <c r="I173" s="43"/>
      <c r="J173" s="43">
        <v>0</v>
      </c>
      <c r="K173" s="46">
        <f>IFERROR(SUMIF('4.4製品課実績'!$A:$A,'4.仕掛品(製品課) (2)'!A173,'4.4製品課実績'!C:C),"")</f>
        <v>1300</v>
      </c>
      <c r="L173" s="46">
        <f t="shared" ca="1" si="16"/>
        <v>18039.474582880979</v>
      </c>
      <c r="M173" s="46">
        <f ca="1">$M$692/$L$692*L173</f>
        <v>19256.521742388639</v>
      </c>
      <c r="N173" s="46"/>
      <c r="O173" s="46"/>
      <c r="P173" s="46"/>
      <c r="Q173" s="46"/>
      <c r="R173" s="52">
        <f ca="1">SUMIF('4.1製品別資材価格'!$A:$C,A173,'4.1製品別資材価格'!$C:$C)</f>
        <v>7.3021924657534258</v>
      </c>
      <c r="S173" s="46">
        <f t="shared" ca="1" si="17"/>
        <v>9492.8502054794535</v>
      </c>
      <c r="T173" s="46">
        <f ca="1">$T$692/$S$692*S173</f>
        <v>7504.8985240318643</v>
      </c>
      <c r="U173" s="46">
        <f>IFERROR(SUMIF('4.4製品課実績'!$A:$A,'4.仕掛品(製品課) (2)'!A173,'4.4製品課実績'!D:D),"")</f>
        <v>225</v>
      </c>
      <c r="V173" s="46">
        <f>$V$692/$U$692*U173</f>
        <v>25884.352490964495</v>
      </c>
      <c r="W173" s="46"/>
      <c r="X173" s="46">
        <f>$X$692/$W$692*W173</f>
        <v>0</v>
      </c>
      <c r="Y173" s="46">
        <f t="shared" si="13"/>
        <v>6500</v>
      </c>
      <c r="Z173" s="46">
        <f>$Z$692/$Y$692*Y173</f>
        <v>2770.2418491979147</v>
      </c>
      <c r="AA173" s="46"/>
      <c r="AB173" s="46"/>
      <c r="AC173" s="46"/>
      <c r="AD173" s="46">
        <f t="shared" si="12"/>
        <v>1300</v>
      </c>
      <c r="AE173" s="46">
        <f t="shared" ca="1" si="14"/>
        <v>55416.01460658291</v>
      </c>
      <c r="AF173" s="52">
        <f t="shared" ca="1" si="15"/>
        <v>42.627703543525314</v>
      </c>
      <c r="AG173" s="46">
        <f t="shared" si="18"/>
        <v>0</v>
      </c>
      <c r="AH173" s="46">
        <f t="shared" ca="1" si="19"/>
        <v>0</v>
      </c>
      <c r="AI173" s="46">
        <f>IFERROR(SUMIFS('4.3期末全在庫'!$G:$G,'4.3期末全在庫'!$B:$B,'4.仕掛品(製品課) (2)'!A173,'4.3期末全在庫'!$K:$K,"半製品"),"")</f>
        <v>0</v>
      </c>
      <c r="AJ173" s="47"/>
      <c r="AK173" s="46">
        <f t="shared" ca="1" si="20"/>
        <v>0</v>
      </c>
      <c r="AL173" s="48"/>
      <c r="AM173" s="16"/>
      <c r="AN173" s="7"/>
      <c r="AO173" s="4">
        <v>0</v>
      </c>
      <c r="AQ173" s="3" t="str">
        <f t="shared" ca="1" si="21"/>
        <v>ok</v>
      </c>
    </row>
    <row r="174" spans="1:43" ht="13.5" customHeight="1">
      <c r="A174" s="40">
        <v>20080100023</v>
      </c>
      <c r="B174" s="41" t="s">
        <v>248</v>
      </c>
      <c r="C174" s="41" t="s">
        <v>202</v>
      </c>
      <c r="D174" s="41"/>
      <c r="E174" s="41">
        <v>5</v>
      </c>
      <c r="F174" s="41" t="s">
        <v>126</v>
      </c>
      <c r="G174" s="42">
        <f ca="1">IFERROR(VLOOKUP(F174,'[1]2.仕掛品(製造部)'!MY:NB,4,0),0)</f>
        <v>1.2657092176984073</v>
      </c>
      <c r="H174" s="43">
        <v>0</v>
      </c>
      <c r="I174" s="43"/>
      <c r="J174" s="43">
        <v>0</v>
      </c>
      <c r="K174" s="46">
        <f>IFERROR(SUMIF('4.4製品課実績'!$A:$A,'4.仕掛品(製品課) (2)'!A174,'4.4製品課実績'!C:C),"")</f>
        <v>98000</v>
      </c>
      <c r="L174" s="498">
        <f t="shared" ca="1" si="16"/>
        <v>620197.5166722195</v>
      </c>
      <c r="M174" s="46">
        <f ca="1">$M$692/$L$692*L174</f>
        <v>662039.62368768244</v>
      </c>
      <c r="N174" s="46"/>
      <c r="O174" s="46"/>
      <c r="P174" s="46"/>
      <c r="Q174" s="46"/>
      <c r="R174" s="52">
        <f ca="1">SUMIF('4.1製品別資材価格'!$A:$C,A174,'4.1製品別資材価格'!$C:$C)</f>
        <v>3.5972920665429742</v>
      </c>
      <c r="S174" s="46">
        <f t="shared" ca="1" si="17"/>
        <v>352534.62252121145</v>
      </c>
      <c r="T174" s="46">
        <f ca="1">$T$692/$S$692*S174</f>
        <v>278708.34480274434</v>
      </c>
      <c r="U174" s="46">
        <f>IFERROR(SUMIF('4.4製品課実績'!$A:$A,'4.仕掛品(製品課) (2)'!A174,'4.4製品課実績'!D:D),"")</f>
        <v>10335</v>
      </c>
      <c r="V174" s="46">
        <f>$V$692/$U$692*U174</f>
        <v>1188954.5910849692</v>
      </c>
      <c r="W174" s="46"/>
      <c r="X174" s="46">
        <f>$X$692/$W$692*W174</f>
        <v>0</v>
      </c>
      <c r="Y174" s="46">
        <f t="shared" si="13"/>
        <v>490000</v>
      </c>
      <c r="Z174" s="46">
        <f>$Z$692/$Y$692*Y174</f>
        <v>208833.6163241505</v>
      </c>
      <c r="AA174" s="46"/>
      <c r="AB174" s="46"/>
      <c r="AC174" s="46"/>
      <c r="AD174" s="46">
        <f t="shared" si="12"/>
        <v>98000</v>
      </c>
      <c r="AE174" s="46">
        <f t="shared" ca="1" si="14"/>
        <v>2338536.1758995466</v>
      </c>
      <c r="AF174" s="52">
        <f t="shared" ca="1" si="15"/>
        <v>23.862614039791293</v>
      </c>
      <c r="AG174" s="46">
        <f t="shared" si="18"/>
        <v>0</v>
      </c>
      <c r="AH174" s="46">
        <f t="shared" ca="1" si="19"/>
        <v>0</v>
      </c>
      <c r="AI174" s="46">
        <f>IFERROR(SUMIFS('4.3期末全在庫'!$G:$G,'4.3期末全在庫'!$B:$B,'4.仕掛品(製品課) (2)'!A174,'4.3期末全在庫'!$K:$K,"半製品"),"")</f>
        <v>0</v>
      </c>
      <c r="AJ174" s="47"/>
      <c r="AK174" s="46">
        <f t="shared" ca="1" si="20"/>
        <v>0</v>
      </c>
      <c r="AL174" s="48"/>
      <c r="AM174" s="16"/>
      <c r="AN174" s="7"/>
      <c r="AO174" s="4">
        <v>0</v>
      </c>
      <c r="AQ174" s="3" t="str">
        <f t="shared" ca="1" si="21"/>
        <v>ok</v>
      </c>
    </row>
    <row r="175" spans="1:43" ht="13.5" customHeight="1">
      <c r="A175" s="40">
        <v>20080300003</v>
      </c>
      <c r="B175" s="41" t="s">
        <v>249</v>
      </c>
      <c r="C175" s="41" t="s">
        <v>202</v>
      </c>
      <c r="D175" s="41"/>
      <c r="E175" s="41">
        <v>5</v>
      </c>
      <c r="F175" s="41" t="s">
        <v>200</v>
      </c>
      <c r="G175" s="42">
        <f ca="1">IFERROR(VLOOKUP(F175,'[1]2.仕掛品(製造部)'!MY:NB,4,0),0)</f>
        <v>1.4973297795834115</v>
      </c>
      <c r="H175" s="43">
        <v>0</v>
      </c>
      <c r="I175" s="43"/>
      <c r="J175" s="43">
        <v>0</v>
      </c>
      <c r="K175" s="46">
        <f>IFERROR(SUMIF('4.4製品課実績'!$A:$A,'4.仕掛品(製品課) (2)'!A175,'4.4製品課実績'!C:C),"")</f>
        <v>3500</v>
      </c>
      <c r="L175" s="46">
        <f t="shared" ca="1" si="16"/>
        <v>26203.271142709702</v>
      </c>
      <c r="M175" s="46">
        <f ca="1">$M$692/$L$692*L175</f>
        <v>27971.095175916707</v>
      </c>
      <c r="N175" s="46"/>
      <c r="O175" s="46"/>
      <c r="P175" s="46"/>
      <c r="Q175" s="46"/>
      <c r="R175" s="52">
        <f ca="1">SUMIF('4.1製品別資材価格'!$A:$C,A175,'4.1製品別資材価格'!$C:$C)</f>
        <v>13.150838600075955</v>
      </c>
      <c r="S175" s="46">
        <f t="shared" ca="1" si="17"/>
        <v>46027.935100265844</v>
      </c>
      <c r="T175" s="46">
        <f ca="1">$T$692/$S$692*S175</f>
        <v>36388.963769682989</v>
      </c>
      <c r="U175" s="46">
        <f>IFERROR(SUMIF('4.4製品課実績'!$A:$A,'4.仕掛品(製品課) (2)'!A175,'4.4製品課実績'!D:D),"")</f>
        <v>1245</v>
      </c>
      <c r="V175" s="46">
        <f>$V$692/$U$692*U175</f>
        <v>143226.75045000354</v>
      </c>
      <c r="W175" s="46"/>
      <c r="X175" s="46">
        <f>$X$692/$W$692*W175</f>
        <v>0</v>
      </c>
      <c r="Y175" s="46">
        <f t="shared" si="13"/>
        <v>17500</v>
      </c>
      <c r="Z175" s="46">
        <f>$Z$692/$Y$692*Y175</f>
        <v>7458.3434401482318</v>
      </c>
      <c r="AA175" s="46"/>
      <c r="AB175" s="46"/>
      <c r="AC175" s="46"/>
      <c r="AD175" s="46">
        <f t="shared" si="12"/>
        <v>3500</v>
      </c>
      <c r="AE175" s="46">
        <f t="shared" ca="1" si="14"/>
        <v>215045.15283575148</v>
      </c>
      <c r="AF175" s="52">
        <f t="shared" ca="1" si="15"/>
        <v>61.441472238786133</v>
      </c>
      <c r="AG175" s="46">
        <f t="shared" si="18"/>
        <v>0</v>
      </c>
      <c r="AH175" s="46">
        <f t="shared" ca="1" si="19"/>
        <v>0</v>
      </c>
      <c r="AI175" s="46">
        <f>IFERROR(SUMIFS('4.3期末全在庫'!$G:$G,'4.3期末全在庫'!$B:$B,'4.仕掛品(製品課) (2)'!A175,'4.3期末全在庫'!$K:$K,"半製品"),"")</f>
        <v>0</v>
      </c>
      <c r="AJ175" s="47"/>
      <c r="AK175" s="46">
        <f t="shared" ca="1" si="20"/>
        <v>0</v>
      </c>
      <c r="AL175" s="48"/>
      <c r="AM175" s="16"/>
      <c r="AN175" s="7"/>
      <c r="AO175" s="4">
        <v>0</v>
      </c>
      <c r="AQ175" s="3" t="str">
        <f t="shared" ca="1" si="21"/>
        <v>ok</v>
      </c>
    </row>
    <row r="176" spans="1:43" ht="13.5" hidden="1" customHeight="1">
      <c r="A176" s="40">
        <v>20080400006</v>
      </c>
      <c r="B176" s="41" t="s">
        <v>250</v>
      </c>
      <c r="C176" s="41" t="s">
        <v>202</v>
      </c>
      <c r="D176" s="41"/>
      <c r="E176" s="41">
        <v>155</v>
      </c>
      <c r="F176" s="41" t="s">
        <v>251</v>
      </c>
      <c r="G176" s="42">
        <f ca="1">IFERROR(VLOOKUP(F176,'[1]2.仕掛品(製造部)'!MY:NB,4,0),0)</f>
        <v>0</v>
      </c>
      <c r="H176" s="43">
        <v>0</v>
      </c>
      <c r="I176" s="43"/>
      <c r="J176" s="43">
        <v>0</v>
      </c>
      <c r="K176" s="46">
        <f>IFERROR(SUMIF('4.4製品課実績'!$A:$A,'4.仕掛品(製品課) (2)'!A176,'4.4製品課実績'!C:C),"")</f>
        <v>0</v>
      </c>
      <c r="L176" s="46">
        <f t="shared" ca="1" si="16"/>
        <v>0</v>
      </c>
      <c r="M176" s="46">
        <f ca="1">$M$692/$L$692*L176</f>
        <v>0</v>
      </c>
      <c r="N176" s="46"/>
      <c r="O176" s="46"/>
      <c r="P176" s="46"/>
      <c r="Q176" s="46"/>
      <c r="R176" s="52">
        <f ca="1">SUMIF('4.1製品別資材価格'!$A:$C,A176,'4.1製品別資材価格'!$C:$C)</f>
        <v>0</v>
      </c>
      <c r="S176" s="46">
        <f t="shared" ca="1" si="17"/>
        <v>0</v>
      </c>
      <c r="T176" s="46">
        <f ca="1">$T$692/$S$692*S176</f>
        <v>0</v>
      </c>
      <c r="U176" s="46">
        <f>IFERROR(SUMIF('4.4製品課実績'!$A:$A,'4.仕掛品(製品課) (2)'!A176,'4.4製品課実績'!D:D),"")</f>
        <v>0</v>
      </c>
      <c r="V176" s="46">
        <f>$V$692/$U$692*U176</f>
        <v>0</v>
      </c>
      <c r="W176" s="46"/>
      <c r="X176" s="46">
        <f>$X$692/$W$692*W176</f>
        <v>0</v>
      </c>
      <c r="Y176" s="46">
        <f t="shared" si="13"/>
        <v>0</v>
      </c>
      <c r="Z176" s="46">
        <f>$Z$692/$Y$692*Y176</f>
        <v>0</v>
      </c>
      <c r="AA176" s="46"/>
      <c r="AB176" s="46"/>
      <c r="AC176" s="46"/>
      <c r="AD176" s="46">
        <f t="shared" si="12"/>
        <v>0</v>
      </c>
      <c r="AE176" s="46">
        <f t="shared" ca="1" si="14"/>
        <v>0</v>
      </c>
      <c r="AF176" s="52">
        <f t="shared" ca="1" si="15"/>
        <v>0</v>
      </c>
      <c r="AG176" s="46">
        <f t="shared" si="18"/>
        <v>0</v>
      </c>
      <c r="AH176" s="46">
        <f t="shared" ca="1" si="19"/>
        <v>0</v>
      </c>
      <c r="AI176" s="46">
        <f>IFERROR(SUMIFS('4.3期末全在庫'!$G:$G,'4.3期末全在庫'!$B:$B,'4.仕掛品(製品課) (2)'!A176,'4.3期末全在庫'!$K:$K,"半製品"),"")</f>
        <v>0</v>
      </c>
      <c r="AJ176" s="47"/>
      <c r="AK176" s="46">
        <f t="shared" ca="1" si="20"/>
        <v>0</v>
      </c>
      <c r="AL176" s="48"/>
      <c r="AM176" s="16"/>
      <c r="AN176" s="7"/>
      <c r="AO176" s="4">
        <v>0</v>
      </c>
      <c r="AQ176" s="3">
        <f t="shared" ca="1" si="21"/>
        <v>0</v>
      </c>
    </row>
    <row r="177" spans="1:43" ht="13.5" customHeight="1">
      <c r="A177" s="40">
        <v>20080700007</v>
      </c>
      <c r="B177" s="41" t="s">
        <v>252</v>
      </c>
      <c r="C177" s="41" t="s">
        <v>202</v>
      </c>
      <c r="D177" s="41"/>
      <c r="E177" s="41">
        <v>125</v>
      </c>
      <c r="F177" s="41" t="s">
        <v>253</v>
      </c>
      <c r="G177" s="42">
        <f ca="1">IFERROR(VLOOKUP(F177,'[1]2.仕掛品(製造部)'!MY:NB,4,0),0)</f>
        <v>1.5486311464524407</v>
      </c>
      <c r="H177" s="43">
        <v>0</v>
      </c>
      <c r="I177" s="43"/>
      <c r="J177" s="43">
        <v>0</v>
      </c>
      <c r="K177" s="46">
        <f>IFERROR(SUMIF('4.4製品課実績'!$A:$A,'4.仕掛品(製品課) (2)'!A177,'4.4製品課実績'!C:C),"")</f>
        <v>1200</v>
      </c>
      <c r="L177" s="46">
        <f t="shared" ca="1" si="16"/>
        <v>232294.67196786613</v>
      </c>
      <c r="M177" s="46">
        <f ca="1">$M$692/$L$692*L177</f>
        <v>247966.61237767962</v>
      </c>
      <c r="N177" s="46"/>
      <c r="O177" s="46"/>
      <c r="P177" s="46"/>
      <c r="Q177" s="46"/>
      <c r="R177" s="52">
        <f ca="1">SUMIF('4.1製品別資材価格'!$A:$C,A177,'4.1製品別資材価格'!$C:$C)</f>
        <v>487.16918707753558</v>
      </c>
      <c r="S177" s="46">
        <f t="shared" ca="1" si="17"/>
        <v>584603.02449304273</v>
      </c>
      <c r="T177" s="46">
        <f ca="1">$T$692/$S$692*S177</f>
        <v>462177.98455619969</v>
      </c>
      <c r="U177" s="46">
        <f>IFERROR(SUMIF('4.4製品課実績'!$A:$A,'4.仕掛品(製品課) (2)'!A177,'4.4製品課実績'!D:D),"")</f>
        <v>4320</v>
      </c>
      <c r="V177" s="46">
        <f>$V$692/$U$692*U177</f>
        <v>496979.56782651832</v>
      </c>
      <c r="W177" s="46"/>
      <c r="X177" s="46">
        <f>$X$692/$W$692*W177</f>
        <v>0</v>
      </c>
      <c r="Y177" s="46">
        <f t="shared" si="13"/>
        <v>150000</v>
      </c>
      <c r="Z177" s="46">
        <f>$Z$692/$Y$692*Y177</f>
        <v>63928.658058413421</v>
      </c>
      <c r="AA177" s="46"/>
      <c r="AB177" s="46"/>
      <c r="AC177" s="46"/>
      <c r="AD177" s="46">
        <f t="shared" si="12"/>
        <v>1200</v>
      </c>
      <c r="AE177" s="46">
        <f t="shared" ca="1" si="14"/>
        <v>1271052.8228188111</v>
      </c>
      <c r="AF177" s="52">
        <f t="shared" ca="1" si="15"/>
        <v>1059.2106856823425</v>
      </c>
      <c r="AG177" s="46">
        <f t="shared" si="18"/>
        <v>0</v>
      </c>
      <c r="AH177" s="46">
        <f t="shared" ca="1" si="19"/>
        <v>0</v>
      </c>
      <c r="AI177" s="46">
        <f>IFERROR(SUMIFS('4.3期末全在庫'!$G:$G,'4.3期末全在庫'!$B:$B,'4.仕掛品(製品課) (2)'!A177,'4.3期末全在庫'!$K:$K,"半製品"),"")</f>
        <v>0</v>
      </c>
      <c r="AJ177" s="47"/>
      <c r="AK177" s="46">
        <f t="shared" ca="1" si="20"/>
        <v>0</v>
      </c>
      <c r="AL177" s="48"/>
      <c r="AM177" s="16"/>
      <c r="AN177" s="7"/>
      <c r="AO177" s="4">
        <v>0</v>
      </c>
      <c r="AQ177" s="3" t="str">
        <f t="shared" ca="1" si="21"/>
        <v>ok</v>
      </c>
    </row>
    <row r="178" spans="1:43" ht="13.5" customHeight="1">
      <c r="A178" s="40">
        <v>20080700011</v>
      </c>
      <c r="B178" s="41" t="s">
        <v>254</v>
      </c>
      <c r="C178" s="41" t="s">
        <v>202</v>
      </c>
      <c r="D178" s="41"/>
      <c r="E178" s="41">
        <v>5</v>
      </c>
      <c r="F178" s="41" t="s">
        <v>255</v>
      </c>
      <c r="G178" s="42">
        <f ca="1">IFERROR(VLOOKUP(F178,'[1]2.仕掛品(製造部)'!MY:NB,4,0),0)</f>
        <v>1.2113726880830433</v>
      </c>
      <c r="H178" s="43">
        <v>0</v>
      </c>
      <c r="I178" s="43"/>
      <c r="J178" s="43">
        <v>0</v>
      </c>
      <c r="K178" s="46">
        <f>IFERROR(SUMIF('4.4製品課実績'!$A:$A,'4.仕掛品(製品課) (2)'!A178,'4.4製品課実績'!C:C),"")</f>
        <v>24300</v>
      </c>
      <c r="L178" s="46">
        <f t="shared" ca="1" si="16"/>
        <v>147181.78160208979</v>
      </c>
      <c r="M178" s="46">
        <f ca="1">$M$692/$L$692*L178</f>
        <v>157111.5147773613</v>
      </c>
      <c r="N178" s="46"/>
      <c r="O178" s="46"/>
      <c r="P178" s="46"/>
      <c r="Q178" s="46"/>
      <c r="R178" s="52">
        <f ca="1">SUMIF('4.1製品別資材価格'!$A:$C,A178,'4.1製品別資材価格'!$C:$C)</f>
        <v>7.3600886000759562</v>
      </c>
      <c r="S178" s="46">
        <f t="shared" ca="1" si="17"/>
        <v>178850.15298184575</v>
      </c>
      <c r="T178" s="46">
        <f ca="1">$T$692/$S$692*S178</f>
        <v>141396.12656708242</v>
      </c>
      <c r="U178" s="46">
        <f>IFERROR(SUMIF('4.4製品課実績'!$A:$A,'4.仕掛品(製品課) (2)'!A178,'4.4製品課実績'!D:D),"")</f>
        <v>2565</v>
      </c>
      <c r="V178" s="46">
        <f>$V$692/$U$692*U178</f>
        <v>295081.61839699524</v>
      </c>
      <c r="W178" s="46"/>
      <c r="X178" s="46">
        <f>$X$692/$W$692*W178</f>
        <v>0</v>
      </c>
      <c r="Y178" s="46">
        <f t="shared" si="13"/>
        <v>121500</v>
      </c>
      <c r="Z178" s="46">
        <f>$Z$692/$Y$692*Y178</f>
        <v>51782.213027314865</v>
      </c>
      <c r="AA178" s="46"/>
      <c r="AB178" s="46"/>
      <c r="AC178" s="46"/>
      <c r="AD178" s="46">
        <f t="shared" si="12"/>
        <v>24300</v>
      </c>
      <c r="AE178" s="46">
        <f t="shared" ca="1" si="14"/>
        <v>645371.47276875388</v>
      </c>
      <c r="AF178" s="52">
        <f t="shared" ca="1" si="15"/>
        <v>26.55849682175942</v>
      </c>
      <c r="AG178" s="46">
        <f t="shared" si="18"/>
        <v>0</v>
      </c>
      <c r="AH178" s="46">
        <f t="shared" ca="1" si="19"/>
        <v>0</v>
      </c>
      <c r="AI178" s="46">
        <f>IFERROR(SUMIFS('4.3期末全在庫'!$G:$G,'4.3期末全在庫'!$B:$B,'4.仕掛品(製品課) (2)'!A178,'4.3期末全在庫'!$K:$K,"半製品"),"")</f>
        <v>0</v>
      </c>
      <c r="AJ178" s="47"/>
      <c r="AK178" s="46">
        <f t="shared" ca="1" si="20"/>
        <v>0</v>
      </c>
      <c r="AL178" s="48"/>
      <c r="AM178" s="16"/>
      <c r="AN178" s="7"/>
      <c r="AO178" s="4">
        <v>160.91396430962723</v>
      </c>
      <c r="AQ178" s="3" t="str">
        <f t="shared" ca="1" si="21"/>
        <v>ok</v>
      </c>
    </row>
    <row r="179" spans="1:43" ht="13.5" hidden="1" customHeight="1">
      <c r="A179" s="40">
        <v>20080700014</v>
      </c>
      <c r="B179" s="41" t="s">
        <v>256</v>
      </c>
      <c r="C179" s="41" t="s">
        <v>202</v>
      </c>
      <c r="D179" s="41"/>
      <c r="E179" s="41">
        <v>35</v>
      </c>
      <c r="F179" s="41" t="s">
        <v>126</v>
      </c>
      <c r="G179" s="42">
        <f ca="1">IFERROR(VLOOKUP(F179,'[1]2.仕掛品(製造部)'!MY:NB,4,0),0)</f>
        <v>1.2657092176984073</v>
      </c>
      <c r="H179" s="43">
        <v>0</v>
      </c>
      <c r="I179" s="43"/>
      <c r="J179" s="43">
        <v>0</v>
      </c>
      <c r="K179" s="46">
        <f>IFERROR(SUMIF('4.4製品課実績'!$A:$A,'4.仕掛品(製品課) (2)'!A179,'4.4製品課実績'!C:C),"")</f>
        <v>0</v>
      </c>
      <c r="L179" s="46">
        <f t="shared" ca="1" si="16"/>
        <v>0</v>
      </c>
      <c r="M179" s="46">
        <f ca="1">$M$692/$L$692*L179</f>
        <v>0</v>
      </c>
      <c r="N179" s="46"/>
      <c r="O179" s="46"/>
      <c r="P179" s="46"/>
      <c r="Q179" s="46"/>
      <c r="R179" s="52">
        <f ca="1">SUMIF('4.1製品別資材価格'!$A:$C,A179,'4.1製品別資材価格'!$C:$C)</f>
        <v>0</v>
      </c>
      <c r="S179" s="46">
        <f t="shared" ca="1" si="17"/>
        <v>0</v>
      </c>
      <c r="T179" s="46">
        <f ca="1">$T$692/$S$692*S179</f>
        <v>0</v>
      </c>
      <c r="U179" s="46">
        <f>IFERROR(SUMIF('4.4製品課実績'!$A:$A,'4.仕掛品(製品課) (2)'!A179,'4.4製品課実績'!D:D),"")</f>
        <v>0</v>
      </c>
      <c r="V179" s="46">
        <f>$V$692/$U$692*U179</f>
        <v>0</v>
      </c>
      <c r="W179" s="46"/>
      <c r="X179" s="46">
        <f>$X$692/$W$692*W179</f>
        <v>0</v>
      </c>
      <c r="Y179" s="46">
        <f t="shared" si="13"/>
        <v>0</v>
      </c>
      <c r="Z179" s="46">
        <f>$Z$692/$Y$692*Y179</f>
        <v>0</v>
      </c>
      <c r="AA179" s="46"/>
      <c r="AB179" s="46"/>
      <c r="AC179" s="46"/>
      <c r="AD179" s="46">
        <f t="shared" si="12"/>
        <v>0</v>
      </c>
      <c r="AE179" s="46">
        <f t="shared" ca="1" si="14"/>
        <v>0</v>
      </c>
      <c r="AF179" s="52">
        <f t="shared" ca="1" si="15"/>
        <v>0</v>
      </c>
      <c r="AG179" s="46">
        <f t="shared" si="18"/>
        <v>0</v>
      </c>
      <c r="AH179" s="46">
        <f t="shared" ca="1" si="19"/>
        <v>0</v>
      </c>
      <c r="AI179" s="46">
        <f>IFERROR(SUMIFS('4.3期末全在庫'!$G:$G,'4.3期末全在庫'!$B:$B,'4.仕掛品(製品課) (2)'!A179,'4.3期末全在庫'!$K:$K,"半製品"),"")</f>
        <v>0</v>
      </c>
      <c r="AJ179" s="47"/>
      <c r="AK179" s="46">
        <f t="shared" ca="1" si="20"/>
        <v>0</v>
      </c>
      <c r="AL179" s="48"/>
      <c r="AM179" s="16"/>
      <c r="AN179" s="7"/>
      <c r="AO179" s="4">
        <v>185.43730418332171</v>
      </c>
      <c r="AQ179" s="3">
        <f t="shared" ca="1" si="21"/>
        <v>0</v>
      </c>
    </row>
    <row r="180" spans="1:43" ht="13.5" hidden="1" customHeight="1">
      <c r="A180" s="40">
        <v>20080800001</v>
      </c>
      <c r="B180" s="41" t="s">
        <v>257</v>
      </c>
      <c r="C180" s="41" t="s">
        <v>202</v>
      </c>
      <c r="D180" s="41"/>
      <c r="E180" s="41">
        <v>35</v>
      </c>
      <c r="F180" s="41" t="s">
        <v>219</v>
      </c>
      <c r="G180" s="42">
        <f ca="1">IFERROR(VLOOKUP(F180,'[1]2.仕掛品(製造部)'!MY:NB,4,0),0)</f>
        <v>1.3583251501585794</v>
      </c>
      <c r="H180" s="43">
        <v>0</v>
      </c>
      <c r="I180" s="43"/>
      <c r="J180" s="43">
        <v>0</v>
      </c>
      <c r="K180" s="46">
        <f>IFERROR(SUMIF('4.4製品課実績'!$A:$A,'4.仕掛品(製品課) (2)'!A180,'4.4製品課実績'!C:C),"")</f>
        <v>0</v>
      </c>
      <c r="L180" s="46">
        <f t="shared" ca="1" si="16"/>
        <v>0</v>
      </c>
      <c r="M180" s="46">
        <f ca="1">$M$692/$L$692*L180</f>
        <v>0</v>
      </c>
      <c r="N180" s="46"/>
      <c r="O180" s="46"/>
      <c r="P180" s="46"/>
      <c r="Q180" s="46"/>
      <c r="R180" s="52">
        <f ca="1">SUMIF('4.1製品別資材価格'!$A:$C,A180,'4.1製品別資材価格'!$C:$C)</f>
        <v>0</v>
      </c>
      <c r="S180" s="46">
        <f t="shared" ca="1" si="17"/>
        <v>0</v>
      </c>
      <c r="T180" s="46">
        <f ca="1">$T$692/$S$692*S180</f>
        <v>0</v>
      </c>
      <c r="U180" s="46">
        <f>IFERROR(SUMIF('4.4製品課実績'!$A:$A,'4.仕掛品(製品課) (2)'!A180,'4.4製品課実績'!D:D),"")</f>
        <v>0</v>
      </c>
      <c r="V180" s="46">
        <f>$V$692/$U$692*U180</f>
        <v>0</v>
      </c>
      <c r="W180" s="46"/>
      <c r="X180" s="46">
        <f>$X$692/$W$692*W180</f>
        <v>0</v>
      </c>
      <c r="Y180" s="46">
        <f t="shared" si="13"/>
        <v>0</v>
      </c>
      <c r="Z180" s="46">
        <f>$Z$692/$Y$692*Y180</f>
        <v>0</v>
      </c>
      <c r="AA180" s="46"/>
      <c r="AB180" s="46"/>
      <c r="AC180" s="46"/>
      <c r="AD180" s="46">
        <f t="shared" si="12"/>
        <v>0</v>
      </c>
      <c r="AE180" s="46">
        <f t="shared" ca="1" si="14"/>
        <v>0</v>
      </c>
      <c r="AF180" s="52">
        <f t="shared" ca="1" si="15"/>
        <v>0</v>
      </c>
      <c r="AG180" s="46">
        <f t="shared" si="18"/>
        <v>0</v>
      </c>
      <c r="AH180" s="46">
        <f t="shared" ca="1" si="19"/>
        <v>0</v>
      </c>
      <c r="AI180" s="46">
        <f>IFERROR(SUMIFS('4.3期末全在庫'!$G:$G,'4.3期末全在庫'!$B:$B,'4.仕掛品(製品課) (2)'!A180,'4.3期末全在庫'!$K:$K,"半製品"),"")</f>
        <v>0</v>
      </c>
      <c r="AJ180" s="47"/>
      <c r="AK180" s="46">
        <f t="shared" ca="1" si="20"/>
        <v>0</v>
      </c>
      <c r="AL180" s="48"/>
      <c r="AM180" s="16"/>
      <c r="AN180" s="7">
        <v>0</v>
      </c>
      <c r="AO180" s="4">
        <v>1168.068528982433</v>
      </c>
      <c r="AQ180" s="3">
        <f t="shared" ca="1" si="21"/>
        <v>0</v>
      </c>
    </row>
    <row r="181" spans="1:43" ht="13.5" customHeight="1">
      <c r="A181" s="40">
        <v>20080800002</v>
      </c>
      <c r="B181" s="41" t="s">
        <v>258</v>
      </c>
      <c r="C181" s="41" t="s">
        <v>202</v>
      </c>
      <c r="D181" s="41"/>
      <c r="E181" s="41">
        <v>35</v>
      </c>
      <c r="F181" s="41" t="s">
        <v>255</v>
      </c>
      <c r="G181" s="42">
        <f ca="1">IFERROR(VLOOKUP(F181,'[1]2.仕掛品(製造部)'!MY:NB,4,0),0)</f>
        <v>1.2113726880830433</v>
      </c>
      <c r="H181" s="43">
        <v>0</v>
      </c>
      <c r="I181" s="43"/>
      <c r="J181" s="43">
        <v>0</v>
      </c>
      <c r="K181" s="46">
        <f>IFERROR(SUMIF('4.4製品課実績'!$A:$A,'4.仕掛品(製品課) (2)'!A181,'4.4製品課実績'!C:C),"")</f>
        <v>3000</v>
      </c>
      <c r="L181" s="46">
        <f t="shared" ca="1" si="16"/>
        <v>127194.13224871954</v>
      </c>
      <c r="M181" s="46">
        <f ca="1">$M$692/$L$692*L181</f>
        <v>135775.38314092948</v>
      </c>
      <c r="N181" s="46"/>
      <c r="O181" s="46"/>
      <c r="P181" s="46"/>
      <c r="Q181" s="46"/>
      <c r="R181" s="52">
        <f ca="1">SUMIF('4.1製品別資材価格'!$A:$C,A181,'4.1製品別資材価格'!$C:$C)</f>
        <v>124.04125859448874</v>
      </c>
      <c r="S181" s="46">
        <f t="shared" ca="1" si="17"/>
        <v>372123.77578346623</v>
      </c>
      <c r="T181" s="46">
        <f ca="1">$T$692/$S$692*S181</f>
        <v>294195.22221286828</v>
      </c>
      <c r="U181" s="46">
        <f>IFERROR(SUMIF('4.4製品課実績'!$A:$A,'4.仕掛品(製品課) (2)'!A181,'4.4製品課実績'!D:D),"")</f>
        <v>3360</v>
      </c>
      <c r="V181" s="46">
        <f>$V$692/$U$692*U181</f>
        <v>386539.6638650698</v>
      </c>
      <c r="W181" s="46"/>
      <c r="X181" s="46">
        <f>$X$692/$W$692*W181</f>
        <v>0</v>
      </c>
      <c r="Y181" s="46">
        <f t="shared" si="13"/>
        <v>105000</v>
      </c>
      <c r="Z181" s="46">
        <f>$Z$692/$Y$692*Y181</f>
        <v>44750.060640889395</v>
      </c>
      <c r="AA181" s="46"/>
      <c r="AB181" s="46"/>
      <c r="AC181" s="46"/>
      <c r="AD181" s="46">
        <f t="shared" si="12"/>
        <v>3000</v>
      </c>
      <c r="AE181" s="46">
        <f t="shared" ca="1" si="14"/>
        <v>861260.3298597571</v>
      </c>
      <c r="AF181" s="52">
        <f t="shared" ca="1" si="15"/>
        <v>287.08677661991902</v>
      </c>
      <c r="AG181" s="46">
        <f t="shared" si="18"/>
        <v>0</v>
      </c>
      <c r="AH181" s="46">
        <f t="shared" ca="1" si="19"/>
        <v>0</v>
      </c>
      <c r="AI181" s="46">
        <f>IFERROR(SUMIFS('4.3期末全在庫'!$G:$G,'4.3期末全在庫'!$B:$B,'4.仕掛品(製品課) (2)'!A181,'4.3期末全在庫'!$K:$K,"半製品"),"")</f>
        <v>0</v>
      </c>
      <c r="AJ181" s="47"/>
      <c r="AK181" s="46">
        <f t="shared" ca="1" si="20"/>
        <v>0</v>
      </c>
      <c r="AL181" s="48"/>
      <c r="AM181" s="16"/>
      <c r="AN181" s="7">
        <v>319.6975756106778</v>
      </c>
      <c r="AO181" s="4">
        <v>0</v>
      </c>
      <c r="AQ181" s="3" t="str">
        <f t="shared" ca="1" si="21"/>
        <v>ok</v>
      </c>
    </row>
    <row r="182" spans="1:43" ht="13.5" customHeight="1">
      <c r="A182" s="40">
        <v>20081200013</v>
      </c>
      <c r="B182" s="41" t="s">
        <v>259</v>
      </c>
      <c r="C182" s="41" t="s">
        <v>202</v>
      </c>
      <c r="D182" s="41"/>
      <c r="E182" s="41">
        <v>130</v>
      </c>
      <c r="F182" s="41" t="s">
        <v>191</v>
      </c>
      <c r="G182" s="42">
        <f ca="1">IFERROR(VLOOKUP(F182,'[1]2.仕掛品(製造部)'!MY:NB,4,0),0)</f>
        <v>1.5731245205740305</v>
      </c>
      <c r="H182" s="43">
        <v>0</v>
      </c>
      <c r="I182" s="43"/>
      <c r="J182" s="43">
        <v>0</v>
      </c>
      <c r="K182" s="46">
        <f>IFERROR(SUMIF('4.4製品課実績'!$A:$A,'4.仕掛品(製品課) (2)'!A182,'4.4製品課実績'!C:C),"")</f>
        <v>864</v>
      </c>
      <c r="L182" s="46">
        <f t="shared" ca="1" si="16"/>
        <v>176693.34615087509</v>
      </c>
      <c r="M182" s="46">
        <f ca="1">$M$692/$L$692*L182</f>
        <v>188614.09994272323</v>
      </c>
      <c r="N182" s="46"/>
      <c r="O182" s="46"/>
      <c r="P182" s="46"/>
      <c r="Q182" s="46"/>
      <c r="R182" s="52">
        <f ca="1">SUMIF('4.1製品別資材価格'!$A:$C,A182,'4.1製品別資材価格'!$C:$C)</f>
        <v>204.62142978038162</v>
      </c>
      <c r="S182" s="46">
        <f t="shared" ca="1" si="17"/>
        <v>176792.91533024973</v>
      </c>
      <c r="T182" s="46">
        <f ca="1">$T$692/$S$692*S182</f>
        <v>139769.70673733164</v>
      </c>
      <c r="U182" s="46">
        <f>IFERROR(SUMIF('4.4製品課実績'!$A:$A,'4.仕掛品(製品課) (2)'!A182,'4.4製品課実績'!D:D),"")</f>
        <v>2030</v>
      </c>
      <c r="V182" s="46">
        <f>$V$692/$U$692*U182</f>
        <v>233534.38025181301</v>
      </c>
      <c r="W182" s="46"/>
      <c r="X182" s="46">
        <f>$X$692/$W$692*W182</f>
        <v>0</v>
      </c>
      <c r="Y182" s="46">
        <f t="shared" si="13"/>
        <v>112320</v>
      </c>
      <c r="Z182" s="46">
        <f>$Z$692/$Y$692*Y182</f>
        <v>47869.779154139964</v>
      </c>
      <c r="AA182" s="46"/>
      <c r="AB182" s="46"/>
      <c r="AC182" s="46"/>
      <c r="AD182" s="46">
        <f t="shared" si="12"/>
        <v>864</v>
      </c>
      <c r="AE182" s="46">
        <f t="shared" ca="1" si="14"/>
        <v>609787.96608600777</v>
      </c>
      <c r="AF182" s="52">
        <f t="shared" ca="1" si="15"/>
        <v>705.77310889584237</v>
      </c>
      <c r="AG182" s="46">
        <f t="shared" si="18"/>
        <v>0</v>
      </c>
      <c r="AH182" s="46">
        <f t="shared" ca="1" si="19"/>
        <v>0</v>
      </c>
      <c r="AI182" s="46">
        <f>IFERROR(SUMIFS('4.3期末全在庫'!$G:$G,'4.3期末全在庫'!$B:$B,'4.仕掛品(製品課) (2)'!A182,'4.3期末全在庫'!$K:$K,"半製品"),"")</f>
        <v>0</v>
      </c>
      <c r="AJ182" s="47"/>
      <c r="AK182" s="46">
        <f t="shared" ca="1" si="20"/>
        <v>0</v>
      </c>
      <c r="AL182" s="48"/>
      <c r="AM182" s="16"/>
      <c r="AN182" s="7">
        <v>609.62904824263035</v>
      </c>
      <c r="AO182" s="4">
        <v>0</v>
      </c>
      <c r="AQ182" s="3" t="str">
        <f t="shared" ca="1" si="21"/>
        <v>ok</v>
      </c>
    </row>
    <row r="183" spans="1:43" ht="13.5" customHeight="1">
      <c r="A183" s="40">
        <v>20081200014</v>
      </c>
      <c r="B183" s="41" t="s">
        <v>260</v>
      </c>
      <c r="C183" s="41" t="s">
        <v>202</v>
      </c>
      <c r="D183" s="41"/>
      <c r="E183" s="41">
        <v>650</v>
      </c>
      <c r="F183" s="41" t="s">
        <v>191</v>
      </c>
      <c r="G183" s="42">
        <f ca="1">IFERROR(VLOOKUP(F183,'[1]2.仕掛品(製造部)'!MY:NB,4,0),0)</f>
        <v>1.5731245205740305</v>
      </c>
      <c r="H183" s="43">
        <v>0</v>
      </c>
      <c r="I183" s="43"/>
      <c r="J183" s="43">
        <v>0</v>
      </c>
      <c r="K183" s="46">
        <f>IFERROR(SUMIF('4.4製品課実績'!$A:$A,'4.仕掛品(製品課) (2)'!A183,'4.4製品課実績'!C:C),"")</f>
        <v>240</v>
      </c>
      <c r="L183" s="46">
        <f t="shared" ca="1" si="16"/>
        <v>245407.42520954876</v>
      </c>
      <c r="M183" s="46">
        <f ca="1">$M$692/$L$692*L183</f>
        <v>261964.02769822674</v>
      </c>
      <c r="N183" s="46"/>
      <c r="O183" s="46"/>
      <c r="P183" s="46"/>
      <c r="Q183" s="46"/>
      <c r="R183" s="52">
        <f ca="1">SUMIF('4.1製品別資材価格'!$A:$C,A183,'4.1製品別資材価格'!$C:$C)</f>
        <v>448.13500327281412</v>
      </c>
      <c r="S183" s="46">
        <f t="shared" ca="1" si="17"/>
        <v>107552.40078547539</v>
      </c>
      <c r="T183" s="46">
        <f ca="1">$T$692/$S$692*S183</f>
        <v>85029.241633359386</v>
      </c>
      <c r="U183" s="46">
        <f>IFERROR(SUMIF('4.4製品課実績'!$A:$A,'4.仕掛品(製品課) (2)'!A183,'4.4製品課実績'!D:D),"")</f>
        <v>710</v>
      </c>
      <c r="V183" s="46">
        <f>$V$692/$U$692*U183</f>
        <v>81679.512304821299</v>
      </c>
      <c r="W183" s="46"/>
      <c r="X183" s="46">
        <f>$X$692/$W$692*W183</f>
        <v>0</v>
      </c>
      <c r="Y183" s="46">
        <f t="shared" si="13"/>
        <v>156000</v>
      </c>
      <c r="Z183" s="46">
        <f>$Z$692/$Y$692*Y183</f>
        <v>66485.804380749949</v>
      </c>
      <c r="AA183" s="46"/>
      <c r="AB183" s="46"/>
      <c r="AC183" s="46"/>
      <c r="AD183" s="46">
        <f t="shared" si="12"/>
        <v>240</v>
      </c>
      <c r="AE183" s="46">
        <f t="shared" ca="1" si="14"/>
        <v>495158.5860171573</v>
      </c>
      <c r="AF183" s="52">
        <f t="shared" ca="1" si="15"/>
        <v>2063.1607750714888</v>
      </c>
      <c r="AG183" s="46">
        <f t="shared" si="18"/>
        <v>0</v>
      </c>
      <c r="AH183" s="46">
        <f t="shared" ca="1" si="19"/>
        <v>0</v>
      </c>
      <c r="AI183" s="46">
        <f>IFERROR(SUMIFS('4.3期末全在庫'!$G:$G,'4.3期末全在庫'!$B:$B,'4.仕掛品(製品課) (2)'!A183,'4.3期末全在庫'!$K:$K,"半製品"),"")</f>
        <v>0</v>
      </c>
      <c r="AJ183" s="47"/>
      <c r="AK183" s="46">
        <f t="shared" ca="1" si="20"/>
        <v>0</v>
      </c>
      <c r="AL183" s="48"/>
      <c r="AM183" s="16"/>
      <c r="AN183" s="7"/>
      <c r="AO183" s="4">
        <v>0</v>
      </c>
      <c r="AQ183" s="3" t="str">
        <f t="shared" ca="1" si="21"/>
        <v>ok</v>
      </c>
    </row>
    <row r="184" spans="1:43" ht="13.5" customHeight="1">
      <c r="A184" s="40">
        <v>20081200016</v>
      </c>
      <c r="B184" s="41" t="s">
        <v>261</v>
      </c>
      <c r="C184" s="41" t="s">
        <v>202</v>
      </c>
      <c r="D184" s="41"/>
      <c r="E184" s="41">
        <v>600</v>
      </c>
      <c r="F184" s="41" t="s">
        <v>255</v>
      </c>
      <c r="G184" s="42">
        <f ca="1">IFERROR(VLOOKUP(F184,'[1]2.仕掛品(製造部)'!MY:NB,4,0),0)</f>
        <v>1.2113726880830433</v>
      </c>
      <c r="H184" s="43">
        <v>0</v>
      </c>
      <c r="I184" s="43"/>
      <c r="J184" s="43">
        <v>0</v>
      </c>
      <c r="K184" s="46">
        <f>IFERROR(SUMIF('4.4製品課実績'!$A:$A,'4.仕掛品(製品課) (2)'!A184,'4.4製品課実績'!C:C),"")</f>
        <v>460</v>
      </c>
      <c r="L184" s="46">
        <f t="shared" ca="1" si="16"/>
        <v>334338.86191091995</v>
      </c>
      <c r="M184" s="46">
        <f ca="1">$M$692/$L$692*L184</f>
        <v>356895.29282758606</v>
      </c>
      <c r="N184" s="46"/>
      <c r="O184" s="46"/>
      <c r="P184" s="46"/>
      <c r="Q184" s="46"/>
      <c r="R184" s="52">
        <f ca="1">SUMIF('4.1製品別資材価格'!$A:$C,A184,'4.1製品別資材価格'!$C:$C)</f>
        <v>1541.4234993383295</v>
      </c>
      <c r="S184" s="46">
        <f t="shared" ca="1" si="17"/>
        <v>709054.80969563161</v>
      </c>
      <c r="T184" s="46">
        <f ca="1">$T$692/$S$692*S184</f>
        <v>560567.61452643969</v>
      </c>
      <c r="U184" s="46">
        <f>IFERROR(SUMIF('4.4製品課実績'!$A:$A,'4.仕掛品(製品課) (2)'!A184,'4.4製品課実績'!D:D),"")</f>
        <v>5395</v>
      </c>
      <c r="V184" s="46">
        <f>$V$692/$U$692*U184</f>
        <v>620649.25195001531</v>
      </c>
      <c r="W184" s="46"/>
      <c r="X184" s="46">
        <f>$X$692/$W$692*W184</f>
        <v>0</v>
      </c>
      <c r="Y184" s="46">
        <f t="shared" si="13"/>
        <v>276000</v>
      </c>
      <c r="Z184" s="46">
        <f>$Z$692/$Y$692*Y184</f>
        <v>117628.73082748069</v>
      </c>
      <c r="AA184" s="46"/>
      <c r="AB184" s="46"/>
      <c r="AC184" s="46"/>
      <c r="AD184" s="46">
        <f t="shared" si="12"/>
        <v>460</v>
      </c>
      <c r="AE184" s="46">
        <f t="shared" ca="1" si="14"/>
        <v>1655740.8901315217</v>
      </c>
      <c r="AF184" s="52">
        <f t="shared" ca="1" si="15"/>
        <v>3599.4367176772212</v>
      </c>
      <c r="AG184" s="46">
        <f t="shared" si="18"/>
        <v>0</v>
      </c>
      <c r="AH184" s="46">
        <f t="shared" ca="1" si="19"/>
        <v>0</v>
      </c>
      <c r="AI184" s="46">
        <f>IFERROR(SUMIFS('4.3期末全在庫'!$G:$G,'4.3期末全在庫'!$B:$B,'4.仕掛品(製品課) (2)'!A184,'4.3期末全在庫'!$K:$K,"半製品"),"")</f>
        <v>0</v>
      </c>
      <c r="AJ184" s="47"/>
      <c r="AK184" s="46">
        <f t="shared" ca="1" si="20"/>
        <v>0</v>
      </c>
      <c r="AL184" s="48"/>
      <c r="AM184" s="16"/>
      <c r="AN184" s="7">
        <v>821.1790482426303</v>
      </c>
      <c r="AO184" s="4">
        <v>0</v>
      </c>
      <c r="AQ184" s="3" t="str">
        <f t="shared" ca="1" si="21"/>
        <v>ok</v>
      </c>
    </row>
    <row r="185" spans="1:43" ht="13.5" customHeight="1">
      <c r="A185" s="40">
        <v>20081200019</v>
      </c>
      <c r="B185" s="41" t="s">
        <v>262</v>
      </c>
      <c r="C185" s="41" t="s">
        <v>202</v>
      </c>
      <c r="D185" s="41"/>
      <c r="E185" s="41">
        <v>1300</v>
      </c>
      <c r="F185" s="41" t="s">
        <v>191</v>
      </c>
      <c r="G185" s="42">
        <f ca="1">IFERROR(VLOOKUP(F185,'[1]2.仕掛品(製造部)'!MY:NB,4,0),0)</f>
        <v>1.5731245205740305</v>
      </c>
      <c r="H185" s="43">
        <v>0</v>
      </c>
      <c r="I185" s="43"/>
      <c r="J185" s="43">
        <v>0</v>
      </c>
      <c r="K185" s="46">
        <f>IFERROR(SUMIF('4.4製品課実績'!$A:$A,'4.仕掛品(製品課) (2)'!A185,'4.4製品課実績'!C:C),"")</f>
        <v>1470</v>
      </c>
      <c r="L185" s="46">
        <f t="shared" ca="1" si="16"/>
        <v>3006240.9588169726</v>
      </c>
      <c r="M185" s="46">
        <f ca="1">$M$692/$L$692*L185</f>
        <v>3209059.3393032774</v>
      </c>
      <c r="N185" s="46"/>
      <c r="O185" s="46"/>
      <c r="P185" s="46"/>
      <c r="Q185" s="46"/>
      <c r="R185" s="52">
        <f ca="1">SUMIF('4.1製品別資材価格'!$A:$C,A185,'4.1製品別資材価格'!$C:$C)</f>
        <v>510.45059019917505</v>
      </c>
      <c r="S185" s="46">
        <f t="shared" ca="1" si="17"/>
        <v>750362.36759278737</v>
      </c>
      <c r="T185" s="46">
        <f ca="1">$T$692/$S$692*S185</f>
        <v>593224.7220951214</v>
      </c>
      <c r="U185" s="46">
        <f>IFERROR(SUMIF('4.4製品課実績'!$A:$A,'4.仕掛品(製品課) (2)'!A185,'4.4製品課実績'!D:D),"")</f>
        <v>4640</v>
      </c>
      <c r="V185" s="46">
        <f>$V$692/$U$692*U185</f>
        <v>533792.86914700118</v>
      </c>
      <c r="W185" s="46"/>
      <c r="X185" s="46">
        <f>$X$692/$W$692*W185</f>
        <v>0</v>
      </c>
      <c r="Y185" s="46">
        <f t="shared" si="13"/>
        <v>1911000</v>
      </c>
      <c r="Z185" s="46">
        <f>$Z$692/$Y$692*Y185</f>
        <v>814451.1036641869</v>
      </c>
      <c r="AA185" s="46"/>
      <c r="AB185" s="46"/>
      <c r="AC185" s="46"/>
      <c r="AD185" s="46">
        <f t="shared" si="12"/>
        <v>1470</v>
      </c>
      <c r="AE185" s="46">
        <f t="shared" ca="1" si="14"/>
        <v>5150528.0342095867</v>
      </c>
      <c r="AF185" s="52">
        <f t="shared" ca="1" si="15"/>
        <v>3503.7605674895149</v>
      </c>
      <c r="AG185" s="46">
        <f t="shared" si="18"/>
        <v>0</v>
      </c>
      <c r="AH185" s="46">
        <f t="shared" ca="1" si="19"/>
        <v>0</v>
      </c>
      <c r="AI185" s="46">
        <f>IFERROR(SUMIFS('4.3期末全在庫'!$G:$G,'4.3期末全在庫'!$B:$B,'4.仕掛品(製品課) (2)'!A185,'4.3期末全在庫'!$K:$K,"半製品"),"")</f>
        <v>0</v>
      </c>
      <c r="AJ185" s="47"/>
      <c r="AK185" s="46">
        <f t="shared" ca="1" si="20"/>
        <v>0</v>
      </c>
      <c r="AL185" s="48"/>
      <c r="AM185" s="16"/>
      <c r="AN185" s="7">
        <v>154.82051772</v>
      </c>
      <c r="AO185" s="4">
        <v>0</v>
      </c>
      <c r="AQ185" s="3" t="str">
        <f t="shared" ca="1" si="21"/>
        <v>ok</v>
      </c>
    </row>
    <row r="186" spans="1:43" ht="13.5" customHeight="1">
      <c r="A186" s="40">
        <v>20090100014</v>
      </c>
      <c r="B186" s="41" t="s">
        <v>263</v>
      </c>
      <c r="C186" s="41" t="s">
        <v>202</v>
      </c>
      <c r="D186" s="41"/>
      <c r="E186" s="41">
        <v>300</v>
      </c>
      <c r="F186" s="41" t="s">
        <v>126</v>
      </c>
      <c r="G186" s="42">
        <f ca="1">IFERROR(VLOOKUP(F186,'[1]2.仕掛品(製造部)'!MY:NB,4,0),0)</f>
        <v>1.2657092176984073</v>
      </c>
      <c r="H186" s="43">
        <v>0</v>
      </c>
      <c r="I186" s="43"/>
      <c r="J186" s="43">
        <v>0</v>
      </c>
      <c r="K186" s="46">
        <f>IFERROR(SUMIF('4.4製品課実績'!$A:$A,'4.仕掛品(製品課) (2)'!A186,'4.4製品課実績'!C:C),"")</f>
        <v>414</v>
      </c>
      <c r="L186" s="498">
        <f t="shared" ca="1" si="16"/>
        <v>157201.08483814218</v>
      </c>
      <c r="M186" s="46">
        <f ca="1">$M$692/$L$692*L186</f>
        <v>167806.77808573504</v>
      </c>
      <c r="N186" s="46"/>
      <c r="O186" s="46"/>
      <c r="P186" s="46"/>
      <c r="Q186" s="46"/>
      <c r="R186" s="52">
        <f ca="1">SUMIF('4.1製品別資材価格'!$A:$C,A186,'4.1製品別資材価格'!$C:$C)</f>
        <v>931.17129357655813</v>
      </c>
      <c r="S186" s="46">
        <f t="shared" ca="1" si="17"/>
        <v>385504.91554069507</v>
      </c>
      <c r="T186" s="46">
        <f ca="1">$T$692/$S$692*S186</f>
        <v>304774.14148791635</v>
      </c>
      <c r="U186" s="46">
        <f>IFERROR(SUMIF('4.4製品課実績'!$A:$A,'4.仕掛品(製品課) (2)'!A186,'4.4製品課実績'!D:D),"")</f>
        <v>3005</v>
      </c>
      <c r="V186" s="46">
        <f>$V$692/$U$692*U186</f>
        <v>345699.90771265916</v>
      </c>
      <c r="W186" s="46"/>
      <c r="X186" s="46">
        <f>$X$692/$W$692*W186</f>
        <v>0</v>
      </c>
      <c r="Y186" s="46">
        <f t="shared" si="13"/>
        <v>124200</v>
      </c>
      <c r="Z186" s="46">
        <f>$Z$692/$Y$692*Y186</f>
        <v>52932.928872366312</v>
      </c>
      <c r="AA186" s="46"/>
      <c r="AB186" s="46"/>
      <c r="AC186" s="46"/>
      <c r="AD186" s="46">
        <f t="shared" si="12"/>
        <v>414</v>
      </c>
      <c r="AE186" s="46">
        <f t="shared" ca="1" si="14"/>
        <v>871213.7561586767</v>
      </c>
      <c r="AF186" s="52">
        <f t="shared" ca="1" si="15"/>
        <v>2104.3810535233738</v>
      </c>
      <c r="AG186" s="46">
        <f t="shared" si="18"/>
        <v>0</v>
      </c>
      <c r="AH186" s="46">
        <f t="shared" ca="1" si="19"/>
        <v>0</v>
      </c>
      <c r="AI186" s="46">
        <f>IFERROR(SUMIFS('4.3期末全在庫'!$G:$G,'4.3期末全在庫'!$B:$B,'4.仕掛品(製品課) (2)'!A186,'4.3期末全在庫'!$K:$K,"半製品"),"")</f>
        <v>0</v>
      </c>
      <c r="AJ186" s="47"/>
      <c r="AK186" s="46">
        <f t="shared" ca="1" si="20"/>
        <v>0</v>
      </c>
      <c r="AL186" s="48"/>
      <c r="AM186" s="16"/>
      <c r="AN186" s="7">
        <v>0</v>
      </c>
      <c r="AO186" s="4">
        <v>1248.6435746212737</v>
      </c>
      <c r="AQ186" s="3" t="str">
        <f t="shared" ca="1" si="21"/>
        <v>ok</v>
      </c>
    </row>
    <row r="187" spans="1:43" ht="13.5" customHeight="1">
      <c r="A187" s="40">
        <v>20090100015</v>
      </c>
      <c r="B187" s="41" t="s">
        <v>264</v>
      </c>
      <c r="C187" s="41" t="s">
        <v>202</v>
      </c>
      <c r="D187" s="41"/>
      <c r="E187" s="41">
        <v>30</v>
      </c>
      <c r="F187" s="41" t="s">
        <v>265</v>
      </c>
      <c r="G187" s="42">
        <f ca="1">IFERROR(VLOOKUP(F187,'[1]2.仕掛品(製造部)'!MY:NB,4,0),0)</f>
        <v>5.4526805319914304</v>
      </c>
      <c r="H187" s="43">
        <v>0</v>
      </c>
      <c r="I187" s="43"/>
      <c r="J187" s="43">
        <v>0</v>
      </c>
      <c r="K187" s="46">
        <f>IFERROR(SUMIF('4.4製品課実績'!$A:$A,'4.仕掛品(製品課) (2)'!A187,'4.4製品課実績'!C:C),"")</f>
        <v>814</v>
      </c>
      <c r="L187" s="46">
        <f t="shared" ca="1" si="16"/>
        <v>133154.45859123074</v>
      </c>
      <c r="M187" s="46">
        <f ca="1">$M$692/$L$692*L187</f>
        <v>142137.82752804138</v>
      </c>
      <c r="N187" s="46"/>
      <c r="O187" s="46"/>
      <c r="P187" s="46"/>
      <c r="Q187" s="46"/>
      <c r="R187" s="52">
        <f ca="1">SUMIF('4.1製品別資材価格'!$A:$C,A187,'4.1製品別資材価格'!$C:$C)</f>
        <v>164.23596185458376</v>
      </c>
      <c r="S187" s="46">
        <f t="shared" ca="1" si="17"/>
        <v>133688.0729496312</v>
      </c>
      <c r="T187" s="46">
        <f ca="1">$T$692/$S$692*S187</f>
        <v>105691.69423754507</v>
      </c>
      <c r="U187" s="46">
        <f>IFERROR(SUMIF('4.4製品課実績'!$A:$A,'4.仕掛品(製品課) (2)'!A187,'4.4製品課実績'!D:D),"")</f>
        <v>2550</v>
      </c>
      <c r="V187" s="46">
        <f>$V$692/$U$692*U187</f>
        <v>293355.99489759759</v>
      </c>
      <c r="W187" s="46"/>
      <c r="X187" s="46">
        <f>$X$692/$W$692*W187</f>
        <v>0</v>
      </c>
      <c r="Y187" s="46">
        <f t="shared" si="13"/>
        <v>24420</v>
      </c>
      <c r="Z187" s="46">
        <f>$Z$692/$Y$692*Y187</f>
        <v>10407.585531909705</v>
      </c>
      <c r="AA187" s="46"/>
      <c r="AB187" s="46"/>
      <c r="AC187" s="46"/>
      <c r="AD187" s="46">
        <f t="shared" si="12"/>
        <v>814</v>
      </c>
      <c r="AE187" s="46">
        <f t="shared" ca="1" si="14"/>
        <v>551593.10219509376</v>
      </c>
      <c r="AF187" s="52">
        <f t="shared" ca="1" si="15"/>
        <v>677.63280367947641</v>
      </c>
      <c r="AG187" s="46">
        <f t="shared" si="18"/>
        <v>0</v>
      </c>
      <c r="AH187" s="46">
        <f t="shared" ca="1" si="19"/>
        <v>0</v>
      </c>
      <c r="AI187" s="46">
        <f>IFERROR(SUMIFS('4.3期末全在庫'!$G:$G,'4.3期末全在庫'!$B:$B,'4.仕掛品(製品課) (2)'!A187,'4.3期末全在庫'!$K:$K,"半製品"),"")</f>
        <v>0</v>
      </c>
      <c r="AJ187" s="47"/>
      <c r="AK187" s="46">
        <f t="shared" ca="1" si="20"/>
        <v>0</v>
      </c>
      <c r="AL187" s="48"/>
      <c r="AM187" s="16"/>
      <c r="AN187" s="7"/>
      <c r="AO187" s="4">
        <v>192.82556807839265</v>
      </c>
      <c r="AQ187" s="3" t="str">
        <f t="shared" ca="1" si="21"/>
        <v>ok</v>
      </c>
    </row>
    <row r="188" spans="1:43" ht="13.5" customHeight="1">
      <c r="A188" s="40">
        <v>20090300004</v>
      </c>
      <c r="B188" s="41" t="s">
        <v>266</v>
      </c>
      <c r="C188" s="41" t="s">
        <v>202</v>
      </c>
      <c r="D188" s="41"/>
      <c r="E188" s="41">
        <v>50</v>
      </c>
      <c r="F188" s="41" t="s">
        <v>126</v>
      </c>
      <c r="G188" s="42">
        <f ca="1">IFERROR(VLOOKUP(F188,'[1]2.仕掛品(製造部)'!MY:NB,4,0),0)</f>
        <v>1.2657092176984073</v>
      </c>
      <c r="H188" s="43">
        <v>0</v>
      </c>
      <c r="I188" s="43"/>
      <c r="J188" s="43">
        <v>0</v>
      </c>
      <c r="K188" s="46">
        <f>IFERROR(SUMIF('4.4製品課実績'!$A:$A,'4.仕掛品(製品課) (2)'!A188,'4.4製品課実績'!C:C),"")</f>
        <v>750</v>
      </c>
      <c r="L188" s="498">
        <f t="shared" ca="1" si="16"/>
        <v>47464.09566369027</v>
      </c>
      <c r="M188" s="46">
        <f ca="1">$M$692/$L$692*L188</f>
        <v>50666.297731200189</v>
      </c>
      <c r="N188" s="46"/>
      <c r="O188" s="46"/>
      <c r="P188" s="46"/>
      <c r="Q188" s="46"/>
      <c r="R188" s="52">
        <f ca="1">SUMIF('4.1製品別資材価格'!$A:$C,A188,'4.1製品別資材価格'!$C:$C)</f>
        <v>401.99998166212652</v>
      </c>
      <c r="S188" s="46">
        <f t="shared" ca="1" si="17"/>
        <v>301499.98624659487</v>
      </c>
      <c r="T188" s="46">
        <f ca="1">$T$692/$S$692*S188</f>
        <v>238361.16158997308</v>
      </c>
      <c r="U188" s="46">
        <f>IFERROR(SUMIF('4.4製品課実績'!$A:$A,'4.仕掛品(製品課) (2)'!A188,'4.4製品課実績'!D:D),"")</f>
        <v>1365</v>
      </c>
      <c r="V188" s="46">
        <f>$V$692/$U$692*U188</f>
        <v>157031.7384451846</v>
      </c>
      <c r="W188" s="46"/>
      <c r="X188" s="46">
        <f>$X$692/$W$692*W188</f>
        <v>0</v>
      </c>
      <c r="Y188" s="46">
        <f t="shared" si="13"/>
        <v>37500</v>
      </c>
      <c r="Z188" s="46">
        <f>$Z$692/$Y$692*Y188</f>
        <v>15982.164514603355</v>
      </c>
      <c r="AA188" s="46"/>
      <c r="AB188" s="46"/>
      <c r="AC188" s="46"/>
      <c r="AD188" s="46">
        <f t="shared" si="12"/>
        <v>750</v>
      </c>
      <c r="AE188" s="46">
        <f t="shared" ca="1" si="14"/>
        <v>462041.36228096124</v>
      </c>
      <c r="AF188" s="52">
        <f t="shared" ca="1" si="15"/>
        <v>616.05514970794832</v>
      </c>
      <c r="AG188" s="46">
        <f t="shared" si="18"/>
        <v>0</v>
      </c>
      <c r="AH188" s="46">
        <f t="shared" ca="1" si="19"/>
        <v>0</v>
      </c>
      <c r="AI188" s="46">
        <f>IFERROR(SUMIFS('4.3期末全在庫'!$G:$G,'4.3期末全在庫'!$B:$B,'4.仕掛品(製品課) (2)'!A188,'4.3期末全在庫'!$K:$K,"半製品"),"")</f>
        <v>0</v>
      </c>
      <c r="AJ188" s="47"/>
      <c r="AK188" s="46">
        <f t="shared" ca="1" si="20"/>
        <v>0</v>
      </c>
      <c r="AL188" s="48"/>
      <c r="AM188" s="16"/>
      <c r="AN188" s="7"/>
      <c r="AO188" s="4">
        <v>0</v>
      </c>
      <c r="AQ188" s="3" t="str">
        <f t="shared" ca="1" si="21"/>
        <v>ok</v>
      </c>
    </row>
    <row r="189" spans="1:43" ht="13.5" hidden="1" customHeight="1">
      <c r="A189" s="40">
        <v>20090300006</v>
      </c>
      <c r="B189" s="41" t="s">
        <v>267</v>
      </c>
      <c r="C189" s="41" t="s">
        <v>202</v>
      </c>
      <c r="D189" s="41"/>
      <c r="E189" s="41">
        <v>20</v>
      </c>
      <c r="F189" s="41" t="s">
        <v>108</v>
      </c>
      <c r="G189" s="42">
        <f ca="1">IFERROR(VLOOKUP(F189,'[1]2.仕掛品(製造部)'!MY:NB,4,0),0)</f>
        <v>1.1499333504230713</v>
      </c>
      <c r="H189" s="43">
        <v>0</v>
      </c>
      <c r="I189" s="43"/>
      <c r="J189" s="43">
        <v>0</v>
      </c>
      <c r="K189" s="46">
        <f>IFERROR(SUMIF('4.4製品課実績'!$A:$A,'4.仕掛品(製品課) (2)'!A189,'4.4製品課実績'!C:C),"")</f>
        <v>0</v>
      </c>
      <c r="L189" s="46">
        <f t="shared" ca="1" si="16"/>
        <v>0</v>
      </c>
      <c r="M189" s="46">
        <f ca="1">$M$692/$L$692*L189</f>
        <v>0</v>
      </c>
      <c r="N189" s="46"/>
      <c r="O189" s="46"/>
      <c r="P189" s="46"/>
      <c r="Q189" s="46"/>
      <c r="R189" s="52">
        <f ca="1">SUMIF('4.1製品別資材価格'!$A:$C,A189,'4.1製品別資材価格'!$C:$C)</f>
        <v>0</v>
      </c>
      <c r="S189" s="46">
        <f t="shared" ca="1" si="17"/>
        <v>0</v>
      </c>
      <c r="T189" s="46">
        <f ca="1">$T$692/$S$692*S189</f>
        <v>0</v>
      </c>
      <c r="U189" s="46">
        <f>IFERROR(SUMIF('4.4製品課実績'!$A:$A,'4.仕掛品(製品課) (2)'!A189,'4.4製品課実績'!D:D),"")</f>
        <v>0</v>
      </c>
      <c r="V189" s="46">
        <f>$V$692/$U$692*U189</f>
        <v>0</v>
      </c>
      <c r="W189" s="46"/>
      <c r="X189" s="46">
        <f>$X$692/$W$692*W189</f>
        <v>0</v>
      </c>
      <c r="Y189" s="46">
        <f t="shared" si="13"/>
        <v>0</v>
      </c>
      <c r="Z189" s="46">
        <f>$Z$692/$Y$692*Y189</f>
        <v>0</v>
      </c>
      <c r="AA189" s="46"/>
      <c r="AB189" s="46"/>
      <c r="AC189" s="46"/>
      <c r="AD189" s="46">
        <f t="shared" si="12"/>
        <v>0</v>
      </c>
      <c r="AE189" s="46">
        <f t="shared" ca="1" si="14"/>
        <v>0</v>
      </c>
      <c r="AF189" s="52">
        <f t="shared" ca="1" si="15"/>
        <v>0</v>
      </c>
      <c r="AG189" s="46">
        <f t="shared" si="18"/>
        <v>0</v>
      </c>
      <c r="AH189" s="46">
        <f t="shared" ca="1" si="19"/>
        <v>0</v>
      </c>
      <c r="AI189" s="46">
        <f>IFERROR(SUMIFS('4.3期末全在庫'!$G:$G,'4.3期末全在庫'!$B:$B,'4.仕掛品(製品課) (2)'!A189,'4.3期末全在庫'!$K:$K,"半製品"),"")</f>
        <v>0</v>
      </c>
      <c r="AJ189" s="47"/>
      <c r="AK189" s="46">
        <f t="shared" ca="1" si="20"/>
        <v>0</v>
      </c>
      <c r="AL189" s="48"/>
      <c r="AM189" s="16"/>
      <c r="AN189" s="7"/>
      <c r="AO189" s="4">
        <v>0</v>
      </c>
      <c r="AQ189" s="3">
        <f t="shared" ca="1" si="21"/>
        <v>0</v>
      </c>
    </row>
    <row r="190" spans="1:43" ht="13.5" hidden="1" customHeight="1">
      <c r="A190" s="40">
        <v>20090600006</v>
      </c>
      <c r="B190" s="41" t="s">
        <v>268</v>
      </c>
      <c r="C190" s="41" t="s">
        <v>202</v>
      </c>
      <c r="D190" s="41"/>
      <c r="E190" s="41">
        <v>70</v>
      </c>
      <c r="F190" s="41" t="s">
        <v>126</v>
      </c>
      <c r="G190" s="42">
        <f ca="1">IFERROR(VLOOKUP(F190,'[1]2.仕掛品(製造部)'!MY:NB,4,0),0)</f>
        <v>1.2657092176984073</v>
      </c>
      <c r="H190" s="43">
        <v>0</v>
      </c>
      <c r="I190" s="43"/>
      <c r="J190" s="43">
        <v>0</v>
      </c>
      <c r="K190" s="46">
        <f>IFERROR(SUMIF('4.4製品課実績'!$A:$A,'4.仕掛品(製品課) (2)'!A190,'4.4製品課実績'!C:C),"")</f>
        <v>0</v>
      </c>
      <c r="L190" s="46">
        <f t="shared" ca="1" si="16"/>
        <v>0</v>
      </c>
      <c r="M190" s="46">
        <f ca="1">$M$692/$L$692*L190</f>
        <v>0</v>
      </c>
      <c r="N190" s="46"/>
      <c r="O190" s="46"/>
      <c r="P190" s="46"/>
      <c r="Q190" s="46"/>
      <c r="R190" s="52">
        <f ca="1">SUMIF('4.1製品別資材価格'!$A:$C,A190,'4.1製品別資材価格'!$C:$C)</f>
        <v>0</v>
      </c>
      <c r="S190" s="46">
        <f t="shared" ca="1" si="17"/>
        <v>0</v>
      </c>
      <c r="T190" s="46">
        <f ca="1">$T$692/$S$692*S190</f>
        <v>0</v>
      </c>
      <c r="U190" s="46">
        <f>IFERROR(SUMIF('4.4製品課実績'!$A:$A,'4.仕掛品(製品課) (2)'!A190,'4.4製品課実績'!D:D),"")</f>
        <v>0</v>
      </c>
      <c r="V190" s="46">
        <f>$V$692/$U$692*U190</f>
        <v>0</v>
      </c>
      <c r="W190" s="46"/>
      <c r="X190" s="46">
        <f>$X$692/$W$692*W190</f>
        <v>0</v>
      </c>
      <c r="Y190" s="46">
        <f t="shared" si="13"/>
        <v>0</v>
      </c>
      <c r="Z190" s="46">
        <f>$Z$692/$Y$692*Y190</f>
        <v>0</v>
      </c>
      <c r="AA190" s="46"/>
      <c r="AB190" s="46"/>
      <c r="AC190" s="46"/>
      <c r="AD190" s="46">
        <f t="shared" si="12"/>
        <v>0</v>
      </c>
      <c r="AE190" s="46">
        <f t="shared" ca="1" si="14"/>
        <v>0</v>
      </c>
      <c r="AF190" s="52">
        <f t="shared" ca="1" si="15"/>
        <v>0</v>
      </c>
      <c r="AG190" s="46">
        <f t="shared" si="18"/>
        <v>0</v>
      </c>
      <c r="AH190" s="46">
        <f t="shared" ca="1" si="19"/>
        <v>0</v>
      </c>
      <c r="AI190" s="46">
        <f>IFERROR(SUMIFS('4.3期末全在庫'!$G:$G,'4.3期末全在庫'!$B:$B,'4.仕掛品(製品課) (2)'!A190,'4.3期末全在庫'!$K:$K,"半製品"),"")</f>
        <v>0</v>
      </c>
      <c r="AJ190" s="47"/>
      <c r="AK190" s="46">
        <f t="shared" ca="1" si="20"/>
        <v>0</v>
      </c>
      <c r="AL190" s="48"/>
      <c r="AM190" s="16"/>
      <c r="AN190" s="7"/>
      <c r="AO190" s="4">
        <v>0</v>
      </c>
      <c r="AQ190" s="3">
        <f t="shared" ca="1" si="21"/>
        <v>0</v>
      </c>
    </row>
    <row r="191" spans="1:43" ht="13.5" hidden="1" customHeight="1">
      <c r="A191" s="40">
        <v>20090600008</v>
      </c>
      <c r="B191" s="41" t="s">
        <v>269</v>
      </c>
      <c r="C191" s="41" t="s">
        <v>202</v>
      </c>
      <c r="D191" s="41"/>
      <c r="E191" s="41">
        <v>70</v>
      </c>
      <c r="F191" s="41" t="s">
        <v>126</v>
      </c>
      <c r="G191" s="42">
        <f ca="1">IFERROR(VLOOKUP(F191,'[1]2.仕掛品(製造部)'!MY:NB,4,0),0)</f>
        <v>1.2657092176984073</v>
      </c>
      <c r="H191" s="43">
        <v>0</v>
      </c>
      <c r="I191" s="43"/>
      <c r="J191" s="43">
        <v>0</v>
      </c>
      <c r="K191" s="46">
        <f>IFERROR(SUMIF('4.4製品課実績'!$A:$A,'4.仕掛品(製品課) (2)'!A191,'4.4製品課実績'!C:C),"")</f>
        <v>0</v>
      </c>
      <c r="L191" s="46">
        <f t="shared" ca="1" si="16"/>
        <v>0</v>
      </c>
      <c r="M191" s="46">
        <f ca="1">$M$692/$L$692*L191</f>
        <v>0</v>
      </c>
      <c r="N191" s="46"/>
      <c r="O191" s="46"/>
      <c r="P191" s="46"/>
      <c r="Q191" s="46"/>
      <c r="R191" s="52">
        <f ca="1">SUMIF('4.1製品別資材価格'!$A:$C,A191,'4.1製品別資材価格'!$C:$C)</f>
        <v>0</v>
      </c>
      <c r="S191" s="46">
        <f t="shared" ca="1" si="17"/>
        <v>0</v>
      </c>
      <c r="T191" s="46">
        <f ca="1">$T$692/$S$692*S191</f>
        <v>0</v>
      </c>
      <c r="U191" s="46">
        <f>IFERROR(SUMIF('4.4製品課実績'!$A:$A,'4.仕掛品(製品課) (2)'!A191,'4.4製品課実績'!D:D),"")</f>
        <v>0</v>
      </c>
      <c r="V191" s="46">
        <f>$V$692/$U$692*U191</f>
        <v>0</v>
      </c>
      <c r="W191" s="46"/>
      <c r="X191" s="46">
        <f>$X$692/$W$692*W191</f>
        <v>0</v>
      </c>
      <c r="Y191" s="46">
        <f t="shared" si="13"/>
        <v>0</v>
      </c>
      <c r="Z191" s="46">
        <f>$Z$692/$Y$692*Y191</f>
        <v>0</v>
      </c>
      <c r="AA191" s="46"/>
      <c r="AB191" s="46"/>
      <c r="AC191" s="46"/>
      <c r="AD191" s="46">
        <f t="shared" si="12"/>
        <v>0</v>
      </c>
      <c r="AE191" s="46">
        <f t="shared" ca="1" si="14"/>
        <v>0</v>
      </c>
      <c r="AF191" s="52">
        <f t="shared" ca="1" si="15"/>
        <v>0</v>
      </c>
      <c r="AG191" s="46">
        <f t="shared" si="18"/>
        <v>0</v>
      </c>
      <c r="AH191" s="46">
        <f t="shared" ca="1" si="19"/>
        <v>0</v>
      </c>
      <c r="AI191" s="46">
        <f>IFERROR(SUMIFS('4.3期末全在庫'!$G:$G,'4.3期末全在庫'!$B:$B,'4.仕掛品(製品課) (2)'!A191,'4.3期末全在庫'!$K:$K,"半製品"),"")</f>
        <v>0</v>
      </c>
      <c r="AJ191" s="47"/>
      <c r="AK191" s="46">
        <f t="shared" ca="1" si="20"/>
        <v>0</v>
      </c>
      <c r="AL191" s="48"/>
      <c r="AM191" s="16"/>
      <c r="AN191" s="7"/>
      <c r="AO191" s="4">
        <v>0</v>
      </c>
      <c r="AQ191" s="3">
        <f t="shared" ca="1" si="21"/>
        <v>0</v>
      </c>
    </row>
    <row r="192" spans="1:43" ht="13.5" hidden="1" customHeight="1">
      <c r="A192" s="40">
        <v>20090600009</v>
      </c>
      <c r="B192" s="41" t="s">
        <v>270</v>
      </c>
      <c r="C192" s="41" t="s">
        <v>202</v>
      </c>
      <c r="D192" s="41"/>
      <c r="E192" s="41">
        <v>35</v>
      </c>
      <c r="F192" s="41" t="s">
        <v>126</v>
      </c>
      <c r="G192" s="42">
        <f ca="1">IFERROR(VLOOKUP(F192,'[1]2.仕掛品(製造部)'!MY:NB,4,0),0)</f>
        <v>1.2657092176984073</v>
      </c>
      <c r="H192" s="43">
        <v>0</v>
      </c>
      <c r="I192" s="43"/>
      <c r="J192" s="43">
        <v>0</v>
      </c>
      <c r="K192" s="46">
        <f>IFERROR(SUMIF('4.4製品課実績'!$A:$A,'4.仕掛品(製品課) (2)'!A192,'4.4製品課実績'!C:C),"")</f>
        <v>0</v>
      </c>
      <c r="L192" s="46">
        <f t="shared" ca="1" si="16"/>
        <v>0</v>
      </c>
      <c r="M192" s="46">
        <f ca="1">$M$692/$L$692*L192</f>
        <v>0</v>
      </c>
      <c r="N192" s="46"/>
      <c r="O192" s="46"/>
      <c r="P192" s="46"/>
      <c r="Q192" s="46"/>
      <c r="R192" s="52">
        <f ca="1">SUMIF('4.1製品別資材価格'!$A:$C,A192,'4.1製品別資材価格'!$C:$C)</f>
        <v>0</v>
      </c>
      <c r="S192" s="46">
        <f t="shared" ca="1" si="17"/>
        <v>0</v>
      </c>
      <c r="T192" s="46">
        <f ca="1">$T$692/$S$692*S192</f>
        <v>0</v>
      </c>
      <c r="U192" s="46">
        <f>IFERROR(SUMIF('4.4製品課実績'!$A:$A,'4.仕掛品(製品課) (2)'!A192,'4.4製品課実績'!D:D),"")</f>
        <v>0</v>
      </c>
      <c r="V192" s="46">
        <f>$V$692/$U$692*U192</f>
        <v>0</v>
      </c>
      <c r="W192" s="46"/>
      <c r="X192" s="46">
        <f>$X$692/$W$692*W192</f>
        <v>0</v>
      </c>
      <c r="Y192" s="46">
        <f t="shared" si="13"/>
        <v>0</v>
      </c>
      <c r="Z192" s="46">
        <f>$Z$692/$Y$692*Y192</f>
        <v>0</v>
      </c>
      <c r="AA192" s="46"/>
      <c r="AB192" s="46"/>
      <c r="AC192" s="46"/>
      <c r="AD192" s="46">
        <f t="shared" si="12"/>
        <v>0</v>
      </c>
      <c r="AE192" s="46">
        <f t="shared" ca="1" si="14"/>
        <v>0</v>
      </c>
      <c r="AF192" s="52">
        <f t="shared" ca="1" si="15"/>
        <v>0</v>
      </c>
      <c r="AG192" s="46">
        <f t="shared" si="18"/>
        <v>0</v>
      </c>
      <c r="AH192" s="46">
        <f t="shared" ca="1" si="19"/>
        <v>0</v>
      </c>
      <c r="AI192" s="46">
        <f>IFERROR(SUMIFS('4.3期末全在庫'!$G:$G,'4.3期末全在庫'!$B:$B,'4.仕掛品(製品課) (2)'!A192,'4.3期末全在庫'!$K:$K,"半製品"),"")</f>
        <v>0</v>
      </c>
      <c r="AJ192" s="47"/>
      <c r="AK192" s="46">
        <f t="shared" ca="1" si="20"/>
        <v>0</v>
      </c>
      <c r="AL192" s="48"/>
      <c r="AM192" s="16"/>
      <c r="AN192" s="7"/>
      <c r="AO192" s="4">
        <v>0</v>
      </c>
      <c r="AQ192" s="3">
        <f t="shared" ca="1" si="21"/>
        <v>0</v>
      </c>
    </row>
    <row r="193" spans="1:43" ht="13.5" hidden="1" customHeight="1">
      <c r="A193" s="40">
        <v>20090700004</v>
      </c>
      <c r="B193" s="41" t="s">
        <v>271</v>
      </c>
      <c r="C193" s="41" t="s">
        <v>202</v>
      </c>
      <c r="D193" s="41"/>
      <c r="E193" s="41">
        <v>5</v>
      </c>
      <c r="F193" s="41" t="s">
        <v>126</v>
      </c>
      <c r="G193" s="42">
        <f ca="1">IFERROR(VLOOKUP(F193,'[1]2.仕掛品(製造部)'!MY:NB,4,0),0)</f>
        <v>1.2657092176984073</v>
      </c>
      <c r="H193" s="43">
        <v>0</v>
      </c>
      <c r="I193" s="43"/>
      <c r="J193" s="43">
        <v>0</v>
      </c>
      <c r="K193" s="46">
        <f>IFERROR(SUMIF('4.4製品課実績'!$A:$A,'4.仕掛品(製品課) (2)'!A193,'4.4製品課実績'!C:C),"")</f>
        <v>0</v>
      </c>
      <c r="L193" s="46">
        <f t="shared" ca="1" si="16"/>
        <v>0</v>
      </c>
      <c r="M193" s="46">
        <f ca="1">$M$692/$L$692*L193</f>
        <v>0</v>
      </c>
      <c r="N193" s="46"/>
      <c r="O193" s="46"/>
      <c r="P193" s="46"/>
      <c r="Q193" s="46"/>
      <c r="R193" s="52">
        <f ca="1">SUMIF('4.1製品別資材価格'!$A:$C,A193,'4.1製品別資材価格'!$C:$C)</f>
        <v>0</v>
      </c>
      <c r="S193" s="46">
        <f t="shared" ca="1" si="17"/>
        <v>0</v>
      </c>
      <c r="T193" s="46">
        <f ca="1">$T$692/$S$692*S193</f>
        <v>0</v>
      </c>
      <c r="U193" s="46">
        <f>IFERROR(SUMIF('4.4製品課実績'!$A:$A,'4.仕掛品(製品課) (2)'!A193,'4.4製品課実績'!D:D),"")</f>
        <v>0</v>
      </c>
      <c r="V193" s="46">
        <f>$V$692/$U$692*U193</f>
        <v>0</v>
      </c>
      <c r="W193" s="46"/>
      <c r="X193" s="46">
        <f>$X$692/$W$692*W193</f>
        <v>0</v>
      </c>
      <c r="Y193" s="46">
        <f t="shared" si="13"/>
        <v>0</v>
      </c>
      <c r="Z193" s="46">
        <f>$Z$692/$Y$692*Y193</f>
        <v>0</v>
      </c>
      <c r="AA193" s="46"/>
      <c r="AB193" s="46"/>
      <c r="AC193" s="46"/>
      <c r="AD193" s="46">
        <f t="shared" si="12"/>
        <v>0</v>
      </c>
      <c r="AE193" s="46">
        <f t="shared" ca="1" si="14"/>
        <v>0</v>
      </c>
      <c r="AF193" s="52">
        <f t="shared" ca="1" si="15"/>
        <v>0</v>
      </c>
      <c r="AG193" s="46">
        <f t="shared" si="18"/>
        <v>0</v>
      </c>
      <c r="AH193" s="46">
        <f t="shared" ca="1" si="19"/>
        <v>0</v>
      </c>
      <c r="AI193" s="46">
        <f>IFERROR(SUMIFS('4.3期末全在庫'!$G:$G,'4.3期末全在庫'!$B:$B,'4.仕掛品(製品課) (2)'!A193,'4.3期末全在庫'!$K:$K,"半製品"),"")</f>
        <v>0</v>
      </c>
      <c r="AJ193" s="47"/>
      <c r="AK193" s="46">
        <f t="shared" ca="1" si="20"/>
        <v>0</v>
      </c>
      <c r="AL193" s="48"/>
      <c r="AM193" s="16"/>
      <c r="AN193" s="7"/>
      <c r="AO193" s="4">
        <v>0</v>
      </c>
      <c r="AQ193" s="3">
        <f t="shared" ca="1" si="21"/>
        <v>0</v>
      </c>
    </row>
    <row r="194" spans="1:43" ht="13.5" hidden="1" customHeight="1">
      <c r="A194" s="40">
        <v>20091000002</v>
      </c>
      <c r="B194" s="41" t="s">
        <v>272</v>
      </c>
      <c r="C194" s="41" t="s">
        <v>202</v>
      </c>
      <c r="D194" s="41"/>
      <c r="E194" s="41">
        <v>145</v>
      </c>
      <c r="F194" s="41" t="s">
        <v>273</v>
      </c>
      <c r="G194" s="42">
        <f ca="1">IFERROR(VLOOKUP(F194,'[1]2.仕掛品(製造部)'!MY:NB,4,0),0)</f>
        <v>1.6947415974326687</v>
      </c>
      <c r="H194" s="43">
        <v>0</v>
      </c>
      <c r="I194" s="43"/>
      <c r="J194" s="43">
        <v>0</v>
      </c>
      <c r="K194" s="46">
        <f>IFERROR(SUMIF('4.4製品課実績'!$A:$A,'4.仕掛品(製品課) (2)'!A194,'4.4製品課実績'!C:C),"")</f>
        <v>0</v>
      </c>
      <c r="L194" s="46">
        <f t="shared" ca="1" si="16"/>
        <v>0</v>
      </c>
      <c r="M194" s="46">
        <f ca="1">$M$692/$L$692*L194</f>
        <v>0</v>
      </c>
      <c r="N194" s="46"/>
      <c r="O194" s="46"/>
      <c r="P194" s="46"/>
      <c r="Q194" s="46"/>
      <c r="R194" s="52">
        <f ca="1">SUMIF('4.1製品別資材価格'!$A:$C,A194,'4.1製品別資材価格'!$C:$C)</f>
        <v>0</v>
      </c>
      <c r="S194" s="46">
        <f t="shared" ca="1" si="17"/>
        <v>0</v>
      </c>
      <c r="T194" s="46">
        <f ca="1">$T$692/$S$692*S194</f>
        <v>0</v>
      </c>
      <c r="U194" s="46">
        <f>IFERROR(SUMIF('4.4製品課実績'!$A:$A,'4.仕掛品(製品課) (2)'!A194,'4.4製品課実績'!D:D),"")</f>
        <v>0</v>
      </c>
      <c r="V194" s="46">
        <f>$V$692/$U$692*U194</f>
        <v>0</v>
      </c>
      <c r="W194" s="46"/>
      <c r="X194" s="46">
        <f>$X$692/$W$692*W194</f>
        <v>0</v>
      </c>
      <c r="Y194" s="46">
        <f t="shared" si="13"/>
        <v>0</v>
      </c>
      <c r="Z194" s="46">
        <f>$Z$692/$Y$692*Y194</f>
        <v>0</v>
      </c>
      <c r="AA194" s="46"/>
      <c r="AB194" s="46"/>
      <c r="AC194" s="46"/>
      <c r="AD194" s="46">
        <f t="shared" si="12"/>
        <v>0</v>
      </c>
      <c r="AE194" s="46">
        <f t="shared" ca="1" si="14"/>
        <v>0</v>
      </c>
      <c r="AF194" s="52">
        <f t="shared" ca="1" si="15"/>
        <v>0</v>
      </c>
      <c r="AG194" s="46">
        <f t="shared" si="18"/>
        <v>0</v>
      </c>
      <c r="AH194" s="46">
        <f t="shared" ca="1" si="19"/>
        <v>0</v>
      </c>
      <c r="AI194" s="46">
        <f>IFERROR(SUMIFS('4.3期末全在庫'!$G:$G,'4.3期末全在庫'!$B:$B,'4.仕掛品(製品課) (2)'!A194,'4.3期末全在庫'!$K:$K,"半製品"),"")</f>
        <v>0</v>
      </c>
      <c r="AJ194" s="47"/>
      <c r="AK194" s="46">
        <f t="shared" ca="1" si="20"/>
        <v>0</v>
      </c>
      <c r="AL194" s="48"/>
      <c r="AM194" s="16"/>
      <c r="AN194" s="7">
        <v>26.047342</v>
      </c>
      <c r="AO194" s="4">
        <v>0</v>
      </c>
      <c r="AQ194" s="3">
        <f t="shared" ca="1" si="21"/>
        <v>0</v>
      </c>
    </row>
    <row r="195" spans="1:43" ht="13.5" hidden="1" customHeight="1">
      <c r="A195" s="40">
        <v>20091100023</v>
      </c>
      <c r="B195" s="41" t="s">
        <v>274</v>
      </c>
      <c r="C195" s="41" t="s">
        <v>202</v>
      </c>
      <c r="D195" s="41"/>
      <c r="E195" s="41">
        <v>30</v>
      </c>
      <c r="F195" s="41" t="s">
        <v>273</v>
      </c>
      <c r="G195" s="42">
        <f ca="1">IFERROR(VLOOKUP(F195,'[1]2.仕掛品(製造部)'!MY:NB,4,0),0)</f>
        <v>1.6947415974326687</v>
      </c>
      <c r="H195" s="43">
        <v>0</v>
      </c>
      <c r="I195" s="43"/>
      <c r="J195" s="43">
        <v>0</v>
      </c>
      <c r="K195" s="46">
        <f>IFERROR(SUMIF('4.4製品課実績'!$A:$A,'4.仕掛品(製品課) (2)'!A195,'4.4製品課実績'!C:C),"")</f>
        <v>0</v>
      </c>
      <c r="L195" s="46">
        <f t="shared" ca="1" si="16"/>
        <v>0</v>
      </c>
      <c r="M195" s="46">
        <f ca="1">$M$692/$L$692*L195</f>
        <v>0</v>
      </c>
      <c r="N195" s="46"/>
      <c r="O195" s="46"/>
      <c r="P195" s="46"/>
      <c r="Q195" s="46"/>
      <c r="R195" s="52">
        <f ca="1">SUMIF('4.1製品別資材価格'!$A:$C,A195,'4.1製品別資材価格'!$C:$C)</f>
        <v>0</v>
      </c>
      <c r="S195" s="46">
        <f t="shared" ca="1" si="17"/>
        <v>0</v>
      </c>
      <c r="T195" s="46">
        <f ca="1">$T$692/$S$692*S195</f>
        <v>0</v>
      </c>
      <c r="U195" s="46">
        <f>IFERROR(SUMIF('4.4製品課実績'!$A:$A,'4.仕掛品(製品課) (2)'!A195,'4.4製品課実績'!D:D),"")</f>
        <v>0</v>
      </c>
      <c r="V195" s="46">
        <f>$V$692/$U$692*U195</f>
        <v>0</v>
      </c>
      <c r="W195" s="46"/>
      <c r="X195" s="46">
        <f>$X$692/$W$692*W195</f>
        <v>0</v>
      </c>
      <c r="Y195" s="46">
        <f t="shared" si="13"/>
        <v>0</v>
      </c>
      <c r="Z195" s="46">
        <f>$Z$692/$Y$692*Y195</f>
        <v>0</v>
      </c>
      <c r="AA195" s="46"/>
      <c r="AB195" s="46"/>
      <c r="AC195" s="46"/>
      <c r="AD195" s="46">
        <f t="shared" si="12"/>
        <v>0</v>
      </c>
      <c r="AE195" s="46">
        <f t="shared" ca="1" si="14"/>
        <v>0</v>
      </c>
      <c r="AF195" s="52">
        <f t="shared" ca="1" si="15"/>
        <v>0</v>
      </c>
      <c r="AG195" s="46">
        <f t="shared" si="18"/>
        <v>0</v>
      </c>
      <c r="AH195" s="46">
        <f t="shared" ca="1" si="19"/>
        <v>0</v>
      </c>
      <c r="AI195" s="46">
        <f>IFERROR(SUMIFS('4.3期末全在庫'!$G:$G,'4.3期末全在庫'!$B:$B,'4.仕掛品(製品課) (2)'!A195,'4.3期末全在庫'!$K:$K,"半製品"),"")</f>
        <v>0</v>
      </c>
      <c r="AJ195" s="47"/>
      <c r="AK195" s="46">
        <f t="shared" ca="1" si="20"/>
        <v>0</v>
      </c>
      <c r="AL195" s="48"/>
      <c r="AM195" s="16"/>
      <c r="AN195" s="7"/>
      <c r="AO195" s="4">
        <v>0</v>
      </c>
      <c r="AQ195" s="3">
        <f t="shared" ca="1" si="21"/>
        <v>0</v>
      </c>
    </row>
    <row r="196" spans="1:43" ht="13.5" hidden="1" customHeight="1">
      <c r="A196" s="40">
        <v>20091100024</v>
      </c>
      <c r="B196" s="41" t="s">
        <v>275</v>
      </c>
      <c r="C196" s="41" t="s">
        <v>202</v>
      </c>
      <c r="D196" s="41"/>
      <c r="E196" s="41">
        <v>21</v>
      </c>
      <c r="F196" s="41" t="s">
        <v>236</v>
      </c>
      <c r="G196" s="42">
        <f ca="1">IFERROR(VLOOKUP(F196,'[1]2.仕掛品(製造部)'!MY:NB,4,0),0)</f>
        <v>1.349963068994019</v>
      </c>
      <c r="H196" s="43">
        <v>0</v>
      </c>
      <c r="I196" s="43"/>
      <c r="J196" s="43">
        <v>0</v>
      </c>
      <c r="K196" s="46">
        <f>IFERROR(SUMIF('4.4製品課実績'!$A:$A,'4.仕掛品(製品課) (2)'!A196,'4.4製品課実績'!C:C),"")</f>
        <v>0</v>
      </c>
      <c r="L196" s="46">
        <f t="shared" ca="1" si="16"/>
        <v>0</v>
      </c>
      <c r="M196" s="46">
        <f ca="1">$M$692/$L$692*L196</f>
        <v>0</v>
      </c>
      <c r="N196" s="46"/>
      <c r="O196" s="46"/>
      <c r="P196" s="46"/>
      <c r="Q196" s="46"/>
      <c r="R196" s="52">
        <f ca="1">SUMIF('4.1製品別資材価格'!$A:$C,A196,'4.1製品別資材価格'!$C:$C)</f>
        <v>0</v>
      </c>
      <c r="S196" s="46">
        <f t="shared" ca="1" si="17"/>
        <v>0</v>
      </c>
      <c r="T196" s="46">
        <f ca="1">$T$692/$S$692*S196</f>
        <v>0</v>
      </c>
      <c r="U196" s="46">
        <f>IFERROR(SUMIF('4.4製品課実績'!$A:$A,'4.仕掛品(製品課) (2)'!A196,'4.4製品課実績'!D:D),"")</f>
        <v>0</v>
      </c>
      <c r="V196" s="46">
        <f>$V$692/$U$692*U196</f>
        <v>0</v>
      </c>
      <c r="W196" s="46"/>
      <c r="X196" s="46">
        <f>$X$692/$W$692*W196</f>
        <v>0</v>
      </c>
      <c r="Y196" s="46">
        <f t="shared" si="13"/>
        <v>0</v>
      </c>
      <c r="Z196" s="46">
        <f>$Z$692/$Y$692*Y196</f>
        <v>0</v>
      </c>
      <c r="AA196" s="46"/>
      <c r="AB196" s="46"/>
      <c r="AC196" s="46"/>
      <c r="AD196" s="46">
        <f t="shared" si="12"/>
        <v>0</v>
      </c>
      <c r="AE196" s="46">
        <f t="shared" ca="1" si="14"/>
        <v>0</v>
      </c>
      <c r="AF196" s="52">
        <f t="shared" ca="1" si="15"/>
        <v>0</v>
      </c>
      <c r="AG196" s="46">
        <f t="shared" si="18"/>
        <v>0</v>
      </c>
      <c r="AH196" s="46">
        <f t="shared" ca="1" si="19"/>
        <v>0</v>
      </c>
      <c r="AI196" s="46">
        <f>IFERROR(SUMIFS('4.3期末全在庫'!$G:$G,'4.3期末全在庫'!$B:$B,'4.仕掛品(製品課) (2)'!A196,'4.3期末全在庫'!$K:$K,"半製品"),"")</f>
        <v>0</v>
      </c>
      <c r="AJ196" s="47"/>
      <c r="AK196" s="46">
        <f t="shared" ca="1" si="20"/>
        <v>0</v>
      </c>
      <c r="AL196" s="48"/>
      <c r="AM196" s="16"/>
      <c r="AN196" s="7"/>
      <c r="AO196" s="4">
        <v>0</v>
      </c>
      <c r="AQ196" s="3">
        <f t="shared" ca="1" si="21"/>
        <v>0</v>
      </c>
    </row>
    <row r="197" spans="1:43" ht="13.5" customHeight="1">
      <c r="A197" s="40">
        <v>20091200010</v>
      </c>
      <c r="B197" s="41" t="s">
        <v>276</v>
      </c>
      <c r="C197" s="41" t="s">
        <v>202</v>
      </c>
      <c r="D197" s="41"/>
      <c r="E197" s="41">
        <v>75</v>
      </c>
      <c r="F197" s="41" t="s">
        <v>200</v>
      </c>
      <c r="G197" s="42">
        <f ca="1">IFERROR(VLOOKUP(F197,'[1]2.仕掛品(製造部)'!MY:NB,4,0),0)</f>
        <v>1.4973297795834115</v>
      </c>
      <c r="H197" s="43">
        <v>0</v>
      </c>
      <c r="I197" s="43"/>
      <c r="J197" s="43">
        <v>0</v>
      </c>
      <c r="K197" s="46">
        <f>IFERROR(SUMIF('4.4製品課実績'!$A:$A,'4.仕掛品(製品課) (2)'!A197,'4.4製品課実績'!C:C),"")</f>
        <v>1380</v>
      </c>
      <c r="L197" s="46">
        <f t="shared" ca="1" si="16"/>
        <v>154973.6321868831</v>
      </c>
      <c r="M197" s="46">
        <f ca="1">$M$692/$L$692*L197</f>
        <v>165429.04861185024</v>
      </c>
      <c r="N197" s="46"/>
      <c r="O197" s="46"/>
      <c r="P197" s="46"/>
      <c r="Q197" s="46"/>
      <c r="R197" s="52">
        <f ca="1">SUMIF('4.1製品別資材価格'!$A:$C,A197,'4.1製品別資材価格'!$C:$C)</f>
        <v>143.75837242280213</v>
      </c>
      <c r="S197" s="46">
        <f t="shared" ca="1" si="17"/>
        <v>198386.55394346692</v>
      </c>
      <c r="T197" s="46">
        <f ca="1">$T$692/$S$692*S197</f>
        <v>156841.29883548443</v>
      </c>
      <c r="U197" s="46">
        <f>IFERROR(SUMIF('4.4製品課実績'!$A:$A,'4.仕掛品(製品課) (2)'!A197,'4.4製品課実績'!D:D),"")</f>
        <v>1990</v>
      </c>
      <c r="V197" s="46">
        <f>$V$692/$U$692*U197</f>
        <v>228932.71758675264</v>
      </c>
      <c r="W197" s="46"/>
      <c r="X197" s="46">
        <f>$X$692/$W$692*W197</f>
        <v>0</v>
      </c>
      <c r="Y197" s="46">
        <f t="shared" si="13"/>
        <v>103500</v>
      </c>
      <c r="Z197" s="46">
        <f>$Z$692/$Y$692*Y197</f>
        <v>44110.774060305259</v>
      </c>
      <c r="AA197" s="46"/>
      <c r="AB197" s="46"/>
      <c r="AC197" s="46"/>
      <c r="AD197" s="46">
        <f t="shared" si="12"/>
        <v>1380</v>
      </c>
      <c r="AE197" s="46">
        <f t="shared" ca="1" si="14"/>
        <v>595313.83909439249</v>
      </c>
      <c r="AF197" s="52">
        <f t="shared" ca="1" si="15"/>
        <v>431.38683992347279</v>
      </c>
      <c r="AG197" s="46">
        <f t="shared" si="18"/>
        <v>0</v>
      </c>
      <c r="AH197" s="46">
        <f t="shared" ca="1" si="19"/>
        <v>0</v>
      </c>
      <c r="AI197" s="46">
        <f>IFERROR(SUMIFS('4.3期末全在庫'!$G:$G,'4.3期末全在庫'!$B:$B,'4.仕掛品(製品課) (2)'!A197,'4.3期末全在庫'!$K:$K,"半製品"),"")</f>
        <v>0</v>
      </c>
      <c r="AJ197" s="47"/>
      <c r="AK197" s="46">
        <f t="shared" ca="1" si="20"/>
        <v>0</v>
      </c>
      <c r="AL197" s="48"/>
      <c r="AM197" s="16"/>
      <c r="AN197" s="7">
        <v>51.993684000000002</v>
      </c>
      <c r="AO197" s="4">
        <v>0</v>
      </c>
      <c r="AQ197" s="3" t="str">
        <f t="shared" ca="1" si="21"/>
        <v>ok</v>
      </c>
    </row>
    <row r="198" spans="1:43" ht="13.5" customHeight="1">
      <c r="A198" s="40">
        <v>20091200011</v>
      </c>
      <c r="B198" s="41" t="s">
        <v>277</v>
      </c>
      <c r="C198" s="41" t="s">
        <v>202</v>
      </c>
      <c r="D198" s="41"/>
      <c r="E198" s="41">
        <v>5</v>
      </c>
      <c r="F198" s="41" t="s">
        <v>200</v>
      </c>
      <c r="G198" s="42">
        <f ca="1">IFERROR(VLOOKUP(F198,'[1]2.仕掛品(製造部)'!MY:NB,4,0),0)</f>
        <v>1.4973297795834115</v>
      </c>
      <c r="H198" s="43">
        <v>0</v>
      </c>
      <c r="I198" s="43"/>
      <c r="J198" s="43">
        <v>0</v>
      </c>
      <c r="K198" s="46">
        <f>IFERROR(SUMIF('4.4製品課実績'!$A:$A,'4.仕掛品(製品課) (2)'!A198,'4.4製品課実績'!C:C),"")</f>
        <v>180</v>
      </c>
      <c r="L198" s="46">
        <f t="shared" ca="1" si="16"/>
        <v>1347.5968016250704</v>
      </c>
      <c r="M198" s="46">
        <f ca="1">$M$692/$L$692*L198</f>
        <v>1438.513466190002</v>
      </c>
      <c r="N198" s="46"/>
      <c r="O198" s="46"/>
      <c r="P198" s="46"/>
      <c r="Q198" s="46"/>
      <c r="R198" s="52">
        <f ca="1">SUMIF('4.1製品別資材価格'!$A:$C,A198,'4.1製品別資材価格'!$C:$C)</f>
        <v>27.501403491200509</v>
      </c>
      <c r="S198" s="46">
        <f t="shared" ca="1" si="17"/>
        <v>4950.2526284160913</v>
      </c>
      <c r="T198" s="46">
        <f ca="1">$T$692/$S$692*S198</f>
        <v>3913.5921077887056</v>
      </c>
      <c r="U198" s="46">
        <f>IFERROR(SUMIF('4.4製品課実績'!$A:$A,'4.仕掛品(製品課) (2)'!A198,'4.4製品課実績'!D:D),"")</f>
        <v>190</v>
      </c>
      <c r="V198" s="46">
        <f>$V$692/$U$692*U198</f>
        <v>21857.897659036684</v>
      </c>
      <c r="W198" s="46"/>
      <c r="X198" s="46">
        <f>$X$692/$W$692*W198</f>
        <v>0</v>
      </c>
      <c r="Y198" s="46">
        <f t="shared" si="13"/>
        <v>900</v>
      </c>
      <c r="Z198" s="46">
        <f>$Z$692/$Y$692*Y198</f>
        <v>383.57194835048051</v>
      </c>
      <c r="AA198" s="46"/>
      <c r="AB198" s="46"/>
      <c r="AC198" s="46"/>
      <c r="AD198" s="46">
        <f t="shared" si="12"/>
        <v>180</v>
      </c>
      <c r="AE198" s="46">
        <f t="shared" ca="1" si="14"/>
        <v>27593.575181365868</v>
      </c>
      <c r="AF198" s="52">
        <f t="shared" ca="1" si="15"/>
        <v>153.29763989647705</v>
      </c>
      <c r="AG198" s="46">
        <f t="shared" si="18"/>
        <v>0</v>
      </c>
      <c r="AH198" s="46">
        <f t="shared" ca="1" si="19"/>
        <v>0</v>
      </c>
      <c r="AI198" s="46">
        <f>IFERROR(SUMIFS('4.3期末全在庫'!$G:$G,'4.3期末全在庫'!$B:$B,'4.仕掛品(製品課) (2)'!A198,'4.3期末全在庫'!$K:$K,"半製品"),"")</f>
        <v>0</v>
      </c>
      <c r="AJ198" s="47"/>
      <c r="AK198" s="46">
        <f t="shared" ca="1" si="20"/>
        <v>0</v>
      </c>
      <c r="AL198" s="48"/>
      <c r="AM198" s="16"/>
      <c r="AN198" s="7">
        <v>0</v>
      </c>
      <c r="AO198" s="4">
        <v>1528.5209382901094</v>
      </c>
      <c r="AQ198" s="3" t="str">
        <f t="shared" ca="1" si="21"/>
        <v>ok</v>
      </c>
    </row>
    <row r="199" spans="1:43" ht="13.5" customHeight="1">
      <c r="A199" s="40">
        <v>20091200012</v>
      </c>
      <c r="B199" s="41" t="s">
        <v>278</v>
      </c>
      <c r="C199" s="41" t="s">
        <v>202</v>
      </c>
      <c r="D199" s="41"/>
      <c r="E199" s="41">
        <v>75</v>
      </c>
      <c r="F199" s="41" t="s">
        <v>279</v>
      </c>
      <c r="G199" s="42">
        <f ca="1">IFERROR(VLOOKUP(F199,'[1]2.仕掛品(製造部)'!MY:NB,4,0),0)</f>
        <v>2.2073146339103578</v>
      </c>
      <c r="H199" s="43">
        <v>0</v>
      </c>
      <c r="I199" s="43"/>
      <c r="J199" s="43">
        <v>0</v>
      </c>
      <c r="K199" s="46">
        <f>IFERROR(SUMIF('4.4製品課実績'!$A:$A,'4.仕掛品(製品課) (2)'!A199,'4.4製品課実績'!C:C),"")</f>
        <v>1800</v>
      </c>
      <c r="L199" s="46">
        <f t="shared" ca="1" si="16"/>
        <v>297987.47557789827</v>
      </c>
      <c r="M199" s="46">
        <f ca="1">$M$692/$L$692*L199</f>
        <v>318091.43199052569</v>
      </c>
      <c r="N199" s="46"/>
      <c r="O199" s="46"/>
      <c r="P199" s="46"/>
      <c r="Q199" s="46"/>
      <c r="R199" s="52">
        <f ca="1">SUMIF('4.1製品別資材価格'!$A:$C,A199,'4.1製品別資材価格'!$C:$C)</f>
        <v>143.75837242280213</v>
      </c>
      <c r="S199" s="46">
        <f t="shared" ca="1" si="17"/>
        <v>258765.07036104382</v>
      </c>
      <c r="T199" s="46">
        <f ca="1">$T$692/$S$692*S199</f>
        <v>204575.60717671883</v>
      </c>
      <c r="U199" s="46">
        <f>IFERROR(SUMIF('4.4製品課実績'!$A:$A,'4.仕掛品(製品課) (2)'!A199,'4.4製品課実績'!D:D),"")</f>
        <v>2900</v>
      </c>
      <c r="V199" s="46">
        <f>$V$692/$U$692*U199</f>
        <v>333620.5432168757</v>
      </c>
      <c r="W199" s="46"/>
      <c r="X199" s="46">
        <f>$X$692/$W$692*W199</f>
        <v>0</v>
      </c>
      <c r="Y199" s="46">
        <f t="shared" si="13"/>
        <v>135000</v>
      </c>
      <c r="Z199" s="46">
        <f>$Z$692/$Y$692*Y199</f>
        <v>57535.792252572079</v>
      </c>
      <c r="AA199" s="46"/>
      <c r="AB199" s="46"/>
      <c r="AC199" s="46"/>
      <c r="AD199" s="46">
        <f t="shared" si="12"/>
        <v>1800</v>
      </c>
      <c r="AE199" s="46">
        <f t="shared" ca="1" si="14"/>
        <v>913823.37463669223</v>
      </c>
      <c r="AF199" s="52">
        <f t="shared" ca="1" si="15"/>
        <v>507.67965257594011</v>
      </c>
      <c r="AG199" s="46">
        <f t="shared" si="18"/>
        <v>0</v>
      </c>
      <c r="AH199" s="46">
        <f t="shared" ca="1" si="19"/>
        <v>0</v>
      </c>
      <c r="AI199" s="46">
        <f>IFERROR(SUMIFS('4.3期末全在庫'!$G:$G,'4.3期末全在庫'!$B:$B,'4.仕掛品(製品課) (2)'!A199,'4.3期末全在庫'!$K:$K,"半製品"),"")</f>
        <v>0</v>
      </c>
      <c r="AJ199" s="47"/>
      <c r="AK199" s="46">
        <f t="shared" ca="1" si="20"/>
        <v>0</v>
      </c>
      <c r="AL199" s="48"/>
      <c r="AM199" s="16"/>
      <c r="AN199" s="7"/>
      <c r="AO199" s="4">
        <v>0</v>
      </c>
      <c r="AQ199" s="3" t="str">
        <f t="shared" ca="1" si="21"/>
        <v>ok</v>
      </c>
    </row>
    <row r="200" spans="1:43" ht="13.5" customHeight="1">
      <c r="A200" s="40">
        <v>20091200013</v>
      </c>
      <c r="B200" s="41" t="s">
        <v>280</v>
      </c>
      <c r="C200" s="41" t="s">
        <v>202</v>
      </c>
      <c r="D200" s="41"/>
      <c r="E200" s="41">
        <v>5</v>
      </c>
      <c r="F200" s="41" t="s">
        <v>279</v>
      </c>
      <c r="G200" s="42">
        <f ca="1">IFERROR(VLOOKUP(F200,'[1]2.仕掛品(製造部)'!MY:NB,4,0),0)</f>
        <v>2.2073146339103578</v>
      </c>
      <c r="H200" s="43">
        <v>0</v>
      </c>
      <c r="I200" s="43"/>
      <c r="J200" s="43">
        <v>0</v>
      </c>
      <c r="K200" s="46">
        <f>IFERROR(SUMIF('4.4製品課実績'!$A:$A,'4.仕掛品(製品課) (2)'!A200,'4.4製品課実績'!C:C),"")</f>
        <v>2250</v>
      </c>
      <c r="L200" s="46">
        <f t="shared" ca="1" si="16"/>
        <v>24832.289631491523</v>
      </c>
      <c r="M200" s="46">
        <f ca="1">$M$692/$L$692*L200</f>
        <v>26507.619332543811</v>
      </c>
      <c r="N200" s="46"/>
      <c r="O200" s="46"/>
      <c r="P200" s="46"/>
      <c r="Q200" s="46"/>
      <c r="R200" s="52">
        <f ca="1">SUMIF('4.1製品別資材価格'!$A:$C,A200,'4.1製品別資材価格'!$C:$C)</f>
        <v>27.501403491200509</v>
      </c>
      <c r="S200" s="46">
        <f t="shared" ca="1" si="17"/>
        <v>61878.157855201149</v>
      </c>
      <c r="T200" s="46">
        <f ca="1">$T$692/$S$692*S200</f>
        <v>48919.90134735882</v>
      </c>
      <c r="U200" s="46">
        <f>IFERROR(SUMIF('4.4製品課実績'!$A:$A,'4.仕掛品(製品課) (2)'!A200,'4.4製品課実績'!D:D),"")</f>
        <v>865</v>
      </c>
      <c r="V200" s="46">
        <f>$V$692/$U$692*U200</f>
        <v>99510.955131930168</v>
      </c>
      <c r="W200" s="46"/>
      <c r="X200" s="46">
        <f>$X$692/$W$692*W200</f>
        <v>0</v>
      </c>
      <c r="Y200" s="46">
        <f t="shared" si="13"/>
        <v>11250</v>
      </c>
      <c r="Z200" s="46">
        <f>$Z$692/$Y$692*Y200</f>
        <v>4794.6493543810066</v>
      </c>
      <c r="AA200" s="46"/>
      <c r="AB200" s="46"/>
      <c r="AC200" s="46"/>
      <c r="AD200" s="46">
        <f t="shared" si="12"/>
        <v>2250</v>
      </c>
      <c r="AE200" s="46">
        <f t="shared" ca="1" si="14"/>
        <v>179733.12516621384</v>
      </c>
      <c r="AF200" s="52">
        <f t="shared" ca="1" si="15"/>
        <v>79.881388962761704</v>
      </c>
      <c r="AG200" s="46">
        <f t="shared" si="18"/>
        <v>0</v>
      </c>
      <c r="AH200" s="46">
        <f t="shared" ca="1" si="19"/>
        <v>0</v>
      </c>
      <c r="AI200" s="46">
        <f>IFERROR(SUMIFS('4.3期末全在庫'!$G:$G,'4.3期末全在庫'!$B:$B,'4.仕掛品(製品課) (2)'!A200,'4.3期末全在庫'!$K:$K,"半製品"),"")</f>
        <v>0</v>
      </c>
      <c r="AJ200" s="47"/>
      <c r="AK200" s="46">
        <f t="shared" ca="1" si="20"/>
        <v>0</v>
      </c>
      <c r="AL200" s="48"/>
      <c r="AM200" s="16"/>
      <c r="AN200" s="7">
        <v>350.6981872732772</v>
      </c>
      <c r="AO200" s="4">
        <v>952.67521177479512</v>
      </c>
      <c r="AQ200" s="3" t="str">
        <f t="shared" ca="1" si="21"/>
        <v>ok</v>
      </c>
    </row>
    <row r="201" spans="1:43" ht="13.5" customHeight="1">
      <c r="A201" s="40">
        <v>20091200015</v>
      </c>
      <c r="B201" s="41" t="s">
        <v>281</v>
      </c>
      <c r="C201" s="41" t="s">
        <v>202</v>
      </c>
      <c r="D201" s="41"/>
      <c r="E201" s="41">
        <v>150</v>
      </c>
      <c r="F201" s="41" t="s">
        <v>282</v>
      </c>
      <c r="G201" s="42">
        <f ca="1">IFERROR(VLOOKUP(F201,'[1]2.仕掛品(製造部)'!MY:NB,4,0),0)</f>
        <v>1.8060341576046244</v>
      </c>
      <c r="H201" s="43">
        <v>0</v>
      </c>
      <c r="I201" s="43"/>
      <c r="J201" s="43">
        <v>0</v>
      </c>
      <c r="K201" s="46">
        <f>IFERROR(SUMIF('4.4製品課実績'!$A:$A,'4.仕掛品(製品課) (2)'!A201,'4.4製品課実績'!C:C),"")</f>
        <v>3000</v>
      </c>
      <c r="L201" s="46">
        <f t="shared" ca="1" si="16"/>
        <v>812715.37092208094</v>
      </c>
      <c r="M201" s="46">
        <f ca="1">$M$692/$L$692*L201</f>
        <v>867545.84445525007</v>
      </c>
      <c r="N201" s="46"/>
      <c r="O201" s="46"/>
      <c r="P201" s="46"/>
      <c r="Q201" s="46"/>
      <c r="R201" s="52">
        <f ca="1">SUMIF('4.1製品別資材価格'!$A:$C,A201,'4.1製品別資材価格'!$C:$C)</f>
        <v>3936.6387324090088</v>
      </c>
      <c r="S201" s="46">
        <f t="shared" ca="1" si="17"/>
        <v>11809916.197227025</v>
      </c>
      <c r="T201" s="46">
        <f ca="1">$T$692/$S$692*S201</f>
        <v>9336734.5653836299</v>
      </c>
      <c r="U201" s="46">
        <f>IFERROR(SUMIF('4.4製品課実績'!$A:$A,'4.仕掛品(製品課) (2)'!A201,'4.4製品課実績'!D:D),"")</f>
        <v>10085</v>
      </c>
      <c r="V201" s="46">
        <f>$V$692/$U$692*U201</f>
        <v>1160194.1994283418</v>
      </c>
      <c r="W201" s="46"/>
      <c r="X201" s="46">
        <f>$X$692/$W$692*W201</f>
        <v>0</v>
      </c>
      <c r="Y201" s="46">
        <f t="shared" si="13"/>
        <v>450000</v>
      </c>
      <c r="Z201" s="46">
        <f>$Z$692/$Y$692*Y201</f>
        <v>191785.97417524026</v>
      </c>
      <c r="AA201" s="46"/>
      <c r="AB201" s="46"/>
      <c r="AC201" s="46"/>
      <c r="AD201" s="46">
        <f t="shared" si="12"/>
        <v>3000</v>
      </c>
      <c r="AE201" s="46">
        <f t="shared" ca="1" si="14"/>
        <v>11556260.583442463</v>
      </c>
      <c r="AF201" s="52">
        <f t="shared" ca="1" si="15"/>
        <v>3852.0868611474875</v>
      </c>
      <c r="AG201" s="46">
        <f t="shared" si="18"/>
        <v>0</v>
      </c>
      <c r="AH201" s="46">
        <f t="shared" ca="1" si="19"/>
        <v>0</v>
      </c>
      <c r="AI201" s="46">
        <f>IFERROR(SUMIFS('4.3期末全在庫'!$G:$G,'4.3期末全在庫'!$B:$B,'4.仕掛品(製品課) (2)'!A201,'4.3期末全在庫'!$K:$K,"半製品"),"")</f>
        <v>0</v>
      </c>
      <c r="AJ201" s="47"/>
      <c r="AK201" s="46">
        <f t="shared" ca="1" si="20"/>
        <v>0</v>
      </c>
      <c r="AL201" s="48"/>
      <c r="AM201" s="16"/>
      <c r="AN201" s="7">
        <v>134.24327355302106</v>
      </c>
      <c r="AO201" s="4">
        <v>454.60488338982339</v>
      </c>
      <c r="AQ201" s="3" t="str">
        <f t="shared" ca="1" si="21"/>
        <v>ok</v>
      </c>
    </row>
    <row r="202" spans="1:43" ht="13.5" customHeight="1">
      <c r="A202" s="40">
        <v>20091200016</v>
      </c>
      <c r="B202" s="41" t="s">
        <v>283</v>
      </c>
      <c r="C202" s="41" t="s">
        <v>202</v>
      </c>
      <c r="D202" s="41"/>
      <c r="E202" s="41">
        <v>5</v>
      </c>
      <c r="F202" s="41" t="s">
        <v>282</v>
      </c>
      <c r="G202" s="42">
        <f ca="1">IFERROR(VLOOKUP(F202,'[1]2.仕掛品(製造部)'!MY:NB,4,0),0)</f>
        <v>1.8060341576046244</v>
      </c>
      <c r="H202" s="43">
        <v>0</v>
      </c>
      <c r="I202" s="43"/>
      <c r="J202" s="43">
        <v>0</v>
      </c>
      <c r="K202" s="46">
        <f>IFERROR(SUMIF('4.4製品課実績'!$A:$A,'4.仕掛品(製品課) (2)'!A202,'4.4製品課実績'!C:C),"")</f>
        <v>3000</v>
      </c>
      <c r="L202" s="46">
        <f t="shared" ca="1" si="16"/>
        <v>27090.512364069367</v>
      </c>
      <c r="M202" s="46">
        <f ca="1">$M$692/$L$692*L202</f>
        <v>28918.194815175008</v>
      </c>
      <c r="N202" s="46"/>
      <c r="O202" s="46"/>
      <c r="P202" s="46"/>
      <c r="Q202" s="46"/>
      <c r="R202" s="52">
        <f ca="1">SUMIF('4.1製品別資材価格'!$A:$C,A202,'4.1製品別資材価格'!$C:$C)</f>
        <v>1934.1849424657535</v>
      </c>
      <c r="S202" s="46">
        <f t="shared" ca="1" si="17"/>
        <v>5802554.8273972608</v>
      </c>
      <c r="T202" s="46">
        <f ca="1">$T$692/$S$692*S202</f>
        <v>4587408.8621572452</v>
      </c>
      <c r="U202" s="46">
        <f>IFERROR(SUMIF('4.4製品課実績'!$A:$A,'4.仕掛品(製品課) (2)'!A202,'4.4製品課実績'!D:D),"")</f>
        <v>315</v>
      </c>
      <c r="V202" s="46">
        <f>$V$692/$U$692*U202</f>
        <v>36238.093487350292</v>
      </c>
      <c r="W202" s="46"/>
      <c r="X202" s="46">
        <f>$X$692/$W$692*W202</f>
        <v>0</v>
      </c>
      <c r="Y202" s="46">
        <f t="shared" si="13"/>
        <v>15000</v>
      </c>
      <c r="Z202" s="46">
        <f>$Z$692/$Y$692*Y202</f>
        <v>6392.8658058413421</v>
      </c>
      <c r="AA202" s="46"/>
      <c r="AB202" s="46"/>
      <c r="AC202" s="46"/>
      <c r="AD202" s="46">
        <f t="shared" si="12"/>
        <v>3000</v>
      </c>
      <c r="AE202" s="46">
        <f t="shared" ca="1" si="14"/>
        <v>4658958.0162656112</v>
      </c>
      <c r="AF202" s="52">
        <f t="shared" ca="1" si="15"/>
        <v>1552.9860054218705</v>
      </c>
      <c r="AG202" s="46">
        <f t="shared" si="18"/>
        <v>0</v>
      </c>
      <c r="AH202" s="46">
        <f t="shared" ca="1" si="19"/>
        <v>0</v>
      </c>
      <c r="AI202" s="46">
        <f>IFERROR(SUMIFS('4.3期末全在庫'!$G:$G,'4.3期末全在庫'!$B:$B,'4.仕掛品(製品課) (2)'!A202,'4.3期末全在庫'!$K:$K,"半製品"),"")</f>
        <v>0</v>
      </c>
      <c r="AJ202" s="47"/>
      <c r="AK202" s="46">
        <f t="shared" ca="1" si="20"/>
        <v>0</v>
      </c>
      <c r="AL202" s="48"/>
      <c r="AM202" s="16"/>
      <c r="AN202" s="7"/>
      <c r="AO202" s="4">
        <v>0</v>
      </c>
      <c r="AQ202" s="3" t="str">
        <f t="shared" ca="1" si="21"/>
        <v>ok</v>
      </c>
    </row>
    <row r="203" spans="1:43" ht="13.5" hidden="1" customHeight="1">
      <c r="A203" s="40">
        <v>20100300007</v>
      </c>
      <c r="B203" s="41" t="s">
        <v>284</v>
      </c>
      <c r="C203" s="41" t="s">
        <v>202</v>
      </c>
      <c r="D203" s="41"/>
      <c r="E203" s="41">
        <v>150</v>
      </c>
      <c r="F203" s="41" t="s">
        <v>203</v>
      </c>
      <c r="G203" s="42">
        <f ca="1">IFERROR(VLOOKUP(F203,'[1]2.仕掛品(製造部)'!MY:NB,4,0),0)</f>
        <v>1.6405740954785171</v>
      </c>
      <c r="H203" s="43">
        <v>0</v>
      </c>
      <c r="I203" s="43"/>
      <c r="J203" s="43">
        <v>0</v>
      </c>
      <c r="K203" s="46">
        <f>IFERROR(SUMIF('4.4製品課実績'!$A:$A,'4.仕掛品(製品課) (2)'!A203,'4.4製品課実績'!C:C),"")</f>
        <v>0</v>
      </c>
      <c r="L203" s="46">
        <f t="shared" ca="1" si="16"/>
        <v>0</v>
      </c>
      <c r="M203" s="46">
        <f ca="1">$M$692/$L$692*L203</f>
        <v>0</v>
      </c>
      <c r="N203" s="46"/>
      <c r="O203" s="46"/>
      <c r="P203" s="46"/>
      <c r="Q203" s="46"/>
      <c r="R203" s="52">
        <f ca="1">SUMIF('4.1製品別資材価格'!$A:$C,A203,'4.1製品別資材価格'!$C:$C)</f>
        <v>0</v>
      </c>
      <c r="S203" s="46">
        <f t="shared" ca="1" si="17"/>
        <v>0</v>
      </c>
      <c r="T203" s="46">
        <f ca="1">$T$692/$S$692*S203</f>
        <v>0</v>
      </c>
      <c r="U203" s="46">
        <f>IFERROR(SUMIF('4.4製品課実績'!$A:$A,'4.仕掛品(製品課) (2)'!A203,'4.4製品課実績'!D:D),"")</f>
        <v>0</v>
      </c>
      <c r="V203" s="46">
        <f>$V$692/$U$692*U203</f>
        <v>0</v>
      </c>
      <c r="W203" s="46"/>
      <c r="X203" s="46">
        <f>$X$692/$W$692*W203</f>
        <v>0</v>
      </c>
      <c r="Y203" s="46">
        <f t="shared" si="13"/>
        <v>0</v>
      </c>
      <c r="Z203" s="46">
        <f>$Z$692/$Y$692*Y203</f>
        <v>0</v>
      </c>
      <c r="AA203" s="46"/>
      <c r="AB203" s="46"/>
      <c r="AC203" s="46"/>
      <c r="AD203" s="46">
        <f t="shared" ref="AD203:AD266" si="22">K203-N203-AB203</f>
        <v>0</v>
      </c>
      <c r="AE203" s="46">
        <f t="shared" ca="1" si="14"/>
        <v>0</v>
      </c>
      <c r="AF203" s="52">
        <f t="shared" ca="1" si="15"/>
        <v>0</v>
      </c>
      <c r="AG203" s="46">
        <f t="shared" si="18"/>
        <v>0</v>
      </c>
      <c r="AH203" s="46">
        <f t="shared" ca="1" si="19"/>
        <v>0</v>
      </c>
      <c r="AI203" s="46">
        <f>IFERROR(SUMIFS('4.3期末全在庫'!$G:$G,'4.3期末全在庫'!$B:$B,'4.仕掛品(製品課) (2)'!A203,'4.3期末全在庫'!$K:$K,"半製品"),"")</f>
        <v>0</v>
      </c>
      <c r="AJ203" s="47"/>
      <c r="AK203" s="46">
        <f t="shared" ca="1" si="20"/>
        <v>0</v>
      </c>
      <c r="AL203" s="48"/>
      <c r="AM203" s="16"/>
      <c r="AN203" s="7">
        <v>311.30179605333331</v>
      </c>
      <c r="AO203" s="4">
        <v>743.89199857642336</v>
      </c>
      <c r="AQ203" s="3">
        <f t="shared" ca="1" si="21"/>
        <v>0</v>
      </c>
    </row>
    <row r="204" spans="1:43" ht="13.5" customHeight="1">
      <c r="A204" s="40">
        <v>20110300007</v>
      </c>
      <c r="B204" s="41" t="s">
        <v>285</v>
      </c>
      <c r="C204" s="41" t="s">
        <v>202</v>
      </c>
      <c r="D204" s="41"/>
      <c r="E204" s="41">
        <v>145</v>
      </c>
      <c r="F204" s="41" t="s">
        <v>126</v>
      </c>
      <c r="G204" s="42">
        <f ca="1">IFERROR(VLOOKUP(F204,'[1]2.仕掛品(製造部)'!MY:NB,4,0),0)</f>
        <v>1.2657092176984073</v>
      </c>
      <c r="H204" s="43">
        <v>0</v>
      </c>
      <c r="I204" s="43"/>
      <c r="J204" s="43">
        <v>0</v>
      </c>
      <c r="K204" s="46">
        <f>IFERROR(SUMIF('4.4製品課実績'!$A:$A,'4.仕掛品(製品課) (2)'!A204,'4.4製品課実績'!C:C),"")</f>
        <v>4454</v>
      </c>
      <c r="L204" s="498">
        <f t="shared" ca="1" si="16"/>
        <v>817432.98406616237</v>
      </c>
      <c r="M204" s="46">
        <f ca="1">$M$692/$L$692*L204</f>
        <v>872581.73503309395</v>
      </c>
      <c r="N204" s="46"/>
      <c r="O204" s="46"/>
      <c r="P204" s="46"/>
      <c r="Q204" s="46"/>
      <c r="R204" s="52">
        <f ca="1">SUMIF('4.1製品別資材価格'!$A:$C,A204,'4.1製品別資材価格'!$C:$C)</f>
        <v>638.12550032876709</v>
      </c>
      <c r="S204" s="46">
        <f t="shared" ca="1" si="17"/>
        <v>2842210.9784643287</v>
      </c>
      <c r="T204" s="46">
        <f ca="1">$T$692/$S$692*S204</f>
        <v>2247007.4335473794</v>
      </c>
      <c r="U204" s="46">
        <f>IFERROR(SUMIF('4.4製品課実績'!$A:$A,'4.仕掛品(製品課) (2)'!A204,'4.4製品課実績'!D:D),"")</f>
        <v>9260</v>
      </c>
      <c r="V204" s="46">
        <f>$V$692/$U$692*U204</f>
        <v>1065284.906961472</v>
      </c>
      <c r="W204" s="46"/>
      <c r="X204" s="46">
        <f>$X$692/$W$692*W204</f>
        <v>0</v>
      </c>
      <c r="Y204" s="46">
        <f t="shared" ref="Y204:Y267" si="23">(H204*I204+K204)*E204</f>
        <v>645830</v>
      </c>
      <c r="Z204" s="46">
        <f>$Z$692/$Y$692*Y204</f>
        <v>275246.9682257676</v>
      </c>
      <c r="AA204" s="46"/>
      <c r="AB204" s="46"/>
      <c r="AC204" s="46"/>
      <c r="AD204" s="46">
        <f t="shared" si="22"/>
        <v>4454</v>
      </c>
      <c r="AE204" s="46">
        <f t="shared" ref="AE204:AE267" ca="1" si="24">AD204*AF204</f>
        <v>4460121.043767713</v>
      </c>
      <c r="AF204" s="52">
        <f t="shared" ref="AF204:AF267" ca="1" si="25">IFERROR((J204+M204+O204+Q204+T204+V204+X204+Z204+AA204)/(H204+K204),0)</f>
        <v>1001.3742801454227</v>
      </c>
      <c r="AG204" s="46">
        <f t="shared" si="18"/>
        <v>0</v>
      </c>
      <c r="AH204" s="46">
        <f t="shared" ca="1" si="19"/>
        <v>0</v>
      </c>
      <c r="AI204" s="46">
        <f>IFERROR(SUMIFS('4.3期末全在庫'!$G:$G,'4.3期末全在庫'!$B:$B,'4.仕掛品(製品課) (2)'!A204,'4.3期末全在庫'!$K:$K,"半製品"),"")</f>
        <v>0</v>
      </c>
      <c r="AJ204" s="47"/>
      <c r="AK204" s="46">
        <f t="shared" ca="1" si="20"/>
        <v>0</v>
      </c>
      <c r="AL204" s="48"/>
      <c r="AM204" s="16"/>
      <c r="AN204" s="7"/>
      <c r="AO204" s="4">
        <v>0</v>
      </c>
      <c r="AQ204" s="3" t="str">
        <f t="shared" ca="1" si="21"/>
        <v>ok</v>
      </c>
    </row>
    <row r="205" spans="1:43" ht="13.5" customHeight="1">
      <c r="A205" s="40">
        <v>20110300008</v>
      </c>
      <c r="B205" s="41" t="s">
        <v>286</v>
      </c>
      <c r="C205" s="41" t="s">
        <v>202</v>
      </c>
      <c r="D205" s="41"/>
      <c r="E205" s="41">
        <v>145</v>
      </c>
      <c r="F205" s="41" t="s">
        <v>205</v>
      </c>
      <c r="G205" s="42">
        <f ca="1">IFERROR(VLOOKUP(F205,'[1]2.仕掛品(製造部)'!MY:NB,4,0),0)</f>
        <v>1.0344858154238405</v>
      </c>
      <c r="H205" s="43">
        <v>0</v>
      </c>
      <c r="I205" s="43"/>
      <c r="J205" s="43">
        <v>0</v>
      </c>
      <c r="K205" s="46">
        <f>IFERROR(SUMIF('4.4製品課実績'!$A:$A,'4.仕掛品(製品課) (2)'!A205,'4.4製品課実績'!C:C),"")</f>
        <v>163</v>
      </c>
      <c r="L205" s="46">
        <f t="shared" ref="L205:L268" ca="1" si="26">G205*E205*K205</f>
        <v>24450.07224754247</v>
      </c>
      <c r="M205" s="46">
        <f ca="1">$M$692/$L$692*L205</f>
        <v>26099.615356013448</v>
      </c>
      <c r="N205" s="46"/>
      <c r="O205" s="46"/>
      <c r="P205" s="46"/>
      <c r="Q205" s="46"/>
      <c r="R205" s="52">
        <f ca="1">SUMIF('4.1製品別資材価格'!$A:$C,A205,'4.1製品別資材価格'!$C:$C)</f>
        <v>1776.1255003287672</v>
      </c>
      <c r="S205" s="46">
        <f t="shared" ref="S205:S268" ca="1" si="27">K205*R205</f>
        <v>289508.45655358903</v>
      </c>
      <c r="T205" s="46">
        <f ca="1">$T$692/$S$692*S205</f>
        <v>228880.84624253644</v>
      </c>
      <c r="U205" s="46">
        <f>IFERROR(SUMIF('4.4製品課実績'!$A:$A,'4.仕掛品(製品課) (2)'!A205,'4.4製品課実績'!D:D),"")</f>
        <v>1030</v>
      </c>
      <c r="V205" s="46">
        <f>$V$692/$U$692*U205</f>
        <v>118492.81362530413</v>
      </c>
      <c r="W205" s="46"/>
      <c r="X205" s="46">
        <f>$X$692/$W$692*W205</f>
        <v>0</v>
      </c>
      <c r="Y205" s="46">
        <f t="shared" si="23"/>
        <v>23635</v>
      </c>
      <c r="Z205" s="46">
        <f>$Z$692/$Y$692*Y205</f>
        <v>10073.025554737342</v>
      </c>
      <c r="AA205" s="46"/>
      <c r="AB205" s="46"/>
      <c r="AC205" s="46"/>
      <c r="AD205" s="46">
        <f t="shared" si="22"/>
        <v>163</v>
      </c>
      <c r="AE205" s="46">
        <f t="shared" ca="1" si="24"/>
        <v>383546.30077859137</v>
      </c>
      <c r="AF205" s="52">
        <f t="shared" ca="1" si="25"/>
        <v>2353.0447900527079</v>
      </c>
      <c r="AG205" s="46">
        <f t="shared" ref="AG205:AG268" si="28">AI205-((H205+K205)-AB205-AD205)</f>
        <v>0</v>
      </c>
      <c r="AH205" s="46">
        <f t="shared" ref="AH205:AH268" ca="1" si="29">-AF205*AG205</f>
        <v>0</v>
      </c>
      <c r="AI205" s="46">
        <f>IFERROR(SUMIFS('4.3期末全在庫'!$G:$G,'4.3期末全在庫'!$B:$B,'4.仕掛品(製品課) (2)'!A205,'4.3期末全在庫'!$K:$K,"半製品"),"")</f>
        <v>0</v>
      </c>
      <c r="AJ205" s="47"/>
      <c r="AK205" s="46">
        <f t="shared" ref="AK205:AK268" ca="1" si="30">AF205*AI205</f>
        <v>0</v>
      </c>
      <c r="AL205" s="48"/>
      <c r="AM205" s="16"/>
      <c r="AN205" s="7">
        <v>371.03525543589348</v>
      </c>
      <c r="AO205" s="4">
        <v>2226.1295372414102</v>
      </c>
      <c r="AQ205" s="3" t="str">
        <f t="shared" ca="1" si="21"/>
        <v>ok</v>
      </c>
    </row>
    <row r="206" spans="1:43" ht="13.5" hidden="1" customHeight="1">
      <c r="A206" s="40">
        <v>20110300009</v>
      </c>
      <c r="B206" s="41" t="s">
        <v>287</v>
      </c>
      <c r="C206" s="41" t="s">
        <v>202</v>
      </c>
      <c r="D206" s="41"/>
      <c r="E206" s="41">
        <v>540</v>
      </c>
      <c r="F206" s="41" t="s">
        <v>33</v>
      </c>
      <c r="G206" s="42">
        <f ca="1">IFERROR(VLOOKUP(F206,'[1]2.仕掛品(製造部)'!MY:NB,4,0),0)</f>
        <v>0</v>
      </c>
      <c r="H206" s="43">
        <v>0</v>
      </c>
      <c r="I206" s="43"/>
      <c r="J206" s="43">
        <v>0</v>
      </c>
      <c r="K206" s="46">
        <f>IFERROR(SUMIF('4.4製品課実績'!$A:$A,'4.仕掛品(製品課) (2)'!A206,'4.4製品課実績'!C:C),"")</f>
        <v>0</v>
      </c>
      <c r="L206" s="46">
        <f t="shared" ca="1" si="26"/>
        <v>0</v>
      </c>
      <c r="M206" s="46">
        <f ca="1">$M$692/$L$692*L206</f>
        <v>0</v>
      </c>
      <c r="N206" s="46"/>
      <c r="O206" s="46"/>
      <c r="P206" s="46"/>
      <c r="Q206" s="46"/>
      <c r="R206" s="52">
        <f ca="1">SUMIF('4.1製品別資材価格'!$A:$C,A206,'4.1製品別資材価格'!$C:$C)</f>
        <v>0</v>
      </c>
      <c r="S206" s="46">
        <f t="shared" ca="1" si="27"/>
        <v>0</v>
      </c>
      <c r="T206" s="46">
        <f ca="1">$T$692/$S$692*S206</f>
        <v>0</v>
      </c>
      <c r="U206" s="46">
        <f>IFERROR(SUMIF('4.4製品課実績'!$A:$A,'4.仕掛品(製品課) (2)'!A206,'4.4製品課実績'!D:D),"")</f>
        <v>0</v>
      </c>
      <c r="V206" s="46">
        <f>$V$692/$U$692*U206</f>
        <v>0</v>
      </c>
      <c r="W206" s="46"/>
      <c r="X206" s="46">
        <f>$X$692/$W$692*W206</f>
        <v>0</v>
      </c>
      <c r="Y206" s="46">
        <f t="shared" si="23"/>
        <v>0</v>
      </c>
      <c r="Z206" s="46">
        <f>$Z$692/$Y$692*Y206</f>
        <v>0</v>
      </c>
      <c r="AA206" s="46"/>
      <c r="AB206" s="46"/>
      <c r="AC206" s="46"/>
      <c r="AD206" s="46">
        <f t="shared" si="22"/>
        <v>0</v>
      </c>
      <c r="AE206" s="46">
        <f t="shared" ca="1" si="24"/>
        <v>0</v>
      </c>
      <c r="AF206" s="52">
        <f t="shared" ca="1" si="25"/>
        <v>0</v>
      </c>
      <c r="AG206" s="46">
        <f t="shared" si="28"/>
        <v>0</v>
      </c>
      <c r="AH206" s="46">
        <f t="shared" ca="1" si="29"/>
        <v>0</v>
      </c>
      <c r="AI206" s="46">
        <f>IFERROR(SUMIFS('4.3期末全在庫'!$G:$G,'4.3期末全在庫'!$B:$B,'4.仕掛品(製品課) (2)'!A206,'4.3期末全在庫'!$K:$K,"半製品"),"")</f>
        <v>0</v>
      </c>
      <c r="AJ206" s="47"/>
      <c r="AK206" s="46">
        <f t="shared" ca="1" si="30"/>
        <v>0</v>
      </c>
      <c r="AL206" s="48"/>
      <c r="AM206" s="16"/>
      <c r="AN206" s="7">
        <v>237.97073772000005</v>
      </c>
      <c r="AO206" s="4">
        <v>0</v>
      </c>
      <c r="AQ206" s="3">
        <f t="shared" ca="1" si="21"/>
        <v>0</v>
      </c>
    </row>
    <row r="207" spans="1:43" ht="13.5" hidden="1" customHeight="1">
      <c r="A207" s="40">
        <v>20110700004</v>
      </c>
      <c r="B207" s="41" t="s">
        <v>232</v>
      </c>
      <c r="C207" s="41" t="s">
        <v>202</v>
      </c>
      <c r="D207" s="41"/>
      <c r="E207" s="41">
        <v>5</v>
      </c>
      <c r="F207" s="41" t="s">
        <v>45</v>
      </c>
      <c r="G207" s="42">
        <f ca="1">IFERROR(VLOOKUP(F207,'[1]2.仕掛品(製造部)'!MY:NB,4,0),0)</f>
        <v>1.2657092176984073</v>
      </c>
      <c r="H207" s="43">
        <v>0</v>
      </c>
      <c r="I207" s="43"/>
      <c r="J207" s="43">
        <v>0</v>
      </c>
      <c r="K207" s="46">
        <f>IFERROR(SUMIF('4.4製品課実績'!$A:$A,'4.仕掛品(製品課) (2)'!A207,'4.4製品課実績'!C:C),"")</f>
        <v>0</v>
      </c>
      <c r="L207" s="46">
        <f t="shared" ca="1" si="26"/>
        <v>0</v>
      </c>
      <c r="M207" s="46">
        <f ca="1">$M$692/$L$692*L207</f>
        <v>0</v>
      </c>
      <c r="N207" s="46"/>
      <c r="O207" s="46"/>
      <c r="P207" s="46"/>
      <c r="Q207" s="46"/>
      <c r="R207" s="52">
        <f ca="1">SUMIF('4.1製品別資材価格'!$A:$C,A207,'4.1製品別資材価格'!$C:$C)</f>
        <v>0</v>
      </c>
      <c r="S207" s="46">
        <f t="shared" ca="1" si="27"/>
        <v>0</v>
      </c>
      <c r="T207" s="46">
        <f ca="1">$T$692/$S$692*S207</f>
        <v>0</v>
      </c>
      <c r="U207" s="46">
        <f>IFERROR(SUMIF('4.4製品課実績'!$A:$A,'4.仕掛品(製品課) (2)'!A207,'4.4製品課実績'!D:D),"")</f>
        <v>0</v>
      </c>
      <c r="V207" s="46">
        <f>$V$692/$U$692*U207</f>
        <v>0</v>
      </c>
      <c r="W207" s="46"/>
      <c r="X207" s="46">
        <f>$X$692/$W$692*W207</f>
        <v>0</v>
      </c>
      <c r="Y207" s="46">
        <f t="shared" si="23"/>
        <v>0</v>
      </c>
      <c r="Z207" s="46">
        <f>$Z$692/$Y$692*Y207</f>
        <v>0</v>
      </c>
      <c r="AA207" s="46"/>
      <c r="AB207" s="46"/>
      <c r="AC207" s="46"/>
      <c r="AD207" s="46">
        <f t="shared" si="22"/>
        <v>0</v>
      </c>
      <c r="AE207" s="46">
        <f t="shared" ca="1" si="24"/>
        <v>0</v>
      </c>
      <c r="AF207" s="52">
        <f t="shared" ca="1" si="25"/>
        <v>0</v>
      </c>
      <c r="AG207" s="46">
        <f t="shared" si="28"/>
        <v>0</v>
      </c>
      <c r="AH207" s="46">
        <f t="shared" ca="1" si="29"/>
        <v>0</v>
      </c>
      <c r="AI207" s="46">
        <f>IFERROR(SUMIFS('4.3期末全在庫'!$G:$G,'4.3期末全在庫'!$B:$B,'4.仕掛品(製品課) (2)'!A207,'4.3期末全在庫'!$K:$K,"半製品"),"")</f>
        <v>0</v>
      </c>
      <c r="AJ207" s="47"/>
      <c r="AK207" s="46">
        <f t="shared" ca="1" si="30"/>
        <v>0</v>
      </c>
      <c r="AL207" s="48"/>
      <c r="AM207" s="16"/>
      <c r="AN207" s="7">
        <v>249.67283752148887</v>
      </c>
      <c r="AO207" s="4">
        <v>817.45563769054729</v>
      </c>
      <c r="AQ207" s="3">
        <f t="shared" ca="1" si="21"/>
        <v>0</v>
      </c>
    </row>
    <row r="208" spans="1:43" ht="13.5" customHeight="1">
      <c r="A208" s="40">
        <v>20110800272</v>
      </c>
      <c r="B208" s="41" t="s">
        <v>288</v>
      </c>
      <c r="C208" s="41" t="s">
        <v>202</v>
      </c>
      <c r="D208" s="41"/>
      <c r="E208" s="41">
        <v>175</v>
      </c>
      <c r="F208" s="41" t="s">
        <v>255</v>
      </c>
      <c r="G208" s="42">
        <f ca="1">IFERROR(VLOOKUP(F208,'[1]2.仕掛品(製造部)'!MY:NB,4,0),0)</f>
        <v>1.2113726880830433</v>
      </c>
      <c r="H208" s="43">
        <v>0</v>
      </c>
      <c r="I208" s="43"/>
      <c r="J208" s="43">
        <v>0</v>
      </c>
      <c r="K208" s="46">
        <f>IFERROR(SUMIF('4.4製品課実績'!$A:$A,'4.仕掛品(製品課) (2)'!A208,'4.4製品課実績'!C:C),"")</f>
        <v>96</v>
      </c>
      <c r="L208" s="46">
        <f t="shared" ca="1" si="26"/>
        <v>20351.061159795128</v>
      </c>
      <c r="M208" s="46">
        <f ca="1">$M$692/$L$692*L208</f>
        <v>21724.061302548718</v>
      </c>
      <c r="N208" s="46"/>
      <c r="O208" s="46"/>
      <c r="P208" s="46"/>
      <c r="Q208" s="46"/>
      <c r="R208" s="52">
        <f ca="1">SUMIF('4.1製品別資材価格'!$A:$C,A208,'4.1製品別資材価格'!$C:$C)</f>
        <v>1990.9942900821916</v>
      </c>
      <c r="S208" s="46">
        <f t="shared" ca="1" si="27"/>
        <v>191135.45184789039</v>
      </c>
      <c r="T208" s="46">
        <f ca="1">$T$692/$S$692*S208</f>
        <v>151108.69121640653</v>
      </c>
      <c r="U208" s="46">
        <f>IFERROR(SUMIF('4.4製品課実績'!$A:$A,'4.仕掛品(製品課) (2)'!A208,'4.4製品課実績'!D:D),"")</f>
        <v>1340</v>
      </c>
      <c r="V208" s="46">
        <f>$V$692/$U$692*U208</f>
        <v>154155.69927952188</v>
      </c>
      <c r="W208" s="46"/>
      <c r="X208" s="46">
        <f>$X$692/$W$692*W208</f>
        <v>0</v>
      </c>
      <c r="Y208" s="46">
        <f t="shared" si="23"/>
        <v>16800</v>
      </c>
      <c r="Z208" s="46">
        <f>$Z$692/$Y$692*Y208</f>
        <v>7160.0097025423029</v>
      </c>
      <c r="AA208" s="46"/>
      <c r="AB208" s="46"/>
      <c r="AC208" s="46"/>
      <c r="AD208" s="46">
        <f t="shared" si="22"/>
        <v>96</v>
      </c>
      <c r="AE208" s="46">
        <f t="shared" ca="1" si="24"/>
        <v>334148.46150101942</v>
      </c>
      <c r="AF208" s="52">
        <f t="shared" ca="1" si="25"/>
        <v>3480.7131406356189</v>
      </c>
      <c r="AG208" s="46">
        <f t="shared" si="28"/>
        <v>0</v>
      </c>
      <c r="AH208" s="46">
        <f t="shared" ca="1" si="29"/>
        <v>0</v>
      </c>
      <c r="AI208" s="46">
        <f>IFERROR(SUMIFS('4.3期末全在庫'!$G:$G,'4.3期末全在庫'!$B:$B,'4.仕掛品(製品課) (2)'!A208,'4.3期末全在庫'!$K:$K,"半製品"),"")</f>
        <v>0</v>
      </c>
      <c r="AJ208" s="47"/>
      <c r="AK208" s="46">
        <f t="shared" ca="1" si="30"/>
        <v>0</v>
      </c>
      <c r="AL208" s="48"/>
      <c r="AM208" s="16"/>
      <c r="AN208" s="7">
        <v>196.33730918123561</v>
      </c>
      <c r="AO208" s="4">
        <v>821.89474600292408</v>
      </c>
      <c r="AQ208" s="3" t="str">
        <f t="shared" ca="1" si="21"/>
        <v>ok</v>
      </c>
    </row>
    <row r="209" spans="1:43" ht="13.5" hidden="1" customHeight="1">
      <c r="A209" s="40">
        <v>20110800273</v>
      </c>
      <c r="B209" s="41" t="s">
        <v>289</v>
      </c>
      <c r="C209" s="41" t="s">
        <v>202</v>
      </c>
      <c r="D209" s="41"/>
      <c r="E209" s="41">
        <v>350</v>
      </c>
      <c r="F209" s="41" t="s">
        <v>255</v>
      </c>
      <c r="G209" s="42">
        <f ca="1">IFERROR(VLOOKUP(F209,'[1]2.仕掛品(製造部)'!MY:NB,4,0),0)</f>
        <v>1.2113726880830433</v>
      </c>
      <c r="H209" s="43">
        <v>0</v>
      </c>
      <c r="I209" s="43"/>
      <c r="J209" s="43">
        <v>0</v>
      </c>
      <c r="K209" s="46">
        <f>IFERROR(SUMIF('4.4製品課実績'!$A:$A,'4.仕掛品(製品課) (2)'!A209,'4.4製品課実績'!C:C),"")</f>
        <v>0</v>
      </c>
      <c r="L209" s="46">
        <f t="shared" ca="1" si="26"/>
        <v>0</v>
      </c>
      <c r="M209" s="46">
        <f ca="1">$M$692/$L$692*L209</f>
        <v>0</v>
      </c>
      <c r="N209" s="46"/>
      <c r="O209" s="46"/>
      <c r="P209" s="46"/>
      <c r="Q209" s="46"/>
      <c r="R209" s="52">
        <f ca="1">SUMIF('4.1製品別資材価格'!$A:$C,A209,'4.1製品別資材価格'!$C:$C)</f>
        <v>0</v>
      </c>
      <c r="S209" s="46">
        <f t="shared" ca="1" si="27"/>
        <v>0</v>
      </c>
      <c r="T209" s="46">
        <f ca="1">$T$692/$S$692*S209</f>
        <v>0</v>
      </c>
      <c r="U209" s="46">
        <f>IFERROR(SUMIF('4.4製品課実績'!$A:$A,'4.仕掛品(製品課) (2)'!A209,'4.4製品課実績'!D:D),"")</f>
        <v>0</v>
      </c>
      <c r="V209" s="46">
        <f>$V$692/$U$692*U209</f>
        <v>0</v>
      </c>
      <c r="W209" s="46"/>
      <c r="X209" s="46">
        <f>$X$692/$W$692*W209</f>
        <v>0</v>
      </c>
      <c r="Y209" s="46">
        <f t="shared" si="23"/>
        <v>0</v>
      </c>
      <c r="Z209" s="46">
        <f>$Z$692/$Y$692*Y209</f>
        <v>0</v>
      </c>
      <c r="AA209" s="46"/>
      <c r="AB209" s="46"/>
      <c r="AC209" s="46"/>
      <c r="AD209" s="46">
        <f t="shared" si="22"/>
        <v>0</v>
      </c>
      <c r="AE209" s="46">
        <f t="shared" ca="1" si="24"/>
        <v>0</v>
      </c>
      <c r="AF209" s="52">
        <f t="shared" ca="1" si="25"/>
        <v>0</v>
      </c>
      <c r="AG209" s="46">
        <f t="shared" si="28"/>
        <v>0</v>
      </c>
      <c r="AH209" s="46">
        <f t="shared" ca="1" si="29"/>
        <v>0</v>
      </c>
      <c r="AI209" s="46">
        <f>IFERROR(SUMIFS('4.3期末全在庫'!$G:$G,'4.3期末全在庫'!$B:$B,'4.仕掛品(製品課) (2)'!A209,'4.3期末全在庫'!$K:$K,"半製品"),"")</f>
        <v>0</v>
      </c>
      <c r="AJ209" s="47"/>
      <c r="AK209" s="46">
        <f t="shared" ca="1" si="30"/>
        <v>0</v>
      </c>
      <c r="AL209" s="48"/>
      <c r="AM209" s="16"/>
      <c r="AN209" s="7"/>
      <c r="AO209" s="4">
        <v>172.42778377288025</v>
      </c>
      <c r="AQ209" s="3">
        <f t="shared" ca="1" si="21"/>
        <v>0</v>
      </c>
    </row>
    <row r="210" spans="1:43" ht="13.5" hidden="1" customHeight="1">
      <c r="A210" s="40">
        <v>20110800287</v>
      </c>
      <c r="B210" s="41" t="s">
        <v>290</v>
      </c>
      <c r="C210" s="41" t="s">
        <v>202</v>
      </c>
      <c r="D210" s="41"/>
      <c r="E210" s="41">
        <v>1000</v>
      </c>
      <c r="F210" s="41" t="s">
        <v>126</v>
      </c>
      <c r="G210" s="42">
        <f ca="1">IFERROR(VLOOKUP(F210,'[1]2.仕掛品(製造部)'!MY:NB,4,0),0)</f>
        <v>1.2657092176984073</v>
      </c>
      <c r="H210" s="43">
        <v>0</v>
      </c>
      <c r="I210" s="43"/>
      <c r="J210" s="43">
        <v>0</v>
      </c>
      <c r="K210" s="46">
        <f>IFERROR(SUMIF('4.4製品課実績'!$A:$A,'4.仕掛品(製品課) (2)'!A210,'4.4製品課実績'!C:C),"")</f>
        <v>0</v>
      </c>
      <c r="L210" s="46">
        <f t="shared" ca="1" si="26"/>
        <v>0</v>
      </c>
      <c r="M210" s="46">
        <f ca="1">$M$692/$L$692*L210</f>
        <v>0</v>
      </c>
      <c r="N210" s="46"/>
      <c r="O210" s="46"/>
      <c r="P210" s="46"/>
      <c r="Q210" s="46"/>
      <c r="R210" s="52">
        <f ca="1">SUMIF('4.1製品別資材価格'!$A:$C,A210,'4.1製品別資材価格'!$C:$C)</f>
        <v>0</v>
      </c>
      <c r="S210" s="46">
        <f t="shared" ca="1" si="27"/>
        <v>0</v>
      </c>
      <c r="T210" s="46">
        <f ca="1">$T$692/$S$692*S210</f>
        <v>0</v>
      </c>
      <c r="U210" s="46">
        <f>IFERROR(SUMIF('4.4製品課実績'!$A:$A,'4.仕掛品(製品課) (2)'!A210,'4.4製品課実績'!D:D),"")</f>
        <v>0</v>
      </c>
      <c r="V210" s="46">
        <f>$V$692/$U$692*U210</f>
        <v>0</v>
      </c>
      <c r="W210" s="46"/>
      <c r="X210" s="46">
        <f>$X$692/$W$692*W210</f>
        <v>0</v>
      </c>
      <c r="Y210" s="46">
        <f t="shared" si="23"/>
        <v>0</v>
      </c>
      <c r="Z210" s="46">
        <f>$Z$692/$Y$692*Y210</f>
        <v>0</v>
      </c>
      <c r="AA210" s="46"/>
      <c r="AB210" s="46"/>
      <c r="AC210" s="46"/>
      <c r="AD210" s="46">
        <f t="shared" si="22"/>
        <v>0</v>
      </c>
      <c r="AE210" s="46">
        <f t="shared" ca="1" si="24"/>
        <v>0</v>
      </c>
      <c r="AF210" s="52">
        <f t="shared" ca="1" si="25"/>
        <v>0</v>
      </c>
      <c r="AG210" s="46">
        <f t="shared" si="28"/>
        <v>0</v>
      </c>
      <c r="AH210" s="46">
        <f t="shared" ca="1" si="29"/>
        <v>0</v>
      </c>
      <c r="AI210" s="46">
        <f>IFERROR(SUMIFS('4.3期末全在庫'!$G:$G,'4.3期末全在庫'!$B:$B,'4.仕掛品(製品課) (2)'!A210,'4.3期末全在庫'!$K:$K,"半製品"),"")</f>
        <v>0</v>
      </c>
      <c r="AJ210" s="47"/>
      <c r="AK210" s="46">
        <f t="shared" ca="1" si="30"/>
        <v>0</v>
      </c>
      <c r="AL210" s="48"/>
      <c r="AM210" s="16"/>
      <c r="AN210" s="7"/>
      <c r="AO210" s="4">
        <v>2858.9420065720528</v>
      </c>
      <c r="AQ210" s="3">
        <f t="shared" ref="AQ210:AQ273" ca="1" si="31">IF(SUM(H210:AK210)=0,0,"ok")</f>
        <v>0</v>
      </c>
    </row>
    <row r="211" spans="1:43" ht="13.5" customHeight="1">
      <c r="A211" s="40">
        <v>20110800295</v>
      </c>
      <c r="B211" s="41" t="s">
        <v>291</v>
      </c>
      <c r="C211" s="41" t="s">
        <v>202</v>
      </c>
      <c r="D211" s="41"/>
      <c r="E211" s="41">
        <v>90</v>
      </c>
      <c r="F211" s="41" t="s">
        <v>247</v>
      </c>
      <c r="G211" s="42">
        <f ca="1">IFERROR(VLOOKUP(F211,'[1]2.仕掛品(製造部)'!MY:NB,4,0),0)</f>
        <v>2.7753037819816893</v>
      </c>
      <c r="H211" s="43">
        <v>0</v>
      </c>
      <c r="I211" s="43"/>
      <c r="J211" s="43">
        <v>0</v>
      </c>
      <c r="K211" s="46">
        <f>IFERROR(SUMIF('4.4製品課実績'!$A:$A,'4.仕掛品(製品課) (2)'!A211,'4.4製品課実績'!C:C),"")</f>
        <v>468</v>
      </c>
      <c r="L211" s="46">
        <f t="shared" ca="1" si="26"/>
        <v>116895.79529706875</v>
      </c>
      <c r="M211" s="46">
        <f ca="1">$M$692/$L$692*L211</f>
        <v>124782.26089067839</v>
      </c>
      <c r="N211" s="46"/>
      <c r="O211" s="46"/>
      <c r="P211" s="46"/>
      <c r="Q211" s="46"/>
      <c r="R211" s="52">
        <f ca="1">SUMIF('4.1製品別資材価格'!$A:$C,A211,'4.1製品別資材価格'!$C:$C)</f>
        <v>488.13626005479449</v>
      </c>
      <c r="S211" s="46">
        <f t="shared" ca="1" si="27"/>
        <v>228447.76970564382</v>
      </c>
      <c r="T211" s="46">
        <f ca="1">$T$692/$S$692*S211</f>
        <v>180607.22465552323</v>
      </c>
      <c r="U211" s="46">
        <f>IFERROR(SUMIF('4.4製品課実績'!$A:$A,'4.仕掛品(製品課) (2)'!A211,'4.4製品課実績'!D:D),"")</f>
        <v>2295</v>
      </c>
      <c r="V211" s="46">
        <f>$V$692/$U$692*U211</f>
        <v>264020.39540783787</v>
      </c>
      <c r="W211" s="46"/>
      <c r="X211" s="46">
        <f>$X$692/$W$692*W211</f>
        <v>0</v>
      </c>
      <c r="Y211" s="46">
        <f t="shared" si="23"/>
        <v>42120</v>
      </c>
      <c r="Z211" s="46">
        <f>$Z$692/$Y$692*Y211</f>
        <v>17951.167182802488</v>
      </c>
      <c r="AA211" s="46"/>
      <c r="AB211" s="46"/>
      <c r="AC211" s="46"/>
      <c r="AD211" s="46">
        <f t="shared" si="22"/>
        <v>468</v>
      </c>
      <c r="AE211" s="46">
        <f t="shared" ca="1" si="24"/>
        <v>587361.04813684197</v>
      </c>
      <c r="AF211" s="52">
        <f t="shared" ca="1" si="25"/>
        <v>1255.0449746513718</v>
      </c>
      <c r="AG211" s="46">
        <f t="shared" si="28"/>
        <v>0</v>
      </c>
      <c r="AH211" s="46">
        <f t="shared" ca="1" si="29"/>
        <v>0</v>
      </c>
      <c r="AI211" s="46">
        <f>IFERROR(SUMIFS('4.3期末全在庫'!$G:$G,'4.3期末全在庫'!$B:$B,'4.仕掛品(製品課) (2)'!A211,'4.3期末全在庫'!$K:$K,"半製品"),"")</f>
        <v>0</v>
      </c>
      <c r="AJ211" s="47"/>
      <c r="AK211" s="46">
        <f t="shared" ca="1" si="30"/>
        <v>0</v>
      </c>
      <c r="AL211" s="48"/>
      <c r="AM211" s="16"/>
      <c r="AN211" s="7"/>
      <c r="AO211" s="4">
        <v>0</v>
      </c>
      <c r="AQ211" s="3" t="str">
        <f t="shared" ca="1" si="31"/>
        <v>ok</v>
      </c>
    </row>
    <row r="212" spans="1:43" ht="13.5" hidden="1" customHeight="1">
      <c r="A212" s="40">
        <v>20110800307</v>
      </c>
      <c r="B212" s="41" t="s">
        <v>292</v>
      </c>
      <c r="C212" s="41" t="s">
        <v>202</v>
      </c>
      <c r="D212" s="41"/>
      <c r="E212" s="41">
        <v>100</v>
      </c>
      <c r="F212" s="41" t="s">
        <v>239</v>
      </c>
      <c r="G212" s="42">
        <f ca="1">IFERROR(VLOOKUP(F212,'[1]2.仕掛品(製造部)'!MY:NB,4,0),0)</f>
        <v>2.6770700970141528</v>
      </c>
      <c r="H212" s="43">
        <v>0</v>
      </c>
      <c r="I212" s="43"/>
      <c r="J212" s="43">
        <v>0</v>
      </c>
      <c r="K212" s="46">
        <f>IFERROR(SUMIF('4.4製品課実績'!$A:$A,'4.仕掛品(製品課) (2)'!A212,'4.4製品課実績'!C:C),"")</f>
        <v>0</v>
      </c>
      <c r="L212" s="46">
        <f t="shared" ca="1" si="26"/>
        <v>0</v>
      </c>
      <c r="M212" s="46">
        <f ca="1">$M$692/$L$692*L212</f>
        <v>0</v>
      </c>
      <c r="N212" s="46"/>
      <c r="O212" s="46"/>
      <c r="P212" s="46"/>
      <c r="Q212" s="46"/>
      <c r="R212" s="52">
        <f ca="1">SUMIF('4.1製品別資材価格'!$A:$C,A212,'4.1製品別資材価格'!$C:$C)</f>
        <v>0</v>
      </c>
      <c r="S212" s="46">
        <f t="shared" ca="1" si="27"/>
        <v>0</v>
      </c>
      <c r="T212" s="46">
        <f ca="1">$T$692/$S$692*S212</f>
        <v>0</v>
      </c>
      <c r="U212" s="46">
        <f>IFERROR(SUMIF('4.4製品課実績'!$A:$A,'4.仕掛品(製品課) (2)'!A212,'4.4製品課実績'!D:D),"")</f>
        <v>0</v>
      </c>
      <c r="V212" s="46">
        <f>$V$692/$U$692*U212</f>
        <v>0</v>
      </c>
      <c r="W212" s="46"/>
      <c r="X212" s="46">
        <f>$X$692/$W$692*W212</f>
        <v>0</v>
      </c>
      <c r="Y212" s="46">
        <f t="shared" si="23"/>
        <v>0</v>
      </c>
      <c r="Z212" s="46">
        <f>$Z$692/$Y$692*Y212</f>
        <v>0</v>
      </c>
      <c r="AA212" s="46"/>
      <c r="AB212" s="46"/>
      <c r="AC212" s="46"/>
      <c r="AD212" s="46">
        <f t="shared" si="22"/>
        <v>0</v>
      </c>
      <c r="AE212" s="46">
        <f t="shared" ca="1" si="24"/>
        <v>0</v>
      </c>
      <c r="AF212" s="52">
        <f t="shared" ca="1" si="25"/>
        <v>0</v>
      </c>
      <c r="AG212" s="46">
        <f t="shared" si="28"/>
        <v>0</v>
      </c>
      <c r="AH212" s="46">
        <f t="shared" ca="1" si="29"/>
        <v>0</v>
      </c>
      <c r="AI212" s="46">
        <f>IFERROR(SUMIFS('4.3期末全在庫'!$G:$G,'4.3期末全在庫'!$B:$B,'4.仕掛品(製品課) (2)'!A212,'4.3期末全在庫'!$K:$K,"半製品"),"")</f>
        <v>0</v>
      </c>
      <c r="AJ212" s="47"/>
      <c r="AK212" s="46">
        <f t="shared" ca="1" si="30"/>
        <v>0</v>
      </c>
      <c r="AL212" s="48"/>
      <c r="AM212" s="16"/>
      <c r="AN212" s="7"/>
      <c r="AO212" s="4">
        <v>472.61517596562277</v>
      </c>
      <c r="AQ212" s="3">
        <f t="shared" ca="1" si="31"/>
        <v>0</v>
      </c>
    </row>
    <row r="213" spans="1:43" ht="13.5" customHeight="1">
      <c r="A213" s="40">
        <v>20110800311</v>
      </c>
      <c r="B213" s="41" t="s">
        <v>293</v>
      </c>
      <c r="C213" s="41" t="s">
        <v>202</v>
      </c>
      <c r="D213" s="41"/>
      <c r="E213" s="41">
        <v>145</v>
      </c>
      <c r="F213" s="41" t="s">
        <v>185</v>
      </c>
      <c r="G213" s="42">
        <f ca="1">IFERROR(VLOOKUP(F213,'[1]2.仕掛品(製造部)'!MY:NB,4,0),0)</f>
        <v>1.3486946843755108</v>
      </c>
      <c r="H213" s="43">
        <v>0</v>
      </c>
      <c r="I213" s="43"/>
      <c r="J213" s="43">
        <v>0</v>
      </c>
      <c r="K213" s="46">
        <f>IFERROR(SUMIF('4.4製品課実績'!$A:$A,'4.仕掛品(製品課) (2)'!A213,'4.4製品課実績'!C:C),"")</f>
        <v>192</v>
      </c>
      <c r="L213" s="46">
        <f t="shared" ca="1" si="26"/>
        <v>37547.660013014218</v>
      </c>
      <c r="M213" s="46">
        <f ca="1">$M$692/$L$692*L213</f>
        <v>40080.842049721869</v>
      </c>
      <c r="N213" s="46"/>
      <c r="O213" s="46"/>
      <c r="P213" s="46"/>
      <c r="Q213" s="46"/>
      <c r="R213" s="52">
        <f ca="1">SUMIF('4.1製品別資材価格'!$A:$C,A213,'4.1製品別資材価格'!$C:$C)</f>
        <v>1102.6432503287672</v>
      </c>
      <c r="S213" s="46">
        <f t="shared" ca="1" si="27"/>
        <v>211707.50406312331</v>
      </c>
      <c r="T213" s="46">
        <f ca="1">$T$692/$S$692*S213</f>
        <v>167372.63312684462</v>
      </c>
      <c r="U213" s="46">
        <f>IFERROR(SUMIF('4.4製品課実績'!$A:$A,'4.仕掛品(製品課) (2)'!A213,'4.4製品課実績'!D:D),"")</f>
        <v>665</v>
      </c>
      <c r="V213" s="46">
        <f>$V$692/$U$692*U213</f>
        <v>76502.641806628395</v>
      </c>
      <c r="W213" s="46"/>
      <c r="X213" s="46">
        <f>$X$692/$W$692*W213</f>
        <v>0</v>
      </c>
      <c r="Y213" s="46">
        <f t="shared" si="23"/>
        <v>27840</v>
      </c>
      <c r="Z213" s="46">
        <f>$Z$692/$Y$692*Y213</f>
        <v>11865.15893564153</v>
      </c>
      <c r="AA213" s="46"/>
      <c r="AB213" s="46"/>
      <c r="AC213" s="46"/>
      <c r="AD213" s="46">
        <f t="shared" si="22"/>
        <v>192</v>
      </c>
      <c r="AE213" s="46">
        <f t="shared" ca="1" si="24"/>
        <v>295821.27591883641</v>
      </c>
      <c r="AF213" s="52">
        <f t="shared" ca="1" si="25"/>
        <v>1540.7358120772731</v>
      </c>
      <c r="AG213" s="46">
        <f t="shared" si="28"/>
        <v>0</v>
      </c>
      <c r="AH213" s="46">
        <f t="shared" ca="1" si="29"/>
        <v>0</v>
      </c>
      <c r="AI213" s="46">
        <f>IFERROR(SUMIFS('4.3期末全在庫'!$G:$G,'4.3期末全在庫'!$B:$B,'4.仕掛品(製品課) (2)'!A213,'4.3期末全在庫'!$K:$K,"半製品"),"")</f>
        <v>0</v>
      </c>
      <c r="AJ213" s="47"/>
      <c r="AK213" s="46">
        <f t="shared" ca="1" si="30"/>
        <v>0</v>
      </c>
      <c r="AL213" s="48"/>
      <c r="AM213" s="16"/>
      <c r="AN213" s="7"/>
      <c r="AO213" s="4">
        <v>368.28402544846</v>
      </c>
      <c r="AQ213" s="3" t="str">
        <f t="shared" ca="1" si="31"/>
        <v>ok</v>
      </c>
    </row>
    <row r="214" spans="1:43" ht="13.5" customHeight="1">
      <c r="A214" s="40">
        <v>20110800312</v>
      </c>
      <c r="B214" s="41" t="s">
        <v>294</v>
      </c>
      <c r="C214" s="41" t="s">
        <v>202</v>
      </c>
      <c r="D214" s="41"/>
      <c r="E214" s="41">
        <v>145</v>
      </c>
      <c r="F214" s="41" t="s">
        <v>215</v>
      </c>
      <c r="G214" s="42">
        <f ca="1">IFERROR(VLOOKUP(F214,'[1]2.仕掛品(製造部)'!MY:NB,4,0),0)</f>
        <v>1.322810826649603</v>
      </c>
      <c r="H214" s="43">
        <v>0</v>
      </c>
      <c r="I214" s="43"/>
      <c r="J214" s="43">
        <v>0</v>
      </c>
      <c r="K214" s="46">
        <f>IFERROR(SUMIF('4.4製品課実績'!$A:$A,'4.仕掛品(製品課) (2)'!A214,'4.4製品課実績'!C:C),"")</f>
        <v>144</v>
      </c>
      <c r="L214" s="46">
        <f t="shared" ca="1" si="26"/>
        <v>27620.290060443709</v>
      </c>
      <c r="M214" s="46">
        <f ca="1">$M$692/$L$692*L214</f>
        <v>29483.714375181829</v>
      </c>
      <c r="N214" s="46"/>
      <c r="O214" s="46"/>
      <c r="P214" s="46"/>
      <c r="Q214" s="46"/>
      <c r="R214" s="52">
        <f ca="1">SUMIF('4.1製品別資材価格'!$A:$C,A214,'4.1製品別資材価格'!$C:$C)</f>
        <v>2009.6202503287673</v>
      </c>
      <c r="S214" s="46">
        <f t="shared" ca="1" si="27"/>
        <v>289385.31604734249</v>
      </c>
      <c r="T214" s="46">
        <f ca="1">$T$692/$S$692*S214</f>
        <v>228783.49328914794</v>
      </c>
      <c r="U214" s="46">
        <f>IFERROR(SUMIF('4.4製品課実績'!$A:$A,'4.仕掛品(製品課) (2)'!A214,'4.4製品課実績'!D:D),"")</f>
        <v>780</v>
      </c>
      <c r="V214" s="46">
        <f>$V$692/$U$692*U214</f>
        <v>89732.421968676921</v>
      </c>
      <c r="W214" s="46"/>
      <c r="X214" s="46">
        <f>$X$692/$W$692*W214</f>
        <v>0</v>
      </c>
      <c r="Y214" s="46">
        <f t="shared" si="23"/>
        <v>20880</v>
      </c>
      <c r="Z214" s="46">
        <f>$Z$692/$Y$692*Y214</f>
        <v>8898.8692017311478</v>
      </c>
      <c r="AA214" s="46"/>
      <c r="AB214" s="46"/>
      <c r="AC214" s="46"/>
      <c r="AD214" s="46">
        <f t="shared" si="22"/>
        <v>144</v>
      </c>
      <c r="AE214" s="46">
        <f t="shared" ca="1" si="24"/>
        <v>356898.49883473787</v>
      </c>
      <c r="AF214" s="52">
        <f t="shared" ca="1" si="25"/>
        <v>2478.4617974634575</v>
      </c>
      <c r="AG214" s="46">
        <f t="shared" si="28"/>
        <v>0</v>
      </c>
      <c r="AH214" s="46">
        <f t="shared" ca="1" si="29"/>
        <v>0</v>
      </c>
      <c r="AI214" s="46">
        <f>IFERROR(SUMIFS('4.3期末全在庫'!$G:$G,'4.3期末全在庫'!$B:$B,'4.仕掛品(製品課) (2)'!A214,'4.3期末全在庫'!$K:$K,"半製品"),"")</f>
        <v>0</v>
      </c>
      <c r="AJ214" s="47"/>
      <c r="AK214" s="46">
        <f t="shared" ca="1" si="30"/>
        <v>0</v>
      </c>
      <c r="AL214" s="48"/>
      <c r="AM214" s="16"/>
      <c r="AN214" s="7"/>
      <c r="AO214" s="4">
        <v>209.27742074574272</v>
      </c>
      <c r="AQ214" s="3" t="str">
        <f t="shared" ca="1" si="31"/>
        <v>ok</v>
      </c>
    </row>
    <row r="215" spans="1:43" ht="13.5" customHeight="1">
      <c r="A215" s="40">
        <v>20110800629</v>
      </c>
      <c r="B215" s="41" t="s">
        <v>295</v>
      </c>
      <c r="C215" s="41" t="s">
        <v>202</v>
      </c>
      <c r="D215" s="41"/>
      <c r="E215" s="41">
        <v>145</v>
      </c>
      <c r="F215" s="41" t="s">
        <v>185</v>
      </c>
      <c r="G215" s="42">
        <f ca="1">IFERROR(VLOOKUP(F215,'[1]2.仕掛品(製造部)'!MY:NB,4,0),0)</f>
        <v>1.3486946843755108</v>
      </c>
      <c r="H215" s="43">
        <v>0</v>
      </c>
      <c r="I215" s="43"/>
      <c r="J215" s="43">
        <v>0</v>
      </c>
      <c r="K215" s="46">
        <f>IFERROR(SUMIF('4.4製品課実績'!$A:$A,'4.仕掛品(製品課) (2)'!A215,'4.4製品課実績'!C:C),"")</f>
        <v>1470</v>
      </c>
      <c r="L215" s="46">
        <f t="shared" ca="1" si="26"/>
        <v>287474.27197464014</v>
      </c>
      <c r="M215" s="46">
        <f ca="1">$M$692/$L$692*L215</f>
        <v>306868.94694318308</v>
      </c>
      <c r="N215" s="46"/>
      <c r="O215" s="46"/>
      <c r="P215" s="46"/>
      <c r="Q215" s="46"/>
      <c r="R215" s="52">
        <f ca="1">SUMIF('4.1製品別資材価格'!$A:$C,A215,'4.1製品別資材価格'!$C:$C)</f>
        <v>370.27607841095886</v>
      </c>
      <c r="S215" s="46">
        <f t="shared" ca="1" si="27"/>
        <v>544305.83526410954</v>
      </c>
      <c r="T215" s="46">
        <f ca="1">$T$692/$S$692*S215</f>
        <v>430319.65861397772</v>
      </c>
      <c r="U215" s="46">
        <f>IFERROR(SUMIF('4.4製品課実績'!$A:$A,'4.仕掛品(製品課) (2)'!A215,'4.4製品課実績'!D:D),"")</f>
        <v>3735</v>
      </c>
      <c r="V215" s="46">
        <f>$V$692/$U$692*U215</f>
        <v>429680.25135001063</v>
      </c>
      <c r="W215" s="46"/>
      <c r="X215" s="46">
        <f>$X$692/$W$692*W215</f>
        <v>0</v>
      </c>
      <c r="Y215" s="46">
        <f t="shared" si="23"/>
        <v>213150</v>
      </c>
      <c r="Z215" s="46">
        <f>$Z$692/$Y$692*Y215</f>
        <v>90842.623101005462</v>
      </c>
      <c r="AA215" s="46"/>
      <c r="AB215" s="46"/>
      <c r="AC215" s="46"/>
      <c r="AD215" s="46">
        <f t="shared" si="22"/>
        <v>1470</v>
      </c>
      <c r="AE215" s="46">
        <f t="shared" ca="1" si="24"/>
        <v>1257711.480008177</v>
      </c>
      <c r="AF215" s="52">
        <f t="shared" ca="1" si="25"/>
        <v>855.58604082188913</v>
      </c>
      <c r="AG215" s="46">
        <f t="shared" si="28"/>
        <v>0</v>
      </c>
      <c r="AH215" s="46">
        <f t="shared" ca="1" si="29"/>
        <v>0</v>
      </c>
      <c r="AI215" s="46">
        <f>IFERROR(SUMIFS('4.3期末全在庫'!$G:$G,'4.3期末全在庫'!$B:$B,'4.仕掛品(製品課) (2)'!A215,'4.3期末全在庫'!$K:$K,"半製品"),"")</f>
        <v>0</v>
      </c>
      <c r="AJ215" s="47"/>
      <c r="AK215" s="46">
        <f t="shared" ca="1" si="30"/>
        <v>0</v>
      </c>
      <c r="AL215" s="48"/>
      <c r="AM215" s="16"/>
      <c r="AN215" s="7"/>
      <c r="AO215" s="4">
        <v>477.35076581423277</v>
      </c>
      <c r="AQ215" s="3" t="str">
        <f t="shared" ca="1" si="31"/>
        <v>ok</v>
      </c>
    </row>
    <row r="216" spans="1:43" ht="13.5" customHeight="1">
      <c r="A216" s="40">
        <v>20110800918</v>
      </c>
      <c r="B216" s="41" t="s">
        <v>296</v>
      </c>
      <c r="C216" s="41" t="s">
        <v>202</v>
      </c>
      <c r="D216" s="41"/>
      <c r="E216" s="41">
        <v>150</v>
      </c>
      <c r="F216" s="41" t="s">
        <v>126</v>
      </c>
      <c r="G216" s="42">
        <f ca="1">IFERROR(VLOOKUP(F216,'[1]2.仕掛品(製造部)'!MY:NB,4,0),0)</f>
        <v>1.2657092176984073</v>
      </c>
      <c r="H216" s="43">
        <v>0</v>
      </c>
      <c r="I216" s="43"/>
      <c r="J216" s="43">
        <v>0</v>
      </c>
      <c r="K216" s="46">
        <f>IFERROR(SUMIF('4.4製品課実績'!$A:$A,'4.仕掛品(製品課) (2)'!A216,'4.4製品課実績'!C:C),"")</f>
        <v>1523</v>
      </c>
      <c r="L216" s="498">
        <f t="shared" ca="1" si="26"/>
        <v>289151.27078320115</v>
      </c>
      <c r="M216" s="46">
        <f ca="1">$M$692/$L$692*L216</f>
        <v>308659.08577847161</v>
      </c>
      <c r="N216" s="46"/>
      <c r="O216" s="46"/>
      <c r="P216" s="46"/>
      <c r="Q216" s="46"/>
      <c r="R216" s="52">
        <f ca="1">SUMIF('4.1製品別資材価格'!$A:$C,A216,'4.1製品別資材価格'!$C:$C)</f>
        <v>1325.6438333881279</v>
      </c>
      <c r="S216" s="46">
        <f t="shared" ca="1" si="27"/>
        <v>2018955.5582501187</v>
      </c>
      <c r="T216" s="46">
        <f ca="1">$T$692/$S$692*S216</f>
        <v>1596154.6070168882</v>
      </c>
      <c r="U216" s="46">
        <f>IFERROR(SUMIF('4.4製品課実績'!$A:$A,'4.仕掛品(製品課) (2)'!A216,'4.4製品課実績'!D:D),"")</f>
        <v>4850</v>
      </c>
      <c r="V216" s="46">
        <f>$V$692/$U$692*U216</f>
        <v>557951.59813856799</v>
      </c>
      <c r="W216" s="46"/>
      <c r="X216" s="46">
        <f>$X$692/$W$692*W216</f>
        <v>0</v>
      </c>
      <c r="Y216" s="46">
        <f t="shared" si="23"/>
        <v>228450</v>
      </c>
      <c r="Z216" s="46">
        <f>$Z$692/$Y$692*Y216</f>
        <v>97363.346222963635</v>
      </c>
      <c r="AA216" s="46"/>
      <c r="AB216" s="46"/>
      <c r="AC216" s="46"/>
      <c r="AD216" s="46">
        <f t="shared" si="22"/>
        <v>1523</v>
      </c>
      <c r="AE216" s="46">
        <f t="shared" ca="1" si="24"/>
        <v>2560128.6371568912</v>
      </c>
      <c r="AF216" s="52">
        <f t="shared" ca="1" si="25"/>
        <v>1680.9774373978273</v>
      </c>
      <c r="AG216" s="46">
        <f t="shared" si="28"/>
        <v>0</v>
      </c>
      <c r="AH216" s="46">
        <f t="shared" ca="1" si="29"/>
        <v>0</v>
      </c>
      <c r="AI216" s="46">
        <f>IFERROR(SUMIFS('4.3期末全在庫'!$G:$G,'4.3期末全在庫'!$B:$B,'4.仕掛品(製品課) (2)'!A216,'4.3期末全在庫'!$K:$K,"半製品"),"")</f>
        <v>0</v>
      </c>
      <c r="AJ216" s="47"/>
      <c r="AK216" s="46">
        <f t="shared" ca="1" si="30"/>
        <v>0</v>
      </c>
      <c r="AL216" s="48"/>
      <c r="AM216" s="16"/>
      <c r="AN216" s="7"/>
      <c r="AO216" s="4">
        <v>383.89592405887095</v>
      </c>
      <c r="AQ216" s="3" t="str">
        <f t="shared" ca="1" si="31"/>
        <v>ok</v>
      </c>
    </row>
    <row r="217" spans="1:43" ht="13.5" hidden="1" customHeight="1">
      <c r="A217" s="40">
        <v>20111000032</v>
      </c>
      <c r="B217" s="41" t="s">
        <v>297</v>
      </c>
      <c r="C217" s="41" t="s">
        <v>202</v>
      </c>
      <c r="D217" s="41"/>
      <c r="E217" s="41">
        <v>145</v>
      </c>
      <c r="F217" s="41" t="s">
        <v>113</v>
      </c>
      <c r="G217" s="42">
        <f ca="1">IFERROR(VLOOKUP(F217,'[1]2.仕掛品(製造部)'!MY:NB,4,0),0)</f>
        <v>0</v>
      </c>
      <c r="H217" s="43">
        <v>0</v>
      </c>
      <c r="I217" s="43"/>
      <c r="J217" s="43">
        <v>0</v>
      </c>
      <c r="K217" s="46">
        <f>IFERROR(SUMIF('4.4製品課実績'!$A:$A,'4.仕掛品(製品課) (2)'!A217,'4.4製品課実績'!C:C),"")</f>
        <v>0</v>
      </c>
      <c r="L217" s="46">
        <f t="shared" ca="1" si="26"/>
        <v>0</v>
      </c>
      <c r="M217" s="46">
        <f ca="1">$M$692/$L$692*L217</f>
        <v>0</v>
      </c>
      <c r="N217" s="46"/>
      <c r="O217" s="46"/>
      <c r="P217" s="46"/>
      <c r="Q217" s="46"/>
      <c r="R217" s="52">
        <f ca="1">SUMIF('4.1製品別資材価格'!$A:$C,A217,'4.1製品別資材価格'!$C:$C)</f>
        <v>0</v>
      </c>
      <c r="S217" s="46">
        <f t="shared" ca="1" si="27"/>
        <v>0</v>
      </c>
      <c r="T217" s="46">
        <f ca="1">$T$692/$S$692*S217</f>
        <v>0</v>
      </c>
      <c r="U217" s="46">
        <f>IFERROR(SUMIF('4.4製品課実績'!$A:$A,'4.仕掛品(製品課) (2)'!A217,'4.4製品課実績'!D:D),"")</f>
        <v>0</v>
      </c>
      <c r="V217" s="46">
        <f>$V$692/$U$692*U217</f>
        <v>0</v>
      </c>
      <c r="W217" s="46"/>
      <c r="X217" s="46">
        <f>$X$692/$W$692*W217</f>
        <v>0</v>
      </c>
      <c r="Y217" s="46">
        <f t="shared" si="23"/>
        <v>0</v>
      </c>
      <c r="Z217" s="46">
        <f>$Z$692/$Y$692*Y217</f>
        <v>0</v>
      </c>
      <c r="AA217" s="46"/>
      <c r="AB217" s="46"/>
      <c r="AC217" s="46"/>
      <c r="AD217" s="46">
        <f t="shared" si="22"/>
        <v>0</v>
      </c>
      <c r="AE217" s="46">
        <f t="shared" ca="1" si="24"/>
        <v>0</v>
      </c>
      <c r="AF217" s="52">
        <f t="shared" ca="1" si="25"/>
        <v>0</v>
      </c>
      <c r="AG217" s="46">
        <f t="shared" si="28"/>
        <v>0</v>
      </c>
      <c r="AH217" s="46">
        <f t="shared" ca="1" si="29"/>
        <v>0</v>
      </c>
      <c r="AI217" s="46">
        <f>IFERROR(SUMIFS('4.3期末全在庫'!$G:$G,'4.3期末全在庫'!$B:$B,'4.仕掛品(製品課) (2)'!A217,'4.3期末全在庫'!$K:$K,"半製品"),"")</f>
        <v>0</v>
      </c>
      <c r="AJ217" s="47"/>
      <c r="AK217" s="46">
        <f t="shared" ca="1" si="30"/>
        <v>0</v>
      </c>
      <c r="AL217" s="48"/>
      <c r="AM217" s="16"/>
      <c r="AN217" s="7"/>
      <c r="AO217" s="4">
        <v>0</v>
      </c>
      <c r="AQ217" s="3">
        <f t="shared" ca="1" si="31"/>
        <v>0</v>
      </c>
    </row>
    <row r="218" spans="1:43" ht="13.5" hidden="1" customHeight="1">
      <c r="A218" s="40">
        <v>20111100024</v>
      </c>
      <c r="B218" s="41" t="s">
        <v>298</v>
      </c>
      <c r="C218" s="41" t="s">
        <v>202</v>
      </c>
      <c r="D218" s="41"/>
      <c r="E218" s="41">
        <v>5</v>
      </c>
      <c r="F218" s="41" t="s">
        <v>113</v>
      </c>
      <c r="G218" s="42">
        <f ca="1">IFERROR(VLOOKUP(F218,'[1]2.仕掛品(製造部)'!MY:NB,4,0),0)</f>
        <v>0</v>
      </c>
      <c r="H218" s="43">
        <v>0</v>
      </c>
      <c r="I218" s="43"/>
      <c r="J218" s="43">
        <v>0</v>
      </c>
      <c r="K218" s="46">
        <f>IFERROR(SUMIF('4.4製品課実績'!$A:$A,'4.仕掛品(製品課) (2)'!A218,'4.4製品課実績'!C:C),"")</f>
        <v>0</v>
      </c>
      <c r="L218" s="46">
        <f t="shared" ca="1" si="26"/>
        <v>0</v>
      </c>
      <c r="M218" s="46">
        <f ca="1">$M$692/$L$692*L218</f>
        <v>0</v>
      </c>
      <c r="N218" s="46"/>
      <c r="O218" s="46"/>
      <c r="P218" s="46"/>
      <c r="Q218" s="46"/>
      <c r="R218" s="52">
        <f ca="1">SUMIF('4.1製品別資材価格'!$A:$C,A218,'4.1製品別資材価格'!$C:$C)</f>
        <v>0</v>
      </c>
      <c r="S218" s="46">
        <f t="shared" ca="1" si="27"/>
        <v>0</v>
      </c>
      <c r="T218" s="46">
        <f ca="1">$T$692/$S$692*S218</f>
        <v>0</v>
      </c>
      <c r="U218" s="46">
        <f>IFERROR(SUMIF('4.4製品課実績'!$A:$A,'4.仕掛品(製品課) (2)'!A218,'4.4製品課実績'!D:D),"")</f>
        <v>0</v>
      </c>
      <c r="V218" s="46">
        <f>$V$692/$U$692*U218</f>
        <v>0</v>
      </c>
      <c r="W218" s="46"/>
      <c r="X218" s="46">
        <f>$X$692/$W$692*W218</f>
        <v>0</v>
      </c>
      <c r="Y218" s="46">
        <f t="shared" si="23"/>
        <v>0</v>
      </c>
      <c r="Z218" s="46">
        <f>$Z$692/$Y$692*Y218</f>
        <v>0</v>
      </c>
      <c r="AA218" s="46"/>
      <c r="AB218" s="46"/>
      <c r="AC218" s="46"/>
      <c r="AD218" s="46">
        <f t="shared" si="22"/>
        <v>0</v>
      </c>
      <c r="AE218" s="46">
        <f t="shared" ca="1" si="24"/>
        <v>0</v>
      </c>
      <c r="AF218" s="52">
        <f t="shared" ca="1" si="25"/>
        <v>0</v>
      </c>
      <c r="AG218" s="46">
        <f t="shared" si="28"/>
        <v>0</v>
      </c>
      <c r="AH218" s="46">
        <f t="shared" ca="1" si="29"/>
        <v>0</v>
      </c>
      <c r="AI218" s="46">
        <f>IFERROR(SUMIFS('4.3期末全在庫'!$G:$G,'4.3期末全在庫'!$B:$B,'4.仕掛品(製品課) (2)'!A218,'4.3期末全在庫'!$K:$K,"半製品"),"")</f>
        <v>0</v>
      </c>
      <c r="AJ218" s="47"/>
      <c r="AK218" s="46">
        <f t="shared" ca="1" si="30"/>
        <v>0</v>
      </c>
      <c r="AL218" s="48"/>
      <c r="AM218" s="16"/>
      <c r="AN218" s="7"/>
      <c r="AO218" s="4">
        <v>0</v>
      </c>
      <c r="AQ218" s="3">
        <f t="shared" ca="1" si="31"/>
        <v>0</v>
      </c>
    </row>
    <row r="219" spans="1:43" ht="13.5" hidden="1" customHeight="1">
      <c r="A219" s="40">
        <v>20120300029</v>
      </c>
      <c r="B219" s="41" t="s">
        <v>299</v>
      </c>
      <c r="C219" s="41" t="s">
        <v>202</v>
      </c>
      <c r="D219" s="41"/>
      <c r="E219" s="41">
        <v>75</v>
      </c>
      <c r="F219" s="41" t="s">
        <v>108</v>
      </c>
      <c r="G219" s="42">
        <f ca="1">IFERROR(VLOOKUP(F219,'[1]2.仕掛品(製造部)'!MY:NB,4,0),0)</f>
        <v>1.1499333504230713</v>
      </c>
      <c r="H219" s="43">
        <v>0</v>
      </c>
      <c r="I219" s="43"/>
      <c r="J219" s="43">
        <v>0</v>
      </c>
      <c r="K219" s="46">
        <f>IFERROR(SUMIF('4.4製品課実績'!$A:$A,'4.仕掛品(製品課) (2)'!A219,'4.4製品課実績'!C:C),"")</f>
        <v>0</v>
      </c>
      <c r="L219" s="46">
        <f t="shared" ca="1" si="26"/>
        <v>0</v>
      </c>
      <c r="M219" s="46">
        <f ca="1">$M$692/$L$692*L219</f>
        <v>0</v>
      </c>
      <c r="N219" s="46"/>
      <c r="O219" s="46"/>
      <c r="P219" s="46"/>
      <c r="Q219" s="46"/>
      <c r="R219" s="52">
        <f ca="1">SUMIF('4.1製品別資材価格'!$A:$C,A219,'4.1製品別資材価格'!$C:$C)</f>
        <v>0</v>
      </c>
      <c r="S219" s="46">
        <f t="shared" ca="1" si="27"/>
        <v>0</v>
      </c>
      <c r="T219" s="46">
        <f ca="1">$T$692/$S$692*S219</f>
        <v>0</v>
      </c>
      <c r="U219" s="46">
        <f>IFERROR(SUMIF('4.4製品課実績'!$A:$A,'4.仕掛品(製品課) (2)'!A219,'4.4製品課実績'!D:D),"")</f>
        <v>0</v>
      </c>
      <c r="V219" s="46">
        <f>$V$692/$U$692*U219</f>
        <v>0</v>
      </c>
      <c r="W219" s="46"/>
      <c r="X219" s="46">
        <f>$X$692/$W$692*W219</f>
        <v>0</v>
      </c>
      <c r="Y219" s="46">
        <f t="shared" si="23"/>
        <v>0</v>
      </c>
      <c r="Z219" s="46">
        <f>$Z$692/$Y$692*Y219</f>
        <v>0</v>
      </c>
      <c r="AA219" s="46"/>
      <c r="AB219" s="46"/>
      <c r="AC219" s="46"/>
      <c r="AD219" s="46">
        <f t="shared" si="22"/>
        <v>0</v>
      </c>
      <c r="AE219" s="46">
        <f t="shared" ca="1" si="24"/>
        <v>0</v>
      </c>
      <c r="AF219" s="52">
        <f t="shared" ca="1" si="25"/>
        <v>0</v>
      </c>
      <c r="AG219" s="46">
        <f t="shared" si="28"/>
        <v>0</v>
      </c>
      <c r="AH219" s="46">
        <f t="shared" ca="1" si="29"/>
        <v>0</v>
      </c>
      <c r="AI219" s="46">
        <f>IFERROR(SUMIFS('4.3期末全在庫'!$G:$G,'4.3期末全在庫'!$B:$B,'4.仕掛品(製品課) (2)'!A219,'4.3期末全在庫'!$K:$K,"半製品"),"")</f>
        <v>0</v>
      </c>
      <c r="AJ219" s="47"/>
      <c r="AK219" s="46">
        <f t="shared" ca="1" si="30"/>
        <v>0</v>
      </c>
      <c r="AL219" s="48"/>
      <c r="AM219" s="16"/>
      <c r="AN219" s="7"/>
      <c r="AO219" s="4">
        <v>0</v>
      </c>
      <c r="AQ219" s="3">
        <f t="shared" ca="1" si="31"/>
        <v>0</v>
      </c>
    </row>
    <row r="220" spans="1:43" ht="13.5" customHeight="1">
      <c r="A220" s="40">
        <v>20120300038</v>
      </c>
      <c r="B220" s="41" t="s">
        <v>300</v>
      </c>
      <c r="C220" s="41" t="s">
        <v>202</v>
      </c>
      <c r="D220" s="41"/>
      <c r="E220" s="41">
        <v>450</v>
      </c>
      <c r="F220" s="41" t="s">
        <v>203</v>
      </c>
      <c r="G220" s="42">
        <f ca="1">IFERROR(VLOOKUP(F220,'[1]2.仕掛品(製造部)'!MY:NB,4,0),0)</f>
        <v>1.6405740954785171</v>
      </c>
      <c r="H220" s="43">
        <v>0</v>
      </c>
      <c r="I220" s="43"/>
      <c r="J220" s="43">
        <v>0</v>
      </c>
      <c r="K220" s="46">
        <f>IFERROR(SUMIF('4.4製品課実績'!$A:$A,'4.仕掛品(製品課) (2)'!A220,'4.4製品課実績'!C:C),"")</f>
        <v>28</v>
      </c>
      <c r="L220" s="46">
        <f t="shared" ca="1" si="26"/>
        <v>20671.233603029315</v>
      </c>
      <c r="M220" s="46">
        <f ca="1">$M$692/$L$692*L220</f>
        <v>22065.83442826401</v>
      </c>
      <c r="N220" s="46"/>
      <c r="O220" s="46"/>
      <c r="P220" s="46"/>
      <c r="Q220" s="46"/>
      <c r="R220" s="52">
        <f ca="1">SUMIF('4.1製品別資材価格'!$A:$C,A220,'4.1製品別資材価格'!$C:$C)</f>
        <v>1147.2117696491496</v>
      </c>
      <c r="S220" s="46">
        <f t="shared" ca="1" si="27"/>
        <v>32121.929550176188</v>
      </c>
      <c r="T220" s="46">
        <f ca="1">$T$692/$S$692*S220</f>
        <v>25395.093828724017</v>
      </c>
      <c r="U220" s="46">
        <f>IFERROR(SUMIF('4.4製品課実績'!$A:$A,'4.仕掛品(製品課) (2)'!A220,'4.4製品課実績'!D:D),"")</f>
        <v>285</v>
      </c>
      <c r="V220" s="46">
        <f>$V$692/$U$692*U220</f>
        <v>32786.846488555027</v>
      </c>
      <c r="W220" s="46"/>
      <c r="X220" s="46">
        <f>$X$692/$W$692*W220</f>
        <v>0</v>
      </c>
      <c r="Y220" s="46">
        <f t="shared" si="23"/>
        <v>12600</v>
      </c>
      <c r="Z220" s="46">
        <f>$Z$692/$Y$692*Y220</f>
        <v>5370.0072769067274</v>
      </c>
      <c r="AA220" s="46"/>
      <c r="AB220" s="46"/>
      <c r="AC220" s="46"/>
      <c r="AD220" s="46">
        <f t="shared" si="22"/>
        <v>28</v>
      </c>
      <c r="AE220" s="46">
        <f t="shared" ca="1" si="24"/>
        <v>85617.782022449785</v>
      </c>
      <c r="AF220" s="52">
        <f t="shared" ca="1" si="25"/>
        <v>3057.7779293732065</v>
      </c>
      <c r="AG220" s="46">
        <f t="shared" si="28"/>
        <v>0</v>
      </c>
      <c r="AH220" s="46">
        <f t="shared" ca="1" si="29"/>
        <v>0</v>
      </c>
      <c r="AI220" s="46">
        <f>IFERROR(SUMIFS('4.3期末全在庫'!$G:$G,'4.3期末全在庫'!$B:$B,'4.仕掛品(製品課) (2)'!A220,'4.3期末全在庫'!$K:$K,"半製品"),"")</f>
        <v>0</v>
      </c>
      <c r="AJ220" s="47"/>
      <c r="AK220" s="46">
        <f t="shared" ca="1" si="30"/>
        <v>0</v>
      </c>
      <c r="AL220" s="48"/>
      <c r="AM220" s="16"/>
      <c r="AN220" s="7"/>
      <c r="AO220" s="4">
        <v>0</v>
      </c>
      <c r="AQ220" s="3" t="str">
        <f t="shared" ca="1" si="31"/>
        <v>ok</v>
      </c>
    </row>
    <row r="221" spans="1:43" ht="13.5" customHeight="1">
      <c r="A221" s="40">
        <v>20120500014</v>
      </c>
      <c r="B221" s="41" t="s">
        <v>301</v>
      </c>
      <c r="C221" s="41" t="s">
        <v>202</v>
      </c>
      <c r="D221" s="41"/>
      <c r="E221" s="41">
        <v>1000</v>
      </c>
      <c r="F221" s="41" t="s">
        <v>302</v>
      </c>
      <c r="G221" s="42">
        <f ca="1">IFERROR(VLOOKUP(F221,'[1]2.仕掛品(製造部)'!MY:NB,4,0),0)</f>
        <v>1.580070235330544</v>
      </c>
      <c r="H221" s="43">
        <v>0</v>
      </c>
      <c r="I221" s="43"/>
      <c r="J221" s="43">
        <v>0</v>
      </c>
      <c r="K221" s="46">
        <f>IFERROR(SUMIF('4.4製品課実績'!$A:$A,'4.仕掛品(製品課) (2)'!A221,'4.4製品課実績'!C:C),"")</f>
        <v>176</v>
      </c>
      <c r="L221" s="46">
        <f t="shared" ca="1" si="26"/>
        <v>278092.36141817574</v>
      </c>
      <c r="M221" s="46">
        <f ca="1">$M$692/$L$692*L221</f>
        <v>296854.07850643015</v>
      </c>
      <c r="N221" s="46"/>
      <c r="O221" s="46"/>
      <c r="P221" s="46"/>
      <c r="Q221" s="46"/>
      <c r="R221" s="52">
        <f ca="1">SUMIF('4.1製品別資材価格'!$A:$C,A221,'4.1製品別資材価格'!$C:$C)</f>
        <v>198.49586657534246</v>
      </c>
      <c r="S221" s="46">
        <f t="shared" ca="1" si="27"/>
        <v>34935.272517260273</v>
      </c>
      <c r="T221" s="46">
        <f ca="1">$T$692/$S$692*S221</f>
        <v>27619.278665126203</v>
      </c>
      <c r="U221" s="46">
        <f>IFERROR(SUMIF('4.4製品課実績'!$A:$A,'4.仕掛品(製品課) (2)'!A221,'4.4製品課実績'!D:D),"")</f>
        <v>1340</v>
      </c>
      <c r="V221" s="46">
        <f>$V$692/$U$692*U221</f>
        <v>154155.69927952188</v>
      </c>
      <c r="W221" s="46"/>
      <c r="X221" s="46">
        <f>$X$692/$W$692*W221</f>
        <v>0</v>
      </c>
      <c r="Y221" s="46">
        <f t="shared" si="23"/>
        <v>176000</v>
      </c>
      <c r="Z221" s="46">
        <f>$Z$692/$Y$692*Y221</f>
        <v>75009.625455205081</v>
      </c>
      <c r="AA221" s="46"/>
      <c r="AB221" s="46"/>
      <c r="AC221" s="46"/>
      <c r="AD221" s="46">
        <f t="shared" si="22"/>
        <v>176</v>
      </c>
      <c r="AE221" s="46">
        <f t="shared" ca="1" si="24"/>
        <v>553638.68190628325</v>
      </c>
      <c r="AF221" s="52">
        <f t="shared" ca="1" si="25"/>
        <v>3145.674329012973</v>
      </c>
      <c r="AG221" s="46">
        <f t="shared" si="28"/>
        <v>0</v>
      </c>
      <c r="AH221" s="46">
        <f t="shared" ca="1" si="29"/>
        <v>0</v>
      </c>
      <c r="AI221" s="46">
        <f>IFERROR(SUMIFS('4.3期末全在庫'!$G:$G,'4.3期末全在庫'!$B:$B,'4.仕掛品(製品課) (2)'!A221,'4.3期末全在庫'!$K:$K,"半製品"),"")</f>
        <v>0</v>
      </c>
      <c r="AJ221" s="47"/>
      <c r="AK221" s="46">
        <f t="shared" ca="1" si="30"/>
        <v>0</v>
      </c>
      <c r="AL221" s="48"/>
      <c r="AM221" s="16"/>
      <c r="AN221" s="7"/>
      <c r="AO221" s="4">
        <v>0</v>
      </c>
      <c r="AQ221" s="3" t="str">
        <f t="shared" ca="1" si="31"/>
        <v>ok</v>
      </c>
    </row>
    <row r="222" spans="1:43" ht="13.5" hidden="1" customHeight="1">
      <c r="A222" s="40">
        <v>20120800025</v>
      </c>
      <c r="B222" s="41" t="s">
        <v>303</v>
      </c>
      <c r="C222" s="41" t="s">
        <v>202</v>
      </c>
      <c r="D222" s="41"/>
      <c r="E222" s="41">
        <v>20</v>
      </c>
      <c r="F222" s="41" t="s">
        <v>108</v>
      </c>
      <c r="G222" s="42">
        <f ca="1">IFERROR(VLOOKUP(F222,'[1]2.仕掛品(製造部)'!MY:NB,4,0),0)</f>
        <v>1.1499333504230713</v>
      </c>
      <c r="H222" s="43">
        <v>0</v>
      </c>
      <c r="I222" s="43"/>
      <c r="J222" s="43">
        <v>0</v>
      </c>
      <c r="K222" s="46">
        <f>IFERROR(SUMIF('4.4製品課実績'!$A:$A,'4.仕掛品(製品課) (2)'!A222,'4.4製品課実績'!C:C),"")</f>
        <v>0</v>
      </c>
      <c r="L222" s="46">
        <f t="shared" ca="1" si="26"/>
        <v>0</v>
      </c>
      <c r="M222" s="46">
        <f ca="1">$M$692/$L$692*L222</f>
        <v>0</v>
      </c>
      <c r="N222" s="46"/>
      <c r="O222" s="46"/>
      <c r="P222" s="46"/>
      <c r="Q222" s="46"/>
      <c r="R222" s="52">
        <f ca="1">SUMIF('4.1製品別資材価格'!$A:$C,A222,'4.1製品別資材価格'!$C:$C)</f>
        <v>0</v>
      </c>
      <c r="S222" s="46">
        <f t="shared" ca="1" si="27"/>
        <v>0</v>
      </c>
      <c r="T222" s="46">
        <f ca="1">$T$692/$S$692*S222</f>
        <v>0</v>
      </c>
      <c r="U222" s="46">
        <f>IFERROR(SUMIF('4.4製品課実績'!$A:$A,'4.仕掛品(製品課) (2)'!A222,'4.4製品課実績'!D:D),"")</f>
        <v>0</v>
      </c>
      <c r="V222" s="46">
        <f>$V$692/$U$692*U222</f>
        <v>0</v>
      </c>
      <c r="W222" s="46"/>
      <c r="X222" s="46">
        <f>$X$692/$W$692*W222</f>
        <v>0</v>
      </c>
      <c r="Y222" s="46">
        <f t="shared" si="23"/>
        <v>0</v>
      </c>
      <c r="Z222" s="46">
        <f>$Z$692/$Y$692*Y222</f>
        <v>0</v>
      </c>
      <c r="AA222" s="46"/>
      <c r="AB222" s="46"/>
      <c r="AC222" s="46"/>
      <c r="AD222" s="46">
        <f t="shared" si="22"/>
        <v>0</v>
      </c>
      <c r="AE222" s="46">
        <f t="shared" ca="1" si="24"/>
        <v>0</v>
      </c>
      <c r="AF222" s="52">
        <f t="shared" ca="1" si="25"/>
        <v>0</v>
      </c>
      <c r="AG222" s="46">
        <f t="shared" si="28"/>
        <v>0</v>
      </c>
      <c r="AH222" s="46">
        <f t="shared" ca="1" si="29"/>
        <v>0</v>
      </c>
      <c r="AI222" s="46">
        <f>IFERROR(SUMIFS('4.3期末全在庫'!$G:$G,'4.3期末全在庫'!$B:$B,'4.仕掛品(製品課) (2)'!A222,'4.3期末全在庫'!$K:$K,"半製品"),"")</f>
        <v>0</v>
      </c>
      <c r="AJ222" s="47"/>
      <c r="AK222" s="46">
        <f t="shared" ca="1" si="30"/>
        <v>0</v>
      </c>
      <c r="AL222" s="48"/>
      <c r="AM222" s="16"/>
      <c r="AN222" s="7">
        <v>185.54701772000001</v>
      </c>
      <c r="AO222" s="4">
        <v>746.39022414380804</v>
      </c>
      <c r="AQ222" s="3">
        <f t="shared" ca="1" si="31"/>
        <v>0</v>
      </c>
    </row>
    <row r="223" spans="1:43" ht="13.5" customHeight="1">
      <c r="A223" s="40">
        <v>20120800030</v>
      </c>
      <c r="B223" s="41" t="s">
        <v>304</v>
      </c>
      <c r="C223" s="41" t="s">
        <v>202</v>
      </c>
      <c r="D223" s="41"/>
      <c r="E223" s="41">
        <v>650</v>
      </c>
      <c r="F223" s="41" t="s">
        <v>305</v>
      </c>
      <c r="G223" s="42">
        <f ca="1">IFERROR(VLOOKUP(F223,'[1]2.仕掛品(製造部)'!MY:NB,4,0),0)</f>
        <v>1.580070235330544</v>
      </c>
      <c r="H223" s="43">
        <v>0</v>
      </c>
      <c r="I223" s="43"/>
      <c r="J223" s="43">
        <v>0</v>
      </c>
      <c r="K223" s="46">
        <f>IFERROR(SUMIF('4.4製品課実績'!$A:$A,'4.仕掛品(製品課) (2)'!A223,'4.4製品課実績'!C:C),"")</f>
        <v>5100</v>
      </c>
      <c r="L223" s="46">
        <f t="shared" ca="1" si="26"/>
        <v>5237932.8301207535</v>
      </c>
      <c r="M223" s="46">
        <f ca="1">$M$692/$L$692*L223</f>
        <v>5591314.0355046354</v>
      </c>
      <c r="N223" s="46"/>
      <c r="O223" s="46"/>
      <c r="P223" s="46"/>
      <c r="Q223" s="46"/>
      <c r="R223" s="52">
        <f ca="1">SUMIF('4.1製品別資材価格'!$A:$C,A223,'4.1製品別資材価格'!$C:$C)</f>
        <v>153.69443921827832</v>
      </c>
      <c r="S223" s="46">
        <f t="shared" ca="1" si="27"/>
        <v>783841.64001321944</v>
      </c>
      <c r="T223" s="46">
        <f ca="1">$T$692/$S$692*S223</f>
        <v>619692.90991385793</v>
      </c>
      <c r="U223" s="46">
        <f>IFERROR(SUMIF('4.4製品課実績'!$A:$A,'4.仕掛品(製品課) (2)'!A223,'4.4製品課実績'!D:D),"")</f>
        <v>12155</v>
      </c>
      <c r="V223" s="46">
        <f>$V$692/$U$692*U223</f>
        <v>1398330.2423452153</v>
      </c>
      <c r="W223" s="46"/>
      <c r="X223" s="46">
        <f>$X$692/$W$692*W223</f>
        <v>0</v>
      </c>
      <c r="Y223" s="46">
        <f t="shared" si="23"/>
        <v>3315000</v>
      </c>
      <c r="Z223" s="46">
        <f>$Z$692/$Y$692*Y223</f>
        <v>1412823.3430909365</v>
      </c>
      <c r="AA223" s="46"/>
      <c r="AB223" s="46"/>
      <c r="AC223" s="46"/>
      <c r="AD223" s="46">
        <f t="shared" si="22"/>
        <v>5100</v>
      </c>
      <c r="AE223" s="46">
        <f t="shared" ca="1" si="24"/>
        <v>9022160.5308546461</v>
      </c>
      <c r="AF223" s="52">
        <f t="shared" ca="1" si="25"/>
        <v>1769.0510844813032</v>
      </c>
      <c r="AG223" s="46">
        <f t="shared" si="28"/>
        <v>0</v>
      </c>
      <c r="AH223" s="46">
        <f t="shared" ca="1" si="29"/>
        <v>0</v>
      </c>
      <c r="AI223" s="46">
        <f>IFERROR(SUMIFS('4.3期末全在庫'!$G:$G,'4.3期末全在庫'!$B:$B,'4.仕掛品(製品課) (2)'!A223,'4.3期末全在庫'!$K:$K,"半製品"),"")</f>
        <v>0</v>
      </c>
      <c r="AJ223" s="47"/>
      <c r="AK223" s="46">
        <f t="shared" ca="1" si="30"/>
        <v>0</v>
      </c>
      <c r="AL223" s="48"/>
      <c r="AM223" s="16"/>
      <c r="AN223" s="7">
        <v>531.46993771999996</v>
      </c>
      <c r="AO223" s="4">
        <v>1977.8182201466461</v>
      </c>
      <c r="AQ223" s="3" t="str">
        <f t="shared" ca="1" si="31"/>
        <v>ok</v>
      </c>
    </row>
    <row r="224" spans="1:43" ht="13.5" hidden="1" customHeight="1">
      <c r="A224" s="40">
        <v>20120900053</v>
      </c>
      <c r="B224" s="41" t="s">
        <v>306</v>
      </c>
      <c r="C224" s="41" t="s">
        <v>202</v>
      </c>
      <c r="D224" s="41"/>
      <c r="E224" s="41">
        <v>2.5</v>
      </c>
      <c r="F224" s="41" t="s">
        <v>108</v>
      </c>
      <c r="G224" s="42">
        <f ca="1">IFERROR(VLOOKUP(F224,'[1]2.仕掛品(製造部)'!MY:NB,4,0),0)</f>
        <v>1.1499333504230713</v>
      </c>
      <c r="H224" s="43">
        <v>0</v>
      </c>
      <c r="I224" s="43"/>
      <c r="J224" s="43">
        <v>0</v>
      </c>
      <c r="K224" s="46">
        <f>IFERROR(SUMIF('4.4製品課実績'!$A:$A,'4.仕掛品(製品課) (2)'!A224,'4.4製品課実績'!C:C),"")</f>
        <v>0</v>
      </c>
      <c r="L224" s="46">
        <f t="shared" ca="1" si="26"/>
        <v>0</v>
      </c>
      <c r="M224" s="46">
        <f ca="1">$M$692/$L$692*L224</f>
        <v>0</v>
      </c>
      <c r="N224" s="46"/>
      <c r="O224" s="46"/>
      <c r="P224" s="46"/>
      <c r="Q224" s="46"/>
      <c r="R224" s="52">
        <f ca="1">SUMIF('4.1製品別資材価格'!$A:$C,A224,'4.1製品別資材価格'!$C:$C)</f>
        <v>0</v>
      </c>
      <c r="S224" s="46">
        <f t="shared" ca="1" si="27"/>
        <v>0</v>
      </c>
      <c r="T224" s="46">
        <f ca="1">$T$692/$S$692*S224</f>
        <v>0</v>
      </c>
      <c r="U224" s="46">
        <f>IFERROR(SUMIF('4.4製品課実績'!$A:$A,'4.仕掛品(製品課) (2)'!A224,'4.4製品課実績'!D:D),"")</f>
        <v>0</v>
      </c>
      <c r="V224" s="46">
        <f>$V$692/$U$692*U224</f>
        <v>0</v>
      </c>
      <c r="W224" s="46"/>
      <c r="X224" s="46">
        <f>$X$692/$W$692*W224</f>
        <v>0</v>
      </c>
      <c r="Y224" s="46">
        <f t="shared" si="23"/>
        <v>0</v>
      </c>
      <c r="Z224" s="46">
        <f>$Z$692/$Y$692*Y224</f>
        <v>0</v>
      </c>
      <c r="AA224" s="46"/>
      <c r="AB224" s="46"/>
      <c r="AC224" s="46"/>
      <c r="AD224" s="46">
        <f t="shared" si="22"/>
        <v>0</v>
      </c>
      <c r="AE224" s="46">
        <f t="shared" ca="1" si="24"/>
        <v>0</v>
      </c>
      <c r="AF224" s="52">
        <f t="shared" ca="1" si="25"/>
        <v>0</v>
      </c>
      <c r="AG224" s="46">
        <f t="shared" si="28"/>
        <v>0</v>
      </c>
      <c r="AH224" s="46">
        <f t="shared" ca="1" si="29"/>
        <v>0</v>
      </c>
      <c r="AI224" s="46">
        <f>IFERROR(SUMIFS('4.3期末全在庫'!$G:$G,'4.3期末全在庫'!$B:$B,'4.仕掛品(製品課) (2)'!A224,'4.3期末全在庫'!$K:$K,"半製品"),"")</f>
        <v>0</v>
      </c>
      <c r="AJ224" s="47"/>
      <c r="AK224" s="46">
        <f t="shared" ca="1" si="30"/>
        <v>0</v>
      </c>
      <c r="AL224" s="48"/>
      <c r="AM224" s="16"/>
      <c r="AN224" s="7">
        <v>425.78087752148878</v>
      </c>
      <c r="AO224" s="4">
        <v>1360.2656420745393</v>
      </c>
      <c r="AQ224" s="3">
        <f t="shared" ca="1" si="31"/>
        <v>0</v>
      </c>
    </row>
    <row r="225" spans="1:43" ht="13.5" hidden="1" customHeight="1">
      <c r="A225" s="40">
        <v>20120900077</v>
      </c>
      <c r="B225" s="41" t="s">
        <v>307</v>
      </c>
      <c r="C225" s="41" t="s">
        <v>202</v>
      </c>
      <c r="D225" s="41"/>
      <c r="E225" s="41">
        <v>145</v>
      </c>
      <c r="F225" s="41" t="s">
        <v>253</v>
      </c>
      <c r="G225" s="42">
        <f ca="1">IFERROR(VLOOKUP(F225,'[1]2.仕掛品(製造部)'!MY:NB,4,0),0)</f>
        <v>1.5486311464524407</v>
      </c>
      <c r="H225" s="43">
        <v>0</v>
      </c>
      <c r="I225" s="43"/>
      <c r="J225" s="43">
        <v>0</v>
      </c>
      <c r="K225" s="46">
        <f>IFERROR(SUMIF('4.4製品課実績'!$A:$A,'4.仕掛品(製品課) (2)'!A225,'4.4製品課実績'!C:C),"")</f>
        <v>0</v>
      </c>
      <c r="L225" s="46">
        <f t="shared" ca="1" si="26"/>
        <v>0</v>
      </c>
      <c r="M225" s="46">
        <f ca="1">$M$692/$L$692*L225</f>
        <v>0</v>
      </c>
      <c r="N225" s="46"/>
      <c r="O225" s="46"/>
      <c r="P225" s="46"/>
      <c r="Q225" s="46"/>
      <c r="R225" s="52">
        <f ca="1">SUMIF('4.1製品別資材価格'!$A:$C,A225,'4.1製品別資材価格'!$C:$C)</f>
        <v>0</v>
      </c>
      <c r="S225" s="46">
        <f t="shared" ca="1" si="27"/>
        <v>0</v>
      </c>
      <c r="T225" s="46">
        <f ca="1">$T$692/$S$692*S225</f>
        <v>0</v>
      </c>
      <c r="U225" s="46">
        <f>IFERROR(SUMIF('4.4製品課実績'!$A:$A,'4.仕掛品(製品課) (2)'!A225,'4.4製品課実績'!D:D),"")</f>
        <v>0</v>
      </c>
      <c r="V225" s="46">
        <f>$V$692/$U$692*U225</f>
        <v>0</v>
      </c>
      <c r="W225" s="46"/>
      <c r="X225" s="46">
        <f>$X$692/$W$692*W225</f>
        <v>0</v>
      </c>
      <c r="Y225" s="46">
        <f t="shared" si="23"/>
        <v>0</v>
      </c>
      <c r="Z225" s="46">
        <f>$Z$692/$Y$692*Y225</f>
        <v>0</v>
      </c>
      <c r="AA225" s="46"/>
      <c r="AB225" s="46"/>
      <c r="AC225" s="46"/>
      <c r="AD225" s="46">
        <f t="shared" si="22"/>
        <v>0</v>
      </c>
      <c r="AE225" s="46">
        <f t="shared" ca="1" si="24"/>
        <v>0</v>
      </c>
      <c r="AF225" s="52">
        <f t="shared" ca="1" si="25"/>
        <v>0</v>
      </c>
      <c r="AG225" s="46">
        <f t="shared" si="28"/>
        <v>0</v>
      </c>
      <c r="AH225" s="46">
        <f t="shared" ca="1" si="29"/>
        <v>0</v>
      </c>
      <c r="AI225" s="46">
        <f>IFERROR(SUMIFS('4.3期末全在庫'!$G:$G,'4.3期末全在庫'!$B:$B,'4.仕掛品(製品課) (2)'!A225,'4.3期末全在庫'!$K:$K,"半製品"),"")</f>
        <v>0</v>
      </c>
      <c r="AJ225" s="47"/>
      <c r="AK225" s="46">
        <f t="shared" ca="1" si="30"/>
        <v>0</v>
      </c>
      <c r="AL225" s="48"/>
      <c r="AM225" s="16"/>
      <c r="AN225" s="7">
        <v>206.86731772000002</v>
      </c>
      <c r="AO225" s="4">
        <v>814.68554349689737</v>
      </c>
      <c r="AQ225" s="3">
        <f t="shared" ca="1" si="31"/>
        <v>0</v>
      </c>
    </row>
    <row r="226" spans="1:43" ht="13.5" hidden="1" customHeight="1">
      <c r="A226" s="40">
        <v>20120900078</v>
      </c>
      <c r="B226" s="41" t="s">
        <v>308</v>
      </c>
      <c r="C226" s="41" t="s">
        <v>202</v>
      </c>
      <c r="D226" s="41"/>
      <c r="E226" s="41">
        <v>120</v>
      </c>
      <c r="F226" s="41" t="s">
        <v>185</v>
      </c>
      <c r="G226" s="42">
        <f ca="1">IFERROR(VLOOKUP(F226,'[1]2.仕掛品(製造部)'!MY:NB,4,0),0)</f>
        <v>1.3486946843755108</v>
      </c>
      <c r="H226" s="43">
        <v>0</v>
      </c>
      <c r="I226" s="43"/>
      <c r="J226" s="43">
        <v>0</v>
      </c>
      <c r="K226" s="46">
        <f>IFERROR(SUMIF('4.4製品課実績'!$A:$A,'4.仕掛品(製品課) (2)'!A226,'4.4製品課実績'!C:C),"")</f>
        <v>0</v>
      </c>
      <c r="L226" s="46">
        <f t="shared" ca="1" si="26"/>
        <v>0</v>
      </c>
      <c r="M226" s="46">
        <f ca="1">$M$692/$L$692*L226</f>
        <v>0</v>
      </c>
      <c r="N226" s="46"/>
      <c r="O226" s="46"/>
      <c r="P226" s="46"/>
      <c r="Q226" s="46"/>
      <c r="R226" s="52">
        <f ca="1">SUMIF('4.1製品別資材価格'!$A:$C,A226,'4.1製品別資材価格'!$C:$C)</f>
        <v>0</v>
      </c>
      <c r="S226" s="46">
        <f t="shared" ca="1" si="27"/>
        <v>0</v>
      </c>
      <c r="T226" s="46">
        <f ca="1">$T$692/$S$692*S226</f>
        <v>0</v>
      </c>
      <c r="U226" s="46">
        <f>IFERROR(SUMIF('4.4製品課実績'!$A:$A,'4.仕掛品(製品課) (2)'!A226,'4.4製品課実績'!D:D),"")</f>
        <v>0</v>
      </c>
      <c r="V226" s="46">
        <f>$V$692/$U$692*U226</f>
        <v>0</v>
      </c>
      <c r="W226" s="46"/>
      <c r="X226" s="46">
        <f>$X$692/$W$692*W226</f>
        <v>0</v>
      </c>
      <c r="Y226" s="46">
        <f t="shared" si="23"/>
        <v>0</v>
      </c>
      <c r="Z226" s="46">
        <f>$Z$692/$Y$692*Y226</f>
        <v>0</v>
      </c>
      <c r="AA226" s="46"/>
      <c r="AB226" s="46"/>
      <c r="AC226" s="46"/>
      <c r="AD226" s="46">
        <f t="shared" si="22"/>
        <v>0</v>
      </c>
      <c r="AE226" s="46">
        <f t="shared" ca="1" si="24"/>
        <v>0</v>
      </c>
      <c r="AF226" s="52">
        <f t="shared" ca="1" si="25"/>
        <v>0</v>
      </c>
      <c r="AG226" s="46">
        <f t="shared" si="28"/>
        <v>0</v>
      </c>
      <c r="AH226" s="46">
        <f t="shared" ca="1" si="29"/>
        <v>0</v>
      </c>
      <c r="AI226" s="46">
        <f>IFERROR(SUMIFS('4.3期末全在庫'!$G:$G,'4.3期末全在庫'!$B:$B,'4.仕掛品(製品課) (2)'!A226,'4.3期末全在庫'!$K:$K,"半製品"),"")</f>
        <v>0</v>
      </c>
      <c r="AJ226" s="47"/>
      <c r="AK226" s="46">
        <f t="shared" ca="1" si="30"/>
        <v>0</v>
      </c>
      <c r="AL226" s="48"/>
      <c r="AM226" s="16"/>
      <c r="AN226" s="7">
        <v>409.38734152000001</v>
      </c>
      <c r="AO226" s="4">
        <v>1123.1161605381319</v>
      </c>
      <c r="AQ226" s="3">
        <f t="shared" ca="1" si="31"/>
        <v>0</v>
      </c>
    </row>
    <row r="227" spans="1:43" ht="13.5" hidden="1" customHeight="1">
      <c r="A227" s="40">
        <v>20120900079</v>
      </c>
      <c r="B227" s="41" t="s">
        <v>309</v>
      </c>
      <c r="C227" s="41" t="s">
        <v>202</v>
      </c>
      <c r="D227" s="41"/>
      <c r="E227" s="41">
        <v>480</v>
      </c>
      <c r="F227" s="41" t="s">
        <v>253</v>
      </c>
      <c r="G227" s="42">
        <f ca="1">IFERROR(VLOOKUP(F227,'[1]2.仕掛品(製造部)'!MY:NB,4,0),0)</f>
        <v>1.5486311464524407</v>
      </c>
      <c r="H227" s="43">
        <v>0</v>
      </c>
      <c r="I227" s="43"/>
      <c r="J227" s="43">
        <v>0</v>
      </c>
      <c r="K227" s="46">
        <f>IFERROR(SUMIF('4.4製品課実績'!$A:$A,'4.仕掛品(製品課) (2)'!A227,'4.4製品課実績'!C:C),"")</f>
        <v>0</v>
      </c>
      <c r="L227" s="46">
        <f t="shared" ca="1" si="26"/>
        <v>0</v>
      </c>
      <c r="M227" s="46">
        <f ca="1">$M$692/$L$692*L227</f>
        <v>0</v>
      </c>
      <c r="N227" s="46"/>
      <c r="O227" s="46"/>
      <c r="P227" s="46"/>
      <c r="Q227" s="46"/>
      <c r="R227" s="52">
        <f ca="1">SUMIF('4.1製品別資材価格'!$A:$C,A227,'4.1製品別資材価格'!$C:$C)</f>
        <v>0</v>
      </c>
      <c r="S227" s="46">
        <f t="shared" ca="1" si="27"/>
        <v>0</v>
      </c>
      <c r="T227" s="46">
        <f ca="1">$T$692/$S$692*S227</f>
        <v>0</v>
      </c>
      <c r="U227" s="46">
        <f>IFERROR(SUMIF('4.4製品課実績'!$A:$A,'4.仕掛品(製品課) (2)'!A227,'4.4製品課実績'!D:D),"")</f>
        <v>0</v>
      </c>
      <c r="V227" s="46">
        <f>$V$692/$U$692*U227</f>
        <v>0</v>
      </c>
      <c r="W227" s="46"/>
      <c r="X227" s="46">
        <f>$X$692/$W$692*W227</f>
        <v>0</v>
      </c>
      <c r="Y227" s="46">
        <f t="shared" si="23"/>
        <v>0</v>
      </c>
      <c r="Z227" s="46">
        <f>$Z$692/$Y$692*Y227</f>
        <v>0</v>
      </c>
      <c r="AA227" s="46"/>
      <c r="AB227" s="46"/>
      <c r="AC227" s="46"/>
      <c r="AD227" s="46">
        <f t="shared" si="22"/>
        <v>0</v>
      </c>
      <c r="AE227" s="46">
        <f t="shared" ca="1" si="24"/>
        <v>0</v>
      </c>
      <c r="AF227" s="52">
        <f t="shared" ca="1" si="25"/>
        <v>0</v>
      </c>
      <c r="AG227" s="46">
        <f t="shared" si="28"/>
        <v>0</v>
      </c>
      <c r="AH227" s="46">
        <f t="shared" ca="1" si="29"/>
        <v>0</v>
      </c>
      <c r="AI227" s="46">
        <f>IFERROR(SUMIFS('4.3期末全在庫'!$G:$G,'4.3期末全在庫'!$B:$B,'4.仕掛品(製品課) (2)'!A227,'4.3期末全在庫'!$K:$K,"半製品"),"")</f>
        <v>0</v>
      </c>
      <c r="AJ227" s="47"/>
      <c r="AK227" s="46">
        <f t="shared" ca="1" si="30"/>
        <v>0</v>
      </c>
      <c r="AL227" s="48"/>
      <c r="AM227" s="16"/>
      <c r="AN227" s="7"/>
      <c r="AO227" s="4">
        <v>0</v>
      </c>
      <c r="AQ227" s="3">
        <f t="shared" ca="1" si="31"/>
        <v>0</v>
      </c>
    </row>
    <row r="228" spans="1:43" ht="13.5" hidden="1" customHeight="1">
      <c r="A228" s="40">
        <v>20120900080</v>
      </c>
      <c r="B228" s="41" t="s">
        <v>310</v>
      </c>
      <c r="C228" s="41" t="s">
        <v>202</v>
      </c>
      <c r="D228" s="41"/>
      <c r="E228" s="41">
        <v>480</v>
      </c>
      <c r="F228" s="41" t="s">
        <v>185</v>
      </c>
      <c r="G228" s="42">
        <f ca="1">IFERROR(VLOOKUP(F228,'[1]2.仕掛品(製造部)'!MY:NB,4,0),0)</f>
        <v>1.3486946843755108</v>
      </c>
      <c r="H228" s="43">
        <v>0</v>
      </c>
      <c r="I228" s="43"/>
      <c r="J228" s="43">
        <v>0</v>
      </c>
      <c r="K228" s="46">
        <f>IFERROR(SUMIF('4.4製品課実績'!$A:$A,'4.仕掛品(製品課) (2)'!A228,'4.4製品課実績'!C:C),"")</f>
        <v>0</v>
      </c>
      <c r="L228" s="46">
        <f t="shared" ca="1" si="26"/>
        <v>0</v>
      </c>
      <c r="M228" s="46">
        <f ca="1">$M$692/$L$692*L228</f>
        <v>0</v>
      </c>
      <c r="N228" s="46"/>
      <c r="O228" s="46"/>
      <c r="P228" s="46"/>
      <c r="Q228" s="46"/>
      <c r="R228" s="52">
        <f ca="1">SUMIF('4.1製品別資材価格'!$A:$C,A228,'4.1製品別資材価格'!$C:$C)</f>
        <v>0</v>
      </c>
      <c r="S228" s="46">
        <f t="shared" ca="1" si="27"/>
        <v>0</v>
      </c>
      <c r="T228" s="46">
        <f ca="1">$T$692/$S$692*S228</f>
        <v>0</v>
      </c>
      <c r="U228" s="46">
        <f>IFERROR(SUMIF('4.4製品課実績'!$A:$A,'4.仕掛品(製品課) (2)'!A228,'4.4製品課実績'!D:D),"")</f>
        <v>0</v>
      </c>
      <c r="V228" s="46">
        <f>$V$692/$U$692*U228</f>
        <v>0</v>
      </c>
      <c r="W228" s="46"/>
      <c r="X228" s="46">
        <f>$X$692/$W$692*W228</f>
        <v>0</v>
      </c>
      <c r="Y228" s="46">
        <f t="shared" si="23"/>
        <v>0</v>
      </c>
      <c r="Z228" s="46">
        <f>$Z$692/$Y$692*Y228</f>
        <v>0</v>
      </c>
      <c r="AA228" s="46"/>
      <c r="AB228" s="46"/>
      <c r="AC228" s="46"/>
      <c r="AD228" s="46">
        <f t="shared" si="22"/>
        <v>0</v>
      </c>
      <c r="AE228" s="46">
        <f t="shared" ca="1" si="24"/>
        <v>0</v>
      </c>
      <c r="AF228" s="52">
        <f t="shared" ca="1" si="25"/>
        <v>0</v>
      </c>
      <c r="AG228" s="46">
        <f t="shared" si="28"/>
        <v>0</v>
      </c>
      <c r="AH228" s="46">
        <f t="shared" ca="1" si="29"/>
        <v>0</v>
      </c>
      <c r="AI228" s="46">
        <f>IFERROR(SUMIFS('4.3期末全在庫'!$G:$G,'4.3期末全在庫'!$B:$B,'4.仕掛品(製品課) (2)'!A228,'4.3期末全在庫'!$K:$K,"半製品"),"")</f>
        <v>0</v>
      </c>
      <c r="AJ228" s="47"/>
      <c r="AK228" s="46">
        <f t="shared" ca="1" si="30"/>
        <v>0</v>
      </c>
      <c r="AL228" s="48"/>
      <c r="AM228" s="16"/>
      <c r="AN228" s="7">
        <v>194.10873775266418</v>
      </c>
      <c r="AO228" s="4">
        <v>817.8544354797807</v>
      </c>
      <c r="AQ228" s="3">
        <f t="shared" ca="1" si="31"/>
        <v>0</v>
      </c>
    </row>
    <row r="229" spans="1:43" ht="13.5" hidden="1" customHeight="1">
      <c r="A229" s="40">
        <v>20120900081</v>
      </c>
      <c r="B229" s="41" t="s">
        <v>311</v>
      </c>
      <c r="C229" s="41" t="s">
        <v>202</v>
      </c>
      <c r="D229" s="41"/>
      <c r="E229" s="41">
        <v>5</v>
      </c>
      <c r="F229" s="41" t="s">
        <v>185</v>
      </c>
      <c r="G229" s="42">
        <f ca="1">IFERROR(VLOOKUP(F229,'[1]2.仕掛品(製造部)'!MY:NB,4,0),0)</f>
        <v>1.3486946843755108</v>
      </c>
      <c r="H229" s="43">
        <v>0</v>
      </c>
      <c r="I229" s="43"/>
      <c r="J229" s="43">
        <v>0</v>
      </c>
      <c r="K229" s="46">
        <f>IFERROR(SUMIF('4.4製品課実績'!$A:$A,'4.仕掛品(製品課) (2)'!A229,'4.4製品課実績'!C:C),"")</f>
        <v>0</v>
      </c>
      <c r="L229" s="46">
        <f t="shared" ca="1" si="26"/>
        <v>0</v>
      </c>
      <c r="M229" s="46">
        <f ca="1">$M$692/$L$692*L229</f>
        <v>0</v>
      </c>
      <c r="N229" s="46"/>
      <c r="O229" s="46"/>
      <c r="P229" s="46"/>
      <c r="Q229" s="46"/>
      <c r="R229" s="52">
        <f ca="1">SUMIF('4.1製品別資材価格'!$A:$C,A229,'4.1製品別資材価格'!$C:$C)</f>
        <v>0</v>
      </c>
      <c r="S229" s="46">
        <f t="shared" ca="1" si="27"/>
        <v>0</v>
      </c>
      <c r="T229" s="46">
        <f ca="1">$T$692/$S$692*S229</f>
        <v>0</v>
      </c>
      <c r="U229" s="46">
        <f>IFERROR(SUMIF('4.4製品課実績'!$A:$A,'4.仕掛品(製品課) (2)'!A229,'4.4製品課実績'!D:D),"")</f>
        <v>0</v>
      </c>
      <c r="V229" s="46">
        <f>$V$692/$U$692*U229</f>
        <v>0</v>
      </c>
      <c r="W229" s="46"/>
      <c r="X229" s="46">
        <f>$X$692/$W$692*W229</f>
        <v>0</v>
      </c>
      <c r="Y229" s="46">
        <f t="shared" si="23"/>
        <v>0</v>
      </c>
      <c r="Z229" s="46">
        <f>$Z$692/$Y$692*Y229</f>
        <v>0</v>
      </c>
      <c r="AA229" s="46"/>
      <c r="AB229" s="46"/>
      <c r="AC229" s="46"/>
      <c r="AD229" s="46">
        <f t="shared" si="22"/>
        <v>0</v>
      </c>
      <c r="AE229" s="46">
        <f t="shared" ca="1" si="24"/>
        <v>0</v>
      </c>
      <c r="AF229" s="52">
        <f t="shared" ca="1" si="25"/>
        <v>0</v>
      </c>
      <c r="AG229" s="46">
        <f t="shared" si="28"/>
        <v>0</v>
      </c>
      <c r="AH229" s="46">
        <f t="shared" ca="1" si="29"/>
        <v>0</v>
      </c>
      <c r="AI229" s="46">
        <f>IFERROR(SUMIFS('4.3期末全在庫'!$G:$G,'4.3期末全在庫'!$B:$B,'4.仕掛品(製品課) (2)'!A229,'4.3期末全在庫'!$K:$K,"半製品"),"")</f>
        <v>0</v>
      </c>
      <c r="AJ229" s="47"/>
      <c r="AK229" s="46">
        <f t="shared" ca="1" si="30"/>
        <v>0</v>
      </c>
      <c r="AL229" s="48"/>
      <c r="AM229" s="16"/>
      <c r="AN229" s="7">
        <v>417.2991275214888</v>
      </c>
      <c r="AO229" s="4">
        <v>945.69775454087676</v>
      </c>
      <c r="AQ229" s="3">
        <f t="shared" ca="1" si="31"/>
        <v>0</v>
      </c>
    </row>
    <row r="230" spans="1:43" ht="13.5" customHeight="1">
      <c r="A230" s="40">
        <v>20120900082</v>
      </c>
      <c r="B230" s="41" t="s">
        <v>312</v>
      </c>
      <c r="C230" s="41" t="s">
        <v>202</v>
      </c>
      <c r="D230" s="41"/>
      <c r="E230" s="41">
        <v>60</v>
      </c>
      <c r="F230" s="41" t="s">
        <v>119</v>
      </c>
      <c r="G230" s="42">
        <f ca="1">IFERROR(VLOOKUP(F230,'[1]2.仕掛品(製造部)'!MY:NB,4,0),0)</f>
        <v>1.7935092587910133</v>
      </c>
      <c r="H230" s="43">
        <v>0</v>
      </c>
      <c r="I230" s="43"/>
      <c r="J230" s="43">
        <v>0</v>
      </c>
      <c r="K230" s="46">
        <f>IFERROR(SUMIF('4.4製品課実績'!$A:$A,'4.仕掛品(製品課) (2)'!A230,'4.4製品課実績'!C:C),"")</f>
        <v>23000</v>
      </c>
      <c r="L230" s="46">
        <f t="shared" ca="1" si="26"/>
        <v>2475042.7771315984</v>
      </c>
      <c r="M230" s="46">
        <f ca="1">$M$692/$L$692*L230</f>
        <v>2642023.459840978</v>
      </c>
      <c r="N230" s="46"/>
      <c r="O230" s="46"/>
      <c r="P230" s="46"/>
      <c r="Q230" s="46"/>
      <c r="R230" s="52">
        <f ca="1">SUMIF('4.1製品別資材価格'!$A:$C,A230,'4.1製品別資材価格'!$C:$C)</f>
        <v>67.898378410958898</v>
      </c>
      <c r="S230" s="46">
        <f t="shared" ca="1" si="27"/>
        <v>1561662.7034520546</v>
      </c>
      <c r="T230" s="46">
        <f ca="1">$T$692/$S$692*S230</f>
        <v>1234626.0463909837</v>
      </c>
      <c r="U230" s="46">
        <f>IFERROR(SUMIF('4.4製品課実績'!$A:$A,'4.仕掛品(製品課) (2)'!A230,'4.4製品課実績'!D:D),"")</f>
        <v>34435</v>
      </c>
      <c r="V230" s="46">
        <f>$V$692/$U$692*U230</f>
        <v>3961456.3467838326</v>
      </c>
      <c r="W230" s="46"/>
      <c r="X230" s="46">
        <f>$X$692/$W$692*W230</f>
        <v>0</v>
      </c>
      <c r="Y230" s="46">
        <f t="shared" si="23"/>
        <v>1380000</v>
      </c>
      <c r="Z230" s="46">
        <f>$Z$692/$Y$692*Y230</f>
        <v>588143.65413740347</v>
      </c>
      <c r="AA230" s="46"/>
      <c r="AB230" s="46"/>
      <c r="AC230" s="46"/>
      <c r="AD230" s="46">
        <f t="shared" si="22"/>
        <v>23000</v>
      </c>
      <c r="AE230" s="46">
        <f t="shared" ca="1" si="24"/>
        <v>8426249.5071531981</v>
      </c>
      <c r="AF230" s="52">
        <f t="shared" ca="1" si="25"/>
        <v>366.35867422405209</v>
      </c>
      <c r="AG230" s="46">
        <f t="shared" si="28"/>
        <v>0</v>
      </c>
      <c r="AH230" s="46">
        <f t="shared" ca="1" si="29"/>
        <v>0</v>
      </c>
      <c r="AI230" s="46">
        <f>IFERROR(SUMIFS('4.3期末全在庫'!$G:$G,'4.3期末全在庫'!$B:$B,'4.仕掛品(製品課) (2)'!A230,'4.3期末全在庫'!$K:$K,"半製品"),"")</f>
        <v>0</v>
      </c>
      <c r="AJ230" s="47"/>
      <c r="AK230" s="46">
        <f t="shared" ca="1" si="30"/>
        <v>0</v>
      </c>
      <c r="AL230" s="48"/>
      <c r="AM230" s="16"/>
      <c r="AN230" s="7"/>
      <c r="AO230" s="4">
        <v>4993.4274365169767</v>
      </c>
      <c r="AQ230" s="3" t="str">
        <f t="shared" ca="1" si="31"/>
        <v>ok</v>
      </c>
    </row>
    <row r="231" spans="1:43" ht="13.5" hidden="1" customHeight="1">
      <c r="A231" s="40">
        <v>20120900083</v>
      </c>
      <c r="B231" s="41" t="s">
        <v>313</v>
      </c>
      <c r="C231" s="41" t="s">
        <v>202</v>
      </c>
      <c r="D231" s="41"/>
      <c r="E231" s="41">
        <v>12</v>
      </c>
      <c r="F231" s="41" t="s">
        <v>314</v>
      </c>
      <c r="G231" s="42">
        <f ca="1">IFERROR(VLOOKUP(F231,'[1]2.仕掛品(製造部)'!MY:NB,4,0),0)</f>
        <v>1.7935092587910133</v>
      </c>
      <c r="H231" s="43">
        <v>0</v>
      </c>
      <c r="I231" s="43"/>
      <c r="J231" s="43">
        <v>0</v>
      </c>
      <c r="K231" s="46">
        <f>IFERROR(SUMIF('4.4製品課実績'!$A:$A,'4.仕掛品(製品課) (2)'!A231,'4.4製品課実績'!C:C),"")</f>
        <v>0</v>
      </c>
      <c r="L231" s="46">
        <f t="shared" ca="1" si="26"/>
        <v>0</v>
      </c>
      <c r="M231" s="46">
        <f ca="1">$M$692/$L$692*L231</f>
        <v>0</v>
      </c>
      <c r="N231" s="46"/>
      <c r="O231" s="46"/>
      <c r="P231" s="46"/>
      <c r="Q231" s="46"/>
      <c r="R231" s="52">
        <f ca="1">SUMIF('4.1製品別資材価格'!$A:$C,A231,'4.1製品別資材価格'!$C:$C)</f>
        <v>0</v>
      </c>
      <c r="S231" s="46">
        <f t="shared" ca="1" si="27"/>
        <v>0</v>
      </c>
      <c r="T231" s="46">
        <f ca="1">$T$692/$S$692*S231</f>
        <v>0</v>
      </c>
      <c r="U231" s="46">
        <f>IFERROR(SUMIF('4.4製品課実績'!$A:$A,'4.仕掛品(製品課) (2)'!A231,'4.4製品課実績'!D:D),"")</f>
        <v>0</v>
      </c>
      <c r="V231" s="46">
        <f>$V$692/$U$692*U231</f>
        <v>0</v>
      </c>
      <c r="W231" s="46"/>
      <c r="X231" s="46">
        <f>$X$692/$W$692*W231</f>
        <v>0</v>
      </c>
      <c r="Y231" s="46">
        <f t="shared" si="23"/>
        <v>0</v>
      </c>
      <c r="Z231" s="46">
        <f>$Z$692/$Y$692*Y231</f>
        <v>0</v>
      </c>
      <c r="AA231" s="46"/>
      <c r="AB231" s="46"/>
      <c r="AC231" s="46"/>
      <c r="AD231" s="46">
        <f t="shared" si="22"/>
        <v>0</v>
      </c>
      <c r="AE231" s="46">
        <f t="shared" ca="1" si="24"/>
        <v>0</v>
      </c>
      <c r="AF231" s="52">
        <f t="shared" ca="1" si="25"/>
        <v>0</v>
      </c>
      <c r="AG231" s="46">
        <f t="shared" si="28"/>
        <v>0</v>
      </c>
      <c r="AH231" s="46">
        <f t="shared" ca="1" si="29"/>
        <v>0</v>
      </c>
      <c r="AI231" s="46">
        <f>IFERROR(SUMIFS('4.3期末全在庫'!$G:$G,'4.3期末全在庫'!$B:$B,'4.仕掛品(製品課) (2)'!A231,'4.3期末全在庫'!$K:$K,"半製品"),"")</f>
        <v>0</v>
      </c>
      <c r="AJ231" s="47"/>
      <c r="AK231" s="46">
        <f t="shared" ca="1" si="30"/>
        <v>0</v>
      </c>
      <c r="AL231" s="48"/>
      <c r="AM231" s="16"/>
      <c r="AN231" s="7">
        <v>52.787365153745192</v>
      </c>
      <c r="AO231" s="4">
        <v>0</v>
      </c>
      <c r="AQ231" s="3">
        <f t="shared" ca="1" si="31"/>
        <v>0</v>
      </c>
    </row>
    <row r="232" spans="1:43" ht="13.5" hidden="1" customHeight="1">
      <c r="A232" s="40">
        <v>20121000055</v>
      </c>
      <c r="B232" s="41" t="s">
        <v>315</v>
      </c>
      <c r="C232" s="41" t="s">
        <v>202</v>
      </c>
      <c r="D232" s="41"/>
      <c r="E232" s="41">
        <v>5</v>
      </c>
      <c r="F232" s="41" t="s">
        <v>185</v>
      </c>
      <c r="G232" s="42">
        <f ca="1">IFERROR(VLOOKUP(F232,'[1]2.仕掛品(製造部)'!MY:NB,4,0),0)</f>
        <v>1.3486946843755108</v>
      </c>
      <c r="H232" s="43">
        <v>0</v>
      </c>
      <c r="I232" s="43"/>
      <c r="J232" s="43">
        <v>0</v>
      </c>
      <c r="K232" s="46">
        <f>IFERROR(SUMIF('4.4製品課実績'!$A:$A,'4.仕掛品(製品課) (2)'!A232,'4.4製品課実績'!C:C),"")</f>
        <v>0</v>
      </c>
      <c r="L232" s="46">
        <f t="shared" ca="1" si="26"/>
        <v>0</v>
      </c>
      <c r="M232" s="46">
        <f ca="1">$M$692/$L$692*L232</f>
        <v>0</v>
      </c>
      <c r="N232" s="46"/>
      <c r="O232" s="46"/>
      <c r="P232" s="46"/>
      <c r="Q232" s="46"/>
      <c r="R232" s="52">
        <f ca="1">SUMIF('4.1製品別資材価格'!$A:$C,A232,'4.1製品別資材価格'!$C:$C)</f>
        <v>0</v>
      </c>
      <c r="S232" s="46">
        <f t="shared" ca="1" si="27"/>
        <v>0</v>
      </c>
      <c r="T232" s="46">
        <f ca="1">$T$692/$S$692*S232</f>
        <v>0</v>
      </c>
      <c r="U232" s="46">
        <f>IFERROR(SUMIF('4.4製品課実績'!$A:$A,'4.仕掛品(製品課) (2)'!A232,'4.4製品課実績'!D:D),"")</f>
        <v>0</v>
      </c>
      <c r="V232" s="46">
        <f>$V$692/$U$692*U232</f>
        <v>0</v>
      </c>
      <c r="W232" s="46"/>
      <c r="X232" s="46">
        <f>$X$692/$W$692*W232</f>
        <v>0</v>
      </c>
      <c r="Y232" s="46">
        <f t="shared" si="23"/>
        <v>0</v>
      </c>
      <c r="Z232" s="46">
        <f>$Z$692/$Y$692*Y232</f>
        <v>0</v>
      </c>
      <c r="AA232" s="46"/>
      <c r="AB232" s="46"/>
      <c r="AC232" s="46"/>
      <c r="AD232" s="46">
        <f t="shared" si="22"/>
        <v>0</v>
      </c>
      <c r="AE232" s="46">
        <f t="shared" ca="1" si="24"/>
        <v>0</v>
      </c>
      <c r="AF232" s="52">
        <f t="shared" ca="1" si="25"/>
        <v>0</v>
      </c>
      <c r="AG232" s="46">
        <f t="shared" si="28"/>
        <v>0</v>
      </c>
      <c r="AH232" s="46">
        <f t="shared" ca="1" si="29"/>
        <v>0</v>
      </c>
      <c r="AI232" s="46">
        <f>IFERROR(SUMIFS('4.3期末全在庫'!$G:$G,'4.3期末全在庫'!$B:$B,'4.仕掛品(製品課) (2)'!A232,'4.3期末全在庫'!$K:$K,"半製品"),"")</f>
        <v>0</v>
      </c>
      <c r="AJ232" s="47"/>
      <c r="AK232" s="46">
        <f t="shared" ca="1" si="30"/>
        <v>0</v>
      </c>
      <c r="AL232" s="48"/>
      <c r="AM232" s="16"/>
      <c r="AN232" s="7">
        <v>104.31747956646834</v>
      </c>
      <c r="AO232" s="4">
        <v>558.76250692465851</v>
      </c>
      <c r="AQ232" s="3">
        <f t="shared" ca="1" si="31"/>
        <v>0</v>
      </c>
    </row>
    <row r="233" spans="1:43" ht="13.5" hidden="1" customHeight="1">
      <c r="A233" s="40">
        <v>20121200008</v>
      </c>
      <c r="B233" s="41" t="s">
        <v>316</v>
      </c>
      <c r="C233" s="41" t="s">
        <v>202</v>
      </c>
      <c r="D233" s="41"/>
      <c r="E233" s="41">
        <v>125</v>
      </c>
      <c r="F233" s="41" t="s">
        <v>317</v>
      </c>
      <c r="G233" s="42">
        <f ca="1">IFERROR(VLOOKUP(F233,'[1]2.仕掛品(製造部)'!MY:NB,4,0),0)</f>
        <v>0</v>
      </c>
      <c r="H233" s="43">
        <v>0</v>
      </c>
      <c r="I233" s="43"/>
      <c r="J233" s="43">
        <v>0</v>
      </c>
      <c r="K233" s="46">
        <f>IFERROR(SUMIF('4.4製品課実績'!$A:$A,'4.仕掛品(製品課) (2)'!A233,'4.4製品課実績'!C:C),"")</f>
        <v>0</v>
      </c>
      <c r="L233" s="46">
        <f t="shared" ca="1" si="26"/>
        <v>0</v>
      </c>
      <c r="M233" s="46">
        <f ca="1">$M$692/$L$692*L233</f>
        <v>0</v>
      </c>
      <c r="N233" s="46"/>
      <c r="O233" s="46"/>
      <c r="P233" s="46"/>
      <c r="Q233" s="46"/>
      <c r="R233" s="52">
        <f ca="1">SUMIF('4.1製品別資材価格'!$A:$C,A233,'4.1製品別資材価格'!$C:$C)</f>
        <v>0</v>
      </c>
      <c r="S233" s="46">
        <f t="shared" ca="1" si="27"/>
        <v>0</v>
      </c>
      <c r="T233" s="46">
        <f ca="1">$T$692/$S$692*S233</f>
        <v>0</v>
      </c>
      <c r="U233" s="46">
        <f>IFERROR(SUMIF('4.4製品課実績'!$A:$A,'4.仕掛品(製品課) (2)'!A233,'4.4製品課実績'!D:D),"")</f>
        <v>0</v>
      </c>
      <c r="V233" s="46">
        <f>$V$692/$U$692*U233</f>
        <v>0</v>
      </c>
      <c r="W233" s="46"/>
      <c r="X233" s="46">
        <f>$X$692/$W$692*W233</f>
        <v>0</v>
      </c>
      <c r="Y233" s="46">
        <f t="shared" si="23"/>
        <v>0</v>
      </c>
      <c r="Z233" s="46">
        <f>$Z$692/$Y$692*Y233</f>
        <v>0</v>
      </c>
      <c r="AA233" s="46"/>
      <c r="AB233" s="46"/>
      <c r="AC233" s="46"/>
      <c r="AD233" s="46">
        <f t="shared" si="22"/>
        <v>0</v>
      </c>
      <c r="AE233" s="46">
        <f t="shared" ca="1" si="24"/>
        <v>0</v>
      </c>
      <c r="AF233" s="52">
        <f t="shared" ca="1" si="25"/>
        <v>0</v>
      </c>
      <c r="AG233" s="46">
        <f t="shared" si="28"/>
        <v>0</v>
      </c>
      <c r="AH233" s="46">
        <f t="shared" ca="1" si="29"/>
        <v>0</v>
      </c>
      <c r="AI233" s="46">
        <f>IFERROR(SUMIFS('4.3期末全在庫'!$G:$G,'4.3期末全在庫'!$B:$B,'4.仕掛品(製品課) (2)'!A233,'4.3期末全在庫'!$K:$K,"半製品"),"")</f>
        <v>0</v>
      </c>
      <c r="AJ233" s="47"/>
      <c r="AK233" s="46">
        <f t="shared" ca="1" si="30"/>
        <v>0</v>
      </c>
      <c r="AL233" s="48"/>
      <c r="AM233" s="16"/>
      <c r="AN233" s="7">
        <v>36.676870101623116</v>
      </c>
      <c r="AO233" s="4">
        <v>0</v>
      </c>
      <c r="AQ233" s="3">
        <f t="shared" ca="1" si="31"/>
        <v>0</v>
      </c>
    </row>
    <row r="234" spans="1:43" ht="13.5" hidden="1" customHeight="1">
      <c r="A234" s="40">
        <v>20121200048</v>
      </c>
      <c r="B234" s="41" t="s">
        <v>318</v>
      </c>
      <c r="C234" s="41" t="s">
        <v>202</v>
      </c>
      <c r="D234" s="41"/>
      <c r="E234" s="41">
        <v>50</v>
      </c>
      <c r="F234" s="41" t="s">
        <v>126</v>
      </c>
      <c r="G234" s="42">
        <f ca="1">IFERROR(VLOOKUP(F234,'[1]2.仕掛品(製造部)'!MY:NB,4,0),0)</f>
        <v>1.2657092176984073</v>
      </c>
      <c r="H234" s="43">
        <v>0</v>
      </c>
      <c r="I234" s="43"/>
      <c r="J234" s="43">
        <v>0</v>
      </c>
      <c r="K234" s="46">
        <f>IFERROR(SUMIF('4.4製品課実績'!$A:$A,'4.仕掛品(製品課) (2)'!A234,'4.4製品課実績'!C:C),"")</f>
        <v>0</v>
      </c>
      <c r="L234" s="46">
        <f t="shared" ca="1" si="26"/>
        <v>0</v>
      </c>
      <c r="M234" s="46">
        <f ca="1">$M$692/$L$692*L234</f>
        <v>0</v>
      </c>
      <c r="N234" s="46"/>
      <c r="O234" s="46"/>
      <c r="P234" s="46"/>
      <c r="Q234" s="46"/>
      <c r="R234" s="52">
        <f ca="1">SUMIF('4.1製品別資材価格'!$A:$C,A234,'4.1製品別資材価格'!$C:$C)</f>
        <v>0</v>
      </c>
      <c r="S234" s="46">
        <f t="shared" ca="1" si="27"/>
        <v>0</v>
      </c>
      <c r="T234" s="46">
        <f ca="1">$T$692/$S$692*S234</f>
        <v>0</v>
      </c>
      <c r="U234" s="46">
        <f>IFERROR(SUMIF('4.4製品課実績'!$A:$A,'4.仕掛品(製品課) (2)'!A234,'4.4製品課実績'!D:D),"")</f>
        <v>0</v>
      </c>
      <c r="V234" s="46">
        <f>$V$692/$U$692*U234</f>
        <v>0</v>
      </c>
      <c r="W234" s="46"/>
      <c r="X234" s="46">
        <f>$X$692/$W$692*W234</f>
        <v>0</v>
      </c>
      <c r="Y234" s="46">
        <f t="shared" si="23"/>
        <v>0</v>
      </c>
      <c r="Z234" s="46">
        <f>$Z$692/$Y$692*Y234</f>
        <v>0</v>
      </c>
      <c r="AA234" s="46"/>
      <c r="AB234" s="46"/>
      <c r="AC234" s="46"/>
      <c r="AD234" s="46">
        <f t="shared" si="22"/>
        <v>0</v>
      </c>
      <c r="AE234" s="46">
        <f t="shared" ca="1" si="24"/>
        <v>0</v>
      </c>
      <c r="AF234" s="52">
        <f t="shared" ca="1" si="25"/>
        <v>0</v>
      </c>
      <c r="AG234" s="46">
        <f t="shared" si="28"/>
        <v>0</v>
      </c>
      <c r="AH234" s="46">
        <f t="shared" ca="1" si="29"/>
        <v>0</v>
      </c>
      <c r="AI234" s="46">
        <f>IFERROR(SUMIFS('4.3期末全在庫'!$G:$G,'4.3期末全在庫'!$B:$B,'4.仕掛品(製品課) (2)'!A234,'4.3期末全在庫'!$K:$K,"半製品"),"")</f>
        <v>0</v>
      </c>
      <c r="AJ234" s="47"/>
      <c r="AK234" s="46">
        <f t="shared" ca="1" si="30"/>
        <v>0</v>
      </c>
      <c r="AL234" s="48"/>
      <c r="AM234" s="16"/>
      <c r="AN234" s="7">
        <v>161.47736515374521</v>
      </c>
      <c r="AO234" s="4">
        <v>640.83627364145013</v>
      </c>
      <c r="AQ234" s="3">
        <f t="shared" ca="1" si="31"/>
        <v>0</v>
      </c>
    </row>
    <row r="235" spans="1:43" ht="13.5" customHeight="1">
      <c r="A235" s="40">
        <v>20130100001</v>
      </c>
      <c r="B235" s="41" t="s">
        <v>319</v>
      </c>
      <c r="C235" s="41" t="s">
        <v>202</v>
      </c>
      <c r="D235" s="41"/>
      <c r="E235" s="41">
        <v>300</v>
      </c>
      <c r="F235" s="41" t="s">
        <v>119</v>
      </c>
      <c r="G235" s="42">
        <f ca="1">IFERROR(VLOOKUP(F235,'[1]2.仕掛品(製造部)'!MY:NB,4,0),0)</f>
        <v>1.7935092587910133</v>
      </c>
      <c r="H235" s="43">
        <v>0</v>
      </c>
      <c r="I235" s="43"/>
      <c r="J235" s="43">
        <v>0</v>
      </c>
      <c r="K235" s="46">
        <f>IFERROR(SUMIF('4.4製品課実績'!$A:$A,'4.仕掛品(製品課) (2)'!A235,'4.4製品課実績'!C:C),"")</f>
        <v>1800</v>
      </c>
      <c r="L235" s="46">
        <f t="shared" ca="1" si="26"/>
        <v>968494.99974714709</v>
      </c>
      <c r="M235" s="46">
        <f ca="1">$M$692/$L$692*L235</f>
        <v>1033835.2668942956</v>
      </c>
      <c r="N235" s="46"/>
      <c r="O235" s="46"/>
      <c r="P235" s="46"/>
      <c r="Q235" s="46"/>
      <c r="R235" s="52">
        <f ca="1">SUMIF('4.1製品別資材価格'!$A:$C,A235,'4.1製品別資材価格'!$C:$C)</f>
        <v>550.96918597599995</v>
      </c>
      <c r="S235" s="46">
        <f t="shared" ca="1" si="27"/>
        <v>991744.53475679993</v>
      </c>
      <c r="T235" s="46">
        <f ca="1">$T$692/$S$692*S235</f>
        <v>784057.67856915807</v>
      </c>
      <c r="U235" s="46">
        <f>IFERROR(SUMIF('4.4製品課実績'!$A:$A,'4.仕掛品(製品課) (2)'!A235,'4.4製品課実績'!D:D),"")</f>
        <v>10030</v>
      </c>
      <c r="V235" s="46">
        <f>$V$692/$U$692*U235</f>
        <v>1153866.9132638839</v>
      </c>
      <c r="W235" s="46"/>
      <c r="X235" s="46">
        <f>$X$692/$W$692*W235</f>
        <v>0</v>
      </c>
      <c r="Y235" s="46">
        <f t="shared" si="23"/>
        <v>540000</v>
      </c>
      <c r="Z235" s="46">
        <f>$Z$692/$Y$692*Y235</f>
        <v>230143.16901028831</v>
      </c>
      <c r="AA235" s="46"/>
      <c r="AB235" s="46"/>
      <c r="AC235" s="46"/>
      <c r="AD235" s="46">
        <f t="shared" si="22"/>
        <v>1800</v>
      </c>
      <c r="AE235" s="46">
        <f t="shared" ca="1" si="24"/>
        <v>3201903.0277376259</v>
      </c>
      <c r="AF235" s="52">
        <f t="shared" ca="1" si="25"/>
        <v>1778.835015409792</v>
      </c>
      <c r="AG235" s="46">
        <f t="shared" si="28"/>
        <v>0</v>
      </c>
      <c r="AH235" s="46">
        <f t="shared" ca="1" si="29"/>
        <v>0</v>
      </c>
      <c r="AI235" s="46">
        <f>IFERROR(SUMIFS('4.3期末全在庫'!$G:$G,'4.3期末全在庫'!$B:$B,'4.仕掛品(製品課) (2)'!A235,'4.3期末全在庫'!$K:$K,"半製品"),"")</f>
        <v>0</v>
      </c>
      <c r="AJ235" s="47"/>
      <c r="AK235" s="46">
        <f t="shared" ca="1" si="30"/>
        <v>0</v>
      </c>
      <c r="AL235" s="48"/>
      <c r="AM235" s="16"/>
      <c r="AN235" s="7"/>
      <c r="AO235" s="4">
        <v>0</v>
      </c>
      <c r="AQ235" s="3" t="str">
        <f t="shared" ca="1" si="31"/>
        <v>ok</v>
      </c>
    </row>
    <row r="236" spans="1:43" ht="13.5" hidden="1" customHeight="1">
      <c r="A236" s="40">
        <v>20130100004</v>
      </c>
      <c r="B236" s="41" t="s">
        <v>320</v>
      </c>
      <c r="C236" s="41" t="s">
        <v>202</v>
      </c>
      <c r="D236" s="41"/>
      <c r="E236" s="41">
        <v>75</v>
      </c>
      <c r="F236" s="41" t="s">
        <v>108</v>
      </c>
      <c r="G236" s="42">
        <f ca="1">IFERROR(VLOOKUP(F236,'[1]2.仕掛品(製造部)'!MY:NB,4,0),0)</f>
        <v>1.1499333504230713</v>
      </c>
      <c r="H236" s="43">
        <v>0</v>
      </c>
      <c r="I236" s="43"/>
      <c r="J236" s="43">
        <v>0</v>
      </c>
      <c r="K236" s="46">
        <f>IFERROR(SUMIF('4.4製品課実績'!$A:$A,'4.仕掛品(製品課) (2)'!A236,'4.4製品課実績'!C:C),"")</f>
        <v>0</v>
      </c>
      <c r="L236" s="46">
        <f t="shared" ca="1" si="26"/>
        <v>0</v>
      </c>
      <c r="M236" s="46">
        <f ca="1">$M$692/$L$692*L236</f>
        <v>0</v>
      </c>
      <c r="N236" s="46"/>
      <c r="O236" s="46"/>
      <c r="P236" s="46"/>
      <c r="Q236" s="46"/>
      <c r="R236" s="52">
        <f ca="1">SUMIF('4.1製品別資材価格'!$A:$C,A236,'4.1製品別資材価格'!$C:$C)</f>
        <v>0</v>
      </c>
      <c r="S236" s="46">
        <f t="shared" ca="1" si="27"/>
        <v>0</v>
      </c>
      <c r="T236" s="46">
        <f ca="1">$T$692/$S$692*S236</f>
        <v>0</v>
      </c>
      <c r="U236" s="46">
        <f>IFERROR(SUMIF('4.4製品課実績'!$A:$A,'4.仕掛品(製品課) (2)'!A236,'4.4製品課実績'!D:D),"")</f>
        <v>0</v>
      </c>
      <c r="V236" s="46">
        <f>$V$692/$U$692*U236</f>
        <v>0</v>
      </c>
      <c r="W236" s="46"/>
      <c r="X236" s="46">
        <f>$X$692/$W$692*W236</f>
        <v>0</v>
      </c>
      <c r="Y236" s="46">
        <f t="shared" si="23"/>
        <v>0</v>
      </c>
      <c r="Z236" s="46">
        <f>$Z$692/$Y$692*Y236</f>
        <v>0</v>
      </c>
      <c r="AA236" s="46"/>
      <c r="AB236" s="46"/>
      <c r="AC236" s="46"/>
      <c r="AD236" s="46">
        <f t="shared" si="22"/>
        <v>0</v>
      </c>
      <c r="AE236" s="46">
        <f t="shared" ca="1" si="24"/>
        <v>0</v>
      </c>
      <c r="AF236" s="52">
        <f t="shared" ca="1" si="25"/>
        <v>0</v>
      </c>
      <c r="AG236" s="46">
        <f t="shared" si="28"/>
        <v>0</v>
      </c>
      <c r="AH236" s="46">
        <f t="shared" ca="1" si="29"/>
        <v>0</v>
      </c>
      <c r="AI236" s="46">
        <f>IFERROR(SUMIFS('4.3期末全在庫'!$G:$G,'4.3期末全在庫'!$B:$B,'4.仕掛品(製品課) (2)'!A236,'4.3期末全在庫'!$K:$K,"半製品"),"")</f>
        <v>0</v>
      </c>
      <c r="AJ236" s="47"/>
      <c r="AK236" s="46">
        <f t="shared" ca="1" si="30"/>
        <v>0</v>
      </c>
      <c r="AL236" s="48"/>
      <c r="AM236" s="16"/>
      <c r="AN236" s="7"/>
      <c r="AO236" s="4">
        <v>0</v>
      </c>
      <c r="AQ236" s="3">
        <f t="shared" ca="1" si="31"/>
        <v>0</v>
      </c>
    </row>
    <row r="237" spans="1:43" ht="13.5" hidden="1" customHeight="1">
      <c r="A237" s="40">
        <v>20130100022</v>
      </c>
      <c r="B237" s="41" t="s">
        <v>321</v>
      </c>
      <c r="C237" s="41" t="s">
        <v>202</v>
      </c>
      <c r="D237" s="41"/>
      <c r="E237" s="41">
        <v>25.2</v>
      </c>
      <c r="F237" s="41" t="s">
        <v>236</v>
      </c>
      <c r="G237" s="42">
        <f ca="1">IFERROR(VLOOKUP(F237,'[1]2.仕掛品(製造部)'!MY:NB,4,0),0)</f>
        <v>1.349963068994019</v>
      </c>
      <c r="H237" s="43">
        <v>0</v>
      </c>
      <c r="I237" s="43"/>
      <c r="J237" s="43">
        <v>0</v>
      </c>
      <c r="K237" s="46">
        <f>IFERROR(SUMIF('4.4製品課実績'!$A:$A,'4.仕掛品(製品課) (2)'!A237,'4.4製品課実績'!C:C),"")</f>
        <v>0</v>
      </c>
      <c r="L237" s="46">
        <f t="shared" ca="1" si="26"/>
        <v>0</v>
      </c>
      <c r="M237" s="46">
        <f ca="1">$M$692/$L$692*L237</f>
        <v>0</v>
      </c>
      <c r="N237" s="46"/>
      <c r="O237" s="46"/>
      <c r="P237" s="46"/>
      <c r="Q237" s="46"/>
      <c r="R237" s="52">
        <f ca="1">SUMIF('4.1製品別資材価格'!$A:$C,A237,'4.1製品別資材価格'!$C:$C)</f>
        <v>0</v>
      </c>
      <c r="S237" s="46">
        <f t="shared" ca="1" si="27"/>
        <v>0</v>
      </c>
      <c r="T237" s="46">
        <f ca="1">$T$692/$S$692*S237</f>
        <v>0</v>
      </c>
      <c r="U237" s="46">
        <f>IFERROR(SUMIF('4.4製品課実績'!$A:$A,'4.仕掛品(製品課) (2)'!A237,'4.4製品課実績'!D:D),"")</f>
        <v>0</v>
      </c>
      <c r="V237" s="46">
        <f>$V$692/$U$692*U237</f>
        <v>0</v>
      </c>
      <c r="W237" s="46"/>
      <c r="X237" s="46">
        <f>$X$692/$W$692*W237</f>
        <v>0</v>
      </c>
      <c r="Y237" s="46">
        <f t="shared" si="23"/>
        <v>0</v>
      </c>
      <c r="Z237" s="46">
        <f>$Z$692/$Y$692*Y237</f>
        <v>0</v>
      </c>
      <c r="AA237" s="46"/>
      <c r="AB237" s="46"/>
      <c r="AC237" s="46"/>
      <c r="AD237" s="46">
        <f t="shared" si="22"/>
        <v>0</v>
      </c>
      <c r="AE237" s="46">
        <f t="shared" ca="1" si="24"/>
        <v>0</v>
      </c>
      <c r="AF237" s="52">
        <f t="shared" ca="1" si="25"/>
        <v>0</v>
      </c>
      <c r="AG237" s="46">
        <f t="shared" si="28"/>
        <v>0</v>
      </c>
      <c r="AH237" s="46">
        <f t="shared" ca="1" si="29"/>
        <v>0</v>
      </c>
      <c r="AI237" s="46">
        <f>IFERROR(SUMIFS('4.3期末全在庫'!$G:$G,'4.3期末全在庫'!$B:$B,'4.仕掛品(製品課) (2)'!A237,'4.3期末全在庫'!$K:$K,"半製品"),"")</f>
        <v>0</v>
      </c>
      <c r="AJ237" s="47"/>
      <c r="AK237" s="46">
        <f t="shared" ca="1" si="30"/>
        <v>0</v>
      </c>
      <c r="AL237" s="48"/>
      <c r="AM237" s="16"/>
      <c r="AN237" s="7"/>
      <c r="AO237" s="4">
        <v>0</v>
      </c>
      <c r="AQ237" s="3">
        <f t="shared" ca="1" si="31"/>
        <v>0</v>
      </c>
    </row>
    <row r="238" spans="1:43" ht="13.5" hidden="1" customHeight="1">
      <c r="A238" s="40">
        <v>20130100023</v>
      </c>
      <c r="B238" s="41" t="s">
        <v>322</v>
      </c>
      <c r="C238" s="41" t="s">
        <v>202</v>
      </c>
      <c r="D238" s="41"/>
      <c r="E238" s="41">
        <v>26.72</v>
      </c>
      <c r="F238" s="41" t="s">
        <v>236</v>
      </c>
      <c r="G238" s="42">
        <f ca="1">IFERROR(VLOOKUP(F238,'[1]2.仕掛品(製造部)'!MY:NB,4,0),0)</f>
        <v>1.349963068994019</v>
      </c>
      <c r="H238" s="43">
        <v>0</v>
      </c>
      <c r="I238" s="43"/>
      <c r="J238" s="43">
        <v>0</v>
      </c>
      <c r="K238" s="46">
        <f>IFERROR(SUMIF('4.4製品課実績'!$A:$A,'4.仕掛品(製品課) (2)'!A238,'4.4製品課実績'!C:C),"")</f>
        <v>0</v>
      </c>
      <c r="L238" s="46">
        <f t="shared" ca="1" si="26"/>
        <v>0</v>
      </c>
      <c r="M238" s="46">
        <f ca="1">$M$692/$L$692*L238</f>
        <v>0</v>
      </c>
      <c r="N238" s="46"/>
      <c r="O238" s="46"/>
      <c r="P238" s="46"/>
      <c r="Q238" s="46"/>
      <c r="R238" s="52">
        <f ca="1">SUMIF('4.1製品別資材価格'!$A:$C,A238,'4.1製品別資材価格'!$C:$C)</f>
        <v>0</v>
      </c>
      <c r="S238" s="46">
        <f t="shared" ca="1" si="27"/>
        <v>0</v>
      </c>
      <c r="T238" s="46">
        <f ca="1">$T$692/$S$692*S238</f>
        <v>0</v>
      </c>
      <c r="U238" s="46">
        <f>IFERROR(SUMIF('4.4製品課実績'!$A:$A,'4.仕掛品(製品課) (2)'!A238,'4.4製品課実績'!D:D),"")</f>
        <v>0</v>
      </c>
      <c r="V238" s="46">
        <f>$V$692/$U$692*U238</f>
        <v>0</v>
      </c>
      <c r="W238" s="46"/>
      <c r="X238" s="46">
        <f>$X$692/$W$692*W238</f>
        <v>0</v>
      </c>
      <c r="Y238" s="46">
        <f t="shared" si="23"/>
        <v>0</v>
      </c>
      <c r="Z238" s="46">
        <f>$Z$692/$Y$692*Y238</f>
        <v>0</v>
      </c>
      <c r="AA238" s="46"/>
      <c r="AB238" s="46"/>
      <c r="AC238" s="46"/>
      <c r="AD238" s="46">
        <f t="shared" si="22"/>
        <v>0</v>
      </c>
      <c r="AE238" s="46">
        <f t="shared" ca="1" si="24"/>
        <v>0</v>
      </c>
      <c r="AF238" s="52">
        <f t="shared" ca="1" si="25"/>
        <v>0</v>
      </c>
      <c r="AG238" s="46">
        <f t="shared" si="28"/>
        <v>0</v>
      </c>
      <c r="AH238" s="46">
        <f t="shared" ca="1" si="29"/>
        <v>0</v>
      </c>
      <c r="AI238" s="46">
        <f>IFERROR(SUMIFS('4.3期末全在庫'!$G:$G,'4.3期末全在庫'!$B:$B,'4.仕掛品(製品課) (2)'!A238,'4.3期末全在庫'!$K:$K,"半製品"),"")</f>
        <v>0</v>
      </c>
      <c r="AJ238" s="47"/>
      <c r="AK238" s="46">
        <f t="shared" ca="1" si="30"/>
        <v>0</v>
      </c>
      <c r="AL238" s="48"/>
      <c r="AM238" s="16"/>
      <c r="AN238" s="7"/>
      <c r="AO238" s="4">
        <v>0</v>
      </c>
      <c r="AQ238" s="3">
        <f t="shared" ca="1" si="31"/>
        <v>0</v>
      </c>
    </row>
    <row r="239" spans="1:43" ht="13.5" hidden="1" customHeight="1">
      <c r="A239" s="40">
        <v>20130400020</v>
      </c>
      <c r="B239" s="41" t="s">
        <v>323</v>
      </c>
      <c r="C239" s="41" t="s">
        <v>202</v>
      </c>
      <c r="D239" s="41"/>
      <c r="E239" s="41">
        <v>70</v>
      </c>
      <c r="F239" s="41" t="s">
        <v>126</v>
      </c>
      <c r="G239" s="42">
        <f ca="1">IFERROR(VLOOKUP(F239,'[1]2.仕掛品(製造部)'!MY:NB,4,0),0)</f>
        <v>1.2657092176984073</v>
      </c>
      <c r="H239" s="43">
        <v>0</v>
      </c>
      <c r="I239" s="43"/>
      <c r="J239" s="43">
        <v>0</v>
      </c>
      <c r="K239" s="46">
        <f>IFERROR(SUMIF('4.4製品課実績'!$A:$A,'4.仕掛品(製品課) (2)'!A239,'4.4製品課実績'!C:C),"")</f>
        <v>0</v>
      </c>
      <c r="L239" s="46">
        <f t="shared" ca="1" si="26"/>
        <v>0</v>
      </c>
      <c r="M239" s="46">
        <f ca="1">$M$692/$L$692*L239</f>
        <v>0</v>
      </c>
      <c r="N239" s="46"/>
      <c r="O239" s="46"/>
      <c r="P239" s="46"/>
      <c r="Q239" s="46"/>
      <c r="R239" s="52">
        <f ca="1">SUMIF('4.1製品別資材価格'!$A:$C,A239,'4.1製品別資材価格'!$C:$C)</f>
        <v>0</v>
      </c>
      <c r="S239" s="46">
        <f t="shared" ca="1" si="27"/>
        <v>0</v>
      </c>
      <c r="T239" s="46">
        <f ca="1">$T$692/$S$692*S239</f>
        <v>0</v>
      </c>
      <c r="U239" s="46">
        <f>IFERROR(SUMIF('4.4製品課実績'!$A:$A,'4.仕掛品(製品課) (2)'!A239,'4.4製品課実績'!D:D),"")</f>
        <v>0</v>
      </c>
      <c r="V239" s="46">
        <f>$V$692/$U$692*U239</f>
        <v>0</v>
      </c>
      <c r="W239" s="46"/>
      <c r="X239" s="46">
        <f>$X$692/$W$692*W239</f>
        <v>0</v>
      </c>
      <c r="Y239" s="46">
        <f t="shared" si="23"/>
        <v>0</v>
      </c>
      <c r="Z239" s="46">
        <f>$Z$692/$Y$692*Y239</f>
        <v>0</v>
      </c>
      <c r="AA239" s="46"/>
      <c r="AB239" s="46"/>
      <c r="AC239" s="46"/>
      <c r="AD239" s="46">
        <f t="shared" si="22"/>
        <v>0</v>
      </c>
      <c r="AE239" s="46">
        <f t="shared" ca="1" si="24"/>
        <v>0</v>
      </c>
      <c r="AF239" s="52">
        <f t="shared" ca="1" si="25"/>
        <v>0</v>
      </c>
      <c r="AG239" s="46">
        <f t="shared" si="28"/>
        <v>0</v>
      </c>
      <c r="AH239" s="46">
        <f t="shared" ca="1" si="29"/>
        <v>0</v>
      </c>
      <c r="AI239" s="46">
        <f>IFERROR(SUMIFS('4.3期末全在庫'!$G:$G,'4.3期末全在庫'!$B:$B,'4.仕掛品(製品課) (2)'!A239,'4.3期末全在庫'!$K:$K,"半製品"),"")</f>
        <v>0</v>
      </c>
      <c r="AJ239" s="47"/>
      <c r="AK239" s="46">
        <f t="shared" ca="1" si="30"/>
        <v>0</v>
      </c>
      <c r="AL239" s="48"/>
      <c r="AM239" s="16"/>
      <c r="AN239" s="7"/>
      <c r="AO239" s="4">
        <v>0</v>
      </c>
      <c r="AQ239" s="3">
        <f t="shared" ca="1" si="31"/>
        <v>0</v>
      </c>
    </row>
    <row r="240" spans="1:43" ht="13.5" hidden="1" customHeight="1">
      <c r="A240" s="40">
        <v>20130400021</v>
      </c>
      <c r="B240" s="41" t="s">
        <v>324</v>
      </c>
      <c r="C240" s="41" t="s">
        <v>202</v>
      </c>
      <c r="D240" s="41"/>
      <c r="E240" s="41">
        <v>5</v>
      </c>
      <c r="F240" s="41" t="s">
        <v>126</v>
      </c>
      <c r="G240" s="42">
        <f ca="1">IFERROR(VLOOKUP(F240,'[1]2.仕掛品(製造部)'!MY:NB,4,0),0)</f>
        <v>1.2657092176984073</v>
      </c>
      <c r="H240" s="43">
        <v>0</v>
      </c>
      <c r="I240" s="43"/>
      <c r="J240" s="43">
        <v>0</v>
      </c>
      <c r="K240" s="46">
        <f>IFERROR(SUMIF('4.4製品課実績'!$A:$A,'4.仕掛品(製品課) (2)'!A240,'4.4製品課実績'!C:C),"")</f>
        <v>0</v>
      </c>
      <c r="L240" s="46">
        <f t="shared" ca="1" si="26"/>
        <v>0</v>
      </c>
      <c r="M240" s="46">
        <f ca="1">$M$692/$L$692*L240</f>
        <v>0</v>
      </c>
      <c r="N240" s="46"/>
      <c r="O240" s="46"/>
      <c r="P240" s="46"/>
      <c r="Q240" s="46"/>
      <c r="R240" s="52">
        <f ca="1">SUMIF('4.1製品別資材価格'!$A:$C,A240,'4.1製品別資材価格'!$C:$C)</f>
        <v>0</v>
      </c>
      <c r="S240" s="46">
        <f t="shared" ca="1" si="27"/>
        <v>0</v>
      </c>
      <c r="T240" s="46">
        <f ca="1">$T$692/$S$692*S240</f>
        <v>0</v>
      </c>
      <c r="U240" s="46">
        <f>IFERROR(SUMIF('4.4製品課実績'!$A:$A,'4.仕掛品(製品課) (2)'!A240,'4.4製品課実績'!D:D),"")</f>
        <v>0</v>
      </c>
      <c r="V240" s="46">
        <f>$V$692/$U$692*U240</f>
        <v>0</v>
      </c>
      <c r="W240" s="46"/>
      <c r="X240" s="46">
        <f>$X$692/$W$692*W240</f>
        <v>0</v>
      </c>
      <c r="Y240" s="46">
        <f t="shared" si="23"/>
        <v>0</v>
      </c>
      <c r="Z240" s="46">
        <f>$Z$692/$Y$692*Y240</f>
        <v>0</v>
      </c>
      <c r="AA240" s="46"/>
      <c r="AB240" s="46"/>
      <c r="AC240" s="46"/>
      <c r="AD240" s="46">
        <f t="shared" si="22"/>
        <v>0</v>
      </c>
      <c r="AE240" s="46">
        <f t="shared" ca="1" si="24"/>
        <v>0</v>
      </c>
      <c r="AF240" s="52">
        <f t="shared" ca="1" si="25"/>
        <v>0</v>
      </c>
      <c r="AG240" s="46">
        <f t="shared" si="28"/>
        <v>0</v>
      </c>
      <c r="AH240" s="46">
        <f t="shared" ca="1" si="29"/>
        <v>0</v>
      </c>
      <c r="AI240" s="46">
        <f>IFERROR(SUMIFS('4.3期末全在庫'!$G:$G,'4.3期末全在庫'!$B:$B,'4.仕掛品(製品課) (2)'!A240,'4.3期末全在庫'!$K:$K,"半製品"),"")</f>
        <v>0</v>
      </c>
      <c r="AJ240" s="47"/>
      <c r="AK240" s="46">
        <f t="shared" ca="1" si="30"/>
        <v>0</v>
      </c>
      <c r="AL240" s="48"/>
      <c r="AM240" s="16"/>
      <c r="AN240" s="7"/>
      <c r="AO240" s="4">
        <v>0</v>
      </c>
      <c r="AQ240" s="3">
        <f t="shared" ca="1" si="31"/>
        <v>0</v>
      </c>
    </row>
    <row r="241" spans="1:43" ht="13.5" hidden="1" customHeight="1">
      <c r="A241" s="40">
        <v>20130600002</v>
      </c>
      <c r="B241" s="41" t="s">
        <v>325</v>
      </c>
      <c r="C241" s="41" t="s">
        <v>202</v>
      </c>
      <c r="D241" s="41"/>
      <c r="E241" s="41">
        <v>120</v>
      </c>
      <c r="F241" s="41" t="s">
        <v>205</v>
      </c>
      <c r="G241" s="42">
        <f ca="1">IFERROR(VLOOKUP(F241,'[1]2.仕掛品(製造部)'!MY:NB,4,0),0)</f>
        <v>1.0344858154238405</v>
      </c>
      <c r="H241" s="43">
        <v>0</v>
      </c>
      <c r="I241" s="43"/>
      <c r="J241" s="43">
        <v>0</v>
      </c>
      <c r="K241" s="46">
        <f>IFERROR(SUMIF('4.4製品課実績'!$A:$A,'4.仕掛品(製品課) (2)'!A241,'4.4製品課実績'!C:C),"")</f>
        <v>0</v>
      </c>
      <c r="L241" s="46">
        <f t="shared" ca="1" si="26"/>
        <v>0</v>
      </c>
      <c r="M241" s="46">
        <f ca="1">$M$692/$L$692*L241</f>
        <v>0</v>
      </c>
      <c r="N241" s="46"/>
      <c r="O241" s="46"/>
      <c r="P241" s="46"/>
      <c r="Q241" s="46"/>
      <c r="R241" s="52">
        <f ca="1">SUMIF('4.1製品別資材価格'!$A:$C,A241,'4.1製品別資材価格'!$C:$C)</f>
        <v>0</v>
      </c>
      <c r="S241" s="46">
        <f t="shared" ca="1" si="27"/>
        <v>0</v>
      </c>
      <c r="T241" s="46">
        <f ca="1">$T$692/$S$692*S241</f>
        <v>0</v>
      </c>
      <c r="U241" s="46">
        <f>IFERROR(SUMIF('4.4製品課実績'!$A:$A,'4.仕掛品(製品課) (2)'!A241,'4.4製品課実績'!D:D),"")</f>
        <v>0</v>
      </c>
      <c r="V241" s="46">
        <f>$V$692/$U$692*U241</f>
        <v>0</v>
      </c>
      <c r="W241" s="46"/>
      <c r="X241" s="46">
        <f>$X$692/$W$692*W241</f>
        <v>0</v>
      </c>
      <c r="Y241" s="46">
        <f t="shared" si="23"/>
        <v>0</v>
      </c>
      <c r="Z241" s="46">
        <f>$Z$692/$Y$692*Y241</f>
        <v>0</v>
      </c>
      <c r="AA241" s="46"/>
      <c r="AB241" s="46"/>
      <c r="AC241" s="46"/>
      <c r="AD241" s="46">
        <f t="shared" si="22"/>
        <v>0</v>
      </c>
      <c r="AE241" s="46">
        <f t="shared" ca="1" si="24"/>
        <v>0</v>
      </c>
      <c r="AF241" s="52">
        <f t="shared" ca="1" si="25"/>
        <v>0</v>
      </c>
      <c r="AG241" s="46">
        <f t="shared" si="28"/>
        <v>0</v>
      </c>
      <c r="AH241" s="46">
        <f t="shared" ca="1" si="29"/>
        <v>0</v>
      </c>
      <c r="AI241" s="46">
        <f>IFERROR(SUMIFS('4.3期末全在庫'!$G:$G,'4.3期末全在庫'!$B:$B,'4.仕掛品(製品課) (2)'!A241,'4.3期末全在庫'!$K:$K,"半製品"),"")</f>
        <v>0</v>
      </c>
      <c r="AJ241" s="47"/>
      <c r="AK241" s="46">
        <f t="shared" ca="1" si="30"/>
        <v>0</v>
      </c>
      <c r="AL241" s="48"/>
      <c r="AM241" s="16"/>
      <c r="AN241" s="7"/>
      <c r="AO241" s="4">
        <v>0</v>
      </c>
      <c r="AQ241" s="3">
        <f t="shared" ca="1" si="31"/>
        <v>0</v>
      </c>
    </row>
    <row r="242" spans="1:43" ht="13.5" hidden="1" customHeight="1">
      <c r="A242" s="40">
        <v>20130700019</v>
      </c>
      <c r="B242" s="41" t="s">
        <v>326</v>
      </c>
      <c r="C242" s="41" t="s">
        <v>202</v>
      </c>
      <c r="D242" s="41"/>
      <c r="E242" s="41">
        <v>450</v>
      </c>
      <c r="F242" s="41" t="s">
        <v>273</v>
      </c>
      <c r="G242" s="42">
        <f ca="1">IFERROR(VLOOKUP(F242,'[1]2.仕掛品(製造部)'!MY:NB,4,0),0)</f>
        <v>1.6947415974326687</v>
      </c>
      <c r="H242" s="43">
        <v>0</v>
      </c>
      <c r="I242" s="43"/>
      <c r="J242" s="43">
        <v>0</v>
      </c>
      <c r="K242" s="46">
        <f>IFERROR(SUMIF('4.4製品課実績'!$A:$A,'4.仕掛品(製品課) (2)'!A242,'4.4製品課実績'!C:C),"")</f>
        <v>0</v>
      </c>
      <c r="L242" s="46">
        <f t="shared" ca="1" si="26"/>
        <v>0</v>
      </c>
      <c r="M242" s="46">
        <f ca="1">$M$692/$L$692*L242</f>
        <v>0</v>
      </c>
      <c r="N242" s="46"/>
      <c r="O242" s="46"/>
      <c r="P242" s="46"/>
      <c r="Q242" s="46"/>
      <c r="R242" s="52">
        <f ca="1">SUMIF('4.1製品別資材価格'!$A:$C,A242,'4.1製品別資材価格'!$C:$C)</f>
        <v>0</v>
      </c>
      <c r="S242" s="46">
        <f t="shared" ca="1" si="27"/>
        <v>0</v>
      </c>
      <c r="T242" s="46">
        <f ca="1">$T$692/$S$692*S242</f>
        <v>0</v>
      </c>
      <c r="U242" s="46">
        <f>IFERROR(SUMIF('4.4製品課実績'!$A:$A,'4.仕掛品(製品課) (2)'!A242,'4.4製品課実績'!D:D),"")</f>
        <v>0</v>
      </c>
      <c r="V242" s="46">
        <f>$V$692/$U$692*U242</f>
        <v>0</v>
      </c>
      <c r="W242" s="46"/>
      <c r="X242" s="46">
        <f>$X$692/$W$692*W242</f>
        <v>0</v>
      </c>
      <c r="Y242" s="46">
        <f t="shared" si="23"/>
        <v>0</v>
      </c>
      <c r="Z242" s="46">
        <f>$Z$692/$Y$692*Y242</f>
        <v>0</v>
      </c>
      <c r="AA242" s="46"/>
      <c r="AB242" s="46"/>
      <c r="AC242" s="46"/>
      <c r="AD242" s="46">
        <f t="shared" si="22"/>
        <v>0</v>
      </c>
      <c r="AE242" s="46">
        <f t="shared" ca="1" si="24"/>
        <v>0</v>
      </c>
      <c r="AF242" s="52">
        <f t="shared" ca="1" si="25"/>
        <v>0</v>
      </c>
      <c r="AG242" s="46">
        <f t="shared" si="28"/>
        <v>0</v>
      </c>
      <c r="AH242" s="46">
        <f t="shared" ca="1" si="29"/>
        <v>0</v>
      </c>
      <c r="AI242" s="46">
        <f>IFERROR(SUMIFS('4.3期末全在庫'!$G:$G,'4.3期末全在庫'!$B:$B,'4.仕掛品(製品課) (2)'!A242,'4.3期末全在庫'!$K:$K,"半製品"),"")</f>
        <v>0</v>
      </c>
      <c r="AJ242" s="47"/>
      <c r="AK242" s="46">
        <f t="shared" ca="1" si="30"/>
        <v>0</v>
      </c>
      <c r="AL242" s="48"/>
      <c r="AM242" s="16"/>
      <c r="AN242" s="7">
        <v>96.873747411600903</v>
      </c>
      <c r="AO242" s="4">
        <v>0</v>
      </c>
      <c r="AQ242" s="3">
        <f t="shared" ca="1" si="31"/>
        <v>0</v>
      </c>
    </row>
    <row r="243" spans="1:43" ht="13.5" hidden="1" customHeight="1">
      <c r="A243" s="40">
        <v>20130900007</v>
      </c>
      <c r="B243" s="41" t="s">
        <v>327</v>
      </c>
      <c r="C243" s="41" t="s">
        <v>202</v>
      </c>
      <c r="D243" s="41"/>
      <c r="E243" s="41">
        <v>750</v>
      </c>
      <c r="F243" s="41" t="s">
        <v>328</v>
      </c>
      <c r="G243" s="42">
        <f ca="1">IFERROR(VLOOKUP(F243,'[1]2.仕掛品(製造部)'!MY:NB,4,0),0)</f>
        <v>0</v>
      </c>
      <c r="H243" s="43">
        <v>0</v>
      </c>
      <c r="I243" s="43"/>
      <c r="J243" s="43">
        <v>0</v>
      </c>
      <c r="K243" s="46">
        <f>IFERROR(SUMIF('4.4製品課実績'!$A:$A,'4.仕掛品(製品課) (2)'!A243,'4.4製品課実績'!C:C),"")</f>
        <v>0</v>
      </c>
      <c r="L243" s="46">
        <f t="shared" ca="1" si="26"/>
        <v>0</v>
      </c>
      <c r="M243" s="46">
        <f ca="1">$M$692/$L$692*L243</f>
        <v>0</v>
      </c>
      <c r="N243" s="46"/>
      <c r="O243" s="46"/>
      <c r="P243" s="46"/>
      <c r="Q243" s="46"/>
      <c r="R243" s="52">
        <f ca="1">SUMIF('4.1製品別資材価格'!$A:$C,A243,'4.1製品別資材価格'!$C:$C)</f>
        <v>0</v>
      </c>
      <c r="S243" s="46">
        <f t="shared" ca="1" si="27"/>
        <v>0</v>
      </c>
      <c r="T243" s="46">
        <f ca="1">$T$692/$S$692*S243</f>
        <v>0</v>
      </c>
      <c r="U243" s="46">
        <f>IFERROR(SUMIF('4.4製品課実績'!$A:$A,'4.仕掛品(製品課) (2)'!A243,'4.4製品課実績'!D:D),"")</f>
        <v>0</v>
      </c>
      <c r="V243" s="46">
        <f>$V$692/$U$692*U243</f>
        <v>0</v>
      </c>
      <c r="W243" s="46"/>
      <c r="X243" s="46">
        <f>$X$692/$W$692*W243</f>
        <v>0</v>
      </c>
      <c r="Y243" s="46">
        <f t="shared" si="23"/>
        <v>0</v>
      </c>
      <c r="Z243" s="46">
        <f>$Z$692/$Y$692*Y243</f>
        <v>0</v>
      </c>
      <c r="AA243" s="46"/>
      <c r="AB243" s="46"/>
      <c r="AC243" s="46"/>
      <c r="AD243" s="46">
        <f t="shared" si="22"/>
        <v>0</v>
      </c>
      <c r="AE243" s="46">
        <f t="shared" ca="1" si="24"/>
        <v>0</v>
      </c>
      <c r="AF243" s="52">
        <f t="shared" ca="1" si="25"/>
        <v>0</v>
      </c>
      <c r="AG243" s="46">
        <f t="shared" si="28"/>
        <v>0</v>
      </c>
      <c r="AH243" s="46">
        <f t="shared" ca="1" si="29"/>
        <v>0</v>
      </c>
      <c r="AI243" s="46">
        <f>IFERROR(SUMIFS('4.3期末全在庫'!$G:$G,'4.3期末全在庫'!$B:$B,'4.仕掛品(製品課) (2)'!A243,'4.3期末全在庫'!$K:$K,"半製品"),"")</f>
        <v>0</v>
      </c>
      <c r="AJ243" s="47"/>
      <c r="AK243" s="46">
        <f t="shared" ca="1" si="30"/>
        <v>0</v>
      </c>
      <c r="AL243" s="48"/>
      <c r="AM243" s="16"/>
      <c r="AN243" s="7"/>
      <c r="AO243" s="4">
        <v>0</v>
      </c>
      <c r="AQ243" s="3">
        <f t="shared" ca="1" si="31"/>
        <v>0</v>
      </c>
    </row>
    <row r="244" spans="1:43" ht="13.5" hidden="1" customHeight="1">
      <c r="A244" s="40">
        <v>20130900008</v>
      </c>
      <c r="B244" s="41" t="s">
        <v>329</v>
      </c>
      <c r="C244" s="41" t="s">
        <v>202</v>
      </c>
      <c r="D244" s="41"/>
      <c r="E244" s="41">
        <v>750</v>
      </c>
      <c r="F244" s="41" t="s">
        <v>226</v>
      </c>
      <c r="G244" s="42">
        <f ca="1">IFERROR(VLOOKUP(F244,'[1]2.仕掛品(製造部)'!MY:NB,4,0),0)</f>
        <v>0</v>
      </c>
      <c r="H244" s="43">
        <v>0</v>
      </c>
      <c r="I244" s="43"/>
      <c r="J244" s="43">
        <v>0</v>
      </c>
      <c r="K244" s="46">
        <f>IFERROR(SUMIF('4.4製品課実績'!$A:$A,'4.仕掛品(製品課) (2)'!A244,'4.4製品課実績'!C:C),"")</f>
        <v>0</v>
      </c>
      <c r="L244" s="46">
        <f t="shared" ca="1" si="26"/>
        <v>0</v>
      </c>
      <c r="M244" s="46">
        <f ca="1">$M$692/$L$692*L244</f>
        <v>0</v>
      </c>
      <c r="N244" s="46"/>
      <c r="O244" s="46"/>
      <c r="P244" s="46"/>
      <c r="Q244" s="46"/>
      <c r="R244" s="52">
        <f ca="1">SUMIF('4.1製品別資材価格'!$A:$C,A244,'4.1製品別資材価格'!$C:$C)</f>
        <v>0</v>
      </c>
      <c r="S244" s="46">
        <f t="shared" ca="1" si="27"/>
        <v>0</v>
      </c>
      <c r="T244" s="46">
        <f ca="1">$T$692/$S$692*S244</f>
        <v>0</v>
      </c>
      <c r="U244" s="46">
        <f>IFERROR(SUMIF('4.4製品課実績'!$A:$A,'4.仕掛品(製品課) (2)'!A244,'4.4製品課実績'!D:D),"")</f>
        <v>0</v>
      </c>
      <c r="V244" s="46">
        <f>$V$692/$U$692*U244</f>
        <v>0</v>
      </c>
      <c r="W244" s="46"/>
      <c r="X244" s="46">
        <f>$X$692/$W$692*W244</f>
        <v>0</v>
      </c>
      <c r="Y244" s="46">
        <f t="shared" si="23"/>
        <v>0</v>
      </c>
      <c r="Z244" s="46">
        <f>$Z$692/$Y$692*Y244</f>
        <v>0</v>
      </c>
      <c r="AA244" s="46"/>
      <c r="AB244" s="46"/>
      <c r="AC244" s="46"/>
      <c r="AD244" s="46">
        <f t="shared" si="22"/>
        <v>0</v>
      </c>
      <c r="AE244" s="46">
        <f t="shared" ca="1" si="24"/>
        <v>0</v>
      </c>
      <c r="AF244" s="52">
        <f t="shared" ca="1" si="25"/>
        <v>0</v>
      </c>
      <c r="AG244" s="46">
        <f t="shared" si="28"/>
        <v>0</v>
      </c>
      <c r="AH244" s="46">
        <f t="shared" ca="1" si="29"/>
        <v>0</v>
      </c>
      <c r="AI244" s="46">
        <f>IFERROR(SUMIFS('4.3期末全在庫'!$G:$G,'4.3期末全在庫'!$B:$B,'4.仕掛品(製品課) (2)'!A244,'4.3期末全在庫'!$K:$K,"半製品"),"")</f>
        <v>0</v>
      </c>
      <c r="AJ244" s="47"/>
      <c r="AK244" s="46">
        <f t="shared" ca="1" si="30"/>
        <v>0</v>
      </c>
      <c r="AL244" s="48"/>
      <c r="AM244" s="16"/>
      <c r="AN244" s="7"/>
      <c r="AO244" s="4">
        <v>0</v>
      </c>
      <c r="AQ244" s="3">
        <f t="shared" ca="1" si="31"/>
        <v>0</v>
      </c>
    </row>
    <row r="245" spans="1:43" ht="13.5" hidden="1" customHeight="1">
      <c r="A245" s="40">
        <v>20130900018</v>
      </c>
      <c r="B245" s="41" t="s">
        <v>330</v>
      </c>
      <c r="C245" s="41" t="s">
        <v>202</v>
      </c>
      <c r="D245" s="41"/>
      <c r="E245" s="41">
        <v>500</v>
      </c>
      <c r="F245" s="41" t="s">
        <v>61</v>
      </c>
      <c r="G245" s="42">
        <f ca="1">IFERROR(VLOOKUP(F245,'[1]2.仕掛品(製造部)'!MY:NB,4,0),0)</f>
        <v>1.8947649106326334</v>
      </c>
      <c r="H245" s="43">
        <v>0</v>
      </c>
      <c r="I245" s="43"/>
      <c r="J245" s="43">
        <v>0</v>
      </c>
      <c r="K245" s="46">
        <f>IFERROR(SUMIF('4.4製品課実績'!$A:$A,'4.仕掛品(製品課) (2)'!A245,'4.4製品課実績'!C:C),"")</f>
        <v>0</v>
      </c>
      <c r="L245" s="46">
        <f t="shared" ca="1" si="26"/>
        <v>0</v>
      </c>
      <c r="M245" s="46">
        <f ca="1">$M$692/$L$692*L245</f>
        <v>0</v>
      </c>
      <c r="N245" s="46"/>
      <c r="O245" s="46"/>
      <c r="P245" s="46"/>
      <c r="Q245" s="46"/>
      <c r="R245" s="52">
        <f ca="1">SUMIF('4.1製品別資材価格'!$A:$C,A245,'4.1製品別資材価格'!$C:$C)</f>
        <v>0</v>
      </c>
      <c r="S245" s="46">
        <f t="shared" ca="1" si="27"/>
        <v>0</v>
      </c>
      <c r="T245" s="46">
        <f ca="1">$T$692/$S$692*S245</f>
        <v>0</v>
      </c>
      <c r="U245" s="46">
        <f>IFERROR(SUMIF('4.4製品課実績'!$A:$A,'4.仕掛品(製品課) (2)'!A245,'4.4製品課実績'!D:D),"")</f>
        <v>0</v>
      </c>
      <c r="V245" s="46">
        <f>$V$692/$U$692*U245</f>
        <v>0</v>
      </c>
      <c r="W245" s="46"/>
      <c r="X245" s="46">
        <f>$X$692/$W$692*W245</f>
        <v>0</v>
      </c>
      <c r="Y245" s="46">
        <f t="shared" si="23"/>
        <v>0</v>
      </c>
      <c r="Z245" s="46">
        <f>$Z$692/$Y$692*Y245</f>
        <v>0</v>
      </c>
      <c r="AA245" s="46"/>
      <c r="AB245" s="46"/>
      <c r="AC245" s="46"/>
      <c r="AD245" s="46">
        <f t="shared" si="22"/>
        <v>0</v>
      </c>
      <c r="AE245" s="46">
        <f t="shared" ca="1" si="24"/>
        <v>0</v>
      </c>
      <c r="AF245" s="52">
        <f t="shared" ca="1" si="25"/>
        <v>0</v>
      </c>
      <c r="AG245" s="46">
        <f t="shared" si="28"/>
        <v>0</v>
      </c>
      <c r="AH245" s="46">
        <f t="shared" ca="1" si="29"/>
        <v>0</v>
      </c>
      <c r="AI245" s="46">
        <f>IFERROR(SUMIFS('4.3期末全在庫'!$G:$G,'4.3期末全在庫'!$B:$B,'4.仕掛品(製品課) (2)'!A245,'4.3期末全在庫'!$K:$K,"半製品"),"")</f>
        <v>0</v>
      </c>
      <c r="AJ245" s="47"/>
      <c r="AK245" s="46">
        <f t="shared" ca="1" si="30"/>
        <v>0</v>
      </c>
      <c r="AL245" s="48"/>
      <c r="AM245" s="16"/>
      <c r="AN245" s="7">
        <v>385.10547752148881</v>
      </c>
      <c r="AO245" s="4">
        <v>2012.6961606024418</v>
      </c>
      <c r="AQ245" s="3">
        <f t="shared" ca="1" si="31"/>
        <v>0</v>
      </c>
    </row>
    <row r="246" spans="1:43" ht="13.5" hidden="1" customHeight="1">
      <c r="A246" s="40">
        <v>20131000039</v>
      </c>
      <c r="B246" s="41" t="s">
        <v>331</v>
      </c>
      <c r="C246" s="41" t="s">
        <v>202</v>
      </c>
      <c r="D246" s="41"/>
      <c r="E246" s="41">
        <v>50</v>
      </c>
      <c r="F246" s="41" t="s">
        <v>61</v>
      </c>
      <c r="G246" s="42">
        <f ca="1">IFERROR(VLOOKUP(F246,'[1]2.仕掛品(製造部)'!MY:NB,4,0),0)</f>
        <v>1.8947649106326334</v>
      </c>
      <c r="H246" s="43">
        <v>0</v>
      </c>
      <c r="I246" s="43"/>
      <c r="J246" s="43">
        <v>0</v>
      </c>
      <c r="K246" s="46">
        <f>IFERROR(SUMIF('4.4製品課実績'!$A:$A,'4.仕掛品(製品課) (2)'!A246,'4.4製品課実績'!C:C),"")</f>
        <v>0</v>
      </c>
      <c r="L246" s="46">
        <f t="shared" ca="1" si="26"/>
        <v>0</v>
      </c>
      <c r="M246" s="46">
        <f ca="1">$M$692/$L$692*L246</f>
        <v>0</v>
      </c>
      <c r="N246" s="46"/>
      <c r="O246" s="46"/>
      <c r="P246" s="46"/>
      <c r="Q246" s="46"/>
      <c r="R246" s="52">
        <f ca="1">SUMIF('4.1製品別資材価格'!$A:$C,A246,'4.1製品別資材価格'!$C:$C)</f>
        <v>0</v>
      </c>
      <c r="S246" s="46">
        <f t="shared" ca="1" si="27"/>
        <v>0</v>
      </c>
      <c r="T246" s="46">
        <f ca="1">$T$692/$S$692*S246</f>
        <v>0</v>
      </c>
      <c r="U246" s="46">
        <f>IFERROR(SUMIF('4.4製品課実績'!$A:$A,'4.仕掛品(製品課) (2)'!A246,'4.4製品課実績'!D:D),"")</f>
        <v>0</v>
      </c>
      <c r="V246" s="46">
        <f>$V$692/$U$692*U246</f>
        <v>0</v>
      </c>
      <c r="W246" s="46"/>
      <c r="X246" s="46">
        <f>$X$692/$W$692*W246</f>
        <v>0</v>
      </c>
      <c r="Y246" s="46">
        <f t="shared" si="23"/>
        <v>0</v>
      </c>
      <c r="Z246" s="46">
        <f>$Z$692/$Y$692*Y246</f>
        <v>0</v>
      </c>
      <c r="AA246" s="46"/>
      <c r="AB246" s="46"/>
      <c r="AC246" s="46"/>
      <c r="AD246" s="46">
        <f t="shared" si="22"/>
        <v>0</v>
      </c>
      <c r="AE246" s="46">
        <f t="shared" ca="1" si="24"/>
        <v>0</v>
      </c>
      <c r="AF246" s="52">
        <f t="shared" ca="1" si="25"/>
        <v>0</v>
      </c>
      <c r="AG246" s="46">
        <f t="shared" si="28"/>
        <v>0</v>
      </c>
      <c r="AH246" s="46">
        <f t="shared" ca="1" si="29"/>
        <v>0</v>
      </c>
      <c r="AI246" s="46">
        <f>IFERROR(SUMIFS('4.3期末全在庫'!$G:$G,'4.3期末全在庫'!$B:$B,'4.仕掛品(製品課) (2)'!A246,'4.3期末全在庫'!$K:$K,"半製品"),"")</f>
        <v>0</v>
      </c>
      <c r="AJ246" s="47"/>
      <c r="AK246" s="46">
        <f t="shared" ca="1" si="30"/>
        <v>0</v>
      </c>
      <c r="AL246" s="48"/>
      <c r="AM246" s="16"/>
      <c r="AN246" s="7">
        <v>86.116275383156207</v>
      </c>
      <c r="AO246" s="4">
        <v>301.8502572770152</v>
      </c>
      <c r="AQ246" s="3">
        <f t="shared" ca="1" si="31"/>
        <v>0</v>
      </c>
    </row>
    <row r="247" spans="1:43" ht="13.5" hidden="1" customHeight="1">
      <c r="A247" s="40">
        <v>20131200008</v>
      </c>
      <c r="B247" s="41" t="s">
        <v>332</v>
      </c>
      <c r="C247" s="41" t="s">
        <v>202</v>
      </c>
      <c r="D247" s="41"/>
      <c r="E247" s="41">
        <v>155</v>
      </c>
      <c r="F247" s="41" t="s">
        <v>333</v>
      </c>
      <c r="G247" s="42">
        <f ca="1">IFERROR(VLOOKUP(F247,'[1]2.仕掛品(製造部)'!MY:NB,4,0),0)</f>
        <v>1.8947649106326334</v>
      </c>
      <c r="H247" s="43">
        <v>0</v>
      </c>
      <c r="I247" s="43"/>
      <c r="J247" s="43">
        <v>0</v>
      </c>
      <c r="K247" s="46">
        <f>IFERROR(SUMIF('4.4製品課実績'!$A:$A,'4.仕掛品(製品課) (2)'!A247,'4.4製品課実績'!C:C),"")</f>
        <v>0</v>
      </c>
      <c r="L247" s="46">
        <f t="shared" ca="1" si="26"/>
        <v>0</v>
      </c>
      <c r="M247" s="46">
        <f ca="1">$M$692/$L$692*L247</f>
        <v>0</v>
      </c>
      <c r="N247" s="46"/>
      <c r="O247" s="46"/>
      <c r="P247" s="46"/>
      <c r="Q247" s="46"/>
      <c r="R247" s="52">
        <f ca="1">SUMIF('4.1製品別資材価格'!$A:$C,A247,'4.1製品別資材価格'!$C:$C)</f>
        <v>0</v>
      </c>
      <c r="S247" s="46">
        <f t="shared" ca="1" si="27"/>
        <v>0</v>
      </c>
      <c r="T247" s="46">
        <f ca="1">$T$692/$S$692*S247</f>
        <v>0</v>
      </c>
      <c r="U247" s="46">
        <f>IFERROR(SUMIF('4.4製品課実績'!$A:$A,'4.仕掛品(製品課) (2)'!A247,'4.4製品課実績'!D:D),"")</f>
        <v>0</v>
      </c>
      <c r="V247" s="46">
        <f>$V$692/$U$692*U247</f>
        <v>0</v>
      </c>
      <c r="W247" s="46"/>
      <c r="X247" s="46">
        <f>$X$692/$W$692*W247</f>
        <v>0</v>
      </c>
      <c r="Y247" s="46">
        <f t="shared" si="23"/>
        <v>0</v>
      </c>
      <c r="Z247" s="46">
        <f>$Z$692/$Y$692*Y247</f>
        <v>0</v>
      </c>
      <c r="AA247" s="46"/>
      <c r="AB247" s="46"/>
      <c r="AC247" s="46"/>
      <c r="AD247" s="46">
        <f t="shared" si="22"/>
        <v>0</v>
      </c>
      <c r="AE247" s="46">
        <f t="shared" ca="1" si="24"/>
        <v>0</v>
      </c>
      <c r="AF247" s="52">
        <f t="shared" ca="1" si="25"/>
        <v>0</v>
      </c>
      <c r="AG247" s="46">
        <f t="shared" si="28"/>
        <v>0</v>
      </c>
      <c r="AH247" s="46">
        <f t="shared" ca="1" si="29"/>
        <v>0</v>
      </c>
      <c r="AI247" s="46">
        <f>IFERROR(SUMIFS('4.3期末全在庫'!$G:$G,'4.3期末全在庫'!$B:$B,'4.仕掛品(製品課) (2)'!A247,'4.3期末全在庫'!$K:$K,"半製品"),"")</f>
        <v>0</v>
      </c>
      <c r="AJ247" s="47"/>
      <c r="AK247" s="46">
        <f t="shared" ca="1" si="30"/>
        <v>0</v>
      </c>
      <c r="AL247" s="48"/>
      <c r="AM247" s="16"/>
      <c r="AN247" s="7">
        <v>900.60681438370682</v>
      </c>
      <c r="AO247" s="4">
        <v>2539.8884668778901</v>
      </c>
      <c r="AQ247" s="3">
        <f t="shared" ca="1" si="31"/>
        <v>0</v>
      </c>
    </row>
    <row r="248" spans="1:43" ht="13.5" hidden="1" customHeight="1">
      <c r="A248" s="40">
        <v>20131200009</v>
      </c>
      <c r="B248" s="41" t="s">
        <v>334</v>
      </c>
      <c r="C248" s="41" t="s">
        <v>202</v>
      </c>
      <c r="D248" s="41"/>
      <c r="E248" s="41">
        <v>180</v>
      </c>
      <c r="F248" s="41" t="s">
        <v>333</v>
      </c>
      <c r="G248" s="42">
        <f ca="1">IFERROR(VLOOKUP(F248,'[1]2.仕掛品(製造部)'!MY:NB,4,0),0)</f>
        <v>1.8947649106326334</v>
      </c>
      <c r="H248" s="43">
        <v>0</v>
      </c>
      <c r="I248" s="43"/>
      <c r="J248" s="43">
        <v>0</v>
      </c>
      <c r="K248" s="46">
        <f>IFERROR(SUMIF('4.4製品課実績'!$A:$A,'4.仕掛品(製品課) (2)'!A248,'4.4製品課実績'!C:C),"")</f>
        <v>0</v>
      </c>
      <c r="L248" s="46">
        <f t="shared" ca="1" si="26"/>
        <v>0</v>
      </c>
      <c r="M248" s="46">
        <f ca="1">$M$692/$L$692*L248</f>
        <v>0</v>
      </c>
      <c r="N248" s="46"/>
      <c r="O248" s="46"/>
      <c r="P248" s="46"/>
      <c r="Q248" s="46"/>
      <c r="R248" s="52">
        <f ca="1">SUMIF('4.1製品別資材価格'!$A:$C,A248,'4.1製品別資材価格'!$C:$C)</f>
        <v>0</v>
      </c>
      <c r="S248" s="46">
        <f t="shared" ca="1" si="27"/>
        <v>0</v>
      </c>
      <c r="T248" s="46">
        <f ca="1">$T$692/$S$692*S248</f>
        <v>0</v>
      </c>
      <c r="U248" s="46">
        <f>IFERROR(SUMIF('4.4製品課実績'!$A:$A,'4.仕掛品(製品課) (2)'!A248,'4.4製品課実績'!D:D),"")</f>
        <v>0</v>
      </c>
      <c r="V248" s="46">
        <f>$V$692/$U$692*U248</f>
        <v>0</v>
      </c>
      <c r="W248" s="46"/>
      <c r="X248" s="46">
        <f>$X$692/$W$692*W248</f>
        <v>0</v>
      </c>
      <c r="Y248" s="46">
        <f t="shared" si="23"/>
        <v>0</v>
      </c>
      <c r="Z248" s="46">
        <f>$Z$692/$Y$692*Y248</f>
        <v>0</v>
      </c>
      <c r="AA248" s="46"/>
      <c r="AB248" s="46"/>
      <c r="AC248" s="46"/>
      <c r="AD248" s="46">
        <f t="shared" si="22"/>
        <v>0</v>
      </c>
      <c r="AE248" s="46">
        <f t="shared" ca="1" si="24"/>
        <v>0</v>
      </c>
      <c r="AF248" s="52">
        <f t="shared" ca="1" si="25"/>
        <v>0</v>
      </c>
      <c r="AG248" s="46">
        <f t="shared" si="28"/>
        <v>0</v>
      </c>
      <c r="AH248" s="46">
        <f t="shared" ca="1" si="29"/>
        <v>0</v>
      </c>
      <c r="AI248" s="46">
        <f>IFERROR(SUMIFS('4.3期末全在庫'!$G:$G,'4.3期末全在庫'!$B:$B,'4.仕掛品(製品課) (2)'!A248,'4.3期末全在庫'!$K:$K,"半製品"),"")</f>
        <v>0</v>
      </c>
      <c r="AJ248" s="47"/>
      <c r="AK248" s="46">
        <f t="shared" ca="1" si="30"/>
        <v>0</v>
      </c>
      <c r="AL248" s="48"/>
      <c r="AM248" s="16"/>
      <c r="AN248" s="7"/>
      <c r="AO248" s="4">
        <v>0</v>
      </c>
      <c r="AQ248" s="3">
        <f t="shared" ca="1" si="31"/>
        <v>0</v>
      </c>
    </row>
    <row r="249" spans="1:43" ht="13.5" customHeight="1">
      <c r="A249" s="40">
        <v>20140100011</v>
      </c>
      <c r="B249" s="41" t="s">
        <v>335</v>
      </c>
      <c r="C249" s="41" t="s">
        <v>202</v>
      </c>
      <c r="D249" s="41"/>
      <c r="E249" s="41">
        <v>145</v>
      </c>
      <c r="F249" s="41" t="s">
        <v>215</v>
      </c>
      <c r="G249" s="42">
        <f ca="1">IFERROR(VLOOKUP(F249,'[1]2.仕掛品(製造部)'!MY:NB,4,0),0)</f>
        <v>1.322810826649603</v>
      </c>
      <c r="H249" s="43">
        <v>0</v>
      </c>
      <c r="I249" s="43"/>
      <c r="J249" s="43">
        <v>0</v>
      </c>
      <c r="K249" s="46">
        <f>IFERROR(SUMIF('4.4製品課実績'!$A:$A,'4.仕掛品(製品課) (2)'!A249,'4.4製品課実績'!C:C),"")</f>
        <v>166</v>
      </c>
      <c r="L249" s="46">
        <f t="shared" ca="1" si="26"/>
        <v>31840.056597455943</v>
      </c>
      <c r="M249" s="46">
        <f ca="1">$M$692/$L$692*L249</f>
        <v>33988.170738056833</v>
      </c>
      <c r="N249" s="46"/>
      <c r="O249" s="46"/>
      <c r="P249" s="46"/>
      <c r="Q249" s="46"/>
      <c r="R249" s="52">
        <f ca="1">SUMIF('4.1製品別資材価格'!$A:$C,A249,'4.1製品別資材価格'!$C:$C)</f>
        <v>2510.1255003287674</v>
      </c>
      <c r="S249" s="46">
        <f t="shared" ca="1" si="27"/>
        <v>416680.83305457537</v>
      </c>
      <c r="T249" s="46">
        <f ca="1">$T$692/$S$692*S249</f>
        <v>329421.33303426631</v>
      </c>
      <c r="U249" s="46">
        <f>IFERROR(SUMIF('4.4製品課実績'!$A:$A,'4.仕掛品(製品課) (2)'!A249,'4.4製品課実績'!D:D),"")</f>
        <v>605</v>
      </c>
      <c r="V249" s="46">
        <f>$V$692/$U$692*U249</f>
        <v>69600.147809037866</v>
      </c>
      <c r="W249" s="46"/>
      <c r="X249" s="46">
        <f>$X$692/$W$692*W249</f>
        <v>0</v>
      </c>
      <c r="Y249" s="46">
        <f t="shared" si="23"/>
        <v>24070</v>
      </c>
      <c r="Z249" s="46">
        <f>$Z$692/$Y$692*Y249</f>
        <v>10258.41866310674</v>
      </c>
      <c r="AA249" s="46"/>
      <c r="AB249" s="46"/>
      <c r="AC249" s="46"/>
      <c r="AD249" s="46">
        <f t="shared" si="22"/>
        <v>166</v>
      </c>
      <c r="AE249" s="46">
        <f t="shared" ca="1" si="24"/>
        <v>443268.07024446782</v>
      </c>
      <c r="AF249" s="52">
        <f t="shared" ca="1" si="25"/>
        <v>2670.2895797859505</v>
      </c>
      <c r="AG249" s="46">
        <f t="shared" si="28"/>
        <v>0</v>
      </c>
      <c r="AH249" s="46">
        <f t="shared" ca="1" si="29"/>
        <v>0</v>
      </c>
      <c r="AI249" s="46">
        <f>IFERROR(SUMIFS('4.3期末全在庫'!$G:$G,'4.3期末全在庫'!$B:$B,'4.仕掛品(製品課) (2)'!A249,'4.3期末全在庫'!$K:$K,"半製品"),"")</f>
        <v>0</v>
      </c>
      <c r="AJ249" s="47"/>
      <c r="AK249" s="46">
        <f t="shared" ca="1" si="30"/>
        <v>0</v>
      </c>
      <c r="AL249" s="48"/>
      <c r="AM249" s="16"/>
      <c r="AN249" s="7"/>
      <c r="AO249" s="4">
        <v>0</v>
      </c>
      <c r="AQ249" s="3" t="str">
        <f t="shared" ca="1" si="31"/>
        <v>ok</v>
      </c>
    </row>
    <row r="250" spans="1:43" ht="13.5" hidden="1" customHeight="1">
      <c r="A250" s="40">
        <v>20140300011</v>
      </c>
      <c r="B250" s="41" t="s">
        <v>336</v>
      </c>
      <c r="C250" s="41" t="s">
        <v>202</v>
      </c>
      <c r="D250" s="41"/>
      <c r="E250" s="41">
        <v>77.5</v>
      </c>
      <c r="F250" s="41" t="s">
        <v>108</v>
      </c>
      <c r="G250" s="42">
        <f ca="1">IFERROR(VLOOKUP(F250,'[1]2.仕掛品(製造部)'!MY:NB,4,0),0)</f>
        <v>1.1499333504230713</v>
      </c>
      <c r="H250" s="43">
        <v>0</v>
      </c>
      <c r="I250" s="43"/>
      <c r="J250" s="43">
        <v>0</v>
      </c>
      <c r="K250" s="46">
        <f>IFERROR(SUMIF('4.4製品課実績'!$A:$A,'4.仕掛品(製品課) (2)'!A250,'4.4製品課実績'!C:C),"")</f>
        <v>0</v>
      </c>
      <c r="L250" s="46">
        <f t="shared" ca="1" si="26"/>
        <v>0</v>
      </c>
      <c r="M250" s="46">
        <f ca="1">$M$692/$L$692*L250</f>
        <v>0</v>
      </c>
      <c r="N250" s="46"/>
      <c r="O250" s="46"/>
      <c r="P250" s="46"/>
      <c r="Q250" s="46"/>
      <c r="R250" s="52">
        <f ca="1">SUMIF('4.1製品別資材価格'!$A:$C,A250,'4.1製品別資材価格'!$C:$C)</f>
        <v>0</v>
      </c>
      <c r="S250" s="46">
        <f t="shared" ca="1" si="27"/>
        <v>0</v>
      </c>
      <c r="T250" s="46">
        <f ca="1">$T$692/$S$692*S250</f>
        <v>0</v>
      </c>
      <c r="U250" s="46">
        <f>IFERROR(SUMIF('4.4製品課実績'!$A:$A,'4.仕掛品(製品課) (2)'!A250,'4.4製品課実績'!D:D),"")</f>
        <v>0</v>
      </c>
      <c r="V250" s="46">
        <f>$V$692/$U$692*U250</f>
        <v>0</v>
      </c>
      <c r="W250" s="46"/>
      <c r="X250" s="46">
        <f>$X$692/$W$692*W250</f>
        <v>0</v>
      </c>
      <c r="Y250" s="46">
        <f t="shared" si="23"/>
        <v>0</v>
      </c>
      <c r="Z250" s="46">
        <f>$Z$692/$Y$692*Y250</f>
        <v>0</v>
      </c>
      <c r="AA250" s="46"/>
      <c r="AB250" s="46"/>
      <c r="AC250" s="46"/>
      <c r="AD250" s="46">
        <f t="shared" si="22"/>
        <v>0</v>
      </c>
      <c r="AE250" s="46">
        <f t="shared" ca="1" si="24"/>
        <v>0</v>
      </c>
      <c r="AF250" s="52">
        <f t="shared" ca="1" si="25"/>
        <v>0</v>
      </c>
      <c r="AG250" s="46">
        <f t="shared" si="28"/>
        <v>0</v>
      </c>
      <c r="AH250" s="46">
        <f t="shared" ca="1" si="29"/>
        <v>0</v>
      </c>
      <c r="AI250" s="46">
        <f>IFERROR(SUMIFS('4.3期末全在庫'!$G:$G,'4.3期末全在庫'!$B:$B,'4.仕掛品(製品課) (2)'!A250,'4.3期末全在庫'!$K:$K,"半製品"),"")</f>
        <v>0</v>
      </c>
      <c r="AJ250" s="47"/>
      <c r="AK250" s="46">
        <f t="shared" ca="1" si="30"/>
        <v>0</v>
      </c>
      <c r="AL250" s="48"/>
      <c r="AM250" s="16"/>
      <c r="AN250" s="7"/>
      <c r="AO250" s="4">
        <v>0</v>
      </c>
      <c r="AQ250" s="3">
        <f t="shared" ca="1" si="31"/>
        <v>0</v>
      </c>
    </row>
    <row r="251" spans="1:43" ht="13.5" hidden="1" customHeight="1">
      <c r="A251" s="40">
        <v>20140300012</v>
      </c>
      <c r="B251" s="41" t="s">
        <v>337</v>
      </c>
      <c r="C251" s="41" t="s">
        <v>202</v>
      </c>
      <c r="D251" s="41"/>
      <c r="E251" s="41">
        <v>77.5</v>
      </c>
      <c r="F251" s="41" t="s">
        <v>108</v>
      </c>
      <c r="G251" s="42">
        <f ca="1">IFERROR(VLOOKUP(F251,'[1]2.仕掛品(製造部)'!MY:NB,4,0),0)</f>
        <v>1.1499333504230713</v>
      </c>
      <c r="H251" s="43">
        <v>0</v>
      </c>
      <c r="I251" s="43"/>
      <c r="J251" s="43">
        <v>0</v>
      </c>
      <c r="K251" s="46">
        <f>IFERROR(SUMIF('4.4製品課実績'!$A:$A,'4.仕掛品(製品課) (2)'!A251,'4.4製品課実績'!C:C),"")</f>
        <v>0</v>
      </c>
      <c r="L251" s="46">
        <f t="shared" ca="1" si="26"/>
        <v>0</v>
      </c>
      <c r="M251" s="46">
        <f ca="1">$M$692/$L$692*L251</f>
        <v>0</v>
      </c>
      <c r="N251" s="46"/>
      <c r="O251" s="46"/>
      <c r="P251" s="46"/>
      <c r="Q251" s="46"/>
      <c r="R251" s="52">
        <f ca="1">SUMIF('4.1製品別資材価格'!$A:$C,A251,'4.1製品別資材価格'!$C:$C)</f>
        <v>0</v>
      </c>
      <c r="S251" s="46">
        <f t="shared" ca="1" si="27"/>
        <v>0</v>
      </c>
      <c r="T251" s="46">
        <f ca="1">$T$692/$S$692*S251</f>
        <v>0</v>
      </c>
      <c r="U251" s="46">
        <f>IFERROR(SUMIF('4.4製品課実績'!$A:$A,'4.仕掛品(製品課) (2)'!A251,'4.4製品課実績'!D:D),"")</f>
        <v>0</v>
      </c>
      <c r="V251" s="46">
        <f>$V$692/$U$692*U251</f>
        <v>0</v>
      </c>
      <c r="W251" s="46"/>
      <c r="X251" s="46">
        <f>$X$692/$W$692*W251</f>
        <v>0</v>
      </c>
      <c r="Y251" s="46">
        <f t="shared" si="23"/>
        <v>0</v>
      </c>
      <c r="Z251" s="46">
        <f>$Z$692/$Y$692*Y251</f>
        <v>0</v>
      </c>
      <c r="AA251" s="46"/>
      <c r="AB251" s="46"/>
      <c r="AC251" s="46"/>
      <c r="AD251" s="46">
        <f t="shared" si="22"/>
        <v>0</v>
      </c>
      <c r="AE251" s="46">
        <f t="shared" ca="1" si="24"/>
        <v>0</v>
      </c>
      <c r="AF251" s="52">
        <f t="shared" ca="1" si="25"/>
        <v>0</v>
      </c>
      <c r="AG251" s="46">
        <f t="shared" si="28"/>
        <v>0</v>
      </c>
      <c r="AH251" s="46">
        <f t="shared" ca="1" si="29"/>
        <v>0</v>
      </c>
      <c r="AI251" s="46">
        <f>IFERROR(SUMIFS('4.3期末全在庫'!$G:$G,'4.3期末全在庫'!$B:$B,'4.仕掛品(製品課) (2)'!A251,'4.3期末全在庫'!$K:$K,"半製品"),"")</f>
        <v>0</v>
      </c>
      <c r="AJ251" s="47"/>
      <c r="AK251" s="46">
        <f t="shared" ca="1" si="30"/>
        <v>0</v>
      </c>
      <c r="AL251" s="48"/>
      <c r="AM251" s="16"/>
      <c r="AN251" s="7"/>
      <c r="AO251" s="4">
        <v>0</v>
      </c>
      <c r="AQ251" s="3">
        <f t="shared" ca="1" si="31"/>
        <v>0</v>
      </c>
    </row>
    <row r="252" spans="1:43" ht="13.5" hidden="1" customHeight="1">
      <c r="A252" s="40">
        <v>20140400047</v>
      </c>
      <c r="B252" s="41" t="s">
        <v>338</v>
      </c>
      <c r="C252" s="41" t="s">
        <v>202</v>
      </c>
      <c r="D252" s="41"/>
      <c r="E252" s="41">
        <v>25</v>
      </c>
      <c r="F252" s="41" t="s">
        <v>185</v>
      </c>
      <c r="G252" s="42">
        <f ca="1">IFERROR(VLOOKUP(F252,'[1]2.仕掛品(製造部)'!MY:NB,4,0),0)</f>
        <v>1.3486946843755108</v>
      </c>
      <c r="H252" s="43">
        <v>0</v>
      </c>
      <c r="I252" s="43"/>
      <c r="J252" s="43">
        <v>0</v>
      </c>
      <c r="K252" s="46">
        <f>IFERROR(SUMIF('4.4製品課実績'!$A:$A,'4.仕掛品(製品課) (2)'!A252,'4.4製品課実績'!C:C),"")</f>
        <v>0</v>
      </c>
      <c r="L252" s="46">
        <f t="shared" ca="1" si="26"/>
        <v>0</v>
      </c>
      <c r="M252" s="46">
        <f ca="1">$M$692/$L$692*L252</f>
        <v>0</v>
      </c>
      <c r="N252" s="46"/>
      <c r="O252" s="46"/>
      <c r="P252" s="46"/>
      <c r="Q252" s="46"/>
      <c r="R252" s="52">
        <f ca="1">SUMIF('4.1製品別資材価格'!$A:$C,A252,'4.1製品別資材価格'!$C:$C)</f>
        <v>0</v>
      </c>
      <c r="S252" s="46">
        <f t="shared" ca="1" si="27"/>
        <v>0</v>
      </c>
      <c r="T252" s="46">
        <f ca="1">$T$692/$S$692*S252</f>
        <v>0</v>
      </c>
      <c r="U252" s="46">
        <f>IFERROR(SUMIF('4.4製品課実績'!$A:$A,'4.仕掛品(製品課) (2)'!A252,'4.4製品課実績'!D:D),"")</f>
        <v>0</v>
      </c>
      <c r="V252" s="46">
        <f>$V$692/$U$692*U252</f>
        <v>0</v>
      </c>
      <c r="W252" s="46"/>
      <c r="X252" s="46">
        <f>$X$692/$W$692*W252</f>
        <v>0</v>
      </c>
      <c r="Y252" s="46">
        <f t="shared" si="23"/>
        <v>0</v>
      </c>
      <c r="Z252" s="46">
        <f>$Z$692/$Y$692*Y252</f>
        <v>0</v>
      </c>
      <c r="AA252" s="46"/>
      <c r="AB252" s="46"/>
      <c r="AC252" s="46"/>
      <c r="AD252" s="46">
        <f t="shared" si="22"/>
        <v>0</v>
      </c>
      <c r="AE252" s="46">
        <f t="shared" ca="1" si="24"/>
        <v>0</v>
      </c>
      <c r="AF252" s="52">
        <f t="shared" ca="1" si="25"/>
        <v>0</v>
      </c>
      <c r="AG252" s="46">
        <f t="shared" si="28"/>
        <v>0</v>
      </c>
      <c r="AH252" s="46">
        <f t="shared" ca="1" si="29"/>
        <v>0</v>
      </c>
      <c r="AI252" s="46">
        <f>IFERROR(SUMIFS('4.3期末全在庫'!$G:$G,'4.3期末全在庫'!$B:$B,'4.仕掛品(製品課) (2)'!A252,'4.3期末全在庫'!$K:$K,"半製品"),"")</f>
        <v>0</v>
      </c>
      <c r="AJ252" s="47"/>
      <c r="AK252" s="46">
        <f t="shared" ca="1" si="30"/>
        <v>0</v>
      </c>
      <c r="AL252" s="48"/>
      <c r="AM252" s="16"/>
      <c r="AN252" s="7"/>
      <c r="AO252" s="4">
        <v>0</v>
      </c>
      <c r="AQ252" s="3">
        <f t="shared" ca="1" si="31"/>
        <v>0</v>
      </c>
    </row>
    <row r="253" spans="1:43" ht="13.5" hidden="1" customHeight="1">
      <c r="A253" s="40">
        <v>20140600054</v>
      </c>
      <c r="B253" s="41" t="s">
        <v>339</v>
      </c>
      <c r="C253" s="41" t="s">
        <v>202</v>
      </c>
      <c r="D253" s="41"/>
      <c r="E253" s="41">
        <v>32</v>
      </c>
      <c r="F253" s="41" t="s">
        <v>119</v>
      </c>
      <c r="G253" s="42">
        <f ca="1">IFERROR(VLOOKUP(F253,'[1]2.仕掛品(製造部)'!MY:NB,4,0),0)</f>
        <v>1.7935092587910133</v>
      </c>
      <c r="H253" s="43">
        <v>0</v>
      </c>
      <c r="I253" s="43"/>
      <c r="J253" s="43">
        <v>0</v>
      </c>
      <c r="K253" s="46">
        <f>IFERROR(SUMIF('4.4製品課実績'!$A:$A,'4.仕掛品(製品課) (2)'!A253,'4.4製品課実績'!C:C),"")</f>
        <v>0</v>
      </c>
      <c r="L253" s="46">
        <f t="shared" ca="1" si="26"/>
        <v>0</v>
      </c>
      <c r="M253" s="46">
        <f ca="1">$M$692/$L$692*L253</f>
        <v>0</v>
      </c>
      <c r="N253" s="46"/>
      <c r="O253" s="46"/>
      <c r="P253" s="46"/>
      <c r="Q253" s="46"/>
      <c r="R253" s="52">
        <f ca="1">SUMIF('4.1製品別資材価格'!$A:$C,A253,'4.1製品別資材価格'!$C:$C)</f>
        <v>0</v>
      </c>
      <c r="S253" s="46">
        <f t="shared" ca="1" si="27"/>
        <v>0</v>
      </c>
      <c r="T253" s="46">
        <f ca="1">$T$692/$S$692*S253</f>
        <v>0</v>
      </c>
      <c r="U253" s="46">
        <f>IFERROR(SUMIF('4.4製品課実績'!$A:$A,'4.仕掛品(製品課) (2)'!A253,'4.4製品課実績'!D:D),"")</f>
        <v>0</v>
      </c>
      <c r="V253" s="46">
        <f>$V$692/$U$692*U253</f>
        <v>0</v>
      </c>
      <c r="W253" s="46"/>
      <c r="X253" s="46">
        <f>$X$692/$W$692*W253</f>
        <v>0</v>
      </c>
      <c r="Y253" s="46">
        <f t="shared" si="23"/>
        <v>0</v>
      </c>
      <c r="Z253" s="46">
        <f>$Z$692/$Y$692*Y253</f>
        <v>0</v>
      </c>
      <c r="AA253" s="46"/>
      <c r="AB253" s="46"/>
      <c r="AC253" s="46"/>
      <c r="AD253" s="46">
        <f t="shared" si="22"/>
        <v>0</v>
      </c>
      <c r="AE253" s="46">
        <f t="shared" ca="1" si="24"/>
        <v>0</v>
      </c>
      <c r="AF253" s="52">
        <f t="shared" ca="1" si="25"/>
        <v>0</v>
      </c>
      <c r="AG253" s="46">
        <f t="shared" si="28"/>
        <v>0</v>
      </c>
      <c r="AH253" s="46">
        <f t="shared" ca="1" si="29"/>
        <v>0</v>
      </c>
      <c r="AI253" s="46">
        <f>IFERROR(SUMIFS('4.3期末全在庫'!$G:$G,'4.3期末全在庫'!$B:$B,'4.仕掛品(製品課) (2)'!A253,'4.3期末全在庫'!$K:$K,"半製品"),"")</f>
        <v>0</v>
      </c>
      <c r="AJ253" s="47"/>
      <c r="AK253" s="46">
        <f t="shared" ca="1" si="30"/>
        <v>0</v>
      </c>
      <c r="AL253" s="48"/>
      <c r="AM253" s="16"/>
      <c r="AN253" s="7"/>
      <c r="AO253" s="4">
        <v>0</v>
      </c>
      <c r="AQ253" s="3">
        <f t="shared" ca="1" si="31"/>
        <v>0</v>
      </c>
    </row>
    <row r="254" spans="1:43" ht="13.5" hidden="1" customHeight="1">
      <c r="A254" s="40">
        <v>20140700009</v>
      </c>
      <c r="B254" s="41" t="s">
        <v>340</v>
      </c>
      <c r="C254" s="41" t="s">
        <v>202</v>
      </c>
      <c r="D254" s="41"/>
      <c r="E254" s="41">
        <v>75</v>
      </c>
      <c r="F254" s="41" t="s">
        <v>341</v>
      </c>
      <c r="G254" s="42">
        <f ca="1">IFERROR(VLOOKUP(F254,'[1]2.仕掛品(製造部)'!MY:NB,4,0),0)</f>
        <v>1.9177072016337864</v>
      </c>
      <c r="H254" s="43">
        <v>0</v>
      </c>
      <c r="I254" s="43"/>
      <c r="J254" s="43">
        <v>0</v>
      </c>
      <c r="K254" s="46">
        <f>IFERROR(SUMIF('4.4製品課実績'!$A:$A,'4.仕掛品(製品課) (2)'!A254,'4.4製品課実績'!C:C),"")</f>
        <v>0</v>
      </c>
      <c r="L254" s="46">
        <f t="shared" ca="1" si="26"/>
        <v>0</v>
      </c>
      <c r="M254" s="46">
        <f ca="1">$M$692/$L$692*L254</f>
        <v>0</v>
      </c>
      <c r="N254" s="46"/>
      <c r="O254" s="46"/>
      <c r="P254" s="46"/>
      <c r="Q254" s="46"/>
      <c r="R254" s="52">
        <f ca="1">SUMIF('4.1製品別資材価格'!$A:$C,A254,'4.1製品別資材価格'!$C:$C)</f>
        <v>0</v>
      </c>
      <c r="S254" s="46">
        <f t="shared" ca="1" si="27"/>
        <v>0</v>
      </c>
      <c r="T254" s="46">
        <f ca="1">$T$692/$S$692*S254</f>
        <v>0</v>
      </c>
      <c r="U254" s="46">
        <f>IFERROR(SUMIF('4.4製品課実績'!$A:$A,'4.仕掛品(製品課) (2)'!A254,'4.4製品課実績'!D:D),"")</f>
        <v>0</v>
      </c>
      <c r="V254" s="46">
        <f>$V$692/$U$692*U254</f>
        <v>0</v>
      </c>
      <c r="W254" s="46"/>
      <c r="X254" s="46">
        <f>$X$692/$W$692*W254</f>
        <v>0</v>
      </c>
      <c r="Y254" s="46">
        <f t="shared" si="23"/>
        <v>0</v>
      </c>
      <c r="Z254" s="46">
        <f>$Z$692/$Y$692*Y254</f>
        <v>0</v>
      </c>
      <c r="AA254" s="46"/>
      <c r="AB254" s="46"/>
      <c r="AC254" s="46"/>
      <c r="AD254" s="46">
        <f t="shared" si="22"/>
        <v>0</v>
      </c>
      <c r="AE254" s="46">
        <f t="shared" ca="1" si="24"/>
        <v>0</v>
      </c>
      <c r="AF254" s="52">
        <f t="shared" ca="1" si="25"/>
        <v>0</v>
      </c>
      <c r="AG254" s="46">
        <f t="shared" si="28"/>
        <v>0</v>
      </c>
      <c r="AH254" s="46">
        <f t="shared" ca="1" si="29"/>
        <v>0</v>
      </c>
      <c r="AI254" s="46">
        <f>IFERROR(SUMIFS('4.3期末全在庫'!$G:$G,'4.3期末全在庫'!$B:$B,'4.仕掛品(製品課) (2)'!A254,'4.3期末全在庫'!$K:$K,"半製品"),"")</f>
        <v>0</v>
      </c>
      <c r="AJ254" s="47"/>
      <c r="AK254" s="46">
        <f t="shared" ca="1" si="30"/>
        <v>0</v>
      </c>
      <c r="AL254" s="48"/>
      <c r="AM254" s="16"/>
      <c r="AN254" s="7"/>
      <c r="AO254" s="4">
        <v>0</v>
      </c>
      <c r="AQ254" s="3">
        <f t="shared" ca="1" si="31"/>
        <v>0</v>
      </c>
    </row>
    <row r="255" spans="1:43" ht="13.5" hidden="1" customHeight="1">
      <c r="A255" s="40">
        <v>20150200021</v>
      </c>
      <c r="B255" s="41" t="s">
        <v>342</v>
      </c>
      <c r="C255" s="41" t="s">
        <v>202</v>
      </c>
      <c r="D255" s="41"/>
      <c r="E255" s="41">
        <v>130</v>
      </c>
      <c r="F255" s="41" t="s">
        <v>343</v>
      </c>
      <c r="G255" s="42">
        <f ca="1">IFERROR(VLOOKUP(F255,'[1]2.仕掛品(製造部)'!MY:NB,4,0),0)</f>
        <v>0</v>
      </c>
      <c r="H255" s="43">
        <v>0</v>
      </c>
      <c r="I255" s="43"/>
      <c r="J255" s="43">
        <v>0</v>
      </c>
      <c r="K255" s="46">
        <f>IFERROR(SUMIF('4.4製品課実績'!$A:$A,'4.仕掛品(製品課) (2)'!A255,'4.4製品課実績'!C:C),"")</f>
        <v>0</v>
      </c>
      <c r="L255" s="46">
        <f t="shared" ca="1" si="26"/>
        <v>0</v>
      </c>
      <c r="M255" s="46">
        <f ca="1">$M$692/$L$692*L255</f>
        <v>0</v>
      </c>
      <c r="N255" s="46"/>
      <c r="O255" s="46"/>
      <c r="P255" s="46"/>
      <c r="Q255" s="46"/>
      <c r="R255" s="52">
        <f ca="1">SUMIF('4.1製品別資材価格'!$A:$C,A255,'4.1製品別資材価格'!$C:$C)</f>
        <v>0</v>
      </c>
      <c r="S255" s="46">
        <f t="shared" ca="1" si="27"/>
        <v>0</v>
      </c>
      <c r="T255" s="46">
        <f ca="1">$T$692/$S$692*S255</f>
        <v>0</v>
      </c>
      <c r="U255" s="46">
        <f>IFERROR(SUMIF('4.4製品課実績'!$A:$A,'4.仕掛品(製品課) (2)'!A255,'4.4製品課実績'!D:D),"")</f>
        <v>0</v>
      </c>
      <c r="V255" s="46">
        <f>$V$692/$U$692*U255</f>
        <v>0</v>
      </c>
      <c r="W255" s="46"/>
      <c r="X255" s="46">
        <f>$X$692/$W$692*W255</f>
        <v>0</v>
      </c>
      <c r="Y255" s="46">
        <f t="shared" si="23"/>
        <v>0</v>
      </c>
      <c r="Z255" s="46">
        <f>$Z$692/$Y$692*Y255</f>
        <v>0</v>
      </c>
      <c r="AA255" s="46"/>
      <c r="AB255" s="46"/>
      <c r="AC255" s="46"/>
      <c r="AD255" s="46">
        <f t="shared" si="22"/>
        <v>0</v>
      </c>
      <c r="AE255" s="46">
        <f t="shared" ca="1" si="24"/>
        <v>0</v>
      </c>
      <c r="AF255" s="52">
        <f t="shared" ca="1" si="25"/>
        <v>0</v>
      </c>
      <c r="AG255" s="46">
        <f t="shared" si="28"/>
        <v>0</v>
      </c>
      <c r="AH255" s="46">
        <f t="shared" ca="1" si="29"/>
        <v>0</v>
      </c>
      <c r="AI255" s="46">
        <f>IFERROR(SUMIFS('4.3期末全在庫'!$G:$G,'4.3期末全在庫'!$B:$B,'4.仕掛品(製品課) (2)'!A255,'4.3期末全在庫'!$K:$K,"半製品"),"")</f>
        <v>0</v>
      </c>
      <c r="AJ255" s="47"/>
      <c r="AK255" s="46">
        <f t="shared" ca="1" si="30"/>
        <v>0</v>
      </c>
      <c r="AL255" s="48"/>
      <c r="AM255" s="16"/>
      <c r="AN255" s="7"/>
      <c r="AO255" s="4">
        <v>0</v>
      </c>
      <c r="AQ255" s="3">
        <f t="shared" ca="1" si="31"/>
        <v>0</v>
      </c>
    </row>
    <row r="256" spans="1:43" ht="13.5" hidden="1" customHeight="1">
      <c r="A256" s="40">
        <v>20150500007</v>
      </c>
      <c r="B256" s="41" t="s">
        <v>344</v>
      </c>
      <c r="C256" s="41" t="s">
        <v>202</v>
      </c>
      <c r="D256" s="41"/>
      <c r="E256" s="41">
        <v>145</v>
      </c>
      <c r="F256" s="41" t="s">
        <v>215</v>
      </c>
      <c r="G256" s="42">
        <f ca="1">IFERROR(VLOOKUP(F256,'[1]2.仕掛品(製造部)'!MY:NB,4,0),0)</f>
        <v>1.322810826649603</v>
      </c>
      <c r="H256" s="43">
        <v>0</v>
      </c>
      <c r="I256" s="43"/>
      <c r="J256" s="43">
        <v>0</v>
      </c>
      <c r="K256" s="46">
        <f>IFERROR(SUMIF('4.4製品課実績'!$A:$A,'4.仕掛品(製品課) (2)'!A256,'4.4製品課実績'!C:C),"")</f>
        <v>0</v>
      </c>
      <c r="L256" s="46">
        <f t="shared" ca="1" si="26"/>
        <v>0</v>
      </c>
      <c r="M256" s="46">
        <f ca="1">$M$692/$L$692*L256</f>
        <v>0</v>
      </c>
      <c r="N256" s="46"/>
      <c r="O256" s="46"/>
      <c r="P256" s="46"/>
      <c r="Q256" s="46"/>
      <c r="R256" s="52">
        <f ca="1">SUMIF('4.1製品別資材価格'!$A:$C,A256,'4.1製品別資材価格'!$C:$C)</f>
        <v>0</v>
      </c>
      <c r="S256" s="46">
        <f t="shared" ca="1" si="27"/>
        <v>0</v>
      </c>
      <c r="T256" s="46">
        <f ca="1">$T$692/$S$692*S256</f>
        <v>0</v>
      </c>
      <c r="U256" s="46">
        <f>IFERROR(SUMIF('4.4製品課実績'!$A:$A,'4.仕掛品(製品課) (2)'!A256,'4.4製品課実績'!D:D),"")</f>
        <v>0</v>
      </c>
      <c r="V256" s="46">
        <f>$V$692/$U$692*U256</f>
        <v>0</v>
      </c>
      <c r="W256" s="46"/>
      <c r="X256" s="46">
        <f>$X$692/$W$692*W256</f>
        <v>0</v>
      </c>
      <c r="Y256" s="46">
        <f t="shared" si="23"/>
        <v>0</v>
      </c>
      <c r="Z256" s="46">
        <f>$Z$692/$Y$692*Y256</f>
        <v>0</v>
      </c>
      <c r="AA256" s="46"/>
      <c r="AB256" s="46"/>
      <c r="AC256" s="46"/>
      <c r="AD256" s="46">
        <f t="shared" si="22"/>
        <v>0</v>
      </c>
      <c r="AE256" s="46">
        <f t="shared" ca="1" si="24"/>
        <v>0</v>
      </c>
      <c r="AF256" s="52">
        <f t="shared" ca="1" si="25"/>
        <v>0</v>
      </c>
      <c r="AG256" s="46">
        <f t="shared" si="28"/>
        <v>0</v>
      </c>
      <c r="AH256" s="46">
        <f t="shared" ca="1" si="29"/>
        <v>0</v>
      </c>
      <c r="AI256" s="46">
        <f>IFERROR(SUMIFS('4.3期末全在庫'!$G:$G,'4.3期末全在庫'!$B:$B,'4.仕掛品(製品課) (2)'!A256,'4.3期末全在庫'!$K:$K,"半製品"),"")</f>
        <v>0</v>
      </c>
      <c r="AJ256" s="47"/>
      <c r="AK256" s="46">
        <f t="shared" ca="1" si="30"/>
        <v>0</v>
      </c>
      <c r="AL256" s="48"/>
      <c r="AM256" s="16"/>
      <c r="AN256" s="7"/>
      <c r="AO256" s="4">
        <v>0</v>
      </c>
      <c r="AQ256" s="3">
        <f t="shared" ca="1" si="31"/>
        <v>0</v>
      </c>
    </row>
    <row r="257" spans="1:43" ht="13.5" hidden="1" customHeight="1">
      <c r="A257" s="40">
        <v>20150800037</v>
      </c>
      <c r="B257" s="41" t="s">
        <v>311</v>
      </c>
      <c r="C257" s="41" t="s">
        <v>202</v>
      </c>
      <c r="D257" s="41"/>
      <c r="E257" s="41">
        <v>5</v>
      </c>
      <c r="F257" s="41" t="s">
        <v>121</v>
      </c>
      <c r="G257" s="42">
        <f ca="1">IFERROR(VLOOKUP(F257,'[1]2.仕掛品(製造部)'!MY:NB,4,0),0)</f>
        <v>1.5486311464524407</v>
      </c>
      <c r="H257" s="43">
        <v>0</v>
      </c>
      <c r="I257" s="43"/>
      <c r="J257" s="43">
        <v>0</v>
      </c>
      <c r="K257" s="46">
        <f>IFERROR(SUMIF('4.4製品課実績'!$A:$A,'4.仕掛品(製品課) (2)'!A257,'4.4製品課実績'!C:C),"")</f>
        <v>0</v>
      </c>
      <c r="L257" s="46">
        <f t="shared" ca="1" si="26"/>
        <v>0</v>
      </c>
      <c r="M257" s="46">
        <f ca="1">$M$692/$L$692*L257</f>
        <v>0</v>
      </c>
      <c r="N257" s="46"/>
      <c r="O257" s="46"/>
      <c r="P257" s="46"/>
      <c r="Q257" s="46"/>
      <c r="R257" s="52">
        <f ca="1">SUMIF('4.1製品別資材価格'!$A:$C,A257,'4.1製品別資材価格'!$C:$C)</f>
        <v>0</v>
      </c>
      <c r="S257" s="46">
        <f t="shared" ca="1" si="27"/>
        <v>0</v>
      </c>
      <c r="T257" s="46">
        <f ca="1">$T$692/$S$692*S257</f>
        <v>0</v>
      </c>
      <c r="U257" s="46">
        <f>IFERROR(SUMIF('4.4製品課実績'!$A:$A,'4.仕掛品(製品課) (2)'!A257,'4.4製品課実績'!D:D),"")</f>
        <v>0</v>
      </c>
      <c r="V257" s="46">
        <f>$V$692/$U$692*U257</f>
        <v>0</v>
      </c>
      <c r="W257" s="46"/>
      <c r="X257" s="46">
        <f>$X$692/$W$692*W257</f>
        <v>0</v>
      </c>
      <c r="Y257" s="46">
        <f t="shared" si="23"/>
        <v>0</v>
      </c>
      <c r="Z257" s="46">
        <f>$Z$692/$Y$692*Y257</f>
        <v>0</v>
      </c>
      <c r="AA257" s="46"/>
      <c r="AB257" s="46"/>
      <c r="AC257" s="46"/>
      <c r="AD257" s="46">
        <f t="shared" si="22"/>
        <v>0</v>
      </c>
      <c r="AE257" s="46">
        <f t="shared" ca="1" si="24"/>
        <v>0</v>
      </c>
      <c r="AF257" s="52">
        <f t="shared" ca="1" si="25"/>
        <v>0</v>
      </c>
      <c r="AG257" s="46">
        <f t="shared" si="28"/>
        <v>0</v>
      </c>
      <c r="AH257" s="46">
        <f t="shared" ca="1" si="29"/>
        <v>0</v>
      </c>
      <c r="AI257" s="46">
        <f>IFERROR(SUMIFS('4.3期末全在庫'!$G:$G,'4.3期末全在庫'!$B:$B,'4.仕掛品(製品課) (2)'!A257,'4.3期末全在庫'!$K:$K,"半製品"),"")</f>
        <v>0</v>
      </c>
      <c r="AJ257" s="47"/>
      <c r="AK257" s="46">
        <f t="shared" ca="1" si="30"/>
        <v>0</v>
      </c>
      <c r="AL257" s="48"/>
      <c r="AM257" s="16"/>
      <c r="AN257" s="7"/>
      <c r="AO257" s="4">
        <v>0</v>
      </c>
      <c r="AQ257" s="3">
        <f t="shared" ca="1" si="31"/>
        <v>0</v>
      </c>
    </row>
    <row r="258" spans="1:43" ht="13.5" hidden="1" customHeight="1">
      <c r="A258" s="40">
        <v>20151000033</v>
      </c>
      <c r="B258" s="41" t="s">
        <v>345</v>
      </c>
      <c r="C258" s="41" t="s">
        <v>202</v>
      </c>
      <c r="D258" s="41"/>
      <c r="E258" s="41">
        <v>75</v>
      </c>
      <c r="F258" s="41" t="s">
        <v>346</v>
      </c>
      <c r="G258" s="42">
        <f ca="1">IFERROR(VLOOKUP(F258,'[1]2.仕掛品(製造部)'!MY:NB,4,0),0)</f>
        <v>0</v>
      </c>
      <c r="H258" s="43">
        <v>0</v>
      </c>
      <c r="I258" s="43"/>
      <c r="J258" s="43">
        <v>0</v>
      </c>
      <c r="K258" s="46">
        <f>IFERROR(SUMIF('4.4製品課実績'!$A:$A,'4.仕掛品(製品課) (2)'!A258,'4.4製品課実績'!C:C),"")</f>
        <v>0</v>
      </c>
      <c r="L258" s="46">
        <f t="shared" ca="1" si="26"/>
        <v>0</v>
      </c>
      <c r="M258" s="46">
        <f ca="1">$M$692/$L$692*L258</f>
        <v>0</v>
      </c>
      <c r="N258" s="46"/>
      <c r="O258" s="46"/>
      <c r="P258" s="46"/>
      <c r="Q258" s="46"/>
      <c r="R258" s="52">
        <f ca="1">SUMIF('4.1製品別資材価格'!$A:$C,A258,'4.1製品別資材価格'!$C:$C)</f>
        <v>0</v>
      </c>
      <c r="S258" s="46">
        <f t="shared" ca="1" si="27"/>
        <v>0</v>
      </c>
      <c r="T258" s="46">
        <f ca="1">$T$692/$S$692*S258</f>
        <v>0</v>
      </c>
      <c r="U258" s="46">
        <f>IFERROR(SUMIF('4.4製品課実績'!$A:$A,'4.仕掛品(製品課) (2)'!A258,'4.4製品課実績'!D:D),"")</f>
        <v>0</v>
      </c>
      <c r="V258" s="46">
        <f>$V$692/$U$692*U258</f>
        <v>0</v>
      </c>
      <c r="W258" s="46"/>
      <c r="X258" s="46">
        <f>$X$692/$W$692*W258</f>
        <v>0</v>
      </c>
      <c r="Y258" s="46">
        <f t="shared" si="23"/>
        <v>0</v>
      </c>
      <c r="Z258" s="46">
        <f>$Z$692/$Y$692*Y258</f>
        <v>0</v>
      </c>
      <c r="AA258" s="46"/>
      <c r="AB258" s="46"/>
      <c r="AC258" s="46"/>
      <c r="AD258" s="46">
        <f t="shared" si="22"/>
        <v>0</v>
      </c>
      <c r="AE258" s="46">
        <f t="shared" ca="1" si="24"/>
        <v>0</v>
      </c>
      <c r="AF258" s="52">
        <f t="shared" ca="1" si="25"/>
        <v>0</v>
      </c>
      <c r="AG258" s="46">
        <f t="shared" si="28"/>
        <v>0</v>
      </c>
      <c r="AH258" s="46">
        <f t="shared" ca="1" si="29"/>
        <v>0</v>
      </c>
      <c r="AI258" s="46">
        <f>IFERROR(SUMIFS('4.3期末全在庫'!$G:$G,'4.3期末全在庫'!$B:$B,'4.仕掛品(製品課) (2)'!A258,'4.3期末全在庫'!$K:$K,"半製品"),"")</f>
        <v>0</v>
      </c>
      <c r="AJ258" s="47"/>
      <c r="AK258" s="46">
        <f t="shared" ca="1" si="30"/>
        <v>0</v>
      </c>
      <c r="AL258" s="48"/>
      <c r="AM258" s="16"/>
      <c r="AN258" s="7"/>
      <c r="AO258" s="4">
        <v>0</v>
      </c>
      <c r="AQ258" s="3">
        <f t="shared" ca="1" si="31"/>
        <v>0</v>
      </c>
    </row>
    <row r="259" spans="1:43" ht="13.5" hidden="1" customHeight="1">
      <c r="A259" s="40">
        <v>20151200007</v>
      </c>
      <c r="B259" s="41" t="s">
        <v>347</v>
      </c>
      <c r="C259" s="41" t="s">
        <v>202</v>
      </c>
      <c r="D259" s="41"/>
      <c r="E259" s="41">
        <v>12.5</v>
      </c>
      <c r="F259" s="41" t="s">
        <v>45</v>
      </c>
      <c r="G259" s="42">
        <f ca="1">IFERROR(VLOOKUP(F259,'[1]2.仕掛品(製造部)'!MY:NB,4,0),0)</f>
        <v>1.2657092176984073</v>
      </c>
      <c r="H259" s="43">
        <v>0</v>
      </c>
      <c r="I259" s="43"/>
      <c r="J259" s="43">
        <v>0</v>
      </c>
      <c r="K259" s="46">
        <f>IFERROR(SUMIF('4.4製品課実績'!$A:$A,'4.仕掛品(製品課) (2)'!A259,'4.4製品課実績'!C:C),"")</f>
        <v>0</v>
      </c>
      <c r="L259" s="46">
        <f t="shared" ca="1" si="26"/>
        <v>0</v>
      </c>
      <c r="M259" s="46">
        <f ca="1">$M$692/$L$692*L259</f>
        <v>0</v>
      </c>
      <c r="N259" s="46"/>
      <c r="O259" s="46"/>
      <c r="P259" s="46"/>
      <c r="Q259" s="46"/>
      <c r="R259" s="52">
        <f ca="1">SUMIF('4.1製品別資材価格'!$A:$C,A259,'4.1製品別資材価格'!$C:$C)</f>
        <v>0</v>
      </c>
      <c r="S259" s="46">
        <f t="shared" ca="1" si="27"/>
        <v>0</v>
      </c>
      <c r="T259" s="46">
        <f ca="1">$T$692/$S$692*S259</f>
        <v>0</v>
      </c>
      <c r="U259" s="46">
        <f>IFERROR(SUMIF('4.4製品課実績'!$A:$A,'4.仕掛品(製品課) (2)'!A259,'4.4製品課実績'!D:D),"")</f>
        <v>0</v>
      </c>
      <c r="V259" s="46">
        <f>$V$692/$U$692*U259</f>
        <v>0</v>
      </c>
      <c r="W259" s="46"/>
      <c r="X259" s="46">
        <f>$X$692/$W$692*W259</f>
        <v>0</v>
      </c>
      <c r="Y259" s="46">
        <f t="shared" si="23"/>
        <v>0</v>
      </c>
      <c r="Z259" s="46">
        <f>$Z$692/$Y$692*Y259</f>
        <v>0</v>
      </c>
      <c r="AA259" s="46"/>
      <c r="AB259" s="46"/>
      <c r="AC259" s="46"/>
      <c r="AD259" s="46">
        <f t="shared" si="22"/>
        <v>0</v>
      </c>
      <c r="AE259" s="46">
        <f t="shared" ca="1" si="24"/>
        <v>0</v>
      </c>
      <c r="AF259" s="52">
        <f t="shared" ca="1" si="25"/>
        <v>0</v>
      </c>
      <c r="AG259" s="46">
        <f t="shared" si="28"/>
        <v>0</v>
      </c>
      <c r="AH259" s="46">
        <f t="shared" ca="1" si="29"/>
        <v>0</v>
      </c>
      <c r="AI259" s="46">
        <f>IFERROR(SUMIFS('4.3期末全在庫'!$G:$G,'4.3期末全在庫'!$B:$B,'4.仕掛品(製品課) (2)'!A259,'4.3期末全在庫'!$K:$K,"半製品"),"")</f>
        <v>0</v>
      </c>
      <c r="AJ259" s="47"/>
      <c r="AK259" s="46">
        <f t="shared" ca="1" si="30"/>
        <v>0</v>
      </c>
      <c r="AL259" s="48"/>
      <c r="AM259" s="16"/>
      <c r="AN259" s="7"/>
      <c r="AO259" s="4">
        <v>0</v>
      </c>
      <c r="AQ259" s="3">
        <f t="shared" ca="1" si="31"/>
        <v>0</v>
      </c>
    </row>
    <row r="260" spans="1:43" ht="13.5" hidden="1" customHeight="1">
      <c r="A260" s="40">
        <v>20160100030</v>
      </c>
      <c r="B260" s="41" t="s">
        <v>348</v>
      </c>
      <c r="C260" s="41" t="s">
        <v>202</v>
      </c>
      <c r="D260" s="41"/>
      <c r="E260" s="41">
        <v>35</v>
      </c>
      <c r="F260" s="41" t="s">
        <v>57</v>
      </c>
      <c r="G260" s="42">
        <f ca="1">IFERROR(VLOOKUP(F260,'[1]2.仕掛品(製造部)'!MY:NB,4,0),0)</f>
        <v>1.1499333504230713</v>
      </c>
      <c r="H260" s="43">
        <v>0</v>
      </c>
      <c r="I260" s="43"/>
      <c r="J260" s="43">
        <v>0</v>
      </c>
      <c r="K260" s="46">
        <f>IFERROR(SUMIF('4.4製品課実績'!$A:$A,'4.仕掛品(製品課) (2)'!A260,'4.4製品課実績'!C:C),"")</f>
        <v>0</v>
      </c>
      <c r="L260" s="46">
        <f t="shared" ca="1" si="26"/>
        <v>0</v>
      </c>
      <c r="M260" s="46">
        <f ca="1">$M$692/$L$692*L260</f>
        <v>0</v>
      </c>
      <c r="N260" s="46"/>
      <c r="O260" s="46"/>
      <c r="P260" s="46"/>
      <c r="Q260" s="46"/>
      <c r="R260" s="52">
        <f ca="1">SUMIF('4.1製品別資材価格'!$A:$C,A260,'4.1製品別資材価格'!$C:$C)</f>
        <v>0</v>
      </c>
      <c r="S260" s="46">
        <f t="shared" ca="1" si="27"/>
        <v>0</v>
      </c>
      <c r="T260" s="46">
        <f ca="1">$T$692/$S$692*S260</f>
        <v>0</v>
      </c>
      <c r="U260" s="46">
        <f>IFERROR(SUMIF('4.4製品課実績'!$A:$A,'4.仕掛品(製品課) (2)'!A260,'4.4製品課実績'!D:D),"")</f>
        <v>0</v>
      </c>
      <c r="V260" s="46">
        <f>$V$692/$U$692*U260</f>
        <v>0</v>
      </c>
      <c r="W260" s="46"/>
      <c r="X260" s="46">
        <f>$X$692/$W$692*W260</f>
        <v>0</v>
      </c>
      <c r="Y260" s="46">
        <f t="shared" si="23"/>
        <v>0</v>
      </c>
      <c r="Z260" s="46">
        <f>$Z$692/$Y$692*Y260</f>
        <v>0</v>
      </c>
      <c r="AA260" s="46"/>
      <c r="AB260" s="46"/>
      <c r="AC260" s="46"/>
      <c r="AD260" s="46">
        <f t="shared" si="22"/>
        <v>0</v>
      </c>
      <c r="AE260" s="46">
        <f t="shared" ca="1" si="24"/>
        <v>0</v>
      </c>
      <c r="AF260" s="52">
        <f t="shared" ca="1" si="25"/>
        <v>0</v>
      </c>
      <c r="AG260" s="46">
        <f t="shared" si="28"/>
        <v>0</v>
      </c>
      <c r="AH260" s="46">
        <f t="shared" ca="1" si="29"/>
        <v>0</v>
      </c>
      <c r="AI260" s="46">
        <f>IFERROR(SUMIFS('4.3期末全在庫'!$G:$G,'4.3期末全在庫'!$B:$B,'4.仕掛品(製品課) (2)'!A260,'4.3期末全在庫'!$K:$K,"半製品"),"")</f>
        <v>0</v>
      </c>
      <c r="AJ260" s="47"/>
      <c r="AK260" s="46">
        <f t="shared" ca="1" si="30"/>
        <v>0</v>
      </c>
      <c r="AL260" s="48"/>
      <c r="AM260" s="16"/>
      <c r="AN260" s="7"/>
      <c r="AO260" s="4">
        <v>0</v>
      </c>
      <c r="AQ260" s="3">
        <f t="shared" ca="1" si="31"/>
        <v>0</v>
      </c>
    </row>
    <row r="261" spans="1:43" ht="13.5" hidden="1" customHeight="1">
      <c r="A261" s="40">
        <v>20160100040</v>
      </c>
      <c r="B261" s="41" t="s">
        <v>349</v>
      </c>
      <c r="C261" s="41" t="s">
        <v>202</v>
      </c>
      <c r="D261" s="41"/>
      <c r="E261" s="41">
        <v>2.5</v>
      </c>
      <c r="F261" s="41" t="s">
        <v>57</v>
      </c>
      <c r="G261" s="42">
        <f ca="1">IFERROR(VLOOKUP(F261,'[1]2.仕掛品(製造部)'!MY:NB,4,0),0)</f>
        <v>1.1499333504230713</v>
      </c>
      <c r="H261" s="43">
        <v>0</v>
      </c>
      <c r="I261" s="43"/>
      <c r="J261" s="43">
        <v>0</v>
      </c>
      <c r="K261" s="46">
        <f>IFERROR(SUMIF('4.4製品課実績'!$A:$A,'4.仕掛品(製品課) (2)'!A261,'4.4製品課実績'!C:C),"")</f>
        <v>0</v>
      </c>
      <c r="L261" s="46">
        <f t="shared" ca="1" si="26"/>
        <v>0</v>
      </c>
      <c r="M261" s="46">
        <f ca="1">$M$692/$L$692*L261</f>
        <v>0</v>
      </c>
      <c r="N261" s="46"/>
      <c r="O261" s="46"/>
      <c r="P261" s="46"/>
      <c r="Q261" s="46"/>
      <c r="R261" s="52">
        <f ca="1">SUMIF('4.1製品別資材価格'!$A:$C,A261,'4.1製品別資材価格'!$C:$C)</f>
        <v>0</v>
      </c>
      <c r="S261" s="46">
        <f t="shared" ca="1" si="27"/>
        <v>0</v>
      </c>
      <c r="T261" s="46">
        <f ca="1">$T$692/$S$692*S261</f>
        <v>0</v>
      </c>
      <c r="U261" s="46">
        <f>IFERROR(SUMIF('4.4製品課実績'!$A:$A,'4.仕掛品(製品課) (2)'!A261,'4.4製品課実績'!D:D),"")</f>
        <v>0</v>
      </c>
      <c r="V261" s="46">
        <f>$V$692/$U$692*U261</f>
        <v>0</v>
      </c>
      <c r="W261" s="46"/>
      <c r="X261" s="46">
        <f>$X$692/$W$692*W261</f>
        <v>0</v>
      </c>
      <c r="Y261" s="46">
        <f t="shared" si="23"/>
        <v>0</v>
      </c>
      <c r="Z261" s="46">
        <f>$Z$692/$Y$692*Y261</f>
        <v>0</v>
      </c>
      <c r="AA261" s="46"/>
      <c r="AB261" s="46"/>
      <c r="AC261" s="46"/>
      <c r="AD261" s="46">
        <f t="shared" si="22"/>
        <v>0</v>
      </c>
      <c r="AE261" s="46">
        <f t="shared" ca="1" si="24"/>
        <v>0</v>
      </c>
      <c r="AF261" s="52">
        <f t="shared" ca="1" si="25"/>
        <v>0</v>
      </c>
      <c r="AG261" s="46">
        <f t="shared" si="28"/>
        <v>0</v>
      </c>
      <c r="AH261" s="46">
        <f t="shared" ca="1" si="29"/>
        <v>0</v>
      </c>
      <c r="AI261" s="46">
        <f>IFERROR(SUMIFS('4.3期末全在庫'!$G:$G,'4.3期末全在庫'!$B:$B,'4.仕掛品(製品課) (2)'!A261,'4.3期末全在庫'!$K:$K,"半製品"),"")</f>
        <v>0</v>
      </c>
      <c r="AJ261" s="47"/>
      <c r="AK261" s="46">
        <f t="shared" ca="1" si="30"/>
        <v>0</v>
      </c>
      <c r="AL261" s="48"/>
      <c r="AM261" s="16"/>
      <c r="AN261" s="7"/>
      <c r="AO261" s="4">
        <v>0</v>
      </c>
      <c r="AQ261" s="3">
        <f t="shared" ca="1" si="31"/>
        <v>0</v>
      </c>
    </row>
    <row r="262" spans="1:43" ht="13.5" hidden="1" customHeight="1">
      <c r="A262" s="40">
        <v>20160200001</v>
      </c>
      <c r="B262" s="41" t="s">
        <v>350</v>
      </c>
      <c r="C262" s="41" t="s">
        <v>202</v>
      </c>
      <c r="D262" s="41"/>
      <c r="E262" s="41">
        <v>77.5</v>
      </c>
      <c r="F262" s="41" t="s">
        <v>57</v>
      </c>
      <c r="G262" s="42">
        <f ca="1">IFERROR(VLOOKUP(F262,'[1]2.仕掛品(製造部)'!MY:NB,4,0),0)</f>
        <v>1.1499333504230713</v>
      </c>
      <c r="H262" s="43">
        <v>0</v>
      </c>
      <c r="I262" s="43"/>
      <c r="J262" s="43">
        <v>0</v>
      </c>
      <c r="K262" s="46">
        <f>IFERROR(SUMIF('4.4製品課実績'!$A:$A,'4.仕掛品(製品課) (2)'!A262,'4.4製品課実績'!C:C),"")</f>
        <v>0</v>
      </c>
      <c r="L262" s="46">
        <f t="shared" ca="1" si="26"/>
        <v>0</v>
      </c>
      <c r="M262" s="46">
        <f ca="1">$M$692/$L$692*L262</f>
        <v>0</v>
      </c>
      <c r="N262" s="46"/>
      <c r="O262" s="46"/>
      <c r="P262" s="46"/>
      <c r="Q262" s="46"/>
      <c r="R262" s="52">
        <f ca="1">SUMIF('4.1製品別資材価格'!$A:$C,A262,'4.1製品別資材価格'!$C:$C)</f>
        <v>0</v>
      </c>
      <c r="S262" s="46">
        <f t="shared" ca="1" si="27"/>
        <v>0</v>
      </c>
      <c r="T262" s="46">
        <f ca="1">$T$692/$S$692*S262</f>
        <v>0</v>
      </c>
      <c r="U262" s="46">
        <f>IFERROR(SUMIF('4.4製品課実績'!$A:$A,'4.仕掛品(製品課) (2)'!A262,'4.4製品課実績'!D:D),"")</f>
        <v>0</v>
      </c>
      <c r="V262" s="46">
        <f>$V$692/$U$692*U262</f>
        <v>0</v>
      </c>
      <c r="W262" s="46"/>
      <c r="X262" s="46">
        <f>$X$692/$W$692*W262</f>
        <v>0</v>
      </c>
      <c r="Y262" s="46">
        <f t="shared" si="23"/>
        <v>0</v>
      </c>
      <c r="Z262" s="46">
        <f>$Z$692/$Y$692*Y262</f>
        <v>0</v>
      </c>
      <c r="AA262" s="46"/>
      <c r="AB262" s="46"/>
      <c r="AC262" s="46"/>
      <c r="AD262" s="46">
        <f t="shared" si="22"/>
        <v>0</v>
      </c>
      <c r="AE262" s="46">
        <f t="shared" ca="1" si="24"/>
        <v>0</v>
      </c>
      <c r="AF262" s="52">
        <f t="shared" ca="1" si="25"/>
        <v>0</v>
      </c>
      <c r="AG262" s="46">
        <f t="shared" si="28"/>
        <v>0</v>
      </c>
      <c r="AH262" s="46">
        <f t="shared" ca="1" si="29"/>
        <v>0</v>
      </c>
      <c r="AI262" s="46">
        <f>IFERROR(SUMIFS('4.3期末全在庫'!$G:$G,'4.3期末全在庫'!$B:$B,'4.仕掛品(製品課) (2)'!A262,'4.3期末全在庫'!$K:$K,"半製品"),"")</f>
        <v>0</v>
      </c>
      <c r="AJ262" s="47"/>
      <c r="AK262" s="46">
        <f t="shared" ca="1" si="30"/>
        <v>0</v>
      </c>
      <c r="AL262" s="48"/>
      <c r="AM262" s="16"/>
      <c r="AN262" s="7"/>
      <c r="AO262" s="4">
        <v>830.53031922962475</v>
      </c>
      <c r="AQ262" s="3">
        <f t="shared" ca="1" si="31"/>
        <v>0</v>
      </c>
    </row>
    <row r="263" spans="1:43" ht="13.5" hidden="1" customHeight="1">
      <c r="A263" s="40">
        <v>20160200019</v>
      </c>
      <c r="B263" s="41" t="s">
        <v>351</v>
      </c>
      <c r="C263" s="41" t="s">
        <v>202</v>
      </c>
      <c r="D263" s="41"/>
      <c r="E263" s="41">
        <v>10</v>
      </c>
      <c r="F263" s="41" t="s">
        <v>93</v>
      </c>
      <c r="G263" s="42">
        <f ca="1">IFERROR(VLOOKUP(F263,'[1]2.仕掛品(製造部)'!MY:NB,4,0),0)</f>
        <v>1.5731245205740305</v>
      </c>
      <c r="H263" s="43">
        <v>0</v>
      </c>
      <c r="I263" s="43"/>
      <c r="J263" s="43">
        <v>0</v>
      </c>
      <c r="K263" s="46">
        <f>IFERROR(SUMIF('4.4製品課実績'!$A:$A,'4.仕掛品(製品課) (2)'!A263,'4.4製品課実績'!C:C),"")</f>
        <v>0</v>
      </c>
      <c r="L263" s="46">
        <f t="shared" ca="1" si="26"/>
        <v>0</v>
      </c>
      <c r="M263" s="46">
        <f ca="1">$M$692/$L$692*L263</f>
        <v>0</v>
      </c>
      <c r="N263" s="46"/>
      <c r="O263" s="46"/>
      <c r="P263" s="46"/>
      <c r="Q263" s="46"/>
      <c r="R263" s="52">
        <f ca="1">SUMIF('4.1製品別資材価格'!$A:$C,A263,'4.1製品別資材価格'!$C:$C)</f>
        <v>0</v>
      </c>
      <c r="S263" s="46">
        <f t="shared" ca="1" si="27"/>
        <v>0</v>
      </c>
      <c r="T263" s="46">
        <f ca="1">$T$692/$S$692*S263</f>
        <v>0</v>
      </c>
      <c r="U263" s="46">
        <f>IFERROR(SUMIF('4.4製品課実績'!$A:$A,'4.仕掛品(製品課) (2)'!A263,'4.4製品課実績'!D:D),"")</f>
        <v>0</v>
      </c>
      <c r="V263" s="46">
        <f>$V$692/$U$692*U263</f>
        <v>0</v>
      </c>
      <c r="W263" s="46"/>
      <c r="X263" s="46">
        <f>$X$692/$W$692*W263</f>
        <v>0</v>
      </c>
      <c r="Y263" s="46">
        <f t="shared" si="23"/>
        <v>0</v>
      </c>
      <c r="Z263" s="46">
        <f>$Z$692/$Y$692*Y263</f>
        <v>0</v>
      </c>
      <c r="AA263" s="46"/>
      <c r="AB263" s="46"/>
      <c r="AC263" s="46"/>
      <c r="AD263" s="46">
        <f t="shared" si="22"/>
        <v>0</v>
      </c>
      <c r="AE263" s="46">
        <f t="shared" ca="1" si="24"/>
        <v>0</v>
      </c>
      <c r="AF263" s="52">
        <f t="shared" ca="1" si="25"/>
        <v>0</v>
      </c>
      <c r="AG263" s="46">
        <f t="shared" si="28"/>
        <v>0</v>
      </c>
      <c r="AH263" s="46">
        <f t="shared" ca="1" si="29"/>
        <v>0</v>
      </c>
      <c r="AI263" s="46">
        <f>IFERROR(SUMIFS('4.3期末全在庫'!$G:$G,'4.3期末全在庫'!$B:$B,'4.仕掛品(製品課) (2)'!A263,'4.3期末全在庫'!$K:$K,"半製品"),"")</f>
        <v>0</v>
      </c>
      <c r="AJ263" s="47"/>
      <c r="AK263" s="46">
        <f t="shared" ca="1" si="30"/>
        <v>0</v>
      </c>
      <c r="AL263" s="48"/>
      <c r="AM263" s="16"/>
      <c r="AN263" s="7"/>
      <c r="AO263" s="4">
        <v>0</v>
      </c>
      <c r="AQ263" s="3">
        <f t="shared" ca="1" si="31"/>
        <v>0</v>
      </c>
    </row>
    <row r="264" spans="1:43" ht="13.5" hidden="1" customHeight="1">
      <c r="A264" s="40">
        <v>20160500014</v>
      </c>
      <c r="B264" s="41" t="s">
        <v>352</v>
      </c>
      <c r="C264" s="41" t="s">
        <v>202</v>
      </c>
      <c r="D264" s="41"/>
      <c r="E264" s="41">
        <v>130</v>
      </c>
      <c r="F264" s="41" t="s">
        <v>353</v>
      </c>
      <c r="G264" s="42">
        <f ca="1">IFERROR(VLOOKUP(F264,'[1]2.仕掛品(製造部)'!MY:NB,4,0),0)</f>
        <v>2.7031087834885259</v>
      </c>
      <c r="H264" s="43">
        <v>0</v>
      </c>
      <c r="I264" s="43"/>
      <c r="J264" s="43">
        <v>0</v>
      </c>
      <c r="K264" s="46">
        <f>IFERROR(SUMIF('4.4製品課実績'!$A:$A,'4.仕掛品(製品課) (2)'!A264,'4.4製品課実績'!C:C),"")</f>
        <v>0</v>
      </c>
      <c r="L264" s="46">
        <f t="shared" ca="1" si="26"/>
        <v>0</v>
      </c>
      <c r="M264" s="46">
        <f ca="1">$M$692/$L$692*L264</f>
        <v>0</v>
      </c>
      <c r="N264" s="46"/>
      <c r="O264" s="46"/>
      <c r="P264" s="46"/>
      <c r="Q264" s="46"/>
      <c r="R264" s="52">
        <f ca="1">SUMIF('4.1製品別資材価格'!$A:$C,A264,'4.1製品別資材価格'!$C:$C)</f>
        <v>0</v>
      </c>
      <c r="S264" s="46">
        <f t="shared" ca="1" si="27"/>
        <v>0</v>
      </c>
      <c r="T264" s="46">
        <f ca="1">$T$692/$S$692*S264</f>
        <v>0</v>
      </c>
      <c r="U264" s="46">
        <f>IFERROR(SUMIF('4.4製品課実績'!$A:$A,'4.仕掛品(製品課) (2)'!A264,'4.4製品課実績'!D:D),"")</f>
        <v>0</v>
      </c>
      <c r="V264" s="46">
        <f>$V$692/$U$692*U264</f>
        <v>0</v>
      </c>
      <c r="W264" s="46"/>
      <c r="X264" s="46">
        <f>$X$692/$W$692*W264</f>
        <v>0</v>
      </c>
      <c r="Y264" s="46">
        <f t="shared" si="23"/>
        <v>0</v>
      </c>
      <c r="Z264" s="46">
        <f>$Z$692/$Y$692*Y264</f>
        <v>0</v>
      </c>
      <c r="AA264" s="46"/>
      <c r="AB264" s="46"/>
      <c r="AC264" s="46"/>
      <c r="AD264" s="46">
        <f t="shared" si="22"/>
        <v>0</v>
      </c>
      <c r="AE264" s="46">
        <f t="shared" ca="1" si="24"/>
        <v>0</v>
      </c>
      <c r="AF264" s="52">
        <f t="shared" ca="1" si="25"/>
        <v>0</v>
      </c>
      <c r="AG264" s="46">
        <f t="shared" si="28"/>
        <v>0</v>
      </c>
      <c r="AH264" s="46">
        <f t="shared" ca="1" si="29"/>
        <v>0</v>
      </c>
      <c r="AI264" s="46">
        <f>IFERROR(SUMIFS('4.3期末全在庫'!$G:$G,'4.3期末全在庫'!$B:$B,'4.仕掛品(製品課) (2)'!A264,'4.3期末全在庫'!$K:$K,"半製品"),"")</f>
        <v>0</v>
      </c>
      <c r="AJ264" s="47"/>
      <c r="AK264" s="46">
        <f t="shared" ca="1" si="30"/>
        <v>0</v>
      </c>
      <c r="AL264" s="48"/>
      <c r="AM264" s="16"/>
      <c r="AN264" s="7"/>
      <c r="AO264" s="4">
        <v>0</v>
      </c>
      <c r="AQ264" s="3">
        <f t="shared" ca="1" si="31"/>
        <v>0</v>
      </c>
    </row>
    <row r="265" spans="1:43" ht="13.5" hidden="1" customHeight="1">
      <c r="A265" s="40">
        <v>20160900040</v>
      </c>
      <c r="B265" s="41" t="s">
        <v>354</v>
      </c>
      <c r="C265" s="41" t="s">
        <v>202</v>
      </c>
      <c r="D265" s="41"/>
      <c r="E265" s="41">
        <v>130</v>
      </c>
      <c r="F265" s="41" t="s">
        <v>353</v>
      </c>
      <c r="G265" s="42">
        <f ca="1">IFERROR(VLOOKUP(F265,'[1]2.仕掛品(製造部)'!MY:NB,4,0),0)</f>
        <v>2.7031087834885259</v>
      </c>
      <c r="H265" s="43">
        <v>0</v>
      </c>
      <c r="I265" s="43"/>
      <c r="J265" s="43">
        <v>0</v>
      </c>
      <c r="K265" s="46">
        <f>IFERROR(SUMIF('4.4製品課実績'!$A:$A,'4.仕掛品(製品課) (2)'!A265,'4.4製品課実績'!C:C),"")</f>
        <v>0</v>
      </c>
      <c r="L265" s="46">
        <f t="shared" ca="1" si="26"/>
        <v>0</v>
      </c>
      <c r="M265" s="46">
        <f ca="1">$M$692/$L$692*L265</f>
        <v>0</v>
      </c>
      <c r="N265" s="46"/>
      <c r="O265" s="46"/>
      <c r="P265" s="46"/>
      <c r="Q265" s="46"/>
      <c r="R265" s="52">
        <f ca="1">SUMIF('4.1製品別資材価格'!$A:$C,A265,'4.1製品別資材価格'!$C:$C)</f>
        <v>0</v>
      </c>
      <c r="S265" s="46">
        <f t="shared" ca="1" si="27"/>
        <v>0</v>
      </c>
      <c r="T265" s="46">
        <f ca="1">$T$692/$S$692*S265</f>
        <v>0</v>
      </c>
      <c r="U265" s="46">
        <f>IFERROR(SUMIF('4.4製品課実績'!$A:$A,'4.仕掛品(製品課) (2)'!A265,'4.4製品課実績'!D:D),"")</f>
        <v>0</v>
      </c>
      <c r="V265" s="46">
        <f>$V$692/$U$692*U265</f>
        <v>0</v>
      </c>
      <c r="W265" s="46"/>
      <c r="X265" s="46">
        <f>$X$692/$W$692*W265</f>
        <v>0</v>
      </c>
      <c r="Y265" s="46">
        <f t="shared" si="23"/>
        <v>0</v>
      </c>
      <c r="Z265" s="46">
        <f>$Z$692/$Y$692*Y265</f>
        <v>0</v>
      </c>
      <c r="AA265" s="46"/>
      <c r="AB265" s="46"/>
      <c r="AC265" s="46"/>
      <c r="AD265" s="46">
        <f t="shared" si="22"/>
        <v>0</v>
      </c>
      <c r="AE265" s="46">
        <f t="shared" ca="1" si="24"/>
        <v>0</v>
      </c>
      <c r="AF265" s="52">
        <f t="shared" ca="1" si="25"/>
        <v>0</v>
      </c>
      <c r="AG265" s="46">
        <f t="shared" si="28"/>
        <v>0</v>
      </c>
      <c r="AH265" s="46">
        <f t="shared" ca="1" si="29"/>
        <v>0</v>
      </c>
      <c r="AI265" s="46">
        <f>IFERROR(SUMIFS('4.3期末全在庫'!$G:$G,'4.3期末全在庫'!$B:$B,'4.仕掛品(製品課) (2)'!A265,'4.3期末全在庫'!$K:$K,"半製品"),"")</f>
        <v>0</v>
      </c>
      <c r="AJ265" s="47"/>
      <c r="AK265" s="46">
        <f t="shared" ca="1" si="30"/>
        <v>0</v>
      </c>
      <c r="AL265" s="48"/>
      <c r="AM265" s="16"/>
      <c r="AN265" s="7"/>
      <c r="AO265" s="4">
        <v>0</v>
      </c>
      <c r="AQ265" s="3">
        <f t="shared" ca="1" si="31"/>
        <v>0</v>
      </c>
    </row>
    <row r="266" spans="1:43" ht="13.5" customHeight="1">
      <c r="A266" s="40">
        <v>20160900041</v>
      </c>
      <c r="B266" s="41" t="s">
        <v>355</v>
      </c>
      <c r="C266" s="41" t="s">
        <v>202</v>
      </c>
      <c r="D266" s="41"/>
      <c r="E266" s="41">
        <v>650</v>
      </c>
      <c r="F266" s="41" t="s">
        <v>353</v>
      </c>
      <c r="G266" s="42">
        <f ca="1">IFERROR(VLOOKUP(F266,'[1]2.仕掛品(製造部)'!MY:NB,4,0),0)</f>
        <v>2.7031087834885259</v>
      </c>
      <c r="H266" s="43">
        <v>0</v>
      </c>
      <c r="I266" s="43"/>
      <c r="J266" s="43">
        <v>0</v>
      </c>
      <c r="K266" s="46">
        <f>IFERROR(SUMIF('4.4製品課実績'!$A:$A,'4.仕掛品(製品課) (2)'!A266,'4.4製品課実績'!C:C),"")</f>
        <v>540</v>
      </c>
      <c r="L266" s="46">
        <f t="shared" ca="1" si="26"/>
        <v>948791.18300447264</v>
      </c>
      <c r="M266" s="46">
        <f ca="1">$M$692/$L$692*L266</f>
        <v>1012802.1168560224</v>
      </c>
      <c r="N266" s="46"/>
      <c r="O266" s="46"/>
      <c r="P266" s="46"/>
      <c r="Q266" s="46"/>
      <c r="R266" s="52">
        <f ca="1">SUMIF('4.1製品別資材価格'!$A:$C,A266,'4.1製品別資材価格'!$C:$C)</f>
        <v>658.7229324167447</v>
      </c>
      <c r="S266" s="46">
        <f t="shared" ca="1" si="27"/>
        <v>355710.38350504212</v>
      </c>
      <c r="T266" s="46">
        <f ca="1">$T$692/$S$692*S266</f>
        <v>281219.05164045171</v>
      </c>
      <c r="U266" s="46">
        <f>IFERROR(SUMIF('4.4製品課実績'!$A:$A,'4.仕掛品(製品課) (2)'!A266,'4.4製品課実績'!D:D),"")</f>
        <v>1915</v>
      </c>
      <c r="V266" s="46">
        <f>$V$692/$U$692*U266</f>
        <v>220304.60008976448</v>
      </c>
      <c r="W266" s="46"/>
      <c r="X266" s="46">
        <f>$X$692/$W$692*W266</f>
        <v>0</v>
      </c>
      <c r="Y266" s="46">
        <f t="shared" si="23"/>
        <v>351000</v>
      </c>
      <c r="Z266" s="46">
        <f>$Z$692/$Y$692*Y266</f>
        <v>149593.05985668741</v>
      </c>
      <c r="AA266" s="46"/>
      <c r="AB266" s="46"/>
      <c r="AC266" s="46"/>
      <c r="AD266" s="46">
        <f t="shared" si="22"/>
        <v>540</v>
      </c>
      <c r="AE266" s="46">
        <f t="shared" ca="1" si="24"/>
        <v>1663918.8284429261</v>
      </c>
      <c r="AF266" s="52">
        <f t="shared" ca="1" si="25"/>
        <v>3081.3311637831962</v>
      </c>
      <c r="AG266" s="46">
        <f t="shared" si="28"/>
        <v>0</v>
      </c>
      <c r="AH266" s="46">
        <f t="shared" ca="1" si="29"/>
        <v>0</v>
      </c>
      <c r="AI266" s="46">
        <f>IFERROR(SUMIFS('4.3期末全在庫'!$G:$G,'4.3期末全在庫'!$B:$B,'4.仕掛品(製品課) (2)'!A266,'4.3期末全在庫'!$K:$K,"半製品"),"")</f>
        <v>0</v>
      </c>
      <c r="AJ266" s="47"/>
      <c r="AK266" s="46">
        <f t="shared" ca="1" si="30"/>
        <v>0</v>
      </c>
      <c r="AL266" s="48"/>
      <c r="AM266" s="16"/>
      <c r="AN266" s="7"/>
      <c r="AO266" s="4">
        <v>0</v>
      </c>
      <c r="AQ266" s="3" t="str">
        <f t="shared" ca="1" si="31"/>
        <v>ok</v>
      </c>
    </row>
    <row r="267" spans="1:43" ht="13.5" customHeight="1">
      <c r="A267" s="40">
        <v>20160900042</v>
      </c>
      <c r="B267" s="41" t="s">
        <v>356</v>
      </c>
      <c r="C267" s="41" t="s">
        <v>202</v>
      </c>
      <c r="D267" s="41"/>
      <c r="E267" s="41">
        <v>1300</v>
      </c>
      <c r="F267" s="41" t="s">
        <v>353</v>
      </c>
      <c r="G267" s="42">
        <f ca="1">IFERROR(VLOOKUP(F267,'[1]2.仕掛品(製造部)'!MY:NB,4,0),0)</f>
        <v>2.7031087834885259</v>
      </c>
      <c r="H267" s="43">
        <v>0</v>
      </c>
      <c r="I267" s="43"/>
      <c r="J267" s="43">
        <v>0</v>
      </c>
      <c r="K267" s="46">
        <f>IFERROR(SUMIF('4.4製品課実績'!$A:$A,'4.仕掛品(製品課) (2)'!A267,'4.4製品課実績'!C:C),"")</f>
        <v>900</v>
      </c>
      <c r="L267" s="46">
        <f t="shared" ca="1" si="26"/>
        <v>3162637.2766815755</v>
      </c>
      <c r="M267" s="46">
        <f ca="1">$M$692/$L$692*L267</f>
        <v>3376007.0561867412</v>
      </c>
      <c r="N267" s="46"/>
      <c r="O267" s="46"/>
      <c r="P267" s="46"/>
      <c r="Q267" s="46"/>
      <c r="R267" s="52">
        <f ca="1">SUMIF('4.1製品別資材価格'!$A:$C,A267,'4.1製品別資材価格'!$C:$C)</f>
        <v>516.09643788759911</v>
      </c>
      <c r="S267" s="46">
        <f t="shared" ca="1" si="27"/>
        <v>464486.79409883922</v>
      </c>
      <c r="T267" s="46">
        <f ca="1">$T$692/$S$692*S267</f>
        <v>367215.97623572825</v>
      </c>
      <c r="U267" s="46">
        <f>IFERROR(SUMIF('4.4製品課実績'!$A:$A,'4.仕掛品(製品課) (2)'!A267,'4.4製品課実績'!D:D),"")</f>
        <v>3910</v>
      </c>
      <c r="V267" s="46">
        <f>$V$692/$U$692*U267</f>
        <v>449812.52550964965</v>
      </c>
      <c r="W267" s="46"/>
      <c r="X267" s="46">
        <f>$X$692/$W$692*W267</f>
        <v>0</v>
      </c>
      <c r="Y267" s="46">
        <f t="shared" si="23"/>
        <v>1170000</v>
      </c>
      <c r="Z267" s="46">
        <f>$Z$692/$Y$692*Y267</f>
        <v>498643.53285562468</v>
      </c>
      <c r="AA267" s="46"/>
      <c r="AB267" s="46"/>
      <c r="AC267" s="46"/>
      <c r="AD267" s="46">
        <f t="shared" ref="AD267:AD330" si="32">K267-N267-AB267</f>
        <v>900</v>
      </c>
      <c r="AE267" s="46">
        <f t="shared" ca="1" si="24"/>
        <v>4691679.0907877432</v>
      </c>
      <c r="AF267" s="52">
        <f t="shared" ca="1" si="25"/>
        <v>5212.9767675419371</v>
      </c>
      <c r="AG267" s="46">
        <f t="shared" si="28"/>
        <v>0</v>
      </c>
      <c r="AH267" s="46">
        <f t="shared" ca="1" si="29"/>
        <v>0</v>
      </c>
      <c r="AI267" s="46">
        <f>IFERROR(SUMIFS('4.3期末全在庫'!$G:$G,'4.3期末全在庫'!$B:$B,'4.仕掛品(製品課) (2)'!A267,'4.3期末全在庫'!$K:$K,"半製品"),"")</f>
        <v>0</v>
      </c>
      <c r="AJ267" s="47"/>
      <c r="AK267" s="46">
        <f t="shared" ca="1" si="30"/>
        <v>0</v>
      </c>
      <c r="AL267" s="48"/>
      <c r="AM267" s="16"/>
      <c r="AN267" s="7"/>
      <c r="AO267" s="4">
        <v>0</v>
      </c>
      <c r="AQ267" s="3" t="str">
        <f t="shared" ca="1" si="31"/>
        <v>ok</v>
      </c>
    </row>
    <row r="268" spans="1:43" ht="13.5" hidden="1" customHeight="1">
      <c r="A268" s="40">
        <v>20161100033</v>
      </c>
      <c r="B268" s="41" t="s">
        <v>357</v>
      </c>
      <c r="C268" s="41" t="s">
        <v>202</v>
      </c>
      <c r="D268" s="41"/>
      <c r="E268" s="41">
        <v>145</v>
      </c>
      <c r="F268" s="41" t="s">
        <v>358</v>
      </c>
      <c r="G268" s="42">
        <f ca="1">IFERROR(VLOOKUP(F268,'[1]2.仕掛品(製造部)'!MY:NB,4,0),0)</f>
        <v>1.0182619411145055</v>
      </c>
      <c r="H268" s="43">
        <v>0</v>
      </c>
      <c r="I268" s="43"/>
      <c r="J268" s="43">
        <v>0</v>
      </c>
      <c r="K268" s="46">
        <f>IFERROR(SUMIF('4.4製品課実績'!$A:$A,'4.仕掛品(製品課) (2)'!A268,'4.4製品課実績'!C:C),"")</f>
        <v>0</v>
      </c>
      <c r="L268" s="46">
        <f t="shared" ca="1" si="26"/>
        <v>0</v>
      </c>
      <c r="M268" s="46">
        <f ca="1">$M$692/$L$692*L268</f>
        <v>0</v>
      </c>
      <c r="N268" s="46"/>
      <c r="O268" s="46"/>
      <c r="P268" s="46"/>
      <c r="Q268" s="46"/>
      <c r="R268" s="52">
        <f ca="1">SUMIF('4.1製品別資材価格'!$A:$C,A268,'4.1製品別資材価格'!$C:$C)</f>
        <v>0</v>
      </c>
      <c r="S268" s="46">
        <f t="shared" ca="1" si="27"/>
        <v>0</v>
      </c>
      <c r="T268" s="46">
        <f ca="1">$T$692/$S$692*S268</f>
        <v>0</v>
      </c>
      <c r="U268" s="46">
        <f>IFERROR(SUMIF('4.4製品課実績'!$A:$A,'4.仕掛品(製品課) (2)'!A268,'4.4製品課実績'!D:D),"")</f>
        <v>0</v>
      </c>
      <c r="V268" s="46">
        <f>$V$692/$U$692*U268</f>
        <v>0</v>
      </c>
      <c r="W268" s="46"/>
      <c r="X268" s="46">
        <f>$X$692/$W$692*W268</f>
        <v>0</v>
      </c>
      <c r="Y268" s="46">
        <f t="shared" ref="Y268:Y331" si="33">(H268*I268+K268)*E268</f>
        <v>0</v>
      </c>
      <c r="Z268" s="46">
        <f>$Z$692/$Y$692*Y268</f>
        <v>0</v>
      </c>
      <c r="AA268" s="46"/>
      <c r="AB268" s="46"/>
      <c r="AC268" s="46"/>
      <c r="AD268" s="46">
        <f t="shared" si="32"/>
        <v>0</v>
      </c>
      <c r="AE268" s="46">
        <f t="shared" ref="AE268:AE331" ca="1" si="34">AD268*AF268</f>
        <v>0</v>
      </c>
      <c r="AF268" s="52">
        <f t="shared" ref="AF268:AF331" ca="1" si="35">IFERROR((J268+M268+O268+Q268+T268+V268+X268+Z268+AA268)/(H268+K268),0)</f>
        <v>0</v>
      </c>
      <c r="AG268" s="46">
        <f t="shared" si="28"/>
        <v>0</v>
      </c>
      <c r="AH268" s="46">
        <f t="shared" ca="1" si="29"/>
        <v>0</v>
      </c>
      <c r="AI268" s="46">
        <f>IFERROR(SUMIFS('4.3期末全在庫'!$G:$G,'4.3期末全在庫'!$B:$B,'4.仕掛品(製品課) (2)'!A268,'4.3期末全在庫'!$K:$K,"半製品"),"")</f>
        <v>0</v>
      </c>
      <c r="AJ268" s="47"/>
      <c r="AK268" s="46">
        <f t="shared" ca="1" si="30"/>
        <v>0</v>
      </c>
      <c r="AL268" s="48"/>
      <c r="AM268" s="16"/>
      <c r="AN268" s="7"/>
      <c r="AO268" s="4">
        <v>0</v>
      </c>
      <c r="AQ268" s="3">
        <f t="shared" ca="1" si="31"/>
        <v>0</v>
      </c>
    </row>
    <row r="269" spans="1:43" ht="13.5" hidden="1" customHeight="1">
      <c r="A269" s="40">
        <v>20170400001</v>
      </c>
      <c r="B269" s="41" t="s">
        <v>359</v>
      </c>
      <c r="C269" s="41" t="s">
        <v>202</v>
      </c>
      <c r="D269" s="41"/>
      <c r="E269" s="41">
        <v>75</v>
      </c>
      <c r="F269" s="41" t="s">
        <v>108</v>
      </c>
      <c r="G269" s="42">
        <f ca="1">IFERROR(VLOOKUP(F269,'[1]2.仕掛品(製造部)'!MY:NB,4,0),0)</f>
        <v>1.1499333504230713</v>
      </c>
      <c r="H269" s="43">
        <v>0</v>
      </c>
      <c r="I269" s="43"/>
      <c r="J269" s="43">
        <v>0</v>
      </c>
      <c r="K269" s="46">
        <f>IFERROR(SUMIF('4.4製品課実績'!$A:$A,'4.仕掛品(製品課) (2)'!A269,'4.4製品課実績'!C:C),"")</f>
        <v>0</v>
      </c>
      <c r="L269" s="46">
        <f t="shared" ref="L269:L332" ca="1" si="36">G269*E269*K269</f>
        <v>0</v>
      </c>
      <c r="M269" s="46">
        <f ca="1">$M$692/$L$692*L269</f>
        <v>0</v>
      </c>
      <c r="N269" s="46"/>
      <c r="O269" s="46"/>
      <c r="P269" s="46"/>
      <c r="Q269" s="46"/>
      <c r="R269" s="52">
        <f ca="1">SUMIF('4.1製品別資材価格'!$A:$C,A269,'4.1製品別資材価格'!$C:$C)</f>
        <v>0</v>
      </c>
      <c r="S269" s="46">
        <f t="shared" ref="S269:S332" ca="1" si="37">K269*R269</f>
        <v>0</v>
      </c>
      <c r="T269" s="46">
        <f ca="1">$T$692/$S$692*S269</f>
        <v>0</v>
      </c>
      <c r="U269" s="46">
        <f>IFERROR(SUMIF('4.4製品課実績'!$A:$A,'4.仕掛品(製品課) (2)'!A269,'4.4製品課実績'!D:D),"")</f>
        <v>0</v>
      </c>
      <c r="V269" s="46">
        <f>$V$692/$U$692*U269</f>
        <v>0</v>
      </c>
      <c r="W269" s="46"/>
      <c r="X269" s="46">
        <f>$X$692/$W$692*W269</f>
        <v>0</v>
      </c>
      <c r="Y269" s="46">
        <f t="shared" si="33"/>
        <v>0</v>
      </c>
      <c r="Z269" s="46">
        <f>$Z$692/$Y$692*Y269</f>
        <v>0</v>
      </c>
      <c r="AA269" s="46"/>
      <c r="AB269" s="46"/>
      <c r="AC269" s="46"/>
      <c r="AD269" s="46">
        <f t="shared" si="32"/>
        <v>0</v>
      </c>
      <c r="AE269" s="46">
        <f t="shared" ca="1" si="34"/>
        <v>0</v>
      </c>
      <c r="AF269" s="52">
        <f t="shared" ca="1" si="35"/>
        <v>0</v>
      </c>
      <c r="AG269" s="46">
        <f t="shared" ref="AG269:AG332" si="38">AI269-((H269+K269)-AB269-AD269)</f>
        <v>0</v>
      </c>
      <c r="AH269" s="46">
        <f t="shared" ref="AH269:AH332" ca="1" si="39">-AF269*AG269</f>
        <v>0</v>
      </c>
      <c r="AI269" s="46">
        <f>IFERROR(SUMIFS('4.3期末全在庫'!$G:$G,'4.3期末全在庫'!$B:$B,'4.仕掛品(製品課) (2)'!A269,'4.3期末全在庫'!$K:$K,"半製品"),"")</f>
        <v>0</v>
      </c>
      <c r="AJ269" s="47"/>
      <c r="AK269" s="46">
        <f t="shared" ref="AK269:AK332" ca="1" si="40">AF269*AI269</f>
        <v>0</v>
      </c>
      <c r="AL269" s="48"/>
      <c r="AM269" s="16"/>
      <c r="AN269" s="7"/>
      <c r="AO269" s="4">
        <v>0</v>
      </c>
      <c r="AQ269" s="3">
        <f t="shared" ca="1" si="31"/>
        <v>0</v>
      </c>
    </row>
    <row r="270" spans="1:43" ht="13.5" customHeight="1">
      <c r="A270" s="40">
        <v>20170400004</v>
      </c>
      <c r="B270" s="41" t="s">
        <v>360</v>
      </c>
      <c r="C270" s="41" t="s">
        <v>202</v>
      </c>
      <c r="D270" s="41"/>
      <c r="E270" s="41">
        <v>2.5</v>
      </c>
      <c r="F270" s="41" t="s">
        <v>108</v>
      </c>
      <c r="G270" s="42">
        <f ca="1">IFERROR(VLOOKUP(F270,'[1]2.仕掛品(製造部)'!MY:NB,4,0),0)</f>
        <v>1.1499333504230713</v>
      </c>
      <c r="H270" s="43">
        <v>0</v>
      </c>
      <c r="I270" s="43"/>
      <c r="J270" s="43">
        <v>0</v>
      </c>
      <c r="K270" s="46">
        <f>IFERROR(SUMIF('4.4製品課実績'!$A:$A,'4.仕掛品(製品課) (2)'!A270,'4.4製品課実績'!C:C),"")</f>
        <v>187200</v>
      </c>
      <c r="L270" s="46">
        <f t="shared" ca="1" si="36"/>
        <v>538168.80799799738</v>
      </c>
      <c r="M270" s="46">
        <f ca="1">$M$692/$L$692*L270</f>
        <v>574476.784491456</v>
      </c>
      <c r="N270" s="46"/>
      <c r="O270" s="46"/>
      <c r="P270" s="46"/>
      <c r="Q270" s="46"/>
      <c r="R270" s="52">
        <f ca="1">SUMIF('4.1製品別資材価格'!$A:$C,A270,'4.1製品別資材価格'!$C:$C)</f>
        <v>2.7064360000000001</v>
      </c>
      <c r="S270" s="46">
        <f t="shared" ca="1" si="37"/>
        <v>506644.81920000003</v>
      </c>
      <c r="T270" s="46">
        <f ca="1">$T$692/$S$692*S270</f>
        <v>400545.44984052319</v>
      </c>
      <c r="U270" s="46">
        <f>IFERROR(SUMIF('4.4製品課実績'!$A:$A,'4.仕掛品(製品課) (2)'!A270,'4.4製品課実績'!D:D),"")</f>
        <v>17615</v>
      </c>
      <c r="V270" s="46">
        <f>$V$692/$U$692*U270</f>
        <v>2026457.1961259537</v>
      </c>
      <c r="W270" s="46"/>
      <c r="X270" s="46">
        <f>$X$692/$W$692*W270</f>
        <v>0</v>
      </c>
      <c r="Y270" s="46">
        <f t="shared" si="33"/>
        <v>468000</v>
      </c>
      <c r="Z270" s="46">
        <f>$Z$692/$Y$692*Y270</f>
        <v>199457.41314224986</v>
      </c>
      <c r="AA270" s="46"/>
      <c r="AB270" s="46"/>
      <c r="AC270" s="46"/>
      <c r="AD270" s="46">
        <f t="shared" si="32"/>
        <v>187200</v>
      </c>
      <c r="AE270" s="46">
        <f t="shared" ca="1" si="34"/>
        <v>3200936.8436001828</v>
      </c>
      <c r="AF270" s="52">
        <f t="shared" ca="1" si="35"/>
        <v>17.099021600428326</v>
      </c>
      <c r="AG270" s="46">
        <f t="shared" si="38"/>
        <v>0</v>
      </c>
      <c r="AH270" s="46">
        <f t="shared" ca="1" si="39"/>
        <v>0</v>
      </c>
      <c r="AI270" s="46">
        <f>IFERROR(SUMIFS('4.3期末全在庫'!$G:$G,'4.3期末全在庫'!$B:$B,'4.仕掛品(製品課) (2)'!A270,'4.3期末全在庫'!$K:$K,"半製品"),"")</f>
        <v>0</v>
      </c>
      <c r="AJ270" s="47"/>
      <c r="AK270" s="46">
        <f t="shared" ca="1" si="40"/>
        <v>0</v>
      </c>
      <c r="AL270" s="48"/>
      <c r="AM270" s="16"/>
      <c r="AN270" s="7"/>
      <c r="AO270" s="4">
        <v>0</v>
      </c>
      <c r="AQ270" s="3" t="str">
        <f t="shared" ca="1" si="31"/>
        <v>ok</v>
      </c>
    </row>
    <row r="271" spans="1:43" ht="13.5" customHeight="1">
      <c r="A271" s="40">
        <v>20170400005</v>
      </c>
      <c r="B271" s="41" t="s">
        <v>361</v>
      </c>
      <c r="C271" s="41" t="s">
        <v>202</v>
      </c>
      <c r="D271" s="41"/>
      <c r="E271" s="41">
        <v>20</v>
      </c>
      <c r="F271" s="41" t="s">
        <v>108</v>
      </c>
      <c r="G271" s="42">
        <f ca="1">IFERROR(VLOOKUP(F271,'[1]2.仕掛品(製造部)'!MY:NB,4,0),0)</f>
        <v>1.1499333504230713</v>
      </c>
      <c r="H271" s="43">
        <v>0</v>
      </c>
      <c r="I271" s="43"/>
      <c r="J271" s="43">
        <v>0</v>
      </c>
      <c r="K271" s="46">
        <f>IFERROR(SUMIF('4.4製品課実績'!$A:$A,'4.仕掛品(製品課) (2)'!A271,'4.4製品課実績'!C:C),"")</f>
        <v>4000</v>
      </c>
      <c r="L271" s="46">
        <f t="shared" ca="1" si="36"/>
        <v>91994.668033845694</v>
      </c>
      <c r="M271" s="46">
        <f ca="1">$M$692/$L$692*L271</f>
        <v>98201.15974212921</v>
      </c>
      <c r="N271" s="46"/>
      <c r="O271" s="46"/>
      <c r="P271" s="46"/>
      <c r="Q271" s="46"/>
      <c r="R271" s="52">
        <f ca="1">SUMIF('4.1製品別資材価格'!$A:$C,A271,'4.1製品別資材価格'!$C:$C)</f>
        <v>26.569677775393053</v>
      </c>
      <c r="S271" s="46">
        <f t="shared" ca="1" si="37"/>
        <v>106278.71110157222</v>
      </c>
      <c r="T271" s="46">
        <f ca="1">$T$692/$S$692*S271</f>
        <v>84022.282540790751</v>
      </c>
      <c r="U271" s="46">
        <f>IFERROR(SUMIF('4.4製品課実績'!$A:$A,'4.仕掛品(製品課) (2)'!A271,'4.4製品課実績'!D:D),"")</f>
        <v>695</v>
      </c>
      <c r="V271" s="46">
        <f>$V$692/$U$692*U271</f>
        <v>79953.88880542366</v>
      </c>
      <c r="W271" s="46"/>
      <c r="X271" s="46">
        <f>$X$692/$W$692*W271</f>
        <v>0</v>
      </c>
      <c r="Y271" s="46">
        <f t="shared" si="33"/>
        <v>80000</v>
      </c>
      <c r="Z271" s="46">
        <f>$Z$692/$Y$692*Y271</f>
        <v>34095.284297820486</v>
      </c>
      <c r="AA271" s="46"/>
      <c r="AB271" s="46"/>
      <c r="AC271" s="46"/>
      <c r="AD271" s="46">
        <f t="shared" si="32"/>
        <v>4000</v>
      </c>
      <c r="AE271" s="46">
        <f t="shared" ca="1" si="34"/>
        <v>296272.61538616411</v>
      </c>
      <c r="AF271" s="52">
        <f t="shared" ca="1" si="35"/>
        <v>74.068153846541023</v>
      </c>
      <c r="AG271" s="46">
        <f t="shared" si="38"/>
        <v>0</v>
      </c>
      <c r="AH271" s="46">
        <f t="shared" ca="1" si="39"/>
        <v>0</v>
      </c>
      <c r="AI271" s="46">
        <f>IFERROR(SUMIFS('4.3期末全在庫'!$G:$G,'4.3期末全在庫'!$B:$B,'4.仕掛品(製品課) (2)'!A271,'4.3期末全在庫'!$K:$K,"半製品"),"")</f>
        <v>0</v>
      </c>
      <c r="AJ271" s="47"/>
      <c r="AK271" s="46">
        <f t="shared" ca="1" si="40"/>
        <v>0</v>
      </c>
      <c r="AL271" s="48"/>
      <c r="AM271" s="16"/>
      <c r="AN271" s="7"/>
      <c r="AO271" s="4">
        <v>0</v>
      </c>
      <c r="AQ271" s="3" t="str">
        <f t="shared" ca="1" si="31"/>
        <v>ok</v>
      </c>
    </row>
    <row r="272" spans="1:43" ht="13.5" customHeight="1">
      <c r="A272" s="40">
        <v>20170400006</v>
      </c>
      <c r="B272" s="41" t="s">
        <v>362</v>
      </c>
      <c r="C272" s="41" t="s">
        <v>202</v>
      </c>
      <c r="D272" s="41"/>
      <c r="E272" s="41">
        <v>77.5</v>
      </c>
      <c r="F272" s="41" t="s">
        <v>108</v>
      </c>
      <c r="G272" s="42">
        <f ca="1">IFERROR(VLOOKUP(F272,'[1]2.仕掛品(製造部)'!MY:NB,4,0),0)</f>
        <v>1.1499333504230713</v>
      </c>
      <c r="H272" s="43">
        <v>0</v>
      </c>
      <c r="I272" s="43"/>
      <c r="J272" s="43">
        <v>0</v>
      </c>
      <c r="K272" s="46">
        <f>IFERROR(SUMIF('4.4製品課実績'!$A:$A,'4.仕掛品(製品課) (2)'!A272,'4.4製品課実績'!C:C),"")</f>
        <v>420200</v>
      </c>
      <c r="L272" s="46">
        <f t="shared" ca="1" si="36"/>
        <v>37448154.523202531</v>
      </c>
      <c r="M272" s="46">
        <f ca="1">$M$692/$L$692*L272</f>
        <v>39974623.344778866</v>
      </c>
      <c r="N272" s="46"/>
      <c r="O272" s="46"/>
      <c r="P272" s="46"/>
      <c r="Q272" s="46"/>
      <c r="R272" s="52">
        <f ca="1">SUMIF('4.1製品別資材価格'!$A:$C,A272,'4.1製品別資材価格'!$C:$C)</f>
        <v>30.431406345126319</v>
      </c>
      <c r="S272" s="46">
        <f t="shared" ca="1" si="37"/>
        <v>12787276.94622208</v>
      </c>
      <c r="T272" s="46">
        <f ca="1">$T$692/$S$692*S272</f>
        <v>10109420.648468114</v>
      </c>
      <c r="U272" s="46">
        <f>IFERROR(SUMIF('4.4製品課実績'!$A:$A,'4.仕掛品(製品課) (2)'!A272,'4.4製品課実績'!D:D),"")</f>
        <v>96955</v>
      </c>
      <c r="V272" s="46">
        <f>$V$692/$U$692*U272</f>
        <v>11153855.092273166</v>
      </c>
      <c r="W272" s="46"/>
      <c r="X272" s="46">
        <f>$X$692/$W$692*W272</f>
        <v>0</v>
      </c>
      <c r="Y272" s="46">
        <f t="shared" si="33"/>
        <v>32565500</v>
      </c>
      <c r="Z272" s="46">
        <f>$Z$692/$Y$692*Y272</f>
        <v>13879124.760008415</v>
      </c>
      <c r="AA272" s="46"/>
      <c r="AB272" s="46"/>
      <c r="AC272" s="46"/>
      <c r="AD272" s="46">
        <f t="shared" si="32"/>
        <v>420200</v>
      </c>
      <c r="AE272" s="46">
        <f t="shared" ca="1" si="34"/>
        <v>75117023.845528558</v>
      </c>
      <c r="AF272" s="52">
        <f t="shared" ca="1" si="35"/>
        <v>178.76493061763102</v>
      </c>
      <c r="AG272" s="46">
        <f t="shared" si="38"/>
        <v>0</v>
      </c>
      <c r="AH272" s="46">
        <f t="shared" ca="1" si="39"/>
        <v>0</v>
      </c>
      <c r="AI272" s="46">
        <f>IFERROR(SUMIFS('4.3期末全在庫'!$G:$G,'4.3期末全在庫'!$B:$B,'4.仕掛品(製品課) (2)'!A272,'4.3期末全在庫'!$K:$K,"半製品"),"")</f>
        <v>0</v>
      </c>
      <c r="AJ272" s="47"/>
      <c r="AK272" s="46">
        <f t="shared" ca="1" si="40"/>
        <v>0</v>
      </c>
      <c r="AL272" s="48"/>
      <c r="AM272" s="16"/>
      <c r="AN272" s="7"/>
      <c r="AO272" s="4">
        <v>0</v>
      </c>
      <c r="AQ272" s="3" t="str">
        <f t="shared" ca="1" si="31"/>
        <v>ok</v>
      </c>
    </row>
    <row r="273" spans="1:43" ht="13.5" customHeight="1">
      <c r="A273" s="40">
        <v>20170400007</v>
      </c>
      <c r="B273" s="41" t="s">
        <v>363</v>
      </c>
      <c r="C273" s="41" t="s">
        <v>202</v>
      </c>
      <c r="D273" s="41"/>
      <c r="E273" s="41">
        <v>2.5</v>
      </c>
      <c r="F273" s="41" t="s">
        <v>147</v>
      </c>
      <c r="G273" s="42">
        <f ca="1">IFERROR(VLOOKUP(F273,'[1]2.仕掛品(製造部)'!MY:NB,4,0),0)</f>
        <v>1.2530513780924588</v>
      </c>
      <c r="H273" s="43">
        <v>0</v>
      </c>
      <c r="I273" s="43"/>
      <c r="J273" s="43">
        <v>0</v>
      </c>
      <c r="K273" s="46">
        <f>IFERROR(SUMIF('4.4製品課実績'!$A:$A,'4.仕掛品(製品課) (2)'!A273,'4.4製品課実績'!C:C),"")</f>
        <v>58000</v>
      </c>
      <c r="L273" s="46">
        <f t="shared" ca="1" si="36"/>
        <v>181692.44982340652</v>
      </c>
      <c r="M273" s="46">
        <f ca="1">$M$692/$L$692*L273</f>
        <v>193950.47202608257</v>
      </c>
      <c r="N273" s="46"/>
      <c r="O273" s="46"/>
      <c r="P273" s="46"/>
      <c r="Q273" s="46"/>
      <c r="R273" s="52">
        <f ca="1">SUMIF('4.1製品別資材価格'!$A:$C,A273,'4.1製品別資材価格'!$C:$C)</f>
        <v>2.9489438569309336</v>
      </c>
      <c r="S273" s="46">
        <f t="shared" ca="1" si="37"/>
        <v>171038.74370199416</v>
      </c>
      <c r="T273" s="46">
        <f ca="1">$T$692/$S$692*S273</f>
        <v>135220.54887376455</v>
      </c>
      <c r="U273" s="46">
        <f>IFERROR(SUMIF('4.4製品課実績'!$A:$A,'4.仕掛品(製品課) (2)'!A273,'4.4製品課実績'!D:D),"")</f>
        <v>5595</v>
      </c>
      <c r="V273" s="46">
        <f>$V$692/$U$692*U273</f>
        <v>643657.56527531706</v>
      </c>
      <c r="W273" s="46"/>
      <c r="X273" s="46">
        <f>$X$692/$W$692*W273</f>
        <v>0</v>
      </c>
      <c r="Y273" s="46">
        <f t="shared" si="33"/>
        <v>145000</v>
      </c>
      <c r="Z273" s="46">
        <f>$Z$692/$Y$692*Y273</f>
        <v>61797.702789799638</v>
      </c>
      <c r="AA273" s="46"/>
      <c r="AB273" s="46"/>
      <c r="AC273" s="46"/>
      <c r="AD273" s="46">
        <f t="shared" si="32"/>
        <v>58000</v>
      </c>
      <c r="AE273" s="46">
        <f t="shared" ca="1" si="34"/>
        <v>1034626.2889649639</v>
      </c>
      <c r="AF273" s="52">
        <f t="shared" ca="1" si="35"/>
        <v>17.838384292499377</v>
      </c>
      <c r="AG273" s="46">
        <f t="shared" si="38"/>
        <v>0</v>
      </c>
      <c r="AH273" s="46">
        <f t="shared" ca="1" si="39"/>
        <v>0</v>
      </c>
      <c r="AI273" s="46">
        <f>IFERROR(SUMIFS('4.3期末全在庫'!$G:$G,'4.3期末全在庫'!$B:$B,'4.仕掛品(製品課) (2)'!A273,'4.3期末全在庫'!$K:$K,"半製品"),"")</f>
        <v>0</v>
      </c>
      <c r="AJ273" s="47"/>
      <c r="AK273" s="46">
        <f t="shared" ca="1" si="40"/>
        <v>0</v>
      </c>
      <c r="AL273" s="48"/>
      <c r="AM273" s="16"/>
      <c r="AN273" s="7"/>
      <c r="AO273" s="4">
        <v>0</v>
      </c>
      <c r="AQ273" s="3" t="str">
        <f t="shared" ca="1" si="31"/>
        <v>ok</v>
      </c>
    </row>
    <row r="274" spans="1:43" ht="13.5" customHeight="1">
      <c r="A274" s="40">
        <v>20170400008</v>
      </c>
      <c r="B274" s="41" t="s">
        <v>364</v>
      </c>
      <c r="C274" s="41" t="s">
        <v>202</v>
      </c>
      <c r="D274" s="41"/>
      <c r="E274" s="41">
        <v>20</v>
      </c>
      <c r="F274" s="41" t="s">
        <v>147</v>
      </c>
      <c r="G274" s="42">
        <f ca="1">IFERROR(VLOOKUP(F274,'[1]2.仕掛品(製造部)'!MY:NB,4,0),0)</f>
        <v>1.2530513780924588</v>
      </c>
      <c r="H274" s="43">
        <v>0</v>
      </c>
      <c r="I274" s="43"/>
      <c r="J274" s="43">
        <v>0</v>
      </c>
      <c r="K274" s="46">
        <f>IFERROR(SUMIF('4.4製品課実績'!$A:$A,'4.仕掛品(製品課) (2)'!A274,'4.4製品課実績'!C:C),"")</f>
        <v>1000</v>
      </c>
      <c r="L274" s="46">
        <f t="shared" ca="1" si="36"/>
        <v>25061.027561849176</v>
      </c>
      <c r="M274" s="46">
        <f ca="1">$M$692/$L$692*L274</f>
        <v>26751.789244976906</v>
      </c>
      <c r="N274" s="46"/>
      <c r="O274" s="46"/>
      <c r="P274" s="46"/>
      <c r="Q274" s="46"/>
      <c r="R274" s="52">
        <f ca="1">SUMIF('4.1製品別資材価格'!$A:$C,A274,'4.1製品別資材価格'!$C:$C)</f>
        <v>26.819383308394947</v>
      </c>
      <c r="S274" s="46">
        <f t="shared" ca="1" si="37"/>
        <v>26819.383308394947</v>
      </c>
      <c r="T274" s="46">
        <f ca="1">$T$692/$S$692*S274</f>
        <v>21202.983914192315</v>
      </c>
      <c r="U274" s="46">
        <f>IFERROR(SUMIF('4.4製品課実績'!$A:$A,'4.仕掛品(製品課) (2)'!A274,'4.4製品課実績'!D:D),"")</f>
        <v>245</v>
      </c>
      <c r="V274" s="46">
        <f>$V$692/$U$692*U274</f>
        <v>28185.183823494674</v>
      </c>
      <c r="W274" s="46"/>
      <c r="X274" s="46">
        <f>$X$692/$W$692*W274</f>
        <v>0</v>
      </c>
      <c r="Y274" s="46">
        <f t="shared" si="33"/>
        <v>20000</v>
      </c>
      <c r="Z274" s="46">
        <f>$Z$692/$Y$692*Y274</f>
        <v>8523.8210744551216</v>
      </c>
      <c r="AA274" s="46"/>
      <c r="AB274" s="46"/>
      <c r="AC274" s="46"/>
      <c r="AD274" s="46">
        <f t="shared" si="32"/>
        <v>1000</v>
      </c>
      <c r="AE274" s="46">
        <f t="shared" ca="1" si="34"/>
        <v>84663.778057119009</v>
      </c>
      <c r="AF274" s="52">
        <f t="shared" ca="1" si="35"/>
        <v>84.663778057119004</v>
      </c>
      <c r="AG274" s="46">
        <f t="shared" si="38"/>
        <v>0</v>
      </c>
      <c r="AH274" s="46">
        <f t="shared" ca="1" si="39"/>
        <v>0</v>
      </c>
      <c r="AI274" s="46">
        <f>IFERROR(SUMIFS('4.3期末全在庫'!$G:$G,'4.3期末全在庫'!$B:$B,'4.仕掛品(製品課) (2)'!A274,'4.3期末全在庫'!$K:$K,"半製品"),"")</f>
        <v>0</v>
      </c>
      <c r="AJ274" s="47"/>
      <c r="AK274" s="46">
        <f t="shared" ca="1" si="40"/>
        <v>0</v>
      </c>
      <c r="AL274" s="48"/>
      <c r="AM274" s="16"/>
      <c r="AN274" s="7"/>
      <c r="AO274" s="4">
        <v>0</v>
      </c>
      <c r="AQ274" s="3" t="str">
        <f t="shared" ref="AQ274:AQ337" ca="1" si="41">IF(SUM(H274:AK274)=0,0,"ok")</f>
        <v>ok</v>
      </c>
    </row>
    <row r="275" spans="1:43" ht="13.5" customHeight="1">
      <c r="A275" s="40">
        <v>20170400009</v>
      </c>
      <c r="B275" s="41" t="s">
        <v>365</v>
      </c>
      <c r="C275" s="41" t="s">
        <v>202</v>
      </c>
      <c r="D275" s="41"/>
      <c r="E275" s="41">
        <v>77.5</v>
      </c>
      <c r="F275" s="41" t="s">
        <v>147</v>
      </c>
      <c r="G275" s="42">
        <f ca="1">IFERROR(VLOOKUP(F275,'[1]2.仕掛品(製造部)'!MY:NB,4,0),0)</f>
        <v>1.2530513780924588</v>
      </c>
      <c r="H275" s="43">
        <v>0</v>
      </c>
      <c r="I275" s="43"/>
      <c r="J275" s="43">
        <v>0</v>
      </c>
      <c r="K275" s="46">
        <f>IFERROR(SUMIF('4.4製品課実績'!$A:$A,'4.仕掛品(製品課) (2)'!A275,'4.4製品課実績'!C:C),"")</f>
        <v>127600</v>
      </c>
      <c r="L275" s="46">
        <f t="shared" ca="1" si="36"/>
        <v>12391425.077956324</v>
      </c>
      <c r="M275" s="46">
        <f ca="1">$M$692/$L$692*L275</f>
        <v>13227422.192178831</v>
      </c>
      <c r="N275" s="46"/>
      <c r="O275" s="46"/>
      <c r="P275" s="46"/>
      <c r="Q275" s="46"/>
      <c r="R275" s="52">
        <f ca="1">SUMIF('4.1製品別資材価格'!$A:$C,A275,'4.1製品別資材価格'!$C:$C)</f>
        <v>36.475339002496476</v>
      </c>
      <c r="S275" s="46">
        <f t="shared" ca="1" si="37"/>
        <v>4654253.2567185499</v>
      </c>
      <c r="T275" s="46">
        <f ca="1">$T$692/$S$692*S275</f>
        <v>3679579.6458112714</v>
      </c>
      <c r="U275" s="46">
        <f>IFERROR(SUMIF('4.4製品課実績'!$A:$A,'4.仕掛品(製品課) (2)'!A275,'4.4製品課実績'!D:D),"")</f>
        <v>49810</v>
      </c>
      <c r="V275" s="46">
        <f>$V$692/$U$692*U275</f>
        <v>5730220.4336664071</v>
      </c>
      <c r="W275" s="46"/>
      <c r="X275" s="46">
        <f>$X$692/$W$692*W275</f>
        <v>0</v>
      </c>
      <c r="Y275" s="46">
        <f t="shared" si="33"/>
        <v>9889000</v>
      </c>
      <c r="Z275" s="46">
        <f>$Z$692/$Y$692*Y275</f>
        <v>4214603.3302643355</v>
      </c>
      <c r="AA275" s="46"/>
      <c r="AB275" s="46"/>
      <c r="AC275" s="46"/>
      <c r="AD275" s="46">
        <f t="shared" si="32"/>
        <v>127600</v>
      </c>
      <c r="AE275" s="46">
        <f t="shared" ca="1" si="34"/>
        <v>26851825.601920843</v>
      </c>
      <c r="AF275" s="52">
        <f t="shared" ca="1" si="35"/>
        <v>210.43750471724798</v>
      </c>
      <c r="AG275" s="46">
        <f t="shared" si="38"/>
        <v>0</v>
      </c>
      <c r="AH275" s="46">
        <f t="shared" ca="1" si="39"/>
        <v>0</v>
      </c>
      <c r="AI275" s="46">
        <f>IFERROR(SUMIFS('4.3期末全在庫'!$G:$G,'4.3期末全在庫'!$B:$B,'4.仕掛品(製品課) (2)'!A275,'4.3期末全在庫'!$K:$K,"半製品"),"")</f>
        <v>0</v>
      </c>
      <c r="AJ275" s="47"/>
      <c r="AK275" s="46">
        <f t="shared" ca="1" si="40"/>
        <v>0</v>
      </c>
      <c r="AL275" s="48"/>
      <c r="AM275" s="16"/>
      <c r="AN275" s="7"/>
      <c r="AO275" s="4">
        <v>0</v>
      </c>
      <c r="AQ275" s="3" t="str">
        <f t="shared" ca="1" si="41"/>
        <v>ok</v>
      </c>
    </row>
    <row r="276" spans="1:43" ht="13.5" customHeight="1">
      <c r="A276" s="40">
        <v>20170400016</v>
      </c>
      <c r="B276" s="41" t="s">
        <v>366</v>
      </c>
      <c r="C276" s="41" t="s">
        <v>202</v>
      </c>
      <c r="D276" s="41"/>
      <c r="E276" s="41">
        <v>35</v>
      </c>
      <c r="F276" s="41" t="s">
        <v>147</v>
      </c>
      <c r="G276" s="42">
        <f ca="1">IFERROR(VLOOKUP(F276,'[1]2.仕掛品(製造部)'!MY:NB,4,0),0)</f>
        <v>1.2530513780924588</v>
      </c>
      <c r="H276" s="43">
        <v>0</v>
      </c>
      <c r="I276" s="43"/>
      <c r="J276" s="43">
        <v>0</v>
      </c>
      <c r="K276" s="46">
        <f>IFERROR(SUMIF('4.4製品課実績'!$A:$A,'4.仕掛品(製品課) (2)'!A276,'4.4製品課実績'!C:C),"")</f>
        <v>950</v>
      </c>
      <c r="L276" s="46">
        <f t="shared" ca="1" si="36"/>
        <v>41663.958321574253</v>
      </c>
      <c r="M276" s="46">
        <f ca="1">$M$692/$L$692*L276</f>
        <v>44474.849619774104</v>
      </c>
      <c r="N276" s="46"/>
      <c r="O276" s="46"/>
      <c r="P276" s="46"/>
      <c r="Q276" s="46"/>
      <c r="R276" s="52">
        <f ca="1">SUMIF('4.1製品別資材価格'!$A:$C,A276,'4.1製品別資材価格'!$C:$C)</f>
        <v>287.17036376598645</v>
      </c>
      <c r="S276" s="46">
        <f t="shared" ca="1" si="37"/>
        <v>272811.84557768714</v>
      </c>
      <c r="T276" s="46">
        <f ca="1">$T$692/$S$692*S276</f>
        <v>215680.76740877892</v>
      </c>
      <c r="U276" s="46">
        <f>IFERROR(SUMIF('4.4製品課実績'!$A:$A,'4.仕掛品(製品課) (2)'!A276,'4.4製品課実績'!D:D),"")</f>
        <v>665</v>
      </c>
      <c r="V276" s="46">
        <f>$V$692/$U$692*U276</f>
        <v>76502.641806628395</v>
      </c>
      <c r="W276" s="46"/>
      <c r="X276" s="46">
        <f>$X$692/$W$692*W276</f>
        <v>0</v>
      </c>
      <c r="Y276" s="46">
        <f t="shared" si="33"/>
        <v>33250</v>
      </c>
      <c r="Z276" s="46">
        <f>$Z$692/$Y$692*Y276</f>
        <v>14170.852536281642</v>
      </c>
      <c r="AA276" s="46"/>
      <c r="AB276" s="46"/>
      <c r="AC276" s="46"/>
      <c r="AD276" s="46">
        <f t="shared" si="32"/>
        <v>950</v>
      </c>
      <c r="AE276" s="46">
        <f t="shared" ca="1" si="34"/>
        <v>350829.11137146305</v>
      </c>
      <c r="AF276" s="52">
        <f t="shared" ca="1" si="35"/>
        <v>369.29380144364529</v>
      </c>
      <c r="AG276" s="46">
        <f t="shared" si="38"/>
        <v>0</v>
      </c>
      <c r="AH276" s="46">
        <f t="shared" ca="1" si="39"/>
        <v>0</v>
      </c>
      <c r="AI276" s="46">
        <f>IFERROR(SUMIFS('4.3期末全在庫'!$G:$G,'4.3期末全在庫'!$B:$B,'4.仕掛品(製品課) (2)'!A276,'4.3期末全在庫'!$K:$K,"半製品"),"")</f>
        <v>0</v>
      </c>
      <c r="AJ276" s="47"/>
      <c r="AK276" s="46">
        <f t="shared" ca="1" si="40"/>
        <v>0</v>
      </c>
      <c r="AL276" s="48"/>
      <c r="AM276" s="16"/>
      <c r="AN276" s="7"/>
      <c r="AO276" s="4">
        <v>0</v>
      </c>
      <c r="AQ276" s="3" t="str">
        <f t="shared" ca="1" si="41"/>
        <v>ok</v>
      </c>
    </row>
    <row r="277" spans="1:43" ht="13.5" customHeight="1">
      <c r="A277" s="40">
        <v>20170400017</v>
      </c>
      <c r="B277" s="41" t="s">
        <v>367</v>
      </c>
      <c r="C277" s="41" t="s">
        <v>202</v>
      </c>
      <c r="D277" s="41"/>
      <c r="E277" s="41">
        <v>35</v>
      </c>
      <c r="F277" s="41" t="s">
        <v>108</v>
      </c>
      <c r="G277" s="42">
        <f ca="1">IFERROR(VLOOKUP(F277,'[1]2.仕掛品(製造部)'!MY:NB,4,0),0)</f>
        <v>1.1499333504230713</v>
      </c>
      <c r="H277" s="43">
        <v>0</v>
      </c>
      <c r="I277" s="43"/>
      <c r="J277" s="43">
        <v>0</v>
      </c>
      <c r="K277" s="46">
        <f>IFERROR(SUMIF('4.4製品課実績'!$A:$A,'4.仕掛品(製品課) (2)'!A277,'4.4製品課実績'!C:C),"")</f>
        <v>550</v>
      </c>
      <c r="L277" s="46">
        <f t="shared" ca="1" si="36"/>
        <v>22136.216995644125</v>
      </c>
      <c r="M277" s="46">
        <f ca="1">$M$692/$L$692*L277</f>
        <v>23629.654062949849</v>
      </c>
      <c r="N277" s="46"/>
      <c r="O277" s="46"/>
      <c r="P277" s="46"/>
      <c r="Q277" s="46"/>
      <c r="R277" s="52">
        <f ca="1">SUMIF('4.1製品別資材価格'!$A:$C,A277,'4.1製品別資材価格'!$C:$C)</f>
        <v>56.048379083233129</v>
      </c>
      <c r="S277" s="46">
        <f t="shared" ca="1" si="37"/>
        <v>30826.608495778222</v>
      </c>
      <c r="T277" s="46">
        <f ca="1">$T$692/$S$692*S277</f>
        <v>24371.0333138233</v>
      </c>
      <c r="U277" s="46">
        <f>IFERROR(SUMIF('4.4製品課実績'!$A:$A,'4.仕掛品(製品課) (2)'!A277,'4.4製品課実績'!D:D),"")</f>
        <v>385</v>
      </c>
      <c r="V277" s="46">
        <f>$V$692/$U$692*U277</f>
        <v>44291.003151205914</v>
      </c>
      <c r="W277" s="46"/>
      <c r="X277" s="46">
        <f>$X$692/$W$692*W277</f>
        <v>0</v>
      </c>
      <c r="Y277" s="46">
        <f t="shared" si="33"/>
        <v>19250</v>
      </c>
      <c r="Z277" s="46">
        <f>$Z$692/$Y$692*Y277</f>
        <v>8204.1777841630555</v>
      </c>
      <c r="AA277" s="46"/>
      <c r="AB277" s="46"/>
      <c r="AC277" s="46"/>
      <c r="AD277" s="46">
        <f t="shared" si="32"/>
        <v>550</v>
      </c>
      <c r="AE277" s="46">
        <f t="shared" ca="1" si="34"/>
        <v>100495.86831214211</v>
      </c>
      <c r="AF277" s="52">
        <f t="shared" ca="1" si="35"/>
        <v>182.7197605675311</v>
      </c>
      <c r="AG277" s="46">
        <f t="shared" si="38"/>
        <v>0</v>
      </c>
      <c r="AH277" s="46">
        <f t="shared" ca="1" si="39"/>
        <v>0</v>
      </c>
      <c r="AI277" s="46">
        <f>IFERROR(SUMIFS('4.3期末全在庫'!$G:$G,'4.3期末全在庫'!$B:$B,'4.仕掛品(製品課) (2)'!A277,'4.3期末全在庫'!$K:$K,"半製品"),"")</f>
        <v>0</v>
      </c>
      <c r="AJ277" s="47"/>
      <c r="AK277" s="46">
        <f t="shared" ca="1" si="40"/>
        <v>0</v>
      </c>
      <c r="AL277" s="48"/>
      <c r="AM277" s="16"/>
      <c r="AN277" s="7">
        <v>579.93393191542816</v>
      </c>
      <c r="AO277" s="4">
        <v>775.36993010423441</v>
      </c>
      <c r="AQ277" s="3" t="str">
        <f t="shared" ca="1" si="41"/>
        <v>ok</v>
      </c>
    </row>
    <row r="278" spans="1:43" ht="13.5" hidden="1" customHeight="1">
      <c r="A278" s="40">
        <v>20170700045</v>
      </c>
      <c r="B278" s="41" t="s">
        <v>368</v>
      </c>
      <c r="C278" s="41" t="s">
        <v>202</v>
      </c>
      <c r="D278" s="41"/>
      <c r="E278" s="41">
        <v>7.8</v>
      </c>
      <c r="F278" s="41" t="s">
        <v>353</v>
      </c>
      <c r="G278" s="42">
        <f ca="1">IFERROR(VLOOKUP(F278,'[1]2.仕掛品(製造部)'!MY:NB,4,0),0)</f>
        <v>2.7031087834885259</v>
      </c>
      <c r="H278" s="43">
        <v>0</v>
      </c>
      <c r="I278" s="43"/>
      <c r="J278" s="43">
        <v>0</v>
      </c>
      <c r="K278" s="46">
        <f>IFERROR(SUMIF('4.4製品課実績'!$A:$A,'4.仕掛品(製品課) (2)'!A278,'4.4製品課実績'!C:C),"")</f>
        <v>0</v>
      </c>
      <c r="L278" s="46">
        <f t="shared" ca="1" si="36"/>
        <v>0</v>
      </c>
      <c r="M278" s="46">
        <f ca="1">$M$692/$L$692*L278</f>
        <v>0</v>
      </c>
      <c r="N278" s="46"/>
      <c r="O278" s="46"/>
      <c r="P278" s="46"/>
      <c r="Q278" s="46"/>
      <c r="R278" s="52">
        <f ca="1">SUMIF('4.1製品別資材価格'!$A:$C,A278,'4.1製品別資材価格'!$C:$C)</f>
        <v>0</v>
      </c>
      <c r="S278" s="46">
        <f t="shared" ca="1" si="37"/>
        <v>0</v>
      </c>
      <c r="T278" s="46">
        <f ca="1">$T$692/$S$692*S278</f>
        <v>0</v>
      </c>
      <c r="U278" s="46">
        <f>IFERROR(SUMIF('4.4製品課実績'!$A:$A,'4.仕掛品(製品課) (2)'!A278,'4.4製品課実績'!D:D),"")</f>
        <v>0</v>
      </c>
      <c r="V278" s="46">
        <f>$V$692/$U$692*U278</f>
        <v>0</v>
      </c>
      <c r="W278" s="46"/>
      <c r="X278" s="46">
        <f>$X$692/$W$692*W278</f>
        <v>0</v>
      </c>
      <c r="Y278" s="46">
        <f t="shared" si="33"/>
        <v>0</v>
      </c>
      <c r="Z278" s="46">
        <f>$Z$692/$Y$692*Y278</f>
        <v>0</v>
      </c>
      <c r="AA278" s="46"/>
      <c r="AB278" s="46"/>
      <c r="AC278" s="46"/>
      <c r="AD278" s="46">
        <f t="shared" si="32"/>
        <v>0</v>
      </c>
      <c r="AE278" s="46">
        <f t="shared" ca="1" si="34"/>
        <v>0</v>
      </c>
      <c r="AF278" s="52">
        <f t="shared" ca="1" si="35"/>
        <v>0</v>
      </c>
      <c r="AG278" s="46">
        <f t="shared" si="38"/>
        <v>0</v>
      </c>
      <c r="AH278" s="46">
        <f t="shared" ca="1" si="39"/>
        <v>0</v>
      </c>
      <c r="AI278" s="46">
        <f>IFERROR(SUMIFS('4.3期末全在庫'!$G:$G,'4.3期末全在庫'!$B:$B,'4.仕掛品(製品課) (2)'!A278,'4.3期末全在庫'!$K:$K,"半製品"),"")</f>
        <v>0</v>
      </c>
      <c r="AJ278" s="47"/>
      <c r="AK278" s="46">
        <f t="shared" ca="1" si="40"/>
        <v>0</v>
      </c>
      <c r="AL278" s="48"/>
      <c r="AM278" s="16"/>
      <c r="AN278" s="7"/>
      <c r="AO278" s="4">
        <v>0</v>
      </c>
      <c r="AQ278" s="3">
        <f t="shared" ca="1" si="41"/>
        <v>0</v>
      </c>
    </row>
    <row r="279" spans="1:43" ht="13.5" customHeight="1">
      <c r="A279" s="40">
        <v>20171000004</v>
      </c>
      <c r="B279" s="41" t="s">
        <v>369</v>
      </c>
      <c r="C279" s="41" t="s">
        <v>202</v>
      </c>
      <c r="D279" s="41"/>
      <c r="E279" s="41">
        <v>77.5</v>
      </c>
      <c r="F279" s="41" t="s">
        <v>157</v>
      </c>
      <c r="G279" s="42">
        <f ca="1">IFERROR(VLOOKUP(F279,'[1]2.仕掛品(製造部)'!MY:NB,4,0),0)</f>
        <v>1.1798247848759411</v>
      </c>
      <c r="H279" s="43">
        <v>0</v>
      </c>
      <c r="I279" s="43"/>
      <c r="J279" s="43">
        <v>0</v>
      </c>
      <c r="K279" s="46">
        <f>IFERROR(SUMIF('4.4製品課実績'!$A:$A,'4.仕掛品(製品課) (2)'!A279,'4.4製品課実績'!C:C),"")</f>
        <v>187600</v>
      </c>
      <c r="L279" s="46">
        <f t="shared" ca="1" si="36"/>
        <v>17153472.54731131</v>
      </c>
      <c r="M279" s="46">
        <f ca="1">$M$692/$L$692*L279</f>
        <v>18310744.891551826</v>
      </c>
      <c r="N279" s="46"/>
      <c r="O279" s="46"/>
      <c r="P279" s="46"/>
      <c r="Q279" s="46"/>
      <c r="R279" s="52">
        <f ca="1">SUMIF('4.1製品別資材価格'!$A:$C,A279,'4.1製品別資材価格'!$C:$C)</f>
        <v>36.096045817661498</v>
      </c>
      <c r="S279" s="46">
        <f t="shared" ca="1" si="37"/>
        <v>6771618.1953932969</v>
      </c>
      <c r="T279" s="46">
        <f ca="1">$T$692/$S$692*S279</f>
        <v>5353535.1659273021</v>
      </c>
      <c r="U279" s="46">
        <f>IFERROR(SUMIF('4.4製品課実績'!$A:$A,'4.仕掛品(製品課) (2)'!A279,'4.4製品課実績'!D:D),"")</f>
        <v>42810</v>
      </c>
      <c r="V279" s="46">
        <f>$V$692/$U$692*U279</f>
        <v>4924929.4672808442</v>
      </c>
      <c r="W279" s="46"/>
      <c r="X279" s="46">
        <f>$X$692/$W$692*W279</f>
        <v>0</v>
      </c>
      <c r="Y279" s="46">
        <f t="shared" si="33"/>
        <v>14539000</v>
      </c>
      <c r="Z279" s="46">
        <f>$Z$692/$Y$692*Y279</f>
        <v>6196391.7300751517</v>
      </c>
      <c r="AA279" s="46"/>
      <c r="AB279" s="46"/>
      <c r="AC279" s="46"/>
      <c r="AD279" s="46">
        <f t="shared" si="32"/>
        <v>187600</v>
      </c>
      <c r="AE279" s="46">
        <f t="shared" ca="1" si="34"/>
        <v>34785601.254835121</v>
      </c>
      <c r="AF279" s="52">
        <f t="shared" ca="1" si="35"/>
        <v>185.42431372513391</v>
      </c>
      <c r="AG279" s="46">
        <f t="shared" si="38"/>
        <v>0</v>
      </c>
      <c r="AH279" s="46">
        <f t="shared" ca="1" si="39"/>
        <v>0</v>
      </c>
      <c r="AI279" s="46">
        <f>IFERROR(SUMIFS('4.3期末全在庫'!$G:$G,'4.3期末全在庫'!$B:$B,'4.仕掛品(製品課) (2)'!A279,'4.3期末全在庫'!$K:$K,"半製品"),"")</f>
        <v>0</v>
      </c>
      <c r="AJ279" s="47"/>
      <c r="AK279" s="46">
        <f t="shared" ca="1" si="40"/>
        <v>0</v>
      </c>
      <c r="AL279" s="48"/>
      <c r="AM279" s="16"/>
      <c r="AN279" s="7">
        <v>613.04597252148881</v>
      </c>
      <c r="AO279" s="4">
        <v>1413.9773181508065</v>
      </c>
      <c r="AQ279" s="3" t="str">
        <f t="shared" ca="1" si="41"/>
        <v>ok</v>
      </c>
    </row>
    <row r="280" spans="1:43" ht="13.5" hidden="1" customHeight="1">
      <c r="A280" s="40">
        <v>20171000005</v>
      </c>
      <c r="B280" s="41" t="s">
        <v>370</v>
      </c>
      <c r="C280" s="41" t="s">
        <v>202</v>
      </c>
      <c r="D280" s="41"/>
      <c r="E280" s="41">
        <v>2.5</v>
      </c>
      <c r="F280" s="41" t="s">
        <v>157</v>
      </c>
      <c r="G280" s="42">
        <f ca="1">IFERROR(VLOOKUP(F280,'[1]2.仕掛品(製造部)'!MY:NB,4,0),0)</f>
        <v>1.1798247848759411</v>
      </c>
      <c r="H280" s="43">
        <v>0</v>
      </c>
      <c r="I280" s="43"/>
      <c r="J280" s="43">
        <v>0</v>
      </c>
      <c r="K280" s="46">
        <f>IFERROR(SUMIF('4.4製品課実績'!$A:$A,'4.仕掛品(製品課) (2)'!A280,'4.4製品課実績'!C:C),"")</f>
        <v>0</v>
      </c>
      <c r="L280" s="46">
        <f t="shared" ca="1" si="36"/>
        <v>0</v>
      </c>
      <c r="M280" s="46">
        <f ca="1">$M$692/$L$692*L280</f>
        <v>0</v>
      </c>
      <c r="N280" s="46"/>
      <c r="O280" s="46"/>
      <c r="P280" s="46"/>
      <c r="Q280" s="46"/>
      <c r="R280" s="52">
        <f ca="1">SUMIF('4.1製品別資材価格'!$A:$C,A280,'4.1製品別資材価格'!$C:$C)</f>
        <v>0</v>
      </c>
      <c r="S280" s="46">
        <f t="shared" ca="1" si="37"/>
        <v>0</v>
      </c>
      <c r="T280" s="46">
        <f ca="1">$T$692/$S$692*S280</f>
        <v>0</v>
      </c>
      <c r="U280" s="46">
        <f>IFERROR(SUMIF('4.4製品課実績'!$A:$A,'4.仕掛品(製品課) (2)'!A280,'4.4製品課実績'!D:D),"")</f>
        <v>0</v>
      </c>
      <c r="V280" s="46">
        <f>$V$692/$U$692*U280</f>
        <v>0</v>
      </c>
      <c r="W280" s="46"/>
      <c r="X280" s="46">
        <f>$X$692/$W$692*W280</f>
        <v>0</v>
      </c>
      <c r="Y280" s="46">
        <f t="shared" si="33"/>
        <v>0</v>
      </c>
      <c r="Z280" s="46">
        <f>$Z$692/$Y$692*Y280</f>
        <v>0</v>
      </c>
      <c r="AA280" s="46"/>
      <c r="AB280" s="46"/>
      <c r="AC280" s="46"/>
      <c r="AD280" s="46">
        <f t="shared" si="32"/>
        <v>0</v>
      </c>
      <c r="AE280" s="46">
        <f t="shared" ca="1" si="34"/>
        <v>0</v>
      </c>
      <c r="AF280" s="52">
        <f t="shared" ca="1" si="35"/>
        <v>0</v>
      </c>
      <c r="AG280" s="46">
        <f t="shared" si="38"/>
        <v>0</v>
      </c>
      <c r="AH280" s="46">
        <f t="shared" ca="1" si="39"/>
        <v>0</v>
      </c>
      <c r="AI280" s="46">
        <f>IFERROR(SUMIFS('4.3期末全在庫'!$G:$G,'4.3期末全在庫'!$B:$B,'4.仕掛品(製品課) (2)'!A280,'4.3期末全在庫'!$K:$K,"半製品"),"")</f>
        <v>0</v>
      </c>
      <c r="AJ280" s="47"/>
      <c r="AK280" s="46">
        <f t="shared" ca="1" si="40"/>
        <v>0</v>
      </c>
      <c r="AL280" s="48"/>
      <c r="AM280" s="16"/>
      <c r="AN280" s="7"/>
      <c r="AO280" s="4">
        <v>0</v>
      </c>
      <c r="AQ280" s="3">
        <f t="shared" ca="1" si="41"/>
        <v>0</v>
      </c>
    </row>
    <row r="281" spans="1:43" ht="13.5" customHeight="1">
      <c r="A281" s="40">
        <v>20171000006</v>
      </c>
      <c r="B281" s="41" t="s">
        <v>371</v>
      </c>
      <c r="C281" s="41" t="s">
        <v>202</v>
      </c>
      <c r="D281" s="41"/>
      <c r="E281" s="41">
        <v>20</v>
      </c>
      <c r="F281" s="41" t="s">
        <v>157</v>
      </c>
      <c r="G281" s="42">
        <f ca="1">IFERROR(VLOOKUP(F281,'[1]2.仕掛品(製造部)'!MY:NB,4,0),0)</f>
        <v>1.1798247848759411</v>
      </c>
      <c r="H281" s="43">
        <v>0</v>
      </c>
      <c r="I281" s="43"/>
      <c r="J281" s="43">
        <v>0</v>
      </c>
      <c r="K281" s="46">
        <f>IFERROR(SUMIF('4.4製品課実績'!$A:$A,'4.仕掛品(製品課) (2)'!A281,'4.4製品課実績'!C:C),"")</f>
        <v>2000</v>
      </c>
      <c r="L281" s="46">
        <f t="shared" ca="1" si="36"/>
        <v>47192.991395037643</v>
      </c>
      <c r="M281" s="46">
        <f ca="1">$M$692/$L$692*L281</f>
        <v>50376.903202563648</v>
      </c>
      <c r="N281" s="46"/>
      <c r="O281" s="46"/>
      <c r="P281" s="46"/>
      <c r="Q281" s="46"/>
      <c r="R281" s="52">
        <f ca="1">SUMIF('4.1製品別資材価格'!$A:$C,A281,'4.1製品別資材価格'!$C:$C)</f>
        <v>26.499199921725484</v>
      </c>
      <c r="S281" s="46">
        <f t="shared" ca="1" si="37"/>
        <v>52998.39984345097</v>
      </c>
      <c r="T281" s="46">
        <f ca="1">$T$692/$S$692*S281</f>
        <v>41899.70389836956</v>
      </c>
      <c r="U281" s="46">
        <f>IFERROR(SUMIF('4.4製品課実績'!$A:$A,'4.仕掛品(製品課) (2)'!A281,'4.4製品課実績'!D:D),"")</f>
        <v>795</v>
      </c>
      <c r="V281" s="46">
        <f>$V$692/$U$692*U281</f>
        <v>91458.045468074546</v>
      </c>
      <c r="W281" s="46"/>
      <c r="X281" s="46">
        <f>$X$692/$W$692*W281</f>
        <v>0</v>
      </c>
      <c r="Y281" s="46">
        <f t="shared" si="33"/>
        <v>40000</v>
      </c>
      <c r="Z281" s="46">
        <f>$Z$692/$Y$692*Y281</f>
        <v>17047.642148910243</v>
      </c>
      <c r="AA281" s="46"/>
      <c r="AB281" s="46"/>
      <c r="AC281" s="46"/>
      <c r="AD281" s="46">
        <f t="shared" si="32"/>
        <v>2000</v>
      </c>
      <c r="AE281" s="46">
        <f t="shared" ca="1" si="34"/>
        <v>200782.294717918</v>
      </c>
      <c r="AF281" s="52">
        <f t="shared" ca="1" si="35"/>
        <v>100.391147358959</v>
      </c>
      <c r="AG281" s="46">
        <f t="shared" si="38"/>
        <v>0</v>
      </c>
      <c r="AH281" s="46">
        <f t="shared" ca="1" si="39"/>
        <v>0</v>
      </c>
      <c r="AI281" s="46">
        <f>IFERROR(SUMIFS('4.3期末全在庫'!$G:$G,'4.3期末全在庫'!$B:$B,'4.仕掛品(製品課) (2)'!A281,'4.3期末全在庫'!$K:$K,"半製品"),"")</f>
        <v>0</v>
      </c>
      <c r="AJ281" s="47"/>
      <c r="AK281" s="46">
        <f t="shared" ca="1" si="40"/>
        <v>0</v>
      </c>
      <c r="AL281" s="48"/>
      <c r="AM281" s="16"/>
      <c r="AN281" s="7">
        <v>218.00340630974358</v>
      </c>
      <c r="AO281" s="4">
        <v>0</v>
      </c>
      <c r="AQ281" s="3" t="str">
        <f t="shared" ca="1" si="41"/>
        <v>ok</v>
      </c>
    </row>
    <row r="282" spans="1:43" ht="13.5" customHeight="1">
      <c r="A282" s="40">
        <v>20171000008</v>
      </c>
      <c r="B282" s="41" t="s">
        <v>372</v>
      </c>
      <c r="C282" s="41" t="s">
        <v>202</v>
      </c>
      <c r="D282" s="41"/>
      <c r="E282" s="41">
        <v>78</v>
      </c>
      <c r="F282" s="41" t="s">
        <v>147</v>
      </c>
      <c r="G282" s="42">
        <f ca="1">IFERROR(VLOOKUP(F282,'[1]2.仕掛品(製造部)'!MY:NB,4,0),0)</f>
        <v>1.2530513780924588</v>
      </c>
      <c r="H282" s="43">
        <v>0</v>
      </c>
      <c r="I282" s="43"/>
      <c r="J282" s="43">
        <v>0</v>
      </c>
      <c r="K282" s="46">
        <f>IFERROR(SUMIF('4.4製品課実績'!$A:$A,'4.仕掛品(製品課) (2)'!A282,'4.4製品課実績'!C:C),"")</f>
        <v>500</v>
      </c>
      <c r="L282" s="46">
        <f t="shared" ca="1" si="36"/>
        <v>48869.003745605893</v>
      </c>
      <c r="M282" s="46">
        <f ca="1">$M$692/$L$692*L282</f>
        <v>52165.989027704964</v>
      </c>
      <c r="N282" s="46"/>
      <c r="O282" s="46"/>
      <c r="P282" s="46"/>
      <c r="Q282" s="46"/>
      <c r="R282" s="52">
        <f ca="1">SUMIF('4.1製品別資材価格'!$A:$C,A282,'4.1製品別資材価格'!$C:$C)</f>
        <v>373.77788493150689</v>
      </c>
      <c r="S282" s="46">
        <f t="shared" ca="1" si="37"/>
        <v>186888.94246575344</v>
      </c>
      <c r="T282" s="46">
        <f ca="1">$T$692/$S$692*S282</f>
        <v>147751.46748439281</v>
      </c>
      <c r="U282" s="46">
        <f>IFERROR(SUMIF('4.4製品課実績'!$A:$A,'4.仕掛品(製品課) (2)'!A282,'4.4製品課実績'!D:D),"")</f>
        <v>1640</v>
      </c>
      <c r="V282" s="46">
        <f>$V$692/$U$692*U282</f>
        <v>188668.16926747453</v>
      </c>
      <c r="W282" s="46"/>
      <c r="X282" s="46">
        <f>$X$692/$W$692*W282</f>
        <v>0</v>
      </c>
      <c r="Y282" s="46">
        <f t="shared" si="33"/>
        <v>39000</v>
      </c>
      <c r="Z282" s="46">
        <f>$Z$692/$Y$692*Y282</f>
        <v>16621.451095187487</v>
      </c>
      <c r="AA282" s="46"/>
      <c r="AB282" s="46"/>
      <c r="AC282" s="46"/>
      <c r="AD282" s="46">
        <f t="shared" si="32"/>
        <v>500</v>
      </c>
      <c r="AE282" s="46">
        <f t="shared" ca="1" si="34"/>
        <v>405207.0768747598</v>
      </c>
      <c r="AF282" s="52">
        <f t="shared" ca="1" si="35"/>
        <v>810.41415374951964</v>
      </c>
      <c r="AG282" s="46">
        <f t="shared" si="38"/>
        <v>0</v>
      </c>
      <c r="AH282" s="46">
        <f t="shared" ca="1" si="39"/>
        <v>0</v>
      </c>
      <c r="AI282" s="46">
        <f>IFERROR(SUMIFS('4.3期末全在庫'!$G:$G,'4.3期末全在庫'!$B:$B,'4.仕掛品(製品課) (2)'!A282,'4.3期末全在庫'!$K:$K,"半製品"),"")</f>
        <v>0</v>
      </c>
      <c r="AJ282" s="47"/>
      <c r="AK282" s="46">
        <f t="shared" ca="1" si="40"/>
        <v>0</v>
      </c>
      <c r="AL282" s="48"/>
      <c r="AM282" s="16"/>
      <c r="AN282" s="7">
        <v>397.21883772000007</v>
      </c>
      <c r="AO282" s="4">
        <v>2021.4052453063355</v>
      </c>
      <c r="AQ282" s="3" t="str">
        <f t="shared" ca="1" si="41"/>
        <v>ok</v>
      </c>
    </row>
    <row r="283" spans="1:43" ht="13.5" customHeight="1">
      <c r="A283" s="40">
        <v>20171000009</v>
      </c>
      <c r="B283" s="41" t="s">
        <v>373</v>
      </c>
      <c r="C283" s="41" t="s">
        <v>202</v>
      </c>
      <c r="D283" s="41"/>
      <c r="E283" s="41">
        <v>78</v>
      </c>
      <c r="F283" s="41" t="s">
        <v>108</v>
      </c>
      <c r="G283" s="42">
        <f ca="1">IFERROR(VLOOKUP(F283,'[1]2.仕掛品(製造部)'!MY:NB,4,0),0)</f>
        <v>1.1499333504230713</v>
      </c>
      <c r="H283" s="43">
        <v>0</v>
      </c>
      <c r="I283" s="43"/>
      <c r="J283" s="43">
        <v>0</v>
      </c>
      <c r="K283" s="46">
        <f>IFERROR(SUMIF('4.4製品課実績'!$A:$A,'4.仕掛品(製品課) (2)'!A283,'4.4製品課実績'!C:C),"")</f>
        <v>900</v>
      </c>
      <c r="L283" s="46">
        <f t="shared" ca="1" si="36"/>
        <v>80725.321199699611</v>
      </c>
      <c r="M283" s="46">
        <f ca="1">$M$692/$L$692*L283</f>
        <v>86171.517673718408</v>
      </c>
      <c r="N283" s="46"/>
      <c r="O283" s="46"/>
      <c r="P283" s="46"/>
      <c r="Q283" s="46"/>
      <c r="R283" s="52">
        <f ca="1">SUMIF('4.1製品別資材価格'!$A:$C,A283,'4.1製品別資材価格'!$C:$C)</f>
        <v>373.77738140683419</v>
      </c>
      <c r="S283" s="46">
        <f t="shared" ca="1" si="37"/>
        <v>336399.64326615079</v>
      </c>
      <c r="T283" s="46">
        <f ca="1">$T$692/$S$692*S283</f>
        <v>265952.28320106718</v>
      </c>
      <c r="U283" s="46">
        <f>IFERROR(SUMIF('4.4製品課実績'!$A:$A,'4.仕掛品(製品課) (2)'!A283,'4.4製品課実績'!D:D),"")</f>
        <v>2730</v>
      </c>
      <c r="V283" s="46">
        <f>$V$692/$U$692*U283</f>
        <v>314063.4768903692</v>
      </c>
      <c r="W283" s="46"/>
      <c r="X283" s="46">
        <f>$X$692/$W$692*W283</f>
        <v>0</v>
      </c>
      <c r="Y283" s="46">
        <f t="shared" si="33"/>
        <v>70200</v>
      </c>
      <c r="Z283" s="46">
        <f>$Z$692/$Y$692*Y283</f>
        <v>29918.611971337479</v>
      </c>
      <c r="AA283" s="46"/>
      <c r="AB283" s="46"/>
      <c r="AC283" s="46"/>
      <c r="AD283" s="46">
        <f t="shared" si="32"/>
        <v>900</v>
      </c>
      <c r="AE283" s="46">
        <f t="shared" ca="1" si="34"/>
        <v>696105.8897364923</v>
      </c>
      <c r="AF283" s="52">
        <f t="shared" ca="1" si="35"/>
        <v>773.45098859610255</v>
      </c>
      <c r="AG283" s="46">
        <f t="shared" si="38"/>
        <v>0</v>
      </c>
      <c r="AH283" s="46">
        <f t="shared" ca="1" si="39"/>
        <v>0</v>
      </c>
      <c r="AI283" s="46">
        <f>IFERROR(SUMIFS('4.3期末全在庫'!$G:$G,'4.3期末全在庫'!$B:$B,'4.仕掛品(製品課) (2)'!A283,'4.3期末全在庫'!$K:$K,"半製品"),"")</f>
        <v>0</v>
      </c>
      <c r="AJ283" s="47"/>
      <c r="AK283" s="46">
        <f t="shared" ca="1" si="40"/>
        <v>0</v>
      </c>
      <c r="AL283" s="48"/>
      <c r="AM283" s="16"/>
      <c r="AN283" s="7">
        <v>488.04479864363645</v>
      </c>
      <c r="AO283" s="4">
        <v>3032.0312191419312</v>
      </c>
      <c r="AQ283" s="3" t="str">
        <f t="shared" ca="1" si="41"/>
        <v>ok</v>
      </c>
    </row>
    <row r="284" spans="1:43" ht="13.5" customHeight="1">
      <c r="A284" s="40">
        <v>20171000010</v>
      </c>
      <c r="B284" s="41" t="s">
        <v>374</v>
      </c>
      <c r="C284" s="41" t="s">
        <v>202</v>
      </c>
      <c r="D284" s="41"/>
      <c r="E284" s="41">
        <v>78</v>
      </c>
      <c r="F284" s="41" t="s">
        <v>157</v>
      </c>
      <c r="G284" s="42">
        <f ca="1">IFERROR(VLOOKUP(F284,'[1]2.仕掛品(製造部)'!MY:NB,4,0),0)</f>
        <v>1.1798247848759411</v>
      </c>
      <c r="H284" s="43">
        <v>0</v>
      </c>
      <c r="I284" s="43"/>
      <c r="J284" s="43">
        <v>0</v>
      </c>
      <c r="K284" s="46">
        <f>IFERROR(SUMIF('4.4製品課実績'!$A:$A,'4.仕掛品(製品課) (2)'!A284,'4.4製品課実績'!C:C),"")</f>
        <v>850</v>
      </c>
      <c r="L284" s="46">
        <f t="shared" ca="1" si="36"/>
        <v>78222.383237274902</v>
      </c>
      <c r="M284" s="46">
        <f ca="1">$M$692/$L$692*L284</f>
        <v>83499.717058249254</v>
      </c>
      <c r="N284" s="46"/>
      <c r="O284" s="46"/>
      <c r="P284" s="46"/>
      <c r="Q284" s="46"/>
      <c r="R284" s="52">
        <f ca="1">SUMIF('4.1製品別資材価格'!$A:$C,A284,'4.1製品別資材価格'!$C:$C)</f>
        <v>373.77788493150689</v>
      </c>
      <c r="S284" s="46">
        <f t="shared" ca="1" si="37"/>
        <v>317711.20219178085</v>
      </c>
      <c r="T284" s="46">
        <f ca="1">$T$692/$S$692*S284</f>
        <v>251177.49472346777</v>
      </c>
      <c r="U284" s="46">
        <f>IFERROR(SUMIF('4.4製品課実績'!$A:$A,'4.仕掛品(製品課) (2)'!A284,'4.4製品課実績'!D:D),"")</f>
        <v>3050</v>
      </c>
      <c r="V284" s="46">
        <f>$V$692/$U$692*U284</f>
        <v>350876.77821085206</v>
      </c>
      <c r="W284" s="46"/>
      <c r="X284" s="46">
        <f>$X$692/$W$692*W284</f>
        <v>0</v>
      </c>
      <c r="Y284" s="46">
        <f t="shared" si="33"/>
        <v>66300</v>
      </c>
      <c r="Z284" s="46">
        <f>$Z$692/$Y$692*Y284</f>
        <v>28256.466861818732</v>
      </c>
      <c r="AA284" s="46"/>
      <c r="AB284" s="46"/>
      <c r="AC284" s="46"/>
      <c r="AD284" s="46">
        <f t="shared" si="32"/>
        <v>850</v>
      </c>
      <c r="AE284" s="46">
        <f t="shared" ca="1" si="34"/>
        <v>713810.45685438777</v>
      </c>
      <c r="AF284" s="52">
        <f t="shared" ca="1" si="35"/>
        <v>839.77700806398559</v>
      </c>
      <c r="AG284" s="46">
        <f t="shared" si="38"/>
        <v>0</v>
      </c>
      <c r="AH284" s="46">
        <f t="shared" ca="1" si="39"/>
        <v>0</v>
      </c>
      <c r="AI284" s="46">
        <f>IFERROR(SUMIFS('4.3期末全在庫'!$G:$G,'4.3期末全在庫'!$B:$B,'4.仕掛品(製品課) (2)'!A284,'4.3期末全在庫'!$K:$K,"半製品"),"")</f>
        <v>0</v>
      </c>
      <c r="AJ284" s="47"/>
      <c r="AK284" s="46">
        <f t="shared" ca="1" si="40"/>
        <v>0</v>
      </c>
      <c r="AL284" s="48"/>
      <c r="AM284" s="16"/>
      <c r="AN284" s="7">
        <v>5182.3029999999999</v>
      </c>
      <c r="AO284" s="4">
        <v>0</v>
      </c>
      <c r="AQ284" s="3" t="str">
        <f t="shared" ca="1" si="41"/>
        <v>ok</v>
      </c>
    </row>
    <row r="285" spans="1:43" ht="13.5" customHeight="1">
      <c r="A285" s="40">
        <v>20180500084</v>
      </c>
      <c r="B285" s="41" t="s">
        <v>375</v>
      </c>
      <c r="C285" s="41" t="s">
        <v>202</v>
      </c>
      <c r="D285" s="41"/>
      <c r="E285" s="41">
        <v>50</v>
      </c>
      <c r="F285" s="41" t="s">
        <v>147</v>
      </c>
      <c r="G285" s="42">
        <f ca="1">IFERROR(VLOOKUP(F285,'[1]2.仕掛品(製造部)'!MY:NB,4,0),0)</f>
        <v>1.2530513780924588</v>
      </c>
      <c r="H285" s="43">
        <v>0</v>
      </c>
      <c r="I285" s="43"/>
      <c r="J285" s="43">
        <v>0</v>
      </c>
      <c r="K285" s="46">
        <f>IFERROR(SUMIF('4.4製品課実績'!$A:$A,'4.仕掛品(製品課) (2)'!A285,'4.4製品課実績'!C:C),"")</f>
        <v>23000</v>
      </c>
      <c r="L285" s="46">
        <f t="shared" ca="1" si="36"/>
        <v>1441009.0848063277</v>
      </c>
      <c r="M285" s="46">
        <f ca="1">$M$692/$L$692*L285</f>
        <v>1538227.8815861722</v>
      </c>
      <c r="N285" s="46"/>
      <c r="O285" s="46"/>
      <c r="P285" s="46"/>
      <c r="Q285" s="46"/>
      <c r="R285" s="52">
        <f ca="1">SUMIF('4.1製品別資材価格'!$A:$C,A285,'4.1製品別資材価格'!$C:$C)</f>
        <v>46.391093945217584</v>
      </c>
      <c r="S285" s="46">
        <f t="shared" ca="1" si="37"/>
        <v>1066995.1607400044</v>
      </c>
      <c r="T285" s="46">
        <f ca="1">$T$692/$S$692*S285</f>
        <v>843549.64353747095</v>
      </c>
      <c r="U285" s="46">
        <f>IFERROR(SUMIF('4.4製品課実績'!$A:$A,'4.仕掛品(製品課) (2)'!A285,'4.4製品課実績'!D:D),"")</f>
        <v>7125</v>
      </c>
      <c r="V285" s="46">
        <f>$V$692/$U$692*U285</f>
        <v>819671.16221387568</v>
      </c>
      <c r="W285" s="46"/>
      <c r="X285" s="46">
        <f>$X$692/$W$692*W285</f>
        <v>0</v>
      </c>
      <c r="Y285" s="46">
        <f t="shared" si="33"/>
        <v>1150000</v>
      </c>
      <c r="Z285" s="46">
        <f>$Z$692/$Y$692*Y285</f>
        <v>490119.71178116952</v>
      </c>
      <c r="AA285" s="46"/>
      <c r="AB285" s="46"/>
      <c r="AC285" s="46"/>
      <c r="AD285" s="46">
        <f t="shared" si="32"/>
        <v>23000</v>
      </c>
      <c r="AE285" s="46">
        <f t="shared" ca="1" si="34"/>
        <v>3691568.399118688</v>
      </c>
      <c r="AF285" s="52">
        <f t="shared" ca="1" si="35"/>
        <v>160.50297387472557</v>
      </c>
      <c r="AG285" s="46">
        <f t="shared" si="38"/>
        <v>0</v>
      </c>
      <c r="AH285" s="46">
        <f t="shared" ca="1" si="39"/>
        <v>0</v>
      </c>
      <c r="AI285" s="46">
        <f>IFERROR(SUMIFS('4.3期末全在庫'!$G:$G,'4.3期末全在庫'!$B:$B,'4.仕掛品(製品課) (2)'!A285,'4.3期末全在庫'!$K:$K,"半製品"),"")</f>
        <v>0</v>
      </c>
      <c r="AJ285" s="47"/>
      <c r="AK285" s="46">
        <f t="shared" ca="1" si="40"/>
        <v>0</v>
      </c>
      <c r="AL285" s="48"/>
      <c r="AM285" s="16"/>
      <c r="AN285" s="7">
        <v>599.9</v>
      </c>
      <c r="AO285" s="4">
        <v>7041.3756449412031</v>
      </c>
      <c r="AQ285" s="3" t="str">
        <f t="shared" ca="1" si="41"/>
        <v>ok</v>
      </c>
    </row>
    <row r="286" spans="1:43" ht="13.5" hidden="1" customHeight="1">
      <c r="A286" s="40">
        <v>20180900062</v>
      </c>
      <c r="B286" s="41" t="s">
        <v>376</v>
      </c>
      <c r="C286" s="41" t="s">
        <v>202</v>
      </c>
      <c r="D286" s="41"/>
      <c r="E286" s="41">
        <v>2.5</v>
      </c>
      <c r="F286" s="41" t="s">
        <v>157</v>
      </c>
      <c r="G286" s="42">
        <f ca="1">IFERROR(VLOOKUP(F286,'[1]2.仕掛品(製造部)'!MY:NB,4,0),0)</f>
        <v>1.1798247848759411</v>
      </c>
      <c r="H286" s="43">
        <v>0</v>
      </c>
      <c r="I286" s="43"/>
      <c r="J286" s="43">
        <v>0</v>
      </c>
      <c r="K286" s="46">
        <f>IFERROR(SUMIF('4.4製品課実績'!$A:$A,'4.仕掛品(製品課) (2)'!A286,'4.4製品課実績'!C:C),"")</f>
        <v>0</v>
      </c>
      <c r="L286" s="46">
        <f t="shared" ca="1" si="36"/>
        <v>0</v>
      </c>
      <c r="M286" s="46">
        <f ca="1">$M$692/$L$692*L286</f>
        <v>0</v>
      </c>
      <c r="N286" s="46"/>
      <c r="O286" s="46"/>
      <c r="P286" s="46"/>
      <c r="Q286" s="46"/>
      <c r="R286" s="52">
        <f ca="1">SUMIF('4.1製品別資材価格'!$A:$C,A286,'4.1製品別資材価格'!$C:$C)</f>
        <v>0</v>
      </c>
      <c r="S286" s="46">
        <f t="shared" ca="1" si="37"/>
        <v>0</v>
      </c>
      <c r="T286" s="46">
        <f ca="1">$T$692/$S$692*S286</f>
        <v>0</v>
      </c>
      <c r="U286" s="46">
        <f>IFERROR(SUMIF('4.4製品課実績'!$A:$A,'4.仕掛品(製品課) (2)'!A286,'4.4製品課実績'!D:D),"")</f>
        <v>0</v>
      </c>
      <c r="V286" s="46">
        <f>$V$692/$U$692*U286</f>
        <v>0</v>
      </c>
      <c r="W286" s="46"/>
      <c r="X286" s="46">
        <f>$X$692/$W$692*W286</f>
        <v>0</v>
      </c>
      <c r="Y286" s="46">
        <f t="shared" si="33"/>
        <v>0</v>
      </c>
      <c r="Z286" s="46">
        <f>$Z$692/$Y$692*Y286</f>
        <v>0</v>
      </c>
      <c r="AA286" s="46"/>
      <c r="AB286" s="46"/>
      <c r="AC286" s="46"/>
      <c r="AD286" s="46">
        <f t="shared" si="32"/>
        <v>0</v>
      </c>
      <c r="AE286" s="46">
        <f t="shared" ca="1" si="34"/>
        <v>0</v>
      </c>
      <c r="AF286" s="52">
        <f t="shared" ca="1" si="35"/>
        <v>0</v>
      </c>
      <c r="AG286" s="46">
        <f t="shared" si="38"/>
        <v>0</v>
      </c>
      <c r="AH286" s="46">
        <f t="shared" ca="1" si="39"/>
        <v>0</v>
      </c>
      <c r="AI286" s="46">
        <f>IFERROR(SUMIFS('4.3期末全在庫'!$G:$G,'4.3期末全在庫'!$B:$B,'4.仕掛品(製品課) (2)'!A286,'4.3期末全在庫'!$K:$K,"半製品"),"")</f>
        <v>0</v>
      </c>
      <c r="AJ286" s="47"/>
      <c r="AK286" s="46">
        <f t="shared" ca="1" si="40"/>
        <v>0</v>
      </c>
      <c r="AL286" s="48"/>
      <c r="AM286" s="16"/>
      <c r="AN286" s="7">
        <v>388.9</v>
      </c>
      <c r="AO286" s="4">
        <v>6533.1235527054105</v>
      </c>
      <c r="AQ286" s="3">
        <f t="shared" ca="1" si="41"/>
        <v>0</v>
      </c>
    </row>
    <row r="287" spans="1:43" ht="13.5" hidden="1" customHeight="1">
      <c r="A287" s="40">
        <v>20180900063</v>
      </c>
      <c r="B287" s="41" t="s">
        <v>377</v>
      </c>
      <c r="C287" s="41" t="s">
        <v>202</v>
      </c>
      <c r="D287" s="41"/>
      <c r="E287" s="41">
        <v>2.5</v>
      </c>
      <c r="F287" s="41" t="s">
        <v>147</v>
      </c>
      <c r="G287" s="42">
        <f ca="1">IFERROR(VLOOKUP(F287,'[1]2.仕掛品(製造部)'!MY:NB,4,0),0)</f>
        <v>1.2530513780924588</v>
      </c>
      <c r="H287" s="43">
        <v>0</v>
      </c>
      <c r="I287" s="43"/>
      <c r="J287" s="43">
        <v>0</v>
      </c>
      <c r="K287" s="46">
        <f>IFERROR(SUMIF('4.4製品課実績'!$A:$A,'4.仕掛品(製品課) (2)'!A287,'4.4製品課実績'!C:C),"")</f>
        <v>0</v>
      </c>
      <c r="L287" s="46">
        <f t="shared" ca="1" si="36"/>
        <v>0</v>
      </c>
      <c r="M287" s="46">
        <f ca="1">$M$692/$L$692*L287</f>
        <v>0</v>
      </c>
      <c r="N287" s="46"/>
      <c r="O287" s="46"/>
      <c r="P287" s="46"/>
      <c r="Q287" s="46"/>
      <c r="R287" s="52">
        <f ca="1">SUMIF('4.1製品別資材価格'!$A:$C,A287,'4.1製品別資材価格'!$C:$C)</f>
        <v>0</v>
      </c>
      <c r="S287" s="46">
        <f t="shared" ca="1" si="37"/>
        <v>0</v>
      </c>
      <c r="T287" s="46">
        <f ca="1">$T$692/$S$692*S287</f>
        <v>0</v>
      </c>
      <c r="U287" s="46">
        <f>IFERROR(SUMIF('4.4製品課実績'!$A:$A,'4.仕掛品(製品課) (2)'!A287,'4.4製品課実績'!D:D),"")</f>
        <v>0</v>
      </c>
      <c r="V287" s="46">
        <f>$V$692/$U$692*U287</f>
        <v>0</v>
      </c>
      <c r="W287" s="46"/>
      <c r="X287" s="46">
        <f>$X$692/$W$692*W287</f>
        <v>0</v>
      </c>
      <c r="Y287" s="46">
        <f t="shared" si="33"/>
        <v>0</v>
      </c>
      <c r="Z287" s="46">
        <f>$Z$692/$Y$692*Y287</f>
        <v>0</v>
      </c>
      <c r="AA287" s="46"/>
      <c r="AB287" s="46"/>
      <c r="AC287" s="46"/>
      <c r="AD287" s="46">
        <f t="shared" si="32"/>
        <v>0</v>
      </c>
      <c r="AE287" s="46">
        <f t="shared" ca="1" si="34"/>
        <v>0</v>
      </c>
      <c r="AF287" s="52">
        <f t="shared" ca="1" si="35"/>
        <v>0</v>
      </c>
      <c r="AG287" s="46">
        <f t="shared" si="38"/>
        <v>0</v>
      </c>
      <c r="AH287" s="46">
        <f t="shared" ca="1" si="39"/>
        <v>0</v>
      </c>
      <c r="AI287" s="46">
        <f>IFERROR(SUMIFS('4.3期末全在庫'!$G:$G,'4.3期末全在庫'!$B:$B,'4.仕掛品(製品課) (2)'!A287,'4.3期末全在庫'!$K:$K,"半製品"),"")</f>
        <v>0</v>
      </c>
      <c r="AJ287" s="47"/>
      <c r="AK287" s="46">
        <f t="shared" ca="1" si="40"/>
        <v>0</v>
      </c>
      <c r="AL287" s="48"/>
      <c r="AM287" s="16"/>
      <c r="AN287" s="7"/>
      <c r="AO287" s="4">
        <v>0</v>
      </c>
      <c r="AQ287" s="3">
        <f t="shared" ca="1" si="41"/>
        <v>0</v>
      </c>
    </row>
    <row r="288" spans="1:43" ht="13.5" hidden="1" customHeight="1">
      <c r="A288" s="40">
        <v>20180900070</v>
      </c>
      <c r="B288" s="41" t="s">
        <v>378</v>
      </c>
      <c r="C288" s="41" t="s">
        <v>202</v>
      </c>
      <c r="D288" s="41"/>
      <c r="E288" s="41">
        <v>26</v>
      </c>
      <c r="F288" s="41" t="s">
        <v>108</v>
      </c>
      <c r="G288" s="42">
        <f ca="1">IFERROR(VLOOKUP(F288,'[1]2.仕掛品(製造部)'!MY:NB,4,0),0)</f>
        <v>1.1499333504230713</v>
      </c>
      <c r="H288" s="43">
        <v>0</v>
      </c>
      <c r="I288" s="43"/>
      <c r="J288" s="43">
        <v>0</v>
      </c>
      <c r="K288" s="46">
        <f>IFERROR(SUMIF('4.4製品課実績'!$A:$A,'4.仕掛品(製品課) (2)'!A288,'4.4製品課実績'!C:C),"")</f>
        <v>0</v>
      </c>
      <c r="L288" s="46">
        <f t="shared" ca="1" si="36"/>
        <v>0</v>
      </c>
      <c r="M288" s="46">
        <f ca="1">$M$692/$L$692*L288</f>
        <v>0</v>
      </c>
      <c r="N288" s="46"/>
      <c r="O288" s="46"/>
      <c r="P288" s="46"/>
      <c r="Q288" s="46"/>
      <c r="R288" s="52">
        <f ca="1">SUMIF('4.1製品別資材価格'!$A:$C,A288,'4.1製品別資材価格'!$C:$C)</f>
        <v>0</v>
      </c>
      <c r="S288" s="46">
        <f t="shared" ca="1" si="37"/>
        <v>0</v>
      </c>
      <c r="T288" s="46">
        <f ca="1">$T$692/$S$692*S288</f>
        <v>0</v>
      </c>
      <c r="U288" s="46">
        <f>IFERROR(SUMIF('4.4製品課実績'!$A:$A,'4.仕掛品(製品課) (2)'!A288,'4.4製品課実績'!D:D),"")</f>
        <v>0</v>
      </c>
      <c r="V288" s="46">
        <f>$V$692/$U$692*U288</f>
        <v>0</v>
      </c>
      <c r="W288" s="46"/>
      <c r="X288" s="46">
        <f>$X$692/$W$692*W288</f>
        <v>0</v>
      </c>
      <c r="Y288" s="46">
        <f t="shared" si="33"/>
        <v>0</v>
      </c>
      <c r="Z288" s="46">
        <f>$Z$692/$Y$692*Y288</f>
        <v>0</v>
      </c>
      <c r="AA288" s="46"/>
      <c r="AB288" s="46"/>
      <c r="AC288" s="46"/>
      <c r="AD288" s="46">
        <f t="shared" si="32"/>
        <v>0</v>
      </c>
      <c r="AE288" s="46">
        <f t="shared" ca="1" si="34"/>
        <v>0</v>
      </c>
      <c r="AF288" s="52">
        <f t="shared" ca="1" si="35"/>
        <v>0</v>
      </c>
      <c r="AG288" s="46">
        <f t="shared" si="38"/>
        <v>0</v>
      </c>
      <c r="AH288" s="46">
        <f t="shared" ca="1" si="39"/>
        <v>0</v>
      </c>
      <c r="AI288" s="46">
        <f>IFERROR(SUMIFS('4.3期末全在庫'!$G:$G,'4.3期末全在庫'!$B:$B,'4.仕掛品(製品課) (2)'!A288,'4.3期末全在庫'!$K:$K,"半製品"),"")</f>
        <v>0</v>
      </c>
      <c r="AJ288" s="47"/>
      <c r="AK288" s="46">
        <f t="shared" ca="1" si="40"/>
        <v>0</v>
      </c>
      <c r="AL288" s="48"/>
      <c r="AM288" s="16"/>
      <c r="AN288" s="7"/>
      <c r="AO288" s="4">
        <v>0</v>
      </c>
      <c r="AQ288" s="3">
        <f t="shared" ca="1" si="41"/>
        <v>0</v>
      </c>
    </row>
    <row r="289" spans="1:43" ht="13.5" hidden="1" customHeight="1">
      <c r="A289" s="40">
        <v>20180900071</v>
      </c>
      <c r="B289" s="41" t="s">
        <v>379</v>
      </c>
      <c r="C289" s="41" t="s">
        <v>202</v>
      </c>
      <c r="D289" s="41"/>
      <c r="E289" s="41">
        <v>26</v>
      </c>
      <c r="F289" s="41" t="s">
        <v>147</v>
      </c>
      <c r="G289" s="42">
        <f ca="1">IFERROR(VLOOKUP(F289,'[1]2.仕掛品(製造部)'!MY:NB,4,0),0)</f>
        <v>1.2530513780924588</v>
      </c>
      <c r="H289" s="43">
        <v>0</v>
      </c>
      <c r="I289" s="43"/>
      <c r="J289" s="43">
        <v>0</v>
      </c>
      <c r="K289" s="46">
        <f>IFERROR(SUMIF('4.4製品課実績'!$A:$A,'4.仕掛品(製品課) (2)'!A289,'4.4製品課実績'!C:C),"")</f>
        <v>0</v>
      </c>
      <c r="L289" s="46">
        <f t="shared" ca="1" si="36"/>
        <v>0</v>
      </c>
      <c r="M289" s="46">
        <f ca="1">$M$692/$L$692*L289</f>
        <v>0</v>
      </c>
      <c r="N289" s="46"/>
      <c r="O289" s="46"/>
      <c r="P289" s="46"/>
      <c r="Q289" s="46"/>
      <c r="R289" s="52">
        <f ca="1">SUMIF('4.1製品別資材価格'!$A:$C,A289,'4.1製品別資材価格'!$C:$C)</f>
        <v>0</v>
      </c>
      <c r="S289" s="46">
        <f t="shared" ca="1" si="37"/>
        <v>0</v>
      </c>
      <c r="T289" s="46">
        <f ca="1">$T$692/$S$692*S289</f>
        <v>0</v>
      </c>
      <c r="U289" s="46">
        <f>IFERROR(SUMIF('4.4製品課実績'!$A:$A,'4.仕掛品(製品課) (2)'!A289,'4.4製品課実績'!D:D),"")</f>
        <v>0</v>
      </c>
      <c r="V289" s="46">
        <f>$V$692/$U$692*U289</f>
        <v>0</v>
      </c>
      <c r="W289" s="46"/>
      <c r="X289" s="46">
        <f>$X$692/$W$692*W289</f>
        <v>0</v>
      </c>
      <c r="Y289" s="46">
        <f t="shared" si="33"/>
        <v>0</v>
      </c>
      <c r="Z289" s="46">
        <f>$Z$692/$Y$692*Y289</f>
        <v>0</v>
      </c>
      <c r="AA289" s="46"/>
      <c r="AB289" s="46"/>
      <c r="AC289" s="46"/>
      <c r="AD289" s="46">
        <f t="shared" si="32"/>
        <v>0</v>
      </c>
      <c r="AE289" s="46">
        <f t="shared" ca="1" si="34"/>
        <v>0</v>
      </c>
      <c r="AF289" s="52">
        <f t="shared" ca="1" si="35"/>
        <v>0</v>
      </c>
      <c r="AG289" s="46">
        <f t="shared" si="38"/>
        <v>0</v>
      </c>
      <c r="AH289" s="46">
        <f t="shared" ca="1" si="39"/>
        <v>0</v>
      </c>
      <c r="AI289" s="46">
        <f>IFERROR(SUMIFS('4.3期末全在庫'!$G:$G,'4.3期末全在庫'!$B:$B,'4.仕掛品(製品課) (2)'!A289,'4.3期末全在庫'!$K:$K,"半製品"),"")</f>
        <v>0</v>
      </c>
      <c r="AJ289" s="47"/>
      <c r="AK289" s="46">
        <f t="shared" ca="1" si="40"/>
        <v>0</v>
      </c>
      <c r="AL289" s="48"/>
      <c r="AM289" s="16"/>
      <c r="AN289" s="7"/>
      <c r="AO289" s="4">
        <v>5.0280452616492557</v>
      </c>
      <c r="AQ289" s="3">
        <f t="shared" ca="1" si="41"/>
        <v>0</v>
      </c>
    </row>
    <row r="290" spans="1:43" ht="13.5" customHeight="1">
      <c r="A290" s="40">
        <v>20181100040</v>
      </c>
      <c r="B290" s="41" t="s">
        <v>380</v>
      </c>
      <c r="C290" s="41" t="s">
        <v>202</v>
      </c>
      <c r="D290" s="41"/>
      <c r="E290" s="41">
        <v>10</v>
      </c>
      <c r="F290" s="41" t="s">
        <v>147</v>
      </c>
      <c r="G290" s="42">
        <f ca="1">IFERROR(VLOOKUP(F290,'[1]2.仕掛品(製造部)'!MY:NB,4,0),0)</f>
        <v>1.2530513780924588</v>
      </c>
      <c r="H290" s="43">
        <v>0</v>
      </c>
      <c r="I290" s="43"/>
      <c r="J290" s="43">
        <v>0</v>
      </c>
      <c r="K290" s="46">
        <f>IFERROR(SUMIF('4.4製品課実績'!$A:$A,'4.仕掛品(製品課) (2)'!A290,'4.4製品課実績'!C:C),"")</f>
        <v>600</v>
      </c>
      <c r="L290" s="46">
        <f t="shared" ca="1" si="36"/>
        <v>7518.3082685547524</v>
      </c>
      <c r="M290" s="46">
        <f ca="1">$M$692/$L$692*L290</f>
        <v>8025.5367734930715</v>
      </c>
      <c r="N290" s="46"/>
      <c r="O290" s="46"/>
      <c r="P290" s="46"/>
      <c r="Q290" s="46"/>
      <c r="R290" s="52">
        <f ca="1">SUMIF('4.1製品別資材価格'!$A:$C,A290,'4.1製品別資材価格'!$C:$C)</f>
        <v>62.604335724609221</v>
      </c>
      <c r="S290" s="46">
        <f t="shared" ca="1" si="37"/>
        <v>37562.601434765536</v>
      </c>
      <c r="T290" s="46">
        <f ca="1">$T$692/$S$692*S290</f>
        <v>29696.403710642036</v>
      </c>
      <c r="U290" s="46">
        <f>IFERROR(SUMIF('4.4製品課実績'!$A:$A,'4.仕掛品(製品課) (2)'!A290,'4.4製品課実績'!D:D),"")</f>
        <v>770</v>
      </c>
      <c r="V290" s="46">
        <f>$V$692/$U$692*U290</f>
        <v>88582.006302411828</v>
      </c>
      <c r="W290" s="46"/>
      <c r="X290" s="46">
        <f>$X$692/$W$692*W290</f>
        <v>0</v>
      </c>
      <c r="Y290" s="46">
        <f t="shared" si="33"/>
        <v>6000</v>
      </c>
      <c r="Z290" s="46">
        <f>$Z$692/$Y$692*Y290</f>
        <v>2557.1463223365367</v>
      </c>
      <c r="AA290" s="46"/>
      <c r="AB290" s="46"/>
      <c r="AC290" s="46"/>
      <c r="AD290" s="46">
        <f t="shared" si="32"/>
        <v>600</v>
      </c>
      <c r="AE290" s="46">
        <f t="shared" ca="1" si="34"/>
        <v>128861.09310888348</v>
      </c>
      <c r="AF290" s="52">
        <f t="shared" ca="1" si="35"/>
        <v>214.7684885148058</v>
      </c>
      <c r="AG290" s="46">
        <f t="shared" si="38"/>
        <v>0</v>
      </c>
      <c r="AH290" s="46">
        <f t="shared" ca="1" si="39"/>
        <v>0</v>
      </c>
      <c r="AI290" s="46">
        <f>IFERROR(SUMIFS('4.3期末全在庫'!$G:$G,'4.3期末全在庫'!$B:$B,'4.仕掛品(製品課) (2)'!A290,'4.3期末全在庫'!$K:$K,"半製品"),"")</f>
        <v>0</v>
      </c>
      <c r="AJ290" s="47"/>
      <c r="AK290" s="46">
        <f t="shared" ca="1" si="40"/>
        <v>0</v>
      </c>
      <c r="AL290" s="48"/>
      <c r="AM290" s="16"/>
      <c r="AN290" s="7"/>
      <c r="AO290" s="4">
        <v>0</v>
      </c>
      <c r="AQ290" s="3" t="str">
        <f t="shared" ca="1" si="41"/>
        <v>ok</v>
      </c>
    </row>
    <row r="291" spans="1:43" ht="13.5" customHeight="1">
      <c r="A291" s="40">
        <v>20181100042</v>
      </c>
      <c r="B291" s="41" t="s">
        <v>381</v>
      </c>
      <c r="C291" s="41" t="s">
        <v>202</v>
      </c>
      <c r="D291" s="41"/>
      <c r="E291" s="41">
        <v>10</v>
      </c>
      <c r="F291" s="41" t="s">
        <v>108</v>
      </c>
      <c r="G291" s="42">
        <f ca="1">IFERROR(VLOOKUP(F291,'[1]2.仕掛品(製造部)'!MY:NB,4,0),0)</f>
        <v>1.1499333504230713</v>
      </c>
      <c r="H291" s="43">
        <v>0</v>
      </c>
      <c r="I291" s="43"/>
      <c r="J291" s="43">
        <v>0</v>
      </c>
      <c r="K291" s="46">
        <f>IFERROR(SUMIF('4.4製品課実績'!$A:$A,'4.仕掛品(製品課) (2)'!A291,'4.4製品課実績'!C:C),"")</f>
        <v>900</v>
      </c>
      <c r="L291" s="46">
        <f t="shared" ca="1" si="36"/>
        <v>10349.400153807641</v>
      </c>
      <c r="M291" s="46">
        <f ca="1">$M$692/$L$692*L291</f>
        <v>11047.630470989538</v>
      </c>
      <c r="N291" s="46"/>
      <c r="O291" s="46"/>
      <c r="P291" s="46"/>
      <c r="Q291" s="46"/>
      <c r="R291" s="52">
        <f ca="1">SUMIF('4.1製品別資材価格'!$A:$C,A291,'4.1製品別資材価格'!$C:$C)</f>
        <v>62.609482958108273</v>
      </c>
      <c r="S291" s="46">
        <f t="shared" ca="1" si="37"/>
        <v>56348.534662297447</v>
      </c>
      <c r="T291" s="46">
        <f ca="1">$T$692/$S$692*S291</f>
        <v>44548.267955848947</v>
      </c>
      <c r="U291" s="46">
        <f>IFERROR(SUMIF('4.4製品課実績'!$A:$A,'4.仕掛品(製品課) (2)'!A291,'4.4製品課実績'!D:D),"")</f>
        <v>940</v>
      </c>
      <c r="V291" s="46">
        <f>$V$692/$U$692*U291</f>
        <v>108139.07262891834</v>
      </c>
      <c r="W291" s="46"/>
      <c r="X291" s="46">
        <f>$X$692/$W$692*W291</f>
        <v>0</v>
      </c>
      <c r="Y291" s="46">
        <f t="shared" si="33"/>
        <v>9000</v>
      </c>
      <c r="Z291" s="46">
        <f>$Z$692/$Y$692*Y291</f>
        <v>3835.7194835048049</v>
      </c>
      <c r="AA291" s="46"/>
      <c r="AB291" s="46"/>
      <c r="AC291" s="46"/>
      <c r="AD291" s="46">
        <f t="shared" si="32"/>
        <v>900</v>
      </c>
      <c r="AE291" s="46">
        <f t="shared" ca="1" si="34"/>
        <v>167570.69053926162</v>
      </c>
      <c r="AF291" s="52">
        <f t="shared" ca="1" si="35"/>
        <v>186.18965615473513</v>
      </c>
      <c r="AG291" s="46">
        <f t="shared" si="38"/>
        <v>0</v>
      </c>
      <c r="AH291" s="46">
        <f t="shared" ca="1" si="39"/>
        <v>0</v>
      </c>
      <c r="AI291" s="46">
        <f>IFERROR(SUMIFS('4.3期末全在庫'!$G:$G,'4.3期末全在庫'!$B:$B,'4.仕掛品(製品課) (2)'!A291,'4.3期末全在庫'!$K:$K,"半製品"),"")</f>
        <v>0</v>
      </c>
      <c r="AJ291" s="47"/>
      <c r="AK291" s="46">
        <f t="shared" ca="1" si="40"/>
        <v>0</v>
      </c>
      <c r="AL291" s="48"/>
      <c r="AM291" s="16"/>
      <c r="AN291" s="7"/>
      <c r="AO291" s="4">
        <v>0</v>
      </c>
      <c r="AQ291" s="3" t="str">
        <f t="shared" ca="1" si="41"/>
        <v>ok</v>
      </c>
    </row>
    <row r="292" spans="1:43" ht="13.5" hidden="1" customHeight="1">
      <c r="A292" s="40">
        <v>20181100044</v>
      </c>
      <c r="B292" s="41" t="s">
        <v>382</v>
      </c>
      <c r="C292" s="41" t="s">
        <v>202</v>
      </c>
      <c r="D292" s="41"/>
      <c r="E292" s="41">
        <v>26</v>
      </c>
      <c r="F292" s="41" t="s">
        <v>157</v>
      </c>
      <c r="G292" s="42">
        <f ca="1">IFERROR(VLOOKUP(F292,'[1]2.仕掛品(製造部)'!MY:NB,4,0),0)</f>
        <v>1.1798247848759411</v>
      </c>
      <c r="H292" s="43">
        <v>0</v>
      </c>
      <c r="I292" s="43"/>
      <c r="J292" s="43">
        <v>0</v>
      </c>
      <c r="K292" s="46">
        <f>IFERROR(SUMIF('4.4製品課実績'!$A:$A,'4.仕掛品(製品課) (2)'!A292,'4.4製品課実績'!C:C),"")</f>
        <v>0</v>
      </c>
      <c r="L292" s="46">
        <f t="shared" ca="1" si="36"/>
        <v>0</v>
      </c>
      <c r="M292" s="46">
        <f ca="1">$M$692/$L$692*L292</f>
        <v>0</v>
      </c>
      <c r="N292" s="46"/>
      <c r="O292" s="46"/>
      <c r="P292" s="46"/>
      <c r="Q292" s="46"/>
      <c r="R292" s="52">
        <f ca="1">SUMIF('4.1製品別資材価格'!$A:$C,A292,'4.1製品別資材価格'!$C:$C)</f>
        <v>0</v>
      </c>
      <c r="S292" s="46">
        <f t="shared" ca="1" si="37"/>
        <v>0</v>
      </c>
      <c r="T292" s="46">
        <f ca="1">$T$692/$S$692*S292</f>
        <v>0</v>
      </c>
      <c r="U292" s="46">
        <f>IFERROR(SUMIF('4.4製品課実績'!$A:$A,'4.仕掛品(製品課) (2)'!A292,'4.4製品課実績'!D:D),"")</f>
        <v>0</v>
      </c>
      <c r="V292" s="46">
        <f>$V$692/$U$692*U292</f>
        <v>0</v>
      </c>
      <c r="W292" s="46"/>
      <c r="X292" s="46">
        <f>$X$692/$W$692*W292</f>
        <v>0</v>
      </c>
      <c r="Y292" s="46">
        <f t="shared" si="33"/>
        <v>0</v>
      </c>
      <c r="Z292" s="46">
        <f>$Z$692/$Y$692*Y292</f>
        <v>0</v>
      </c>
      <c r="AA292" s="46"/>
      <c r="AB292" s="46"/>
      <c r="AC292" s="46"/>
      <c r="AD292" s="46">
        <f t="shared" si="32"/>
        <v>0</v>
      </c>
      <c r="AE292" s="46">
        <f t="shared" ca="1" si="34"/>
        <v>0</v>
      </c>
      <c r="AF292" s="52">
        <f t="shared" ca="1" si="35"/>
        <v>0</v>
      </c>
      <c r="AG292" s="46">
        <f t="shared" si="38"/>
        <v>0</v>
      </c>
      <c r="AH292" s="46">
        <f t="shared" ca="1" si="39"/>
        <v>0</v>
      </c>
      <c r="AI292" s="46">
        <f>IFERROR(SUMIFS('4.3期末全在庫'!$G:$G,'4.3期末全在庫'!$B:$B,'4.仕掛品(製品課) (2)'!A292,'4.3期末全在庫'!$K:$K,"半製品"),"")</f>
        <v>0</v>
      </c>
      <c r="AJ292" s="47"/>
      <c r="AK292" s="46">
        <f t="shared" ca="1" si="40"/>
        <v>0</v>
      </c>
      <c r="AL292" s="48"/>
      <c r="AM292" s="16"/>
      <c r="AN292" s="7"/>
      <c r="AO292" s="4">
        <v>2.4012096851644138</v>
      </c>
      <c r="AQ292" s="3">
        <f t="shared" ca="1" si="41"/>
        <v>0</v>
      </c>
    </row>
    <row r="293" spans="1:43" ht="13.5" customHeight="1">
      <c r="A293" s="40">
        <v>20181100045</v>
      </c>
      <c r="B293" s="41" t="s">
        <v>383</v>
      </c>
      <c r="C293" s="41" t="s">
        <v>202</v>
      </c>
      <c r="D293" s="41"/>
      <c r="E293" s="41">
        <v>35</v>
      </c>
      <c r="F293" s="41" t="s">
        <v>170</v>
      </c>
      <c r="G293" s="42">
        <f ca="1">IFERROR(VLOOKUP(F293,'[1]2.仕掛品(製造部)'!MY:NB,4,0),0)</f>
        <v>1.1798247848759411</v>
      </c>
      <c r="H293" s="43">
        <v>0</v>
      </c>
      <c r="I293" s="43"/>
      <c r="J293" s="43">
        <v>0</v>
      </c>
      <c r="K293" s="46">
        <f>IFERROR(SUMIF('4.4製品課実績'!$A:$A,'4.仕掛品(製品課) (2)'!A293,'4.4製品課実績'!C:C),"")</f>
        <v>300</v>
      </c>
      <c r="L293" s="46">
        <f t="shared" ca="1" si="36"/>
        <v>12388.160241197382</v>
      </c>
      <c r="M293" s="46">
        <f ca="1">$M$692/$L$692*L293</f>
        <v>13223.937090672958</v>
      </c>
      <c r="N293" s="46"/>
      <c r="O293" s="46"/>
      <c r="P293" s="46"/>
      <c r="Q293" s="46"/>
      <c r="R293" s="52">
        <f ca="1">SUMIF('4.1製品別資材価格'!$A:$C,A293,'4.1製品別資材価格'!$C:$C)</f>
        <v>44.454164703114166</v>
      </c>
      <c r="S293" s="46">
        <f t="shared" ca="1" si="37"/>
        <v>13336.24941093425</v>
      </c>
      <c r="T293" s="46">
        <f ca="1">$T$692/$S$692*S293</f>
        <v>10543.42967115072</v>
      </c>
      <c r="U293" s="46">
        <f>IFERROR(SUMIF('4.4製品課実績'!$A:$A,'4.仕掛品(製品課) (2)'!A293,'4.4製品課実績'!D:D),"")</f>
        <v>195</v>
      </c>
      <c r="V293" s="46">
        <f>$V$692/$U$692*U293</f>
        <v>22433.10549216923</v>
      </c>
      <c r="W293" s="46"/>
      <c r="X293" s="46">
        <f>$X$692/$W$692*W293</f>
        <v>0</v>
      </c>
      <c r="Y293" s="46">
        <f t="shared" si="33"/>
        <v>10500</v>
      </c>
      <c r="Z293" s="46">
        <f>$Z$692/$Y$692*Y293</f>
        <v>4475.0060640889396</v>
      </c>
      <c r="AA293" s="46"/>
      <c r="AB293" s="46"/>
      <c r="AC293" s="46"/>
      <c r="AD293" s="46">
        <f t="shared" si="32"/>
        <v>300</v>
      </c>
      <c r="AE293" s="46">
        <f t="shared" ca="1" si="34"/>
        <v>50675.478318081849</v>
      </c>
      <c r="AF293" s="52">
        <f t="shared" ca="1" si="35"/>
        <v>168.91826106027284</v>
      </c>
      <c r="AG293" s="46">
        <f t="shared" si="38"/>
        <v>0</v>
      </c>
      <c r="AH293" s="46">
        <f t="shared" ca="1" si="39"/>
        <v>0</v>
      </c>
      <c r="AI293" s="46">
        <f>IFERROR(SUMIFS('4.3期末全在庫'!$G:$G,'4.3期末全在庫'!$B:$B,'4.仕掛品(製品課) (2)'!A293,'4.3期末全在庫'!$K:$K,"半製品"),"")</f>
        <v>0</v>
      </c>
      <c r="AJ293" s="47"/>
      <c r="AK293" s="46">
        <f t="shared" ca="1" si="40"/>
        <v>0</v>
      </c>
      <c r="AL293" s="48"/>
      <c r="AM293" s="16"/>
      <c r="AN293" s="7"/>
      <c r="AO293" s="4">
        <v>2.6255878162432964</v>
      </c>
      <c r="AQ293" s="3" t="str">
        <f t="shared" ca="1" si="41"/>
        <v>ok</v>
      </c>
    </row>
    <row r="294" spans="1:43" ht="13.5" hidden="1" customHeight="1">
      <c r="A294" s="40">
        <v>20181200016</v>
      </c>
      <c r="B294" s="41" t="s">
        <v>384</v>
      </c>
      <c r="C294" s="41" t="s">
        <v>202</v>
      </c>
      <c r="D294" s="41"/>
      <c r="E294" s="41">
        <v>26</v>
      </c>
      <c r="F294" s="41" t="s">
        <v>147</v>
      </c>
      <c r="G294" s="42">
        <f ca="1">IFERROR(VLOOKUP(F294,'[1]2.仕掛品(製造部)'!MY:NB,4,0),0)</f>
        <v>1.2530513780924588</v>
      </c>
      <c r="H294" s="43">
        <v>0</v>
      </c>
      <c r="I294" s="43"/>
      <c r="J294" s="43">
        <v>0</v>
      </c>
      <c r="K294" s="46">
        <f>IFERROR(SUMIF('4.4製品課実績'!$A:$A,'4.仕掛品(製品課) (2)'!A294,'4.4製品課実績'!C:C),"")</f>
        <v>0</v>
      </c>
      <c r="L294" s="46">
        <f t="shared" ca="1" si="36"/>
        <v>0</v>
      </c>
      <c r="M294" s="46">
        <f ca="1">$M$692/$L$692*L294</f>
        <v>0</v>
      </c>
      <c r="N294" s="46"/>
      <c r="O294" s="46"/>
      <c r="P294" s="46"/>
      <c r="Q294" s="46"/>
      <c r="R294" s="52">
        <f ca="1">SUMIF('4.1製品別資材価格'!$A:$C,A294,'4.1製品別資材価格'!$C:$C)</f>
        <v>0</v>
      </c>
      <c r="S294" s="46">
        <f t="shared" ca="1" si="37"/>
        <v>0</v>
      </c>
      <c r="T294" s="46">
        <f ca="1">$T$692/$S$692*S294</f>
        <v>0</v>
      </c>
      <c r="U294" s="46">
        <f>IFERROR(SUMIF('4.4製品課実績'!$A:$A,'4.仕掛品(製品課) (2)'!A294,'4.4製品課実績'!D:D),"")</f>
        <v>0</v>
      </c>
      <c r="V294" s="46">
        <f>$V$692/$U$692*U294</f>
        <v>0</v>
      </c>
      <c r="W294" s="46"/>
      <c r="X294" s="46">
        <f>$X$692/$W$692*W294</f>
        <v>0</v>
      </c>
      <c r="Y294" s="46">
        <f t="shared" si="33"/>
        <v>0</v>
      </c>
      <c r="Z294" s="46">
        <f>$Z$692/$Y$692*Y294</f>
        <v>0</v>
      </c>
      <c r="AA294" s="46"/>
      <c r="AB294" s="46"/>
      <c r="AC294" s="46"/>
      <c r="AD294" s="46">
        <f t="shared" si="32"/>
        <v>0</v>
      </c>
      <c r="AE294" s="46">
        <f t="shared" ca="1" si="34"/>
        <v>0</v>
      </c>
      <c r="AF294" s="52">
        <f t="shared" ca="1" si="35"/>
        <v>0</v>
      </c>
      <c r="AG294" s="46">
        <f t="shared" si="38"/>
        <v>0</v>
      </c>
      <c r="AH294" s="46">
        <f t="shared" ca="1" si="39"/>
        <v>0</v>
      </c>
      <c r="AI294" s="46">
        <f>IFERROR(SUMIFS('4.3期末全在庫'!$G:$G,'4.3期末全在庫'!$B:$B,'4.仕掛品(製品課) (2)'!A294,'4.3期末全在庫'!$K:$K,"半製品"),"")</f>
        <v>0</v>
      </c>
      <c r="AJ294" s="47"/>
      <c r="AK294" s="46">
        <f t="shared" ca="1" si="40"/>
        <v>0</v>
      </c>
      <c r="AL294" s="48"/>
      <c r="AM294" s="16"/>
      <c r="AN294" s="7"/>
      <c r="AO294" s="4">
        <v>0</v>
      </c>
      <c r="AQ294" s="3">
        <f t="shared" ca="1" si="41"/>
        <v>0</v>
      </c>
    </row>
    <row r="295" spans="1:43" ht="13.5" hidden="1" customHeight="1">
      <c r="A295" s="40">
        <v>20181200017</v>
      </c>
      <c r="B295" s="41" t="s">
        <v>385</v>
      </c>
      <c r="C295" s="41" t="s">
        <v>202</v>
      </c>
      <c r="D295" s="41"/>
      <c r="E295" s="41">
        <v>26</v>
      </c>
      <c r="F295" s="41" t="s">
        <v>108</v>
      </c>
      <c r="G295" s="42">
        <f ca="1">IFERROR(VLOOKUP(F295,'[1]2.仕掛品(製造部)'!MY:NB,4,0),0)</f>
        <v>1.1499333504230713</v>
      </c>
      <c r="H295" s="43">
        <v>0</v>
      </c>
      <c r="I295" s="43"/>
      <c r="J295" s="43">
        <v>0</v>
      </c>
      <c r="K295" s="46">
        <f>IFERROR(SUMIF('4.4製品課実績'!$A:$A,'4.仕掛品(製品課) (2)'!A295,'4.4製品課実績'!C:C),"")</f>
        <v>0</v>
      </c>
      <c r="L295" s="46">
        <f t="shared" ca="1" si="36"/>
        <v>0</v>
      </c>
      <c r="M295" s="46">
        <f ca="1">$M$692/$L$692*L295</f>
        <v>0</v>
      </c>
      <c r="N295" s="46"/>
      <c r="O295" s="46"/>
      <c r="P295" s="46"/>
      <c r="Q295" s="46"/>
      <c r="R295" s="52">
        <f ca="1">SUMIF('4.1製品別資材価格'!$A:$C,A295,'4.1製品別資材価格'!$C:$C)</f>
        <v>0</v>
      </c>
      <c r="S295" s="46">
        <f t="shared" ca="1" si="37"/>
        <v>0</v>
      </c>
      <c r="T295" s="46">
        <f ca="1">$T$692/$S$692*S295</f>
        <v>0</v>
      </c>
      <c r="U295" s="46">
        <f>IFERROR(SUMIF('4.4製品課実績'!$A:$A,'4.仕掛品(製品課) (2)'!A295,'4.4製品課実績'!D:D),"")</f>
        <v>0</v>
      </c>
      <c r="V295" s="46">
        <f>$V$692/$U$692*U295</f>
        <v>0</v>
      </c>
      <c r="W295" s="46"/>
      <c r="X295" s="46">
        <f>$X$692/$W$692*W295</f>
        <v>0</v>
      </c>
      <c r="Y295" s="46">
        <f t="shared" si="33"/>
        <v>0</v>
      </c>
      <c r="Z295" s="46">
        <f>$Z$692/$Y$692*Y295</f>
        <v>0</v>
      </c>
      <c r="AA295" s="46"/>
      <c r="AB295" s="46"/>
      <c r="AC295" s="46"/>
      <c r="AD295" s="46">
        <f t="shared" si="32"/>
        <v>0</v>
      </c>
      <c r="AE295" s="46">
        <f t="shared" ca="1" si="34"/>
        <v>0</v>
      </c>
      <c r="AF295" s="52">
        <f t="shared" ca="1" si="35"/>
        <v>0</v>
      </c>
      <c r="AG295" s="46">
        <f t="shared" si="38"/>
        <v>0</v>
      </c>
      <c r="AH295" s="46">
        <f t="shared" ca="1" si="39"/>
        <v>0</v>
      </c>
      <c r="AI295" s="46">
        <f>IFERROR(SUMIFS('4.3期末全在庫'!$G:$G,'4.3期末全在庫'!$B:$B,'4.仕掛品(製品課) (2)'!A295,'4.3期末全在庫'!$K:$K,"半製品"),"")</f>
        <v>0</v>
      </c>
      <c r="AJ295" s="47"/>
      <c r="AK295" s="46">
        <f t="shared" ca="1" si="40"/>
        <v>0</v>
      </c>
      <c r="AL295" s="48"/>
      <c r="AM295" s="16"/>
      <c r="AN295" s="7">
        <v>2.3185659052505558</v>
      </c>
      <c r="AO295" s="4">
        <v>20.386625131264491</v>
      </c>
      <c r="AQ295" s="3">
        <f t="shared" ca="1" si="41"/>
        <v>0</v>
      </c>
    </row>
    <row r="296" spans="1:43" ht="13.5" hidden="1" customHeight="1">
      <c r="A296" s="40">
        <v>20181200018</v>
      </c>
      <c r="B296" s="41" t="s">
        <v>386</v>
      </c>
      <c r="C296" s="41" t="s">
        <v>202</v>
      </c>
      <c r="D296" s="41"/>
      <c r="E296" s="41">
        <v>26</v>
      </c>
      <c r="F296" s="41" t="s">
        <v>157</v>
      </c>
      <c r="G296" s="42">
        <f ca="1">IFERROR(VLOOKUP(F296,'[1]2.仕掛品(製造部)'!MY:NB,4,0),0)</f>
        <v>1.1798247848759411</v>
      </c>
      <c r="H296" s="43">
        <v>0</v>
      </c>
      <c r="I296" s="43"/>
      <c r="J296" s="43">
        <v>0</v>
      </c>
      <c r="K296" s="46">
        <f>IFERROR(SUMIF('4.4製品課実績'!$A:$A,'4.仕掛品(製品課) (2)'!A296,'4.4製品課実績'!C:C),"")</f>
        <v>0</v>
      </c>
      <c r="L296" s="46">
        <f t="shared" ca="1" si="36"/>
        <v>0</v>
      </c>
      <c r="M296" s="46">
        <f ca="1">$M$692/$L$692*L296</f>
        <v>0</v>
      </c>
      <c r="N296" s="46"/>
      <c r="O296" s="46"/>
      <c r="P296" s="46"/>
      <c r="Q296" s="46"/>
      <c r="R296" s="52">
        <f ca="1">SUMIF('4.1製品別資材価格'!$A:$C,A296,'4.1製品別資材価格'!$C:$C)</f>
        <v>0</v>
      </c>
      <c r="S296" s="46">
        <f t="shared" ca="1" si="37"/>
        <v>0</v>
      </c>
      <c r="T296" s="46">
        <f ca="1">$T$692/$S$692*S296</f>
        <v>0</v>
      </c>
      <c r="U296" s="46">
        <f>IFERROR(SUMIF('4.4製品課実績'!$A:$A,'4.仕掛品(製品課) (2)'!A296,'4.4製品課実績'!D:D),"")</f>
        <v>0</v>
      </c>
      <c r="V296" s="46">
        <f>$V$692/$U$692*U296</f>
        <v>0</v>
      </c>
      <c r="W296" s="46"/>
      <c r="X296" s="46">
        <f>$X$692/$W$692*W296</f>
        <v>0</v>
      </c>
      <c r="Y296" s="46">
        <f t="shared" si="33"/>
        <v>0</v>
      </c>
      <c r="Z296" s="46">
        <f>$Z$692/$Y$692*Y296</f>
        <v>0</v>
      </c>
      <c r="AA296" s="46"/>
      <c r="AB296" s="46"/>
      <c r="AC296" s="46"/>
      <c r="AD296" s="46">
        <f t="shared" si="32"/>
        <v>0</v>
      </c>
      <c r="AE296" s="46">
        <f t="shared" ca="1" si="34"/>
        <v>0</v>
      </c>
      <c r="AF296" s="52">
        <f t="shared" ca="1" si="35"/>
        <v>0</v>
      </c>
      <c r="AG296" s="46">
        <f t="shared" si="38"/>
        <v>0</v>
      </c>
      <c r="AH296" s="46">
        <f t="shared" ca="1" si="39"/>
        <v>0</v>
      </c>
      <c r="AI296" s="46">
        <f>IFERROR(SUMIFS('4.3期末全在庫'!$G:$G,'4.3期末全在庫'!$B:$B,'4.仕掛品(製品課) (2)'!A296,'4.3期末全在庫'!$K:$K,"半製品"),"")</f>
        <v>0</v>
      </c>
      <c r="AJ296" s="47"/>
      <c r="AK296" s="46">
        <f t="shared" ca="1" si="40"/>
        <v>0</v>
      </c>
      <c r="AL296" s="48"/>
      <c r="AM296" s="16"/>
      <c r="AN296" s="7">
        <v>16.14277314273755</v>
      </c>
      <c r="AO296" s="4">
        <v>0</v>
      </c>
      <c r="AQ296" s="3">
        <f t="shared" ca="1" si="41"/>
        <v>0</v>
      </c>
    </row>
    <row r="297" spans="1:43" ht="13.5" customHeight="1">
      <c r="A297" s="40">
        <v>20190100014</v>
      </c>
      <c r="B297" s="41" t="s">
        <v>387</v>
      </c>
      <c r="C297" s="41" t="s">
        <v>202</v>
      </c>
      <c r="D297" s="41"/>
      <c r="E297" s="41">
        <v>50</v>
      </c>
      <c r="F297" s="41" t="s">
        <v>108</v>
      </c>
      <c r="G297" s="42">
        <f ca="1">IFERROR(VLOOKUP(F297,'[1]2.仕掛品(製造部)'!MY:NB,4,0),0)</f>
        <v>1.1499333504230713</v>
      </c>
      <c r="H297" s="43">
        <v>0</v>
      </c>
      <c r="I297" s="43"/>
      <c r="J297" s="43">
        <v>0</v>
      </c>
      <c r="K297" s="46">
        <f>IFERROR(SUMIF('4.4製品課実績'!$A:$A,'4.仕掛品(製品課) (2)'!A297,'4.4製品課実績'!C:C),"")</f>
        <v>6000</v>
      </c>
      <c r="L297" s="46">
        <f t="shared" ca="1" si="36"/>
        <v>344980.0051269214</v>
      </c>
      <c r="M297" s="46">
        <f ca="1">$M$692/$L$692*L297</f>
        <v>368254.34903298464</v>
      </c>
      <c r="N297" s="46"/>
      <c r="O297" s="46"/>
      <c r="P297" s="46"/>
      <c r="Q297" s="46"/>
      <c r="R297" s="52">
        <f ca="1">SUMIF('4.1製品別資材価格'!$A:$C,A297,'4.1製品別資材価格'!$C:$C)</f>
        <v>42.973119705473025</v>
      </c>
      <c r="S297" s="46">
        <f t="shared" ca="1" si="37"/>
        <v>257838.71823283815</v>
      </c>
      <c r="T297" s="46">
        <f ca="1">$T$692/$S$692*S297</f>
        <v>203843.24770941242</v>
      </c>
      <c r="U297" s="46">
        <f>IFERROR(SUMIF('4.4製品課実績'!$A:$A,'4.仕掛品(製品課) (2)'!A297,'4.4製品課実績'!D:D),"")</f>
        <v>1760</v>
      </c>
      <c r="V297" s="46">
        <f>$V$692/$U$692*U297</f>
        <v>202473.15726265562</v>
      </c>
      <c r="W297" s="46"/>
      <c r="X297" s="46">
        <f>$X$692/$W$692*W297</f>
        <v>0</v>
      </c>
      <c r="Y297" s="46">
        <f t="shared" si="33"/>
        <v>300000</v>
      </c>
      <c r="Z297" s="46">
        <f>$Z$692/$Y$692*Y297</f>
        <v>127857.31611682684</v>
      </c>
      <c r="AA297" s="46"/>
      <c r="AB297" s="46"/>
      <c r="AC297" s="46"/>
      <c r="AD297" s="46">
        <f t="shared" si="32"/>
        <v>6000</v>
      </c>
      <c r="AE297" s="46">
        <f t="shared" ca="1" si="34"/>
        <v>902428.07012187946</v>
      </c>
      <c r="AF297" s="52">
        <f t="shared" ca="1" si="35"/>
        <v>150.40467835364657</v>
      </c>
      <c r="AG297" s="46">
        <f t="shared" si="38"/>
        <v>0</v>
      </c>
      <c r="AH297" s="46">
        <f t="shared" ca="1" si="39"/>
        <v>0</v>
      </c>
      <c r="AI297" s="46">
        <f>IFERROR(SUMIFS('4.3期末全在庫'!$G:$G,'4.3期末全在庫'!$B:$B,'4.仕掛品(製品課) (2)'!A297,'4.3期末全在庫'!$K:$K,"半製品"),"")</f>
        <v>0</v>
      </c>
      <c r="AJ297" s="47"/>
      <c r="AK297" s="46">
        <f t="shared" ca="1" si="40"/>
        <v>0</v>
      </c>
      <c r="AL297" s="48"/>
      <c r="AM297" s="16"/>
      <c r="AN297" s="7">
        <v>27.511771176258382</v>
      </c>
      <c r="AO297" s="4">
        <v>124.33255155840564</v>
      </c>
      <c r="AQ297" s="3" t="str">
        <f t="shared" ca="1" si="41"/>
        <v>ok</v>
      </c>
    </row>
    <row r="298" spans="1:43" ht="13.5" hidden="1" customHeight="1">
      <c r="A298" s="40">
        <v>20190300002</v>
      </c>
      <c r="B298" s="41" t="s">
        <v>388</v>
      </c>
      <c r="C298" s="41" t="s">
        <v>202</v>
      </c>
      <c r="D298" s="41"/>
      <c r="E298" s="41">
        <v>77.5</v>
      </c>
      <c r="F298" s="41" t="s">
        <v>108</v>
      </c>
      <c r="G298" s="42">
        <f ca="1">IFERROR(VLOOKUP(F298,'[1]2.仕掛品(製造部)'!MY:NB,4,0),0)</f>
        <v>1.1499333504230713</v>
      </c>
      <c r="H298" s="43">
        <v>0</v>
      </c>
      <c r="I298" s="43"/>
      <c r="J298" s="43">
        <v>0</v>
      </c>
      <c r="K298" s="46">
        <f>IFERROR(SUMIF('4.4製品課実績'!$A:$A,'4.仕掛品(製品課) (2)'!A298,'4.4製品課実績'!C:C),"")</f>
        <v>0</v>
      </c>
      <c r="L298" s="46">
        <f t="shared" ca="1" si="36"/>
        <v>0</v>
      </c>
      <c r="M298" s="46">
        <f ca="1">$M$692/$L$692*L298</f>
        <v>0</v>
      </c>
      <c r="N298" s="46"/>
      <c r="O298" s="46"/>
      <c r="P298" s="46"/>
      <c r="Q298" s="46"/>
      <c r="R298" s="52">
        <f ca="1">SUMIF('4.1製品別資材価格'!$A:$C,A298,'4.1製品別資材価格'!$C:$C)</f>
        <v>0</v>
      </c>
      <c r="S298" s="46">
        <f t="shared" ca="1" si="37"/>
        <v>0</v>
      </c>
      <c r="T298" s="46">
        <f ca="1">$T$692/$S$692*S298</f>
        <v>0</v>
      </c>
      <c r="U298" s="46">
        <f>IFERROR(SUMIF('4.4製品課実績'!$A:$A,'4.仕掛品(製品課) (2)'!A298,'4.4製品課実績'!D:D),"")</f>
        <v>0</v>
      </c>
      <c r="V298" s="46">
        <f>$V$692/$U$692*U298</f>
        <v>0</v>
      </c>
      <c r="W298" s="46"/>
      <c r="X298" s="46">
        <f>$X$692/$W$692*W298</f>
        <v>0</v>
      </c>
      <c r="Y298" s="46">
        <f t="shared" si="33"/>
        <v>0</v>
      </c>
      <c r="Z298" s="46">
        <f>$Z$692/$Y$692*Y298</f>
        <v>0</v>
      </c>
      <c r="AA298" s="46"/>
      <c r="AB298" s="46"/>
      <c r="AC298" s="46"/>
      <c r="AD298" s="46">
        <f t="shared" si="32"/>
        <v>0</v>
      </c>
      <c r="AE298" s="46">
        <f t="shared" ca="1" si="34"/>
        <v>0</v>
      </c>
      <c r="AF298" s="52">
        <f t="shared" ca="1" si="35"/>
        <v>0</v>
      </c>
      <c r="AG298" s="46">
        <f t="shared" si="38"/>
        <v>0</v>
      </c>
      <c r="AH298" s="46">
        <f t="shared" ca="1" si="39"/>
        <v>0</v>
      </c>
      <c r="AI298" s="46">
        <f>IFERROR(SUMIFS('4.3期末全在庫'!$G:$G,'4.3期末全在庫'!$B:$B,'4.仕掛品(製品課) (2)'!A298,'4.3期末全在庫'!$K:$K,"半製品"),"")</f>
        <v>0</v>
      </c>
      <c r="AJ298" s="47"/>
      <c r="AK298" s="46">
        <f t="shared" ca="1" si="40"/>
        <v>0</v>
      </c>
      <c r="AL298" s="48"/>
      <c r="AM298" s="16"/>
      <c r="AN298" s="7">
        <v>1.7633249302542546</v>
      </c>
      <c r="AO298" s="4">
        <v>21.442919349461668</v>
      </c>
      <c r="AQ298" s="3">
        <f t="shared" ca="1" si="41"/>
        <v>0</v>
      </c>
    </row>
    <row r="299" spans="1:43" ht="13.5" hidden="1" customHeight="1">
      <c r="A299" s="40">
        <v>20190300078</v>
      </c>
      <c r="B299" s="41" t="s">
        <v>389</v>
      </c>
      <c r="C299" s="41" t="s">
        <v>202</v>
      </c>
      <c r="D299" s="41"/>
      <c r="E299" s="41">
        <v>145</v>
      </c>
      <c r="F299" s="41" t="s">
        <v>390</v>
      </c>
      <c r="G299" s="42">
        <f ca="1">IFERROR(VLOOKUP(F299,'[1]2.仕掛品(製造部)'!MY:NB,4,0),0)</f>
        <v>0</v>
      </c>
      <c r="H299" s="43">
        <v>0</v>
      </c>
      <c r="I299" s="43"/>
      <c r="J299" s="43">
        <v>0</v>
      </c>
      <c r="K299" s="46">
        <f>IFERROR(SUMIF('4.4製品課実績'!$A:$A,'4.仕掛品(製品課) (2)'!A299,'4.4製品課実績'!C:C),"")</f>
        <v>0</v>
      </c>
      <c r="L299" s="46">
        <f t="shared" ca="1" si="36"/>
        <v>0</v>
      </c>
      <c r="M299" s="46">
        <f ca="1">$M$692/$L$692*L299</f>
        <v>0</v>
      </c>
      <c r="N299" s="46"/>
      <c r="O299" s="46"/>
      <c r="P299" s="46"/>
      <c r="Q299" s="46"/>
      <c r="R299" s="52">
        <f ca="1">SUMIF('4.1製品別資材価格'!$A:$C,A299,'4.1製品別資材価格'!$C:$C)</f>
        <v>0</v>
      </c>
      <c r="S299" s="46">
        <f t="shared" ca="1" si="37"/>
        <v>0</v>
      </c>
      <c r="T299" s="46">
        <f ca="1">$T$692/$S$692*S299</f>
        <v>0</v>
      </c>
      <c r="U299" s="46">
        <f>IFERROR(SUMIF('4.4製品課実績'!$A:$A,'4.仕掛品(製品課) (2)'!A299,'4.4製品課実績'!D:D),"")</f>
        <v>0</v>
      </c>
      <c r="V299" s="46">
        <f>$V$692/$U$692*U299</f>
        <v>0</v>
      </c>
      <c r="W299" s="46"/>
      <c r="X299" s="46">
        <f>$X$692/$W$692*W299</f>
        <v>0</v>
      </c>
      <c r="Y299" s="46">
        <f t="shared" si="33"/>
        <v>0</v>
      </c>
      <c r="Z299" s="46">
        <f>$Z$692/$Y$692*Y299</f>
        <v>0</v>
      </c>
      <c r="AA299" s="46"/>
      <c r="AB299" s="46"/>
      <c r="AC299" s="46"/>
      <c r="AD299" s="46">
        <f t="shared" si="32"/>
        <v>0</v>
      </c>
      <c r="AE299" s="46">
        <f t="shared" ca="1" si="34"/>
        <v>0</v>
      </c>
      <c r="AF299" s="52">
        <f t="shared" ca="1" si="35"/>
        <v>0</v>
      </c>
      <c r="AG299" s="46">
        <f t="shared" si="38"/>
        <v>0</v>
      </c>
      <c r="AH299" s="46">
        <f t="shared" ca="1" si="39"/>
        <v>0</v>
      </c>
      <c r="AI299" s="46">
        <f>IFERROR(SUMIFS('4.3期末全在庫'!$G:$G,'4.3期末全在庫'!$B:$B,'4.仕掛品(製品課) (2)'!A299,'4.3期末全在庫'!$K:$K,"半製品"),"")</f>
        <v>0</v>
      </c>
      <c r="AJ299" s="47"/>
      <c r="AK299" s="46">
        <f t="shared" ca="1" si="40"/>
        <v>0</v>
      </c>
      <c r="AL299" s="48"/>
      <c r="AM299" s="16"/>
      <c r="AN299" s="7">
        <v>18.575414200029591</v>
      </c>
      <c r="AO299" s="4">
        <v>0</v>
      </c>
      <c r="AQ299" s="3">
        <f t="shared" ca="1" si="41"/>
        <v>0</v>
      </c>
    </row>
    <row r="300" spans="1:43" ht="13.5" hidden="1" customHeight="1">
      <c r="A300" s="40">
        <v>20191200001</v>
      </c>
      <c r="B300" s="41" t="s">
        <v>391</v>
      </c>
      <c r="C300" s="41" t="s">
        <v>202</v>
      </c>
      <c r="D300" s="41"/>
      <c r="E300" s="41">
        <v>150</v>
      </c>
      <c r="F300" s="41" t="s">
        <v>162</v>
      </c>
      <c r="G300" s="42">
        <f ca="1">IFERROR(VLOOKUP(F300,'[1]2.仕掛品(製造部)'!MY:NB,4,0),0)</f>
        <v>0</v>
      </c>
      <c r="H300" s="43">
        <v>0</v>
      </c>
      <c r="I300" s="43"/>
      <c r="J300" s="43">
        <v>0</v>
      </c>
      <c r="K300" s="46">
        <f>IFERROR(SUMIF('4.4製品課実績'!$A:$A,'4.仕掛品(製品課) (2)'!A300,'4.4製品課実績'!C:C),"")</f>
        <v>0</v>
      </c>
      <c r="L300" s="46">
        <f t="shared" ca="1" si="36"/>
        <v>0</v>
      </c>
      <c r="M300" s="46">
        <f ca="1">$M$692/$L$692*L300</f>
        <v>0</v>
      </c>
      <c r="N300" s="46"/>
      <c r="O300" s="46"/>
      <c r="P300" s="46"/>
      <c r="Q300" s="46"/>
      <c r="R300" s="52">
        <f ca="1">SUMIF('4.1製品別資材価格'!$A:$C,A300,'4.1製品別資材価格'!$C:$C)</f>
        <v>0</v>
      </c>
      <c r="S300" s="46">
        <f t="shared" ca="1" si="37"/>
        <v>0</v>
      </c>
      <c r="T300" s="46">
        <f ca="1">$T$692/$S$692*S300</f>
        <v>0</v>
      </c>
      <c r="U300" s="46">
        <f>IFERROR(SUMIF('4.4製品課実績'!$A:$A,'4.仕掛品(製品課) (2)'!A300,'4.4製品課実績'!D:D),"")</f>
        <v>0</v>
      </c>
      <c r="V300" s="46">
        <f>$V$692/$U$692*U300</f>
        <v>0</v>
      </c>
      <c r="W300" s="46"/>
      <c r="X300" s="46">
        <f>$X$692/$W$692*W300</f>
        <v>0</v>
      </c>
      <c r="Y300" s="46">
        <f t="shared" si="33"/>
        <v>0</v>
      </c>
      <c r="Z300" s="46">
        <f>$Z$692/$Y$692*Y300</f>
        <v>0</v>
      </c>
      <c r="AA300" s="46"/>
      <c r="AB300" s="46"/>
      <c r="AC300" s="46"/>
      <c r="AD300" s="46">
        <f t="shared" si="32"/>
        <v>0</v>
      </c>
      <c r="AE300" s="46">
        <f t="shared" ca="1" si="34"/>
        <v>0</v>
      </c>
      <c r="AF300" s="52">
        <f t="shared" ca="1" si="35"/>
        <v>0</v>
      </c>
      <c r="AG300" s="46">
        <f t="shared" si="38"/>
        <v>0</v>
      </c>
      <c r="AH300" s="46">
        <f t="shared" ca="1" si="39"/>
        <v>0</v>
      </c>
      <c r="AI300" s="46">
        <f>IFERROR(SUMIFS('4.3期末全在庫'!$G:$G,'4.3期末全在庫'!$B:$B,'4.仕掛品(製品課) (2)'!A300,'4.3期末全在庫'!$K:$K,"半製品"),"")</f>
        <v>0</v>
      </c>
      <c r="AJ300" s="47"/>
      <c r="AK300" s="46">
        <f t="shared" ca="1" si="40"/>
        <v>0</v>
      </c>
      <c r="AL300" s="48"/>
      <c r="AM300" s="16"/>
      <c r="AN300" s="7">
        <v>36.147551165802447</v>
      </c>
      <c r="AO300" s="4">
        <v>161.54396339244812</v>
      </c>
      <c r="AQ300" s="3">
        <f t="shared" ca="1" si="41"/>
        <v>0</v>
      </c>
    </row>
    <row r="301" spans="1:43" ht="13.5" customHeight="1">
      <c r="A301" s="40">
        <v>20191200078</v>
      </c>
      <c r="B301" s="41" t="s">
        <v>392</v>
      </c>
      <c r="C301" s="41" t="s">
        <v>202</v>
      </c>
      <c r="D301" s="41"/>
      <c r="E301" s="41">
        <v>77.5</v>
      </c>
      <c r="F301" s="41" t="s">
        <v>155</v>
      </c>
      <c r="G301" s="42">
        <f ca="1">IFERROR(VLOOKUP(F301,'[1]2.仕掛品(製造部)'!MY:NB,4,0),0)</f>
        <v>1.2530513780924588</v>
      </c>
      <c r="H301" s="43">
        <v>0</v>
      </c>
      <c r="I301" s="43"/>
      <c r="J301" s="43">
        <v>0</v>
      </c>
      <c r="K301" s="46">
        <f>IFERROR(SUMIF('4.4製品課実績'!$A:$A,'4.仕掛品(製品課) (2)'!A301,'4.4製品課実績'!C:C),"")</f>
        <v>300</v>
      </c>
      <c r="L301" s="46">
        <f t="shared" ca="1" si="36"/>
        <v>29133.444540649667</v>
      </c>
      <c r="M301" s="46">
        <f ca="1">$M$692/$L$692*L301</f>
        <v>31098.954997285651</v>
      </c>
      <c r="N301" s="46"/>
      <c r="O301" s="46"/>
      <c r="P301" s="46"/>
      <c r="Q301" s="46"/>
      <c r="R301" s="52">
        <f ca="1">SUMIF('4.1製品別資材価格'!$A:$C,A301,'4.1製品別資材価格'!$C:$C)</f>
        <v>539.29469246575343</v>
      </c>
      <c r="S301" s="46">
        <f t="shared" ca="1" si="37"/>
        <v>161788.40773972604</v>
      </c>
      <c r="T301" s="46">
        <f ca="1">$T$692/$S$692*S301</f>
        <v>127907.37830777872</v>
      </c>
      <c r="U301" s="46">
        <f>IFERROR(SUMIF('4.4製品課実績'!$A:$A,'4.仕掛品(製品課) (2)'!A301,'4.4製品課実績'!D:D),"")</f>
        <v>745</v>
      </c>
      <c r="V301" s="46">
        <f>$V$692/$U$692*U301</f>
        <v>85705.96713674911</v>
      </c>
      <c r="W301" s="46"/>
      <c r="X301" s="46">
        <f>$X$692/$W$692*W301</f>
        <v>0</v>
      </c>
      <c r="Y301" s="46">
        <f t="shared" si="33"/>
        <v>23250</v>
      </c>
      <c r="Z301" s="46">
        <f>$Z$692/$Y$692*Y301</f>
        <v>9908.9419990540791</v>
      </c>
      <c r="AA301" s="46"/>
      <c r="AB301" s="46"/>
      <c r="AC301" s="46"/>
      <c r="AD301" s="46">
        <f t="shared" si="32"/>
        <v>300</v>
      </c>
      <c r="AE301" s="46">
        <f t="shared" ca="1" si="34"/>
        <v>254621.24244086756</v>
      </c>
      <c r="AF301" s="52">
        <f t="shared" ca="1" si="35"/>
        <v>848.73747480289182</v>
      </c>
      <c r="AG301" s="46">
        <f t="shared" si="38"/>
        <v>0</v>
      </c>
      <c r="AH301" s="46">
        <f t="shared" ca="1" si="39"/>
        <v>0</v>
      </c>
      <c r="AI301" s="46">
        <f>IFERROR(SUMIFS('4.3期末全在庫'!$G:$G,'4.3期末全在庫'!$B:$B,'4.仕掛品(製品課) (2)'!A301,'4.3期末全在庫'!$K:$K,"半製品"),"")</f>
        <v>0</v>
      </c>
      <c r="AJ301" s="47"/>
      <c r="AK301" s="46">
        <f t="shared" ca="1" si="40"/>
        <v>0</v>
      </c>
      <c r="AL301" s="48"/>
      <c r="AM301" s="16"/>
      <c r="AN301" s="7">
        <v>26.762994350051784</v>
      </c>
      <c r="AO301" s="4">
        <v>144.49463941381384</v>
      </c>
      <c r="AQ301" s="3" t="str">
        <f t="shared" ca="1" si="41"/>
        <v>ok</v>
      </c>
    </row>
    <row r="302" spans="1:43" ht="13.5" hidden="1" customHeight="1">
      <c r="A302" s="40">
        <v>20191200083</v>
      </c>
      <c r="B302" s="41" t="s">
        <v>393</v>
      </c>
      <c r="C302" s="41" t="s">
        <v>202</v>
      </c>
      <c r="D302" s="41"/>
      <c r="E302" s="41">
        <v>130</v>
      </c>
      <c r="F302" s="41" t="s">
        <v>93</v>
      </c>
      <c r="G302" s="42">
        <f ca="1">IFERROR(VLOOKUP(F302,'[1]2.仕掛品(製造部)'!MY:NB,4,0),0)</f>
        <v>1.5731245205740305</v>
      </c>
      <c r="H302" s="43">
        <v>0</v>
      </c>
      <c r="I302" s="43"/>
      <c r="J302" s="43">
        <v>0</v>
      </c>
      <c r="K302" s="46">
        <f>IFERROR(SUMIF('4.4製品課実績'!$A:$A,'4.仕掛品(製品課) (2)'!A302,'4.4製品課実績'!C:C),"")</f>
        <v>0</v>
      </c>
      <c r="L302" s="46">
        <f t="shared" ca="1" si="36"/>
        <v>0</v>
      </c>
      <c r="M302" s="46">
        <f ca="1">$M$692/$L$692*L302</f>
        <v>0</v>
      </c>
      <c r="N302" s="46"/>
      <c r="O302" s="46"/>
      <c r="P302" s="46"/>
      <c r="Q302" s="46"/>
      <c r="R302" s="52">
        <f ca="1">SUMIF('4.1製品別資材価格'!$A:$C,A302,'4.1製品別資材価格'!$C:$C)</f>
        <v>0</v>
      </c>
      <c r="S302" s="46">
        <f t="shared" ca="1" si="37"/>
        <v>0</v>
      </c>
      <c r="T302" s="46">
        <f ca="1">$T$692/$S$692*S302</f>
        <v>0</v>
      </c>
      <c r="U302" s="46">
        <f>IFERROR(SUMIF('4.4製品課実績'!$A:$A,'4.仕掛品(製品課) (2)'!A302,'4.4製品課実績'!D:D),"")</f>
        <v>0</v>
      </c>
      <c r="V302" s="46">
        <f>$V$692/$U$692*U302</f>
        <v>0</v>
      </c>
      <c r="W302" s="46"/>
      <c r="X302" s="46">
        <f>$X$692/$W$692*W302</f>
        <v>0</v>
      </c>
      <c r="Y302" s="46">
        <f t="shared" si="33"/>
        <v>0</v>
      </c>
      <c r="Z302" s="46">
        <f>$Z$692/$Y$692*Y302</f>
        <v>0</v>
      </c>
      <c r="AA302" s="46"/>
      <c r="AB302" s="46"/>
      <c r="AC302" s="46"/>
      <c r="AD302" s="46">
        <f t="shared" si="32"/>
        <v>0</v>
      </c>
      <c r="AE302" s="46">
        <f t="shared" ca="1" si="34"/>
        <v>0</v>
      </c>
      <c r="AF302" s="52">
        <f t="shared" ca="1" si="35"/>
        <v>0</v>
      </c>
      <c r="AG302" s="46">
        <f t="shared" si="38"/>
        <v>0</v>
      </c>
      <c r="AH302" s="46">
        <f t="shared" ca="1" si="39"/>
        <v>0</v>
      </c>
      <c r="AI302" s="46">
        <f>IFERROR(SUMIFS('4.3期末全在庫'!$G:$G,'4.3期末全在庫'!$B:$B,'4.仕掛品(製品課) (2)'!A302,'4.3期末全在庫'!$K:$K,"半製品"),"")</f>
        <v>0</v>
      </c>
      <c r="AJ302" s="47"/>
      <c r="AK302" s="46">
        <f t="shared" ca="1" si="40"/>
        <v>0</v>
      </c>
      <c r="AL302" s="48"/>
      <c r="AM302" s="16"/>
      <c r="AN302" s="7">
        <v>25.096368000000002</v>
      </c>
      <c r="AO302" s="4">
        <v>120.04716863756437</v>
      </c>
      <c r="AQ302" s="3">
        <f t="shared" ca="1" si="41"/>
        <v>0</v>
      </c>
    </row>
    <row r="303" spans="1:43" ht="13.5" hidden="1" customHeight="1">
      <c r="A303" s="40">
        <v>20191200084</v>
      </c>
      <c r="B303" s="41" t="s">
        <v>394</v>
      </c>
      <c r="C303" s="41" t="s">
        <v>202</v>
      </c>
      <c r="D303" s="41"/>
      <c r="E303" s="41">
        <v>1300</v>
      </c>
      <c r="F303" s="41" t="s">
        <v>93</v>
      </c>
      <c r="G303" s="42">
        <f ca="1">IFERROR(VLOOKUP(F303,'[1]2.仕掛品(製造部)'!MY:NB,4,0),0)</f>
        <v>1.5731245205740305</v>
      </c>
      <c r="H303" s="43">
        <v>0</v>
      </c>
      <c r="I303" s="43"/>
      <c r="J303" s="43">
        <v>0</v>
      </c>
      <c r="K303" s="46">
        <f>IFERROR(SUMIF('4.4製品課実績'!$A:$A,'4.仕掛品(製品課) (2)'!A303,'4.4製品課実績'!C:C),"")</f>
        <v>0</v>
      </c>
      <c r="L303" s="46">
        <f t="shared" ca="1" si="36"/>
        <v>0</v>
      </c>
      <c r="M303" s="46">
        <f ca="1">$M$692/$L$692*L303</f>
        <v>0</v>
      </c>
      <c r="N303" s="46"/>
      <c r="O303" s="46"/>
      <c r="P303" s="46"/>
      <c r="Q303" s="46"/>
      <c r="R303" s="52">
        <f ca="1">SUMIF('4.1製品別資材価格'!$A:$C,A303,'4.1製品別資材価格'!$C:$C)</f>
        <v>0</v>
      </c>
      <c r="S303" s="46">
        <f t="shared" ca="1" si="37"/>
        <v>0</v>
      </c>
      <c r="T303" s="46">
        <f ca="1">$T$692/$S$692*S303</f>
        <v>0</v>
      </c>
      <c r="U303" s="46">
        <f>IFERROR(SUMIF('4.4製品課実績'!$A:$A,'4.仕掛品(製品課) (2)'!A303,'4.4製品課実績'!D:D),"")</f>
        <v>0</v>
      </c>
      <c r="V303" s="46">
        <f>$V$692/$U$692*U303</f>
        <v>0</v>
      </c>
      <c r="W303" s="46"/>
      <c r="X303" s="46">
        <f>$X$692/$W$692*W303</f>
        <v>0</v>
      </c>
      <c r="Y303" s="46">
        <f t="shared" si="33"/>
        <v>0</v>
      </c>
      <c r="Z303" s="46">
        <f>$Z$692/$Y$692*Y303</f>
        <v>0</v>
      </c>
      <c r="AA303" s="46"/>
      <c r="AB303" s="46"/>
      <c r="AC303" s="46"/>
      <c r="AD303" s="46">
        <f t="shared" si="32"/>
        <v>0</v>
      </c>
      <c r="AE303" s="46">
        <f t="shared" ca="1" si="34"/>
        <v>0</v>
      </c>
      <c r="AF303" s="52">
        <f t="shared" ca="1" si="35"/>
        <v>0</v>
      </c>
      <c r="AG303" s="46">
        <f t="shared" si="38"/>
        <v>0</v>
      </c>
      <c r="AH303" s="46">
        <f t="shared" ca="1" si="39"/>
        <v>0</v>
      </c>
      <c r="AI303" s="46">
        <f>IFERROR(SUMIFS('4.3期末全在庫'!$G:$G,'4.3期末全在庫'!$B:$B,'4.仕掛品(製品課) (2)'!A303,'4.3期末全在庫'!$K:$K,"半製品"),"")</f>
        <v>0</v>
      </c>
      <c r="AJ303" s="47"/>
      <c r="AK303" s="46">
        <f t="shared" ca="1" si="40"/>
        <v>0</v>
      </c>
      <c r="AL303" s="48"/>
      <c r="AM303" s="16"/>
      <c r="AN303" s="7">
        <v>6302.8684000000003</v>
      </c>
      <c r="AO303" s="4">
        <v>0</v>
      </c>
      <c r="AQ303" s="3">
        <f t="shared" ca="1" si="41"/>
        <v>0</v>
      </c>
    </row>
    <row r="304" spans="1:43" ht="13.5" hidden="1" customHeight="1">
      <c r="A304" s="40">
        <v>20191200089</v>
      </c>
      <c r="B304" s="41" t="s">
        <v>395</v>
      </c>
      <c r="C304" s="41" t="s">
        <v>202</v>
      </c>
      <c r="D304" s="41"/>
      <c r="E304" s="41">
        <v>2.5</v>
      </c>
      <c r="F304" s="41" t="s">
        <v>155</v>
      </c>
      <c r="G304" s="42">
        <f ca="1">IFERROR(VLOOKUP(F304,'[1]2.仕掛品(製造部)'!MY:NB,4,0),0)</f>
        <v>1.2530513780924588</v>
      </c>
      <c r="H304" s="43">
        <v>0</v>
      </c>
      <c r="I304" s="43"/>
      <c r="J304" s="43">
        <v>0</v>
      </c>
      <c r="K304" s="46">
        <f>IFERROR(SUMIF('4.4製品課実績'!$A:$A,'4.仕掛品(製品課) (2)'!A304,'4.4製品課実績'!C:C),"")</f>
        <v>0</v>
      </c>
      <c r="L304" s="46">
        <f t="shared" ca="1" si="36"/>
        <v>0</v>
      </c>
      <c r="M304" s="46">
        <f ca="1">$M$692/$L$692*L304</f>
        <v>0</v>
      </c>
      <c r="N304" s="46"/>
      <c r="O304" s="46"/>
      <c r="P304" s="46"/>
      <c r="Q304" s="46"/>
      <c r="R304" s="52">
        <f ca="1">SUMIF('4.1製品別資材価格'!$A:$C,A304,'4.1製品別資材価格'!$C:$C)</f>
        <v>0</v>
      </c>
      <c r="S304" s="46">
        <f t="shared" ca="1" si="37"/>
        <v>0</v>
      </c>
      <c r="T304" s="46">
        <f ca="1">$T$692/$S$692*S304</f>
        <v>0</v>
      </c>
      <c r="U304" s="46">
        <f>IFERROR(SUMIF('4.4製品課実績'!$A:$A,'4.仕掛品(製品課) (2)'!A304,'4.4製品課実績'!D:D),"")</f>
        <v>0</v>
      </c>
      <c r="V304" s="46">
        <f>$V$692/$U$692*U304</f>
        <v>0</v>
      </c>
      <c r="W304" s="46"/>
      <c r="X304" s="46">
        <f>$X$692/$W$692*W304</f>
        <v>0</v>
      </c>
      <c r="Y304" s="46">
        <f t="shared" si="33"/>
        <v>0</v>
      </c>
      <c r="Z304" s="46">
        <f>$Z$692/$Y$692*Y304</f>
        <v>0</v>
      </c>
      <c r="AA304" s="46"/>
      <c r="AB304" s="46"/>
      <c r="AC304" s="46"/>
      <c r="AD304" s="46">
        <f t="shared" si="32"/>
        <v>0</v>
      </c>
      <c r="AE304" s="46">
        <f t="shared" ca="1" si="34"/>
        <v>0</v>
      </c>
      <c r="AF304" s="52">
        <f t="shared" ca="1" si="35"/>
        <v>0</v>
      </c>
      <c r="AG304" s="46">
        <f t="shared" si="38"/>
        <v>0</v>
      </c>
      <c r="AH304" s="46">
        <f t="shared" ca="1" si="39"/>
        <v>0</v>
      </c>
      <c r="AI304" s="46">
        <f>IFERROR(SUMIFS('4.3期末全在庫'!$G:$G,'4.3期末全在庫'!$B:$B,'4.仕掛品(製品課) (2)'!A304,'4.3期末全在庫'!$K:$K,"半製品"),"")</f>
        <v>0</v>
      </c>
      <c r="AJ304" s="47"/>
      <c r="AK304" s="46">
        <f t="shared" ca="1" si="40"/>
        <v>0</v>
      </c>
      <c r="AL304" s="48"/>
      <c r="AM304" s="16"/>
      <c r="AN304" s="7">
        <v>156.01070133333337</v>
      </c>
      <c r="AO304" s="4">
        <v>963.28468912153562</v>
      </c>
      <c r="AQ304" s="3">
        <f t="shared" ca="1" si="41"/>
        <v>0</v>
      </c>
    </row>
    <row r="305" spans="1:43" ht="13.5" hidden="1" customHeight="1">
      <c r="A305" s="40">
        <v>20191200091</v>
      </c>
      <c r="B305" s="41" t="s">
        <v>396</v>
      </c>
      <c r="C305" s="41" t="s">
        <v>202</v>
      </c>
      <c r="D305" s="41"/>
      <c r="E305" s="41">
        <v>1.3</v>
      </c>
      <c r="F305" s="41" t="s">
        <v>93</v>
      </c>
      <c r="G305" s="42">
        <f ca="1">IFERROR(VLOOKUP(F305,'[1]2.仕掛品(製造部)'!MY:NB,4,0),0)</f>
        <v>1.5731245205740305</v>
      </c>
      <c r="H305" s="43">
        <v>0</v>
      </c>
      <c r="I305" s="43"/>
      <c r="J305" s="43">
        <v>0</v>
      </c>
      <c r="K305" s="46">
        <f>IFERROR(SUMIF('4.4製品課実績'!$A:$A,'4.仕掛品(製品課) (2)'!A305,'4.4製品課実績'!C:C),"")</f>
        <v>0</v>
      </c>
      <c r="L305" s="46">
        <f t="shared" ca="1" si="36"/>
        <v>0</v>
      </c>
      <c r="M305" s="46">
        <f ca="1">$M$692/$L$692*L305</f>
        <v>0</v>
      </c>
      <c r="N305" s="46"/>
      <c r="O305" s="46"/>
      <c r="P305" s="46"/>
      <c r="Q305" s="46"/>
      <c r="R305" s="52">
        <f ca="1">SUMIF('4.1製品別資材価格'!$A:$C,A305,'4.1製品別資材価格'!$C:$C)</f>
        <v>0</v>
      </c>
      <c r="S305" s="46">
        <f t="shared" ca="1" si="37"/>
        <v>0</v>
      </c>
      <c r="T305" s="46">
        <f ca="1">$T$692/$S$692*S305</f>
        <v>0</v>
      </c>
      <c r="U305" s="46">
        <f>IFERROR(SUMIF('4.4製品課実績'!$A:$A,'4.仕掛品(製品課) (2)'!A305,'4.4製品課実績'!D:D),"")</f>
        <v>0</v>
      </c>
      <c r="V305" s="46">
        <f>$V$692/$U$692*U305</f>
        <v>0</v>
      </c>
      <c r="W305" s="46"/>
      <c r="X305" s="46">
        <f>$X$692/$W$692*W305</f>
        <v>0</v>
      </c>
      <c r="Y305" s="46">
        <f t="shared" si="33"/>
        <v>0</v>
      </c>
      <c r="Z305" s="46">
        <f>$Z$692/$Y$692*Y305</f>
        <v>0</v>
      </c>
      <c r="AA305" s="46"/>
      <c r="AB305" s="46"/>
      <c r="AC305" s="46"/>
      <c r="AD305" s="46">
        <f t="shared" si="32"/>
        <v>0</v>
      </c>
      <c r="AE305" s="46">
        <f t="shared" ca="1" si="34"/>
        <v>0</v>
      </c>
      <c r="AF305" s="52">
        <f t="shared" ca="1" si="35"/>
        <v>0</v>
      </c>
      <c r="AG305" s="46">
        <f t="shared" si="38"/>
        <v>0</v>
      </c>
      <c r="AH305" s="46">
        <f t="shared" ca="1" si="39"/>
        <v>0</v>
      </c>
      <c r="AI305" s="46">
        <f>IFERROR(SUMIFS('4.3期末全在庫'!$G:$G,'4.3期末全在庫'!$B:$B,'4.仕掛品(製品課) (2)'!A305,'4.3期末全在庫'!$K:$K,"半製品"),"")</f>
        <v>0</v>
      </c>
      <c r="AJ305" s="47"/>
      <c r="AK305" s="46">
        <f t="shared" ca="1" si="40"/>
        <v>0</v>
      </c>
      <c r="AL305" s="48"/>
      <c r="AM305" s="16"/>
      <c r="AN305" s="7">
        <v>156.01070133333337</v>
      </c>
      <c r="AO305" s="4">
        <v>722.48885730998848</v>
      </c>
      <c r="AQ305" s="3">
        <f t="shared" ca="1" si="41"/>
        <v>0</v>
      </c>
    </row>
    <row r="306" spans="1:43" ht="13.5" customHeight="1">
      <c r="A306" s="40">
        <v>20200200001</v>
      </c>
      <c r="B306" s="41" t="s">
        <v>397</v>
      </c>
      <c r="C306" s="41" t="s">
        <v>202</v>
      </c>
      <c r="D306" s="41"/>
      <c r="E306" s="41">
        <v>77.5</v>
      </c>
      <c r="F306" s="41" t="s">
        <v>63</v>
      </c>
      <c r="G306" s="42">
        <f ca="1">IFERROR(VLOOKUP(F306,'[1]2.仕掛品(製造部)'!MY:NB,4,0),0)</f>
        <v>1.349963068994019</v>
      </c>
      <c r="H306" s="43">
        <v>0</v>
      </c>
      <c r="I306" s="43"/>
      <c r="J306" s="43">
        <v>0</v>
      </c>
      <c r="K306" s="46">
        <f>IFERROR(SUMIF('4.4製品課実績'!$A:$A,'4.仕掛品(製品課) (2)'!A306,'4.4製品課実績'!C:C),"")</f>
        <v>2000</v>
      </c>
      <c r="L306" s="46">
        <f t="shared" ca="1" si="36"/>
        <v>209244.27569407295</v>
      </c>
      <c r="M306" s="46">
        <f ca="1">$M$692/$L$692*L306</f>
        <v>223361.10322176467</v>
      </c>
      <c r="N306" s="46"/>
      <c r="O306" s="46"/>
      <c r="P306" s="46"/>
      <c r="Q306" s="46"/>
      <c r="R306" s="52">
        <f ca="1">SUMIF('4.1製品別資材価格'!$A:$C,A306,'4.1製品別資材価格'!$C:$C)</f>
        <v>205.08504543321857</v>
      </c>
      <c r="S306" s="46">
        <f t="shared" ca="1" si="37"/>
        <v>410170.09086643712</v>
      </c>
      <c r="T306" s="46">
        <f ca="1">$T$692/$S$692*S306</f>
        <v>324274.0423491245</v>
      </c>
      <c r="U306" s="46">
        <f>IFERROR(SUMIF('4.4製品課実績'!$A:$A,'4.仕掛品(製品課) (2)'!A306,'4.4製品課実績'!D:D),"")</f>
        <v>1595</v>
      </c>
      <c r="V306" s="46">
        <f>$V$692/$U$692*U306</f>
        <v>183491.29876928165</v>
      </c>
      <c r="W306" s="46"/>
      <c r="X306" s="46">
        <f>$X$692/$W$692*W306</f>
        <v>0</v>
      </c>
      <c r="Y306" s="46">
        <f t="shared" si="33"/>
        <v>155000</v>
      </c>
      <c r="Z306" s="46">
        <f>$Z$692/$Y$692*Y306</f>
        <v>66059.613327027197</v>
      </c>
      <c r="AA306" s="46"/>
      <c r="AB306" s="46"/>
      <c r="AC306" s="46"/>
      <c r="AD306" s="46">
        <f t="shared" si="32"/>
        <v>2000</v>
      </c>
      <c r="AE306" s="46">
        <f t="shared" ca="1" si="34"/>
        <v>797186.05766719801</v>
      </c>
      <c r="AF306" s="52">
        <f t="shared" ca="1" si="35"/>
        <v>398.59302883359902</v>
      </c>
      <c r="AG306" s="46">
        <f t="shared" si="38"/>
        <v>0</v>
      </c>
      <c r="AH306" s="46">
        <f t="shared" ca="1" si="39"/>
        <v>0</v>
      </c>
      <c r="AI306" s="46">
        <f>IFERROR(SUMIFS('4.3期末全在庫'!$G:$G,'4.3期末全在庫'!$B:$B,'4.仕掛品(製品課) (2)'!A306,'4.3期末全在庫'!$K:$K,"半製品"),"")</f>
        <v>0</v>
      </c>
      <c r="AJ306" s="47"/>
      <c r="AK306" s="46">
        <f t="shared" ca="1" si="40"/>
        <v>0</v>
      </c>
      <c r="AL306" s="48"/>
      <c r="AM306" s="50" t="s">
        <v>398</v>
      </c>
      <c r="AN306" s="7">
        <v>0</v>
      </c>
      <c r="AO306" s="4">
        <v>949.51363066907334</v>
      </c>
      <c r="AQ306" s="3" t="str">
        <f t="shared" ca="1" si="41"/>
        <v>ok</v>
      </c>
    </row>
    <row r="307" spans="1:43" ht="13.5" customHeight="1">
      <c r="A307" s="40">
        <v>20200200003</v>
      </c>
      <c r="B307" s="41" t="s">
        <v>399</v>
      </c>
      <c r="C307" s="41" t="s">
        <v>202</v>
      </c>
      <c r="D307" s="41"/>
      <c r="E307" s="41">
        <v>12.5</v>
      </c>
      <c r="F307" s="41" t="s">
        <v>63</v>
      </c>
      <c r="G307" s="42">
        <f ca="1">IFERROR(VLOOKUP(F307,'[1]2.仕掛品(製造部)'!MY:NB,4,0),0)</f>
        <v>1.349963068994019</v>
      </c>
      <c r="H307" s="43">
        <v>0</v>
      </c>
      <c r="I307" s="43"/>
      <c r="J307" s="43">
        <v>0</v>
      </c>
      <c r="K307" s="46">
        <f>IFERROR(SUMIF('4.4製品課実績'!$A:$A,'4.仕掛品(製品課) (2)'!A307,'4.4製品課実績'!C:C),"")</f>
        <v>300</v>
      </c>
      <c r="L307" s="46">
        <f t="shared" ca="1" si="36"/>
        <v>5062.3615087275712</v>
      </c>
      <c r="M307" s="46">
        <f ca="1">$M$692/$L$692*L307</f>
        <v>5403.8976585910805</v>
      </c>
      <c r="N307" s="46"/>
      <c r="O307" s="46"/>
      <c r="P307" s="46"/>
      <c r="Q307" s="46"/>
      <c r="R307" s="52">
        <f ca="1">SUMIF('4.1製品別資材価格'!$A:$C,A307,'4.1製品別資材価格'!$C:$C)</f>
        <v>203.84190542871639</v>
      </c>
      <c r="S307" s="46">
        <f t="shared" ca="1" si="37"/>
        <v>61152.571628614918</v>
      </c>
      <c r="T307" s="46">
        <f ca="1">$T$692/$S$692*S307</f>
        <v>48346.264253852212</v>
      </c>
      <c r="U307" s="46">
        <f>IFERROR(SUMIF('4.4製品課実績'!$A:$A,'4.仕掛品(製品課) (2)'!A307,'4.4製品課実績'!D:D),"")</f>
        <v>470</v>
      </c>
      <c r="V307" s="46">
        <f>$V$692/$U$692*U307</f>
        <v>54069.536314459168</v>
      </c>
      <c r="W307" s="46"/>
      <c r="X307" s="46">
        <f>$X$692/$W$692*W307</f>
        <v>0</v>
      </c>
      <c r="Y307" s="46">
        <f t="shared" si="33"/>
        <v>3750</v>
      </c>
      <c r="Z307" s="46">
        <f>$Z$692/$Y$692*Y307</f>
        <v>1598.2164514603355</v>
      </c>
      <c r="AA307" s="46"/>
      <c r="AB307" s="46"/>
      <c r="AC307" s="46"/>
      <c r="AD307" s="46">
        <f t="shared" si="32"/>
        <v>300</v>
      </c>
      <c r="AE307" s="46">
        <f t="shared" ca="1" si="34"/>
        <v>109417.91467836279</v>
      </c>
      <c r="AF307" s="52">
        <f t="shared" ca="1" si="35"/>
        <v>364.72638226120932</v>
      </c>
      <c r="AG307" s="46">
        <f t="shared" si="38"/>
        <v>0</v>
      </c>
      <c r="AH307" s="46">
        <f t="shared" ca="1" si="39"/>
        <v>0</v>
      </c>
      <c r="AI307" s="46">
        <f>IFERROR(SUMIFS('4.3期末全在庫'!$G:$G,'4.3期末全在庫'!$B:$B,'4.仕掛品(製品課) (2)'!A307,'4.3期末全在庫'!$K:$K,"半製品"),"")</f>
        <v>0</v>
      </c>
      <c r="AJ307" s="47"/>
      <c r="AK307" s="46">
        <f t="shared" ca="1" si="40"/>
        <v>0</v>
      </c>
      <c r="AL307" s="48"/>
      <c r="AM307" s="50"/>
      <c r="AN307" s="7"/>
      <c r="AO307" s="4">
        <v>0</v>
      </c>
      <c r="AQ307" s="3" t="str">
        <f t="shared" ca="1" si="41"/>
        <v>ok</v>
      </c>
    </row>
    <row r="308" spans="1:43" ht="13.5" hidden="1" customHeight="1">
      <c r="A308" s="40">
        <v>20200200005</v>
      </c>
      <c r="B308" s="41" t="s">
        <v>400</v>
      </c>
      <c r="C308" s="41" t="s">
        <v>202</v>
      </c>
      <c r="D308" s="41"/>
      <c r="E308" s="41">
        <v>77.5</v>
      </c>
      <c r="F308" s="41" t="s">
        <v>166</v>
      </c>
      <c r="G308" s="42">
        <f ca="1">IFERROR(VLOOKUP(F308,'[1]2.仕掛品(製造部)'!MY:NB,4,0),0)</f>
        <v>0</v>
      </c>
      <c r="H308" s="43">
        <v>0</v>
      </c>
      <c r="I308" s="43"/>
      <c r="J308" s="43">
        <v>0</v>
      </c>
      <c r="K308" s="46">
        <f>IFERROR(SUMIF('4.4製品課実績'!$A:$A,'4.仕掛品(製品課) (2)'!A308,'4.4製品課実績'!C:C),"")</f>
        <v>0</v>
      </c>
      <c r="L308" s="46">
        <f t="shared" ca="1" si="36"/>
        <v>0</v>
      </c>
      <c r="M308" s="46">
        <f ca="1">$M$692/$L$692*L308</f>
        <v>0</v>
      </c>
      <c r="N308" s="46"/>
      <c r="O308" s="46"/>
      <c r="P308" s="46"/>
      <c r="Q308" s="46"/>
      <c r="R308" s="52">
        <f ca="1">SUMIF('4.1製品別資材価格'!$A:$C,A308,'4.1製品別資材価格'!$C:$C)</f>
        <v>0</v>
      </c>
      <c r="S308" s="46">
        <f t="shared" ca="1" si="37"/>
        <v>0</v>
      </c>
      <c r="T308" s="46">
        <f ca="1">$T$692/$S$692*S308</f>
        <v>0</v>
      </c>
      <c r="U308" s="46">
        <f>IFERROR(SUMIF('4.4製品課実績'!$A:$A,'4.仕掛品(製品課) (2)'!A308,'4.4製品課実績'!D:D),"")</f>
        <v>0</v>
      </c>
      <c r="V308" s="46">
        <f>$V$692/$U$692*U308</f>
        <v>0</v>
      </c>
      <c r="W308" s="46"/>
      <c r="X308" s="46">
        <f>$X$692/$W$692*W308</f>
        <v>0</v>
      </c>
      <c r="Y308" s="46">
        <f t="shared" si="33"/>
        <v>0</v>
      </c>
      <c r="Z308" s="46">
        <f>$Z$692/$Y$692*Y308</f>
        <v>0</v>
      </c>
      <c r="AA308" s="46"/>
      <c r="AB308" s="46"/>
      <c r="AC308" s="46"/>
      <c r="AD308" s="46">
        <f t="shared" si="32"/>
        <v>0</v>
      </c>
      <c r="AE308" s="46">
        <f t="shared" ca="1" si="34"/>
        <v>0</v>
      </c>
      <c r="AF308" s="52">
        <f t="shared" ca="1" si="35"/>
        <v>0</v>
      </c>
      <c r="AG308" s="46">
        <f t="shared" si="38"/>
        <v>0</v>
      </c>
      <c r="AH308" s="46">
        <f t="shared" ca="1" si="39"/>
        <v>0</v>
      </c>
      <c r="AI308" s="46">
        <f>IFERROR(SUMIFS('4.3期末全在庫'!$G:$G,'4.3期末全在庫'!$B:$B,'4.仕掛品(製品課) (2)'!A308,'4.3期末全在庫'!$K:$K,"半製品"),"")</f>
        <v>0</v>
      </c>
      <c r="AJ308" s="47"/>
      <c r="AK308" s="46">
        <f t="shared" ca="1" si="40"/>
        <v>0</v>
      </c>
      <c r="AL308" s="48"/>
      <c r="AM308" s="50"/>
      <c r="AN308" s="7"/>
      <c r="AO308" s="4">
        <v>0</v>
      </c>
      <c r="AQ308" s="3">
        <f t="shared" ca="1" si="41"/>
        <v>0</v>
      </c>
    </row>
    <row r="309" spans="1:43" ht="13.5" customHeight="1">
      <c r="A309" s="40">
        <v>20200200034</v>
      </c>
      <c r="B309" s="41" t="s">
        <v>401</v>
      </c>
      <c r="C309" s="41" t="s">
        <v>202</v>
      </c>
      <c r="D309" s="41"/>
      <c r="E309" s="41">
        <v>10</v>
      </c>
      <c r="F309" s="41" t="s">
        <v>170</v>
      </c>
      <c r="G309" s="42">
        <f ca="1">IFERROR(VLOOKUP(F309,'[1]2.仕掛品(製造部)'!MY:NB,4,0),0)</f>
        <v>1.1798247848759411</v>
      </c>
      <c r="H309" s="43">
        <v>0</v>
      </c>
      <c r="I309" s="43"/>
      <c r="J309" s="43">
        <v>0</v>
      </c>
      <c r="K309" s="46">
        <f>IFERROR(SUMIF('4.4製品課実績'!$A:$A,'4.仕掛品(製品課) (2)'!A309,'4.4製品課実績'!C:C),"")</f>
        <v>3945</v>
      </c>
      <c r="L309" s="46">
        <f t="shared" ca="1" si="36"/>
        <v>46544.087763355878</v>
      </c>
      <c r="M309" s="46">
        <f ca="1">$M$692/$L$692*L309</f>
        <v>49684.220783528406</v>
      </c>
      <c r="N309" s="46"/>
      <c r="O309" s="46"/>
      <c r="P309" s="46"/>
      <c r="Q309" s="46"/>
      <c r="R309" s="52">
        <f ca="1">SUMIF('4.1製品別資材価格'!$A:$C,A309,'4.1製品別資材価格'!$C:$C)</f>
        <v>161.36217915855553</v>
      </c>
      <c r="S309" s="46">
        <f t="shared" ca="1" si="37"/>
        <v>636573.79678050161</v>
      </c>
      <c r="T309" s="46">
        <f ca="1">$T$692/$S$692*S309</f>
        <v>503265.26222205925</v>
      </c>
      <c r="U309" s="46">
        <f>IFERROR(SUMIF('4.4製品課実績'!$A:$A,'4.仕掛品(製品課) (2)'!A309,'4.4製品課実績'!D:D),"")</f>
        <v>3340</v>
      </c>
      <c r="V309" s="46">
        <f>$V$692/$U$692*U309</f>
        <v>384238.83253253961</v>
      </c>
      <c r="W309" s="46"/>
      <c r="X309" s="46">
        <f>$X$692/$W$692*W309</f>
        <v>0</v>
      </c>
      <c r="Y309" s="46">
        <f t="shared" si="33"/>
        <v>39450</v>
      </c>
      <c r="Z309" s="46">
        <f>$Z$692/$Y$692*Y309</f>
        <v>16813.237069362727</v>
      </c>
      <c r="AA309" s="46"/>
      <c r="AB309" s="46"/>
      <c r="AC309" s="46"/>
      <c r="AD309" s="46">
        <f t="shared" si="32"/>
        <v>3945</v>
      </c>
      <c r="AE309" s="46">
        <f t="shared" ca="1" si="34"/>
        <v>954001.5526074901</v>
      </c>
      <c r="AF309" s="52">
        <f t="shared" ca="1" si="35"/>
        <v>241.82548862040306</v>
      </c>
      <c r="AG309" s="46">
        <f t="shared" si="38"/>
        <v>0</v>
      </c>
      <c r="AH309" s="46">
        <f t="shared" ca="1" si="39"/>
        <v>0</v>
      </c>
      <c r="AI309" s="46">
        <f>IFERROR(SUMIFS('4.3期末全在庫'!$G:$G,'4.3期末全在庫'!$B:$B,'4.仕掛品(製品課) (2)'!A309,'4.3期末全在庫'!$K:$K,"半製品"),"")</f>
        <v>0</v>
      </c>
      <c r="AJ309" s="47"/>
      <c r="AK309" s="46">
        <f t="shared" ca="1" si="40"/>
        <v>0</v>
      </c>
      <c r="AL309" s="48"/>
      <c r="AM309" s="50"/>
      <c r="AN309" s="7"/>
      <c r="AO309" s="4">
        <v>450.13475317025461</v>
      </c>
      <c r="AQ309" s="3" t="str">
        <f t="shared" ca="1" si="41"/>
        <v>ok</v>
      </c>
    </row>
    <row r="310" spans="1:43" ht="13.5" hidden="1" customHeight="1">
      <c r="A310" s="40">
        <v>20200300017</v>
      </c>
      <c r="B310" s="41" t="s">
        <v>402</v>
      </c>
      <c r="C310" s="41" t="s">
        <v>202</v>
      </c>
      <c r="D310" s="41"/>
      <c r="E310" s="41">
        <v>77.5</v>
      </c>
      <c r="F310" s="41" t="s">
        <v>172</v>
      </c>
      <c r="G310" s="42">
        <f ca="1">IFERROR(VLOOKUP(F310,'[1]2.仕掛品(製造部)'!MY:NB,4,0),0)</f>
        <v>1.0493128338125248</v>
      </c>
      <c r="H310" s="43">
        <v>0</v>
      </c>
      <c r="I310" s="43"/>
      <c r="J310" s="43">
        <v>0</v>
      </c>
      <c r="K310" s="46">
        <f>IFERROR(SUMIF('4.4製品課実績'!$A:$A,'4.仕掛品(製品課) (2)'!A310,'4.4製品課実績'!C:C),"")</f>
        <v>0</v>
      </c>
      <c r="L310" s="46">
        <f t="shared" ca="1" si="36"/>
        <v>0</v>
      </c>
      <c r="M310" s="46">
        <f ca="1">$M$692/$L$692*L310</f>
        <v>0</v>
      </c>
      <c r="N310" s="46"/>
      <c r="O310" s="46"/>
      <c r="P310" s="46"/>
      <c r="Q310" s="46"/>
      <c r="R310" s="52">
        <f ca="1">SUMIF('4.1製品別資材価格'!$A:$C,A310,'4.1製品別資材価格'!$C:$C)</f>
        <v>0</v>
      </c>
      <c r="S310" s="46">
        <f t="shared" ca="1" si="37"/>
        <v>0</v>
      </c>
      <c r="T310" s="46">
        <f ca="1">$T$692/$S$692*S310</f>
        <v>0</v>
      </c>
      <c r="U310" s="46">
        <f>IFERROR(SUMIF('4.4製品課実績'!$A:$A,'4.仕掛品(製品課) (2)'!A310,'4.4製品課実績'!D:D),"")</f>
        <v>0</v>
      </c>
      <c r="V310" s="46">
        <f>$V$692/$U$692*U310</f>
        <v>0</v>
      </c>
      <c r="W310" s="46"/>
      <c r="X310" s="46">
        <f>$X$692/$W$692*W310</f>
        <v>0</v>
      </c>
      <c r="Y310" s="46">
        <f t="shared" si="33"/>
        <v>0</v>
      </c>
      <c r="Z310" s="46">
        <f>$Z$692/$Y$692*Y310</f>
        <v>0</v>
      </c>
      <c r="AA310" s="46"/>
      <c r="AB310" s="46"/>
      <c r="AC310" s="46"/>
      <c r="AD310" s="46">
        <f t="shared" si="32"/>
        <v>0</v>
      </c>
      <c r="AE310" s="46">
        <f t="shared" ca="1" si="34"/>
        <v>0</v>
      </c>
      <c r="AF310" s="52">
        <f t="shared" ca="1" si="35"/>
        <v>0</v>
      </c>
      <c r="AG310" s="46">
        <f t="shared" si="38"/>
        <v>0</v>
      </c>
      <c r="AH310" s="46">
        <f t="shared" ca="1" si="39"/>
        <v>0</v>
      </c>
      <c r="AI310" s="46">
        <f>IFERROR(SUMIFS('4.3期末全在庫'!$G:$G,'4.3期末全在庫'!$B:$B,'4.仕掛品(製品課) (2)'!A310,'4.3期末全在庫'!$K:$K,"半製品"),"")</f>
        <v>0</v>
      </c>
      <c r="AJ310" s="47"/>
      <c r="AK310" s="46">
        <f t="shared" ca="1" si="40"/>
        <v>0</v>
      </c>
      <c r="AL310" s="48"/>
      <c r="AM310" s="50"/>
      <c r="AN310" s="7"/>
      <c r="AO310" s="4">
        <v>466.6185610328273</v>
      </c>
      <c r="AQ310" s="3">
        <f t="shared" ca="1" si="41"/>
        <v>0</v>
      </c>
    </row>
    <row r="311" spans="1:43" ht="13.5" customHeight="1">
      <c r="A311" s="40">
        <v>20200300074</v>
      </c>
      <c r="B311" s="41" t="s">
        <v>403</v>
      </c>
      <c r="C311" s="41" t="s">
        <v>202</v>
      </c>
      <c r="D311" s="41"/>
      <c r="E311" s="41">
        <v>65</v>
      </c>
      <c r="F311" s="41" t="s">
        <v>149</v>
      </c>
      <c r="G311" s="42">
        <f ca="1">IFERROR(VLOOKUP(F311,'[1]2.仕掛品(製造部)'!MY:NB,4,0),0)</f>
        <v>2.7031087834885259</v>
      </c>
      <c r="H311" s="43">
        <v>0</v>
      </c>
      <c r="I311" s="43"/>
      <c r="J311" s="43">
        <v>0</v>
      </c>
      <c r="K311" s="46">
        <f>IFERROR(SUMIF('4.4製品課実績'!$A:$A,'4.仕掛品(製品課) (2)'!A311,'4.4製品課実績'!C:C),"")</f>
        <v>1200</v>
      </c>
      <c r="L311" s="46">
        <f t="shared" ca="1" si="36"/>
        <v>210842.485112105</v>
      </c>
      <c r="M311" s="46">
        <f ca="1">$M$692/$L$692*L311</f>
        <v>225067.13707911604</v>
      </c>
      <c r="N311" s="46"/>
      <c r="O311" s="46"/>
      <c r="P311" s="46"/>
      <c r="Q311" s="46"/>
      <c r="R311" s="52">
        <f ca="1">SUMIF('4.1製品別資材価格'!$A:$C,A311,'4.1製品別資材価格'!$C:$C)</f>
        <v>314.99457153424657</v>
      </c>
      <c r="S311" s="46">
        <f t="shared" ca="1" si="37"/>
        <v>377993.48584109591</v>
      </c>
      <c r="T311" s="46">
        <f ca="1">$T$692/$S$692*S311</f>
        <v>298835.72294704954</v>
      </c>
      <c r="U311" s="46">
        <f>IFERROR(SUMIF('4.4製品課実績'!$A:$A,'4.仕掛品(製品課) (2)'!A311,'4.4製品課実績'!D:D),"")</f>
        <v>2275</v>
      </c>
      <c r="V311" s="46">
        <f>$V$692/$U$692*U311</f>
        <v>261719.56407530769</v>
      </c>
      <c r="W311" s="46"/>
      <c r="X311" s="46">
        <f>$X$692/$W$692*W311</f>
        <v>0</v>
      </c>
      <c r="Y311" s="46">
        <f t="shared" si="33"/>
        <v>78000</v>
      </c>
      <c r="Z311" s="46">
        <f>$Z$692/$Y$692*Y311</f>
        <v>33242.902190374974</v>
      </c>
      <c r="AA311" s="46"/>
      <c r="AB311" s="46"/>
      <c r="AC311" s="46"/>
      <c r="AD311" s="46">
        <f t="shared" si="32"/>
        <v>1200</v>
      </c>
      <c r="AE311" s="46">
        <f t="shared" ca="1" si="34"/>
        <v>818865.32629184821</v>
      </c>
      <c r="AF311" s="52">
        <f t="shared" ca="1" si="35"/>
        <v>682.38777190987355</v>
      </c>
      <c r="AG311" s="46">
        <f t="shared" si="38"/>
        <v>0</v>
      </c>
      <c r="AH311" s="46">
        <f t="shared" ca="1" si="39"/>
        <v>0</v>
      </c>
      <c r="AI311" s="46">
        <f>IFERROR(SUMIFS('4.3期末全在庫'!$G:$G,'4.3期末全在庫'!$B:$B,'4.仕掛品(製品課) (2)'!A311,'4.3期末全在庫'!$K:$K,"半製品"),"")</f>
        <v>0</v>
      </c>
      <c r="AJ311" s="47"/>
      <c r="AK311" s="46">
        <f t="shared" ca="1" si="40"/>
        <v>0</v>
      </c>
      <c r="AL311" s="48"/>
      <c r="AM311" s="50"/>
      <c r="AN311" s="7"/>
      <c r="AO311" s="4">
        <v>11.411866981781102</v>
      </c>
      <c r="AQ311" s="3" t="str">
        <f t="shared" ca="1" si="41"/>
        <v>ok</v>
      </c>
    </row>
    <row r="312" spans="1:43" ht="13.5" hidden="1" customHeight="1">
      <c r="A312" s="40">
        <v>20200300087</v>
      </c>
      <c r="B312" s="41" t="s">
        <v>404</v>
      </c>
      <c r="C312" s="41" t="s">
        <v>202</v>
      </c>
      <c r="D312" s="41"/>
      <c r="E312" s="41">
        <v>13000</v>
      </c>
      <c r="F312" s="41" t="s">
        <v>93</v>
      </c>
      <c r="G312" s="42">
        <f ca="1">IFERROR(VLOOKUP(F312,'[1]2.仕掛品(製造部)'!MY:NB,4,0),0)</f>
        <v>1.5731245205740305</v>
      </c>
      <c r="H312" s="43">
        <v>0</v>
      </c>
      <c r="I312" s="43"/>
      <c r="J312" s="43">
        <v>0</v>
      </c>
      <c r="K312" s="46">
        <f>IFERROR(SUMIF('4.4製品課実績'!$A:$A,'4.仕掛品(製品課) (2)'!A312,'4.4製品課実績'!C:C),"")</f>
        <v>0</v>
      </c>
      <c r="L312" s="46">
        <f t="shared" ca="1" si="36"/>
        <v>0</v>
      </c>
      <c r="M312" s="46">
        <f ca="1">$M$692/$L$692*L312</f>
        <v>0</v>
      </c>
      <c r="N312" s="46"/>
      <c r="O312" s="46"/>
      <c r="P312" s="46"/>
      <c r="Q312" s="46"/>
      <c r="R312" s="52">
        <f ca="1">SUMIF('4.1製品別資材価格'!$A:$C,A312,'4.1製品別資材価格'!$C:$C)</f>
        <v>0</v>
      </c>
      <c r="S312" s="46">
        <f t="shared" ca="1" si="37"/>
        <v>0</v>
      </c>
      <c r="T312" s="46">
        <f ca="1">$T$692/$S$692*S312</f>
        <v>0</v>
      </c>
      <c r="U312" s="46">
        <f>IFERROR(SUMIF('4.4製品課実績'!$A:$A,'4.仕掛品(製品課) (2)'!A312,'4.4製品課実績'!D:D),"")</f>
        <v>0</v>
      </c>
      <c r="V312" s="46">
        <f>$V$692/$U$692*U312</f>
        <v>0</v>
      </c>
      <c r="W312" s="46"/>
      <c r="X312" s="46">
        <f>$X$692/$W$692*W312</f>
        <v>0</v>
      </c>
      <c r="Y312" s="46">
        <f t="shared" si="33"/>
        <v>0</v>
      </c>
      <c r="Z312" s="46">
        <f>$Z$692/$Y$692*Y312</f>
        <v>0</v>
      </c>
      <c r="AA312" s="46"/>
      <c r="AB312" s="46"/>
      <c r="AC312" s="46"/>
      <c r="AD312" s="46">
        <f t="shared" si="32"/>
        <v>0</v>
      </c>
      <c r="AE312" s="46">
        <f t="shared" ca="1" si="34"/>
        <v>0</v>
      </c>
      <c r="AF312" s="52">
        <f t="shared" ca="1" si="35"/>
        <v>0</v>
      </c>
      <c r="AG312" s="46">
        <f t="shared" si="38"/>
        <v>0</v>
      </c>
      <c r="AH312" s="46">
        <f t="shared" ca="1" si="39"/>
        <v>0</v>
      </c>
      <c r="AI312" s="46">
        <f>IFERROR(SUMIFS('4.3期末全在庫'!$G:$G,'4.3期末全在庫'!$B:$B,'4.仕掛品(製品課) (2)'!A312,'4.3期末全在庫'!$K:$K,"半製品"),"")</f>
        <v>0</v>
      </c>
      <c r="AJ312" s="47"/>
      <c r="AK312" s="46">
        <f t="shared" ca="1" si="40"/>
        <v>0</v>
      </c>
      <c r="AL312" s="48"/>
      <c r="AM312" s="50"/>
      <c r="AN312" s="7"/>
      <c r="AO312" s="4">
        <v>0</v>
      </c>
      <c r="AQ312" s="3">
        <f t="shared" ca="1" si="41"/>
        <v>0</v>
      </c>
    </row>
    <row r="313" spans="1:43" ht="13.5" hidden="1" customHeight="1">
      <c r="A313" s="40">
        <v>20200300112</v>
      </c>
      <c r="B313" s="41" t="s">
        <v>405</v>
      </c>
      <c r="C313" s="41" t="s">
        <v>202</v>
      </c>
      <c r="D313" s="41"/>
      <c r="E313" s="41">
        <v>2.5</v>
      </c>
      <c r="F313" s="41" t="s">
        <v>170</v>
      </c>
      <c r="G313" s="42">
        <f ca="1">IFERROR(VLOOKUP(F313,'[1]2.仕掛品(製造部)'!MY:NB,4,0),0)</f>
        <v>1.1798247848759411</v>
      </c>
      <c r="H313" s="43">
        <v>0</v>
      </c>
      <c r="I313" s="43"/>
      <c r="J313" s="43">
        <v>0</v>
      </c>
      <c r="K313" s="46">
        <f>IFERROR(SUMIF('4.4製品課実績'!$A:$A,'4.仕掛品(製品課) (2)'!A313,'4.4製品課実績'!C:C),"")</f>
        <v>0</v>
      </c>
      <c r="L313" s="46">
        <f t="shared" ca="1" si="36"/>
        <v>0</v>
      </c>
      <c r="M313" s="46">
        <f ca="1">$M$692/$L$692*L313</f>
        <v>0</v>
      </c>
      <c r="N313" s="46"/>
      <c r="O313" s="46"/>
      <c r="P313" s="46"/>
      <c r="Q313" s="46"/>
      <c r="R313" s="52">
        <f ca="1">SUMIF('4.1製品別資材価格'!$A:$C,A313,'4.1製品別資材価格'!$C:$C)</f>
        <v>0</v>
      </c>
      <c r="S313" s="46">
        <f t="shared" ca="1" si="37"/>
        <v>0</v>
      </c>
      <c r="T313" s="46">
        <f ca="1">$T$692/$S$692*S313</f>
        <v>0</v>
      </c>
      <c r="U313" s="46">
        <f>IFERROR(SUMIF('4.4製品課実績'!$A:$A,'4.仕掛品(製品課) (2)'!A313,'4.4製品課実績'!D:D),"")</f>
        <v>0</v>
      </c>
      <c r="V313" s="46">
        <f>$V$692/$U$692*U313</f>
        <v>0</v>
      </c>
      <c r="W313" s="46"/>
      <c r="X313" s="46">
        <f>$X$692/$W$692*W313</f>
        <v>0</v>
      </c>
      <c r="Y313" s="46">
        <f t="shared" si="33"/>
        <v>0</v>
      </c>
      <c r="Z313" s="46">
        <f>$Z$692/$Y$692*Y313</f>
        <v>0</v>
      </c>
      <c r="AA313" s="46"/>
      <c r="AB313" s="46"/>
      <c r="AC313" s="46"/>
      <c r="AD313" s="46">
        <f t="shared" si="32"/>
        <v>0</v>
      </c>
      <c r="AE313" s="46">
        <f t="shared" ca="1" si="34"/>
        <v>0</v>
      </c>
      <c r="AF313" s="52">
        <f t="shared" ca="1" si="35"/>
        <v>0</v>
      </c>
      <c r="AG313" s="46">
        <f t="shared" si="38"/>
        <v>0</v>
      </c>
      <c r="AH313" s="46">
        <f t="shared" ca="1" si="39"/>
        <v>0</v>
      </c>
      <c r="AI313" s="46">
        <f>IFERROR(SUMIFS('4.3期末全在庫'!$G:$G,'4.3期末全在庫'!$B:$B,'4.仕掛品(製品課) (2)'!A313,'4.3期末全在庫'!$K:$K,"半製品"),"")</f>
        <v>0</v>
      </c>
      <c r="AJ313" s="47"/>
      <c r="AK313" s="46">
        <f t="shared" ca="1" si="40"/>
        <v>0</v>
      </c>
      <c r="AL313" s="48"/>
      <c r="AM313" s="50"/>
      <c r="AN313" s="7"/>
      <c r="AO313" s="4">
        <v>209.21756133265353</v>
      </c>
      <c r="AQ313" s="3">
        <f t="shared" ca="1" si="41"/>
        <v>0</v>
      </c>
    </row>
    <row r="314" spans="1:43" ht="13.5" hidden="1" customHeight="1">
      <c r="A314" s="40">
        <v>20200300120</v>
      </c>
      <c r="B314" s="41" t="s">
        <v>406</v>
      </c>
      <c r="C314" s="41" t="s">
        <v>202</v>
      </c>
      <c r="D314" s="41"/>
      <c r="E314" s="41">
        <v>13</v>
      </c>
      <c r="F314" s="41" t="s">
        <v>93</v>
      </c>
      <c r="G314" s="42">
        <f ca="1">IFERROR(VLOOKUP(F314,'[1]2.仕掛品(製造部)'!MY:NB,4,0),0)</f>
        <v>1.5731245205740305</v>
      </c>
      <c r="H314" s="43">
        <v>0</v>
      </c>
      <c r="I314" s="43"/>
      <c r="J314" s="43">
        <v>0</v>
      </c>
      <c r="K314" s="46">
        <f>IFERROR(SUMIF('4.4製品課実績'!$A:$A,'4.仕掛品(製品課) (2)'!A314,'4.4製品課実績'!C:C),"")</f>
        <v>0</v>
      </c>
      <c r="L314" s="46">
        <f t="shared" ca="1" si="36"/>
        <v>0</v>
      </c>
      <c r="M314" s="46">
        <f ca="1">$M$692/$L$692*L314</f>
        <v>0</v>
      </c>
      <c r="N314" s="46"/>
      <c r="O314" s="46"/>
      <c r="P314" s="46"/>
      <c r="Q314" s="46"/>
      <c r="R314" s="52">
        <f ca="1">SUMIF('4.1製品別資材価格'!$A:$C,A314,'4.1製品別資材価格'!$C:$C)</f>
        <v>0</v>
      </c>
      <c r="S314" s="46">
        <f t="shared" ca="1" si="37"/>
        <v>0</v>
      </c>
      <c r="T314" s="46">
        <f ca="1">$T$692/$S$692*S314</f>
        <v>0</v>
      </c>
      <c r="U314" s="46">
        <f>IFERROR(SUMIF('4.4製品課実績'!$A:$A,'4.仕掛品(製品課) (2)'!A314,'4.4製品課実績'!D:D),"")</f>
        <v>0</v>
      </c>
      <c r="V314" s="46">
        <f>$V$692/$U$692*U314</f>
        <v>0</v>
      </c>
      <c r="W314" s="46"/>
      <c r="X314" s="46">
        <f>$X$692/$W$692*W314</f>
        <v>0</v>
      </c>
      <c r="Y314" s="46">
        <f t="shared" si="33"/>
        <v>0</v>
      </c>
      <c r="Z314" s="46">
        <f>$Z$692/$Y$692*Y314</f>
        <v>0</v>
      </c>
      <c r="AA314" s="46"/>
      <c r="AB314" s="46"/>
      <c r="AC314" s="46"/>
      <c r="AD314" s="46">
        <f t="shared" si="32"/>
        <v>0</v>
      </c>
      <c r="AE314" s="46">
        <f t="shared" ca="1" si="34"/>
        <v>0</v>
      </c>
      <c r="AF314" s="52">
        <f t="shared" ca="1" si="35"/>
        <v>0</v>
      </c>
      <c r="AG314" s="46">
        <f t="shared" si="38"/>
        <v>0</v>
      </c>
      <c r="AH314" s="46">
        <f t="shared" ca="1" si="39"/>
        <v>0</v>
      </c>
      <c r="AI314" s="46">
        <f>IFERROR(SUMIFS('4.3期末全在庫'!$G:$G,'4.3期末全在庫'!$B:$B,'4.仕掛品(製品課) (2)'!A314,'4.3期末全在庫'!$K:$K,"半製品"),"")</f>
        <v>0</v>
      </c>
      <c r="AJ314" s="47"/>
      <c r="AK314" s="46">
        <f t="shared" ca="1" si="40"/>
        <v>0</v>
      </c>
      <c r="AL314" s="48"/>
      <c r="AM314" s="50"/>
      <c r="AN314" s="7"/>
      <c r="AO314" s="4">
        <v>0</v>
      </c>
      <c r="AQ314" s="3">
        <f t="shared" ca="1" si="41"/>
        <v>0</v>
      </c>
    </row>
    <row r="315" spans="1:43" ht="13.5" customHeight="1">
      <c r="A315" s="40">
        <v>20200800016</v>
      </c>
      <c r="B315" s="41" t="s">
        <v>272</v>
      </c>
      <c r="C315" s="41" t="s">
        <v>202</v>
      </c>
      <c r="D315" s="41"/>
      <c r="E315" s="41">
        <v>145</v>
      </c>
      <c r="F315" s="41" t="s">
        <v>273</v>
      </c>
      <c r="G315" s="42">
        <f ca="1">IFERROR(VLOOKUP(F315,'[1]2.仕掛品(製造部)'!MY:NB,4,0),0)</f>
        <v>1.6947415974326687</v>
      </c>
      <c r="H315" s="43">
        <v>0</v>
      </c>
      <c r="I315" s="43"/>
      <c r="J315" s="43">
        <v>0</v>
      </c>
      <c r="K315" s="46">
        <f>IFERROR(SUMIF('4.4製品課実績'!$A:$A,'4.仕掛品(製品課) (2)'!A315,'4.4製品課実績'!C:C),"")</f>
        <v>120</v>
      </c>
      <c r="L315" s="46">
        <f t="shared" ca="1" si="36"/>
        <v>29488.503795328434</v>
      </c>
      <c r="M315" s="46">
        <f ca="1">$M$692/$L$692*L315</f>
        <v>31477.968600267544</v>
      </c>
      <c r="N315" s="46"/>
      <c r="O315" s="46"/>
      <c r="P315" s="46"/>
      <c r="Q315" s="46"/>
      <c r="R315" s="52">
        <f ca="1">SUMIF('4.1製品別資材価格'!$A:$C,A315,'4.1製品別資材価格'!$C:$C)</f>
        <v>1258.9659284109589</v>
      </c>
      <c r="S315" s="46">
        <f t="shared" ca="1" si="37"/>
        <v>151075.91140931507</v>
      </c>
      <c r="T315" s="46">
        <f ca="1">$T$692/$S$692*S315</f>
        <v>119438.24668149519</v>
      </c>
      <c r="U315" s="46">
        <f>IFERROR(SUMIF('4.4製品課実績'!$A:$A,'4.仕掛品(製品課) (2)'!A315,'4.4製品課実績'!D:D),"")</f>
        <v>1495</v>
      </c>
      <c r="V315" s="46">
        <f>$V$692/$U$692*U315</f>
        <v>171987.14210663075</v>
      </c>
      <c r="W315" s="46"/>
      <c r="X315" s="46">
        <f>$X$692/$W$692*W315</f>
        <v>0</v>
      </c>
      <c r="Y315" s="46">
        <f t="shared" si="33"/>
        <v>17400</v>
      </c>
      <c r="Z315" s="46">
        <f>$Z$692/$Y$692*Y315</f>
        <v>7415.7243347759568</v>
      </c>
      <c r="AA315" s="46"/>
      <c r="AB315" s="46"/>
      <c r="AC315" s="46"/>
      <c r="AD315" s="46">
        <f t="shared" si="32"/>
        <v>120</v>
      </c>
      <c r="AE315" s="46">
        <f t="shared" ca="1" si="34"/>
        <v>330319.08172316942</v>
      </c>
      <c r="AF315" s="52">
        <f t="shared" ca="1" si="35"/>
        <v>2752.659014359745</v>
      </c>
      <c r="AG315" s="46">
        <f t="shared" si="38"/>
        <v>0</v>
      </c>
      <c r="AH315" s="46">
        <f t="shared" ca="1" si="39"/>
        <v>0</v>
      </c>
      <c r="AI315" s="46">
        <f>IFERROR(SUMIFS('4.3期末全在庫'!$G:$G,'4.3期末全在庫'!$B:$B,'4.仕掛品(製品課) (2)'!A315,'4.3期末全在庫'!$K:$K,"半製品"),"")</f>
        <v>0</v>
      </c>
      <c r="AJ315" s="47"/>
      <c r="AK315" s="46">
        <f t="shared" ca="1" si="40"/>
        <v>0</v>
      </c>
      <c r="AL315" s="48"/>
      <c r="AM315" s="50"/>
      <c r="AN315" s="7"/>
      <c r="AO315" s="4">
        <v>0</v>
      </c>
      <c r="AQ315" s="3" t="str">
        <f t="shared" ca="1" si="41"/>
        <v>ok</v>
      </c>
    </row>
    <row r="316" spans="1:43" ht="13.5" customHeight="1">
      <c r="A316" s="40">
        <v>20200800017</v>
      </c>
      <c r="B316" s="41" t="s">
        <v>407</v>
      </c>
      <c r="C316" s="41" t="s">
        <v>202</v>
      </c>
      <c r="D316" s="41"/>
      <c r="E316" s="41">
        <v>30</v>
      </c>
      <c r="F316" s="41" t="s">
        <v>273</v>
      </c>
      <c r="G316" s="42">
        <f ca="1">IFERROR(VLOOKUP(F316,'[1]2.仕掛品(製造部)'!MY:NB,4,0),0)</f>
        <v>1.6947415974326687</v>
      </c>
      <c r="H316" s="43">
        <v>0</v>
      </c>
      <c r="I316" s="43"/>
      <c r="J316" s="43">
        <v>0</v>
      </c>
      <c r="K316" s="46">
        <f>IFERROR(SUMIF('4.4製品課実績'!$A:$A,'4.仕掛品(製品課) (2)'!A316,'4.4製品課実績'!C:C),"")</f>
        <v>1800</v>
      </c>
      <c r="L316" s="46">
        <f t="shared" ca="1" si="36"/>
        <v>91516.046261364114</v>
      </c>
      <c r="M316" s="46">
        <f ca="1">$M$692/$L$692*L316</f>
        <v>97690.24738014066</v>
      </c>
      <c r="N316" s="46"/>
      <c r="O316" s="46"/>
      <c r="P316" s="46"/>
      <c r="Q316" s="46"/>
      <c r="R316" s="52">
        <f ca="1">SUMIF('4.1製品別資材価格'!$A:$C,A316,'4.1製品別資材価格'!$C:$C)</f>
        <v>119.06788069486575</v>
      </c>
      <c r="S316" s="46">
        <f t="shared" ca="1" si="37"/>
        <v>214322.18525075834</v>
      </c>
      <c r="T316" s="46">
        <f ca="1">$T$692/$S$692*S316</f>
        <v>169439.75907544215</v>
      </c>
      <c r="U316" s="46">
        <f>IFERROR(SUMIF('4.4製品課実績'!$A:$A,'4.仕掛品(製品課) (2)'!A316,'4.4製品課実績'!D:D),"")</f>
        <v>2220</v>
      </c>
      <c r="V316" s="46">
        <f>$V$692/$U$692*U316</f>
        <v>255392.27791084969</v>
      </c>
      <c r="W316" s="46"/>
      <c r="X316" s="46">
        <f>$X$692/$W$692*W316</f>
        <v>0</v>
      </c>
      <c r="Y316" s="46">
        <f t="shared" si="33"/>
        <v>54000</v>
      </c>
      <c r="Z316" s="46">
        <f>$Z$692/$Y$692*Y316</f>
        <v>23014.316901028829</v>
      </c>
      <c r="AA316" s="46"/>
      <c r="AB316" s="46"/>
      <c r="AC316" s="46"/>
      <c r="AD316" s="46">
        <f t="shared" si="32"/>
        <v>1800</v>
      </c>
      <c r="AE316" s="46">
        <f t="shared" ca="1" si="34"/>
        <v>545536.60126746132</v>
      </c>
      <c r="AF316" s="52">
        <f t="shared" ca="1" si="35"/>
        <v>303.07588959303405</v>
      </c>
      <c r="AG316" s="46">
        <f t="shared" si="38"/>
        <v>0</v>
      </c>
      <c r="AH316" s="46">
        <f t="shared" ca="1" si="39"/>
        <v>0</v>
      </c>
      <c r="AI316" s="46">
        <f>IFERROR(SUMIFS('4.3期末全在庫'!$G:$G,'4.3期末全在庫'!$B:$B,'4.仕掛品(製品課) (2)'!A316,'4.3期末全在庫'!$K:$K,"半製品"),"")</f>
        <v>0</v>
      </c>
      <c r="AJ316" s="47"/>
      <c r="AK316" s="46">
        <f t="shared" ca="1" si="40"/>
        <v>0</v>
      </c>
      <c r="AL316" s="48"/>
      <c r="AM316" s="50"/>
      <c r="AN316" s="7"/>
      <c r="AO316" s="4">
        <v>820.07323050445723</v>
      </c>
      <c r="AQ316" s="3" t="str">
        <f t="shared" ca="1" si="41"/>
        <v>ok</v>
      </c>
    </row>
    <row r="317" spans="1:43" ht="13.5" customHeight="1">
      <c r="A317" s="40">
        <v>20200800018</v>
      </c>
      <c r="B317" s="41" t="s">
        <v>326</v>
      </c>
      <c r="C317" s="41" t="s">
        <v>202</v>
      </c>
      <c r="D317" s="41"/>
      <c r="E317" s="41">
        <v>450</v>
      </c>
      <c r="F317" s="41" t="s">
        <v>273</v>
      </c>
      <c r="G317" s="42">
        <f ca="1">IFERROR(VLOOKUP(F317,'[1]2.仕掛品(製造部)'!MY:NB,4,0),0)</f>
        <v>1.6947415974326687</v>
      </c>
      <c r="H317" s="43">
        <v>0</v>
      </c>
      <c r="I317" s="43"/>
      <c r="J317" s="43">
        <v>0</v>
      </c>
      <c r="K317" s="46">
        <f>IFERROR(SUMIF('4.4製品課実績'!$A:$A,'4.仕掛品(製品課) (2)'!A317,'4.4製品課実績'!C:C),"")</f>
        <v>402</v>
      </c>
      <c r="L317" s="46">
        <f t="shared" ca="1" si="36"/>
        <v>306578.75497556978</v>
      </c>
      <c r="M317" s="46">
        <f ca="1">$M$692/$L$692*L317</f>
        <v>327262.3287234712</v>
      </c>
      <c r="N317" s="46"/>
      <c r="O317" s="46"/>
      <c r="P317" s="46"/>
      <c r="Q317" s="46"/>
      <c r="R317" s="52">
        <f ca="1">SUMIF('4.1製品別資材価格'!$A:$C,A317,'4.1製品別資材価格'!$C:$C)</f>
        <v>1603.6478962094488</v>
      </c>
      <c r="S317" s="46">
        <f t="shared" ca="1" si="37"/>
        <v>644666.4542761984</v>
      </c>
      <c r="T317" s="46">
        <f ca="1">$T$692/$S$692*S317</f>
        <v>509663.19034483668</v>
      </c>
      <c r="U317" s="46">
        <f>IFERROR(SUMIF('4.4製品課実績'!$A:$A,'4.仕掛品(製品課) (2)'!A317,'4.4製品課実績'!D:D),"")</f>
        <v>3950</v>
      </c>
      <c r="V317" s="46">
        <f>$V$692/$U$692*U317</f>
        <v>454414.18817471003</v>
      </c>
      <c r="W317" s="46"/>
      <c r="X317" s="46">
        <f>$X$692/$W$692*W317</f>
        <v>0</v>
      </c>
      <c r="Y317" s="46">
        <f t="shared" si="33"/>
        <v>180900</v>
      </c>
      <c r="Z317" s="46">
        <f>$Z$692/$Y$692*Y317</f>
        <v>77097.961618446585</v>
      </c>
      <c r="AA317" s="46"/>
      <c r="AB317" s="46"/>
      <c r="AC317" s="46"/>
      <c r="AD317" s="46">
        <f t="shared" si="32"/>
        <v>402</v>
      </c>
      <c r="AE317" s="46">
        <f t="shared" ca="1" si="34"/>
        <v>1368437.6688614644</v>
      </c>
      <c r="AF317" s="52">
        <f t="shared" ca="1" si="35"/>
        <v>3404.073803137971</v>
      </c>
      <c r="AG317" s="46">
        <f t="shared" si="38"/>
        <v>0</v>
      </c>
      <c r="AH317" s="46">
        <f t="shared" ca="1" si="39"/>
        <v>0</v>
      </c>
      <c r="AI317" s="46">
        <f>IFERROR(SUMIFS('4.3期末全在庫'!$G:$G,'4.3期末全在庫'!$B:$B,'4.仕掛品(製品課) (2)'!A317,'4.3期末全在庫'!$K:$K,"半製品"),"")</f>
        <v>0</v>
      </c>
      <c r="AJ317" s="47"/>
      <c r="AK317" s="46">
        <f t="shared" ca="1" si="40"/>
        <v>0</v>
      </c>
      <c r="AL317" s="48"/>
      <c r="AM317" s="50"/>
      <c r="AN317" s="7"/>
      <c r="AO317" s="4">
        <v>566.43199906481459</v>
      </c>
      <c r="AQ317" s="3" t="str">
        <f t="shared" ca="1" si="41"/>
        <v>ok</v>
      </c>
    </row>
    <row r="318" spans="1:43" ht="13.5" hidden="1" customHeight="1">
      <c r="A318" s="40">
        <v>20201100001</v>
      </c>
      <c r="B318" s="41" t="s">
        <v>408</v>
      </c>
      <c r="C318" s="41" t="s">
        <v>202</v>
      </c>
      <c r="D318" s="41"/>
      <c r="E318" s="41">
        <v>20</v>
      </c>
      <c r="F318" s="41" t="s">
        <v>108</v>
      </c>
      <c r="G318" s="42">
        <f ca="1">IFERROR(VLOOKUP(F318,'[1]2.仕掛品(製造部)'!MY:NB,4,0),0)</f>
        <v>1.1499333504230713</v>
      </c>
      <c r="H318" s="43">
        <v>0</v>
      </c>
      <c r="I318" s="43"/>
      <c r="J318" s="43">
        <v>0</v>
      </c>
      <c r="K318" s="46">
        <f>IFERROR(SUMIF('4.4製品課実績'!$A:$A,'4.仕掛品(製品課) (2)'!A318,'4.4製品課実績'!C:C),"")</f>
        <v>0</v>
      </c>
      <c r="L318" s="46">
        <f t="shared" ca="1" si="36"/>
        <v>0</v>
      </c>
      <c r="M318" s="46">
        <f ca="1">$M$692/$L$692*L318</f>
        <v>0</v>
      </c>
      <c r="N318" s="46"/>
      <c r="O318" s="46"/>
      <c r="P318" s="46"/>
      <c r="Q318" s="46"/>
      <c r="R318" s="52">
        <f ca="1">SUMIF('4.1製品別資材価格'!$A:$C,A318,'4.1製品別資材価格'!$C:$C)</f>
        <v>0</v>
      </c>
      <c r="S318" s="46">
        <f t="shared" ca="1" si="37"/>
        <v>0</v>
      </c>
      <c r="T318" s="46">
        <f ca="1">$T$692/$S$692*S318</f>
        <v>0</v>
      </c>
      <c r="U318" s="46">
        <f>IFERROR(SUMIF('4.4製品課実績'!$A:$A,'4.仕掛品(製品課) (2)'!A318,'4.4製品課実績'!D:D),"")</f>
        <v>0</v>
      </c>
      <c r="V318" s="46">
        <f>$V$692/$U$692*U318</f>
        <v>0</v>
      </c>
      <c r="W318" s="46"/>
      <c r="X318" s="46">
        <f>$X$692/$W$692*W318</f>
        <v>0</v>
      </c>
      <c r="Y318" s="46">
        <f t="shared" si="33"/>
        <v>0</v>
      </c>
      <c r="Z318" s="46">
        <f>$Z$692/$Y$692*Y318</f>
        <v>0</v>
      </c>
      <c r="AA318" s="46"/>
      <c r="AB318" s="46"/>
      <c r="AC318" s="46"/>
      <c r="AD318" s="46">
        <f t="shared" si="32"/>
        <v>0</v>
      </c>
      <c r="AE318" s="46">
        <f t="shared" ca="1" si="34"/>
        <v>0</v>
      </c>
      <c r="AF318" s="52">
        <f t="shared" ca="1" si="35"/>
        <v>0</v>
      </c>
      <c r="AG318" s="46">
        <f t="shared" si="38"/>
        <v>0</v>
      </c>
      <c r="AH318" s="46">
        <f t="shared" ca="1" si="39"/>
        <v>0</v>
      </c>
      <c r="AI318" s="46">
        <f>IFERROR(SUMIFS('4.3期末全在庫'!$G:$G,'4.3期末全在庫'!$B:$B,'4.仕掛品(製品課) (2)'!A318,'4.3期末全在庫'!$K:$K,"半製品"),"")</f>
        <v>0</v>
      </c>
      <c r="AJ318" s="47"/>
      <c r="AK318" s="46">
        <f t="shared" ca="1" si="40"/>
        <v>0</v>
      </c>
      <c r="AL318" s="48"/>
      <c r="AM318" s="50"/>
      <c r="AN318" s="7"/>
      <c r="AO318" s="4">
        <v>0</v>
      </c>
      <c r="AQ318" s="3">
        <f t="shared" ca="1" si="41"/>
        <v>0</v>
      </c>
    </row>
    <row r="319" spans="1:43" ht="13.5" hidden="1" customHeight="1">
      <c r="A319" s="40">
        <v>20201100002</v>
      </c>
      <c r="B319" s="41" t="s">
        <v>409</v>
      </c>
      <c r="C319" s="41" t="s">
        <v>202</v>
      </c>
      <c r="D319" s="41"/>
      <c r="E319" s="41">
        <v>20</v>
      </c>
      <c r="F319" s="41" t="s">
        <v>157</v>
      </c>
      <c r="G319" s="42">
        <f ca="1">IFERROR(VLOOKUP(F319,'[1]2.仕掛品(製造部)'!MY:NB,4,0),0)</f>
        <v>1.1798247848759411</v>
      </c>
      <c r="H319" s="43">
        <v>0</v>
      </c>
      <c r="I319" s="43"/>
      <c r="J319" s="43">
        <v>0</v>
      </c>
      <c r="K319" s="46">
        <f>IFERROR(SUMIF('4.4製品課実績'!$A:$A,'4.仕掛品(製品課) (2)'!A319,'4.4製品課実績'!C:C),"")</f>
        <v>0</v>
      </c>
      <c r="L319" s="46">
        <f t="shared" ca="1" si="36"/>
        <v>0</v>
      </c>
      <c r="M319" s="46">
        <f ca="1">$M$692/$L$692*L319</f>
        <v>0</v>
      </c>
      <c r="N319" s="46"/>
      <c r="O319" s="46"/>
      <c r="P319" s="46"/>
      <c r="Q319" s="46"/>
      <c r="R319" s="52">
        <f ca="1">SUMIF('4.1製品別資材価格'!$A:$C,A319,'4.1製品別資材価格'!$C:$C)</f>
        <v>0</v>
      </c>
      <c r="S319" s="46">
        <f t="shared" ca="1" si="37"/>
        <v>0</v>
      </c>
      <c r="T319" s="46">
        <f ca="1">$T$692/$S$692*S319</f>
        <v>0</v>
      </c>
      <c r="U319" s="46">
        <f>IFERROR(SUMIF('4.4製品課実績'!$A:$A,'4.仕掛品(製品課) (2)'!A319,'4.4製品課実績'!D:D),"")</f>
        <v>0</v>
      </c>
      <c r="V319" s="46">
        <f>$V$692/$U$692*U319</f>
        <v>0</v>
      </c>
      <c r="W319" s="46"/>
      <c r="X319" s="46">
        <f>$X$692/$W$692*W319</f>
        <v>0</v>
      </c>
      <c r="Y319" s="46">
        <f t="shared" si="33"/>
        <v>0</v>
      </c>
      <c r="Z319" s="46">
        <f>$Z$692/$Y$692*Y319</f>
        <v>0</v>
      </c>
      <c r="AA319" s="46"/>
      <c r="AB319" s="46"/>
      <c r="AC319" s="46"/>
      <c r="AD319" s="46">
        <f t="shared" si="32"/>
        <v>0</v>
      </c>
      <c r="AE319" s="46">
        <f t="shared" ca="1" si="34"/>
        <v>0</v>
      </c>
      <c r="AF319" s="52">
        <f t="shared" ca="1" si="35"/>
        <v>0</v>
      </c>
      <c r="AG319" s="46">
        <f t="shared" si="38"/>
        <v>0</v>
      </c>
      <c r="AH319" s="46">
        <f t="shared" ca="1" si="39"/>
        <v>0</v>
      </c>
      <c r="AI319" s="46">
        <f>IFERROR(SUMIFS('4.3期末全在庫'!$G:$G,'4.3期末全在庫'!$B:$B,'4.仕掛品(製品課) (2)'!A319,'4.3期末全在庫'!$K:$K,"半製品"),"")</f>
        <v>0</v>
      </c>
      <c r="AJ319" s="47"/>
      <c r="AK319" s="46">
        <f t="shared" ca="1" si="40"/>
        <v>0</v>
      </c>
      <c r="AL319" s="48"/>
      <c r="AM319" s="50"/>
      <c r="AN319" s="7"/>
      <c r="AO319" s="4">
        <v>0</v>
      </c>
      <c r="AQ319" s="3">
        <f t="shared" ca="1" si="41"/>
        <v>0</v>
      </c>
    </row>
    <row r="320" spans="1:43" ht="13.5" hidden="1" customHeight="1">
      <c r="A320" s="40">
        <v>20201100007</v>
      </c>
      <c r="B320" s="41" t="s">
        <v>410</v>
      </c>
      <c r="C320" s="41" t="s">
        <v>202</v>
      </c>
      <c r="D320" s="41"/>
      <c r="E320" s="41">
        <v>75</v>
      </c>
      <c r="F320" s="41" t="s">
        <v>178</v>
      </c>
      <c r="G320" s="42">
        <f ca="1">IFERROR(VLOOKUP(F320,'[1]2.仕掛品(製造部)'!MY:NB,4,0),0)</f>
        <v>1.4216078125032778</v>
      </c>
      <c r="H320" s="43">
        <v>0</v>
      </c>
      <c r="I320" s="43"/>
      <c r="J320" s="43">
        <v>0</v>
      </c>
      <c r="K320" s="46">
        <f>IFERROR(SUMIF('4.4製品課実績'!$A:$A,'4.仕掛品(製品課) (2)'!A320,'4.4製品課実績'!C:C),"")</f>
        <v>0</v>
      </c>
      <c r="L320" s="46">
        <f t="shared" ca="1" si="36"/>
        <v>0</v>
      </c>
      <c r="M320" s="46">
        <f ca="1">$M$692/$L$692*L320</f>
        <v>0</v>
      </c>
      <c r="N320" s="46"/>
      <c r="O320" s="46"/>
      <c r="P320" s="46"/>
      <c r="Q320" s="46"/>
      <c r="R320" s="52">
        <f ca="1">SUMIF('4.1製品別資材価格'!$A:$C,A320,'4.1製品別資材価格'!$C:$C)</f>
        <v>0</v>
      </c>
      <c r="S320" s="46">
        <f t="shared" ca="1" si="37"/>
        <v>0</v>
      </c>
      <c r="T320" s="46">
        <f ca="1">$T$692/$S$692*S320</f>
        <v>0</v>
      </c>
      <c r="U320" s="46">
        <f>IFERROR(SUMIF('4.4製品課実績'!$A:$A,'4.仕掛品(製品課) (2)'!A320,'4.4製品課実績'!D:D),"")</f>
        <v>0</v>
      </c>
      <c r="V320" s="46">
        <f>$V$692/$U$692*U320</f>
        <v>0</v>
      </c>
      <c r="W320" s="46"/>
      <c r="X320" s="46">
        <f>$X$692/$W$692*W320</f>
        <v>0</v>
      </c>
      <c r="Y320" s="46">
        <f t="shared" si="33"/>
        <v>0</v>
      </c>
      <c r="Z320" s="46">
        <f>$Z$692/$Y$692*Y320</f>
        <v>0</v>
      </c>
      <c r="AA320" s="46"/>
      <c r="AB320" s="46"/>
      <c r="AC320" s="46"/>
      <c r="AD320" s="46">
        <f t="shared" si="32"/>
        <v>0</v>
      </c>
      <c r="AE320" s="46">
        <f t="shared" ca="1" si="34"/>
        <v>0</v>
      </c>
      <c r="AF320" s="52">
        <f t="shared" ca="1" si="35"/>
        <v>0</v>
      </c>
      <c r="AG320" s="46">
        <f t="shared" si="38"/>
        <v>0</v>
      </c>
      <c r="AH320" s="46">
        <f t="shared" ca="1" si="39"/>
        <v>0</v>
      </c>
      <c r="AI320" s="46">
        <f>IFERROR(SUMIFS('4.3期末全在庫'!$G:$G,'4.3期末全在庫'!$B:$B,'4.仕掛品(製品課) (2)'!A320,'4.3期末全在庫'!$K:$K,"半製品"),"")</f>
        <v>0</v>
      </c>
      <c r="AJ320" s="47"/>
      <c r="AK320" s="46">
        <f t="shared" ca="1" si="40"/>
        <v>0</v>
      </c>
      <c r="AL320" s="48"/>
      <c r="AM320" s="50"/>
      <c r="AN320" s="7"/>
      <c r="AO320" s="4">
        <v>0</v>
      </c>
      <c r="AQ320" s="3">
        <f t="shared" ca="1" si="41"/>
        <v>0</v>
      </c>
    </row>
    <row r="321" spans="1:43" ht="13.5" customHeight="1">
      <c r="A321" s="40">
        <v>20201100053</v>
      </c>
      <c r="B321" s="41" t="s">
        <v>411</v>
      </c>
      <c r="C321" s="41" t="s">
        <v>202</v>
      </c>
      <c r="D321" s="41"/>
      <c r="E321" s="41">
        <v>77.5</v>
      </c>
      <c r="F321" s="41" t="s">
        <v>182</v>
      </c>
      <c r="G321" s="42">
        <f ca="1">IFERROR(VLOOKUP(F321,'[1]2.仕掛品(製造部)'!MY:NB,4,0),0)</f>
        <v>4.0081229481912928</v>
      </c>
      <c r="H321" s="43">
        <v>0</v>
      </c>
      <c r="I321" s="43"/>
      <c r="J321" s="43">
        <v>0</v>
      </c>
      <c r="K321" s="46">
        <f>IFERROR(SUMIF('4.4製品課実績'!$A:$A,'4.仕掛品(製品課) (2)'!A321,'4.4製品課実績'!C:C),"")</f>
        <v>5900</v>
      </c>
      <c r="L321" s="46">
        <f t="shared" ca="1" si="36"/>
        <v>1832714.2180604686</v>
      </c>
      <c r="M321" s="46">
        <f ca="1">$M$692/$L$692*L321</f>
        <v>1956359.7057952657</v>
      </c>
      <c r="N321" s="46"/>
      <c r="O321" s="46"/>
      <c r="P321" s="46"/>
      <c r="Q321" s="46"/>
      <c r="R321" s="52">
        <f ca="1">SUMIF('4.1製品別資材価格'!$A:$C,A321,'4.1製品別資材価格'!$C:$C)</f>
        <v>102.41804543321857</v>
      </c>
      <c r="S321" s="46">
        <f t="shared" ca="1" si="37"/>
        <v>604266.46805598959</v>
      </c>
      <c r="T321" s="46">
        <f ca="1">$T$692/$S$692*S321</f>
        <v>477723.59471317474</v>
      </c>
      <c r="U321" s="46">
        <f>IFERROR(SUMIF('4.4製品課実績'!$A:$A,'4.仕掛品(製品課) (2)'!A321,'4.4製品課実績'!D:D),"")</f>
        <v>2995</v>
      </c>
      <c r="V321" s="46">
        <f>$V$692/$U$692*U321</f>
        <v>344549.49204639404</v>
      </c>
      <c r="W321" s="46"/>
      <c r="X321" s="46">
        <f>$X$692/$W$692*W321</f>
        <v>0</v>
      </c>
      <c r="Y321" s="46">
        <f t="shared" si="33"/>
        <v>457250</v>
      </c>
      <c r="Z321" s="46">
        <f>$Z$692/$Y$692*Y321</f>
        <v>194875.85931473025</v>
      </c>
      <c r="AA321" s="46"/>
      <c r="AB321" s="46"/>
      <c r="AC321" s="46"/>
      <c r="AD321" s="46">
        <f t="shared" si="32"/>
        <v>5900</v>
      </c>
      <c r="AE321" s="46">
        <f t="shared" ca="1" si="34"/>
        <v>2973508.6518695648</v>
      </c>
      <c r="AF321" s="52">
        <f t="shared" ca="1" si="35"/>
        <v>503.98451726602792</v>
      </c>
      <c r="AG321" s="46">
        <f t="shared" si="38"/>
        <v>0</v>
      </c>
      <c r="AH321" s="46">
        <f t="shared" ca="1" si="39"/>
        <v>0</v>
      </c>
      <c r="AI321" s="46">
        <f>IFERROR(SUMIFS('4.3期末全在庫'!$G:$G,'4.3期末全在庫'!$B:$B,'4.仕掛品(製品課) (2)'!A321,'4.3期末全在庫'!$K:$K,"半製品"),"")</f>
        <v>0</v>
      </c>
      <c r="AJ321" s="47"/>
      <c r="AK321" s="46">
        <f t="shared" ca="1" si="40"/>
        <v>0</v>
      </c>
      <c r="AL321" s="48"/>
      <c r="AM321" s="50"/>
      <c r="AN321" s="7"/>
      <c r="AO321" s="4">
        <v>0</v>
      </c>
      <c r="AQ321" s="3" t="str">
        <f t="shared" ca="1" si="41"/>
        <v>ok</v>
      </c>
    </row>
    <row r="322" spans="1:43" ht="13.5" customHeight="1">
      <c r="A322" s="40">
        <v>20201100054</v>
      </c>
      <c r="B322" s="41" t="s">
        <v>412</v>
      </c>
      <c r="C322" s="41" t="s">
        <v>202</v>
      </c>
      <c r="D322" s="41"/>
      <c r="E322" s="41">
        <v>2.5</v>
      </c>
      <c r="F322" s="41" t="s">
        <v>182</v>
      </c>
      <c r="G322" s="42">
        <f ca="1">IFERROR(VLOOKUP(F322,'[1]2.仕掛品(製造部)'!MY:NB,4,0),0)</f>
        <v>4.0081229481912928</v>
      </c>
      <c r="H322" s="43">
        <v>0</v>
      </c>
      <c r="I322" s="43"/>
      <c r="J322" s="43">
        <v>0</v>
      </c>
      <c r="K322" s="46">
        <f>IFERROR(SUMIF('4.4製品課実績'!$A:$A,'4.仕掛品(製品課) (2)'!A322,'4.4製品課実績'!C:C),"")</f>
        <v>34000</v>
      </c>
      <c r="L322" s="46">
        <f t="shared" ca="1" si="36"/>
        <v>340690.45059625991</v>
      </c>
      <c r="M322" s="46">
        <f ca="1">$M$692/$L$692*L322</f>
        <v>363675.39637528179</v>
      </c>
      <c r="N322" s="46"/>
      <c r="O322" s="46"/>
      <c r="P322" s="46"/>
      <c r="Q322" s="46"/>
      <c r="R322" s="52">
        <f ca="1">SUMIF('4.1製品別資材価格'!$A:$C,A322,'4.1製品別資材価格'!$C:$C)</f>
        <v>5.0679424657534247</v>
      </c>
      <c r="S322" s="46">
        <f t="shared" ca="1" si="37"/>
        <v>172310.04383561644</v>
      </c>
      <c r="T322" s="46">
        <f ca="1">$T$692/$S$692*S322</f>
        <v>136225.61882534937</v>
      </c>
      <c r="U322" s="46">
        <f>IFERROR(SUMIF('4.4製品課実績'!$A:$A,'4.仕掛品(製品課) (2)'!A322,'4.4製品課実績'!D:D),"")</f>
        <v>3190</v>
      </c>
      <c r="V322" s="46">
        <f>$V$692/$U$692*U322</f>
        <v>366982.59753856331</v>
      </c>
      <c r="W322" s="46"/>
      <c r="X322" s="46">
        <f>$X$692/$W$692*W322</f>
        <v>0</v>
      </c>
      <c r="Y322" s="46">
        <f t="shared" si="33"/>
        <v>85000</v>
      </c>
      <c r="Z322" s="46">
        <f>$Z$692/$Y$692*Y322</f>
        <v>36226.239566434269</v>
      </c>
      <c r="AA322" s="46"/>
      <c r="AB322" s="46"/>
      <c r="AC322" s="46"/>
      <c r="AD322" s="46">
        <f t="shared" si="32"/>
        <v>34000</v>
      </c>
      <c r="AE322" s="46">
        <f t="shared" ca="1" si="34"/>
        <v>903109.85230562871</v>
      </c>
      <c r="AF322" s="52">
        <f t="shared" ca="1" si="35"/>
        <v>26.562054479577316</v>
      </c>
      <c r="AG322" s="46">
        <f t="shared" si="38"/>
        <v>0</v>
      </c>
      <c r="AH322" s="46">
        <f t="shared" ca="1" si="39"/>
        <v>0</v>
      </c>
      <c r="AI322" s="46">
        <f>IFERROR(SUMIFS('4.3期末全在庫'!$G:$G,'4.3期末全在庫'!$B:$B,'4.仕掛品(製品課) (2)'!A322,'4.3期末全在庫'!$K:$K,"半製品"),"")</f>
        <v>0</v>
      </c>
      <c r="AJ322" s="47"/>
      <c r="AK322" s="46">
        <f t="shared" ca="1" si="40"/>
        <v>0</v>
      </c>
      <c r="AL322" s="48"/>
      <c r="AM322" s="50"/>
      <c r="AN322" s="7"/>
      <c r="AO322" s="4">
        <v>433.02028169727288</v>
      </c>
      <c r="AQ322" s="3" t="str">
        <f t="shared" ca="1" si="41"/>
        <v>ok</v>
      </c>
    </row>
    <row r="323" spans="1:43" ht="13.5" hidden="1" customHeight="1">
      <c r="A323" s="40">
        <v>20201200041</v>
      </c>
      <c r="B323" s="41" t="s">
        <v>413</v>
      </c>
      <c r="C323" s="41" t="s">
        <v>202</v>
      </c>
      <c r="D323" s="41"/>
      <c r="E323" s="41">
        <v>5</v>
      </c>
      <c r="F323" s="41" t="s">
        <v>147</v>
      </c>
      <c r="G323" s="42">
        <f ca="1">IFERROR(VLOOKUP(F323,'[1]2.仕掛品(製造部)'!MY:NB,4,0),0)</f>
        <v>1.2530513780924588</v>
      </c>
      <c r="H323" s="43">
        <v>0</v>
      </c>
      <c r="I323" s="43"/>
      <c r="J323" s="43">
        <v>0</v>
      </c>
      <c r="K323" s="46">
        <f>IFERROR(SUMIF('4.4製品課実績'!$A:$A,'4.仕掛品(製品課) (2)'!A323,'4.4製品課実績'!C:C),"")</f>
        <v>0</v>
      </c>
      <c r="L323" s="46">
        <f t="shared" ca="1" si="36"/>
        <v>0</v>
      </c>
      <c r="M323" s="46">
        <f ca="1">$M$692/$L$692*L323</f>
        <v>0</v>
      </c>
      <c r="N323" s="46"/>
      <c r="O323" s="46"/>
      <c r="P323" s="46"/>
      <c r="Q323" s="46"/>
      <c r="R323" s="52">
        <f ca="1">SUMIF('4.1製品別資材価格'!$A:$C,A323,'4.1製品別資材価格'!$C:$C)</f>
        <v>0</v>
      </c>
      <c r="S323" s="46">
        <f t="shared" ca="1" si="37"/>
        <v>0</v>
      </c>
      <c r="T323" s="46">
        <f ca="1">$T$692/$S$692*S323</f>
        <v>0</v>
      </c>
      <c r="U323" s="46">
        <f>IFERROR(SUMIF('4.4製品課実績'!$A:$A,'4.仕掛品(製品課) (2)'!A323,'4.4製品課実績'!D:D),"")</f>
        <v>0</v>
      </c>
      <c r="V323" s="46">
        <f>$V$692/$U$692*U323</f>
        <v>0</v>
      </c>
      <c r="W323" s="46"/>
      <c r="X323" s="46">
        <f>$X$692/$W$692*W323</f>
        <v>0</v>
      </c>
      <c r="Y323" s="46">
        <f t="shared" si="33"/>
        <v>0</v>
      </c>
      <c r="Z323" s="46">
        <f>$Z$692/$Y$692*Y323</f>
        <v>0</v>
      </c>
      <c r="AA323" s="46"/>
      <c r="AB323" s="46"/>
      <c r="AC323" s="46"/>
      <c r="AD323" s="46">
        <f t="shared" si="32"/>
        <v>0</v>
      </c>
      <c r="AE323" s="46">
        <f t="shared" ca="1" si="34"/>
        <v>0</v>
      </c>
      <c r="AF323" s="52">
        <f t="shared" ca="1" si="35"/>
        <v>0</v>
      </c>
      <c r="AG323" s="46">
        <f t="shared" si="38"/>
        <v>0</v>
      </c>
      <c r="AH323" s="46">
        <f t="shared" ca="1" si="39"/>
        <v>0</v>
      </c>
      <c r="AI323" s="46">
        <f>IFERROR(SUMIFS('4.3期末全在庫'!$G:$G,'4.3期末全在庫'!$B:$B,'4.仕掛品(製品課) (2)'!A323,'4.3期末全在庫'!$K:$K,"半製品"),"")</f>
        <v>0</v>
      </c>
      <c r="AJ323" s="47"/>
      <c r="AK323" s="46">
        <f t="shared" ca="1" si="40"/>
        <v>0</v>
      </c>
      <c r="AL323" s="48"/>
      <c r="AM323" s="50"/>
      <c r="AN323" s="7"/>
      <c r="AO323" s="4">
        <v>312.24964924909932</v>
      </c>
      <c r="AQ323" s="3">
        <f t="shared" ca="1" si="41"/>
        <v>0</v>
      </c>
    </row>
    <row r="324" spans="1:43" ht="13.5" hidden="1" customHeight="1">
      <c r="A324" s="40">
        <v>20201200042</v>
      </c>
      <c r="B324" s="41" t="s">
        <v>414</v>
      </c>
      <c r="C324" s="41" t="s">
        <v>202</v>
      </c>
      <c r="D324" s="41"/>
      <c r="E324" s="41">
        <v>17.5</v>
      </c>
      <c r="F324" s="41" t="s">
        <v>147</v>
      </c>
      <c r="G324" s="42">
        <f ca="1">IFERROR(VLOOKUP(F324,'[1]2.仕掛品(製造部)'!MY:NB,4,0),0)</f>
        <v>1.2530513780924588</v>
      </c>
      <c r="H324" s="43">
        <v>0</v>
      </c>
      <c r="I324" s="43"/>
      <c r="J324" s="43">
        <v>0</v>
      </c>
      <c r="K324" s="46">
        <f>IFERROR(SUMIF('4.4製品課実績'!$A:$A,'4.仕掛品(製品課) (2)'!A324,'4.4製品課実績'!C:C),"")</f>
        <v>0</v>
      </c>
      <c r="L324" s="46">
        <f t="shared" ca="1" si="36"/>
        <v>0</v>
      </c>
      <c r="M324" s="46">
        <f ca="1">$M$692/$L$692*L324</f>
        <v>0</v>
      </c>
      <c r="N324" s="46"/>
      <c r="O324" s="46"/>
      <c r="P324" s="46"/>
      <c r="Q324" s="46"/>
      <c r="R324" s="52">
        <f ca="1">SUMIF('4.1製品別資材価格'!$A:$C,A324,'4.1製品別資材価格'!$C:$C)</f>
        <v>0</v>
      </c>
      <c r="S324" s="46">
        <f t="shared" ca="1" si="37"/>
        <v>0</v>
      </c>
      <c r="T324" s="46">
        <f ca="1">$T$692/$S$692*S324</f>
        <v>0</v>
      </c>
      <c r="U324" s="46">
        <f>IFERROR(SUMIF('4.4製品課実績'!$A:$A,'4.仕掛品(製品課) (2)'!A324,'4.4製品課実績'!D:D),"")</f>
        <v>0</v>
      </c>
      <c r="V324" s="46">
        <f>$V$692/$U$692*U324</f>
        <v>0</v>
      </c>
      <c r="W324" s="46"/>
      <c r="X324" s="46">
        <f>$X$692/$W$692*W324</f>
        <v>0</v>
      </c>
      <c r="Y324" s="46">
        <f t="shared" si="33"/>
        <v>0</v>
      </c>
      <c r="Z324" s="46">
        <f>$Z$692/$Y$692*Y324</f>
        <v>0</v>
      </c>
      <c r="AA324" s="46"/>
      <c r="AB324" s="46"/>
      <c r="AC324" s="46"/>
      <c r="AD324" s="46">
        <f t="shared" si="32"/>
        <v>0</v>
      </c>
      <c r="AE324" s="46">
        <f t="shared" ca="1" si="34"/>
        <v>0</v>
      </c>
      <c r="AF324" s="52">
        <f t="shared" ca="1" si="35"/>
        <v>0</v>
      </c>
      <c r="AG324" s="46">
        <f t="shared" si="38"/>
        <v>0</v>
      </c>
      <c r="AH324" s="46">
        <f t="shared" ca="1" si="39"/>
        <v>0</v>
      </c>
      <c r="AI324" s="46">
        <f>IFERROR(SUMIFS('4.3期末全在庫'!$G:$G,'4.3期末全在庫'!$B:$B,'4.仕掛品(製品課) (2)'!A324,'4.3期末全在庫'!$K:$K,"半製品"),"")</f>
        <v>0</v>
      </c>
      <c r="AJ324" s="47"/>
      <c r="AK324" s="46">
        <f t="shared" ca="1" si="40"/>
        <v>0</v>
      </c>
      <c r="AL324" s="48"/>
      <c r="AM324" s="50"/>
      <c r="AN324" s="7"/>
      <c r="AO324" s="4">
        <v>525.98434873161432</v>
      </c>
      <c r="AQ324" s="3">
        <f t="shared" ca="1" si="41"/>
        <v>0</v>
      </c>
    </row>
    <row r="325" spans="1:43" ht="13.5" hidden="1" customHeight="1">
      <c r="A325" s="40">
        <v>20210100026</v>
      </c>
      <c r="B325" s="41" t="s">
        <v>415</v>
      </c>
      <c r="C325" s="41" t="s">
        <v>202</v>
      </c>
      <c r="D325" s="41"/>
      <c r="E325" s="41">
        <v>2.5</v>
      </c>
      <c r="F325" s="41" t="s">
        <v>147</v>
      </c>
      <c r="G325" s="42">
        <f ca="1">IFERROR(VLOOKUP(F325,'[1]2.仕掛品(製造部)'!MY:NB,4,0),0)</f>
        <v>1.2530513780924588</v>
      </c>
      <c r="H325" s="43">
        <v>0</v>
      </c>
      <c r="I325" s="43"/>
      <c r="J325" s="43">
        <v>0</v>
      </c>
      <c r="K325" s="46">
        <f>IFERROR(SUMIF('4.4製品課実績'!$A:$A,'4.仕掛品(製品課) (2)'!A325,'4.4製品課実績'!C:C),"")</f>
        <v>0</v>
      </c>
      <c r="L325" s="46">
        <f t="shared" ca="1" si="36"/>
        <v>0</v>
      </c>
      <c r="M325" s="46">
        <f ca="1">$M$692/$L$692*L325</f>
        <v>0</v>
      </c>
      <c r="N325" s="46"/>
      <c r="O325" s="46"/>
      <c r="P325" s="46"/>
      <c r="Q325" s="46"/>
      <c r="R325" s="52">
        <f ca="1">SUMIF('4.1製品別資材価格'!$A:$C,A325,'4.1製品別資材価格'!$C:$C)</f>
        <v>0</v>
      </c>
      <c r="S325" s="46">
        <f t="shared" ca="1" si="37"/>
        <v>0</v>
      </c>
      <c r="T325" s="46">
        <f ca="1">$T$692/$S$692*S325</f>
        <v>0</v>
      </c>
      <c r="U325" s="46">
        <f>IFERROR(SUMIF('4.4製品課実績'!$A:$A,'4.仕掛品(製品課) (2)'!A325,'4.4製品課実績'!D:D),"")</f>
        <v>0</v>
      </c>
      <c r="V325" s="46">
        <f>$V$692/$U$692*U325</f>
        <v>0</v>
      </c>
      <c r="W325" s="46"/>
      <c r="X325" s="46">
        <f>$X$692/$W$692*W325</f>
        <v>0</v>
      </c>
      <c r="Y325" s="46">
        <f t="shared" si="33"/>
        <v>0</v>
      </c>
      <c r="Z325" s="46">
        <f>$Z$692/$Y$692*Y325</f>
        <v>0</v>
      </c>
      <c r="AA325" s="46"/>
      <c r="AB325" s="46"/>
      <c r="AC325" s="46"/>
      <c r="AD325" s="46">
        <f t="shared" si="32"/>
        <v>0</v>
      </c>
      <c r="AE325" s="46">
        <f t="shared" ca="1" si="34"/>
        <v>0</v>
      </c>
      <c r="AF325" s="52">
        <f t="shared" ca="1" si="35"/>
        <v>0</v>
      </c>
      <c r="AG325" s="46">
        <f t="shared" si="38"/>
        <v>0</v>
      </c>
      <c r="AH325" s="46">
        <f t="shared" ca="1" si="39"/>
        <v>0</v>
      </c>
      <c r="AI325" s="46">
        <f>IFERROR(SUMIFS('4.3期末全在庫'!$G:$G,'4.3期末全在庫'!$B:$B,'4.仕掛品(製品課) (2)'!A325,'4.3期末全在庫'!$K:$K,"半製品"),"")</f>
        <v>0</v>
      </c>
      <c r="AJ325" s="47"/>
      <c r="AK325" s="46">
        <f t="shared" ca="1" si="40"/>
        <v>0</v>
      </c>
      <c r="AL325" s="48"/>
      <c r="AM325" s="50"/>
      <c r="AN325" s="7"/>
      <c r="AO325" s="4">
        <v>0</v>
      </c>
      <c r="AQ325" s="3">
        <f t="shared" ca="1" si="41"/>
        <v>0</v>
      </c>
    </row>
    <row r="326" spans="1:43" ht="13.5" hidden="1" customHeight="1">
      <c r="A326" s="40">
        <v>20210300025</v>
      </c>
      <c r="B326" s="41" t="s">
        <v>416</v>
      </c>
      <c r="C326" s="41" t="s">
        <v>202</v>
      </c>
      <c r="D326" s="41"/>
      <c r="E326" s="41">
        <v>150</v>
      </c>
      <c r="F326" s="41" t="s">
        <v>126</v>
      </c>
      <c r="G326" s="42">
        <f ca="1">IFERROR(VLOOKUP(F326,'[1]2.仕掛品(製造部)'!MY:NB,4,0),0)</f>
        <v>1.2657092176984073</v>
      </c>
      <c r="H326" s="43">
        <v>0</v>
      </c>
      <c r="I326" s="43"/>
      <c r="J326" s="43">
        <v>0</v>
      </c>
      <c r="K326" s="46">
        <f>IFERROR(SUMIF('4.4製品課実績'!$A:$A,'4.仕掛品(製品課) (2)'!A326,'4.4製品課実績'!C:C),"")</f>
        <v>0</v>
      </c>
      <c r="L326" s="46">
        <f t="shared" ca="1" si="36"/>
        <v>0</v>
      </c>
      <c r="M326" s="46">
        <f ca="1">$M$692/$L$692*L326</f>
        <v>0</v>
      </c>
      <c r="N326" s="46"/>
      <c r="O326" s="46"/>
      <c r="P326" s="46"/>
      <c r="Q326" s="46"/>
      <c r="R326" s="52">
        <f ca="1">SUMIF('4.1製品別資材価格'!$A:$C,A326,'4.1製品別資材価格'!$C:$C)</f>
        <v>0</v>
      </c>
      <c r="S326" s="46">
        <f t="shared" ca="1" si="37"/>
        <v>0</v>
      </c>
      <c r="T326" s="46">
        <f ca="1">$T$692/$S$692*S326</f>
        <v>0</v>
      </c>
      <c r="U326" s="46">
        <f>IFERROR(SUMIF('4.4製品課実績'!$A:$A,'4.仕掛品(製品課) (2)'!A326,'4.4製品課実績'!D:D),"")</f>
        <v>0</v>
      </c>
      <c r="V326" s="46">
        <f>$V$692/$U$692*U326</f>
        <v>0</v>
      </c>
      <c r="W326" s="46"/>
      <c r="X326" s="46">
        <f>$X$692/$W$692*W326</f>
        <v>0</v>
      </c>
      <c r="Y326" s="46">
        <f t="shared" si="33"/>
        <v>0</v>
      </c>
      <c r="Z326" s="46">
        <f>$Z$692/$Y$692*Y326</f>
        <v>0</v>
      </c>
      <c r="AA326" s="46"/>
      <c r="AB326" s="46"/>
      <c r="AC326" s="46"/>
      <c r="AD326" s="46">
        <f t="shared" si="32"/>
        <v>0</v>
      </c>
      <c r="AE326" s="46">
        <f t="shared" ca="1" si="34"/>
        <v>0</v>
      </c>
      <c r="AF326" s="52">
        <f t="shared" ca="1" si="35"/>
        <v>0</v>
      </c>
      <c r="AG326" s="46">
        <f t="shared" si="38"/>
        <v>0</v>
      </c>
      <c r="AH326" s="46">
        <f t="shared" ca="1" si="39"/>
        <v>0</v>
      </c>
      <c r="AI326" s="46">
        <f>IFERROR(SUMIFS('4.3期末全在庫'!$G:$G,'4.3期末全在庫'!$B:$B,'4.仕掛品(製品課) (2)'!A326,'4.3期末全在庫'!$K:$K,"半製品"),"")</f>
        <v>0</v>
      </c>
      <c r="AJ326" s="47"/>
      <c r="AK326" s="46">
        <f t="shared" ca="1" si="40"/>
        <v>0</v>
      </c>
      <c r="AL326" s="48"/>
      <c r="AM326" s="50"/>
      <c r="AN326" s="7"/>
      <c r="AO326" s="4">
        <v>63.633265639554146</v>
      </c>
      <c r="AQ326" s="3">
        <f t="shared" ca="1" si="41"/>
        <v>0</v>
      </c>
    </row>
    <row r="327" spans="1:43" ht="13.5" hidden="1" customHeight="1">
      <c r="A327" s="40">
        <v>20210300026</v>
      </c>
      <c r="B327" s="41" t="s">
        <v>417</v>
      </c>
      <c r="C327" s="41" t="s">
        <v>202</v>
      </c>
      <c r="D327" s="41"/>
      <c r="E327" s="41">
        <v>150</v>
      </c>
      <c r="F327" s="41" t="s">
        <v>185</v>
      </c>
      <c r="G327" s="42">
        <f ca="1">IFERROR(VLOOKUP(F327,'[1]2.仕掛品(製造部)'!MY:NB,4,0),0)</f>
        <v>1.3486946843755108</v>
      </c>
      <c r="H327" s="43">
        <v>0</v>
      </c>
      <c r="I327" s="43"/>
      <c r="J327" s="43">
        <v>0</v>
      </c>
      <c r="K327" s="46">
        <f>IFERROR(SUMIF('4.4製品課実績'!$A:$A,'4.仕掛品(製品課) (2)'!A327,'4.4製品課実績'!C:C),"")</f>
        <v>0</v>
      </c>
      <c r="L327" s="46">
        <f t="shared" ca="1" si="36"/>
        <v>0</v>
      </c>
      <c r="M327" s="46">
        <f ca="1">$M$692/$L$692*L327</f>
        <v>0</v>
      </c>
      <c r="N327" s="46"/>
      <c r="O327" s="46"/>
      <c r="P327" s="46"/>
      <c r="Q327" s="46"/>
      <c r="R327" s="52">
        <f ca="1">SUMIF('4.1製品別資材価格'!$A:$C,A327,'4.1製品別資材価格'!$C:$C)</f>
        <v>0</v>
      </c>
      <c r="S327" s="46">
        <f t="shared" ca="1" si="37"/>
        <v>0</v>
      </c>
      <c r="T327" s="46">
        <f ca="1">$T$692/$S$692*S327</f>
        <v>0</v>
      </c>
      <c r="U327" s="46">
        <f>IFERROR(SUMIF('4.4製品課実績'!$A:$A,'4.仕掛品(製品課) (2)'!A327,'4.4製品課実績'!D:D),"")</f>
        <v>0</v>
      </c>
      <c r="V327" s="46">
        <f>$V$692/$U$692*U327</f>
        <v>0</v>
      </c>
      <c r="W327" s="46"/>
      <c r="X327" s="46">
        <f>$X$692/$W$692*W327</f>
        <v>0</v>
      </c>
      <c r="Y327" s="46">
        <f t="shared" si="33"/>
        <v>0</v>
      </c>
      <c r="Z327" s="46">
        <f>$Z$692/$Y$692*Y327</f>
        <v>0</v>
      </c>
      <c r="AA327" s="46"/>
      <c r="AB327" s="46"/>
      <c r="AC327" s="46"/>
      <c r="AD327" s="46">
        <f t="shared" si="32"/>
        <v>0</v>
      </c>
      <c r="AE327" s="46">
        <f t="shared" ca="1" si="34"/>
        <v>0</v>
      </c>
      <c r="AF327" s="52">
        <f t="shared" ca="1" si="35"/>
        <v>0</v>
      </c>
      <c r="AG327" s="46">
        <f t="shared" si="38"/>
        <v>0</v>
      </c>
      <c r="AH327" s="46">
        <f t="shared" ca="1" si="39"/>
        <v>0</v>
      </c>
      <c r="AI327" s="46">
        <f>IFERROR(SUMIFS('4.3期末全在庫'!$G:$G,'4.3期末全在庫'!$B:$B,'4.仕掛品(製品課) (2)'!A327,'4.3期末全在庫'!$K:$K,"半製品"),"")</f>
        <v>0</v>
      </c>
      <c r="AJ327" s="47"/>
      <c r="AK327" s="46">
        <f t="shared" ca="1" si="40"/>
        <v>0</v>
      </c>
      <c r="AL327" s="48"/>
      <c r="AM327" s="50"/>
      <c r="AN327" s="7"/>
      <c r="AO327" s="4">
        <v>0</v>
      </c>
      <c r="AQ327" s="3">
        <f t="shared" ca="1" si="41"/>
        <v>0</v>
      </c>
    </row>
    <row r="328" spans="1:43" ht="13.5" hidden="1" customHeight="1">
      <c r="A328" s="40">
        <v>20210500024</v>
      </c>
      <c r="B328" s="41" t="s">
        <v>418</v>
      </c>
      <c r="C328" s="41" t="s">
        <v>202</v>
      </c>
      <c r="D328" s="41"/>
      <c r="E328" s="41">
        <v>500</v>
      </c>
      <c r="F328" s="41" t="s">
        <v>187</v>
      </c>
      <c r="G328" s="42">
        <f ca="1">IFERROR(VLOOKUP(F328,'[1]2.仕掛品(製造部)'!MY:NB,4,0),0)</f>
        <v>0</v>
      </c>
      <c r="H328" s="43">
        <v>0</v>
      </c>
      <c r="I328" s="43"/>
      <c r="J328" s="43">
        <v>0</v>
      </c>
      <c r="K328" s="46">
        <f>IFERROR(SUMIF('4.4製品課実績'!$A:$A,'4.仕掛品(製品課) (2)'!A328,'4.4製品課実績'!C:C),"")</f>
        <v>0</v>
      </c>
      <c r="L328" s="46">
        <f t="shared" ca="1" si="36"/>
        <v>0</v>
      </c>
      <c r="M328" s="46">
        <f ca="1">$M$692/$L$692*L328</f>
        <v>0</v>
      </c>
      <c r="N328" s="46"/>
      <c r="O328" s="46"/>
      <c r="P328" s="46"/>
      <c r="Q328" s="46"/>
      <c r="R328" s="52">
        <f ca="1">SUMIF('4.1製品別資材価格'!$A:$C,A328,'4.1製品別資材価格'!$C:$C)</f>
        <v>0</v>
      </c>
      <c r="S328" s="46">
        <f t="shared" ca="1" si="37"/>
        <v>0</v>
      </c>
      <c r="T328" s="46">
        <f ca="1">$T$692/$S$692*S328</f>
        <v>0</v>
      </c>
      <c r="U328" s="46">
        <f>IFERROR(SUMIF('4.4製品課実績'!$A:$A,'4.仕掛品(製品課) (2)'!A328,'4.4製品課実績'!D:D),"")</f>
        <v>0</v>
      </c>
      <c r="V328" s="46">
        <f>$V$692/$U$692*U328</f>
        <v>0</v>
      </c>
      <c r="W328" s="46"/>
      <c r="X328" s="46">
        <f>$X$692/$W$692*W328</f>
        <v>0</v>
      </c>
      <c r="Y328" s="46">
        <f t="shared" si="33"/>
        <v>0</v>
      </c>
      <c r="Z328" s="46">
        <f>$Z$692/$Y$692*Y328</f>
        <v>0</v>
      </c>
      <c r="AA328" s="46"/>
      <c r="AB328" s="46"/>
      <c r="AC328" s="46"/>
      <c r="AD328" s="46">
        <f t="shared" si="32"/>
        <v>0</v>
      </c>
      <c r="AE328" s="46">
        <f t="shared" ca="1" si="34"/>
        <v>0</v>
      </c>
      <c r="AF328" s="52">
        <f t="shared" ca="1" si="35"/>
        <v>0</v>
      </c>
      <c r="AG328" s="46">
        <f t="shared" si="38"/>
        <v>0</v>
      </c>
      <c r="AH328" s="46">
        <f t="shared" ca="1" si="39"/>
        <v>0</v>
      </c>
      <c r="AI328" s="46">
        <f>IFERROR(SUMIFS('4.3期末全在庫'!$G:$G,'4.3期末全在庫'!$B:$B,'4.仕掛品(製品課) (2)'!A328,'4.3期末全在庫'!$K:$K,"半製品"),"")</f>
        <v>0</v>
      </c>
      <c r="AJ328" s="47"/>
      <c r="AK328" s="46">
        <f t="shared" ca="1" si="40"/>
        <v>0</v>
      </c>
      <c r="AL328" s="48"/>
      <c r="AM328" s="50"/>
      <c r="AN328" s="7"/>
      <c r="AO328" s="4">
        <v>0</v>
      </c>
      <c r="AQ328" s="3">
        <f t="shared" ca="1" si="41"/>
        <v>0</v>
      </c>
    </row>
    <row r="329" spans="1:43" ht="13.5" hidden="1" customHeight="1">
      <c r="A329" s="40">
        <v>20210500025</v>
      </c>
      <c r="B329" s="41" t="s">
        <v>419</v>
      </c>
      <c r="C329" s="41" t="s">
        <v>202</v>
      </c>
      <c r="D329" s="41"/>
      <c r="E329" s="41">
        <v>50</v>
      </c>
      <c r="F329" s="41" t="s">
        <v>187</v>
      </c>
      <c r="G329" s="42">
        <f ca="1">IFERROR(VLOOKUP(F329,'[1]2.仕掛品(製造部)'!MY:NB,4,0),0)</f>
        <v>0</v>
      </c>
      <c r="H329" s="43">
        <v>0</v>
      </c>
      <c r="I329" s="43"/>
      <c r="J329" s="43">
        <v>0</v>
      </c>
      <c r="K329" s="46">
        <f>IFERROR(SUMIF('4.4製品課実績'!$A:$A,'4.仕掛品(製品課) (2)'!A329,'4.4製品課実績'!C:C),"")</f>
        <v>0</v>
      </c>
      <c r="L329" s="46">
        <f t="shared" ca="1" si="36"/>
        <v>0</v>
      </c>
      <c r="M329" s="46">
        <f ca="1">$M$692/$L$692*L329</f>
        <v>0</v>
      </c>
      <c r="N329" s="46"/>
      <c r="O329" s="46"/>
      <c r="P329" s="46"/>
      <c r="Q329" s="46"/>
      <c r="R329" s="52">
        <f ca="1">SUMIF('4.1製品別資材価格'!$A:$C,A329,'4.1製品別資材価格'!$C:$C)</f>
        <v>0</v>
      </c>
      <c r="S329" s="46">
        <f t="shared" ca="1" si="37"/>
        <v>0</v>
      </c>
      <c r="T329" s="46">
        <f ca="1">$T$692/$S$692*S329</f>
        <v>0</v>
      </c>
      <c r="U329" s="46">
        <f>IFERROR(SUMIF('4.4製品課実績'!$A:$A,'4.仕掛品(製品課) (2)'!A329,'4.4製品課実績'!D:D),"")</f>
        <v>0</v>
      </c>
      <c r="V329" s="46">
        <f>$V$692/$U$692*U329</f>
        <v>0</v>
      </c>
      <c r="W329" s="46"/>
      <c r="X329" s="46">
        <f>$X$692/$W$692*W329</f>
        <v>0</v>
      </c>
      <c r="Y329" s="46">
        <f t="shared" si="33"/>
        <v>0</v>
      </c>
      <c r="Z329" s="46">
        <f>$Z$692/$Y$692*Y329</f>
        <v>0</v>
      </c>
      <c r="AA329" s="46"/>
      <c r="AB329" s="46"/>
      <c r="AC329" s="46"/>
      <c r="AD329" s="46">
        <f t="shared" si="32"/>
        <v>0</v>
      </c>
      <c r="AE329" s="46">
        <f t="shared" ca="1" si="34"/>
        <v>0</v>
      </c>
      <c r="AF329" s="52">
        <f t="shared" ca="1" si="35"/>
        <v>0</v>
      </c>
      <c r="AG329" s="46">
        <f t="shared" si="38"/>
        <v>0</v>
      </c>
      <c r="AH329" s="46">
        <f t="shared" ca="1" si="39"/>
        <v>0</v>
      </c>
      <c r="AI329" s="46">
        <f>IFERROR(SUMIFS('4.3期末全在庫'!$G:$G,'4.3期末全在庫'!$B:$B,'4.仕掛品(製品課) (2)'!A329,'4.3期末全在庫'!$K:$K,"半製品"),"")</f>
        <v>0</v>
      </c>
      <c r="AJ329" s="47"/>
      <c r="AK329" s="46">
        <f t="shared" ca="1" si="40"/>
        <v>0</v>
      </c>
      <c r="AL329" s="48"/>
      <c r="AM329" s="50"/>
      <c r="AN329" s="7"/>
      <c r="AO329" s="4">
        <v>483.92636824614931</v>
      </c>
      <c r="AQ329" s="3">
        <f t="shared" ca="1" si="41"/>
        <v>0</v>
      </c>
    </row>
    <row r="330" spans="1:43" ht="13.5" customHeight="1">
      <c r="A330" s="40">
        <v>20210700007</v>
      </c>
      <c r="B330" s="41" t="s">
        <v>420</v>
      </c>
      <c r="C330" s="41" t="s">
        <v>202</v>
      </c>
      <c r="D330" s="41"/>
      <c r="E330" s="41">
        <v>1000</v>
      </c>
      <c r="F330" s="41" t="s">
        <v>126</v>
      </c>
      <c r="G330" s="42">
        <f ca="1">IFERROR(VLOOKUP(F330,'[1]2.仕掛品(製造部)'!MY:NB,4,0),0)</f>
        <v>1.2657092176984073</v>
      </c>
      <c r="H330" s="43">
        <v>0</v>
      </c>
      <c r="I330" s="43"/>
      <c r="J330" s="43">
        <v>0</v>
      </c>
      <c r="K330" s="46">
        <f>IFERROR(SUMIF('4.4製品課実績'!$A:$A,'4.仕掛品(製品課) (2)'!A330,'4.4製品課実績'!C:C),"")</f>
        <v>18</v>
      </c>
      <c r="L330" s="498">
        <f t="shared" ca="1" si="36"/>
        <v>22782.765918571331</v>
      </c>
      <c r="M330" s="46">
        <f ca="1">$M$692/$L$692*L330</f>
        <v>24319.822910976094</v>
      </c>
      <c r="N330" s="46"/>
      <c r="O330" s="46"/>
      <c r="P330" s="46"/>
      <c r="Q330" s="46"/>
      <c r="R330" s="52">
        <f ca="1">SUMIF('4.1製品別資材価格'!$A:$C,A330,'4.1製品別資材価格'!$C:$C)</f>
        <v>156.43321975732059</v>
      </c>
      <c r="S330" s="46">
        <f t="shared" ca="1" si="37"/>
        <v>2815.7979556317705</v>
      </c>
      <c r="T330" s="46">
        <f ca="1">$T$692/$S$692*S330</f>
        <v>2226.1257118536287</v>
      </c>
      <c r="U330" s="46">
        <f>IFERROR(SUMIF('4.4製品課実績'!$A:$A,'4.仕掛品(製品課) (2)'!A330,'4.4製品課実績'!D:D),"")</f>
        <v>330</v>
      </c>
      <c r="V330" s="46">
        <f>$V$692/$U$692*U330</f>
        <v>37963.716986747924</v>
      </c>
      <c r="W330" s="46"/>
      <c r="X330" s="46">
        <f>$X$692/$W$692*W330</f>
        <v>0</v>
      </c>
      <c r="Y330" s="46">
        <f t="shared" si="33"/>
        <v>18000</v>
      </c>
      <c r="Z330" s="46">
        <f>$Z$692/$Y$692*Y330</f>
        <v>7671.4389670096098</v>
      </c>
      <c r="AA330" s="46"/>
      <c r="AB330" s="46"/>
      <c r="AC330" s="46"/>
      <c r="AD330" s="46">
        <f t="shared" si="32"/>
        <v>18</v>
      </c>
      <c r="AE330" s="46">
        <f t="shared" ca="1" si="34"/>
        <v>72181.104576587255</v>
      </c>
      <c r="AF330" s="52">
        <f t="shared" ca="1" si="35"/>
        <v>4010.0613653659584</v>
      </c>
      <c r="AG330" s="46">
        <f t="shared" si="38"/>
        <v>0</v>
      </c>
      <c r="AH330" s="46">
        <f t="shared" ca="1" si="39"/>
        <v>0</v>
      </c>
      <c r="AI330" s="46">
        <f>IFERROR(SUMIFS('4.3期末全在庫'!$G:$G,'4.3期末全在庫'!$B:$B,'4.仕掛品(製品課) (2)'!A330,'4.3期末全在庫'!$K:$K,"半製品"),"")</f>
        <v>0</v>
      </c>
      <c r="AJ330" s="47"/>
      <c r="AK330" s="46">
        <f t="shared" ca="1" si="40"/>
        <v>0</v>
      </c>
      <c r="AL330" s="48"/>
      <c r="AM330" s="50"/>
      <c r="AN330" s="7"/>
      <c r="AO330" s="4">
        <v>0</v>
      </c>
      <c r="AQ330" s="3" t="str">
        <f t="shared" ca="1" si="41"/>
        <v>ok</v>
      </c>
    </row>
    <row r="331" spans="1:43" ht="13.5" customHeight="1">
      <c r="A331" s="40">
        <v>20211100014</v>
      </c>
      <c r="B331" s="41" t="s">
        <v>421</v>
      </c>
      <c r="C331" s="41" t="s">
        <v>202</v>
      </c>
      <c r="D331" s="41"/>
      <c r="E331" s="41">
        <v>70</v>
      </c>
      <c r="F331" s="41" t="s">
        <v>230</v>
      </c>
      <c r="G331" s="42">
        <f ca="1">IFERROR(VLOOKUP(F331,'[1]2.仕掛品(製造部)'!MY:NB,4,0),0)</f>
        <v>2.541445333994659</v>
      </c>
      <c r="H331" s="43">
        <v>0</v>
      </c>
      <c r="I331" s="43"/>
      <c r="J331" s="43">
        <v>0</v>
      </c>
      <c r="K331" s="46">
        <f>IFERROR(SUMIF('4.4製品課実績'!$A:$A,'4.仕掛品(製品課) (2)'!A331,'4.4製品課実績'!C:C),"")</f>
        <v>5665</v>
      </c>
      <c r="L331" s="46">
        <f t="shared" ca="1" si="36"/>
        <v>1007810.147195582</v>
      </c>
      <c r="M331" s="46">
        <f ca="1">$M$692/$L$692*L331</f>
        <v>1075802.8412916367</v>
      </c>
      <c r="N331" s="46"/>
      <c r="O331" s="46"/>
      <c r="P331" s="46"/>
      <c r="Q331" s="46"/>
      <c r="R331" s="52">
        <f ca="1">SUMIF('4.1製品別資材価格'!$A:$C,A331,'4.1製品別資材価格'!$C:$C)</f>
        <v>219.41091038443167</v>
      </c>
      <c r="S331" s="46">
        <f t="shared" ca="1" si="37"/>
        <v>1242962.8073278053</v>
      </c>
      <c r="T331" s="46">
        <f ca="1">$T$692/$S$692*S331</f>
        <v>982666.90574728244</v>
      </c>
      <c r="U331" s="46">
        <f>IFERROR(SUMIF('4.4製品課実績'!$A:$A,'4.仕掛品(製品課) (2)'!A331,'4.4製品課実績'!D:D),"")</f>
        <v>8100</v>
      </c>
      <c r="V331" s="46">
        <f>$V$692/$U$692*U331</f>
        <v>931836.6896747218</v>
      </c>
      <c r="W331" s="46"/>
      <c r="X331" s="46">
        <f>$X$692/$W$692*W331</f>
        <v>0</v>
      </c>
      <c r="Y331" s="46">
        <f t="shared" si="33"/>
        <v>396550</v>
      </c>
      <c r="Z331" s="46">
        <f>$Z$692/$Y$692*Y331</f>
        <v>169006.06235375893</v>
      </c>
      <c r="AA331" s="46"/>
      <c r="AB331" s="46"/>
      <c r="AC331" s="46"/>
      <c r="AD331" s="46">
        <f t="shared" ref="AD331:AD347" si="42">K331-N331-AB331</f>
        <v>5665</v>
      </c>
      <c r="AE331" s="46">
        <f t="shared" ca="1" si="34"/>
        <v>3159312.4990673997</v>
      </c>
      <c r="AF331" s="52">
        <f t="shared" ca="1" si="35"/>
        <v>557.68976152999107</v>
      </c>
      <c r="AG331" s="46">
        <f t="shared" si="38"/>
        <v>0</v>
      </c>
      <c r="AH331" s="46">
        <f t="shared" ca="1" si="39"/>
        <v>0</v>
      </c>
      <c r="AI331" s="46">
        <f>IFERROR(SUMIFS('4.3期末全在庫'!$G:$G,'4.3期末全在庫'!$B:$B,'4.仕掛品(製品課) (2)'!A331,'4.3期末全在庫'!$K:$K,"半製品"),"")</f>
        <v>0</v>
      </c>
      <c r="AJ331" s="47"/>
      <c r="AK331" s="46">
        <f t="shared" ca="1" si="40"/>
        <v>0</v>
      </c>
      <c r="AL331" s="48"/>
      <c r="AM331" s="50"/>
      <c r="AN331" s="7"/>
      <c r="AO331" s="4">
        <v>0</v>
      </c>
      <c r="AQ331" s="3" t="str">
        <f t="shared" ca="1" si="41"/>
        <v>ok</v>
      </c>
    </row>
    <row r="332" spans="1:43" ht="13.5" customHeight="1">
      <c r="A332" s="40">
        <v>20211100015</v>
      </c>
      <c r="B332" s="41" t="s">
        <v>422</v>
      </c>
      <c r="C332" s="41" t="s">
        <v>202</v>
      </c>
      <c r="D332" s="41"/>
      <c r="E332" s="41">
        <v>150</v>
      </c>
      <c r="F332" s="41" t="s">
        <v>230</v>
      </c>
      <c r="G332" s="42">
        <f ca="1">IFERROR(VLOOKUP(F332,'[1]2.仕掛品(製造部)'!MY:NB,4,0),0)</f>
        <v>2.541445333994659</v>
      </c>
      <c r="H332" s="43">
        <v>0</v>
      </c>
      <c r="I332" s="43"/>
      <c r="J332" s="43">
        <v>0</v>
      </c>
      <c r="K332" s="46">
        <f>IFERROR(SUMIF('4.4製品課実績'!$A:$A,'4.仕掛品(製品課) (2)'!A332,'4.4製品課実績'!C:C),"")</f>
        <v>3060</v>
      </c>
      <c r="L332" s="46">
        <f t="shared" ca="1" si="36"/>
        <v>1166523.4083035486</v>
      </c>
      <c r="M332" s="46">
        <f ca="1">$M$692/$L$692*L332</f>
        <v>1245223.8157933711</v>
      </c>
      <c r="N332" s="46"/>
      <c r="O332" s="46"/>
      <c r="P332" s="46"/>
      <c r="Q332" s="46"/>
      <c r="R332" s="52">
        <f ca="1">SUMIF('4.1製品別資材価格'!$A:$C,A332,'4.1製品別資材価格'!$C:$C)</f>
        <v>371.0603401960596</v>
      </c>
      <c r="S332" s="46">
        <f t="shared" ca="1" si="37"/>
        <v>1135444.6409999423</v>
      </c>
      <c r="T332" s="46">
        <f ca="1">$T$692/$S$692*S332</f>
        <v>897664.72933931311</v>
      </c>
      <c r="U332" s="46">
        <f>IFERROR(SUMIF('4.4製品課実績'!$A:$A,'4.仕掛品(製品課) (2)'!A332,'4.4製品課実績'!D:D),"")</f>
        <v>7830</v>
      </c>
      <c r="V332" s="46">
        <f>$V$692/$U$692*U332</f>
        <v>900775.46668556449</v>
      </c>
      <c r="W332" s="46"/>
      <c r="X332" s="46">
        <f>$X$692/$W$692*W332</f>
        <v>0</v>
      </c>
      <c r="Y332" s="46">
        <f t="shared" ref="Y332:Y395" si="43">(H332*I332+K332)*E332</f>
        <v>459000</v>
      </c>
      <c r="Z332" s="46">
        <f>$Z$692/$Y$692*Y332</f>
        <v>195621.69365874506</v>
      </c>
      <c r="AA332" s="46"/>
      <c r="AB332" s="46"/>
      <c r="AC332" s="46"/>
      <c r="AD332" s="46">
        <f t="shared" si="42"/>
        <v>3060</v>
      </c>
      <c r="AE332" s="46">
        <f t="shared" ref="AE332:AE395" ca="1" si="44">AD332*AF332</f>
        <v>3239285.7054769937</v>
      </c>
      <c r="AF332" s="52">
        <f t="shared" ref="AF332:AF395" ca="1" si="45">IFERROR((J332+M332+O332+Q332+T332+V332+X332+Z332+AA332)/(H332+K332),0)</f>
        <v>1058.5900998290829</v>
      </c>
      <c r="AG332" s="46">
        <f t="shared" si="38"/>
        <v>0</v>
      </c>
      <c r="AH332" s="46">
        <f t="shared" ca="1" si="39"/>
        <v>0</v>
      </c>
      <c r="AI332" s="46">
        <f>IFERROR(SUMIFS('4.3期末全在庫'!$G:$G,'4.3期末全在庫'!$B:$B,'4.仕掛品(製品課) (2)'!A332,'4.3期末全在庫'!$K:$K,"半製品"),"")</f>
        <v>0</v>
      </c>
      <c r="AJ332" s="47"/>
      <c r="AK332" s="46">
        <f t="shared" ca="1" si="40"/>
        <v>0</v>
      </c>
      <c r="AL332" s="48"/>
      <c r="AM332" s="50"/>
      <c r="AN332" s="7"/>
      <c r="AO332" s="4">
        <v>209.03946792490248</v>
      </c>
      <c r="AQ332" s="3" t="str">
        <f t="shared" ca="1" si="41"/>
        <v>ok</v>
      </c>
    </row>
    <row r="333" spans="1:43" ht="13.5" customHeight="1">
      <c r="A333" s="40">
        <v>20220100027</v>
      </c>
      <c r="B333" s="41" t="s">
        <v>423</v>
      </c>
      <c r="C333" s="41" t="s">
        <v>202</v>
      </c>
      <c r="D333" s="41"/>
      <c r="E333" s="41">
        <v>2.5</v>
      </c>
      <c r="F333" s="41" t="s">
        <v>157</v>
      </c>
      <c r="G333" s="42">
        <f ca="1">IFERROR(VLOOKUP(F333,'[1]2.仕掛品(製造部)'!MY:NB,4,0),0)</f>
        <v>1.1798247848759411</v>
      </c>
      <c r="H333" s="43">
        <v>0</v>
      </c>
      <c r="I333" s="43"/>
      <c r="J333" s="43">
        <v>0</v>
      </c>
      <c r="K333" s="46">
        <f>IFERROR(SUMIF('4.4製品課実績'!$A:$A,'4.仕掛品(製品課) (2)'!A333,'4.4製品課実績'!C:C),"")</f>
        <v>126000</v>
      </c>
      <c r="L333" s="46">
        <f t="shared" ref="L333:L396" ca="1" si="46">G333*E333*K333</f>
        <v>371644.80723592144</v>
      </c>
      <c r="M333" s="46">
        <f ca="1">$M$692/$L$692*L333</f>
        <v>396718.11272018874</v>
      </c>
      <c r="N333" s="46"/>
      <c r="O333" s="46"/>
      <c r="P333" s="46"/>
      <c r="Q333" s="46"/>
      <c r="R333" s="52">
        <f ca="1">SUMIF('4.1製品別資材価格'!$A:$C,A333,'4.1製品別資材価格'!$C:$C)</f>
        <v>0.45126549317189746</v>
      </c>
      <c r="S333" s="46">
        <f t="shared" ref="S333:S396" ca="1" si="47">K333*R333</f>
        <v>56859.452139659079</v>
      </c>
      <c r="T333" s="46">
        <f ca="1">$T$692/$S$692*S333</f>
        <v>44952.191302236541</v>
      </c>
      <c r="U333" s="46">
        <f>IFERROR(SUMIF('4.4製品課実績'!$A:$A,'4.仕掛品(製品課) (2)'!A333,'4.4製品課実績'!D:D),"")</f>
        <v>2780</v>
      </c>
      <c r="V333" s="46">
        <f>$V$692/$U$692*U333</f>
        <v>319815.55522169464</v>
      </c>
      <c r="W333" s="46"/>
      <c r="X333" s="46">
        <f>$X$692/$W$692*W333</f>
        <v>0</v>
      </c>
      <c r="Y333" s="46">
        <f t="shared" si="43"/>
        <v>315000</v>
      </c>
      <c r="Z333" s="46">
        <f>$Z$692/$Y$692*Y333</f>
        <v>134250.18192266818</v>
      </c>
      <c r="AA333" s="46"/>
      <c r="AB333" s="46"/>
      <c r="AC333" s="46"/>
      <c r="AD333" s="46">
        <f t="shared" si="42"/>
        <v>126000</v>
      </c>
      <c r="AE333" s="46">
        <f t="shared" ca="1" si="44"/>
        <v>895736.04116678797</v>
      </c>
      <c r="AF333" s="52">
        <f t="shared" ca="1" si="45"/>
        <v>7.1090161997364127</v>
      </c>
      <c r="AG333" s="46">
        <f t="shared" ref="AG333:AG396" si="48">AI333-((H333+K333)-AB333-AD333)</f>
        <v>0</v>
      </c>
      <c r="AH333" s="46">
        <f t="shared" ref="AH333:AH396" ca="1" si="49">-AF333*AG333</f>
        <v>0</v>
      </c>
      <c r="AI333" s="46">
        <f>IFERROR(SUMIFS('4.3期末全在庫'!$G:$G,'4.3期末全在庫'!$B:$B,'4.仕掛品(製品課) (2)'!A333,'4.3期末全在庫'!$K:$K,"半製品"),"")</f>
        <v>0</v>
      </c>
      <c r="AJ333" s="47"/>
      <c r="AK333" s="46">
        <f t="shared" ref="AK333:AK396" ca="1" si="50">AF333*AI333</f>
        <v>0</v>
      </c>
      <c r="AL333" s="48"/>
      <c r="AM333" s="50"/>
      <c r="AN333" s="7"/>
      <c r="AO333" s="4">
        <v>0</v>
      </c>
      <c r="AQ333" s="3" t="str">
        <f t="shared" ca="1" si="41"/>
        <v>ok</v>
      </c>
    </row>
    <row r="334" spans="1:43" ht="13.5" customHeight="1">
      <c r="A334" s="40">
        <v>20220100028</v>
      </c>
      <c r="B334" s="41" t="s">
        <v>424</v>
      </c>
      <c r="C334" s="41" t="s">
        <v>202</v>
      </c>
      <c r="D334" s="41"/>
      <c r="E334" s="41">
        <v>2.5</v>
      </c>
      <c r="F334" s="41" t="s">
        <v>108</v>
      </c>
      <c r="G334" s="42">
        <f ca="1">IFERROR(VLOOKUP(F334,'[1]2.仕掛品(製造部)'!MY:NB,4,0),0)</f>
        <v>1.1499333504230713</v>
      </c>
      <c r="H334" s="43">
        <v>0</v>
      </c>
      <c r="I334" s="49"/>
      <c r="J334" s="43">
        <v>0</v>
      </c>
      <c r="K334" s="46">
        <f>IFERROR(SUMIF('4.4製品課実績'!$A:$A,'4.仕掛品(製品課) (2)'!A334,'4.4製品課実績'!C:C),"")</f>
        <v>110000</v>
      </c>
      <c r="L334" s="46">
        <f t="shared" ca="1" si="46"/>
        <v>316231.67136634461</v>
      </c>
      <c r="M334" s="46">
        <f ca="1">$M$692/$L$692*L334</f>
        <v>337566.4866135692</v>
      </c>
      <c r="N334" s="46"/>
      <c r="O334" s="46"/>
      <c r="P334" s="46"/>
      <c r="Q334" s="46"/>
      <c r="R334" s="52">
        <f ca="1">SUMIF('4.1製品別資材価格'!$A:$C,A334,'4.1製品別資材価格'!$C:$C)</f>
        <v>0.46513794889468063</v>
      </c>
      <c r="S334" s="46">
        <f t="shared" ca="1" si="47"/>
        <v>51165.174378414871</v>
      </c>
      <c r="T334" s="46">
        <f ca="1">$T$692/$S$692*S334</f>
        <v>40450.384590789465</v>
      </c>
      <c r="U334" s="46">
        <f>IFERROR(SUMIF('4.4製品課実績'!$A:$A,'4.仕掛品(製品課) (2)'!A334,'4.4製品課実績'!D:D),"")</f>
        <v>2345</v>
      </c>
      <c r="V334" s="46">
        <f>$V$692/$U$692*U334</f>
        <v>269772.47373916331</v>
      </c>
      <c r="W334" s="46"/>
      <c r="X334" s="46">
        <f>$X$692/$W$692*W334</f>
        <v>0</v>
      </c>
      <c r="Y334" s="46">
        <f t="shared" si="43"/>
        <v>275000</v>
      </c>
      <c r="Z334" s="46">
        <f>$Z$692/$Y$692*Y334</f>
        <v>117202.53977375793</v>
      </c>
      <c r="AA334" s="46"/>
      <c r="AB334" s="46"/>
      <c r="AC334" s="46"/>
      <c r="AD334" s="46">
        <f t="shared" si="42"/>
        <v>110000</v>
      </c>
      <c r="AE334" s="46">
        <f t="shared" ca="1" si="44"/>
        <v>764991.88471727993</v>
      </c>
      <c r="AF334" s="52">
        <f t="shared" ca="1" si="45"/>
        <v>6.954471679247999</v>
      </c>
      <c r="AG334" s="46">
        <f t="shared" si="48"/>
        <v>0</v>
      </c>
      <c r="AH334" s="46">
        <f t="shared" ca="1" si="49"/>
        <v>0</v>
      </c>
      <c r="AI334" s="46">
        <f>IFERROR(SUMIFS('4.3期末全在庫'!$G:$G,'4.3期末全在庫'!$B:$B,'4.仕掛品(製品課) (2)'!A334,'4.3期末全在庫'!$K:$K,"半製品"),"")</f>
        <v>0</v>
      </c>
      <c r="AJ334" s="47"/>
      <c r="AK334" s="46">
        <f t="shared" ca="1" si="50"/>
        <v>0</v>
      </c>
      <c r="AL334" s="48"/>
      <c r="AM334" s="50"/>
      <c r="AN334" s="7"/>
      <c r="AO334" s="4">
        <v>16.248723775425592</v>
      </c>
      <c r="AQ334" s="3" t="str">
        <f t="shared" ca="1" si="41"/>
        <v>ok</v>
      </c>
    </row>
    <row r="335" spans="1:43" ht="13.5" hidden="1" customHeight="1">
      <c r="A335" s="40">
        <v>20220100029</v>
      </c>
      <c r="B335" s="41" t="s">
        <v>425</v>
      </c>
      <c r="C335" s="41" t="s">
        <v>202</v>
      </c>
      <c r="D335" s="41"/>
      <c r="E335" s="41">
        <v>2.5</v>
      </c>
      <c r="F335" s="41" t="s">
        <v>147</v>
      </c>
      <c r="G335" s="42">
        <f ca="1">IFERROR(VLOOKUP(F335,'[1]2.仕掛品(製造部)'!MY:NB,4,0),0)</f>
        <v>1.2530513780924588</v>
      </c>
      <c r="H335" s="43">
        <v>0</v>
      </c>
      <c r="I335" s="43"/>
      <c r="J335" s="43">
        <v>0</v>
      </c>
      <c r="K335" s="46">
        <f>IFERROR(SUMIF('4.4製品課実績'!$A:$A,'4.仕掛品(製品課) (2)'!A335,'4.4製品課実績'!C:C),"")</f>
        <v>0</v>
      </c>
      <c r="L335" s="46">
        <f t="shared" ca="1" si="46"/>
        <v>0</v>
      </c>
      <c r="M335" s="46">
        <f ca="1">$M$692/$L$692*L335</f>
        <v>0</v>
      </c>
      <c r="N335" s="46"/>
      <c r="O335" s="46"/>
      <c r="P335" s="46"/>
      <c r="Q335" s="46"/>
      <c r="R335" s="52">
        <f ca="1">SUMIF('4.1製品別資材価格'!$A:$C,A335,'4.1製品別資材価格'!$C:$C)</f>
        <v>0</v>
      </c>
      <c r="S335" s="46">
        <f t="shared" ca="1" si="47"/>
        <v>0</v>
      </c>
      <c r="T335" s="46">
        <f ca="1">$T$692/$S$692*S335</f>
        <v>0</v>
      </c>
      <c r="U335" s="46">
        <f>IFERROR(SUMIF('4.4製品課実績'!$A:$A,'4.仕掛品(製品課) (2)'!A335,'4.4製品課実績'!D:D),"")</f>
        <v>0</v>
      </c>
      <c r="V335" s="46">
        <f>$V$692/$U$692*U335</f>
        <v>0</v>
      </c>
      <c r="W335" s="46"/>
      <c r="X335" s="46">
        <f>$X$692/$W$692*W335</f>
        <v>0</v>
      </c>
      <c r="Y335" s="46">
        <f t="shared" si="43"/>
        <v>0</v>
      </c>
      <c r="Z335" s="46">
        <f>$Z$692/$Y$692*Y335</f>
        <v>0</v>
      </c>
      <c r="AA335" s="46"/>
      <c r="AB335" s="46"/>
      <c r="AC335" s="46"/>
      <c r="AD335" s="46">
        <f t="shared" si="42"/>
        <v>0</v>
      </c>
      <c r="AE335" s="46">
        <f t="shared" ca="1" si="44"/>
        <v>0</v>
      </c>
      <c r="AF335" s="52">
        <f t="shared" ca="1" si="45"/>
        <v>0</v>
      </c>
      <c r="AG335" s="46">
        <f t="shared" si="48"/>
        <v>0</v>
      </c>
      <c r="AH335" s="46">
        <f t="shared" ca="1" si="49"/>
        <v>0</v>
      </c>
      <c r="AI335" s="46">
        <f>IFERROR(SUMIFS('4.3期末全在庫'!$G:$G,'4.3期末全在庫'!$B:$B,'4.仕掛品(製品課) (2)'!A335,'4.3期末全在庫'!$K:$K,"半製品"),"")</f>
        <v>0</v>
      </c>
      <c r="AJ335" s="47"/>
      <c r="AK335" s="46">
        <f t="shared" ca="1" si="50"/>
        <v>0</v>
      </c>
      <c r="AL335" s="48"/>
      <c r="AM335" s="50"/>
      <c r="AN335" s="7"/>
      <c r="AO335" s="4">
        <v>25.305009595520144</v>
      </c>
      <c r="AQ335" s="3">
        <f t="shared" ca="1" si="41"/>
        <v>0</v>
      </c>
    </row>
    <row r="336" spans="1:43" ht="13.5" customHeight="1">
      <c r="A336" s="40">
        <v>20220100030</v>
      </c>
      <c r="B336" s="41" t="s">
        <v>426</v>
      </c>
      <c r="C336" s="41" t="s">
        <v>202</v>
      </c>
      <c r="D336" s="41"/>
      <c r="E336" s="41">
        <v>5</v>
      </c>
      <c r="F336" s="41" t="s">
        <v>126</v>
      </c>
      <c r="G336" s="42">
        <f ca="1">IFERROR(VLOOKUP(F336,'[1]2.仕掛品(製造部)'!MY:NB,4,0),0)</f>
        <v>1.2657092176984073</v>
      </c>
      <c r="H336" s="43">
        <v>0</v>
      </c>
      <c r="I336" s="43"/>
      <c r="J336" s="43">
        <v>0</v>
      </c>
      <c r="K336" s="46">
        <f>IFERROR(SUMIF('4.4製品課実績'!$A:$A,'4.仕掛品(製品課) (2)'!A336,'4.4製品課実績'!C:C),"")</f>
        <v>24000</v>
      </c>
      <c r="L336" s="498">
        <f t="shared" ca="1" si="46"/>
        <v>151885.10612380886</v>
      </c>
      <c r="M336" s="46">
        <f ca="1">$M$692/$L$692*L336</f>
        <v>162132.15273984062</v>
      </c>
      <c r="N336" s="46"/>
      <c r="O336" s="46"/>
      <c r="P336" s="46"/>
      <c r="Q336" s="46"/>
      <c r="R336" s="52">
        <f ca="1">SUMIF('4.1製品別資材価格'!$A:$C,A336,'4.1製品別資材価格'!$C:$C)</f>
        <v>1.6184867338829689</v>
      </c>
      <c r="S336" s="46">
        <f t="shared" ca="1" si="47"/>
        <v>38843.681613191256</v>
      </c>
      <c r="T336" s="46">
        <f ca="1">$T$692/$S$692*S336</f>
        <v>30709.205612296828</v>
      </c>
      <c r="U336" s="46">
        <f>IFERROR(SUMIF('4.4製品課実績'!$A:$A,'4.仕掛品(製品課) (2)'!A336,'4.4製品課実績'!D:D),"")</f>
        <v>555</v>
      </c>
      <c r="V336" s="46">
        <f>$V$692/$U$692*U336</f>
        <v>63848.069477712423</v>
      </c>
      <c r="W336" s="46"/>
      <c r="X336" s="46">
        <f>$X$692/$W$692*W336</f>
        <v>0</v>
      </c>
      <c r="Y336" s="46">
        <f t="shared" si="43"/>
        <v>120000</v>
      </c>
      <c r="Z336" s="46">
        <f>$Z$692/$Y$692*Y336</f>
        <v>51142.926446730737</v>
      </c>
      <c r="AA336" s="46"/>
      <c r="AB336" s="46"/>
      <c r="AC336" s="46"/>
      <c r="AD336" s="46">
        <f t="shared" si="42"/>
        <v>24000</v>
      </c>
      <c r="AE336" s="46">
        <f t="shared" ca="1" si="44"/>
        <v>307832.35427658062</v>
      </c>
      <c r="AF336" s="52">
        <f t="shared" ca="1" si="45"/>
        <v>12.826348094857526</v>
      </c>
      <c r="AG336" s="46">
        <f t="shared" si="48"/>
        <v>0</v>
      </c>
      <c r="AH336" s="46">
        <f t="shared" ca="1" si="49"/>
        <v>0</v>
      </c>
      <c r="AI336" s="46">
        <f>IFERROR(SUMIFS('4.3期末全在庫'!$G:$G,'4.3期末全在庫'!$B:$B,'4.仕掛品(製品課) (2)'!A336,'4.3期末全在庫'!$K:$K,"半製品"),"")</f>
        <v>0</v>
      </c>
      <c r="AJ336" s="47"/>
      <c r="AK336" s="46">
        <f t="shared" ca="1" si="50"/>
        <v>0</v>
      </c>
      <c r="AL336" s="48"/>
      <c r="AM336" s="50"/>
      <c r="AN336" s="7"/>
      <c r="AO336" s="4">
        <v>10.801915295155579</v>
      </c>
      <c r="AQ336" s="3" t="str">
        <f t="shared" ca="1" si="41"/>
        <v>ok</v>
      </c>
    </row>
    <row r="337" spans="1:43" ht="13.5" hidden="1" customHeight="1">
      <c r="A337" s="40">
        <v>20220100034</v>
      </c>
      <c r="B337" s="41" t="s">
        <v>427</v>
      </c>
      <c r="C337" s="41" t="s">
        <v>202</v>
      </c>
      <c r="D337" s="41"/>
      <c r="E337" s="41">
        <v>5</v>
      </c>
      <c r="F337" s="41" t="s">
        <v>255</v>
      </c>
      <c r="G337" s="42">
        <f ca="1">IFERROR(VLOOKUP(F337,'[1]2.仕掛品(製造部)'!MY:NB,4,0),0)</f>
        <v>1.2113726880830433</v>
      </c>
      <c r="H337" s="43">
        <v>0</v>
      </c>
      <c r="I337" s="43"/>
      <c r="J337" s="43">
        <v>0</v>
      </c>
      <c r="K337" s="46">
        <f>IFERROR(SUMIF('4.4製品課実績'!$A:$A,'4.仕掛品(製品課) (2)'!A337,'4.4製品課実績'!C:C),"")</f>
        <v>0</v>
      </c>
      <c r="L337" s="46">
        <f ca="1">G337*E337*K337</f>
        <v>0</v>
      </c>
      <c r="M337" s="46">
        <f ca="1">$M$692/$L$692*L337</f>
        <v>0</v>
      </c>
      <c r="N337" s="46"/>
      <c r="O337" s="46"/>
      <c r="P337" s="46"/>
      <c r="Q337" s="46"/>
      <c r="R337" s="52">
        <f ca="1">SUMIF('4.1製品別資材価格'!$A:$C,A337,'4.1製品別資材価格'!$C:$C)</f>
        <v>0</v>
      </c>
      <c r="S337" s="46">
        <f ca="1">K337*R337</f>
        <v>0</v>
      </c>
      <c r="T337" s="46">
        <f ca="1">$T$692/$S$692*S337</f>
        <v>0</v>
      </c>
      <c r="U337" s="46">
        <f>IFERROR(SUMIF('4.4製品課実績'!$A:$A,'4.仕掛品(製品課) (2)'!A337,'4.4製品課実績'!D:D),"")</f>
        <v>0</v>
      </c>
      <c r="V337" s="46">
        <f>$V$692/$U$692*U337</f>
        <v>0</v>
      </c>
      <c r="W337" s="46"/>
      <c r="X337" s="46">
        <f>$X$692/$W$692*W337</f>
        <v>0</v>
      </c>
      <c r="Y337" s="46">
        <f>(H337*I337+K337)*E337</f>
        <v>0</v>
      </c>
      <c r="Z337" s="46">
        <f>$Z$692/$Y$692*Y337</f>
        <v>0</v>
      </c>
      <c r="AA337" s="46"/>
      <c r="AB337" s="46"/>
      <c r="AC337" s="46"/>
      <c r="AD337" s="46">
        <f>K337-N337-AB337</f>
        <v>0</v>
      </c>
      <c r="AE337" s="46">
        <f ca="1">AD337*AF337</f>
        <v>0</v>
      </c>
      <c r="AF337" s="52">
        <f ca="1">IFERROR((J337+M337+O337+Q337+T337+V337+X337+Z337+AA337)/(H337+K337),0)</f>
        <v>0</v>
      </c>
      <c r="AG337" s="46">
        <f t="shared" si="48"/>
        <v>0</v>
      </c>
      <c r="AH337" s="46">
        <f t="shared" ca="1" si="49"/>
        <v>0</v>
      </c>
      <c r="AI337" s="46">
        <f>IFERROR(SUMIFS('4.3期末全在庫'!$G:$G,'4.3期末全在庫'!$B:$B,'4.仕掛品(製品課) (2)'!A337,'4.3期末全在庫'!$K:$K,"半製品"),"")</f>
        <v>0</v>
      </c>
      <c r="AJ337" s="47"/>
      <c r="AK337" s="46">
        <f t="shared" ca="1" si="50"/>
        <v>0</v>
      </c>
      <c r="AL337" s="48"/>
      <c r="AM337" s="50"/>
      <c r="AN337" s="7"/>
      <c r="AQ337" s="3">
        <f t="shared" ca="1" si="41"/>
        <v>0</v>
      </c>
    </row>
    <row r="338" spans="1:43" ht="13.5" customHeight="1">
      <c r="A338" s="40">
        <v>20231100078</v>
      </c>
      <c r="B338" s="41" t="s">
        <v>428</v>
      </c>
      <c r="C338" s="41" t="s">
        <v>202</v>
      </c>
      <c r="D338" s="41"/>
      <c r="E338" s="41">
        <v>2.5</v>
      </c>
      <c r="F338" s="41" t="s">
        <v>193</v>
      </c>
      <c r="G338" s="42">
        <f ca="1">IFERROR(VLOOKUP(F338,'[1]2.仕掛品(製造部)'!MY:NB,4,0),0)</f>
        <v>1.394799007378682</v>
      </c>
      <c r="H338" s="43">
        <v>0</v>
      </c>
      <c r="I338" s="43"/>
      <c r="J338" s="43">
        <v>0</v>
      </c>
      <c r="K338" s="46">
        <f>IFERROR(SUMIF('4.4製品課実績'!$A:$A,'4.仕掛品(製品課) (2)'!A338,'4.4製品課実績'!C:C),"")</f>
        <v>288000</v>
      </c>
      <c r="L338" s="46">
        <f ca="1">G338*E338*K338</f>
        <v>1004255.285312651</v>
      </c>
      <c r="M338" s="46">
        <f ca="1">$M$692/$L$692*L338</f>
        <v>1072008.1478915967</v>
      </c>
      <c r="N338" s="46"/>
      <c r="O338" s="46"/>
      <c r="P338" s="46"/>
      <c r="Q338" s="46"/>
      <c r="R338" s="52">
        <f ca="1">SUMIF('4.1製品別資材価格'!$A:$C,A338,'4.1製品別資材価格'!$C:$C)</f>
        <v>0.4337435665467097</v>
      </c>
      <c r="S338" s="46">
        <f ca="1">K338*R338</f>
        <v>124918.14716545239</v>
      </c>
      <c r="T338" s="46">
        <f ca="1">$T$692/$S$692*S338</f>
        <v>98758.328425498301</v>
      </c>
      <c r="U338" s="46">
        <f>IFERROR(SUMIF('4.4製品課実績'!$A:$A,'4.仕掛品(製品課) (2)'!A338,'4.4製品課実績'!D:D),"")</f>
        <v>6020</v>
      </c>
      <c r="V338" s="46">
        <f>$V$692/$U$692*U338</f>
        <v>692550.23109158338</v>
      </c>
      <c r="W338" s="46"/>
      <c r="X338" s="46">
        <f>$X$692/$W$692*W338</f>
        <v>0</v>
      </c>
      <c r="Y338" s="46">
        <f>(H338*I338+K338)*E338</f>
        <v>720000</v>
      </c>
      <c r="Z338" s="46">
        <f>$Z$692/$Y$692*Y338</f>
        <v>306857.55868038442</v>
      </c>
      <c r="AA338" s="46"/>
      <c r="AB338" s="46"/>
      <c r="AC338" s="46"/>
      <c r="AD338" s="46">
        <f>K338-N338-AB338</f>
        <v>288000</v>
      </c>
      <c r="AE338" s="46">
        <f ca="1">AD338*AF338</f>
        <v>2170174.2660890627</v>
      </c>
      <c r="AF338" s="52">
        <f ca="1">IFERROR((J338+M338+O338+Q338+T338+V338+X338+Z338+AA338)/(H338+K338),0)</f>
        <v>7.5353273128092457</v>
      </c>
      <c r="AG338" s="46">
        <f t="shared" si="48"/>
        <v>0</v>
      </c>
      <c r="AH338" s="46">
        <f t="shared" ca="1" si="49"/>
        <v>0</v>
      </c>
      <c r="AI338" s="46">
        <f>IFERROR(SUMIFS('4.3期末全在庫'!$G:$G,'4.3期末全在庫'!$B:$B,'4.仕掛品(製品課) (2)'!A338,'4.3期末全在庫'!$K:$K,"半製品"),"")</f>
        <v>0</v>
      </c>
      <c r="AJ338" s="47"/>
      <c r="AK338" s="46">
        <f t="shared" ca="1" si="50"/>
        <v>0</v>
      </c>
      <c r="AL338" s="48"/>
      <c r="AM338" s="50"/>
      <c r="AN338" s="7"/>
      <c r="AQ338" s="3" t="str">
        <f t="shared" ref="AQ338:AQ401" ca="1" si="51">IF(SUM(H338:AK338)=0,0,"ok")</f>
        <v>ok</v>
      </c>
    </row>
    <row r="339" spans="1:43" ht="13.5" customHeight="1">
      <c r="A339" s="40">
        <v>20220600066</v>
      </c>
      <c r="B339" s="41" t="s">
        <v>429</v>
      </c>
      <c r="C339" s="41" t="s">
        <v>202</v>
      </c>
      <c r="D339" s="41"/>
      <c r="E339" s="41">
        <v>155</v>
      </c>
      <c r="F339" s="41" t="s">
        <v>333</v>
      </c>
      <c r="G339" s="42">
        <f ca="1">IFERROR(VLOOKUP(F339,'[1]2.仕掛品(製造部)'!MY:NB,4,0),0)</f>
        <v>1.8947649106326334</v>
      </c>
      <c r="H339" s="43">
        <v>0</v>
      </c>
      <c r="I339" s="49"/>
      <c r="J339" s="43">
        <v>0</v>
      </c>
      <c r="K339" s="46">
        <f>IFERROR(SUMIF('4.4製品課実績'!$A:$A,'4.仕掛品(製品課) (2)'!A339,'4.4製品課実績'!C:C),"")</f>
        <v>1392</v>
      </c>
      <c r="L339" s="46">
        <f t="shared" ca="1" si="46"/>
        <v>408814.47711809695</v>
      </c>
      <c r="M339" s="46">
        <f ca="1">$M$692/$L$692*L339</f>
        <v>436395.46324140398</v>
      </c>
      <c r="N339" s="46"/>
      <c r="O339" s="46"/>
      <c r="P339" s="46"/>
      <c r="Q339" s="46"/>
      <c r="R339" s="52">
        <f ca="1">SUMIF('4.1製品別資材価格'!$A:$C,A339,'4.1製品別資材価格'!$C:$C)</f>
        <v>1525.2943509026154</v>
      </c>
      <c r="S339" s="46">
        <f t="shared" ca="1" si="47"/>
        <v>2123209.7364564408</v>
      </c>
      <c r="T339" s="46">
        <f ca="1">$T$692/$S$692*S339</f>
        <v>1678576.325595483</v>
      </c>
      <c r="U339" s="46">
        <f>IFERROR(SUMIF('4.4製品課実績'!$A:$A,'4.仕掛品(製品課) (2)'!A339,'4.4製品課実績'!D:D),"")</f>
        <v>5260</v>
      </c>
      <c r="V339" s="46">
        <f>$V$692/$U$692*U339</f>
        <v>605118.64045543666</v>
      </c>
      <c r="W339" s="46"/>
      <c r="X339" s="46">
        <f>$X$692/$W$692*W339</f>
        <v>0</v>
      </c>
      <c r="Y339" s="46">
        <f t="shared" si="43"/>
        <v>215760</v>
      </c>
      <c r="Z339" s="46">
        <f>$Z$692/$Y$692*Y339</f>
        <v>91954.981751221858</v>
      </c>
      <c r="AA339" s="46"/>
      <c r="AB339" s="46"/>
      <c r="AC339" s="46"/>
      <c r="AD339" s="46">
        <f t="shared" si="42"/>
        <v>1392</v>
      </c>
      <c r="AE339" s="46">
        <f t="shared" ca="1" si="44"/>
        <v>2812045.4110435457</v>
      </c>
      <c r="AF339" s="52">
        <f t="shared" ca="1" si="45"/>
        <v>2020.1475654048461</v>
      </c>
      <c r="AG339" s="46">
        <f t="shared" si="48"/>
        <v>0</v>
      </c>
      <c r="AH339" s="46">
        <f t="shared" ca="1" si="49"/>
        <v>0</v>
      </c>
      <c r="AI339" s="46">
        <f>IFERROR(SUMIFS('4.3期末全在庫'!$G:$G,'4.3期末全在庫'!$B:$B,'4.仕掛品(製品課) (2)'!A339,'4.3期末全在庫'!$K:$K,"半製品"),"")</f>
        <v>0</v>
      </c>
      <c r="AJ339" s="47"/>
      <c r="AK339" s="46">
        <f t="shared" ca="1" si="50"/>
        <v>0</v>
      </c>
      <c r="AL339" s="48"/>
      <c r="AM339" s="50"/>
      <c r="AN339" s="7"/>
      <c r="AO339" s="4">
        <v>5.394515875654859</v>
      </c>
      <c r="AQ339" s="3" t="str">
        <f t="shared" ca="1" si="51"/>
        <v>ok</v>
      </c>
    </row>
    <row r="340" spans="1:43" ht="13.5" customHeight="1">
      <c r="A340" s="40">
        <v>20220700012</v>
      </c>
      <c r="B340" s="41" t="s">
        <v>430</v>
      </c>
      <c r="C340" s="41" t="s">
        <v>202</v>
      </c>
      <c r="D340" s="41"/>
      <c r="E340" s="41">
        <v>50</v>
      </c>
      <c r="F340" s="41" t="s">
        <v>182</v>
      </c>
      <c r="G340" s="42">
        <f ca="1">IFERROR(VLOOKUP(F340,'[1]2.仕掛品(製造部)'!MY:NB,4,0),0)</f>
        <v>4.0081229481912928</v>
      </c>
      <c r="H340" s="43">
        <v>0</v>
      </c>
      <c r="I340" s="49"/>
      <c r="J340" s="43">
        <v>0</v>
      </c>
      <c r="K340" s="46">
        <f>IFERROR(SUMIF('4.4製品課実績'!$A:$A,'4.仕掛品(製品課) (2)'!A340,'4.4製品課実績'!C:C),"")</f>
        <v>3000</v>
      </c>
      <c r="L340" s="46">
        <f t="shared" ca="1" si="46"/>
        <v>601218.44222869398</v>
      </c>
      <c r="M340" s="46">
        <f ca="1">$M$692/$L$692*L340</f>
        <v>641780.1112504974</v>
      </c>
      <c r="N340" s="46"/>
      <c r="O340" s="46"/>
      <c r="P340" s="46"/>
      <c r="Q340" s="46"/>
      <c r="R340" s="52">
        <f ca="1">SUMIF('4.1製品別資材価格'!$A:$C,A340,'4.1製品別資材価格'!$C:$C)</f>
        <v>113.59894246575342</v>
      </c>
      <c r="S340" s="46">
        <f t="shared" ca="1" si="47"/>
        <v>340796.82739726029</v>
      </c>
      <c r="T340" s="46">
        <f ca="1">$T$692/$S$692*S340</f>
        <v>269428.62802703021</v>
      </c>
      <c r="U340" s="46">
        <f>IFERROR(SUMIF('4.4製品課実績'!$A:$A,'4.仕掛品(製品課) (2)'!A340,'4.4製品課実績'!D:D),"")</f>
        <v>1555</v>
      </c>
      <c r="V340" s="46">
        <f>$V$692/$U$692*U340</f>
        <v>178889.63610422128</v>
      </c>
      <c r="W340" s="46"/>
      <c r="X340" s="46">
        <f>$X$692/$W$692*W340</f>
        <v>0</v>
      </c>
      <c r="Y340" s="46">
        <f t="shared" si="43"/>
        <v>150000</v>
      </c>
      <c r="Z340" s="46">
        <f>$Z$692/$Y$692*Y340</f>
        <v>63928.658058413421</v>
      </c>
      <c r="AA340" s="46"/>
      <c r="AB340" s="46"/>
      <c r="AC340" s="46"/>
      <c r="AD340" s="46">
        <f t="shared" si="42"/>
        <v>3000</v>
      </c>
      <c r="AE340" s="46">
        <f t="shared" ca="1" si="44"/>
        <v>1154027.0334401624</v>
      </c>
      <c r="AF340" s="52">
        <f t="shared" ca="1" si="45"/>
        <v>384.67567781338749</v>
      </c>
      <c r="AG340" s="46">
        <f t="shared" si="48"/>
        <v>0</v>
      </c>
      <c r="AH340" s="46">
        <f t="shared" ca="1" si="49"/>
        <v>0</v>
      </c>
      <c r="AI340" s="46">
        <f>IFERROR(SUMIFS('4.3期末全在庫'!$G:$G,'4.3期末全在庫'!$B:$B,'4.仕掛品(製品課) (2)'!A340,'4.3期末全在庫'!$K:$K,"半製品"),"")</f>
        <v>0</v>
      </c>
      <c r="AJ340" s="47"/>
      <c r="AK340" s="46">
        <f t="shared" ca="1" si="50"/>
        <v>0</v>
      </c>
      <c r="AL340" s="48"/>
      <c r="AM340" s="50"/>
      <c r="AN340" s="7"/>
      <c r="AO340" s="4">
        <v>16.248723775425589</v>
      </c>
      <c r="AQ340" s="3" t="str">
        <f t="shared" ca="1" si="51"/>
        <v>ok</v>
      </c>
    </row>
    <row r="341" spans="1:43" ht="13.5" hidden="1" customHeight="1">
      <c r="A341" s="40">
        <v>20220700094</v>
      </c>
      <c r="B341" s="41" t="s">
        <v>431</v>
      </c>
      <c r="C341" s="41" t="s">
        <v>202</v>
      </c>
      <c r="D341" s="41"/>
      <c r="E341" s="41">
        <v>2.5</v>
      </c>
      <c r="F341" s="41" t="s">
        <v>182</v>
      </c>
      <c r="G341" s="42">
        <f ca="1">IFERROR(VLOOKUP(F341,'[1]2.仕掛品(製造部)'!MY:NB,4,0),0)</f>
        <v>4.0081229481912928</v>
      </c>
      <c r="H341" s="43">
        <v>0</v>
      </c>
      <c r="I341" s="49"/>
      <c r="J341" s="43">
        <v>0</v>
      </c>
      <c r="K341" s="46">
        <f>IFERROR(SUMIF('4.4製品課実績'!$A:$A,'4.仕掛品(製品課) (2)'!A341,'4.4製品課実績'!C:C),"")</f>
        <v>0</v>
      </c>
      <c r="L341" s="46">
        <f t="shared" ca="1" si="46"/>
        <v>0</v>
      </c>
      <c r="M341" s="46">
        <f ca="1">$M$692/$L$692*L341</f>
        <v>0</v>
      </c>
      <c r="N341" s="46"/>
      <c r="O341" s="46"/>
      <c r="P341" s="46"/>
      <c r="Q341" s="46"/>
      <c r="R341" s="52">
        <f ca="1">SUMIF('4.1製品別資材価格'!$A:$C,A341,'4.1製品別資材価格'!$C:$C)</f>
        <v>0</v>
      </c>
      <c r="S341" s="46">
        <f t="shared" ca="1" si="47"/>
        <v>0</v>
      </c>
      <c r="T341" s="46">
        <f ca="1">$T$692/$S$692*S341</f>
        <v>0</v>
      </c>
      <c r="U341" s="46">
        <f>IFERROR(SUMIF('4.4製品課実績'!$A:$A,'4.仕掛品(製品課) (2)'!A341,'4.4製品課実績'!D:D),"")</f>
        <v>0</v>
      </c>
      <c r="V341" s="46">
        <f>$V$692/$U$692*U341</f>
        <v>0</v>
      </c>
      <c r="W341" s="46"/>
      <c r="X341" s="46">
        <f>$X$692/$W$692*W341</f>
        <v>0</v>
      </c>
      <c r="Y341" s="46">
        <f t="shared" si="43"/>
        <v>0</v>
      </c>
      <c r="Z341" s="46">
        <f>$Z$692/$Y$692*Y341</f>
        <v>0</v>
      </c>
      <c r="AA341" s="46"/>
      <c r="AB341" s="46"/>
      <c r="AC341" s="46"/>
      <c r="AD341" s="46">
        <f t="shared" si="42"/>
        <v>0</v>
      </c>
      <c r="AE341" s="46">
        <f t="shared" ca="1" si="44"/>
        <v>0</v>
      </c>
      <c r="AF341" s="52">
        <f t="shared" ca="1" si="45"/>
        <v>0</v>
      </c>
      <c r="AG341" s="46">
        <f t="shared" si="48"/>
        <v>0</v>
      </c>
      <c r="AH341" s="46">
        <f t="shared" ca="1" si="49"/>
        <v>0</v>
      </c>
      <c r="AI341" s="46">
        <f>IFERROR(SUMIFS('4.3期末全在庫'!$G:$G,'4.3期末全在庫'!$B:$B,'4.仕掛品(製品課) (2)'!A341,'4.3期末全在庫'!$K:$K,"半製品"),"")</f>
        <v>0</v>
      </c>
      <c r="AJ341" s="47"/>
      <c r="AK341" s="46">
        <f t="shared" ca="1" si="50"/>
        <v>0</v>
      </c>
      <c r="AL341" s="48"/>
      <c r="AM341" s="50"/>
      <c r="AN341" s="7"/>
      <c r="AO341" s="4">
        <v>0</v>
      </c>
      <c r="AQ341" s="3">
        <f t="shared" ca="1" si="51"/>
        <v>0</v>
      </c>
    </row>
    <row r="342" spans="1:43" ht="13.5" customHeight="1">
      <c r="A342" s="40">
        <v>20221100028</v>
      </c>
      <c r="B342" s="41" t="s">
        <v>432</v>
      </c>
      <c r="C342" s="41" t="s">
        <v>202</v>
      </c>
      <c r="D342" s="41"/>
      <c r="E342" s="41">
        <v>50</v>
      </c>
      <c r="F342" s="41" t="s">
        <v>200</v>
      </c>
      <c r="G342" s="42">
        <f ca="1">IFERROR(VLOOKUP(F342,'[1]2.仕掛品(製造部)'!MY:NB,4,0),0)</f>
        <v>1.4973297795834115</v>
      </c>
      <c r="H342" s="43">
        <v>0</v>
      </c>
      <c r="I342" s="49"/>
      <c r="J342" s="43">
        <v>0</v>
      </c>
      <c r="K342" s="46">
        <f>IFERROR(SUMIF('4.4製品課実績'!$A:$A,'4.仕掛品(製品課) (2)'!A342,'4.4製品課実績'!C:C),"")</f>
        <v>100</v>
      </c>
      <c r="L342" s="46">
        <f t="shared" ca="1" si="46"/>
        <v>7486.6488979170572</v>
      </c>
      <c r="M342" s="46">
        <f ca="1">$M$692/$L$692*L342</f>
        <v>7991.7414788333444</v>
      </c>
      <c r="N342" s="46"/>
      <c r="O342" s="46"/>
      <c r="P342" s="46"/>
      <c r="Q342" s="46"/>
      <c r="R342" s="52">
        <f ca="1">SUMIF('4.1製品別資材価格'!$A:$C,A342,'4.1製品別資材価格'!$C:$C)</f>
        <v>160.23894699745631</v>
      </c>
      <c r="S342" s="46">
        <f t="shared" ca="1" si="47"/>
        <v>16023.894699745631</v>
      </c>
      <c r="T342" s="46">
        <f ca="1">$T$692/$S$692*S342</f>
        <v>12668.239894057106</v>
      </c>
      <c r="U342" s="46">
        <f>IFERROR(SUMIF('4.4製品課実績'!$A:$A,'4.仕掛品(製品課) (2)'!A342,'4.4製品課実績'!D:D),"")</f>
        <v>175</v>
      </c>
      <c r="V342" s="46">
        <f>$V$692/$U$692*U342</f>
        <v>20132.274159639052</v>
      </c>
      <c r="W342" s="46"/>
      <c r="X342" s="46">
        <f>$X$692/$W$692*W342</f>
        <v>0</v>
      </c>
      <c r="Y342" s="46">
        <f t="shared" si="43"/>
        <v>5000</v>
      </c>
      <c r="Z342" s="46">
        <f>$Z$692/$Y$692*Y342</f>
        <v>2130.9552686137804</v>
      </c>
      <c r="AA342" s="46"/>
      <c r="AB342" s="46"/>
      <c r="AC342" s="46"/>
      <c r="AD342" s="46">
        <f t="shared" si="42"/>
        <v>100</v>
      </c>
      <c r="AE342" s="46">
        <f t="shared" ca="1" si="44"/>
        <v>42923.210801143279</v>
      </c>
      <c r="AF342" s="52">
        <f t="shared" ca="1" si="45"/>
        <v>429.23210801143279</v>
      </c>
      <c r="AG342" s="46">
        <f t="shared" si="48"/>
        <v>0</v>
      </c>
      <c r="AH342" s="46">
        <f t="shared" ca="1" si="49"/>
        <v>0</v>
      </c>
      <c r="AI342" s="46">
        <f>IFERROR(SUMIFS('4.3期末全在庫'!$G:$G,'4.3期末全在庫'!$B:$B,'4.仕掛品(製品課) (2)'!A342,'4.3期末全在庫'!$K:$K,"半製品"),"")</f>
        <v>0</v>
      </c>
      <c r="AJ342" s="47"/>
      <c r="AK342" s="46">
        <f t="shared" ca="1" si="50"/>
        <v>0</v>
      </c>
      <c r="AL342" s="48"/>
      <c r="AM342" s="50"/>
      <c r="AN342" s="7"/>
      <c r="AO342" s="4">
        <v>0</v>
      </c>
      <c r="AQ342" s="3" t="str">
        <f t="shared" ca="1" si="51"/>
        <v>ok</v>
      </c>
    </row>
    <row r="343" spans="1:43" ht="13.5" customHeight="1">
      <c r="A343" s="40">
        <v>20221200022</v>
      </c>
      <c r="B343" s="41" t="s">
        <v>433</v>
      </c>
      <c r="C343" s="41" t="s">
        <v>202</v>
      </c>
      <c r="D343" s="41"/>
      <c r="E343" s="41">
        <v>300</v>
      </c>
      <c r="F343" s="41" t="s">
        <v>333</v>
      </c>
      <c r="G343" s="42">
        <f ca="1">IFERROR(VLOOKUP(F343,'[1]2.仕掛品(製造部)'!MY:NB,4,0),0)</f>
        <v>1.8947649106326334</v>
      </c>
      <c r="H343" s="43">
        <v>0</v>
      </c>
      <c r="I343" s="49"/>
      <c r="J343" s="43">
        <v>0</v>
      </c>
      <c r="K343" s="46">
        <f>IFERROR(SUMIF('4.4製品課実績'!$A:$A,'4.仕掛品(製品課) (2)'!A343,'4.4製品課実績'!C:C),"")</f>
        <v>1080</v>
      </c>
      <c r="L343" s="46">
        <f t="shared" ca="1" si="46"/>
        <v>613903.83104497322</v>
      </c>
      <c r="M343" s="46">
        <f ca="1">$M$692/$L$692*L343</f>
        <v>655321.32967285358</v>
      </c>
      <c r="N343" s="46"/>
      <c r="O343" s="46"/>
      <c r="P343" s="46"/>
      <c r="Q343" s="46"/>
      <c r="R343" s="52">
        <f ca="1">SUMIF('4.1製品別資材価格'!$A:$C,A343,'4.1製品別資材価格'!$C:$C)</f>
        <v>1351.8023115606011</v>
      </c>
      <c r="S343" s="46">
        <f t="shared" ca="1" si="47"/>
        <v>1459946.4964854491</v>
      </c>
      <c r="T343" s="46">
        <f ca="1">$T$692/$S$692*S343</f>
        <v>1154210.8080789787</v>
      </c>
      <c r="U343" s="46">
        <f>IFERROR(SUMIF('4.4製品課実績'!$A:$A,'4.仕掛品(製品課) (2)'!A343,'4.4製品課実績'!D:D),"")</f>
        <v>7075</v>
      </c>
      <c r="V343" s="46">
        <f>$V$692/$U$692*U343</f>
        <v>813919.08388255024</v>
      </c>
      <c r="W343" s="46"/>
      <c r="X343" s="46">
        <f>$X$692/$W$692*W343</f>
        <v>0</v>
      </c>
      <c r="Y343" s="46">
        <f t="shared" si="43"/>
        <v>324000</v>
      </c>
      <c r="Z343" s="46">
        <f>$Z$692/$Y$692*Y343</f>
        <v>138085.90140617298</v>
      </c>
      <c r="AA343" s="46"/>
      <c r="AB343" s="46"/>
      <c r="AC343" s="46"/>
      <c r="AD343" s="46">
        <f t="shared" si="42"/>
        <v>1080</v>
      </c>
      <c r="AE343" s="46">
        <f t="shared" ca="1" si="44"/>
        <v>2761537.1230405555</v>
      </c>
      <c r="AF343" s="52">
        <f t="shared" ca="1" si="45"/>
        <v>2556.978817630144</v>
      </c>
      <c r="AG343" s="46">
        <f t="shared" si="48"/>
        <v>0</v>
      </c>
      <c r="AH343" s="46">
        <f t="shared" ca="1" si="49"/>
        <v>0</v>
      </c>
      <c r="AI343" s="46">
        <f>IFERROR(SUMIFS('4.3期末全在庫'!$G:$G,'4.3期末全在庫'!$B:$B,'4.仕掛品(製品課) (2)'!A343,'4.3期末全在庫'!$K:$K,"半製品"),"")</f>
        <v>0</v>
      </c>
      <c r="AJ343" s="47"/>
      <c r="AK343" s="46">
        <f t="shared" ca="1" si="50"/>
        <v>0</v>
      </c>
      <c r="AL343" s="48"/>
      <c r="AM343" s="50"/>
      <c r="AN343" s="7"/>
      <c r="AO343" s="4">
        <v>0</v>
      </c>
      <c r="AQ343" s="3" t="str">
        <f t="shared" ca="1" si="51"/>
        <v>ok</v>
      </c>
    </row>
    <row r="344" spans="1:43" ht="13.5" customHeight="1">
      <c r="A344" s="40">
        <v>20221200036</v>
      </c>
      <c r="B344" s="41" t="s">
        <v>434</v>
      </c>
      <c r="C344" s="41" t="s">
        <v>202</v>
      </c>
      <c r="D344" s="41"/>
      <c r="E344" s="41">
        <v>1000</v>
      </c>
      <c r="F344" s="41" t="s">
        <v>126</v>
      </c>
      <c r="G344" s="42">
        <f ca="1">IFERROR(VLOOKUP(F344,'[1]2.仕掛品(製造部)'!MY:NB,4,0),0)</f>
        <v>1.2657092176984073</v>
      </c>
      <c r="H344" s="43">
        <v>0</v>
      </c>
      <c r="I344" s="49"/>
      <c r="J344" s="43">
        <v>0</v>
      </c>
      <c r="K344" s="46">
        <f>IFERROR(SUMIF('4.4製品課実績'!$A:$A,'4.仕掛品(製品課) (2)'!A344,'4.4製品課実績'!C:C),"")</f>
        <v>12</v>
      </c>
      <c r="L344" s="498">
        <f t="shared" ca="1" si="46"/>
        <v>15188.510612380887</v>
      </c>
      <c r="M344" s="46">
        <f ca="1">$M$692/$L$692*L344</f>
        <v>16213.215273984062</v>
      </c>
      <c r="N344" s="46"/>
      <c r="O344" s="46"/>
      <c r="P344" s="46"/>
      <c r="Q344" s="46"/>
      <c r="R344" s="52">
        <f ca="1">SUMIF('4.1製品別資材価格'!$A:$C,A344,'4.1製品別資材価格'!$C:$C)</f>
        <v>156.43321975732059</v>
      </c>
      <c r="S344" s="46">
        <f t="shared" ca="1" si="47"/>
        <v>1877.1986370878471</v>
      </c>
      <c r="T344" s="46">
        <f ca="1">$T$692/$S$692*S344</f>
        <v>1484.0838079024193</v>
      </c>
      <c r="U344" s="46">
        <f>IFERROR(SUMIF('4.4製品課実績'!$A:$A,'4.仕掛品(製品課) (2)'!A344,'4.4製品課実績'!D:D),"")</f>
        <v>285</v>
      </c>
      <c r="V344" s="46">
        <f>$V$692/$U$692*U344</f>
        <v>32786.846488555027</v>
      </c>
      <c r="W344" s="46"/>
      <c r="X344" s="46">
        <f>$X$692/$W$692*W344</f>
        <v>0</v>
      </c>
      <c r="Y344" s="46">
        <f t="shared" si="43"/>
        <v>12000</v>
      </c>
      <c r="Z344" s="46">
        <f>$Z$692/$Y$692*Y344</f>
        <v>5114.2926446730735</v>
      </c>
      <c r="AA344" s="46"/>
      <c r="AB344" s="46"/>
      <c r="AC344" s="46"/>
      <c r="AD344" s="46">
        <f t="shared" si="42"/>
        <v>12</v>
      </c>
      <c r="AE344" s="46">
        <f t="shared" ca="1" si="44"/>
        <v>55598.438215114584</v>
      </c>
      <c r="AF344" s="52">
        <f t="shared" ca="1" si="45"/>
        <v>4633.2031845928823</v>
      </c>
      <c r="AG344" s="46">
        <f t="shared" si="48"/>
        <v>0</v>
      </c>
      <c r="AH344" s="46">
        <f t="shared" ca="1" si="49"/>
        <v>0</v>
      </c>
      <c r="AI344" s="46">
        <f>IFERROR(SUMIFS('4.3期末全在庫'!$G:$G,'4.3期末全在庫'!$B:$B,'4.仕掛品(製品課) (2)'!A344,'4.3期末全在庫'!$K:$K,"半製品"),"")</f>
        <v>0</v>
      </c>
      <c r="AJ344" s="47"/>
      <c r="AK344" s="46">
        <f t="shared" ca="1" si="50"/>
        <v>0</v>
      </c>
      <c r="AL344" s="48"/>
      <c r="AM344" s="50"/>
      <c r="AN344" s="7"/>
      <c r="AO344" s="4">
        <v>0</v>
      </c>
      <c r="AQ344" s="3" t="str">
        <f t="shared" ca="1" si="51"/>
        <v>ok</v>
      </c>
    </row>
    <row r="345" spans="1:43" ht="13.5" hidden="1" customHeight="1">
      <c r="A345" s="40">
        <v>20230200015</v>
      </c>
      <c r="B345" s="41" t="s">
        <v>435</v>
      </c>
      <c r="C345" s="41" t="s">
        <v>202</v>
      </c>
      <c r="D345" s="41"/>
      <c r="E345" s="41">
        <v>75</v>
      </c>
      <c r="F345" s="41" t="s">
        <v>180</v>
      </c>
      <c r="G345" s="42">
        <f ca="1">IFERROR(VLOOKUP(F345,'[1]2.仕掛品(製造部)'!MY:NB,4,0),0)</f>
        <v>1.3000228323212888</v>
      </c>
      <c r="H345" s="43">
        <v>0</v>
      </c>
      <c r="I345" s="49"/>
      <c r="J345" s="43">
        <v>0</v>
      </c>
      <c r="K345" s="46">
        <f>IFERROR(SUMIF('4.4製品課実績'!$A:$A,'4.仕掛品(製品課) (2)'!A345,'4.4製品課実績'!C:C),"")</f>
        <v>0</v>
      </c>
      <c r="L345" s="46">
        <f t="shared" ca="1" si="46"/>
        <v>0</v>
      </c>
      <c r="M345" s="46">
        <f ca="1">$M$692/$L$692*L345</f>
        <v>0</v>
      </c>
      <c r="N345" s="46"/>
      <c r="O345" s="46"/>
      <c r="P345" s="46"/>
      <c r="Q345" s="46"/>
      <c r="R345" s="52">
        <f ca="1">SUMIF('4.1製品別資材価格'!$A:$C,A345,'4.1製品別資材価格'!$C:$C)</f>
        <v>0</v>
      </c>
      <c r="S345" s="46">
        <f t="shared" ca="1" si="47"/>
        <v>0</v>
      </c>
      <c r="T345" s="46">
        <f ca="1">$T$692/$S$692*S345</f>
        <v>0</v>
      </c>
      <c r="U345" s="46">
        <f>IFERROR(SUMIF('4.4製品課実績'!$A:$A,'4.仕掛品(製品課) (2)'!A345,'4.4製品課実績'!D:D),"")</f>
        <v>0</v>
      </c>
      <c r="V345" s="46">
        <f>$V$692/$U$692*U345</f>
        <v>0</v>
      </c>
      <c r="W345" s="46"/>
      <c r="X345" s="46">
        <f>$X$692/$W$692*W345</f>
        <v>0</v>
      </c>
      <c r="Y345" s="46">
        <f t="shared" si="43"/>
        <v>0</v>
      </c>
      <c r="Z345" s="46">
        <f>$Z$692/$Y$692*Y345</f>
        <v>0</v>
      </c>
      <c r="AA345" s="46"/>
      <c r="AB345" s="46"/>
      <c r="AC345" s="46"/>
      <c r="AD345" s="46">
        <f t="shared" si="42"/>
        <v>0</v>
      </c>
      <c r="AE345" s="46">
        <f t="shared" ca="1" si="44"/>
        <v>0</v>
      </c>
      <c r="AF345" s="52">
        <f t="shared" ca="1" si="45"/>
        <v>0</v>
      </c>
      <c r="AG345" s="46">
        <f t="shared" si="48"/>
        <v>0</v>
      </c>
      <c r="AH345" s="46">
        <f t="shared" ca="1" si="49"/>
        <v>0</v>
      </c>
      <c r="AI345" s="46">
        <f>IFERROR(SUMIFS('4.3期末全在庫'!$G:$G,'4.3期末全在庫'!$B:$B,'4.仕掛品(製品課) (2)'!A345,'4.3期末全在庫'!$K:$K,"半製品"),"")</f>
        <v>0</v>
      </c>
      <c r="AJ345" s="47"/>
      <c r="AK345" s="46">
        <f t="shared" ca="1" si="50"/>
        <v>0</v>
      </c>
      <c r="AL345" s="48"/>
      <c r="AM345" s="50"/>
      <c r="AN345" s="7"/>
      <c r="AO345" s="4">
        <v>0</v>
      </c>
      <c r="AQ345" s="3">
        <f t="shared" ca="1" si="51"/>
        <v>0</v>
      </c>
    </row>
    <row r="346" spans="1:43" ht="13.5" hidden="1" customHeight="1">
      <c r="A346" s="40">
        <v>20230200016</v>
      </c>
      <c r="B346" s="41" t="s">
        <v>436</v>
      </c>
      <c r="C346" s="41" t="s">
        <v>202</v>
      </c>
      <c r="D346" s="41"/>
      <c r="E346" s="41">
        <v>5</v>
      </c>
      <c r="F346" s="41" t="s">
        <v>180</v>
      </c>
      <c r="G346" s="42">
        <f ca="1">IFERROR(VLOOKUP(F346,'[1]2.仕掛品(製造部)'!MY:NB,4,0),0)</f>
        <v>1.3000228323212888</v>
      </c>
      <c r="H346" s="43">
        <v>0</v>
      </c>
      <c r="I346" s="49"/>
      <c r="J346" s="43">
        <v>0</v>
      </c>
      <c r="K346" s="46">
        <f>IFERROR(SUMIF('4.4製品課実績'!$A:$A,'4.仕掛品(製品課) (2)'!A346,'4.4製品課実績'!C:C),"")</f>
        <v>0</v>
      </c>
      <c r="L346" s="46">
        <f t="shared" ca="1" si="46"/>
        <v>0</v>
      </c>
      <c r="M346" s="46">
        <f ca="1">$M$692/$L$692*L346</f>
        <v>0</v>
      </c>
      <c r="N346" s="46"/>
      <c r="O346" s="46"/>
      <c r="P346" s="46"/>
      <c r="Q346" s="46"/>
      <c r="R346" s="52">
        <f ca="1">SUMIF('4.1製品別資材価格'!$A:$C,A346,'4.1製品別資材価格'!$C:$C)</f>
        <v>0</v>
      </c>
      <c r="S346" s="46">
        <f t="shared" ca="1" si="47"/>
        <v>0</v>
      </c>
      <c r="T346" s="46">
        <f ca="1">$T$692/$S$692*S346</f>
        <v>0</v>
      </c>
      <c r="U346" s="46">
        <f>IFERROR(SUMIF('4.4製品課実績'!$A:$A,'4.仕掛品(製品課) (2)'!A346,'4.4製品課実績'!D:D),"")</f>
        <v>0</v>
      </c>
      <c r="V346" s="46">
        <f>$V$692/$U$692*U346</f>
        <v>0</v>
      </c>
      <c r="W346" s="46"/>
      <c r="X346" s="46">
        <f>$X$692/$W$692*W346</f>
        <v>0</v>
      </c>
      <c r="Y346" s="46">
        <f t="shared" si="43"/>
        <v>0</v>
      </c>
      <c r="Z346" s="46">
        <f>$Z$692/$Y$692*Y346</f>
        <v>0</v>
      </c>
      <c r="AA346" s="46"/>
      <c r="AB346" s="46"/>
      <c r="AC346" s="46"/>
      <c r="AD346" s="46">
        <f t="shared" si="42"/>
        <v>0</v>
      </c>
      <c r="AE346" s="46">
        <f t="shared" ca="1" si="44"/>
        <v>0</v>
      </c>
      <c r="AF346" s="52">
        <f t="shared" ca="1" si="45"/>
        <v>0</v>
      </c>
      <c r="AG346" s="46">
        <f t="shared" si="48"/>
        <v>0</v>
      </c>
      <c r="AH346" s="46">
        <f t="shared" ca="1" si="49"/>
        <v>0</v>
      </c>
      <c r="AI346" s="46">
        <f>IFERROR(SUMIFS('4.3期末全在庫'!$G:$G,'4.3期末全在庫'!$B:$B,'4.仕掛品(製品課) (2)'!A346,'4.3期末全在庫'!$K:$K,"半製品"),"")</f>
        <v>0</v>
      </c>
      <c r="AJ346" s="47"/>
      <c r="AK346" s="46">
        <f t="shared" ca="1" si="50"/>
        <v>0</v>
      </c>
      <c r="AL346" s="48"/>
      <c r="AM346" s="50"/>
      <c r="AN346" s="7">
        <v>0</v>
      </c>
      <c r="AO346" s="4">
        <v>955.92288719950773</v>
      </c>
      <c r="AQ346" s="3">
        <f t="shared" ca="1" si="51"/>
        <v>0</v>
      </c>
    </row>
    <row r="347" spans="1:43" ht="13.5" customHeight="1">
      <c r="A347" s="40">
        <v>20230300008</v>
      </c>
      <c r="B347" s="41" t="s">
        <v>437</v>
      </c>
      <c r="C347" s="41" t="s">
        <v>202</v>
      </c>
      <c r="D347" s="41"/>
      <c r="E347" s="41">
        <v>650</v>
      </c>
      <c r="F347" s="41" t="s">
        <v>191</v>
      </c>
      <c r="G347" s="42">
        <f ca="1">IFERROR(VLOOKUP(F347,'[1]2.仕掛品(製造部)'!MY:NB,4,0),0)</f>
        <v>1.5731245205740305</v>
      </c>
      <c r="H347" s="43">
        <v>0</v>
      </c>
      <c r="I347" s="49"/>
      <c r="J347" s="43">
        <v>0</v>
      </c>
      <c r="K347" s="46">
        <f>IFERROR(SUMIF('4.4製品課実績'!$A:$A,'4.仕掛品(製品課) (2)'!A347,'4.4製品課実績'!C:C),"")</f>
        <v>72</v>
      </c>
      <c r="L347" s="46">
        <f t="shared" ca="1" si="46"/>
        <v>73622.227562864631</v>
      </c>
      <c r="M347" s="46">
        <f ca="1">$M$692/$L$692*L347</f>
        <v>78589.208309468027</v>
      </c>
      <c r="N347" s="46"/>
      <c r="O347" s="46"/>
      <c r="P347" s="46"/>
      <c r="Q347" s="46"/>
      <c r="R347" s="52">
        <f ca="1">SUMIF('4.1製品別資材価格'!$A:$C,A347,'4.1製品別資材価格'!$C:$C)</f>
        <v>321.23829073972598</v>
      </c>
      <c r="S347" s="46">
        <f t="shared" ca="1" si="47"/>
        <v>23129.15693326027</v>
      </c>
      <c r="T347" s="46">
        <f ca="1">$T$692/$S$692*S347</f>
        <v>18285.548804966031</v>
      </c>
      <c r="U347" s="46">
        <f>IFERROR(SUMIF('4.4製品課実績'!$A:$A,'4.仕掛品(製品課) (2)'!A347,'4.4製品課実績'!D:D),"")</f>
        <v>140</v>
      </c>
      <c r="V347" s="46">
        <f>$V$692/$U$692*U347</f>
        <v>16105.819327711242</v>
      </c>
      <c r="W347" s="46"/>
      <c r="X347" s="46">
        <f>$X$692/$W$692*W347</f>
        <v>0</v>
      </c>
      <c r="Y347" s="46">
        <f t="shared" si="43"/>
        <v>46800</v>
      </c>
      <c r="Z347" s="46">
        <f>$Z$692/$Y$692*Y347</f>
        <v>19945.741314224986</v>
      </c>
      <c r="AA347" s="46"/>
      <c r="AB347" s="46"/>
      <c r="AC347" s="46"/>
      <c r="AD347" s="46">
        <f t="shared" si="42"/>
        <v>72</v>
      </c>
      <c r="AE347" s="46">
        <f t="shared" ca="1" si="44"/>
        <v>132926.31775637029</v>
      </c>
      <c r="AF347" s="52">
        <f t="shared" ca="1" si="45"/>
        <v>1846.1988577273651</v>
      </c>
      <c r="AG347" s="46">
        <f t="shared" si="48"/>
        <v>0</v>
      </c>
      <c r="AH347" s="46">
        <f t="shared" ca="1" si="49"/>
        <v>0</v>
      </c>
      <c r="AI347" s="46">
        <f>IFERROR(SUMIFS('4.3期末全在庫'!$G:$G,'4.3期末全在庫'!$B:$B,'4.仕掛品(製品課) (2)'!A347,'4.3期末全在庫'!$K:$K,"半製品"),"")</f>
        <v>0</v>
      </c>
      <c r="AJ347" s="47"/>
      <c r="AK347" s="46">
        <f t="shared" ca="1" si="50"/>
        <v>0</v>
      </c>
      <c r="AL347" s="48"/>
      <c r="AM347" s="50"/>
      <c r="AN347" s="7">
        <v>0</v>
      </c>
      <c r="AO347" s="4">
        <v>19.91162085749324</v>
      </c>
      <c r="AQ347" s="3" t="str">
        <f t="shared" ca="1" si="51"/>
        <v>ok</v>
      </c>
    </row>
    <row r="348" spans="1:43" ht="13.5" hidden="1" customHeight="1">
      <c r="A348" s="40">
        <v>20230300009</v>
      </c>
      <c r="B348" s="41" t="s">
        <v>438</v>
      </c>
      <c r="C348" s="41" t="s">
        <v>202</v>
      </c>
      <c r="D348" s="41"/>
      <c r="E348" s="41">
        <f>6.5*2</f>
        <v>13</v>
      </c>
      <c r="F348" s="41" t="s">
        <v>191</v>
      </c>
      <c r="G348" s="42">
        <f ca="1">IFERROR(VLOOKUP(F348,'[1]2.仕掛品(製造部)'!MY:NB,4,0),0)</f>
        <v>1.5731245205740305</v>
      </c>
      <c r="H348" s="43">
        <v>0</v>
      </c>
      <c r="I348" s="49"/>
      <c r="J348" s="43">
        <v>0</v>
      </c>
      <c r="K348" s="46">
        <f>IFERROR(SUMIF('4.4製品課実績'!$A:$A,'4.仕掛品(製品課) (2)'!A348,'4.4製品課実績'!C:C),"")</f>
        <v>0</v>
      </c>
      <c r="L348" s="46">
        <f t="shared" ca="1" si="46"/>
        <v>0</v>
      </c>
      <c r="M348" s="46">
        <f ca="1">$M$692/$L$692*L348</f>
        <v>0</v>
      </c>
      <c r="N348" s="46"/>
      <c r="O348" s="46"/>
      <c r="P348" s="46"/>
      <c r="Q348" s="46"/>
      <c r="R348" s="52">
        <f ca="1">SUMIF('4.1製品別資材価格'!$A:$C,A348,'4.1製品別資材価格'!$C:$C)</f>
        <v>0</v>
      </c>
      <c r="S348" s="46">
        <f t="shared" ca="1" si="47"/>
        <v>0</v>
      </c>
      <c r="T348" s="46">
        <f ca="1">$T$692/$S$692*S348</f>
        <v>0</v>
      </c>
      <c r="U348" s="46">
        <f>IFERROR(SUMIF('4.4製品課実績'!$A:$A,'4.仕掛品(製品課) (2)'!A348,'4.4製品課実績'!D:D),"")</f>
        <v>0</v>
      </c>
      <c r="V348" s="46">
        <f>$V$692/$U$692*U348</f>
        <v>0</v>
      </c>
      <c r="W348" s="46"/>
      <c r="X348" s="46">
        <f>$X$692/$W$692*W348</f>
        <v>0</v>
      </c>
      <c r="Y348" s="46">
        <f t="shared" si="43"/>
        <v>0</v>
      </c>
      <c r="Z348" s="46">
        <f>$Z$692/$Y$692*Y348</f>
        <v>0</v>
      </c>
      <c r="AA348" s="46"/>
      <c r="AB348" s="46"/>
      <c r="AC348" s="46"/>
      <c r="AD348" s="46">
        <f>K348-N348-AB348</f>
        <v>0</v>
      </c>
      <c r="AE348" s="46">
        <f t="shared" ca="1" si="44"/>
        <v>0</v>
      </c>
      <c r="AF348" s="52">
        <f t="shared" ca="1" si="45"/>
        <v>0</v>
      </c>
      <c r="AG348" s="46">
        <f t="shared" si="48"/>
        <v>0</v>
      </c>
      <c r="AH348" s="46">
        <f t="shared" ca="1" si="49"/>
        <v>0</v>
      </c>
      <c r="AI348" s="46">
        <f>IFERROR(SUMIFS('4.3期末全在庫'!$G:$G,'4.3期末全在庫'!$B:$B,'4.仕掛品(製品課) (2)'!A348,'4.3期末全在庫'!$K:$K,"半製品"),"")</f>
        <v>0</v>
      </c>
      <c r="AJ348" s="47"/>
      <c r="AK348" s="46">
        <f t="shared" ca="1" si="50"/>
        <v>0</v>
      </c>
      <c r="AL348" s="48"/>
      <c r="AM348" s="50"/>
      <c r="AN348" s="7">
        <v>0</v>
      </c>
      <c r="AO348" s="4">
        <v>130.25509026044762</v>
      </c>
      <c r="AQ348" s="3">
        <f t="shared" ca="1" si="51"/>
        <v>0</v>
      </c>
    </row>
    <row r="349" spans="1:43" ht="13.5" hidden="1" customHeight="1">
      <c r="A349" s="40">
        <v>20230300007</v>
      </c>
      <c r="B349" s="41" t="s">
        <v>439</v>
      </c>
      <c r="C349" s="41" t="s">
        <v>202</v>
      </c>
      <c r="D349" s="41"/>
      <c r="E349" s="41">
        <v>1000</v>
      </c>
      <c r="F349" s="41" t="s">
        <v>440</v>
      </c>
      <c r="G349" s="42">
        <f ca="1">IFERROR(VLOOKUP(F349,'[1]2.仕掛品(製造部)'!MY:NB,4,0),0)</f>
        <v>1.1377407634403505</v>
      </c>
      <c r="H349" s="43">
        <v>0</v>
      </c>
      <c r="I349" s="49"/>
      <c r="J349" s="43">
        <v>0</v>
      </c>
      <c r="K349" s="46">
        <f>IFERROR(SUMIF('4.4製品課実績'!$A:$A,'4.仕掛品(製品課) (2)'!A349,'4.4製品課実績'!C:C),"")</f>
        <v>0</v>
      </c>
      <c r="L349" s="46">
        <f t="shared" ca="1" si="46"/>
        <v>0</v>
      </c>
      <c r="M349" s="46">
        <f ca="1">$M$692/$L$692*L349</f>
        <v>0</v>
      </c>
      <c r="N349" s="46"/>
      <c r="O349" s="46"/>
      <c r="P349" s="46"/>
      <c r="Q349" s="46"/>
      <c r="R349" s="52">
        <f ca="1">SUMIF('4.1製品別資材価格'!$A:$C,A349,'4.1製品別資材価格'!$C:$C)</f>
        <v>0</v>
      </c>
      <c r="S349" s="46">
        <f t="shared" ca="1" si="47"/>
        <v>0</v>
      </c>
      <c r="T349" s="46">
        <f ca="1">$T$692/$S$692*S349</f>
        <v>0</v>
      </c>
      <c r="U349" s="46">
        <f>IFERROR(SUMIF('4.4製品課実績'!$A:$A,'4.仕掛品(製品課) (2)'!A349,'4.4製品課実績'!D:D),"")</f>
        <v>0</v>
      </c>
      <c r="V349" s="46">
        <f>$V$692/$U$692*U349</f>
        <v>0</v>
      </c>
      <c r="W349" s="46"/>
      <c r="X349" s="46">
        <f>$X$692/$W$692*W349</f>
        <v>0</v>
      </c>
      <c r="Y349" s="46">
        <f t="shared" si="43"/>
        <v>0</v>
      </c>
      <c r="Z349" s="46">
        <f>$Z$692/$Y$692*Y349</f>
        <v>0</v>
      </c>
      <c r="AA349" s="46"/>
      <c r="AB349" s="46"/>
      <c r="AC349" s="46"/>
      <c r="AD349" s="46">
        <f t="shared" ref="AD349:AD412" si="52">K349-N349-AB349</f>
        <v>0</v>
      </c>
      <c r="AE349" s="46">
        <f t="shared" ca="1" si="44"/>
        <v>0</v>
      </c>
      <c r="AF349" s="52">
        <f t="shared" ca="1" si="45"/>
        <v>0</v>
      </c>
      <c r="AG349" s="46">
        <f t="shared" si="48"/>
        <v>0</v>
      </c>
      <c r="AH349" s="46">
        <f t="shared" ca="1" si="49"/>
        <v>0</v>
      </c>
      <c r="AI349" s="46">
        <f>IFERROR(SUMIFS('4.3期末全在庫'!$G:$G,'4.3期末全在庫'!$B:$B,'4.仕掛品(製品課) (2)'!A349,'4.3期末全在庫'!$K:$K,"半製品"),"")</f>
        <v>0</v>
      </c>
      <c r="AJ349" s="47"/>
      <c r="AK349" s="46">
        <f t="shared" ca="1" si="50"/>
        <v>0</v>
      </c>
      <c r="AL349" s="48"/>
      <c r="AM349" s="50"/>
      <c r="AN349" s="7">
        <v>0</v>
      </c>
      <c r="AO349" s="4">
        <v>130.25509026044762</v>
      </c>
      <c r="AQ349" s="3">
        <f t="shared" ca="1" si="51"/>
        <v>0</v>
      </c>
    </row>
    <row r="350" spans="1:43" ht="13.5" hidden="1" customHeight="1">
      <c r="A350" s="40">
        <v>20230600001</v>
      </c>
      <c r="B350" s="41" t="s">
        <v>441</v>
      </c>
      <c r="C350" s="41" t="s">
        <v>202</v>
      </c>
      <c r="D350" s="41"/>
      <c r="E350" s="41">
        <v>500</v>
      </c>
      <c r="F350" s="41" t="s">
        <v>333</v>
      </c>
      <c r="G350" s="42">
        <f ca="1">IFERROR(VLOOKUP(F350,'[1]2.仕掛品(製造部)'!MY:NB,4,0),0)</f>
        <v>1.8947649106326334</v>
      </c>
      <c r="H350" s="43">
        <v>0</v>
      </c>
      <c r="I350" s="49"/>
      <c r="J350" s="43">
        <v>0</v>
      </c>
      <c r="K350" s="46">
        <f>IFERROR(SUMIF('4.4製品課実績'!$A:$A,'4.仕掛品(製品課) (2)'!A350,'4.4製品課実績'!C:C),"")</f>
        <v>0</v>
      </c>
      <c r="L350" s="46">
        <f t="shared" ca="1" si="46"/>
        <v>0</v>
      </c>
      <c r="M350" s="46">
        <f ca="1">$M$692/$L$692*L350</f>
        <v>0</v>
      </c>
      <c r="N350" s="46"/>
      <c r="O350" s="46"/>
      <c r="P350" s="46"/>
      <c r="Q350" s="46"/>
      <c r="R350" s="52">
        <f ca="1">SUMIF('4.1製品別資材価格'!$A:$C,A350,'4.1製品別資材価格'!$C:$C)</f>
        <v>0</v>
      </c>
      <c r="S350" s="46">
        <f t="shared" ca="1" si="47"/>
        <v>0</v>
      </c>
      <c r="T350" s="46">
        <f ca="1">$T$692/$S$692*S350</f>
        <v>0</v>
      </c>
      <c r="U350" s="46">
        <f>IFERROR(SUMIF('4.4製品課実績'!$A:$A,'4.仕掛品(製品課) (2)'!A350,'4.4製品課実績'!D:D),"")</f>
        <v>0</v>
      </c>
      <c r="V350" s="46">
        <f>$V$692/$U$692*U350</f>
        <v>0</v>
      </c>
      <c r="W350" s="46"/>
      <c r="X350" s="46">
        <f>$X$692/$W$692*W350</f>
        <v>0</v>
      </c>
      <c r="Y350" s="46">
        <f t="shared" si="43"/>
        <v>0</v>
      </c>
      <c r="Z350" s="46">
        <f>$Z$692/$Y$692*Y350</f>
        <v>0</v>
      </c>
      <c r="AA350" s="46"/>
      <c r="AB350" s="46"/>
      <c r="AC350" s="46"/>
      <c r="AD350" s="46">
        <f t="shared" si="52"/>
        <v>0</v>
      </c>
      <c r="AE350" s="46">
        <f t="shared" ca="1" si="44"/>
        <v>0</v>
      </c>
      <c r="AF350" s="52">
        <f t="shared" ca="1" si="45"/>
        <v>0</v>
      </c>
      <c r="AG350" s="46">
        <f t="shared" si="48"/>
        <v>0</v>
      </c>
      <c r="AH350" s="46">
        <f t="shared" ca="1" si="49"/>
        <v>0</v>
      </c>
      <c r="AI350" s="46">
        <f>IFERROR(SUMIFS('4.3期末全在庫'!$G:$G,'4.3期末全在庫'!$B:$B,'4.仕掛品(製品課) (2)'!A350,'4.3期末全在庫'!$K:$K,"半製品"),"")</f>
        <v>0</v>
      </c>
      <c r="AJ350" s="47"/>
      <c r="AK350" s="46">
        <f t="shared" ca="1" si="50"/>
        <v>0</v>
      </c>
      <c r="AL350" s="48"/>
      <c r="AM350" s="50"/>
      <c r="AN350" s="7">
        <v>0</v>
      </c>
      <c r="AO350" s="4">
        <v>130.25509026044762</v>
      </c>
      <c r="AQ350" s="3">
        <f t="shared" ca="1" si="51"/>
        <v>0</v>
      </c>
    </row>
    <row r="351" spans="1:43" ht="13.5" hidden="1" customHeight="1">
      <c r="A351" s="40">
        <v>20230600002</v>
      </c>
      <c r="B351" s="41" t="s">
        <v>442</v>
      </c>
      <c r="C351" s="41" t="s">
        <v>202</v>
      </c>
      <c r="D351" s="41"/>
      <c r="E351" s="41">
        <v>50</v>
      </c>
      <c r="F351" s="41" t="s">
        <v>333</v>
      </c>
      <c r="G351" s="42">
        <f ca="1">IFERROR(VLOOKUP(F351,'[1]2.仕掛品(製造部)'!MY:NB,4,0),0)</f>
        <v>1.8947649106326334</v>
      </c>
      <c r="H351" s="43">
        <v>0</v>
      </c>
      <c r="I351" s="49"/>
      <c r="J351" s="43">
        <v>0</v>
      </c>
      <c r="K351" s="46">
        <f>IFERROR(SUMIF('4.4製品課実績'!$A:$A,'4.仕掛品(製品課) (2)'!A351,'4.4製品課実績'!C:C),"")</f>
        <v>0</v>
      </c>
      <c r="L351" s="46">
        <f t="shared" ca="1" si="46"/>
        <v>0</v>
      </c>
      <c r="M351" s="46">
        <f ca="1">$M$692/$L$692*L351</f>
        <v>0</v>
      </c>
      <c r="N351" s="46"/>
      <c r="O351" s="46"/>
      <c r="P351" s="46"/>
      <c r="Q351" s="46"/>
      <c r="R351" s="52">
        <f ca="1">SUMIF('4.1製品別資材価格'!$A:$C,A351,'4.1製品別資材価格'!$C:$C)</f>
        <v>0</v>
      </c>
      <c r="S351" s="46">
        <f t="shared" ca="1" si="47"/>
        <v>0</v>
      </c>
      <c r="T351" s="46">
        <f ca="1">$T$692/$S$692*S351</f>
        <v>0</v>
      </c>
      <c r="U351" s="46">
        <f>IFERROR(SUMIF('4.4製品課実績'!$A:$A,'4.仕掛品(製品課) (2)'!A351,'4.4製品課実績'!D:D),"")</f>
        <v>0</v>
      </c>
      <c r="V351" s="46">
        <f>$V$692/$U$692*U351</f>
        <v>0</v>
      </c>
      <c r="W351" s="46"/>
      <c r="X351" s="46">
        <f>$X$692/$W$692*W351</f>
        <v>0</v>
      </c>
      <c r="Y351" s="46">
        <f t="shared" si="43"/>
        <v>0</v>
      </c>
      <c r="Z351" s="46">
        <f>$Z$692/$Y$692*Y351</f>
        <v>0</v>
      </c>
      <c r="AA351" s="46"/>
      <c r="AB351" s="46"/>
      <c r="AC351" s="46"/>
      <c r="AD351" s="46">
        <f t="shared" si="52"/>
        <v>0</v>
      </c>
      <c r="AE351" s="46">
        <f t="shared" ca="1" si="44"/>
        <v>0</v>
      </c>
      <c r="AF351" s="52">
        <f t="shared" ca="1" si="45"/>
        <v>0</v>
      </c>
      <c r="AG351" s="46">
        <f t="shared" si="48"/>
        <v>0</v>
      </c>
      <c r="AH351" s="46">
        <f t="shared" ca="1" si="49"/>
        <v>0</v>
      </c>
      <c r="AI351" s="46">
        <f>IFERROR(SUMIFS('4.3期末全在庫'!$G:$G,'4.3期末全在庫'!$B:$B,'4.仕掛品(製品課) (2)'!A351,'4.3期末全在庫'!$K:$K,"半製品"),"")</f>
        <v>0</v>
      </c>
      <c r="AJ351" s="47"/>
      <c r="AK351" s="46">
        <f t="shared" ca="1" si="50"/>
        <v>0</v>
      </c>
      <c r="AL351" s="48"/>
      <c r="AM351" s="50"/>
      <c r="AN351" s="7">
        <v>0</v>
      </c>
      <c r="AO351" s="4">
        <v>130.25509026044762</v>
      </c>
      <c r="AQ351" s="3">
        <f t="shared" ca="1" si="51"/>
        <v>0</v>
      </c>
    </row>
    <row r="352" spans="1:43" ht="13.5" customHeight="1">
      <c r="A352" s="40">
        <v>20230600044</v>
      </c>
      <c r="B352" s="41" t="s">
        <v>443</v>
      </c>
      <c r="C352" s="41" t="s">
        <v>202</v>
      </c>
      <c r="D352" s="41"/>
      <c r="E352" s="41">
        <v>77.5</v>
      </c>
      <c r="F352" s="41" t="s">
        <v>193</v>
      </c>
      <c r="G352" s="42">
        <f ca="1">IFERROR(VLOOKUP(F352,'[1]2.仕掛品(製造部)'!MY:NB,4,0),0)</f>
        <v>1.394799007378682</v>
      </c>
      <c r="H352" s="43">
        <v>0</v>
      </c>
      <c r="I352" s="49"/>
      <c r="J352" s="43">
        <v>0</v>
      </c>
      <c r="K352" s="46">
        <f>IFERROR(SUMIF('4.4製品課実績'!$A:$A,'4.仕掛品(製品課) (2)'!A352,'4.4製品課実績'!C:C),"")</f>
        <v>190400</v>
      </c>
      <c r="L352" s="46">
        <f t="shared" ca="1" si="46"/>
        <v>20581654.15287983</v>
      </c>
      <c r="M352" s="46">
        <f ca="1">$M$692/$L$692*L352</f>
        <v>21970211.43095611</v>
      </c>
      <c r="N352" s="46"/>
      <c r="O352" s="46"/>
      <c r="P352" s="46"/>
      <c r="Q352" s="46"/>
      <c r="R352" s="52">
        <f ca="1">SUMIF('4.1製品別資材価格'!$A:$C,A352,'4.1製品別資材価格'!$C:$C)</f>
        <v>33.686435513647524</v>
      </c>
      <c r="S352" s="46">
        <f t="shared" ca="1" si="47"/>
        <v>6413897.3217984885</v>
      </c>
      <c r="T352" s="46">
        <f ca="1">$T$692/$S$692*S352</f>
        <v>5070726.6523464778</v>
      </c>
      <c r="U352" s="46">
        <f>IFERROR(SUMIF('4.4製品課実績'!$A:$A,'4.仕掛品(製品課) (2)'!A352,'4.4製品課実績'!D:D),"")</f>
        <v>43670</v>
      </c>
      <c r="V352" s="46">
        <f>$V$692/$U$692*U352</f>
        <v>5023865.2145796418</v>
      </c>
      <c r="W352" s="46"/>
      <c r="X352" s="46">
        <f>$X$692/$W$692*W352</f>
        <v>0</v>
      </c>
      <c r="Y352" s="46">
        <f t="shared" si="43"/>
        <v>14756000</v>
      </c>
      <c r="Z352" s="46">
        <f>$Z$692/$Y$692*Y352</f>
        <v>6288875.1887329891</v>
      </c>
      <c r="AA352" s="46"/>
      <c r="AB352" s="46"/>
      <c r="AC352" s="46"/>
      <c r="AD352" s="46">
        <f t="shared" si="52"/>
        <v>190400</v>
      </c>
      <c r="AE352" s="46">
        <f t="shared" ca="1" si="44"/>
        <v>38353678.486615218</v>
      </c>
      <c r="AF352" s="52">
        <f t="shared" ca="1" si="45"/>
        <v>201.43738700953372</v>
      </c>
      <c r="AG352" s="46">
        <f t="shared" si="48"/>
        <v>0</v>
      </c>
      <c r="AH352" s="46">
        <f t="shared" ca="1" si="49"/>
        <v>0</v>
      </c>
      <c r="AI352" s="46">
        <f>IFERROR(SUMIFS('4.3期末全在庫'!$G:$G,'4.3期末全在庫'!$B:$B,'4.仕掛品(製品課) (2)'!A352,'4.3期末全在庫'!$K:$K,"半製品"),"")</f>
        <v>0</v>
      </c>
      <c r="AJ352" s="47"/>
      <c r="AK352" s="46">
        <f t="shared" ca="1" si="50"/>
        <v>0</v>
      </c>
      <c r="AL352" s="48"/>
      <c r="AM352" s="50"/>
      <c r="AN352" s="7">
        <v>0</v>
      </c>
      <c r="AO352" s="4">
        <v>130.25509026044762</v>
      </c>
      <c r="AQ352" s="3" t="str">
        <f t="shared" ca="1" si="51"/>
        <v>ok</v>
      </c>
    </row>
    <row r="353" spans="1:43" ht="13.5" customHeight="1">
      <c r="A353" s="40">
        <v>20230600045</v>
      </c>
      <c r="B353" s="41" t="s">
        <v>444</v>
      </c>
      <c r="C353" s="41" t="s">
        <v>202</v>
      </c>
      <c r="D353" s="41"/>
      <c r="E353" s="41">
        <v>20</v>
      </c>
      <c r="F353" s="41" t="s">
        <v>193</v>
      </c>
      <c r="G353" s="42">
        <f ca="1">IFERROR(VLOOKUP(F353,'[1]2.仕掛品(製造部)'!MY:NB,4,0),0)</f>
        <v>1.394799007378682</v>
      </c>
      <c r="H353" s="43">
        <v>0</v>
      </c>
      <c r="I353" s="49"/>
      <c r="J353" s="43">
        <v>0</v>
      </c>
      <c r="K353" s="46">
        <f>IFERROR(SUMIF('4.4製品課実績'!$A:$A,'4.仕掛品(製品課) (2)'!A353,'4.4製品課実績'!C:C),"")</f>
        <v>8500</v>
      </c>
      <c r="L353" s="46">
        <f t="shared" ca="1" si="46"/>
        <v>237115.83125437592</v>
      </c>
      <c r="M353" s="46">
        <f ca="1">$M$692/$L$692*L353</f>
        <v>253113.03491884921</v>
      </c>
      <c r="N353" s="46"/>
      <c r="O353" s="46"/>
      <c r="P353" s="46"/>
      <c r="Q353" s="46"/>
      <c r="R353" s="52">
        <f ca="1">SUMIF('4.1製品別資材価格'!$A:$C,A353,'4.1製品別資材価格'!$C:$C)</f>
        <v>31.718522716609286</v>
      </c>
      <c r="S353" s="46">
        <f t="shared" ca="1" si="47"/>
        <v>269607.44309117895</v>
      </c>
      <c r="T353" s="46">
        <f ca="1">$T$692/$S$692*S353</f>
        <v>213147.41704815507</v>
      </c>
      <c r="U353" s="46">
        <f>IFERROR(SUMIF('4.4製品課実績'!$A:$A,'4.仕掛品(製品課) (2)'!A353,'4.4製品課実績'!D:D),"")</f>
        <v>1945</v>
      </c>
      <c r="V353" s="46">
        <f>$V$692/$U$692*U353</f>
        <v>223755.84708855973</v>
      </c>
      <c r="W353" s="46"/>
      <c r="X353" s="46">
        <f>$X$692/$W$692*W353</f>
        <v>0</v>
      </c>
      <c r="Y353" s="46">
        <f t="shared" si="43"/>
        <v>170000</v>
      </c>
      <c r="Z353" s="46">
        <f>$Z$692/$Y$692*Y353</f>
        <v>72452.479132868539</v>
      </c>
      <c r="AA353" s="46"/>
      <c r="AB353" s="46"/>
      <c r="AC353" s="46"/>
      <c r="AD353" s="46">
        <f t="shared" si="52"/>
        <v>8500</v>
      </c>
      <c r="AE353" s="46">
        <f t="shared" ca="1" si="44"/>
        <v>762468.77818843257</v>
      </c>
      <c r="AF353" s="52">
        <f t="shared" ca="1" si="45"/>
        <v>89.702209198639125</v>
      </c>
      <c r="AG353" s="46">
        <f t="shared" si="48"/>
        <v>0</v>
      </c>
      <c r="AH353" s="46">
        <f t="shared" ca="1" si="49"/>
        <v>0</v>
      </c>
      <c r="AI353" s="46">
        <f>IFERROR(SUMIFS('4.3期末全在庫'!$G:$G,'4.3期末全在庫'!$B:$B,'4.仕掛品(製品課) (2)'!A353,'4.3期末全在庫'!$K:$K,"半製品"),"")</f>
        <v>0</v>
      </c>
      <c r="AJ353" s="47"/>
      <c r="AK353" s="46">
        <f t="shared" ca="1" si="50"/>
        <v>0</v>
      </c>
      <c r="AL353" s="48"/>
      <c r="AM353" s="50"/>
      <c r="AN353" s="7">
        <v>0</v>
      </c>
      <c r="AO353" s="4">
        <v>130.25509026044762</v>
      </c>
      <c r="AQ353" s="3" t="str">
        <f t="shared" ca="1" si="51"/>
        <v>ok</v>
      </c>
    </row>
    <row r="354" spans="1:43" ht="13.5" customHeight="1">
      <c r="A354" s="40">
        <v>20230600046</v>
      </c>
      <c r="B354" s="41" t="s">
        <v>445</v>
      </c>
      <c r="C354" s="41" t="s">
        <v>202</v>
      </c>
      <c r="D354" s="41"/>
      <c r="E354" s="41">
        <v>2.5</v>
      </c>
      <c r="F354" s="41" t="s">
        <v>193</v>
      </c>
      <c r="G354" s="42">
        <f ca="1">IFERROR(VLOOKUP(F354,'[1]2.仕掛品(製造部)'!MY:NB,4,0),0)</f>
        <v>1.394799007378682</v>
      </c>
      <c r="H354" s="43">
        <v>0</v>
      </c>
      <c r="I354" s="49"/>
      <c r="J354" s="43">
        <v>0</v>
      </c>
      <c r="K354" s="46">
        <f>IFERROR(SUMIF('4.4製品課実績'!$A:$A,'4.仕掛品(製品課) (2)'!A354,'4.4製品課実績'!C:C),"")</f>
        <v>212000</v>
      </c>
      <c r="L354" s="46">
        <f t="shared" ca="1" si="46"/>
        <v>739243.47391070146</v>
      </c>
      <c r="M354" s="46">
        <f ca="1">$M$692/$L$692*L354</f>
        <v>789117.10886464757</v>
      </c>
      <c r="N354" s="46"/>
      <c r="O354" s="46"/>
      <c r="P354" s="46"/>
      <c r="Q354" s="46"/>
      <c r="R354" s="52">
        <f ca="1">SUMIF('4.1製品別資材価格'!$A:$C,A354,'4.1製品別資材価格'!$C:$C)</f>
        <v>5.1292794016654462</v>
      </c>
      <c r="S354" s="46">
        <f t="shared" ca="1" si="47"/>
        <v>1087407.2331530745</v>
      </c>
      <c r="T354" s="46">
        <f ca="1">$T$692/$S$692*S354</f>
        <v>859687.10792481131</v>
      </c>
      <c r="U354" s="46">
        <f>IFERROR(SUMIF('4.4製品課実績'!$A:$A,'4.仕掛品(製品課) (2)'!A354,'4.4製品課実績'!D:D),"")</f>
        <v>19655</v>
      </c>
      <c r="V354" s="46">
        <f>$V$692/$U$692*U354</f>
        <v>2261141.9920440316</v>
      </c>
      <c r="W354" s="46"/>
      <c r="X354" s="46">
        <f>$X$692/$W$692*W354</f>
        <v>0</v>
      </c>
      <c r="Y354" s="46">
        <f t="shared" si="43"/>
        <v>530000</v>
      </c>
      <c r="Z354" s="46">
        <f>$Z$692/$Y$692*Y354</f>
        <v>225881.25847306073</v>
      </c>
      <c r="AA354" s="46"/>
      <c r="AB354" s="46"/>
      <c r="AC354" s="46"/>
      <c r="AD354" s="46">
        <f t="shared" si="52"/>
        <v>212000</v>
      </c>
      <c r="AE354" s="46">
        <f t="shared" ca="1" si="44"/>
        <v>4135827.4673065515</v>
      </c>
      <c r="AF354" s="52">
        <f t="shared" ca="1" si="45"/>
        <v>19.508620128804488</v>
      </c>
      <c r="AG354" s="46">
        <f t="shared" si="48"/>
        <v>0</v>
      </c>
      <c r="AH354" s="46">
        <f t="shared" ca="1" si="49"/>
        <v>0</v>
      </c>
      <c r="AI354" s="46">
        <f>IFERROR(SUMIFS('4.3期末全在庫'!$G:$G,'4.3期末全在庫'!$B:$B,'4.仕掛品(製品課) (2)'!A354,'4.3期末全在庫'!$K:$K,"半製品"),"")</f>
        <v>0</v>
      </c>
      <c r="AJ354" s="47"/>
      <c r="AK354" s="46">
        <f t="shared" ca="1" si="50"/>
        <v>0</v>
      </c>
      <c r="AL354" s="48"/>
      <c r="AM354" s="50"/>
      <c r="AN354" s="7">
        <v>0</v>
      </c>
      <c r="AO354" s="4">
        <v>130.25509026044762</v>
      </c>
      <c r="AQ354" s="3" t="str">
        <f t="shared" ca="1" si="51"/>
        <v>ok</v>
      </c>
    </row>
    <row r="355" spans="1:43" ht="13.5" customHeight="1">
      <c r="A355" s="40">
        <v>20230700024</v>
      </c>
      <c r="B355" s="41" t="s">
        <v>446</v>
      </c>
      <c r="C355" s="41" t="s">
        <v>202</v>
      </c>
      <c r="D355" s="41"/>
      <c r="E355" s="41">
        <v>5</v>
      </c>
      <c r="F355" s="41" t="s">
        <v>126</v>
      </c>
      <c r="G355" s="42">
        <f ca="1">IFERROR(VLOOKUP(F355,'[1]2.仕掛品(製造部)'!MY:NB,4,0),0)</f>
        <v>1.2657092176984073</v>
      </c>
      <c r="H355" s="43">
        <v>0</v>
      </c>
      <c r="I355" s="49"/>
      <c r="J355" s="43">
        <v>0</v>
      </c>
      <c r="K355" s="46">
        <f>IFERROR(SUMIF('4.4製品課実績'!$A:$A,'4.仕掛品(製品課) (2)'!A355,'4.4製品課実績'!C:C),"")</f>
        <v>21</v>
      </c>
      <c r="L355" s="498">
        <f t="shared" ca="1" si="46"/>
        <v>132.89946785833277</v>
      </c>
      <c r="M355" s="46">
        <f ca="1">$M$692/$L$692*L355</f>
        <v>141.86563364736054</v>
      </c>
      <c r="N355" s="46"/>
      <c r="O355" s="46"/>
      <c r="P355" s="46"/>
      <c r="Q355" s="46"/>
      <c r="R355" s="52">
        <f ca="1">SUMIF('4.1製品別資材価格'!$A:$C,A355,'4.1製品別資材価格'!$C:$C)</f>
        <v>194.78211174429222</v>
      </c>
      <c r="S355" s="46">
        <f t="shared" ca="1" si="47"/>
        <v>4090.4243466301368</v>
      </c>
      <c r="T355" s="46">
        <f ca="1">$T$692/$S$692*S355</f>
        <v>3233.8253503641004</v>
      </c>
      <c r="U355" s="46">
        <f>IFERROR(SUMIF('4.4製品課実績'!$A:$A,'4.仕掛品(製品課) (2)'!A355,'4.4製品課実績'!D:D),"")</f>
        <v>310</v>
      </c>
      <c r="V355" s="46">
        <f>$V$692/$U$692*U355</f>
        <v>35662.885654217745</v>
      </c>
      <c r="W355" s="46"/>
      <c r="X355" s="46">
        <f>$X$692/$W$692*W355</f>
        <v>0</v>
      </c>
      <c r="Y355" s="46">
        <f t="shared" si="43"/>
        <v>105</v>
      </c>
      <c r="Z355" s="46">
        <f>$Z$692/$Y$692*Y355</f>
        <v>44.750060640889394</v>
      </c>
      <c r="AA355" s="46"/>
      <c r="AB355" s="46"/>
      <c r="AC355" s="46"/>
      <c r="AD355" s="46">
        <f t="shared" si="52"/>
        <v>21</v>
      </c>
      <c r="AE355" s="46">
        <f t="shared" ca="1" si="44"/>
        <v>39083.326698870093</v>
      </c>
      <c r="AF355" s="52">
        <f t="shared" ca="1" si="45"/>
        <v>1861.1107951842901</v>
      </c>
      <c r="AG355" s="46">
        <f t="shared" si="48"/>
        <v>0</v>
      </c>
      <c r="AH355" s="46">
        <f t="shared" ca="1" si="49"/>
        <v>0</v>
      </c>
      <c r="AI355" s="46">
        <f>IFERROR(SUMIFS('4.3期末全在庫'!$G:$G,'4.3期末全在庫'!$B:$B,'4.仕掛品(製品課) (2)'!A355,'4.3期末全在庫'!$K:$K,"半製品"),"")</f>
        <v>0</v>
      </c>
      <c r="AJ355" s="47"/>
      <c r="AK355" s="46">
        <f t="shared" ca="1" si="50"/>
        <v>0</v>
      </c>
      <c r="AL355" s="48"/>
      <c r="AM355" s="50"/>
      <c r="AN355" s="7">
        <v>0</v>
      </c>
      <c r="AO355" s="4">
        <v>130.25509026044762</v>
      </c>
      <c r="AQ355" s="3" t="str">
        <f t="shared" ca="1" si="51"/>
        <v>ok</v>
      </c>
    </row>
    <row r="356" spans="1:43" ht="13.5" customHeight="1">
      <c r="A356" s="40">
        <v>20231100072</v>
      </c>
      <c r="B356" s="41" t="s">
        <v>447</v>
      </c>
      <c r="C356" s="41" t="s">
        <v>202</v>
      </c>
      <c r="D356" s="41"/>
      <c r="E356" s="41">
        <v>35</v>
      </c>
      <c r="F356" s="41" t="s">
        <v>219</v>
      </c>
      <c r="G356" s="42">
        <f ca="1">IFERROR(VLOOKUP(F356,'[1]2.仕掛品(製造部)'!MY:NB,4,0),0)</f>
        <v>1.3583251501585794</v>
      </c>
      <c r="H356" s="43">
        <v>0</v>
      </c>
      <c r="I356" s="49"/>
      <c r="J356" s="43">
        <v>0</v>
      </c>
      <c r="K356" s="46">
        <f>IFERROR(SUMIF('4.4製品課実績'!$A:$A,'4.仕掛品(製品課) (2)'!A356,'4.4製品課実績'!C:C),"")</f>
        <v>3400</v>
      </c>
      <c r="L356" s="46">
        <f t="shared" ca="1" si="46"/>
        <v>161640.69286887094</v>
      </c>
      <c r="M356" s="46">
        <f ca="1">$M$692/$L$692*L356</f>
        <v>172545.90771939637</v>
      </c>
      <c r="N356" s="46"/>
      <c r="O356" s="46"/>
      <c r="P356" s="46"/>
      <c r="Q356" s="46"/>
      <c r="R356" s="52">
        <f ca="1">SUMIF('4.1製品別資材価格'!$A:$C,A356,'4.1製品別資材価格'!$C:$C)</f>
        <v>77.041258594488738</v>
      </c>
      <c r="S356" s="46">
        <f t="shared" ca="1" si="47"/>
        <v>261940.27922126171</v>
      </c>
      <c r="T356" s="46">
        <f ca="1">$T$692/$S$692*S356</f>
        <v>207085.87751415523</v>
      </c>
      <c r="U356" s="46">
        <f>IFERROR(SUMIF('4.4製品課実績'!$A:$A,'4.仕掛品(製品課) (2)'!A356,'4.4製品課実績'!D:D),"")</f>
        <v>4435</v>
      </c>
      <c r="V356" s="46">
        <f>$V$692/$U$692*U356</f>
        <v>510209.34798856685</v>
      </c>
      <c r="W356" s="46"/>
      <c r="X356" s="46">
        <f>$X$692/$W$692*W356</f>
        <v>0</v>
      </c>
      <c r="Y356" s="46">
        <f t="shared" si="43"/>
        <v>119000</v>
      </c>
      <c r="Z356" s="46">
        <f>$Z$692/$Y$692*Y356</f>
        <v>50716.735393007977</v>
      </c>
      <c r="AA356" s="46"/>
      <c r="AB356" s="46"/>
      <c r="AC356" s="46"/>
      <c r="AD356" s="46">
        <f t="shared" si="52"/>
        <v>3400</v>
      </c>
      <c r="AE356" s="46">
        <f t="shared" ca="1" si="44"/>
        <v>940557.86861512647</v>
      </c>
      <c r="AF356" s="52">
        <f t="shared" ca="1" si="45"/>
        <v>276.63466723974307</v>
      </c>
      <c r="AG356" s="46">
        <f t="shared" si="48"/>
        <v>0</v>
      </c>
      <c r="AH356" s="46">
        <f t="shared" ca="1" si="49"/>
        <v>0</v>
      </c>
      <c r="AI356" s="46">
        <f>IFERROR(SUMIFS('4.3期末全在庫'!$G:$G,'4.3期末全在庫'!$B:$B,'4.仕掛品(製品課) (2)'!A356,'4.3期末全在庫'!$K:$K,"半製品"),"")</f>
        <v>0</v>
      </c>
      <c r="AJ356" s="47"/>
      <c r="AK356" s="46">
        <f t="shared" ca="1" si="50"/>
        <v>0</v>
      </c>
      <c r="AL356" s="48"/>
      <c r="AM356" s="50"/>
      <c r="AN356" s="7">
        <v>0</v>
      </c>
      <c r="AO356" s="4">
        <v>130.25509026044762</v>
      </c>
      <c r="AQ356" s="3" t="str">
        <f t="shared" ca="1" si="51"/>
        <v>ok</v>
      </c>
    </row>
    <row r="357" spans="1:43" ht="13.5" customHeight="1">
      <c r="A357" s="40">
        <v>20231100073</v>
      </c>
      <c r="B357" s="41" t="s">
        <v>448</v>
      </c>
      <c r="C357" s="41" t="s">
        <v>202</v>
      </c>
      <c r="D357" s="41"/>
      <c r="E357" s="41">
        <v>150</v>
      </c>
      <c r="F357" s="41" t="s">
        <v>219</v>
      </c>
      <c r="G357" s="42">
        <f ca="1">IFERROR(VLOOKUP(F357,'[1]2.仕掛品(製造部)'!MY:NB,4,0),0)</f>
        <v>1.3583251501585794</v>
      </c>
      <c r="H357" s="43">
        <v>0</v>
      </c>
      <c r="I357" s="49"/>
      <c r="J357" s="43">
        <v>0</v>
      </c>
      <c r="K357" s="46">
        <f>IFERROR(SUMIF('4.4製品課実績'!$A:$A,'4.仕掛品(製品課) (2)'!A357,'4.4製品課実績'!C:C),"")</f>
        <v>880</v>
      </c>
      <c r="L357" s="46">
        <f t="shared" ca="1" si="46"/>
        <v>179298.91982093247</v>
      </c>
      <c r="M357" s="46">
        <f ca="1">$M$692/$L$692*L357</f>
        <v>191395.46066353211</v>
      </c>
      <c r="N357" s="46"/>
      <c r="O357" s="46"/>
      <c r="P357" s="46"/>
      <c r="Q357" s="46"/>
      <c r="R357" s="52">
        <f ca="1">SUMIF('4.1製品別資材価格'!$A:$C,A357,'4.1製品別資材価格'!$C:$C)</f>
        <v>201.10052937473978</v>
      </c>
      <c r="S357" s="46">
        <f t="shared" ca="1" si="47"/>
        <v>176968.46584977102</v>
      </c>
      <c r="T357" s="46">
        <f ca="1">$T$692/$S$692*S357</f>
        <v>139908.49422542323</v>
      </c>
      <c r="U357" s="46">
        <f>IFERROR(SUMIF('4.4製品課実績'!$A:$A,'4.仕掛品(製品課) (2)'!A357,'4.4製品課実績'!D:D),"")</f>
        <v>2345</v>
      </c>
      <c r="V357" s="46">
        <f>$V$692/$U$692*U357</f>
        <v>269772.47373916331</v>
      </c>
      <c r="W357" s="46"/>
      <c r="X357" s="46">
        <f>$X$692/$W$692*W357</f>
        <v>0</v>
      </c>
      <c r="Y357" s="46">
        <f t="shared" si="43"/>
        <v>132000</v>
      </c>
      <c r="Z357" s="46">
        <f>$Z$692/$Y$692*Y357</f>
        <v>56257.219091403807</v>
      </c>
      <c r="AA357" s="46"/>
      <c r="AB357" s="46"/>
      <c r="AC357" s="46"/>
      <c r="AD357" s="46">
        <f t="shared" si="52"/>
        <v>880</v>
      </c>
      <c r="AE357" s="46">
        <f t="shared" ca="1" si="44"/>
        <v>657333.64771952247</v>
      </c>
      <c r="AF357" s="52">
        <f t="shared" ca="1" si="45"/>
        <v>746.9700542267301</v>
      </c>
      <c r="AG357" s="46">
        <f t="shared" si="48"/>
        <v>0</v>
      </c>
      <c r="AH357" s="46">
        <f t="shared" ca="1" si="49"/>
        <v>0</v>
      </c>
      <c r="AI357" s="46">
        <f>IFERROR(SUMIFS('4.3期末全在庫'!$G:$G,'4.3期末全在庫'!$B:$B,'4.仕掛品(製品課) (2)'!A357,'4.3期末全在庫'!$K:$K,"半製品"),"")</f>
        <v>0</v>
      </c>
      <c r="AJ357" s="47"/>
      <c r="AK357" s="46">
        <f t="shared" ca="1" si="50"/>
        <v>0</v>
      </c>
      <c r="AL357" s="48"/>
      <c r="AM357" s="50"/>
      <c r="AN357" s="7">
        <v>0</v>
      </c>
      <c r="AO357" s="4">
        <v>130.25509026044762</v>
      </c>
      <c r="AQ357" s="3" t="str">
        <f t="shared" ca="1" si="51"/>
        <v>ok</v>
      </c>
    </row>
    <row r="358" spans="1:43" ht="13.5" customHeight="1">
      <c r="A358" s="40">
        <v>20231100074</v>
      </c>
      <c r="B358" s="41" t="s">
        <v>449</v>
      </c>
      <c r="C358" s="41" t="s">
        <v>202</v>
      </c>
      <c r="D358" s="41"/>
      <c r="E358" s="41">
        <v>450</v>
      </c>
      <c r="F358" s="41" t="s">
        <v>219</v>
      </c>
      <c r="G358" s="42">
        <f ca="1">IFERROR(VLOOKUP(F358,'[1]2.仕掛品(製造部)'!MY:NB,4,0),0)</f>
        <v>1.3583251501585794</v>
      </c>
      <c r="H358" s="43">
        <v>0</v>
      </c>
      <c r="I358" s="49"/>
      <c r="J358" s="43">
        <v>0</v>
      </c>
      <c r="K358" s="46">
        <f>IFERROR(SUMIF('4.4製品課実績'!$A:$A,'4.仕掛品(製品課) (2)'!A358,'4.4製品課実績'!C:C),"")</f>
        <v>350</v>
      </c>
      <c r="L358" s="46">
        <f t="shared" ca="1" si="46"/>
        <v>213936.21114997624</v>
      </c>
      <c r="M358" s="46">
        <f ca="1">$M$692/$L$692*L358</f>
        <v>228369.58374625989</v>
      </c>
      <c r="N358" s="46"/>
      <c r="O358" s="46"/>
      <c r="P358" s="46"/>
      <c r="Q358" s="46"/>
      <c r="R358" s="52">
        <f ca="1">SUMIF('4.1製品別資材価格'!$A:$C,A358,'4.1製品別資材価格'!$C:$C)</f>
        <v>1109.617676746562</v>
      </c>
      <c r="S358" s="46">
        <f t="shared" ca="1" si="47"/>
        <v>388366.18686129671</v>
      </c>
      <c r="T358" s="46">
        <f ca="1">$T$692/$S$692*S358</f>
        <v>307036.21772909025</v>
      </c>
      <c r="U358" s="46">
        <f>IFERROR(SUMIF('4.4製品課実績'!$A:$A,'4.仕掛品(製品課) (2)'!A358,'4.4製品課実績'!D:D),"")</f>
        <v>3040</v>
      </c>
      <c r="V358" s="46">
        <f>$V$692/$U$692*U358</f>
        <v>349726.36254458694</v>
      </c>
      <c r="W358" s="46"/>
      <c r="X358" s="46">
        <f>$X$692/$W$692*W358</f>
        <v>0</v>
      </c>
      <c r="Y358" s="46">
        <f t="shared" si="43"/>
        <v>157500</v>
      </c>
      <c r="Z358" s="46">
        <f>$Z$692/$Y$692*Y358</f>
        <v>67125.090961334092</v>
      </c>
      <c r="AA358" s="46"/>
      <c r="AB358" s="46"/>
      <c r="AC358" s="46"/>
      <c r="AD358" s="46">
        <f t="shared" si="52"/>
        <v>350</v>
      </c>
      <c r="AE358" s="46">
        <f t="shared" ca="1" si="44"/>
        <v>952257.25498127122</v>
      </c>
      <c r="AF358" s="52">
        <f t="shared" ca="1" si="45"/>
        <v>2720.7350142322034</v>
      </c>
      <c r="AG358" s="46">
        <f t="shared" si="48"/>
        <v>0</v>
      </c>
      <c r="AH358" s="46">
        <f t="shared" ca="1" si="49"/>
        <v>0</v>
      </c>
      <c r="AI358" s="46">
        <f>IFERROR(SUMIFS('4.3期末全在庫'!$G:$G,'4.3期末全在庫'!$B:$B,'4.仕掛品(製品課) (2)'!A358,'4.3期末全在庫'!$K:$K,"半製品"),"")</f>
        <v>0</v>
      </c>
      <c r="AJ358" s="47"/>
      <c r="AK358" s="46">
        <f t="shared" ca="1" si="50"/>
        <v>0</v>
      </c>
      <c r="AL358" s="48"/>
      <c r="AM358" s="50"/>
      <c r="AN358" s="7">
        <v>0</v>
      </c>
      <c r="AO358" s="4">
        <v>130.25509026044762</v>
      </c>
      <c r="AQ358" s="3" t="str">
        <f t="shared" ca="1" si="51"/>
        <v>ok</v>
      </c>
    </row>
    <row r="359" spans="1:43" ht="13.5" customHeight="1">
      <c r="A359" s="40">
        <v>20231200033</v>
      </c>
      <c r="B359" s="41" t="s">
        <v>450</v>
      </c>
      <c r="C359" s="41" t="s">
        <v>202</v>
      </c>
      <c r="D359" s="41"/>
      <c r="E359" s="41">
        <v>75</v>
      </c>
      <c r="F359" s="41" t="s">
        <v>180</v>
      </c>
      <c r="G359" s="42">
        <f ca="1">IFERROR(VLOOKUP(F359,'[1]2.仕掛品(製造部)'!MY:NB,4,0),0)</f>
        <v>1.3000228323212888</v>
      </c>
      <c r="H359" s="43">
        <v>0</v>
      </c>
      <c r="I359" s="49"/>
      <c r="J359" s="43">
        <v>0</v>
      </c>
      <c r="K359" s="46">
        <f>IFERROR(SUMIF('4.4製品課実績'!$A:$A,'4.仕掛品(製品課) (2)'!A359,'4.4製品課実績'!C:C),"")</f>
        <v>60</v>
      </c>
      <c r="L359" s="46">
        <f t="shared" ca="1" si="46"/>
        <v>5850.102745445799</v>
      </c>
      <c r="M359" s="46">
        <f ca="1">$M$692/$L$692*L359</f>
        <v>6244.7844694872156</v>
      </c>
      <c r="N359" s="46"/>
      <c r="O359" s="46"/>
      <c r="P359" s="46"/>
      <c r="Q359" s="46"/>
      <c r="R359" s="52">
        <f ca="1">SUMIF('4.1製品別資材価格'!$A:$C,A359,'4.1製品別資材価格'!$C:$C)</f>
        <v>138.88232732190238</v>
      </c>
      <c r="S359" s="46">
        <f t="shared" ca="1" si="47"/>
        <v>8332.9396393141433</v>
      </c>
      <c r="T359" s="46">
        <f ca="1">$T$692/$S$692*S359</f>
        <v>6587.8914178838813</v>
      </c>
      <c r="U359" s="46">
        <f>IFERROR(SUMIF('4.4製品課実績'!$A:$A,'4.仕掛品(製品課) (2)'!A359,'4.4製品課実績'!D:D),"")</f>
        <v>220</v>
      </c>
      <c r="V359" s="46">
        <f>$V$692/$U$692*U359</f>
        <v>25309.144657831952</v>
      </c>
      <c r="W359" s="46"/>
      <c r="X359" s="46">
        <f>$X$692/$W$692*W359</f>
        <v>0</v>
      </c>
      <c r="Y359" s="46">
        <f t="shared" si="43"/>
        <v>4500</v>
      </c>
      <c r="Z359" s="46">
        <f>$Z$692/$Y$692*Y359</f>
        <v>1917.8597417524024</v>
      </c>
      <c r="AA359" s="46"/>
      <c r="AB359" s="46"/>
      <c r="AC359" s="46"/>
      <c r="AD359" s="46">
        <f t="shared" si="52"/>
        <v>60</v>
      </c>
      <c r="AE359" s="46">
        <f t="shared" ca="1" si="44"/>
        <v>40059.680286955452</v>
      </c>
      <c r="AF359" s="52">
        <f t="shared" ca="1" si="45"/>
        <v>667.6613381159242</v>
      </c>
      <c r="AG359" s="46">
        <f t="shared" si="48"/>
        <v>0</v>
      </c>
      <c r="AH359" s="46">
        <f t="shared" ca="1" si="49"/>
        <v>0</v>
      </c>
      <c r="AI359" s="46">
        <f>IFERROR(SUMIFS('4.3期末全在庫'!$G:$G,'4.3期末全在庫'!$B:$B,'4.仕掛品(製品課) (2)'!A359,'4.3期末全在庫'!$K:$K,"半製品"),"")</f>
        <v>0</v>
      </c>
      <c r="AJ359" s="47"/>
      <c r="AK359" s="46">
        <f t="shared" ca="1" si="50"/>
        <v>0</v>
      </c>
      <c r="AL359" s="48"/>
      <c r="AM359" s="50"/>
      <c r="AN359" s="7">
        <v>0</v>
      </c>
      <c r="AO359" s="4">
        <v>130.25509026044762</v>
      </c>
      <c r="AQ359" s="3" t="str">
        <f t="shared" ca="1" si="51"/>
        <v>ok</v>
      </c>
    </row>
    <row r="360" spans="1:43" ht="13.5" customHeight="1">
      <c r="A360" s="40">
        <v>20240100051</v>
      </c>
      <c r="B360" s="41" t="s">
        <v>451</v>
      </c>
      <c r="C360" s="41" t="s">
        <v>202</v>
      </c>
      <c r="D360" s="41"/>
      <c r="E360" s="41">
        <v>77.5</v>
      </c>
      <c r="F360" s="41" t="s">
        <v>196</v>
      </c>
      <c r="G360" s="42">
        <f ca="1">IFERROR(VLOOKUP(F360,'[1]2.仕掛品(製造部)'!MY:NB,4,0),0)</f>
        <v>4.5002041969827644</v>
      </c>
      <c r="H360" s="43">
        <v>0</v>
      </c>
      <c r="I360" s="49"/>
      <c r="J360" s="43">
        <v>0</v>
      </c>
      <c r="K360" s="46">
        <f>IFERROR(SUMIF('4.4製品課実績'!$A:$A,'4.仕掛品(製品課) (2)'!A360,'4.4製品課実績'!C:C),"")</f>
        <v>14700</v>
      </c>
      <c r="L360" s="46">
        <f t="shared" ca="1" si="46"/>
        <v>5126857.6314126141</v>
      </c>
      <c r="M360" s="46">
        <f ca="1">$M$692/$L$692*L360</f>
        <v>5472745.0622711685</v>
      </c>
      <c r="N360" s="46"/>
      <c r="O360" s="46"/>
      <c r="P360" s="46"/>
      <c r="Q360" s="46"/>
      <c r="R360" s="52">
        <f ca="1">SUMIF('4.1製品別資材価格'!$A:$C,A360,'4.1製品別資材価格'!$C:$C)</f>
        <v>54.52904543321857</v>
      </c>
      <c r="S360" s="46">
        <f t="shared" ca="1" si="47"/>
        <v>801576.96786831296</v>
      </c>
      <c r="T360" s="46">
        <f ca="1">$T$692/$S$692*S360</f>
        <v>633714.18202516576</v>
      </c>
      <c r="U360" s="46">
        <f>IFERROR(SUMIF('4.4製品課実績'!$A:$A,'4.仕掛品(製品課) (2)'!A360,'4.4製品課実績'!D:D),"")</f>
        <v>6700</v>
      </c>
      <c r="V360" s="46">
        <f>$V$692/$U$692*U360</f>
        <v>770778.49639760936</v>
      </c>
      <c r="W360" s="46"/>
      <c r="X360" s="46">
        <f>$X$692/$W$692*W360</f>
        <v>0</v>
      </c>
      <c r="Y360" s="46">
        <f t="shared" si="43"/>
        <v>1139250</v>
      </c>
      <c r="Z360" s="46">
        <f>$Z$692/$Y$692*Y360</f>
        <v>485538.15795364993</v>
      </c>
      <c r="AA360" s="46"/>
      <c r="AB360" s="46"/>
      <c r="AC360" s="46"/>
      <c r="AD360" s="46">
        <f t="shared" si="52"/>
        <v>14700</v>
      </c>
      <c r="AE360" s="46">
        <f t="shared" ca="1" si="44"/>
        <v>7362775.8986475933</v>
      </c>
      <c r="AF360" s="52">
        <f t="shared" ca="1" si="45"/>
        <v>500.86910875153694</v>
      </c>
      <c r="AG360" s="46">
        <f t="shared" si="48"/>
        <v>0</v>
      </c>
      <c r="AH360" s="46">
        <f t="shared" ca="1" si="49"/>
        <v>0</v>
      </c>
      <c r="AI360" s="46">
        <f>IFERROR(SUMIFS('4.3期末全在庫'!$G:$G,'4.3期末全在庫'!$B:$B,'4.仕掛品(製品課) (2)'!A360,'4.3期末全在庫'!$K:$K,"半製品"),"")</f>
        <v>0</v>
      </c>
      <c r="AJ360" s="47"/>
      <c r="AK360" s="46">
        <f t="shared" ca="1" si="50"/>
        <v>0</v>
      </c>
      <c r="AL360" s="48"/>
      <c r="AM360" s="50"/>
      <c r="AN360" s="7">
        <v>0</v>
      </c>
      <c r="AO360" s="4">
        <v>130.25509026044762</v>
      </c>
      <c r="AQ360" s="3" t="str">
        <f t="shared" ca="1" si="51"/>
        <v>ok</v>
      </c>
    </row>
    <row r="361" spans="1:43" ht="13.5" hidden="1" customHeight="1">
      <c r="A361" s="40">
        <v>20240300031</v>
      </c>
      <c r="B361" s="41" t="s">
        <v>452</v>
      </c>
      <c r="C361" s="41" t="s">
        <v>202</v>
      </c>
      <c r="D361" s="41"/>
      <c r="E361" s="41">
        <v>450</v>
      </c>
      <c r="F361" s="41" t="s">
        <v>198</v>
      </c>
      <c r="G361" s="42">
        <f ca="1">IFERROR(VLOOKUP(F361,'[1]2.仕掛品(製造部)'!MY:NB,4,0),0)</f>
        <v>6.6636577103199226</v>
      </c>
      <c r="H361" s="43">
        <v>0</v>
      </c>
      <c r="I361" s="49"/>
      <c r="J361" s="43">
        <v>0</v>
      </c>
      <c r="K361" s="46">
        <f>IFERROR(SUMIF('4.4製品課実績'!$A:$A,'4.仕掛品(製品課) (2)'!A361,'4.4製品課実績'!C:C),"")</f>
        <v>0</v>
      </c>
      <c r="L361" s="46">
        <f t="shared" ca="1" si="46"/>
        <v>0</v>
      </c>
      <c r="M361" s="46">
        <f ca="1">$M$692/$L$692*L361</f>
        <v>0</v>
      </c>
      <c r="N361" s="46"/>
      <c r="O361" s="46"/>
      <c r="P361" s="46"/>
      <c r="Q361" s="46"/>
      <c r="R361" s="52">
        <f ca="1">SUMIF('4.1製品別資材価格'!$A:$C,A361,'4.1製品別資材価格'!$C:$C)</f>
        <v>0</v>
      </c>
      <c r="S361" s="46">
        <f t="shared" ca="1" si="47"/>
        <v>0</v>
      </c>
      <c r="T361" s="46">
        <f ca="1">$T$692/$S$692*S361</f>
        <v>0</v>
      </c>
      <c r="U361" s="46">
        <f>IFERROR(SUMIF('4.4製品課実績'!$A:$A,'4.仕掛品(製品課) (2)'!A361,'4.4製品課実績'!D:D),"")</f>
        <v>0</v>
      </c>
      <c r="V361" s="46">
        <f>$V$692/$U$692*U361</f>
        <v>0</v>
      </c>
      <c r="W361" s="46"/>
      <c r="X361" s="46">
        <f>$X$692/$W$692*W361</f>
        <v>0</v>
      </c>
      <c r="Y361" s="46">
        <f t="shared" si="43"/>
        <v>0</v>
      </c>
      <c r="Z361" s="46">
        <f>$Z$692/$Y$692*Y361</f>
        <v>0</v>
      </c>
      <c r="AA361" s="46"/>
      <c r="AB361" s="46"/>
      <c r="AC361" s="46"/>
      <c r="AD361" s="46">
        <f t="shared" si="52"/>
        <v>0</v>
      </c>
      <c r="AE361" s="46">
        <f t="shared" ca="1" si="44"/>
        <v>0</v>
      </c>
      <c r="AF361" s="52">
        <f t="shared" ca="1" si="45"/>
        <v>0</v>
      </c>
      <c r="AG361" s="46">
        <f t="shared" si="48"/>
        <v>0</v>
      </c>
      <c r="AH361" s="46">
        <f t="shared" ca="1" si="49"/>
        <v>0</v>
      </c>
      <c r="AI361" s="46">
        <f>IFERROR(SUMIFS('4.3期末全在庫'!$G:$G,'4.3期末全在庫'!$B:$B,'4.仕掛品(製品課) (2)'!A361,'4.3期末全在庫'!$K:$K,"半製品"),"")</f>
        <v>0</v>
      </c>
      <c r="AJ361" s="47"/>
      <c r="AK361" s="46">
        <f t="shared" ca="1" si="50"/>
        <v>0</v>
      </c>
      <c r="AL361" s="48"/>
      <c r="AM361" s="50"/>
      <c r="AN361" s="7">
        <v>0</v>
      </c>
      <c r="AO361" s="4">
        <v>130.25509026044762</v>
      </c>
      <c r="AQ361" s="3">
        <f t="shared" ca="1" si="51"/>
        <v>0</v>
      </c>
    </row>
    <row r="362" spans="1:43" ht="13.5" customHeight="1">
      <c r="A362" s="40">
        <v>20230900058</v>
      </c>
      <c r="B362" s="51" t="s">
        <v>453</v>
      </c>
      <c r="C362" s="41" t="s">
        <v>202</v>
      </c>
      <c r="D362" s="41"/>
      <c r="E362" s="41">
        <v>12.5</v>
      </c>
      <c r="F362" s="41" t="s">
        <v>170</v>
      </c>
      <c r="G362" s="42">
        <f ca="1">IFERROR(VLOOKUP(F362,'[1]2.仕掛品(製造部)'!MY:NB,4,0),0)</f>
        <v>1.1798247848759411</v>
      </c>
      <c r="H362" s="43">
        <v>0</v>
      </c>
      <c r="I362" s="49"/>
      <c r="J362" s="43">
        <v>0</v>
      </c>
      <c r="K362" s="46">
        <f>IFERROR(SUMIF('4.4製品課実績'!$A:$A,'4.仕掛品(製品課) (2)'!A362,'4.4製品課実績'!C:C),"")</f>
        <v>3000</v>
      </c>
      <c r="L362" s="46">
        <f t="shared" ca="1" si="46"/>
        <v>44243.429432847792</v>
      </c>
      <c r="M362" s="46">
        <f ca="1">$M$692/$L$692*L362</f>
        <v>47228.346752403428</v>
      </c>
      <c r="N362" s="46"/>
      <c r="O362" s="46"/>
      <c r="P362" s="46"/>
      <c r="Q362" s="46"/>
      <c r="R362" s="52">
        <f ca="1">SUMIF('4.1製品別資材価格'!$A:$C,A362,'4.1製品別資材価格'!$C:$C)</f>
        <v>16.590991959618133</v>
      </c>
      <c r="S362" s="46">
        <f t="shared" ca="1" si="47"/>
        <v>49772.975878854399</v>
      </c>
      <c r="T362" s="46">
        <f ca="1">$T$692/$S$692*S362</f>
        <v>39349.73428678701</v>
      </c>
      <c r="U362" s="46">
        <f>IFERROR(SUMIF('4.4製品課実績'!$A:$A,'4.仕掛品(製品課) (2)'!A362,'4.4製品課実績'!D:D),"")</f>
        <v>790</v>
      </c>
      <c r="V362" s="46">
        <f>$V$692/$U$692*U362</f>
        <v>90882.837634942</v>
      </c>
      <c r="W362" s="46"/>
      <c r="X362" s="46">
        <f>$X$692/$W$692*W362</f>
        <v>0</v>
      </c>
      <c r="Y362" s="46">
        <f t="shared" si="43"/>
        <v>37500</v>
      </c>
      <c r="Z362" s="46">
        <f>$Z$692/$Y$692*Y362</f>
        <v>15982.164514603355</v>
      </c>
      <c r="AA362" s="46"/>
      <c r="AB362" s="46"/>
      <c r="AC362" s="46"/>
      <c r="AD362" s="46">
        <f t="shared" si="52"/>
        <v>3000</v>
      </c>
      <c r="AE362" s="46">
        <f t="shared" ca="1" si="44"/>
        <v>193443.08318873579</v>
      </c>
      <c r="AF362" s="52">
        <f t="shared" ca="1" si="45"/>
        <v>64.481027729578599</v>
      </c>
      <c r="AG362" s="46">
        <f t="shared" si="48"/>
        <v>0</v>
      </c>
      <c r="AH362" s="46">
        <f t="shared" ca="1" si="49"/>
        <v>0</v>
      </c>
      <c r="AI362" s="46">
        <f>IFERROR(SUMIFS('4.3期末全在庫'!$G:$G,'4.3期末全在庫'!$B:$B,'4.仕掛品(製品課) (2)'!A362,'4.3期末全在庫'!$K:$K,"半製品"),"")</f>
        <v>0</v>
      </c>
      <c r="AJ362" s="47"/>
      <c r="AK362" s="46">
        <f t="shared" ca="1" si="50"/>
        <v>0</v>
      </c>
      <c r="AL362" s="48"/>
      <c r="AM362" s="50"/>
      <c r="AN362" s="7">
        <v>0</v>
      </c>
      <c r="AO362" s="4">
        <v>130.25509026044762</v>
      </c>
      <c r="AQ362" s="3" t="str">
        <f t="shared" ca="1" si="51"/>
        <v>ok</v>
      </c>
    </row>
    <row r="363" spans="1:43" ht="13.5" customHeight="1">
      <c r="A363" s="40">
        <v>20240400018</v>
      </c>
      <c r="B363" s="51" t="s">
        <v>454</v>
      </c>
      <c r="C363" s="41" t="s">
        <v>202</v>
      </c>
      <c r="D363" s="41"/>
      <c r="E363" s="41">
        <v>10</v>
      </c>
      <c r="F363" s="41" t="s">
        <v>45</v>
      </c>
      <c r="G363" s="42">
        <f ca="1">IFERROR(VLOOKUP(F363,'[1]2.仕掛品(製造部)'!MY:NB,4,0),0)</f>
        <v>1.2657092176984073</v>
      </c>
      <c r="H363" s="43">
        <v>0</v>
      </c>
      <c r="I363" s="49"/>
      <c r="J363" s="43">
        <v>0</v>
      </c>
      <c r="K363" s="46">
        <f>IFERROR(SUMIF('4.4製品課実績'!$A:$A,'4.仕掛品(製品課) (2)'!A363,'4.4製品課実績'!C:C),"")</f>
        <v>404</v>
      </c>
      <c r="L363" s="498">
        <f t="shared" ca="1" si="46"/>
        <v>5113.4652395015655</v>
      </c>
      <c r="M363" s="46">
        <f ca="1">$M$692/$L$692*L363</f>
        <v>5458.4491422413012</v>
      </c>
      <c r="N363" s="46"/>
      <c r="O363" s="46"/>
      <c r="P363" s="46"/>
      <c r="Q363" s="46"/>
      <c r="R363" s="52">
        <f ca="1">SUMIF('4.1製品別資材価格'!$A:$C,A363,'4.1製品別資材価格'!$C:$C)</f>
        <v>360.69596585653261</v>
      </c>
      <c r="S363" s="46">
        <f t="shared" ca="1" si="47"/>
        <v>145721.17020603918</v>
      </c>
      <c r="T363" s="46">
        <f ca="1">$T$692/$S$692*S363</f>
        <v>115204.87224882573</v>
      </c>
      <c r="U363" s="46">
        <f>IFERROR(SUMIF('4.4製品課実績'!$A:$A,'4.仕掛品(製品課) (2)'!A363,'4.4製品課実績'!D:D),"")</f>
        <v>985</v>
      </c>
      <c r="V363" s="46">
        <f>$V$692/$U$692*U363</f>
        <v>113315.94312711124</v>
      </c>
      <c r="W363" s="46"/>
      <c r="X363" s="46">
        <f>$X$692/$W$692*W363</f>
        <v>0</v>
      </c>
      <c r="Y363" s="46">
        <f t="shared" si="43"/>
        <v>4040</v>
      </c>
      <c r="Z363" s="46">
        <f>$Z$692/$Y$692*Y363</f>
        <v>1721.8118570399347</v>
      </c>
      <c r="AA363" s="46"/>
      <c r="AB363" s="46"/>
      <c r="AC363" s="46"/>
      <c r="AD363" s="46">
        <f t="shared" si="52"/>
        <v>404</v>
      </c>
      <c r="AE363" s="46">
        <f t="shared" ca="1" si="44"/>
        <v>235701.0763752182</v>
      </c>
      <c r="AF363" s="52">
        <f t="shared" ca="1" si="45"/>
        <v>583.41850587925296</v>
      </c>
      <c r="AG363" s="46">
        <f t="shared" si="48"/>
        <v>0</v>
      </c>
      <c r="AH363" s="46">
        <f t="shared" ca="1" si="49"/>
        <v>0</v>
      </c>
      <c r="AI363" s="46">
        <f>IFERROR(SUMIFS('4.3期末全在庫'!$G:$G,'4.3期末全在庫'!$B:$B,'4.仕掛品(製品課) (2)'!A363,'4.3期末全在庫'!$K:$K,"半製品"),"")</f>
        <v>0</v>
      </c>
      <c r="AJ363" s="47"/>
      <c r="AK363" s="46">
        <f t="shared" ca="1" si="50"/>
        <v>0</v>
      </c>
      <c r="AL363" s="48"/>
      <c r="AM363" s="50"/>
      <c r="AN363" s="7">
        <v>0</v>
      </c>
      <c r="AO363" s="4">
        <v>130.25509026044762</v>
      </c>
      <c r="AQ363" s="3" t="str">
        <f t="shared" ca="1" si="51"/>
        <v>ok</v>
      </c>
    </row>
    <row r="364" spans="1:43" ht="13.5" customHeight="1">
      <c r="A364" s="40">
        <v>20240400019</v>
      </c>
      <c r="B364" s="51" t="s">
        <v>455</v>
      </c>
      <c r="C364" s="41" t="s">
        <v>202</v>
      </c>
      <c r="D364" s="41"/>
      <c r="E364" s="41">
        <v>20</v>
      </c>
      <c r="F364" s="41" t="s">
        <v>45</v>
      </c>
      <c r="G364" s="42">
        <f ca="1">IFERROR(VLOOKUP(F364,'[1]2.仕掛品(製造部)'!MY:NB,4,0),0)</f>
        <v>1.2657092176984073</v>
      </c>
      <c r="H364" s="43">
        <v>0</v>
      </c>
      <c r="I364" s="49"/>
      <c r="J364" s="43">
        <v>0</v>
      </c>
      <c r="K364" s="46">
        <f>IFERROR(SUMIF('4.4製品課実績'!$A:$A,'4.仕掛品(製品課) (2)'!A364,'4.4製品課実績'!C:C),"")</f>
        <v>5004</v>
      </c>
      <c r="L364" s="498">
        <f t="shared" ca="1" si="46"/>
        <v>126672.1785072566</v>
      </c>
      <c r="M364" s="46">
        <f ca="1">$M$692/$L$692*L364</f>
        <v>135218.21538502708</v>
      </c>
      <c r="N364" s="46"/>
      <c r="O364" s="46"/>
      <c r="P364" s="46"/>
      <c r="Q364" s="46"/>
      <c r="R364" s="52">
        <f ca="1">SUMIF('4.1製品別資材価格'!$A:$C,A364,'4.1製品別資材価格'!$C:$C)</f>
        <v>68.543970772532106</v>
      </c>
      <c r="S364" s="46">
        <f t="shared" ca="1" si="47"/>
        <v>342994.02974575065</v>
      </c>
      <c r="T364" s="46">
        <f ca="1">$T$692/$S$692*S364</f>
        <v>271165.7017514914</v>
      </c>
      <c r="U364" s="46">
        <f>IFERROR(SUMIF('4.4製品課実績'!$A:$A,'4.仕掛品(製品課) (2)'!A364,'4.4製品課実績'!D:D),"")</f>
        <v>6070</v>
      </c>
      <c r="V364" s="46">
        <f>$V$692/$U$692*U364</f>
        <v>698302.30942290882</v>
      </c>
      <c r="W364" s="46"/>
      <c r="X364" s="46">
        <f>$X$692/$W$692*W364</f>
        <v>0</v>
      </c>
      <c r="Y364" s="46">
        <f t="shared" si="43"/>
        <v>100080</v>
      </c>
      <c r="Z364" s="46">
        <f>$Z$692/$Y$692*Y364</f>
        <v>42653.200656573434</v>
      </c>
      <c r="AA364" s="46"/>
      <c r="AB364" s="46"/>
      <c r="AC364" s="46"/>
      <c r="AD364" s="46">
        <f t="shared" si="52"/>
        <v>5004</v>
      </c>
      <c r="AE364" s="46">
        <f t="shared" ca="1" si="44"/>
        <v>1147339.4272160009</v>
      </c>
      <c r="AF364" s="52">
        <f t="shared" ca="1" si="45"/>
        <v>229.28445787689864</v>
      </c>
      <c r="AG364" s="46">
        <f t="shared" si="48"/>
        <v>0</v>
      </c>
      <c r="AH364" s="46">
        <f t="shared" ca="1" si="49"/>
        <v>0</v>
      </c>
      <c r="AI364" s="46">
        <f>IFERROR(SUMIFS('4.3期末全在庫'!$G:$G,'4.3期末全在庫'!$B:$B,'4.仕掛品(製品課) (2)'!A364,'4.3期末全在庫'!$K:$K,"半製品"),"")</f>
        <v>0</v>
      </c>
      <c r="AJ364" s="47"/>
      <c r="AK364" s="46">
        <f t="shared" ca="1" si="50"/>
        <v>0</v>
      </c>
      <c r="AL364" s="48"/>
      <c r="AM364" s="50"/>
      <c r="AN364" s="7">
        <v>0</v>
      </c>
      <c r="AO364" s="4">
        <v>130.25509026044762</v>
      </c>
      <c r="AQ364" s="3" t="str">
        <f t="shared" ca="1" si="51"/>
        <v>ok</v>
      </c>
    </row>
    <row r="365" spans="1:43" ht="13.5" customHeight="1">
      <c r="A365" s="40">
        <v>20240400020</v>
      </c>
      <c r="B365" s="51" t="s">
        <v>456</v>
      </c>
      <c r="C365" s="41" t="s">
        <v>202</v>
      </c>
      <c r="D365" s="41"/>
      <c r="E365" s="41">
        <v>20</v>
      </c>
      <c r="F365" s="41" t="s">
        <v>45</v>
      </c>
      <c r="G365" s="42">
        <f ca="1">IFERROR(VLOOKUP(F365,'[1]2.仕掛品(製造部)'!MY:NB,4,0),0)</f>
        <v>1.2657092176984073</v>
      </c>
      <c r="H365" s="43">
        <v>0</v>
      </c>
      <c r="I365" s="49"/>
      <c r="J365" s="43">
        <v>0</v>
      </c>
      <c r="K365" s="46">
        <f>IFERROR(SUMIF('4.4製品課実績'!$A:$A,'4.仕掛品(製品課) (2)'!A365,'4.4製品課実績'!C:C),"")</f>
        <v>1000</v>
      </c>
      <c r="L365" s="498">
        <f t="shared" ca="1" si="46"/>
        <v>25314.184353968143</v>
      </c>
      <c r="M365" s="46">
        <f ca="1">$M$692/$L$692*L365</f>
        <v>27022.025456640102</v>
      </c>
      <c r="N365" s="46"/>
      <c r="O365" s="46"/>
      <c r="P365" s="46"/>
      <c r="Q365" s="46"/>
      <c r="R365" s="52">
        <f ca="1">SUMIF('4.1製品別資材価格'!$A:$C,A365,'4.1製品別資材価格'!$C:$C)</f>
        <v>167.48117902489321</v>
      </c>
      <c r="S365" s="46">
        <f t="shared" ca="1" si="47"/>
        <v>167481.17902489321</v>
      </c>
      <c r="T365" s="46">
        <f ca="1">$T$692/$S$692*S365</f>
        <v>132407.99402286092</v>
      </c>
      <c r="U365" s="46">
        <f>IFERROR(SUMIF('4.4製品課実績'!$A:$A,'4.仕掛品(製品課) (2)'!A365,'4.4製品課実績'!D:D),"")</f>
        <v>1145</v>
      </c>
      <c r="V365" s="46">
        <f>$V$692/$U$692*U365</f>
        <v>131722.59378735264</v>
      </c>
      <c r="W365" s="46"/>
      <c r="X365" s="46">
        <f>$X$692/$W$692*W365</f>
        <v>0</v>
      </c>
      <c r="Y365" s="46">
        <f t="shared" si="43"/>
        <v>20000</v>
      </c>
      <c r="Z365" s="46">
        <f>$Z$692/$Y$692*Y365</f>
        <v>8523.8210744551216</v>
      </c>
      <c r="AA365" s="46"/>
      <c r="AB365" s="46"/>
      <c r="AC365" s="46"/>
      <c r="AD365" s="46">
        <f t="shared" si="52"/>
        <v>1000</v>
      </c>
      <c r="AE365" s="46">
        <f t="shared" ca="1" si="44"/>
        <v>299676.43434130878</v>
      </c>
      <c r="AF365" s="52">
        <f t="shared" ca="1" si="45"/>
        <v>299.67643434130878</v>
      </c>
      <c r="AG365" s="46">
        <f t="shared" si="48"/>
        <v>0</v>
      </c>
      <c r="AH365" s="46">
        <f t="shared" ca="1" si="49"/>
        <v>0</v>
      </c>
      <c r="AI365" s="46">
        <f>IFERROR(SUMIFS('4.3期末全在庫'!$G:$G,'4.3期末全在庫'!$B:$B,'4.仕掛品(製品課) (2)'!A365,'4.3期末全在庫'!$K:$K,"半製品"),"")</f>
        <v>0</v>
      </c>
      <c r="AJ365" s="47"/>
      <c r="AK365" s="46">
        <f t="shared" ca="1" si="50"/>
        <v>0</v>
      </c>
      <c r="AL365" s="48"/>
      <c r="AM365" s="50"/>
      <c r="AN365" s="7">
        <v>0</v>
      </c>
      <c r="AO365" s="4">
        <v>130.25509026044762</v>
      </c>
      <c r="AQ365" s="3" t="str">
        <f t="shared" ca="1" si="51"/>
        <v>ok</v>
      </c>
    </row>
    <row r="366" spans="1:43" ht="13.5" customHeight="1">
      <c r="A366" s="40">
        <v>20240500062</v>
      </c>
      <c r="B366" s="51" t="s">
        <v>457</v>
      </c>
      <c r="C366" s="41" t="s">
        <v>202</v>
      </c>
      <c r="D366" s="41"/>
      <c r="E366" s="41">
        <v>5</v>
      </c>
      <c r="F366" s="41" t="s">
        <v>59</v>
      </c>
      <c r="G366" s="42">
        <f ca="1">IFERROR(VLOOKUP(F366,'[1]2.仕掛品(製造部)'!MY:NB,4,0),0)</f>
        <v>1.6405740954785171</v>
      </c>
      <c r="H366" s="43">
        <v>0</v>
      </c>
      <c r="I366" s="49"/>
      <c r="J366" s="43">
        <v>0</v>
      </c>
      <c r="K366" s="46">
        <f>IFERROR(SUMIF('4.4製品課実績'!$A:$A,'4.仕掛品(製品課) (2)'!A366,'4.4製品課実績'!C:C),"")</f>
        <v>2200</v>
      </c>
      <c r="L366" s="46">
        <f t="shared" ca="1" si="46"/>
        <v>18046.315050263685</v>
      </c>
      <c r="M366" s="46">
        <f ca="1">$M$692/$L$692*L366</f>
        <v>19263.823707214611</v>
      </c>
      <c r="N366" s="46"/>
      <c r="O366" s="46"/>
      <c r="P366" s="46"/>
      <c r="Q366" s="46"/>
      <c r="R366" s="52">
        <f ca="1">SUMIF('4.1製品別資材価格'!$A:$C,A366,'4.1製品別資材価格'!$C:$C)</f>
        <v>1350.4349424657535</v>
      </c>
      <c r="S366" s="46">
        <f t="shared" ca="1" si="47"/>
        <v>2970956.8734246576</v>
      </c>
      <c r="T366" s="46">
        <f ca="1">$T$692/$S$692*S366</f>
        <v>2348791.9193602083</v>
      </c>
      <c r="U366" s="46">
        <f>IFERROR(SUMIF('4.4製品課実績'!$A:$A,'4.仕掛品(製品課) (2)'!A366,'4.4製品課実績'!D:D),"")</f>
        <v>350</v>
      </c>
      <c r="V366" s="46">
        <f>$V$692/$U$692*U366</f>
        <v>40264.548319278103</v>
      </c>
      <c r="W366" s="46"/>
      <c r="X366" s="46">
        <f>$X$692/$W$692*W366</f>
        <v>0</v>
      </c>
      <c r="Y366" s="46">
        <f t="shared" si="43"/>
        <v>11000</v>
      </c>
      <c r="Z366" s="46">
        <f>$Z$692/$Y$692*Y366</f>
        <v>4688.1015909503176</v>
      </c>
      <c r="AA366" s="46"/>
      <c r="AB366" s="46"/>
      <c r="AC366" s="46"/>
      <c r="AD366" s="46">
        <f t="shared" si="52"/>
        <v>2200</v>
      </c>
      <c r="AE366" s="46">
        <f t="shared" ca="1" si="44"/>
        <v>2413008.3929776517</v>
      </c>
      <c r="AF366" s="52">
        <f t="shared" ca="1" si="45"/>
        <v>1096.8219968080234</v>
      </c>
      <c r="AG366" s="46">
        <f t="shared" si="48"/>
        <v>0</v>
      </c>
      <c r="AH366" s="46">
        <f t="shared" ca="1" si="49"/>
        <v>0</v>
      </c>
      <c r="AI366" s="46">
        <f>IFERROR(SUMIFS('4.3期末全在庫'!$G:$G,'4.3期末全在庫'!$B:$B,'4.仕掛品(製品課) (2)'!A366,'4.3期末全在庫'!$K:$K,"半製品"),"")</f>
        <v>0</v>
      </c>
      <c r="AJ366" s="47"/>
      <c r="AK366" s="46">
        <f t="shared" ca="1" si="50"/>
        <v>0</v>
      </c>
      <c r="AL366" s="48"/>
      <c r="AM366" s="50"/>
      <c r="AN366" s="7">
        <v>0</v>
      </c>
      <c r="AO366" s="4">
        <v>130.25509026044762</v>
      </c>
      <c r="AQ366" s="3" t="str">
        <f t="shared" ca="1" si="51"/>
        <v>ok</v>
      </c>
    </row>
    <row r="367" spans="1:43" ht="13.5" customHeight="1">
      <c r="A367" s="40">
        <v>20240600040</v>
      </c>
      <c r="B367" s="51" t="s">
        <v>458</v>
      </c>
      <c r="C367" s="41" t="s">
        <v>202</v>
      </c>
      <c r="D367" s="41"/>
      <c r="E367" s="41">
        <v>14</v>
      </c>
      <c r="F367" s="41" t="s">
        <v>314</v>
      </c>
      <c r="G367" s="42">
        <f ca="1">IFERROR(VLOOKUP(F367,'[1]2.仕掛品(製造部)'!MY:NB,4,0),0)</f>
        <v>1.7935092587910133</v>
      </c>
      <c r="H367" s="43">
        <v>0</v>
      </c>
      <c r="I367" s="49"/>
      <c r="J367" s="43">
        <v>0</v>
      </c>
      <c r="K367" s="46">
        <f>IFERROR(SUMIF('4.4製品課実績'!$A:$A,'4.仕掛品(製品課) (2)'!A367,'4.4製品課実績'!C:C),"")</f>
        <v>2000</v>
      </c>
      <c r="L367" s="46">
        <f t="shared" ca="1" si="46"/>
        <v>50218.259246148373</v>
      </c>
      <c r="M367" s="46">
        <f ca="1">$M$692/$L$692*L367</f>
        <v>53606.273098222737</v>
      </c>
      <c r="N367" s="46"/>
      <c r="O367" s="46"/>
      <c r="P367" s="46"/>
      <c r="Q367" s="46"/>
      <c r="R367" s="52">
        <f ca="1">SUMIF('4.1製品別資材価格'!$A:$C,A367,'4.1製品別資材価格'!$C:$C)</f>
        <v>113.46495271435819</v>
      </c>
      <c r="S367" s="46">
        <f t="shared" ca="1" si="47"/>
        <v>226929.90542871639</v>
      </c>
      <c r="T367" s="46">
        <f ca="1">$T$692/$S$692*S367</f>
        <v>179407.22495838086</v>
      </c>
      <c r="U367" s="46">
        <f>IFERROR(SUMIF('4.4製品課実績'!$A:$A,'4.仕掛品(製品課) (2)'!A367,'4.4製品課実績'!D:D),"")</f>
        <v>1695</v>
      </c>
      <c r="V367" s="46">
        <f>$V$692/$U$692*U367</f>
        <v>194995.45543193253</v>
      </c>
      <c r="W367" s="46"/>
      <c r="X367" s="46">
        <f>$X$692/$W$692*W367</f>
        <v>0</v>
      </c>
      <c r="Y367" s="46">
        <f t="shared" si="43"/>
        <v>28000</v>
      </c>
      <c r="Z367" s="46">
        <f>$Z$692/$Y$692*Y367</f>
        <v>11933.349504237171</v>
      </c>
      <c r="AA367" s="46"/>
      <c r="AB367" s="46"/>
      <c r="AC367" s="46"/>
      <c r="AD367" s="46">
        <f t="shared" si="52"/>
        <v>2000</v>
      </c>
      <c r="AE367" s="46">
        <f t="shared" ca="1" si="44"/>
        <v>439942.3029927733</v>
      </c>
      <c r="AF367" s="52">
        <f t="shared" ca="1" si="45"/>
        <v>219.97115149638665</v>
      </c>
      <c r="AG367" s="46">
        <f t="shared" si="48"/>
        <v>0</v>
      </c>
      <c r="AH367" s="46">
        <f t="shared" ca="1" si="49"/>
        <v>0</v>
      </c>
      <c r="AI367" s="46">
        <f>IFERROR(SUMIFS('4.3期末全在庫'!$G:$G,'4.3期末全在庫'!$B:$B,'4.仕掛品(製品課) (2)'!A367,'4.3期末全在庫'!$K:$K,"半製品"),"")</f>
        <v>0</v>
      </c>
      <c r="AJ367" s="47"/>
      <c r="AK367" s="46">
        <f t="shared" ca="1" si="50"/>
        <v>0</v>
      </c>
      <c r="AL367" s="48"/>
      <c r="AM367" s="50"/>
      <c r="AN367" s="7">
        <v>0</v>
      </c>
      <c r="AO367" s="4">
        <v>130.25509026044762</v>
      </c>
      <c r="AQ367" s="3" t="str">
        <f t="shared" ca="1" si="51"/>
        <v>ok</v>
      </c>
    </row>
    <row r="368" spans="1:43" ht="13.5" customHeight="1">
      <c r="A368" s="40">
        <v>20241000066</v>
      </c>
      <c r="B368" s="51" t="s">
        <v>459</v>
      </c>
      <c r="C368" s="41" t="s">
        <v>202</v>
      </c>
      <c r="D368" s="41"/>
      <c r="E368" s="41">
        <v>1000</v>
      </c>
      <c r="F368" s="41" t="s">
        <v>302</v>
      </c>
      <c r="G368" s="42">
        <f ca="1">IFERROR(VLOOKUP(F368,'[1]2.仕掛品(製造部)'!MY:NB,4,0),0)</f>
        <v>1.580070235330544</v>
      </c>
      <c r="H368" s="43">
        <v>0</v>
      </c>
      <c r="I368" s="49"/>
      <c r="J368" s="43">
        <v>0</v>
      </c>
      <c r="K368" s="46">
        <f>IFERROR(SUMIF('4.4製品課実績'!$A:$A,'4.仕掛品(製品課) (2)'!A368,'4.4製品課実績'!C:C),"")</f>
        <v>3144</v>
      </c>
      <c r="L368" s="46">
        <f t="shared" ca="1" si="46"/>
        <v>4967740.8198792301</v>
      </c>
      <c r="M368" s="46">
        <f ca="1">$M$692/$L$692*L368</f>
        <v>5302893.3115012292</v>
      </c>
      <c r="N368" s="46"/>
      <c r="O368" s="46"/>
      <c r="P368" s="46"/>
      <c r="Q368" s="46"/>
      <c r="R368" s="52">
        <f ca="1">SUMIF('4.1製品別資材価格'!$A:$C,A368,'4.1製品別資材価格'!$C:$C)</f>
        <v>134.82941545064222</v>
      </c>
      <c r="S368" s="46">
        <f t="shared" ca="1" si="47"/>
        <v>423903.68217681913</v>
      </c>
      <c r="T368" s="46">
        <f ca="1">$T$692/$S$692*S368</f>
        <v>335131.60429563548</v>
      </c>
      <c r="U368" s="46">
        <f>IFERROR(SUMIF('4.4製品課実績'!$A:$A,'4.仕掛品(製品課) (2)'!A368,'4.4製品課実績'!D:D),"")</f>
        <v>9030</v>
      </c>
      <c r="V368" s="46">
        <f>$V$692/$U$692*U368</f>
        <v>1038825.3466373751</v>
      </c>
      <c r="W368" s="46"/>
      <c r="X368" s="46">
        <f>$X$692/$W$692*W368</f>
        <v>0</v>
      </c>
      <c r="Y368" s="46">
        <f t="shared" si="43"/>
        <v>3144000</v>
      </c>
      <c r="Z368" s="46">
        <f>$Z$692/$Y$692*Y368</f>
        <v>1339944.6729043452</v>
      </c>
      <c r="AA368" s="46"/>
      <c r="AB368" s="46"/>
      <c r="AC368" s="46"/>
      <c r="AD368" s="46">
        <f t="shared" si="52"/>
        <v>3144</v>
      </c>
      <c r="AE368" s="46">
        <f t="shared" ca="1" si="44"/>
        <v>8016794.9353385847</v>
      </c>
      <c r="AF368" s="52">
        <f t="shared" ca="1" si="45"/>
        <v>2549.8711626394988</v>
      </c>
      <c r="AG368" s="46">
        <f t="shared" si="48"/>
        <v>0</v>
      </c>
      <c r="AH368" s="46">
        <f t="shared" ca="1" si="49"/>
        <v>0</v>
      </c>
      <c r="AI368" s="46">
        <f>IFERROR(SUMIFS('4.3期末全在庫'!$G:$G,'4.3期末全在庫'!$B:$B,'4.仕掛品(製品課) (2)'!A368,'4.3期末全在庫'!$K:$K,"半製品"),"")</f>
        <v>0</v>
      </c>
      <c r="AJ368" s="47"/>
      <c r="AK368" s="46">
        <f t="shared" ca="1" si="50"/>
        <v>0</v>
      </c>
      <c r="AL368" s="48"/>
      <c r="AM368" s="50"/>
      <c r="AN368" s="7">
        <v>0</v>
      </c>
      <c r="AO368" s="4">
        <v>130.25509026044762</v>
      </c>
      <c r="AQ368" s="3" t="str">
        <f t="shared" ca="1" si="51"/>
        <v>ok</v>
      </c>
    </row>
    <row r="369" spans="1:43" ht="13.5" customHeight="1">
      <c r="A369" s="40">
        <v>20241100041</v>
      </c>
      <c r="B369" s="51" t="s">
        <v>460</v>
      </c>
      <c r="C369" s="41" t="s">
        <v>202</v>
      </c>
      <c r="D369" s="41"/>
      <c r="E369" s="41">
        <v>5</v>
      </c>
      <c r="F369" s="41" t="s">
        <v>461</v>
      </c>
      <c r="G369" s="42">
        <f ca="1">IFERROR(VLOOKUP(F369,'[1]2.仕掛品(製造部)'!MY:NB,4,0),0)</f>
        <v>1.3000228323212888</v>
      </c>
      <c r="H369" s="43">
        <v>0</v>
      </c>
      <c r="I369" s="49"/>
      <c r="J369" s="43">
        <v>0</v>
      </c>
      <c r="K369" s="46">
        <f>IFERROR(SUMIF('4.4製品課実績'!$A:$A,'4.仕掛品(製品課) (2)'!A369,'4.4製品課実績'!C:C),"")</f>
        <v>10000</v>
      </c>
      <c r="L369" s="46">
        <f t="shared" ca="1" si="46"/>
        <v>65001.141616064437</v>
      </c>
      <c r="M369" s="46">
        <f ca="1">$M$692/$L$692*L369</f>
        <v>69386.494105413512</v>
      </c>
      <c r="N369" s="46"/>
      <c r="O369" s="46"/>
      <c r="P369" s="46"/>
      <c r="Q369" s="46"/>
      <c r="R369" s="52">
        <f ca="1">SUMIF('4.1製品別資材価格'!$A:$C,A369,'4.1製品別資材価格'!$C:$C)</f>
        <v>1458.6349424657535</v>
      </c>
      <c r="S369" s="46">
        <f t="shared" ca="1" si="47"/>
        <v>14586349.424657535</v>
      </c>
      <c r="T369" s="46">
        <f ca="1">$T$692/$S$692*S369</f>
        <v>11531739.140362473</v>
      </c>
      <c r="U369" s="46">
        <f>IFERROR(SUMIF('4.4製品課実績'!$A:$A,'4.仕掛品(製品課) (2)'!A369,'4.4製品課実績'!D:D),"")</f>
        <v>995</v>
      </c>
      <c r="V369" s="46">
        <f>$V$692/$U$692*U369</f>
        <v>114466.35879337632</v>
      </c>
      <c r="W369" s="46"/>
      <c r="X369" s="46">
        <f>$X$692/$W$692*W369</f>
        <v>0</v>
      </c>
      <c r="Y369" s="46">
        <f t="shared" si="43"/>
        <v>50000</v>
      </c>
      <c r="Z369" s="46">
        <f>$Z$692/$Y$692*Y369</f>
        <v>21309.552686137806</v>
      </c>
      <c r="AA369" s="46"/>
      <c r="AB369" s="46"/>
      <c r="AC369" s="46"/>
      <c r="AD369" s="46">
        <f t="shared" si="52"/>
        <v>10000</v>
      </c>
      <c r="AE369" s="46">
        <f t="shared" ca="1" si="44"/>
        <v>11736901.545947401</v>
      </c>
      <c r="AF369" s="52">
        <f t="shared" ca="1" si="45"/>
        <v>1173.6901545947401</v>
      </c>
      <c r="AG369" s="46">
        <f t="shared" si="48"/>
        <v>0</v>
      </c>
      <c r="AH369" s="46">
        <f t="shared" ca="1" si="49"/>
        <v>0</v>
      </c>
      <c r="AI369" s="46">
        <f>IFERROR(SUMIFS('4.3期末全在庫'!$G:$G,'4.3期末全在庫'!$B:$B,'4.仕掛品(製品課) (2)'!A369,'4.3期末全在庫'!$K:$K,"半製品"),"")</f>
        <v>0</v>
      </c>
      <c r="AJ369" s="47"/>
      <c r="AK369" s="46">
        <f t="shared" ca="1" si="50"/>
        <v>0</v>
      </c>
      <c r="AL369" s="48"/>
      <c r="AM369" s="50"/>
      <c r="AN369" s="7">
        <v>0</v>
      </c>
      <c r="AO369" s="4">
        <v>130.25509026044762</v>
      </c>
      <c r="AQ369" s="3" t="str">
        <f t="shared" ca="1" si="51"/>
        <v>ok</v>
      </c>
    </row>
    <row r="370" spans="1:43" ht="13.5" customHeight="1">
      <c r="A370" s="40">
        <v>20241200012</v>
      </c>
      <c r="B370" s="51" t="s">
        <v>462</v>
      </c>
      <c r="C370" s="41" t="s">
        <v>202</v>
      </c>
      <c r="D370" s="41"/>
      <c r="E370" s="41">
        <v>75</v>
      </c>
      <c r="F370" s="41" t="s">
        <v>463</v>
      </c>
      <c r="G370" s="42">
        <f ca="1">IFERROR(VLOOKUP(F370,'[1]2.仕掛品(製造部)'!MY:NB,4,0),0)</f>
        <v>1.394799007378682</v>
      </c>
      <c r="H370" s="43">
        <v>0</v>
      </c>
      <c r="I370" s="49"/>
      <c r="J370" s="43">
        <v>0</v>
      </c>
      <c r="K370" s="46">
        <f>IFERROR(SUMIF('4.4製品課実績'!$A:$A,'4.仕掛品(製品課) (2)'!A370,'4.4製品課実績'!C:C),"")</f>
        <v>300</v>
      </c>
      <c r="L370" s="46">
        <f t="shared" ca="1" si="46"/>
        <v>31382.977666020346</v>
      </c>
      <c r="M370" s="46">
        <f ca="1">$M$692/$L$692*L370</f>
        <v>33500.254621612396</v>
      </c>
      <c r="N370" s="46"/>
      <c r="O370" s="46"/>
      <c r="P370" s="46"/>
      <c r="Q370" s="46"/>
      <c r="R370" s="52">
        <f ca="1">SUMIF('4.1製品別資材価格'!$A:$C,A370,'4.1製品別資材価格'!$C:$C)</f>
        <v>670.33404543321853</v>
      </c>
      <c r="S370" s="46">
        <f t="shared" ca="1" si="47"/>
        <v>201100.21362996555</v>
      </c>
      <c r="T370" s="46">
        <f ca="1">$T$692/$S$692*S370</f>
        <v>158986.67563329515</v>
      </c>
      <c r="U370" s="46">
        <f>IFERROR(SUMIF('4.4製品課実績'!$A:$A,'4.仕掛品(製品課) (2)'!A370,'4.4製品課実績'!D:D),"")</f>
        <v>930</v>
      </c>
      <c r="V370" s="46">
        <f>$V$692/$U$692*U370</f>
        <v>106988.65696265324</v>
      </c>
      <c r="W370" s="46"/>
      <c r="X370" s="46">
        <f>$X$692/$W$692*W370</f>
        <v>0</v>
      </c>
      <c r="Y370" s="46">
        <f t="shared" si="43"/>
        <v>22500</v>
      </c>
      <c r="Z370" s="46">
        <f>$Z$692/$Y$692*Y370</f>
        <v>9589.2987087620131</v>
      </c>
      <c r="AA370" s="46"/>
      <c r="AB370" s="46"/>
      <c r="AC370" s="46"/>
      <c r="AD370" s="46">
        <f t="shared" si="52"/>
        <v>300</v>
      </c>
      <c r="AE370" s="46">
        <f t="shared" ca="1" si="44"/>
        <v>309064.88592632278</v>
      </c>
      <c r="AF370" s="52">
        <f t="shared" ca="1" si="45"/>
        <v>1030.2162864210759</v>
      </c>
      <c r="AG370" s="46">
        <f t="shared" si="48"/>
        <v>0</v>
      </c>
      <c r="AH370" s="46">
        <f t="shared" ca="1" si="49"/>
        <v>0</v>
      </c>
      <c r="AI370" s="46">
        <f>IFERROR(SUMIFS('4.3期末全在庫'!$G:$G,'4.3期末全在庫'!$B:$B,'4.仕掛品(製品課) (2)'!A370,'4.3期末全在庫'!$K:$K,"半製品"),"")</f>
        <v>0</v>
      </c>
      <c r="AJ370" s="47"/>
      <c r="AK370" s="46">
        <f t="shared" ca="1" si="50"/>
        <v>0</v>
      </c>
      <c r="AL370" s="48"/>
      <c r="AM370" s="50"/>
      <c r="AN370" s="7">
        <v>0</v>
      </c>
      <c r="AO370" s="4">
        <v>130.25509026044762</v>
      </c>
      <c r="AQ370" s="3" t="str">
        <f t="shared" ca="1" si="51"/>
        <v>ok</v>
      </c>
    </row>
    <row r="371" spans="1:43" ht="13.5" customHeight="1">
      <c r="A371" s="40">
        <v>20241200064</v>
      </c>
      <c r="B371" s="51" t="s">
        <v>464</v>
      </c>
      <c r="C371" s="41" t="s">
        <v>202</v>
      </c>
      <c r="D371" s="41"/>
      <c r="E371" s="41">
        <v>260</v>
      </c>
      <c r="F371" s="41" t="s">
        <v>93</v>
      </c>
      <c r="G371" s="42">
        <f ca="1">IFERROR(VLOOKUP(F371,'[1]2.仕掛品(製造部)'!MY:NB,4,0),0)</f>
        <v>1.5731245205740305</v>
      </c>
      <c r="H371" s="43">
        <v>0</v>
      </c>
      <c r="I371" s="49"/>
      <c r="J371" s="43">
        <v>0</v>
      </c>
      <c r="K371" s="46">
        <f>IFERROR(SUMIF('4.4製品課実績'!$A:$A,'4.仕掛品(製品課) (2)'!A371,'4.4製品課実績'!C:C),"")</f>
        <v>500</v>
      </c>
      <c r="L371" s="46">
        <f t="shared" ca="1" si="46"/>
        <v>204506.18767462397</v>
      </c>
      <c r="M371" s="46">
        <f ca="1">$M$692/$L$692*L371</f>
        <v>218303.35641518893</v>
      </c>
      <c r="N371" s="46"/>
      <c r="O371" s="46"/>
      <c r="P371" s="46"/>
      <c r="Q371" s="46"/>
      <c r="R371" s="52">
        <f ca="1">SUMIF('4.1製品別資材価格'!$A:$C,A371,'4.1製品別資材価格'!$C:$C)</f>
        <v>216.62941163246097</v>
      </c>
      <c r="S371" s="46">
        <f t="shared" ca="1" si="47"/>
        <v>108314.70581623049</v>
      </c>
      <c r="T371" s="46">
        <f ca="1">$T$692/$S$692*S371</f>
        <v>85631.908037689005</v>
      </c>
      <c r="U371" s="46">
        <f>IFERROR(SUMIF('4.4製品課実績'!$A:$A,'4.仕掛品(製品課) (2)'!A371,'4.4製品課実績'!D:D),"")</f>
        <v>1050</v>
      </c>
      <c r="V371" s="46">
        <f>$V$692/$U$692*U371</f>
        <v>120793.64495783432</v>
      </c>
      <c r="W371" s="46"/>
      <c r="X371" s="46">
        <f>$X$692/$W$692*W371</f>
        <v>0</v>
      </c>
      <c r="Y371" s="46">
        <f t="shared" si="43"/>
        <v>130000</v>
      </c>
      <c r="Z371" s="46">
        <f>$Z$692/$Y$692*Y371</f>
        <v>55404.836983958296</v>
      </c>
      <c r="AA371" s="46"/>
      <c r="AB371" s="46"/>
      <c r="AC371" s="46"/>
      <c r="AD371" s="46">
        <f t="shared" si="52"/>
        <v>500</v>
      </c>
      <c r="AE371" s="46">
        <f t="shared" ca="1" si="44"/>
        <v>480133.74639467057</v>
      </c>
      <c r="AF371" s="52">
        <f t="shared" ca="1" si="45"/>
        <v>960.26749278934119</v>
      </c>
      <c r="AG371" s="46">
        <f t="shared" si="48"/>
        <v>0</v>
      </c>
      <c r="AH371" s="46">
        <f t="shared" ca="1" si="49"/>
        <v>0</v>
      </c>
      <c r="AI371" s="46">
        <f>IFERROR(SUMIFS('4.3期末全在庫'!$G:$G,'4.3期末全在庫'!$B:$B,'4.仕掛品(製品課) (2)'!A371,'4.3期末全在庫'!$K:$K,"半製品"),"")</f>
        <v>0</v>
      </c>
      <c r="AJ371" s="47"/>
      <c r="AK371" s="46">
        <f t="shared" ca="1" si="50"/>
        <v>0</v>
      </c>
      <c r="AL371" s="48"/>
      <c r="AM371" s="50"/>
      <c r="AN371" s="7">
        <v>0</v>
      </c>
      <c r="AO371" s="4">
        <v>130.25509026044762</v>
      </c>
      <c r="AQ371" s="3" t="str">
        <f t="shared" ca="1" si="51"/>
        <v>ok</v>
      </c>
    </row>
    <row r="372" spans="1:43" ht="13.5" customHeight="1">
      <c r="A372" s="40">
        <v>20250300087</v>
      </c>
      <c r="B372" s="51" t="s">
        <v>465</v>
      </c>
      <c r="C372" s="41" t="s">
        <v>202</v>
      </c>
      <c r="D372" s="41"/>
      <c r="E372" s="41">
        <v>150</v>
      </c>
      <c r="F372" s="41" t="s">
        <v>461</v>
      </c>
      <c r="G372" s="42">
        <f ca="1">IFERROR(VLOOKUP(F372,'[1]2.仕掛品(製造部)'!MY:NB,4,0),0)</f>
        <v>1.3000228323212888</v>
      </c>
      <c r="H372" s="43">
        <v>0</v>
      </c>
      <c r="I372" s="49"/>
      <c r="J372" s="43">
        <v>0</v>
      </c>
      <c r="K372" s="46">
        <f>IFERROR(SUMIF('4.4製品課実績'!$A:$A,'4.仕掛品(製品課) (2)'!A372,'4.4製品課実績'!C:C),"")</f>
        <v>7000</v>
      </c>
      <c r="L372" s="46">
        <f t="shared" ca="1" si="46"/>
        <v>1365023.9739373531</v>
      </c>
      <c r="M372" s="46">
        <f ca="1">$M$692/$L$692*L372</f>
        <v>1457116.3762136837</v>
      </c>
      <c r="N372" s="46"/>
      <c r="O372" s="46"/>
      <c r="P372" s="46"/>
      <c r="Q372" s="46"/>
      <c r="R372" s="52">
        <f ca="1">SUMIF('4.1製品別資材価格'!$A:$C,A372,'4.1製品別資材価格'!$C:$C)</f>
        <v>97.628938410958895</v>
      </c>
      <c r="S372" s="46">
        <f t="shared" ca="1" si="47"/>
        <v>683402.56887671223</v>
      </c>
      <c r="T372" s="46">
        <f ca="1">$T$692/$S$692*S372</f>
        <v>540287.35516356747</v>
      </c>
      <c r="U372" s="46">
        <f>IFERROR(SUMIF('4.4製品課実績'!$A:$A,'4.仕掛品(製品課) (2)'!A372,'4.4製品課実績'!D:D),"")</f>
        <v>17560</v>
      </c>
      <c r="V372" s="46">
        <f>$V$692/$U$692*U372</f>
        <v>2020129.9099614958</v>
      </c>
      <c r="W372" s="46"/>
      <c r="X372" s="46">
        <f>$X$692/$W$692*W372</f>
        <v>0</v>
      </c>
      <c r="Y372" s="46">
        <f t="shared" si="43"/>
        <v>1050000</v>
      </c>
      <c r="Z372" s="46">
        <f>$Z$692/$Y$692*Y372</f>
        <v>447500.60640889395</v>
      </c>
      <c r="AA372" s="46"/>
      <c r="AB372" s="46"/>
      <c r="AC372" s="46"/>
      <c r="AD372" s="46">
        <f t="shared" si="52"/>
        <v>7000</v>
      </c>
      <c r="AE372" s="46">
        <f t="shared" ca="1" si="44"/>
        <v>4465034.2477476411</v>
      </c>
      <c r="AF372" s="52">
        <f t="shared" ca="1" si="45"/>
        <v>637.86203539252017</v>
      </c>
      <c r="AG372" s="46">
        <f t="shared" si="48"/>
        <v>0</v>
      </c>
      <c r="AH372" s="46">
        <f t="shared" ca="1" si="49"/>
        <v>0</v>
      </c>
      <c r="AI372" s="46">
        <f>IFERROR(SUMIFS('4.3期末全在庫'!$G:$G,'4.3期末全在庫'!$B:$B,'4.仕掛品(製品課) (2)'!A372,'4.3期末全在庫'!$K:$K,"半製品"),"")</f>
        <v>0</v>
      </c>
      <c r="AJ372" s="47"/>
      <c r="AK372" s="46">
        <f t="shared" ca="1" si="50"/>
        <v>0</v>
      </c>
      <c r="AL372" s="48"/>
      <c r="AM372" s="50"/>
      <c r="AN372" s="7">
        <v>0</v>
      </c>
      <c r="AO372" s="4">
        <v>130.25509026044762</v>
      </c>
      <c r="AQ372" s="3" t="str">
        <f t="shared" ca="1" si="51"/>
        <v>ok</v>
      </c>
    </row>
    <row r="373" spans="1:43" ht="13.5" customHeight="1">
      <c r="A373" s="40">
        <v>20250400005</v>
      </c>
      <c r="B373" s="51" t="s">
        <v>466</v>
      </c>
      <c r="C373" s="41" t="s">
        <v>202</v>
      </c>
      <c r="D373" s="41"/>
      <c r="E373" s="41">
        <v>100000</v>
      </c>
      <c r="F373" s="41" t="s">
        <v>302</v>
      </c>
      <c r="G373" s="42">
        <f ca="1">IFERROR(VLOOKUP(F373,'[1]2.仕掛品(製造部)'!MY:NB,4,0),0)</f>
        <v>1.580070235330544</v>
      </c>
      <c r="H373" s="43">
        <v>0</v>
      </c>
      <c r="I373" s="49"/>
      <c r="J373" s="43">
        <v>0</v>
      </c>
      <c r="K373" s="46">
        <f>IFERROR(SUMIF('4.4製品課実績'!$A:$A,'4.仕掛品(製品課) (2)'!A373,'4.4製品課実績'!C:C),"")</f>
        <v>11</v>
      </c>
      <c r="L373" s="46">
        <f t="shared" ca="1" si="46"/>
        <v>1738077.2588635983</v>
      </c>
      <c r="M373" s="46">
        <f ca="1">$M$692/$L$692*L373</f>
        <v>1855337.9906651883</v>
      </c>
      <c r="N373" s="46"/>
      <c r="O373" s="46"/>
      <c r="P373" s="46"/>
      <c r="Q373" s="46"/>
      <c r="R373" s="52">
        <f ca="1">SUMIF('4.1製品別資材価格'!$A:$C,A373,'4.1製品別資材価格'!$C:$C)</f>
        <v>1536.8942465753425</v>
      </c>
      <c r="S373" s="46">
        <f t="shared" ca="1" si="47"/>
        <v>16905.836712328768</v>
      </c>
      <c r="T373" s="46">
        <f ca="1">$T$692/$S$692*S373</f>
        <v>13365.489420305432</v>
      </c>
      <c r="U373" s="46">
        <f>IFERROR(SUMIF('4.4製品課実績'!$A:$A,'4.仕掛品(製品課) (2)'!A373,'4.4製品課実績'!D:D),"")</f>
        <v>405</v>
      </c>
      <c r="V373" s="46">
        <f>$V$692/$U$692*U373</f>
        <v>46591.834483736093</v>
      </c>
      <c r="W373" s="46"/>
      <c r="X373" s="46">
        <f>$X$692/$W$692*W373</f>
        <v>0</v>
      </c>
      <c r="Y373" s="46">
        <f t="shared" si="43"/>
        <v>1100000</v>
      </c>
      <c r="Z373" s="46">
        <f>$Z$692/$Y$692*Y373</f>
        <v>468810.15909503173</v>
      </c>
      <c r="AA373" s="46"/>
      <c r="AB373" s="46"/>
      <c r="AC373" s="46"/>
      <c r="AD373" s="46">
        <f t="shared" si="52"/>
        <v>11</v>
      </c>
      <c r="AE373" s="46">
        <f t="shared" ca="1" si="44"/>
        <v>2384105.4736642619</v>
      </c>
      <c r="AF373" s="52">
        <f t="shared" ca="1" si="45"/>
        <v>216736.86124220563</v>
      </c>
      <c r="AG373" s="46">
        <f t="shared" si="48"/>
        <v>0</v>
      </c>
      <c r="AH373" s="46">
        <f t="shared" ca="1" si="49"/>
        <v>0</v>
      </c>
      <c r="AI373" s="46">
        <f>IFERROR(SUMIFS('4.3期末全在庫'!$G:$G,'4.3期末全在庫'!$B:$B,'4.仕掛品(製品課) (2)'!A373,'4.3期末全在庫'!$K:$K,"半製品"),"")</f>
        <v>0</v>
      </c>
      <c r="AJ373" s="47"/>
      <c r="AK373" s="46">
        <f t="shared" ca="1" si="50"/>
        <v>0</v>
      </c>
      <c r="AL373" s="48"/>
      <c r="AM373" s="50"/>
      <c r="AN373" s="7">
        <v>0</v>
      </c>
      <c r="AO373" s="4">
        <v>130.25509026044762</v>
      </c>
      <c r="AQ373" s="3" t="str">
        <f t="shared" ca="1" si="51"/>
        <v>ok</v>
      </c>
    </row>
    <row r="374" spans="1:43" ht="13.5" hidden="1" customHeight="1">
      <c r="A374" s="40"/>
      <c r="B374" s="51"/>
      <c r="C374" s="41" t="s">
        <v>202</v>
      </c>
      <c r="D374" s="41"/>
      <c r="E374" s="41"/>
      <c r="F374" s="41"/>
      <c r="G374" s="42">
        <f ca="1">IFERROR(VLOOKUP(F374,'[1]2.仕掛品(製造部)'!MY:NB,4,0),0)</f>
        <v>0</v>
      </c>
      <c r="H374" s="43">
        <v>0</v>
      </c>
      <c r="I374" s="49"/>
      <c r="J374" s="43">
        <v>0</v>
      </c>
      <c r="K374" s="46">
        <f>IFERROR(SUMIF('4.4製品課実績'!$A:$A,'4.仕掛品(製品課) (2)'!A374,'4.4製品課実績'!C:C),"")</f>
        <v>0</v>
      </c>
      <c r="L374" s="46">
        <f t="shared" ca="1" si="46"/>
        <v>0</v>
      </c>
      <c r="M374" s="46">
        <f ca="1">$M$692/$L$692*L374</f>
        <v>0</v>
      </c>
      <c r="N374" s="46"/>
      <c r="O374" s="46"/>
      <c r="P374" s="46"/>
      <c r="Q374" s="46"/>
      <c r="R374" s="52">
        <f ca="1">SUMIF('4.1製品別資材価格'!$A:$C,A374,'4.1製品別資材価格'!$C:$C)</f>
        <v>0</v>
      </c>
      <c r="S374" s="46">
        <f t="shared" ca="1" si="47"/>
        <v>0</v>
      </c>
      <c r="T374" s="46">
        <f ca="1">$T$692/$S$692*S374</f>
        <v>0</v>
      </c>
      <c r="U374" s="46">
        <f>IFERROR(SUMIF('4.4製品課実績'!$A:$A,'4.仕掛品(製品課) (2)'!A374,'4.4製品課実績'!D:D),"")</f>
        <v>0</v>
      </c>
      <c r="V374" s="46">
        <f>$V$692/$U$692*U374</f>
        <v>0</v>
      </c>
      <c r="W374" s="46"/>
      <c r="X374" s="46">
        <f>$X$692/$W$692*W374</f>
        <v>0</v>
      </c>
      <c r="Y374" s="46">
        <f t="shared" si="43"/>
        <v>0</v>
      </c>
      <c r="Z374" s="46">
        <f>$Z$692/$Y$692*Y374</f>
        <v>0</v>
      </c>
      <c r="AA374" s="46"/>
      <c r="AB374" s="46"/>
      <c r="AC374" s="46"/>
      <c r="AD374" s="46">
        <f t="shared" si="52"/>
        <v>0</v>
      </c>
      <c r="AE374" s="46">
        <f t="shared" ca="1" si="44"/>
        <v>0</v>
      </c>
      <c r="AF374" s="52">
        <f t="shared" ca="1" si="45"/>
        <v>0</v>
      </c>
      <c r="AG374" s="46">
        <f t="shared" si="48"/>
        <v>0</v>
      </c>
      <c r="AH374" s="46">
        <f t="shared" ca="1" si="49"/>
        <v>0</v>
      </c>
      <c r="AI374" s="46">
        <f>IFERROR(SUMIFS('4.3期末全在庫'!$G:$G,'4.3期末全在庫'!$B:$B,'4.仕掛品(製品課) (2)'!A374,'4.3期末全在庫'!$K:$K,"半製品"),"")</f>
        <v>0</v>
      </c>
      <c r="AJ374" s="47"/>
      <c r="AK374" s="46">
        <f t="shared" ca="1" si="50"/>
        <v>0</v>
      </c>
      <c r="AL374" s="48"/>
      <c r="AM374" s="50"/>
      <c r="AN374" s="7">
        <v>0</v>
      </c>
      <c r="AO374" s="4">
        <v>130.25509026044762</v>
      </c>
      <c r="AQ374" s="3">
        <f t="shared" ca="1" si="51"/>
        <v>0</v>
      </c>
    </row>
    <row r="375" spans="1:43" ht="13.5" hidden="1" customHeight="1">
      <c r="A375" s="40"/>
      <c r="B375" s="51"/>
      <c r="C375" s="41" t="s">
        <v>202</v>
      </c>
      <c r="D375" s="41"/>
      <c r="E375" s="41"/>
      <c r="F375" s="41"/>
      <c r="G375" s="42">
        <f ca="1">IFERROR(VLOOKUP(F375,'[1]2.仕掛品(製造部)'!MY:NB,4,0),0)</f>
        <v>0</v>
      </c>
      <c r="H375" s="43">
        <v>0</v>
      </c>
      <c r="I375" s="49"/>
      <c r="J375" s="43">
        <v>0</v>
      </c>
      <c r="K375" s="46">
        <f>IFERROR(SUMIF('4.4製品課実績'!$A:$A,'4.仕掛品(製品課) (2)'!A375,'4.4製品課実績'!C:C),"")</f>
        <v>0</v>
      </c>
      <c r="L375" s="46">
        <f t="shared" ca="1" si="46"/>
        <v>0</v>
      </c>
      <c r="M375" s="46">
        <f ca="1">$M$692/$L$692*L375</f>
        <v>0</v>
      </c>
      <c r="N375" s="46"/>
      <c r="O375" s="46"/>
      <c r="P375" s="46"/>
      <c r="Q375" s="46"/>
      <c r="R375" s="52">
        <f ca="1">SUMIF('4.1製品別資材価格'!$A:$C,A375,'4.1製品別資材価格'!$C:$C)</f>
        <v>0</v>
      </c>
      <c r="S375" s="46">
        <f t="shared" ca="1" si="47"/>
        <v>0</v>
      </c>
      <c r="T375" s="46">
        <f ca="1">$T$692/$S$692*S375</f>
        <v>0</v>
      </c>
      <c r="U375" s="46">
        <f>IFERROR(SUMIF('4.4製品課実績'!$A:$A,'4.仕掛品(製品課) (2)'!A375,'4.4製品課実績'!D:D),"")</f>
        <v>0</v>
      </c>
      <c r="V375" s="46">
        <f>$V$692/$U$692*U375</f>
        <v>0</v>
      </c>
      <c r="W375" s="46"/>
      <c r="X375" s="46">
        <f>$X$692/$W$692*W375</f>
        <v>0</v>
      </c>
      <c r="Y375" s="46">
        <f t="shared" si="43"/>
        <v>0</v>
      </c>
      <c r="Z375" s="46">
        <f>$Z$692/$Y$692*Y375</f>
        <v>0</v>
      </c>
      <c r="AA375" s="46"/>
      <c r="AB375" s="46"/>
      <c r="AC375" s="46"/>
      <c r="AD375" s="46">
        <f t="shared" si="52"/>
        <v>0</v>
      </c>
      <c r="AE375" s="46">
        <f t="shared" ca="1" si="44"/>
        <v>0</v>
      </c>
      <c r="AF375" s="52">
        <f t="shared" ca="1" si="45"/>
        <v>0</v>
      </c>
      <c r="AG375" s="46">
        <f t="shared" si="48"/>
        <v>0</v>
      </c>
      <c r="AH375" s="46">
        <f t="shared" ca="1" si="49"/>
        <v>0</v>
      </c>
      <c r="AI375" s="46">
        <f>IFERROR(SUMIFS('4.3期末全在庫'!$G:$G,'4.3期末全在庫'!$B:$B,'4.仕掛品(製品課) (2)'!A375,'4.3期末全在庫'!$K:$K,"半製品"),"")</f>
        <v>0</v>
      </c>
      <c r="AJ375" s="47"/>
      <c r="AK375" s="46">
        <f t="shared" ca="1" si="50"/>
        <v>0</v>
      </c>
      <c r="AL375" s="48"/>
      <c r="AM375" s="50"/>
      <c r="AN375" s="7">
        <v>0</v>
      </c>
      <c r="AO375" s="4">
        <v>130.25509026044762</v>
      </c>
      <c r="AQ375" s="3">
        <f t="shared" ca="1" si="51"/>
        <v>0</v>
      </c>
    </row>
    <row r="376" spans="1:43" ht="13.5" hidden="1" customHeight="1">
      <c r="A376" s="40"/>
      <c r="B376" s="51"/>
      <c r="C376" s="41" t="s">
        <v>202</v>
      </c>
      <c r="D376" s="41"/>
      <c r="E376" s="41"/>
      <c r="F376" s="41"/>
      <c r="G376" s="42">
        <f ca="1">IFERROR(VLOOKUP(F376,'[1]2.仕掛品(製造部)'!MY:NB,4,0),0)</f>
        <v>0</v>
      </c>
      <c r="H376" s="43">
        <v>0</v>
      </c>
      <c r="I376" s="49"/>
      <c r="J376" s="43">
        <v>0</v>
      </c>
      <c r="K376" s="46">
        <f>IFERROR(SUMIF('4.4製品課実績'!$A:$A,'4.仕掛品(製品課) (2)'!A376,'4.4製品課実績'!C:C),"")</f>
        <v>0</v>
      </c>
      <c r="L376" s="46">
        <f t="shared" ca="1" si="46"/>
        <v>0</v>
      </c>
      <c r="M376" s="46">
        <f ca="1">$M$692/$L$692*L376</f>
        <v>0</v>
      </c>
      <c r="N376" s="46"/>
      <c r="O376" s="46"/>
      <c r="P376" s="46"/>
      <c r="Q376" s="46"/>
      <c r="R376" s="52">
        <f ca="1">SUMIF('4.1製品別資材価格'!$A:$C,A376,'4.1製品別資材価格'!$C:$C)</f>
        <v>0</v>
      </c>
      <c r="S376" s="46">
        <f t="shared" ca="1" si="47"/>
        <v>0</v>
      </c>
      <c r="T376" s="46">
        <f ca="1">$T$692/$S$692*S376</f>
        <v>0</v>
      </c>
      <c r="U376" s="46">
        <f>IFERROR(SUMIF('4.4製品課実績'!$A:$A,'4.仕掛品(製品課) (2)'!A376,'4.4製品課実績'!D:D),"")</f>
        <v>0</v>
      </c>
      <c r="V376" s="46">
        <f>$V$692/$U$692*U376</f>
        <v>0</v>
      </c>
      <c r="W376" s="46"/>
      <c r="X376" s="46">
        <f>$X$692/$W$692*W376</f>
        <v>0</v>
      </c>
      <c r="Y376" s="46">
        <f t="shared" si="43"/>
        <v>0</v>
      </c>
      <c r="Z376" s="46">
        <f>$Z$692/$Y$692*Y376</f>
        <v>0</v>
      </c>
      <c r="AA376" s="46"/>
      <c r="AB376" s="46"/>
      <c r="AC376" s="46"/>
      <c r="AD376" s="46">
        <f t="shared" si="52"/>
        <v>0</v>
      </c>
      <c r="AE376" s="46">
        <f t="shared" ca="1" si="44"/>
        <v>0</v>
      </c>
      <c r="AF376" s="52">
        <f t="shared" ca="1" si="45"/>
        <v>0</v>
      </c>
      <c r="AG376" s="46">
        <f t="shared" si="48"/>
        <v>0</v>
      </c>
      <c r="AH376" s="46">
        <f t="shared" ca="1" si="49"/>
        <v>0</v>
      </c>
      <c r="AI376" s="46">
        <f>IFERROR(SUMIFS('4.3期末全在庫'!$G:$G,'4.3期末全在庫'!$B:$B,'4.仕掛品(製品課) (2)'!A376,'4.3期末全在庫'!$K:$K,"半製品"),"")</f>
        <v>0</v>
      </c>
      <c r="AJ376" s="47"/>
      <c r="AK376" s="46">
        <f t="shared" ca="1" si="50"/>
        <v>0</v>
      </c>
      <c r="AL376" s="48"/>
      <c r="AM376" s="50"/>
      <c r="AN376" s="7">
        <v>0</v>
      </c>
      <c r="AO376" s="4">
        <v>130.25509026044762</v>
      </c>
      <c r="AQ376" s="3">
        <f t="shared" ca="1" si="51"/>
        <v>0</v>
      </c>
    </row>
    <row r="377" spans="1:43" ht="13.5" hidden="1" customHeight="1">
      <c r="A377" s="40"/>
      <c r="B377" s="51"/>
      <c r="C377" s="41" t="s">
        <v>202</v>
      </c>
      <c r="D377" s="41"/>
      <c r="E377" s="41"/>
      <c r="F377" s="41"/>
      <c r="G377" s="42">
        <f ca="1">IFERROR(VLOOKUP(F377,'[1]2.仕掛品(製造部)'!MY:NB,4,0),0)</f>
        <v>0</v>
      </c>
      <c r="H377" s="43">
        <v>0</v>
      </c>
      <c r="I377" s="49"/>
      <c r="J377" s="43">
        <v>0</v>
      </c>
      <c r="K377" s="46">
        <f>IFERROR(SUMIF('4.4製品課実績'!$A:$A,'4.仕掛品(製品課) (2)'!A377,'4.4製品課実績'!C:C),"")</f>
        <v>0</v>
      </c>
      <c r="L377" s="46">
        <f t="shared" ca="1" si="46"/>
        <v>0</v>
      </c>
      <c r="M377" s="46">
        <f ca="1">$M$692/$L$692*L377</f>
        <v>0</v>
      </c>
      <c r="N377" s="46"/>
      <c r="O377" s="46"/>
      <c r="P377" s="46"/>
      <c r="Q377" s="46"/>
      <c r="R377" s="52">
        <f ca="1">SUMIF('4.1製品別資材価格'!$A:$C,A377,'4.1製品別資材価格'!$C:$C)</f>
        <v>0</v>
      </c>
      <c r="S377" s="46">
        <f t="shared" ca="1" si="47"/>
        <v>0</v>
      </c>
      <c r="T377" s="46">
        <f ca="1">$T$692/$S$692*S377</f>
        <v>0</v>
      </c>
      <c r="U377" s="46">
        <f>IFERROR(SUMIF('4.4製品課実績'!$A:$A,'4.仕掛品(製品課) (2)'!A377,'4.4製品課実績'!D:D),"")</f>
        <v>0</v>
      </c>
      <c r="V377" s="46">
        <f>$V$692/$U$692*U377</f>
        <v>0</v>
      </c>
      <c r="W377" s="46"/>
      <c r="X377" s="46">
        <f>$X$692/$W$692*W377</f>
        <v>0</v>
      </c>
      <c r="Y377" s="46">
        <f t="shared" si="43"/>
        <v>0</v>
      </c>
      <c r="Z377" s="46">
        <f>$Z$692/$Y$692*Y377</f>
        <v>0</v>
      </c>
      <c r="AA377" s="46"/>
      <c r="AB377" s="46"/>
      <c r="AC377" s="46"/>
      <c r="AD377" s="46">
        <f t="shared" si="52"/>
        <v>0</v>
      </c>
      <c r="AE377" s="46">
        <f t="shared" ca="1" si="44"/>
        <v>0</v>
      </c>
      <c r="AF377" s="52">
        <f t="shared" ca="1" si="45"/>
        <v>0</v>
      </c>
      <c r="AG377" s="46">
        <f t="shared" si="48"/>
        <v>0</v>
      </c>
      <c r="AH377" s="46">
        <f t="shared" ca="1" si="49"/>
        <v>0</v>
      </c>
      <c r="AI377" s="46">
        <f>IFERROR(SUMIFS('4.3期末全在庫'!$G:$G,'4.3期末全在庫'!$B:$B,'4.仕掛品(製品課) (2)'!A377,'4.3期末全在庫'!$K:$K,"半製品"),"")</f>
        <v>0</v>
      </c>
      <c r="AJ377" s="47"/>
      <c r="AK377" s="46">
        <f t="shared" ca="1" si="50"/>
        <v>0</v>
      </c>
      <c r="AL377" s="48"/>
      <c r="AM377" s="50"/>
      <c r="AN377" s="7">
        <v>0</v>
      </c>
      <c r="AO377" s="4">
        <v>130.25509026044762</v>
      </c>
      <c r="AQ377" s="3">
        <f t="shared" ca="1" si="51"/>
        <v>0</v>
      </c>
    </row>
    <row r="378" spans="1:43" ht="13.5" hidden="1" customHeight="1">
      <c r="A378" s="40"/>
      <c r="B378" s="51"/>
      <c r="C378" s="41" t="s">
        <v>202</v>
      </c>
      <c r="D378" s="41"/>
      <c r="E378" s="41"/>
      <c r="F378" s="41"/>
      <c r="G378" s="42">
        <f ca="1">IFERROR(VLOOKUP(F378,'[1]2.仕掛品(製造部)'!MY:NB,4,0),0)</f>
        <v>0</v>
      </c>
      <c r="H378" s="43">
        <v>0</v>
      </c>
      <c r="I378" s="49"/>
      <c r="J378" s="43">
        <v>0</v>
      </c>
      <c r="K378" s="46">
        <f>IFERROR(SUMIF('4.4製品課実績'!$A:$A,'4.仕掛品(製品課) (2)'!A378,'4.4製品課実績'!C:C),"")</f>
        <v>0</v>
      </c>
      <c r="L378" s="46">
        <f t="shared" ca="1" si="46"/>
        <v>0</v>
      </c>
      <c r="M378" s="46">
        <f ca="1">$M$692/$L$692*L378</f>
        <v>0</v>
      </c>
      <c r="N378" s="46"/>
      <c r="O378" s="46"/>
      <c r="P378" s="46"/>
      <c r="Q378" s="46"/>
      <c r="R378" s="52">
        <f ca="1">SUMIF('4.1製品別資材価格'!$A:$C,A378,'4.1製品別資材価格'!$C:$C)</f>
        <v>0</v>
      </c>
      <c r="S378" s="46">
        <f t="shared" ca="1" si="47"/>
        <v>0</v>
      </c>
      <c r="T378" s="46">
        <f ca="1">$T$692/$S$692*S378</f>
        <v>0</v>
      </c>
      <c r="U378" s="46">
        <f>IFERROR(SUMIF('4.4製品課実績'!$A:$A,'4.仕掛品(製品課) (2)'!A378,'4.4製品課実績'!D:D),"")</f>
        <v>0</v>
      </c>
      <c r="V378" s="46">
        <f>$V$692/$U$692*U378</f>
        <v>0</v>
      </c>
      <c r="W378" s="46"/>
      <c r="X378" s="46">
        <f>$X$692/$W$692*W378</f>
        <v>0</v>
      </c>
      <c r="Y378" s="46">
        <f t="shared" si="43"/>
        <v>0</v>
      </c>
      <c r="Z378" s="46">
        <f>$Z$692/$Y$692*Y378</f>
        <v>0</v>
      </c>
      <c r="AA378" s="46"/>
      <c r="AB378" s="46"/>
      <c r="AC378" s="46"/>
      <c r="AD378" s="46">
        <f t="shared" si="52"/>
        <v>0</v>
      </c>
      <c r="AE378" s="46">
        <f t="shared" ca="1" si="44"/>
        <v>0</v>
      </c>
      <c r="AF378" s="52">
        <f t="shared" ca="1" si="45"/>
        <v>0</v>
      </c>
      <c r="AG378" s="46">
        <f t="shared" si="48"/>
        <v>0</v>
      </c>
      <c r="AH378" s="46">
        <f t="shared" ca="1" si="49"/>
        <v>0</v>
      </c>
      <c r="AI378" s="46">
        <f>IFERROR(SUMIFS('4.3期末全在庫'!$G:$G,'4.3期末全在庫'!$B:$B,'4.仕掛品(製品課) (2)'!A378,'4.3期末全在庫'!$K:$K,"半製品"),"")</f>
        <v>0</v>
      </c>
      <c r="AJ378" s="47"/>
      <c r="AK378" s="46">
        <f t="shared" ca="1" si="50"/>
        <v>0</v>
      </c>
      <c r="AL378" s="48"/>
      <c r="AM378" s="50"/>
      <c r="AN378" s="7">
        <v>0</v>
      </c>
      <c r="AO378" s="4">
        <v>130.25509026044762</v>
      </c>
      <c r="AQ378" s="3">
        <f t="shared" ca="1" si="51"/>
        <v>0</v>
      </c>
    </row>
    <row r="379" spans="1:43" ht="13.5" hidden="1" customHeight="1">
      <c r="A379" s="40"/>
      <c r="B379" s="51"/>
      <c r="C379" s="41" t="s">
        <v>202</v>
      </c>
      <c r="D379" s="41"/>
      <c r="E379" s="41"/>
      <c r="F379" s="41"/>
      <c r="G379" s="42">
        <f ca="1">IFERROR(VLOOKUP(F379,'[1]2.仕掛品(製造部)'!MY:NB,4,0),0)</f>
        <v>0</v>
      </c>
      <c r="H379" s="43">
        <v>0</v>
      </c>
      <c r="I379" s="49"/>
      <c r="J379" s="43">
        <v>0</v>
      </c>
      <c r="K379" s="46">
        <f>IFERROR(SUMIF('4.4製品課実績'!$A:$A,'4.仕掛品(製品課) (2)'!A379,'4.4製品課実績'!C:C),"")</f>
        <v>0</v>
      </c>
      <c r="L379" s="46">
        <f t="shared" ca="1" si="46"/>
        <v>0</v>
      </c>
      <c r="M379" s="46">
        <f ca="1">$M$692/$L$692*L379</f>
        <v>0</v>
      </c>
      <c r="N379" s="46"/>
      <c r="O379" s="46"/>
      <c r="P379" s="46"/>
      <c r="Q379" s="46"/>
      <c r="R379" s="52">
        <f ca="1">SUMIF('4.1製品別資材価格'!$A:$C,A379,'4.1製品別資材価格'!$C:$C)</f>
        <v>0</v>
      </c>
      <c r="S379" s="46">
        <f t="shared" ca="1" si="47"/>
        <v>0</v>
      </c>
      <c r="T379" s="46">
        <f ca="1">$T$692/$S$692*S379</f>
        <v>0</v>
      </c>
      <c r="U379" s="46">
        <f>IFERROR(SUMIF('4.4製品課実績'!$A:$A,'4.仕掛品(製品課) (2)'!A379,'4.4製品課実績'!D:D),"")</f>
        <v>0</v>
      </c>
      <c r="V379" s="46">
        <f>$V$692/$U$692*U379</f>
        <v>0</v>
      </c>
      <c r="W379" s="46"/>
      <c r="X379" s="46">
        <f>$X$692/$W$692*W379</f>
        <v>0</v>
      </c>
      <c r="Y379" s="46">
        <f t="shared" si="43"/>
        <v>0</v>
      </c>
      <c r="Z379" s="46">
        <f>$Z$692/$Y$692*Y379</f>
        <v>0</v>
      </c>
      <c r="AA379" s="46"/>
      <c r="AB379" s="46"/>
      <c r="AC379" s="46"/>
      <c r="AD379" s="46">
        <f t="shared" si="52"/>
        <v>0</v>
      </c>
      <c r="AE379" s="46">
        <f t="shared" ca="1" si="44"/>
        <v>0</v>
      </c>
      <c r="AF379" s="52">
        <f t="shared" ca="1" si="45"/>
        <v>0</v>
      </c>
      <c r="AG379" s="46">
        <f t="shared" si="48"/>
        <v>0</v>
      </c>
      <c r="AH379" s="46">
        <f t="shared" ca="1" si="49"/>
        <v>0</v>
      </c>
      <c r="AI379" s="46">
        <f>IFERROR(SUMIFS('4.3期末全在庫'!$G:$G,'4.3期末全在庫'!$B:$B,'4.仕掛品(製品課) (2)'!A379,'4.3期末全在庫'!$K:$K,"半製品"),"")</f>
        <v>0</v>
      </c>
      <c r="AJ379" s="47"/>
      <c r="AK379" s="46">
        <f t="shared" ca="1" si="50"/>
        <v>0</v>
      </c>
      <c r="AL379" s="48"/>
      <c r="AM379" s="50"/>
      <c r="AN379" s="7">
        <v>0</v>
      </c>
      <c r="AO379" s="4">
        <v>130.25509026044762</v>
      </c>
      <c r="AQ379" s="3">
        <f t="shared" ca="1" si="51"/>
        <v>0</v>
      </c>
    </row>
    <row r="380" spans="1:43" ht="13.5" hidden="1" customHeight="1">
      <c r="A380" s="40"/>
      <c r="B380" s="51"/>
      <c r="C380" s="41" t="s">
        <v>202</v>
      </c>
      <c r="D380" s="41"/>
      <c r="E380" s="41"/>
      <c r="F380" s="41"/>
      <c r="G380" s="42">
        <f ca="1">IFERROR(VLOOKUP(F380,'[1]2.仕掛品(製造部)'!MY:NB,4,0),0)</f>
        <v>0</v>
      </c>
      <c r="H380" s="43">
        <v>0</v>
      </c>
      <c r="I380" s="49"/>
      <c r="J380" s="43">
        <v>0</v>
      </c>
      <c r="K380" s="46">
        <f>IFERROR(SUMIF('4.4製品課実績'!$A:$A,'4.仕掛品(製品課) (2)'!A380,'4.4製品課実績'!C:C),"")</f>
        <v>0</v>
      </c>
      <c r="L380" s="46">
        <f t="shared" ca="1" si="46"/>
        <v>0</v>
      </c>
      <c r="M380" s="46">
        <f ca="1">$M$692/$L$692*L380</f>
        <v>0</v>
      </c>
      <c r="N380" s="46"/>
      <c r="O380" s="46"/>
      <c r="P380" s="46"/>
      <c r="Q380" s="46"/>
      <c r="R380" s="52">
        <f ca="1">SUMIF('4.1製品別資材価格'!$A:$C,A380,'4.1製品別資材価格'!$C:$C)</f>
        <v>0</v>
      </c>
      <c r="S380" s="46">
        <f t="shared" ca="1" si="47"/>
        <v>0</v>
      </c>
      <c r="T380" s="46">
        <f ca="1">$T$692/$S$692*S380</f>
        <v>0</v>
      </c>
      <c r="U380" s="46">
        <f>IFERROR(SUMIF('4.4製品課実績'!$A:$A,'4.仕掛品(製品課) (2)'!A380,'4.4製品課実績'!D:D),"")</f>
        <v>0</v>
      </c>
      <c r="V380" s="46">
        <f>$V$692/$U$692*U380</f>
        <v>0</v>
      </c>
      <c r="W380" s="46"/>
      <c r="X380" s="46">
        <f>$X$692/$W$692*W380</f>
        <v>0</v>
      </c>
      <c r="Y380" s="46">
        <f t="shared" si="43"/>
        <v>0</v>
      </c>
      <c r="Z380" s="46">
        <f>$Z$692/$Y$692*Y380</f>
        <v>0</v>
      </c>
      <c r="AA380" s="46"/>
      <c r="AB380" s="46"/>
      <c r="AC380" s="46"/>
      <c r="AD380" s="46">
        <f t="shared" si="52"/>
        <v>0</v>
      </c>
      <c r="AE380" s="46">
        <f t="shared" ca="1" si="44"/>
        <v>0</v>
      </c>
      <c r="AF380" s="52">
        <f t="shared" ca="1" si="45"/>
        <v>0</v>
      </c>
      <c r="AG380" s="46">
        <f t="shared" si="48"/>
        <v>0</v>
      </c>
      <c r="AH380" s="46">
        <f t="shared" ca="1" si="49"/>
        <v>0</v>
      </c>
      <c r="AI380" s="46">
        <f>IFERROR(SUMIFS('4.3期末全在庫'!$G:$G,'4.3期末全在庫'!$B:$B,'4.仕掛品(製品課) (2)'!A380,'4.3期末全在庫'!$K:$K,"半製品"),"")</f>
        <v>0</v>
      </c>
      <c r="AJ380" s="47"/>
      <c r="AK380" s="46">
        <f t="shared" ca="1" si="50"/>
        <v>0</v>
      </c>
      <c r="AL380" s="48"/>
      <c r="AM380" s="50"/>
      <c r="AN380" s="7">
        <v>0</v>
      </c>
      <c r="AO380" s="4">
        <v>130.25509026044762</v>
      </c>
      <c r="AQ380" s="3">
        <f t="shared" ca="1" si="51"/>
        <v>0</v>
      </c>
    </row>
    <row r="381" spans="1:43" ht="13.5" hidden="1" customHeight="1">
      <c r="A381" s="40"/>
      <c r="B381" s="51"/>
      <c r="C381" s="41" t="s">
        <v>202</v>
      </c>
      <c r="D381" s="41"/>
      <c r="E381" s="41"/>
      <c r="F381" s="41"/>
      <c r="G381" s="42">
        <f ca="1">IFERROR(VLOOKUP(F381,'[1]2.仕掛品(製造部)'!MY:NB,4,0),0)</f>
        <v>0</v>
      </c>
      <c r="H381" s="43">
        <v>0</v>
      </c>
      <c r="I381" s="49"/>
      <c r="J381" s="43">
        <v>0</v>
      </c>
      <c r="K381" s="46">
        <f>IFERROR(SUMIF('4.4製品課実績'!$A:$A,'4.仕掛品(製品課) (2)'!A381,'4.4製品課実績'!C:C),"")</f>
        <v>0</v>
      </c>
      <c r="L381" s="46">
        <f t="shared" ca="1" si="46"/>
        <v>0</v>
      </c>
      <c r="M381" s="46">
        <f ca="1">$M$692/$L$692*L381</f>
        <v>0</v>
      </c>
      <c r="N381" s="46"/>
      <c r="O381" s="46"/>
      <c r="P381" s="46"/>
      <c r="Q381" s="46"/>
      <c r="R381" s="52">
        <f ca="1">SUMIF('4.1製品別資材価格'!$A:$C,A381,'4.1製品別資材価格'!$C:$C)</f>
        <v>0</v>
      </c>
      <c r="S381" s="46">
        <f t="shared" ca="1" si="47"/>
        <v>0</v>
      </c>
      <c r="T381" s="46">
        <f ca="1">$T$692/$S$692*S381</f>
        <v>0</v>
      </c>
      <c r="U381" s="46">
        <f>IFERROR(SUMIF('4.4製品課実績'!$A:$A,'4.仕掛品(製品課) (2)'!A381,'4.4製品課実績'!D:D),"")</f>
        <v>0</v>
      </c>
      <c r="V381" s="46">
        <f>$V$692/$U$692*U381</f>
        <v>0</v>
      </c>
      <c r="W381" s="46"/>
      <c r="X381" s="46">
        <f>$X$692/$W$692*W381</f>
        <v>0</v>
      </c>
      <c r="Y381" s="46">
        <f t="shared" si="43"/>
        <v>0</v>
      </c>
      <c r="Z381" s="46">
        <f>$Z$692/$Y$692*Y381</f>
        <v>0</v>
      </c>
      <c r="AA381" s="46"/>
      <c r="AB381" s="46"/>
      <c r="AC381" s="46"/>
      <c r="AD381" s="46">
        <f t="shared" si="52"/>
        <v>0</v>
      </c>
      <c r="AE381" s="46">
        <f t="shared" ca="1" si="44"/>
        <v>0</v>
      </c>
      <c r="AF381" s="52">
        <f t="shared" ca="1" si="45"/>
        <v>0</v>
      </c>
      <c r="AG381" s="46">
        <f t="shared" si="48"/>
        <v>0</v>
      </c>
      <c r="AH381" s="46">
        <f t="shared" ca="1" si="49"/>
        <v>0</v>
      </c>
      <c r="AI381" s="46">
        <f>IFERROR(SUMIFS('4.3期末全在庫'!$G:$G,'4.3期末全在庫'!$B:$B,'4.仕掛品(製品課) (2)'!A381,'4.3期末全在庫'!$K:$K,"半製品"),"")</f>
        <v>0</v>
      </c>
      <c r="AJ381" s="47"/>
      <c r="AK381" s="46">
        <f t="shared" ca="1" si="50"/>
        <v>0</v>
      </c>
      <c r="AL381" s="48"/>
      <c r="AM381" s="50"/>
      <c r="AN381" s="7">
        <v>0</v>
      </c>
      <c r="AO381" s="4">
        <v>130.25509026044762</v>
      </c>
      <c r="AQ381" s="3">
        <f t="shared" ca="1" si="51"/>
        <v>0</v>
      </c>
    </row>
    <row r="382" spans="1:43" ht="13.5" hidden="1" customHeight="1">
      <c r="A382" s="40"/>
      <c r="B382" s="51"/>
      <c r="C382" s="41" t="s">
        <v>202</v>
      </c>
      <c r="D382" s="41"/>
      <c r="E382" s="41"/>
      <c r="F382" s="41"/>
      <c r="G382" s="42">
        <f ca="1">IFERROR(VLOOKUP(F382,'[1]2.仕掛品(製造部)'!MY:NB,4,0),0)</f>
        <v>0</v>
      </c>
      <c r="H382" s="43">
        <v>0</v>
      </c>
      <c r="I382" s="49"/>
      <c r="J382" s="43">
        <v>0</v>
      </c>
      <c r="K382" s="46">
        <f>IFERROR(SUMIF('4.4製品課実績'!$A:$A,'4.仕掛品(製品課) (2)'!A382,'4.4製品課実績'!C:C),"")</f>
        <v>0</v>
      </c>
      <c r="L382" s="46">
        <f t="shared" ca="1" si="46"/>
        <v>0</v>
      </c>
      <c r="M382" s="46">
        <f ca="1">$M$692/$L$692*L382</f>
        <v>0</v>
      </c>
      <c r="N382" s="46"/>
      <c r="O382" s="46"/>
      <c r="P382" s="46"/>
      <c r="Q382" s="46"/>
      <c r="R382" s="52">
        <f ca="1">SUMIF('4.1製品別資材価格'!$A:$C,A382,'4.1製品別資材価格'!$C:$C)</f>
        <v>0</v>
      </c>
      <c r="S382" s="46">
        <f t="shared" ca="1" si="47"/>
        <v>0</v>
      </c>
      <c r="T382" s="46">
        <f ca="1">$T$692/$S$692*S382</f>
        <v>0</v>
      </c>
      <c r="U382" s="46">
        <f>IFERROR(SUMIF('4.4製品課実績'!$A:$A,'4.仕掛品(製品課) (2)'!A382,'4.4製品課実績'!D:D),"")</f>
        <v>0</v>
      </c>
      <c r="V382" s="46">
        <f>$V$692/$U$692*U382</f>
        <v>0</v>
      </c>
      <c r="W382" s="46"/>
      <c r="X382" s="46">
        <f>$X$692/$W$692*W382</f>
        <v>0</v>
      </c>
      <c r="Y382" s="46">
        <f t="shared" si="43"/>
        <v>0</v>
      </c>
      <c r="Z382" s="46">
        <f>$Z$692/$Y$692*Y382</f>
        <v>0</v>
      </c>
      <c r="AA382" s="46"/>
      <c r="AB382" s="46"/>
      <c r="AC382" s="46"/>
      <c r="AD382" s="46">
        <f t="shared" si="52"/>
        <v>0</v>
      </c>
      <c r="AE382" s="46">
        <f t="shared" ca="1" si="44"/>
        <v>0</v>
      </c>
      <c r="AF382" s="52">
        <f t="shared" ca="1" si="45"/>
        <v>0</v>
      </c>
      <c r="AG382" s="46">
        <f t="shared" si="48"/>
        <v>0</v>
      </c>
      <c r="AH382" s="46">
        <f t="shared" ca="1" si="49"/>
        <v>0</v>
      </c>
      <c r="AI382" s="46">
        <f>IFERROR(SUMIFS('4.3期末全在庫'!$G:$G,'4.3期末全在庫'!$B:$B,'4.仕掛品(製品課) (2)'!A382,'4.3期末全在庫'!$K:$K,"半製品"),"")</f>
        <v>0</v>
      </c>
      <c r="AJ382" s="47"/>
      <c r="AK382" s="46">
        <f t="shared" ca="1" si="50"/>
        <v>0</v>
      </c>
      <c r="AL382" s="48"/>
      <c r="AM382" s="50"/>
      <c r="AN382" s="7">
        <v>0</v>
      </c>
      <c r="AO382" s="4">
        <v>130.25509026044762</v>
      </c>
      <c r="AQ382" s="3">
        <f t="shared" ca="1" si="51"/>
        <v>0</v>
      </c>
    </row>
    <row r="383" spans="1:43" ht="13.5" hidden="1" customHeight="1">
      <c r="A383" s="40"/>
      <c r="B383" s="51"/>
      <c r="C383" s="41" t="s">
        <v>202</v>
      </c>
      <c r="D383" s="41"/>
      <c r="E383" s="41"/>
      <c r="F383" s="41"/>
      <c r="G383" s="42">
        <f ca="1">IFERROR(VLOOKUP(F383,'[1]2.仕掛品(製造部)'!MY:NB,4,0),0)</f>
        <v>0</v>
      </c>
      <c r="H383" s="43">
        <v>0</v>
      </c>
      <c r="I383" s="49"/>
      <c r="J383" s="43">
        <v>0</v>
      </c>
      <c r="K383" s="46">
        <f>IFERROR(SUMIF('4.4製品課実績'!$A:$A,'4.仕掛品(製品課) (2)'!A383,'4.4製品課実績'!C:C),"")</f>
        <v>0</v>
      </c>
      <c r="L383" s="46">
        <f t="shared" ca="1" si="46"/>
        <v>0</v>
      </c>
      <c r="M383" s="46">
        <f ca="1">$M$692/$L$692*L383</f>
        <v>0</v>
      </c>
      <c r="N383" s="46"/>
      <c r="O383" s="46"/>
      <c r="P383" s="46"/>
      <c r="Q383" s="46"/>
      <c r="R383" s="52">
        <f ca="1">SUMIF('4.1製品別資材価格'!$A:$C,A383,'4.1製品別資材価格'!$C:$C)</f>
        <v>0</v>
      </c>
      <c r="S383" s="46">
        <f t="shared" ca="1" si="47"/>
        <v>0</v>
      </c>
      <c r="T383" s="46">
        <f ca="1">$T$692/$S$692*S383</f>
        <v>0</v>
      </c>
      <c r="U383" s="46">
        <f>IFERROR(SUMIF('4.4製品課実績'!$A:$A,'4.仕掛品(製品課) (2)'!A383,'4.4製品課実績'!D:D),"")</f>
        <v>0</v>
      </c>
      <c r="V383" s="46">
        <f>$V$692/$U$692*U383</f>
        <v>0</v>
      </c>
      <c r="W383" s="46"/>
      <c r="X383" s="46">
        <f>$X$692/$W$692*W383</f>
        <v>0</v>
      </c>
      <c r="Y383" s="46">
        <f t="shared" si="43"/>
        <v>0</v>
      </c>
      <c r="Z383" s="46">
        <f>$Z$692/$Y$692*Y383</f>
        <v>0</v>
      </c>
      <c r="AA383" s="46"/>
      <c r="AB383" s="46"/>
      <c r="AC383" s="46"/>
      <c r="AD383" s="46">
        <f t="shared" si="52"/>
        <v>0</v>
      </c>
      <c r="AE383" s="46">
        <f t="shared" ca="1" si="44"/>
        <v>0</v>
      </c>
      <c r="AF383" s="52">
        <f t="shared" ca="1" si="45"/>
        <v>0</v>
      </c>
      <c r="AG383" s="46">
        <f t="shared" si="48"/>
        <v>0</v>
      </c>
      <c r="AH383" s="46">
        <f t="shared" ca="1" si="49"/>
        <v>0</v>
      </c>
      <c r="AI383" s="46">
        <f>IFERROR(SUMIFS('4.3期末全在庫'!$G:$G,'4.3期末全在庫'!$B:$B,'4.仕掛品(製品課) (2)'!A383,'4.3期末全在庫'!$K:$K,"半製品"),"")</f>
        <v>0</v>
      </c>
      <c r="AJ383" s="47"/>
      <c r="AK383" s="46">
        <f t="shared" ca="1" si="50"/>
        <v>0</v>
      </c>
      <c r="AL383" s="48"/>
      <c r="AM383" s="50"/>
      <c r="AN383" s="7">
        <v>0</v>
      </c>
      <c r="AO383" s="4">
        <v>130.25509026044762</v>
      </c>
      <c r="AQ383" s="3">
        <f t="shared" ca="1" si="51"/>
        <v>0</v>
      </c>
    </row>
    <row r="384" spans="1:43" ht="13.5" hidden="1" customHeight="1">
      <c r="A384" s="40"/>
      <c r="B384" s="51"/>
      <c r="C384" s="41" t="s">
        <v>202</v>
      </c>
      <c r="D384" s="41"/>
      <c r="E384" s="41"/>
      <c r="F384" s="41"/>
      <c r="G384" s="42">
        <f ca="1">IFERROR(VLOOKUP(F384,'[1]2.仕掛品(製造部)'!MY:NB,4,0),0)</f>
        <v>0</v>
      </c>
      <c r="H384" s="43">
        <v>0</v>
      </c>
      <c r="I384" s="49"/>
      <c r="J384" s="43">
        <v>0</v>
      </c>
      <c r="K384" s="46">
        <f>IFERROR(SUMIF('4.4製品課実績'!$A:$A,'4.仕掛品(製品課) (2)'!A384,'4.4製品課実績'!C:C),"")</f>
        <v>0</v>
      </c>
      <c r="L384" s="46">
        <f t="shared" ca="1" si="46"/>
        <v>0</v>
      </c>
      <c r="M384" s="46">
        <f ca="1">$M$692/$L$692*L384</f>
        <v>0</v>
      </c>
      <c r="N384" s="46"/>
      <c r="O384" s="46"/>
      <c r="P384" s="46"/>
      <c r="Q384" s="46"/>
      <c r="R384" s="52">
        <f ca="1">SUMIF('4.1製品別資材価格'!$A:$C,A384,'4.1製品別資材価格'!$C:$C)</f>
        <v>0</v>
      </c>
      <c r="S384" s="46">
        <f t="shared" ca="1" si="47"/>
        <v>0</v>
      </c>
      <c r="T384" s="46">
        <f ca="1">$T$692/$S$692*S384</f>
        <v>0</v>
      </c>
      <c r="U384" s="46">
        <f>IFERROR(SUMIF('4.4製品課実績'!$A:$A,'4.仕掛品(製品課) (2)'!A384,'4.4製品課実績'!D:D),"")</f>
        <v>0</v>
      </c>
      <c r="V384" s="46">
        <f>$V$692/$U$692*U384</f>
        <v>0</v>
      </c>
      <c r="W384" s="46"/>
      <c r="X384" s="46">
        <f>$X$692/$W$692*W384</f>
        <v>0</v>
      </c>
      <c r="Y384" s="46">
        <f t="shared" si="43"/>
        <v>0</v>
      </c>
      <c r="Z384" s="46">
        <f>$Z$692/$Y$692*Y384</f>
        <v>0</v>
      </c>
      <c r="AA384" s="46"/>
      <c r="AB384" s="46"/>
      <c r="AC384" s="46"/>
      <c r="AD384" s="46">
        <f t="shared" si="52"/>
        <v>0</v>
      </c>
      <c r="AE384" s="46">
        <f t="shared" ca="1" si="44"/>
        <v>0</v>
      </c>
      <c r="AF384" s="52">
        <f t="shared" ca="1" si="45"/>
        <v>0</v>
      </c>
      <c r="AG384" s="46">
        <f t="shared" si="48"/>
        <v>0</v>
      </c>
      <c r="AH384" s="46">
        <f t="shared" ca="1" si="49"/>
        <v>0</v>
      </c>
      <c r="AI384" s="46">
        <f>IFERROR(SUMIFS('4.3期末全在庫'!$G:$G,'4.3期末全在庫'!$B:$B,'4.仕掛品(製品課) (2)'!A384,'4.3期末全在庫'!$K:$K,"半製品"),"")</f>
        <v>0</v>
      </c>
      <c r="AJ384" s="47"/>
      <c r="AK384" s="46">
        <f t="shared" ca="1" si="50"/>
        <v>0</v>
      </c>
      <c r="AL384" s="48"/>
      <c r="AM384" s="50"/>
      <c r="AN384" s="7">
        <v>0</v>
      </c>
      <c r="AO384" s="4">
        <v>130.25509026044762</v>
      </c>
      <c r="AQ384" s="3">
        <f t="shared" ca="1" si="51"/>
        <v>0</v>
      </c>
    </row>
    <row r="385" spans="1:43" ht="13.5" hidden="1" customHeight="1">
      <c r="A385" s="40"/>
      <c r="B385" s="51"/>
      <c r="C385" s="41" t="s">
        <v>202</v>
      </c>
      <c r="D385" s="41"/>
      <c r="E385" s="41"/>
      <c r="F385" s="41"/>
      <c r="G385" s="42">
        <f ca="1">IFERROR(VLOOKUP(F385,'[1]2.仕掛品(製造部)'!MY:NB,4,0),0)</f>
        <v>0</v>
      </c>
      <c r="H385" s="43">
        <v>0</v>
      </c>
      <c r="I385" s="49"/>
      <c r="J385" s="43">
        <v>0</v>
      </c>
      <c r="K385" s="46">
        <f>IFERROR(SUMIF('4.4製品課実績'!$A:$A,'4.仕掛品(製品課) (2)'!A385,'4.4製品課実績'!C:C),"")</f>
        <v>0</v>
      </c>
      <c r="L385" s="46">
        <f t="shared" ca="1" si="46"/>
        <v>0</v>
      </c>
      <c r="M385" s="46">
        <f ca="1">$M$692/$L$692*L385</f>
        <v>0</v>
      </c>
      <c r="N385" s="46"/>
      <c r="O385" s="46"/>
      <c r="P385" s="46"/>
      <c r="Q385" s="46"/>
      <c r="R385" s="52">
        <f ca="1">SUMIF('4.1製品別資材価格'!$A:$C,A385,'4.1製品別資材価格'!$C:$C)</f>
        <v>0</v>
      </c>
      <c r="S385" s="46">
        <f t="shared" ca="1" si="47"/>
        <v>0</v>
      </c>
      <c r="T385" s="46">
        <f ca="1">$T$692/$S$692*S385</f>
        <v>0</v>
      </c>
      <c r="U385" s="46">
        <f>IFERROR(SUMIF('4.4製品課実績'!$A:$A,'4.仕掛品(製品課) (2)'!A385,'4.4製品課実績'!D:D),"")</f>
        <v>0</v>
      </c>
      <c r="V385" s="46">
        <f>$V$692/$U$692*U385</f>
        <v>0</v>
      </c>
      <c r="W385" s="46"/>
      <c r="X385" s="46">
        <f>$X$692/$W$692*W385</f>
        <v>0</v>
      </c>
      <c r="Y385" s="46">
        <f t="shared" si="43"/>
        <v>0</v>
      </c>
      <c r="Z385" s="46">
        <f>$Z$692/$Y$692*Y385</f>
        <v>0</v>
      </c>
      <c r="AA385" s="46"/>
      <c r="AB385" s="46"/>
      <c r="AC385" s="46"/>
      <c r="AD385" s="46">
        <f t="shared" si="52"/>
        <v>0</v>
      </c>
      <c r="AE385" s="46">
        <f t="shared" ca="1" si="44"/>
        <v>0</v>
      </c>
      <c r="AF385" s="52">
        <f t="shared" ca="1" si="45"/>
        <v>0</v>
      </c>
      <c r="AG385" s="46">
        <f t="shared" si="48"/>
        <v>0</v>
      </c>
      <c r="AH385" s="46">
        <f t="shared" ca="1" si="49"/>
        <v>0</v>
      </c>
      <c r="AI385" s="46">
        <f>IFERROR(SUMIFS('4.3期末全在庫'!$G:$G,'4.3期末全在庫'!$B:$B,'4.仕掛品(製品課) (2)'!A385,'4.3期末全在庫'!$K:$K,"半製品"),"")</f>
        <v>0</v>
      </c>
      <c r="AJ385" s="47"/>
      <c r="AK385" s="46">
        <f t="shared" ca="1" si="50"/>
        <v>0</v>
      </c>
      <c r="AL385" s="48"/>
      <c r="AM385" s="50"/>
      <c r="AN385" s="7">
        <v>0</v>
      </c>
      <c r="AO385" s="4">
        <v>130.25509026044762</v>
      </c>
      <c r="AQ385" s="3">
        <f t="shared" ca="1" si="51"/>
        <v>0</v>
      </c>
    </row>
    <row r="386" spans="1:43" ht="13.5" hidden="1" customHeight="1">
      <c r="A386" s="40"/>
      <c r="B386" s="51"/>
      <c r="C386" s="41" t="s">
        <v>202</v>
      </c>
      <c r="D386" s="41"/>
      <c r="E386" s="41"/>
      <c r="F386" s="41"/>
      <c r="G386" s="42">
        <f ca="1">IFERROR(VLOOKUP(F386,'[1]2.仕掛品(製造部)'!MY:NB,4,0),0)</f>
        <v>0</v>
      </c>
      <c r="H386" s="43">
        <v>0</v>
      </c>
      <c r="I386" s="49"/>
      <c r="J386" s="43">
        <v>0</v>
      </c>
      <c r="K386" s="46">
        <f>IFERROR(SUMIF('4.4製品課実績'!$A:$A,'4.仕掛品(製品課) (2)'!A386,'4.4製品課実績'!C:C),"")</f>
        <v>0</v>
      </c>
      <c r="L386" s="46">
        <f t="shared" ca="1" si="46"/>
        <v>0</v>
      </c>
      <c r="M386" s="46">
        <f ca="1">$M$692/$L$692*L386</f>
        <v>0</v>
      </c>
      <c r="N386" s="46"/>
      <c r="O386" s="46"/>
      <c r="P386" s="46"/>
      <c r="Q386" s="46"/>
      <c r="R386" s="52">
        <f ca="1">SUMIF('4.1製品別資材価格'!$A:$C,A386,'4.1製品別資材価格'!$C:$C)</f>
        <v>0</v>
      </c>
      <c r="S386" s="46">
        <f t="shared" ca="1" si="47"/>
        <v>0</v>
      </c>
      <c r="T386" s="46">
        <f ca="1">$T$692/$S$692*S386</f>
        <v>0</v>
      </c>
      <c r="U386" s="46">
        <f>IFERROR(SUMIF('4.4製品課実績'!$A:$A,'4.仕掛品(製品課) (2)'!A386,'4.4製品課実績'!D:D),"")</f>
        <v>0</v>
      </c>
      <c r="V386" s="46">
        <f>$V$692/$U$692*U386</f>
        <v>0</v>
      </c>
      <c r="W386" s="46"/>
      <c r="X386" s="46">
        <f>$X$692/$W$692*W386</f>
        <v>0</v>
      </c>
      <c r="Y386" s="46">
        <f t="shared" si="43"/>
        <v>0</v>
      </c>
      <c r="Z386" s="46">
        <f>$Z$692/$Y$692*Y386</f>
        <v>0</v>
      </c>
      <c r="AA386" s="46"/>
      <c r="AB386" s="46"/>
      <c r="AC386" s="46"/>
      <c r="AD386" s="46">
        <f t="shared" si="52"/>
        <v>0</v>
      </c>
      <c r="AE386" s="46">
        <f t="shared" ca="1" si="44"/>
        <v>0</v>
      </c>
      <c r="AF386" s="52">
        <f t="shared" ca="1" si="45"/>
        <v>0</v>
      </c>
      <c r="AG386" s="46">
        <f t="shared" si="48"/>
        <v>0</v>
      </c>
      <c r="AH386" s="46">
        <f t="shared" ca="1" si="49"/>
        <v>0</v>
      </c>
      <c r="AI386" s="46">
        <f>IFERROR(SUMIFS('4.3期末全在庫'!$G:$G,'4.3期末全在庫'!$B:$B,'4.仕掛品(製品課) (2)'!A386,'4.3期末全在庫'!$K:$K,"半製品"),"")</f>
        <v>0</v>
      </c>
      <c r="AJ386" s="47"/>
      <c r="AK386" s="46">
        <f t="shared" ca="1" si="50"/>
        <v>0</v>
      </c>
      <c r="AL386" s="48"/>
      <c r="AM386" s="50"/>
      <c r="AN386" s="7">
        <v>0</v>
      </c>
      <c r="AO386" s="4">
        <v>130.25509026044762</v>
      </c>
      <c r="AQ386" s="3">
        <f t="shared" ca="1" si="51"/>
        <v>0</v>
      </c>
    </row>
    <row r="387" spans="1:43" ht="13.5" hidden="1" customHeight="1">
      <c r="A387" s="40"/>
      <c r="B387" s="51"/>
      <c r="C387" s="41" t="s">
        <v>202</v>
      </c>
      <c r="D387" s="41"/>
      <c r="E387" s="41"/>
      <c r="F387" s="41"/>
      <c r="G387" s="42">
        <f ca="1">IFERROR(VLOOKUP(F387,'[1]2.仕掛品(製造部)'!MY:NB,4,0),0)</f>
        <v>0</v>
      </c>
      <c r="H387" s="43">
        <v>0</v>
      </c>
      <c r="I387" s="49"/>
      <c r="J387" s="43">
        <v>0</v>
      </c>
      <c r="K387" s="46">
        <f>IFERROR(SUMIF('4.4製品課実績'!$A:$A,'4.仕掛品(製品課) (2)'!A387,'4.4製品課実績'!C:C),"")</f>
        <v>0</v>
      </c>
      <c r="L387" s="46">
        <f t="shared" ca="1" si="46"/>
        <v>0</v>
      </c>
      <c r="M387" s="46">
        <f ca="1">$M$692/$L$692*L387</f>
        <v>0</v>
      </c>
      <c r="N387" s="46"/>
      <c r="O387" s="46"/>
      <c r="P387" s="46"/>
      <c r="Q387" s="46"/>
      <c r="R387" s="52">
        <f ca="1">SUMIF('4.1製品別資材価格'!$A:$C,A387,'4.1製品別資材価格'!$C:$C)</f>
        <v>0</v>
      </c>
      <c r="S387" s="46">
        <f t="shared" ca="1" si="47"/>
        <v>0</v>
      </c>
      <c r="T387" s="46">
        <f ca="1">$T$692/$S$692*S387</f>
        <v>0</v>
      </c>
      <c r="U387" s="46">
        <f>IFERROR(SUMIF('4.4製品課実績'!$A:$A,'4.仕掛品(製品課) (2)'!A387,'4.4製品課実績'!D:D),"")</f>
        <v>0</v>
      </c>
      <c r="V387" s="46">
        <f>$V$692/$U$692*U387</f>
        <v>0</v>
      </c>
      <c r="W387" s="46"/>
      <c r="X387" s="46">
        <f>$X$692/$W$692*W387</f>
        <v>0</v>
      </c>
      <c r="Y387" s="46">
        <f t="shared" si="43"/>
        <v>0</v>
      </c>
      <c r="Z387" s="46">
        <f>$Z$692/$Y$692*Y387</f>
        <v>0</v>
      </c>
      <c r="AA387" s="46"/>
      <c r="AB387" s="46"/>
      <c r="AC387" s="46"/>
      <c r="AD387" s="46">
        <f t="shared" si="52"/>
        <v>0</v>
      </c>
      <c r="AE387" s="46">
        <f t="shared" ca="1" si="44"/>
        <v>0</v>
      </c>
      <c r="AF387" s="52">
        <f t="shared" ca="1" si="45"/>
        <v>0</v>
      </c>
      <c r="AG387" s="46">
        <f t="shared" si="48"/>
        <v>0</v>
      </c>
      <c r="AH387" s="46">
        <f t="shared" ca="1" si="49"/>
        <v>0</v>
      </c>
      <c r="AI387" s="46">
        <f>IFERROR(SUMIFS('4.3期末全在庫'!$G:$G,'4.3期末全在庫'!$B:$B,'4.仕掛品(製品課) (2)'!A387,'4.3期末全在庫'!$K:$K,"半製品"),"")</f>
        <v>0</v>
      </c>
      <c r="AJ387" s="47"/>
      <c r="AK387" s="46">
        <f t="shared" ca="1" si="50"/>
        <v>0</v>
      </c>
      <c r="AL387" s="48"/>
      <c r="AM387" s="50"/>
      <c r="AN387" s="7">
        <v>0</v>
      </c>
      <c r="AO387" s="4">
        <v>130.25509026044762</v>
      </c>
      <c r="AQ387" s="3">
        <f t="shared" ca="1" si="51"/>
        <v>0</v>
      </c>
    </row>
    <row r="388" spans="1:43" ht="13.5" hidden="1" customHeight="1">
      <c r="A388" s="40"/>
      <c r="B388" s="51"/>
      <c r="C388" s="41" t="s">
        <v>202</v>
      </c>
      <c r="D388" s="41"/>
      <c r="E388" s="41"/>
      <c r="F388" s="41"/>
      <c r="G388" s="42">
        <f ca="1">IFERROR(VLOOKUP(F388,'[1]2.仕掛品(製造部)'!MY:NB,4,0),0)</f>
        <v>0</v>
      </c>
      <c r="H388" s="43">
        <v>0</v>
      </c>
      <c r="I388" s="49"/>
      <c r="J388" s="43">
        <v>0</v>
      </c>
      <c r="K388" s="46">
        <f>IFERROR(SUMIF('4.4製品課実績'!$A:$A,'4.仕掛品(製品課) (2)'!A388,'4.4製品課実績'!C:C),"")</f>
        <v>0</v>
      </c>
      <c r="L388" s="46">
        <f t="shared" ca="1" si="46"/>
        <v>0</v>
      </c>
      <c r="M388" s="46">
        <f ca="1">$M$692/$L$692*L388</f>
        <v>0</v>
      </c>
      <c r="N388" s="46"/>
      <c r="O388" s="46"/>
      <c r="P388" s="46"/>
      <c r="Q388" s="46"/>
      <c r="R388" s="52">
        <f ca="1">SUMIF('4.1製品別資材価格'!$A:$C,A388,'4.1製品別資材価格'!$C:$C)</f>
        <v>0</v>
      </c>
      <c r="S388" s="46">
        <f t="shared" ca="1" si="47"/>
        <v>0</v>
      </c>
      <c r="T388" s="46">
        <f ca="1">$T$692/$S$692*S388</f>
        <v>0</v>
      </c>
      <c r="U388" s="46">
        <f>IFERROR(SUMIF('4.4製品課実績'!$A:$A,'4.仕掛品(製品課) (2)'!A388,'4.4製品課実績'!D:D),"")</f>
        <v>0</v>
      </c>
      <c r="V388" s="46">
        <f>$V$692/$U$692*U388</f>
        <v>0</v>
      </c>
      <c r="W388" s="46"/>
      <c r="X388" s="46">
        <f>$X$692/$W$692*W388</f>
        <v>0</v>
      </c>
      <c r="Y388" s="46">
        <f t="shared" si="43"/>
        <v>0</v>
      </c>
      <c r="Z388" s="46">
        <f>$Z$692/$Y$692*Y388</f>
        <v>0</v>
      </c>
      <c r="AA388" s="46"/>
      <c r="AB388" s="46"/>
      <c r="AC388" s="46"/>
      <c r="AD388" s="46">
        <f t="shared" si="52"/>
        <v>0</v>
      </c>
      <c r="AE388" s="46">
        <f t="shared" ca="1" si="44"/>
        <v>0</v>
      </c>
      <c r="AF388" s="52">
        <f t="shared" ca="1" si="45"/>
        <v>0</v>
      </c>
      <c r="AG388" s="46">
        <f t="shared" si="48"/>
        <v>0</v>
      </c>
      <c r="AH388" s="46">
        <f t="shared" ca="1" si="49"/>
        <v>0</v>
      </c>
      <c r="AI388" s="46">
        <f>IFERROR(SUMIFS('4.3期末全在庫'!$G:$G,'4.3期末全在庫'!$B:$B,'4.仕掛品(製品課) (2)'!A388,'4.3期末全在庫'!$K:$K,"半製品"),"")</f>
        <v>0</v>
      </c>
      <c r="AJ388" s="47"/>
      <c r="AK388" s="46">
        <f t="shared" ca="1" si="50"/>
        <v>0</v>
      </c>
      <c r="AL388" s="48"/>
      <c r="AM388" s="50"/>
      <c r="AN388" s="7">
        <v>0</v>
      </c>
      <c r="AO388" s="4">
        <v>130.25509026044762</v>
      </c>
      <c r="AQ388" s="3">
        <f t="shared" ca="1" si="51"/>
        <v>0</v>
      </c>
    </row>
    <row r="389" spans="1:43" ht="13.5" hidden="1" customHeight="1">
      <c r="A389" s="40"/>
      <c r="B389" s="51"/>
      <c r="C389" s="41" t="s">
        <v>202</v>
      </c>
      <c r="D389" s="41"/>
      <c r="E389" s="41"/>
      <c r="F389" s="41"/>
      <c r="G389" s="42">
        <f ca="1">IFERROR(VLOOKUP(F389,'[1]2.仕掛品(製造部)'!MY:NB,4,0),0)</f>
        <v>0</v>
      </c>
      <c r="H389" s="43">
        <v>0</v>
      </c>
      <c r="I389" s="49"/>
      <c r="J389" s="43">
        <v>0</v>
      </c>
      <c r="K389" s="46">
        <f>IFERROR(SUMIF('4.4製品課実績'!$A:$A,'4.仕掛品(製品課) (2)'!A389,'4.4製品課実績'!C:C),"")</f>
        <v>0</v>
      </c>
      <c r="L389" s="46">
        <f t="shared" ca="1" si="46"/>
        <v>0</v>
      </c>
      <c r="M389" s="46">
        <f ca="1">$M$692/$L$692*L389</f>
        <v>0</v>
      </c>
      <c r="N389" s="46"/>
      <c r="O389" s="46"/>
      <c r="P389" s="46"/>
      <c r="Q389" s="46"/>
      <c r="R389" s="52">
        <f ca="1">SUMIF('4.1製品別資材価格'!$A:$C,A389,'4.1製品別資材価格'!$C:$C)</f>
        <v>0</v>
      </c>
      <c r="S389" s="46">
        <f t="shared" ca="1" si="47"/>
        <v>0</v>
      </c>
      <c r="T389" s="46">
        <f ca="1">$T$692/$S$692*S389</f>
        <v>0</v>
      </c>
      <c r="U389" s="46">
        <f>IFERROR(SUMIF('4.4製品課実績'!$A:$A,'4.仕掛品(製品課) (2)'!A389,'4.4製品課実績'!D:D),"")</f>
        <v>0</v>
      </c>
      <c r="V389" s="46">
        <f>$V$692/$U$692*U389</f>
        <v>0</v>
      </c>
      <c r="W389" s="46"/>
      <c r="X389" s="46">
        <f>$X$692/$W$692*W389</f>
        <v>0</v>
      </c>
      <c r="Y389" s="46">
        <f t="shared" si="43"/>
        <v>0</v>
      </c>
      <c r="Z389" s="46">
        <f>$Z$692/$Y$692*Y389</f>
        <v>0</v>
      </c>
      <c r="AA389" s="46"/>
      <c r="AB389" s="46"/>
      <c r="AC389" s="46"/>
      <c r="AD389" s="46">
        <f t="shared" si="52"/>
        <v>0</v>
      </c>
      <c r="AE389" s="46">
        <f t="shared" ca="1" si="44"/>
        <v>0</v>
      </c>
      <c r="AF389" s="52">
        <f t="shared" ca="1" si="45"/>
        <v>0</v>
      </c>
      <c r="AG389" s="46">
        <f t="shared" si="48"/>
        <v>0</v>
      </c>
      <c r="AH389" s="46">
        <f t="shared" ca="1" si="49"/>
        <v>0</v>
      </c>
      <c r="AI389" s="46">
        <f>IFERROR(SUMIFS('4.3期末全在庫'!$G:$G,'4.3期末全在庫'!$B:$B,'4.仕掛品(製品課) (2)'!A389,'4.3期末全在庫'!$K:$K,"半製品"),"")</f>
        <v>0</v>
      </c>
      <c r="AJ389" s="47"/>
      <c r="AK389" s="46">
        <f t="shared" ca="1" si="50"/>
        <v>0</v>
      </c>
      <c r="AL389" s="48"/>
      <c r="AM389" s="50"/>
      <c r="AN389" s="7">
        <v>0</v>
      </c>
      <c r="AO389" s="4">
        <v>130.25509026044762</v>
      </c>
      <c r="AQ389" s="3">
        <f t="shared" ca="1" si="51"/>
        <v>0</v>
      </c>
    </row>
    <row r="390" spans="1:43" ht="13.5" hidden="1" customHeight="1">
      <c r="A390" s="40"/>
      <c r="B390" s="51"/>
      <c r="C390" s="41" t="s">
        <v>202</v>
      </c>
      <c r="D390" s="41"/>
      <c r="E390" s="41"/>
      <c r="F390" s="41"/>
      <c r="G390" s="42">
        <f ca="1">IFERROR(VLOOKUP(F390,'[1]2.仕掛品(製造部)'!MY:NB,4,0),0)</f>
        <v>0</v>
      </c>
      <c r="H390" s="43">
        <v>0</v>
      </c>
      <c r="I390" s="49"/>
      <c r="J390" s="43">
        <v>0</v>
      </c>
      <c r="K390" s="46">
        <f>IFERROR(SUMIF('4.4製品課実績'!$A:$A,'4.仕掛品(製品課) (2)'!A390,'4.4製品課実績'!C:C),"")</f>
        <v>0</v>
      </c>
      <c r="L390" s="46">
        <f t="shared" ca="1" si="46"/>
        <v>0</v>
      </c>
      <c r="M390" s="46">
        <f ca="1">$M$692/$L$692*L390</f>
        <v>0</v>
      </c>
      <c r="N390" s="46"/>
      <c r="O390" s="46"/>
      <c r="P390" s="46"/>
      <c r="Q390" s="46"/>
      <c r="R390" s="52">
        <f ca="1">SUMIF('4.1製品別資材価格'!$A:$C,A390,'4.1製品別資材価格'!$C:$C)</f>
        <v>0</v>
      </c>
      <c r="S390" s="46">
        <f t="shared" ca="1" si="47"/>
        <v>0</v>
      </c>
      <c r="T390" s="46">
        <f ca="1">$T$692/$S$692*S390</f>
        <v>0</v>
      </c>
      <c r="U390" s="46">
        <f>IFERROR(SUMIF('4.4製品課実績'!$A:$A,'4.仕掛品(製品課) (2)'!A390,'4.4製品課実績'!D:D),"")</f>
        <v>0</v>
      </c>
      <c r="V390" s="46">
        <f>$V$692/$U$692*U390</f>
        <v>0</v>
      </c>
      <c r="W390" s="46"/>
      <c r="X390" s="46">
        <f>$X$692/$W$692*W390</f>
        <v>0</v>
      </c>
      <c r="Y390" s="46">
        <f t="shared" si="43"/>
        <v>0</v>
      </c>
      <c r="Z390" s="46">
        <f>$Z$692/$Y$692*Y390</f>
        <v>0</v>
      </c>
      <c r="AA390" s="46"/>
      <c r="AB390" s="46"/>
      <c r="AC390" s="46"/>
      <c r="AD390" s="46">
        <f t="shared" si="52"/>
        <v>0</v>
      </c>
      <c r="AE390" s="46">
        <f t="shared" ca="1" si="44"/>
        <v>0</v>
      </c>
      <c r="AF390" s="52">
        <f t="shared" ca="1" si="45"/>
        <v>0</v>
      </c>
      <c r="AG390" s="46">
        <f t="shared" si="48"/>
        <v>0</v>
      </c>
      <c r="AH390" s="46">
        <f t="shared" ca="1" si="49"/>
        <v>0</v>
      </c>
      <c r="AI390" s="46">
        <f>IFERROR(SUMIFS('4.3期末全在庫'!$G:$G,'4.3期末全在庫'!$B:$B,'4.仕掛品(製品課) (2)'!A390,'4.3期末全在庫'!$K:$K,"半製品"),"")</f>
        <v>0</v>
      </c>
      <c r="AJ390" s="47"/>
      <c r="AK390" s="46">
        <f t="shared" ca="1" si="50"/>
        <v>0</v>
      </c>
      <c r="AL390" s="48"/>
      <c r="AM390" s="50"/>
      <c r="AN390" s="7">
        <v>0</v>
      </c>
      <c r="AO390" s="4">
        <v>130.25509026044762</v>
      </c>
      <c r="AQ390" s="3">
        <f t="shared" ca="1" si="51"/>
        <v>0</v>
      </c>
    </row>
    <row r="391" spans="1:43" ht="13.5" hidden="1" customHeight="1">
      <c r="A391" s="40"/>
      <c r="B391" s="51"/>
      <c r="C391" s="41" t="s">
        <v>202</v>
      </c>
      <c r="D391" s="41"/>
      <c r="E391" s="41"/>
      <c r="F391" s="41"/>
      <c r="G391" s="42">
        <f ca="1">IFERROR(VLOOKUP(F391,'[1]2.仕掛品(製造部)'!MY:NB,4,0),0)</f>
        <v>0</v>
      </c>
      <c r="H391" s="43">
        <v>0</v>
      </c>
      <c r="I391" s="49"/>
      <c r="J391" s="43">
        <v>0</v>
      </c>
      <c r="K391" s="46">
        <f>IFERROR(SUMIF('4.4製品課実績'!$A:$A,'4.仕掛品(製品課) (2)'!A391,'4.4製品課実績'!C:C),"")</f>
        <v>0</v>
      </c>
      <c r="L391" s="46">
        <f t="shared" ca="1" si="46"/>
        <v>0</v>
      </c>
      <c r="M391" s="46">
        <f ca="1">$M$692/$L$692*L391</f>
        <v>0</v>
      </c>
      <c r="N391" s="46"/>
      <c r="O391" s="46"/>
      <c r="P391" s="46"/>
      <c r="Q391" s="46"/>
      <c r="R391" s="52">
        <f ca="1">SUMIF('4.1製品別資材価格'!$A:$C,A391,'4.1製品別資材価格'!$C:$C)</f>
        <v>0</v>
      </c>
      <c r="S391" s="46">
        <f t="shared" ca="1" si="47"/>
        <v>0</v>
      </c>
      <c r="T391" s="46">
        <f ca="1">$T$692/$S$692*S391</f>
        <v>0</v>
      </c>
      <c r="U391" s="46">
        <f>IFERROR(SUMIF('4.4製品課実績'!$A:$A,'4.仕掛品(製品課) (2)'!A391,'4.4製品課実績'!D:D),"")</f>
        <v>0</v>
      </c>
      <c r="V391" s="46">
        <f>$V$692/$U$692*U391</f>
        <v>0</v>
      </c>
      <c r="W391" s="46"/>
      <c r="X391" s="46">
        <f>$X$692/$W$692*W391</f>
        <v>0</v>
      </c>
      <c r="Y391" s="46">
        <f t="shared" si="43"/>
        <v>0</v>
      </c>
      <c r="Z391" s="46">
        <f>$Z$692/$Y$692*Y391</f>
        <v>0</v>
      </c>
      <c r="AA391" s="46"/>
      <c r="AB391" s="46"/>
      <c r="AC391" s="46"/>
      <c r="AD391" s="46">
        <f t="shared" si="52"/>
        <v>0</v>
      </c>
      <c r="AE391" s="46">
        <f t="shared" ca="1" si="44"/>
        <v>0</v>
      </c>
      <c r="AF391" s="52">
        <f t="shared" ca="1" si="45"/>
        <v>0</v>
      </c>
      <c r="AG391" s="46">
        <f t="shared" si="48"/>
        <v>0</v>
      </c>
      <c r="AH391" s="46">
        <f t="shared" ca="1" si="49"/>
        <v>0</v>
      </c>
      <c r="AI391" s="46">
        <f>IFERROR(SUMIFS('4.3期末全在庫'!$G:$G,'4.3期末全在庫'!$B:$B,'4.仕掛品(製品課) (2)'!A391,'4.3期末全在庫'!$K:$K,"半製品"),"")</f>
        <v>0</v>
      </c>
      <c r="AJ391" s="47"/>
      <c r="AK391" s="46">
        <f t="shared" ca="1" si="50"/>
        <v>0</v>
      </c>
      <c r="AL391" s="48"/>
      <c r="AM391" s="50"/>
      <c r="AN391" s="7">
        <v>0</v>
      </c>
      <c r="AO391" s="4">
        <v>130.25509026044762</v>
      </c>
      <c r="AQ391" s="3">
        <f t="shared" ca="1" si="51"/>
        <v>0</v>
      </c>
    </row>
    <row r="392" spans="1:43" ht="13.5" hidden="1" customHeight="1">
      <c r="A392" s="40"/>
      <c r="B392" s="51"/>
      <c r="C392" s="41" t="s">
        <v>202</v>
      </c>
      <c r="D392" s="41"/>
      <c r="E392" s="41"/>
      <c r="F392" s="41"/>
      <c r="G392" s="42">
        <f ca="1">IFERROR(VLOOKUP(F392,'[1]2.仕掛品(製造部)'!MY:NB,4,0),0)</f>
        <v>0</v>
      </c>
      <c r="H392" s="43">
        <v>0</v>
      </c>
      <c r="I392" s="49"/>
      <c r="J392" s="43">
        <v>0</v>
      </c>
      <c r="K392" s="46">
        <f>IFERROR(SUMIF('4.4製品課実績'!$A:$A,'4.仕掛品(製品課) (2)'!A392,'4.4製品課実績'!C:C),"")</f>
        <v>0</v>
      </c>
      <c r="L392" s="46">
        <f t="shared" ca="1" si="46"/>
        <v>0</v>
      </c>
      <c r="M392" s="46">
        <f ca="1">$M$692/$L$692*L392</f>
        <v>0</v>
      </c>
      <c r="N392" s="46"/>
      <c r="O392" s="46"/>
      <c r="P392" s="46"/>
      <c r="Q392" s="46"/>
      <c r="R392" s="52">
        <f ca="1">SUMIF('4.1製品別資材価格'!$A:$C,A392,'4.1製品別資材価格'!$C:$C)</f>
        <v>0</v>
      </c>
      <c r="S392" s="46">
        <f t="shared" ca="1" si="47"/>
        <v>0</v>
      </c>
      <c r="T392" s="46">
        <f ca="1">$T$692/$S$692*S392</f>
        <v>0</v>
      </c>
      <c r="U392" s="46">
        <f>IFERROR(SUMIF('4.4製品課実績'!$A:$A,'4.仕掛品(製品課) (2)'!A392,'4.4製品課実績'!D:D),"")</f>
        <v>0</v>
      </c>
      <c r="V392" s="46">
        <f>$V$692/$U$692*U392</f>
        <v>0</v>
      </c>
      <c r="W392" s="46"/>
      <c r="X392" s="46">
        <f>$X$692/$W$692*W392</f>
        <v>0</v>
      </c>
      <c r="Y392" s="46">
        <f t="shared" si="43"/>
        <v>0</v>
      </c>
      <c r="Z392" s="46">
        <f>$Z$692/$Y$692*Y392</f>
        <v>0</v>
      </c>
      <c r="AA392" s="46"/>
      <c r="AB392" s="46"/>
      <c r="AC392" s="46"/>
      <c r="AD392" s="46">
        <f t="shared" si="52"/>
        <v>0</v>
      </c>
      <c r="AE392" s="46">
        <f t="shared" ca="1" si="44"/>
        <v>0</v>
      </c>
      <c r="AF392" s="52">
        <f t="shared" ca="1" si="45"/>
        <v>0</v>
      </c>
      <c r="AG392" s="46">
        <f t="shared" si="48"/>
        <v>0</v>
      </c>
      <c r="AH392" s="46">
        <f t="shared" ca="1" si="49"/>
        <v>0</v>
      </c>
      <c r="AI392" s="46">
        <f>IFERROR(SUMIFS('4.3期末全在庫'!$G:$G,'4.3期末全在庫'!$B:$B,'4.仕掛品(製品課) (2)'!A392,'4.3期末全在庫'!$K:$K,"半製品"),"")</f>
        <v>0</v>
      </c>
      <c r="AJ392" s="47"/>
      <c r="AK392" s="46">
        <f t="shared" ca="1" si="50"/>
        <v>0</v>
      </c>
      <c r="AL392" s="48"/>
      <c r="AM392" s="50"/>
      <c r="AN392" s="7">
        <v>0</v>
      </c>
      <c r="AO392" s="4">
        <v>130.25509026044762</v>
      </c>
      <c r="AQ392" s="3">
        <f t="shared" ca="1" si="51"/>
        <v>0</v>
      </c>
    </row>
    <row r="393" spans="1:43" ht="13.5" hidden="1" customHeight="1">
      <c r="A393" s="40"/>
      <c r="B393" s="51"/>
      <c r="C393" s="41" t="s">
        <v>202</v>
      </c>
      <c r="D393" s="41"/>
      <c r="E393" s="41"/>
      <c r="F393" s="41"/>
      <c r="G393" s="42">
        <f ca="1">IFERROR(VLOOKUP(F393,'[1]2.仕掛品(製造部)'!MY:NB,4,0),0)</f>
        <v>0</v>
      </c>
      <c r="H393" s="43">
        <v>0</v>
      </c>
      <c r="I393" s="49"/>
      <c r="J393" s="43">
        <v>0</v>
      </c>
      <c r="K393" s="46">
        <f>IFERROR(SUMIF('4.4製品課実績'!$A:$A,'4.仕掛品(製品課) (2)'!A393,'4.4製品課実績'!C:C),"")</f>
        <v>0</v>
      </c>
      <c r="L393" s="46">
        <f t="shared" ca="1" si="46"/>
        <v>0</v>
      </c>
      <c r="M393" s="46">
        <f ca="1">$M$692/$L$692*L393</f>
        <v>0</v>
      </c>
      <c r="N393" s="46"/>
      <c r="O393" s="46"/>
      <c r="P393" s="46"/>
      <c r="Q393" s="46"/>
      <c r="R393" s="52">
        <f ca="1">SUMIF('4.1製品別資材価格'!$A:$C,A393,'4.1製品別資材価格'!$C:$C)</f>
        <v>0</v>
      </c>
      <c r="S393" s="46">
        <f t="shared" ca="1" si="47"/>
        <v>0</v>
      </c>
      <c r="T393" s="46">
        <f ca="1">$T$692/$S$692*S393</f>
        <v>0</v>
      </c>
      <c r="U393" s="46">
        <f>IFERROR(SUMIF('4.4製品課実績'!$A:$A,'4.仕掛品(製品課) (2)'!A393,'4.4製品課実績'!D:D),"")</f>
        <v>0</v>
      </c>
      <c r="V393" s="46">
        <f>$V$692/$U$692*U393</f>
        <v>0</v>
      </c>
      <c r="W393" s="46"/>
      <c r="X393" s="46">
        <f>$X$692/$W$692*W393</f>
        <v>0</v>
      </c>
      <c r="Y393" s="46">
        <f t="shared" si="43"/>
        <v>0</v>
      </c>
      <c r="Z393" s="46">
        <f>$Z$692/$Y$692*Y393</f>
        <v>0</v>
      </c>
      <c r="AA393" s="46"/>
      <c r="AB393" s="46"/>
      <c r="AC393" s="46"/>
      <c r="AD393" s="46">
        <f t="shared" si="52"/>
        <v>0</v>
      </c>
      <c r="AE393" s="46">
        <f t="shared" ca="1" si="44"/>
        <v>0</v>
      </c>
      <c r="AF393" s="52">
        <f t="shared" ca="1" si="45"/>
        <v>0</v>
      </c>
      <c r="AG393" s="46">
        <f t="shared" si="48"/>
        <v>0</v>
      </c>
      <c r="AH393" s="46">
        <f t="shared" ca="1" si="49"/>
        <v>0</v>
      </c>
      <c r="AI393" s="46">
        <f>IFERROR(SUMIFS('4.3期末全在庫'!$G:$G,'4.3期末全在庫'!$B:$B,'4.仕掛品(製品課) (2)'!A393,'4.3期末全在庫'!$K:$K,"半製品"),"")</f>
        <v>0</v>
      </c>
      <c r="AJ393" s="47"/>
      <c r="AK393" s="46">
        <f t="shared" ca="1" si="50"/>
        <v>0</v>
      </c>
      <c r="AL393" s="48"/>
      <c r="AM393" s="50"/>
      <c r="AN393" s="7">
        <v>0</v>
      </c>
      <c r="AO393" s="4">
        <v>130.25509026044762</v>
      </c>
      <c r="AQ393" s="3">
        <f t="shared" ca="1" si="51"/>
        <v>0</v>
      </c>
    </row>
    <row r="394" spans="1:43" ht="13.5" hidden="1" customHeight="1">
      <c r="A394" s="40"/>
      <c r="B394" s="51"/>
      <c r="C394" s="41" t="s">
        <v>202</v>
      </c>
      <c r="D394" s="41"/>
      <c r="E394" s="41"/>
      <c r="F394" s="41"/>
      <c r="G394" s="42">
        <f ca="1">IFERROR(VLOOKUP(F394,'[1]2.仕掛品(製造部)'!MY:NB,4,0),0)</f>
        <v>0</v>
      </c>
      <c r="H394" s="43">
        <v>0</v>
      </c>
      <c r="I394" s="49"/>
      <c r="J394" s="43">
        <v>0</v>
      </c>
      <c r="K394" s="46">
        <f>IFERROR(SUMIF('4.4製品課実績'!$A:$A,'4.仕掛品(製品課) (2)'!A394,'4.4製品課実績'!C:C),"")</f>
        <v>0</v>
      </c>
      <c r="L394" s="46">
        <f t="shared" ca="1" si="46"/>
        <v>0</v>
      </c>
      <c r="M394" s="46">
        <f ca="1">$M$692/$L$692*L394</f>
        <v>0</v>
      </c>
      <c r="N394" s="46"/>
      <c r="O394" s="46"/>
      <c r="P394" s="46"/>
      <c r="Q394" s="46"/>
      <c r="R394" s="52">
        <f ca="1">SUMIF('4.1製品別資材価格'!$A:$C,A394,'4.1製品別資材価格'!$C:$C)</f>
        <v>0</v>
      </c>
      <c r="S394" s="46">
        <f t="shared" ca="1" si="47"/>
        <v>0</v>
      </c>
      <c r="T394" s="46">
        <f ca="1">$T$692/$S$692*S394</f>
        <v>0</v>
      </c>
      <c r="U394" s="46">
        <f>IFERROR(SUMIF('4.4製品課実績'!$A:$A,'4.仕掛品(製品課) (2)'!A394,'4.4製品課実績'!D:D),"")</f>
        <v>0</v>
      </c>
      <c r="V394" s="46">
        <f>$V$692/$U$692*U394</f>
        <v>0</v>
      </c>
      <c r="W394" s="46"/>
      <c r="X394" s="46">
        <f>$X$692/$W$692*W394</f>
        <v>0</v>
      </c>
      <c r="Y394" s="46">
        <f t="shared" si="43"/>
        <v>0</v>
      </c>
      <c r="Z394" s="46">
        <f>$Z$692/$Y$692*Y394</f>
        <v>0</v>
      </c>
      <c r="AA394" s="46"/>
      <c r="AB394" s="46"/>
      <c r="AC394" s="46"/>
      <c r="AD394" s="46">
        <f t="shared" si="52"/>
        <v>0</v>
      </c>
      <c r="AE394" s="46">
        <f t="shared" ca="1" si="44"/>
        <v>0</v>
      </c>
      <c r="AF394" s="52">
        <f t="shared" ca="1" si="45"/>
        <v>0</v>
      </c>
      <c r="AG394" s="46">
        <f t="shared" si="48"/>
        <v>0</v>
      </c>
      <c r="AH394" s="46">
        <f t="shared" ca="1" si="49"/>
        <v>0</v>
      </c>
      <c r="AI394" s="46">
        <f>IFERROR(SUMIFS('4.3期末全在庫'!$G:$G,'4.3期末全在庫'!$B:$B,'4.仕掛品(製品課) (2)'!A394,'4.3期末全在庫'!$K:$K,"半製品"),"")</f>
        <v>0</v>
      </c>
      <c r="AJ394" s="47"/>
      <c r="AK394" s="46">
        <f t="shared" ca="1" si="50"/>
        <v>0</v>
      </c>
      <c r="AL394" s="48"/>
      <c r="AM394" s="50"/>
      <c r="AN394" s="7">
        <v>0</v>
      </c>
      <c r="AO394" s="4">
        <v>130.25509026044762</v>
      </c>
      <c r="AQ394" s="3">
        <f t="shared" ca="1" si="51"/>
        <v>0</v>
      </c>
    </row>
    <row r="395" spans="1:43" ht="13.5" hidden="1" customHeight="1">
      <c r="A395" s="40"/>
      <c r="B395" s="51"/>
      <c r="C395" s="41" t="s">
        <v>202</v>
      </c>
      <c r="D395" s="41"/>
      <c r="E395" s="41"/>
      <c r="F395" s="41"/>
      <c r="G395" s="42">
        <f ca="1">IFERROR(VLOOKUP(F395,'[1]2.仕掛品(製造部)'!MY:NB,4,0),0)</f>
        <v>0</v>
      </c>
      <c r="H395" s="43">
        <v>0</v>
      </c>
      <c r="I395" s="49"/>
      <c r="J395" s="43">
        <v>0</v>
      </c>
      <c r="K395" s="46">
        <f>IFERROR(SUMIF('4.4製品課実績'!$A:$A,'4.仕掛品(製品課) (2)'!A395,'4.4製品課実績'!C:C),"")</f>
        <v>0</v>
      </c>
      <c r="L395" s="46">
        <f t="shared" ca="1" si="46"/>
        <v>0</v>
      </c>
      <c r="M395" s="46">
        <f ca="1">$M$692/$L$692*L395</f>
        <v>0</v>
      </c>
      <c r="N395" s="46"/>
      <c r="O395" s="46"/>
      <c r="P395" s="46"/>
      <c r="Q395" s="46"/>
      <c r="R395" s="52">
        <f ca="1">SUMIF('4.1製品別資材価格'!$A:$C,A395,'4.1製品別資材価格'!$C:$C)</f>
        <v>0</v>
      </c>
      <c r="S395" s="46">
        <f t="shared" ca="1" si="47"/>
        <v>0</v>
      </c>
      <c r="T395" s="46">
        <f ca="1">$T$692/$S$692*S395</f>
        <v>0</v>
      </c>
      <c r="U395" s="46">
        <f>IFERROR(SUMIF('4.4製品課実績'!$A:$A,'4.仕掛品(製品課) (2)'!A395,'4.4製品課実績'!D:D),"")</f>
        <v>0</v>
      </c>
      <c r="V395" s="46">
        <f>$V$692/$U$692*U395</f>
        <v>0</v>
      </c>
      <c r="W395" s="46"/>
      <c r="X395" s="46">
        <f>$X$692/$W$692*W395</f>
        <v>0</v>
      </c>
      <c r="Y395" s="46">
        <f t="shared" si="43"/>
        <v>0</v>
      </c>
      <c r="Z395" s="46">
        <f>$Z$692/$Y$692*Y395</f>
        <v>0</v>
      </c>
      <c r="AA395" s="46"/>
      <c r="AB395" s="46"/>
      <c r="AC395" s="46"/>
      <c r="AD395" s="46">
        <f t="shared" si="52"/>
        <v>0</v>
      </c>
      <c r="AE395" s="46">
        <f t="shared" ca="1" si="44"/>
        <v>0</v>
      </c>
      <c r="AF395" s="52">
        <f t="shared" ca="1" si="45"/>
        <v>0</v>
      </c>
      <c r="AG395" s="46">
        <f t="shared" si="48"/>
        <v>0</v>
      </c>
      <c r="AH395" s="46">
        <f t="shared" ca="1" si="49"/>
        <v>0</v>
      </c>
      <c r="AI395" s="46">
        <f>IFERROR(SUMIFS('4.3期末全在庫'!$G:$G,'4.3期末全在庫'!$B:$B,'4.仕掛品(製品課) (2)'!A395,'4.3期末全在庫'!$K:$K,"半製品"),"")</f>
        <v>0</v>
      </c>
      <c r="AJ395" s="47"/>
      <c r="AK395" s="46">
        <f t="shared" ca="1" si="50"/>
        <v>0</v>
      </c>
      <c r="AL395" s="48"/>
      <c r="AM395" s="50"/>
      <c r="AN395" s="7">
        <v>0</v>
      </c>
      <c r="AO395" s="4">
        <v>130.25509026044762</v>
      </c>
      <c r="AQ395" s="3">
        <f t="shared" ca="1" si="51"/>
        <v>0</v>
      </c>
    </row>
    <row r="396" spans="1:43" ht="13.5" hidden="1" customHeight="1">
      <c r="A396" s="40"/>
      <c r="B396" s="51"/>
      <c r="C396" s="41" t="s">
        <v>202</v>
      </c>
      <c r="D396" s="41"/>
      <c r="E396" s="41"/>
      <c r="F396" s="41"/>
      <c r="G396" s="42">
        <f ca="1">IFERROR(VLOOKUP(F396,'[1]2.仕掛品(製造部)'!MY:NB,4,0),0)</f>
        <v>0</v>
      </c>
      <c r="H396" s="43">
        <v>0</v>
      </c>
      <c r="I396" s="49"/>
      <c r="J396" s="43">
        <v>0</v>
      </c>
      <c r="K396" s="46">
        <f>IFERROR(SUMIF('4.4製品課実績'!$A:$A,'4.仕掛品(製品課) (2)'!A396,'4.4製品課実績'!C:C),"")</f>
        <v>0</v>
      </c>
      <c r="L396" s="46">
        <f t="shared" ca="1" si="46"/>
        <v>0</v>
      </c>
      <c r="M396" s="46">
        <f ca="1">$M$692/$L$692*L396</f>
        <v>0</v>
      </c>
      <c r="N396" s="46"/>
      <c r="O396" s="46"/>
      <c r="P396" s="46"/>
      <c r="Q396" s="46"/>
      <c r="R396" s="52">
        <f ca="1">SUMIF('4.1製品別資材価格'!$A:$C,A396,'4.1製品別資材価格'!$C:$C)</f>
        <v>0</v>
      </c>
      <c r="S396" s="46">
        <f t="shared" ca="1" si="47"/>
        <v>0</v>
      </c>
      <c r="T396" s="46">
        <f ca="1">$T$692/$S$692*S396</f>
        <v>0</v>
      </c>
      <c r="U396" s="46">
        <f>IFERROR(SUMIF('4.4製品課実績'!$A:$A,'4.仕掛品(製品課) (2)'!A396,'4.4製品課実績'!D:D),"")</f>
        <v>0</v>
      </c>
      <c r="V396" s="46">
        <f>$V$692/$U$692*U396</f>
        <v>0</v>
      </c>
      <c r="W396" s="46"/>
      <c r="X396" s="46">
        <f>$X$692/$W$692*W396</f>
        <v>0</v>
      </c>
      <c r="Y396" s="46">
        <f t="shared" ref="Y396:Y406" si="53">(H396*I396+K396)*E396</f>
        <v>0</v>
      </c>
      <c r="Z396" s="46">
        <f>$Z$692/$Y$692*Y396</f>
        <v>0</v>
      </c>
      <c r="AA396" s="46"/>
      <c r="AB396" s="46"/>
      <c r="AC396" s="46"/>
      <c r="AD396" s="46">
        <f t="shared" si="52"/>
        <v>0</v>
      </c>
      <c r="AE396" s="46">
        <f t="shared" ref="AE396:AE406" ca="1" si="54">AD396*AF396</f>
        <v>0</v>
      </c>
      <c r="AF396" s="52">
        <f t="shared" ref="AF396:AF406" ca="1" si="55">IFERROR((J396+M396+O396+Q396+T396+V396+X396+Z396+AA396)/(H396+K396),0)</f>
        <v>0</v>
      </c>
      <c r="AG396" s="46">
        <f t="shared" si="48"/>
        <v>0</v>
      </c>
      <c r="AH396" s="46">
        <f t="shared" ca="1" si="49"/>
        <v>0</v>
      </c>
      <c r="AI396" s="46">
        <f>IFERROR(SUMIFS('4.3期末全在庫'!$G:$G,'4.3期末全在庫'!$B:$B,'4.仕掛品(製品課) (2)'!A396,'4.3期末全在庫'!$K:$K,"半製品"),"")</f>
        <v>0</v>
      </c>
      <c r="AJ396" s="47"/>
      <c r="AK396" s="46">
        <f t="shared" ca="1" si="50"/>
        <v>0</v>
      </c>
      <c r="AL396" s="48"/>
      <c r="AM396" s="50"/>
      <c r="AN396" s="7">
        <v>0</v>
      </c>
      <c r="AO396" s="4">
        <v>130.25509026044762</v>
      </c>
      <c r="AQ396" s="3">
        <f t="shared" ca="1" si="51"/>
        <v>0</v>
      </c>
    </row>
    <row r="397" spans="1:43" ht="13.5" hidden="1" customHeight="1">
      <c r="A397" s="40"/>
      <c r="B397" s="51"/>
      <c r="C397" s="41" t="s">
        <v>202</v>
      </c>
      <c r="D397" s="41"/>
      <c r="E397" s="41"/>
      <c r="F397" s="41"/>
      <c r="G397" s="42">
        <f ca="1">IFERROR(VLOOKUP(F397,'[1]2.仕掛品(製造部)'!MY:NB,4,0),0)</f>
        <v>0</v>
      </c>
      <c r="H397" s="43">
        <v>0</v>
      </c>
      <c r="I397" s="49"/>
      <c r="J397" s="43">
        <v>0</v>
      </c>
      <c r="K397" s="46">
        <f>IFERROR(SUMIF('4.4製品課実績'!$A:$A,'4.仕掛品(製品課) (2)'!A397,'4.4製品課実績'!C:C),"")</f>
        <v>0</v>
      </c>
      <c r="L397" s="46">
        <f t="shared" ref="L397:L406" ca="1" si="56">G397*E397*K397</f>
        <v>0</v>
      </c>
      <c r="M397" s="46">
        <f ca="1">$M$692/$L$692*L397</f>
        <v>0</v>
      </c>
      <c r="N397" s="46"/>
      <c r="O397" s="46"/>
      <c r="P397" s="46"/>
      <c r="Q397" s="46"/>
      <c r="R397" s="52">
        <f ca="1">SUMIF('4.1製品別資材価格'!$A:$C,A397,'4.1製品別資材価格'!$C:$C)</f>
        <v>0</v>
      </c>
      <c r="S397" s="46">
        <f t="shared" ref="S397:S406" ca="1" si="57">K397*R397</f>
        <v>0</v>
      </c>
      <c r="T397" s="46">
        <f ca="1">$T$692/$S$692*S397</f>
        <v>0</v>
      </c>
      <c r="U397" s="46">
        <f>IFERROR(SUMIF('4.4製品課実績'!$A:$A,'4.仕掛品(製品課) (2)'!A397,'4.4製品課実績'!D:D),"")</f>
        <v>0</v>
      </c>
      <c r="V397" s="46">
        <f>$V$692/$U$692*U397</f>
        <v>0</v>
      </c>
      <c r="W397" s="46"/>
      <c r="X397" s="46">
        <f>$X$692/$W$692*W397</f>
        <v>0</v>
      </c>
      <c r="Y397" s="46">
        <f t="shared" si="53"/>
        <v>0</v>
      </c>
      <c r="Z397" s="46">
        <f>$Z$692/$Y$692*Y397</f>
        <v>0</v>
      </c>
      <c r="AA397" s="46"/>
      <c r="AB397" s="46"/>
      <c r="AC397" s="46"/>
      <c r="AD397" s="46">
        <f t="shared" si="52"/>
        <v>0</v>
      </c>
      <c r="AE397" s="46">
        <f t="shared" ca="1" si="54"/>
        <v>0</v>
      </c>
      <c r="AF397" s="52">
        <f t="shared" ca="1" si="55"/>
        <v>0</v>
      </c>
      <c r="AG397" s="46">
        <f t="shared" ref="AG397:AG406" si="58">AI397-((H397+K397)-AB397-AD397)</f>
        <v>0</v>
      </c>
      <c r="AH397" s="46">
        <f t="shared" ref="AH397:AH406" ca="1" si="59">-AF397*AG397</f>
        <v>0</v>
      </c>
      <c r="AI397" s="46">
        <f>IFERROR(SUMIFS('4.3期末全在庫'!$G:$G,'4.3期末全在庫'!$B:$B,'4.仕掛品(製品課) (2)'!A397,'4.3期末全在庫'!$K:$K,"半製品"),"")</f>
        <v>0</v>
      </c>
      <c r="AJ397" s="47"/>
      <c r="AK397" s="46">
        <f t="shared" ref="AK397:AK406" ca="1" si="60">AF397*AI397</f>
        <v>0</v>
      </c>
      <c r="AL397" s="48"/>
      <c r="AM397" s="50"/>
      <c r="AN397" s="7">
        <v>0</v>
      </c>
      <c r="AO397" s="4">
        <v>130.25509026044762</v>
      </c>
      <c r="AQ397" s="3">
        <f t="shared" ca="1" si="51"/>
        <v>0</v>
      </c>
    </row>
    <row r="398" spans="1:43" ht="13.5" hidden="1" customHeight="1">
      <c r="A398" s="40"/>
      <c r="B398" s="51"/>
      <c r="C398" s="41" t="s">
        <v>202</v>
      </c>
      <c r="D398" s="41"/>
      <c r="E398" s="41"/>
      <c r="F398" s="41"/>
      <c r="G398" s="42">
        <f ca="1">IFERROR(VLOOKUP(F398,'[1]2.仕掛品(製造部)'!MY:NB,4,0),0)</f>
        <v>0</v>
      </c>
      <c r="H398" s="43">
        <v>0</v>
      </c>
      <c r="I398" s="49"/>
      <c r="J398" s="43">
        <v>0</v>
      </c>
      <c r="K398" s="46">
        <f>IFERROR(SUMIF('4.4製品課実績'!$A:$A,'4.仕掛品(製品課) (2)'!A398,'4.4製品課実績'!C:C),"")</f>
        <v>0</v>
      </c>
      <c r="L398" s="46">
        <f t="shared" ca="1" si="56"/>
        <v>0</v>
      </c>
      <c r="M398" s="46">
        <f ca="1">$M$692/$L$692*L398</f>
        <v>0</v>
      </c>
      <c r="N398" s="46"/>
      <c r="O398" s="46"/>
      <c r="P398" s="46"/>
      <c r="Q398" s="46"/>
      <c r="R398" s="52">
        <f ca="1">SUMIF('4.1製品別資材価格'!$A:$C,A398,'4.1製品別資材価格'!$C:$C)</f>
        <v>0</v>
      </c>
      <c r="S398" s="46">
        <f t="shared" ca="1" si="57"/>
        <v>0</v>
      </c>
      <c r="T398" s="46">
        <f ca="1">$T$692/$S$692*S398</f>
        <v>0</v>
      </c>
      <c r="U398" s="46">
        <f>IFERROR(SUMIF('4.4製品課実績'!$A:$A,'4.仕掛品(製品課) (2)'!A398,'4.4製品課実績'!D:D),"")</f>
        <v>0</v>
      </c>
      <c r="V398" s="46">
        <f>$V$692/$U$692*U398</f>
        <v>0</v>
      </c>
      <c r="W398" s="46"/>
      <c r="X398" s="46">
        <f>$X$692/$W$692*W398</f>
        <v>0</v>
      </c>
      <c r="Y398" s="46">
        <f t="shared" si="53"/>
        <v>0</v>
      </c>
      <c r="Z398" s="46">
        <f>$Z$692/$Y$692*Y398</f>
        <v>0</v>
      </c>
      <c r="AA398" s="46"/>
      <c r="AB398" s="46"/>
      <c r="AC398" s="46"/>
      <c r="AD398" s="46">
        <f t="shared" si="52"/>
        <v>0</v>
      </c>
      <c r="AE398" s="46">
        <f t="shared" ca="1" si="54"/>
        <v>0</v>
      </c>
      <c r="AF398" s="52">
        <f t="shared" ca="1" si="55"/>
        <v>0</v>
      </c>
      <c r="AG398" s="46">
        <f t="shared" si="58"/>
        <v>0</v>
      </c>
      <c r="AH398" s="46">
        <f t="shared" ca="1" si="59"/>
        <v>0</v>
      </c>
      <c r="AI398" s="46">
        <f>IFERROR(SUMIFS('4.3期末全在庫'!$G:$G,'4.3期末全在庫'!$B:$B,'4.仕掛品(製品課) (2)'!A398,'4.3期末全在庫'!$K:$K,"半製品"),"")</f>
        <v>0</v>
      </c>
      <c r="AJ398" s="47"/>
      <c r="AK398" s="46">
        <f t="shared" ca="1" si="60"/>
        <v>0</v>
      </c>
      <c r="AL398" s="48"/>
      <c r="AM398" s="50"/>
      <c r="AN398" s="7">
        <v>0</v>
      </c>
      <c r="AO398" s="4">
        <v>130.25509026044762</v>
      </c>
      <c r="AQ398" s="3">
        <f t="shared" ca="1" si="51"/>
        <v>0</v>
      </c>
    </row>
    <row r="399" spans="1:43" ht="13.5" hidden="1" customHeight="1">
      <c r="A399" s="40"/>
      <c r="B399" s="51"/>
      <c r="C399" s="41" t="s">
        <v>202</v>
      </c>
      <c r="D399" s="41"/>
      <c r="E399" s="41"/>
      <c r="F399" s="41"/>
      <c r="G399" s="42">
        <f ca="1">IFERROR(VLOOKUP(F399,'[1]2.仕掛品(製造部)'!MY:NB,4,0),0)</f>
        <v>0</v>
      </c>
      <c r="H399" s="43">
        <v>0</v>
      </c>
      <c r="I399" s="49"/>
      <c r="J399" s="43">
        <v>0</v>
      </c>
      <c r="K399" s="46">
        <f>IFERROR(SUMIF('4.4製品課実績'!$A:$A,'4.仕掛品(製品課) (2)'!A399,'4.4製品課実績'!C:C),"")</f>
        <v>0</v>
      </c>
      <c r="L399" s="46">
        <f t="shared" ca="1" si="56"/>
        <v>0</v>
      </c>
      <c r="M399" s="46">
        <f ca="1">$M$692/$L$692*L399</f>
        <v>0</v>
      </c>
      <c r="N399" s="46"/>
      <c r="O399" s="46"/>
      <c r="P399" s="46"/>
      <c r="Q399" s="46"/>
      <c r="R399" s="52">
        <f ca="1">SUMIF('4.1製品別資材価格'!$A:$C,A399,'4.1製品別資材価格'!$C:$C)</f>
        <v>0</v>
      </c>
      <c r="S399" s="46">
        <f t="shared" ca="1" si="57"/>
        <v>0</v>
      </c>
      <c r="T399" s="46">
        <f ca="1">$T$692/$S$692*S399</f>
        <v>0</v>
      </c>
      <c r="U399" s="46">
        <f>IFERROR(SUMIF('4.4製品課実績'!$A:$A,'4.仕掛品(製品課) (2)'!A399,'4.4製品課実績'!D:D),"")</f>
        <v>0</v>
      </c>
      <c r="V399" s="46">
        <f>$V$692/$U$692*U399</f>
        <v>0</v>
      </c>
      <c r="W399" s="46"/>
      <c r="X399" s="46">
        <f>$X$692/$W$692*W399</f>
        <v>0</v>
      </c>
      <c r="Y399" s="46">
        <f t="shared" si="53"/>
        <v>0</v>
      </c>
      <c r="Z399" s="46">
        <f>$Z$692/$Y$692*Y399</f>
        <v>0</v>
      </c>
      <c r="AA399" s="46"/>
      <c r="AB399" s="46"/>
      <c r="AC399" s="46"/>
      <c r="AD399" s="46">
        <f t="shared" si="52"/>
        <v>0</v>
      </c>
      <c r="AE399" s="46">
        <f t="shared" ca="1" si="54"/>
        <v>0</v>
      </c>
      <c r="AF399" s="52">
        <f t="shared" ca="1" si="55"/>
        <v>0</v>
      </c>
      <c r="AG399" s="46">
        <f t="shared" si="58"/>
        <v>0</v>
      </c>
      <c r="AH399" s="46">
        <f t="shared" ca="1" si="59"/>
        <v>0</v>
      </c>
      <c r="AI399" s="46">
        <f>IFERROR(SUMIFS('4.3期末全在庫'!$G:$G,'4.3期末全在庫'!$B:$B,'4.仕掛品(製品課) (2)'!A399,'4.3期末全在庫'!$K:$K,"半製品"),"")</f>
        <v>0</v>
      </c>
      <c r="AJ399" s="47"/>
      <c r="AK399" s="46">
        <f t="shared" ca="1" si="60"/>
        <v>0</v>
      </c>
      <c r="AL399" s="48"/>
      <c r="AM399" s="50"/>
      <c r="AN399" s="7">
        <v>0</v>
      </c>
      <c r="AO399" s="4">
        <v>130.25509026044762</v>
      </c>
      <c r="AQ399" s="3">
        <f t="shared" ca="1" si="51"/>
        <v>0</v>
      </c>
    </row>
    <row r="400" spans="1:43" ht="13.5" hidden="1" customHeight="1">
      <c r="A400" s="40"/>
      <c r="B400" s="51"/>
      <c r="C400" s="41" t="s">
        <v>202</v>
      </c>
      <c r="D400" s="41"/>
      <c r="E400" s="41"/>
      <c r="F400" s="41"/>
      <c r="G400" s="42">
        <f ca="1">IFERROR(VLOOKUP(F400,'[1]2.仕掛品(製造部)'!MY:NB,4,0),0)</f>
        <v>0</v>
      </c>
      <c r="H400" s="43">
        <v>0</v>
      </c>
      <c r="I400" s="49"/>
      <c r="J400" s="43">
        <v>0</v>
      </c>
      <c r="K400" s="46">
        <f>IFERROR(SUMIF('4.4製品課実績'!$A:$A,'4.仕掛品(製品課) (2)'!A400,'4.4製品課実績'!C:C),"")</f>
        <v>0</v>
      </c>
      <c r="L400" s="46">
        <f t="shared" ca="1" si="56"/>
        <v>0</v>
      </c>
      <c r="M400" s="46">
        <f ca="1">$M$692/$L$692*L400</f>
        <v>0</v>
      </c>
      <c r="N400" s="46"/>
      <c r="O400" s="46"/>
      <c r="P400" s="46"/>
      <c r="Q400" s="46"/>
      <c r="R400" s="52">
        <f ca="1">SUMIF('4.1製品別資材価格'!$A:$C,A400,'4.1製品別資材価格'!$C:$C)</f>
        <v>0</v>
      </c>
      <c r="S400" s="46">
        <f t="shared" ca="1" si="57"/>
        <v>0</v>
      </c>
      <c r="T400" s="46">
        <f ca="1">$T$692/$S$692*S400</f>
        <v>0</v>
      </c>
      <c r="U400" s="46">
        <f>IFERROR(SUMIF('4.4製品課実績'!$A:$A,'4.仕掛品(製品課) (2)'!A400,'4.4製品課実績'!D:D),"")</f>
        <v>0</v>
      </c>
      <c r="V400" s="46">
        <f>$V$692/$U$692*U400</f>
        <v>0</v>
      </c>
      <c r="W400" s="46"/>
      <c r="X400" s="46">
        <f>$X$692/$W$692*W400</f>
        <v>0</v>
      </c>
      <c r="Y400" s="46">
        <f t="shared" si="53"/>
        <v>0</v>
      </c>
      <c r="Z400" s="46">
        <f>$Z$692/$Y$692*Y400</f>
        <v>0</v>
      </c>
      <c r="AA400" s="46"/>
      <c r="AB400" s="46"/>
      <c r="AC400" s="46"/>
      <c r="AD400" s="46">
        <f t="shared" si="52"/>
        <v>0</v>
      </c>
      <c r="AE400" s="46">
        <f t="shared" ca="1" si="54"/>
        <v>0</v>
      </c>
      <c r="AF400" s="52">
        <f t="shared" ca="1" si="55"/>
        <v>0</v>
      </c>
      <c r="AG400" s="46">
        <f t="shared" si="58"/>
        <v>0</v>
      </c>
      <c r="AH400" s="46">
        <f t="shared" ca="1" si="59"/>
        <v>0</v>
      </c>
      <c r="AI400" s="46">
        <f>IFERROR(SUMIFS('4.3期末全在庫'!$G:$G,'4.3期末全在庫'!$B:$B,'4.仕掛品(製品課) (2)'!A400,'4.3期末全在庫'!$K:$K,"半製品"),"")</f>
        <v>0</v>
      </c>
      <c r="AJ400" s="47"/>
      <c r="AK400" s="46">
        <f t="shared" ca="1" si="60"/>
        <v>0</v>
      </c>
      <c r="AL400" s="48"/>
      <c r="AM400" s="50"/>
      <c r="AN400" s="7">
        <v>0</v>
      </c>
      <c r="AO400" s="4">
        <v>130.25509026044762</v>
      </c>
      <c r="AQ400" s="3">
        <f t="shared" ca="1" si="51"/>
        <v>0</v>
      </c>
    </row>
    <row r="401" spans="1:43" ht="13.5" hidden="1" customHeight="1">
      <c r="A401" s="40"/>
      <c r="B401" s="51"/>
      <c r="C401" s="41" t="s">
        <v>202</v>
      </c>
      <c r="D401" s="41"/>
      <c r="E401" s="41"/>
      <c r="F401" s="41"/>
      <c r="G401" s="42">
        <f ca="1">IFERROR(VLOOKUP(F401,'[1]2.仕掛品(製造部)'!MY:NB,4,0),0)</f>
        <v>0</v>
      </c>
      <c r="H401" s="43">
        <v>0</v>
      </c>
      <c r="I401" s="49"/>
      <c r="J401" s="43">
        <v>0</v>
      </c>
      <c r="K401" s="46">
        <f>IFERROR(SUMIF('4.4製品課実績'!$A:$A,'4.仕掛品(製品課) (2)'!A401,'4.4製品課実績'!C:C),"")</f>
        <v>0</v>
      </c>
      <c r="L401" s="46">
        <f t="shared" ca="1" si="56"/>
        <v>0</v>
      </c>
      <c r="M401" s="46">
        <f ca="1">$M$692/$L$692*L401</f>
        <v>0</v>
      </c>
      <c r="N401" s="46"/>
      <c r="O401" s="46"/>
      <c r="P401" s="46"/>
      <c r="Q401" s="46"/>
      <c r="R401" s="52">
        <f ca="1">SUMIF('4.1製品別資材価格'!$A:$C,A401,'4.1製品別資材価格'!$C:$C)</f>
        <v>0</v>
      </c>
      <c r="S401" s="46">
        <f t="shared" ca="1" si="57"/>
        <v>0</v>
      </c>
      <c r="T401" s="46">
        <f ca="1">$T$692/$S$692*S401</f>
        <v>0</v>
      </c>
      <c r="U401" s="46">
        <f>IFERROR(SUMIF('4.4製品課実績'!$A:$A,'4.仕掛品(製品課) (2)'!A401,'4.4製品課実績'!D:D),"")</f>
        <v>0</v>
      </c>
      <c r="V401" s="46">
        <f>$V$692/$U$692*U401</f>
        <v>0</v>
      </c>
      <c r="W401" s="46"/>
      <c r="X401" s="46">
        <f>$X$692/$W$692*W401</f>
        <v>0</v>
      </c>
      <c r="Y401" s="46">
        <f t="shared" si="53"/>
        <v>0</v>
      </c>
      <c r="Z401" s="46">
        <f>$Z$692/$Y$692*Y401</f>
        <v>0</v>
      </c>
      <c r="AA401" s="46"/>
      <c r="AB401" s="46"/>
      <c r="AC401" s="46"/>
      <c r="AD401" s="46">
        <f t="shared" si="52"/>
        <v>0</v>
      </c>
      <c r="AE401" s="46">
        <f t="shared" ca="1" si="54"/>
        <v>0</v>
      </c>
      <c r="AF401" s="52">
        <f t="shared" ca="1" si="55"/>
        <v>0</v>
      </c>
      <c r="AG401" s="46">
        <f t="shared" si="58"/>
        <v>0</v>
      </c>
      <c r="AH401" s="46">
        <f t="shared" ca="1" si="59"/>
        <v>0</v>
      </c>
      <c r="AI401" s="46">
        <f>IFERROR(SUMIFS('4.3期末全在庫'!$G:$G,'4.3期末全在庫'!$B:$B,'4.仕掛品(製品課) (2)'!A401,'4.3期末全在庫'!$K:$K,"半製品"),"")</f>
        <v>0</v>
      </c>
      <c r="AJ401" s="47"/>
      <c r="AK401" s="46">
        <f t="shared" ca="1" si="60"/>
        <v>0</v>
      </c>
      <c r="AL401" s="48"/>
      <c r="AM401" s="50"/>
      <c r="AN401" s="7">
        <v>0</v>
      </c>
      <c r="AO401" s="4">
        <v>130.25509026044762</v>
      </c>
      <c r="AQ401" s="3">
        <f t="shared" ca="1" si="51"/>
        <v>0</v>
      </c>
    </row>
    <row r="402" spans="1:43" ht="13.5" hidden="1" customHeight="1">
      <c r="A402" s="40"/>
      <c r="B402" s="51"/>
      <c r="C402" s="41" t="s">
        <v>202</v>
      </c>
      <c r="D402" s="41"/>
      <c r="E402" s="41"/>
      <c r="F402" s="41"/>
      <c r="G402" s="42">
        <f ca="1">IFERROR(VLOOKUP(F402,'[1]2.仕掛品(製造部)'!MY:NB,4,0),0)</f>
        <v>0</v>
      </c>
      <c r="H402" s="43">
        <v>0</v>
      </c>
      <c r="I402" s="49"/>
      <c r="J402" s="43">
        <v>0</v>
      </c>
      <c r="K402" s="46">
        <f>IFERROR(SUMIF('4.4製品課実績'!$A:$A,'4.仕掛品(製品課) (2)'!A402,'4.4製品課実績'!C:C),"")</f>
        <v>0</v>
      </c>
      <c r="L402" s="46">
        <f t="shared" ca="1" si="56"/>
        <v>0</v>
      </c>
      <c r="M402" s="46">
        <f ca="1">$M$692/$L$692*L402</f>
        <v>0</v>
      </c>
      <c r="N402" s="46"/>
      <c r="O402" s="46"/>
      <c r="P402" s="46"/>
      <c r="Q402" s="46"/>
      <c r="R402" s="52">
        <f ca="1">SUMIF('4.1製品別資材価格'!$A:$C,A402,'4.1製品別資材価格'!$C:$C)</f>
        <v>0</v>
      </c>
      <c r="S402" s="46">
        <f t="shared" ca="1" si="57"/>
        <v>0</v>
      </c>
      <c r="T402" s="46">
        <f ca="1">$T$692/$S$692*S402</f>
        <v>0</v>
      </c>
      <c r="U402" s="46">
        <f>IFERROR(SUMIF('4.4製品課実績'!$A:$A,'4.仕掛品(製品課) (2)'!A402,'4.4製品課実績'!D:D),"")</f>
        <v>0</v>
      </c>
      <c r="V402" s="46">
        <f>$V$692/$U$692*U402</f>
        <v>0</v>
      </c>
      <c r="W402" s="46"/>
      <c r="X402" s="46">
        <f>$X$692/$W$692*W402</f>
        <v>0</v>
      </c>
      <c r="Y402" s="46">
        <f t="shared" si="53"/>
        <v>0</v>
      </c>
      <c r="Z402" s="46">
        <f>$Z$692/$Y$692*Y402</f>
        <v>0</v>
      </c>
      <c r="AA402" s="46"/>
      <c r="AB402" s="46"/>
      <c r="AC402" s="46"/>
      <c r="AD402" s="46">
        <f t="shared" si="52"/>
        <v>0</v>
      </c>
      <c r="AE402" s="46">
        <f t="shared" ca="1" si="54"/>
        <v>0</v>
      </c>
      <c r="AF402" s="52">
        <f t="shared" ca="1" si="55"/>
        <v>0</v>
      </c>
      <c r="AG402" s="46">
        <f t="shared" si="58"/>
        <v>0</v>
      </c>
      <c r="AH402" s="46">
        <f t="shared" ca="1" si="59"/>
        <v>0</v>
      </c>
      <c r="AI402" s="46">
        <f>IFERROR(SUMIFS('4.3期末全在庫'!$G:$G,'4.3期末全在庫'!$B:$B,'4.仕掛品(製品課) (2)'!A402,'4.3期末全在庫'!$K:$K,"半製品"),"")</f>
        <v>0</v>
      </c>
      <c r="AJ402" s="47"/>
      <c r="AK402" s="46">
        <f t="shared" ca="1" si="60"/>
        <v>0</v>
      </c>
      <c r="AL402" s="48"/>
      <c r="AM402" s="50"/>
      <c r="AN402" s="7">
        <v>0</v>
      </c>
      <c r="AO402" s="4">
        <v>130.25509026044762</v>
      </c>
      <c r="AQ402" s="3">
        <f t="shared" ref="AQ402:AQ457" ca="1" si="61">IF(SUM(H402:AK402)=0,0,"ok")</f>
        <v>0</v>
      </c>
    </row>
    <row r="403" spans="1:43" ht="13.5" hidden="1" customHeight="1">
      <c r="A403" s="40"/>
      <c r="B403" s="51"/>
      <c r="C403" s="41" t="s">
        <v>202</v>
      </c>
      <c r="D403" s="41"/>
      <c r="E403" s="41"/>
      <c r="F403" s="41"/>
      <c r="G403" s="42">
        <f ca="1">IFERROR(VLOOKUP(F403,'[1]2.仕掛品(製造部)'!MY:NB,4,0),0)</f>
        <v>0</v>
      </c>
      <c r="H403" s="43">
        <v>0</v>
      </c>
      <c r="I403" s="49"/>
      <c r="J403" s="43">
        <v>0</v>
      </c>
      <c r="K403" s="46">
        <f>IFERROR(SUMIF('4.4製品課実績'!$A:$A,'4.仕掛品(製品課) (2)'!A403,'4.4製品課実績'!C:C),"")</f>
        <v>0</v>
      </c>
      <c r="L403" s="46">
        <f t="shared" ca="1" si="56"/>
        <v>0</v>
      </c>
      <c r="M403" s="46">
        <f ca="1">$M$692/$L$692*L403</f>
        <v>0</v>
      </c>
      <c r="N403" s="46"/>
      <c r="O403" s="46"/>
      <c r="P403" s="46"/>
      <c r="Q403" s="46"/>
      <c r="R403" s="52">
        <f ca="1">SUMIF('4.1製品別資材価格'!$A:$C,A403,'4.1製品別資材価格'!$C:$C)</f>
        <v>0</v>
      </c>
      <c r="S403" s="46">
        <f t="shared" ca="1" si="57"/>
        <v>0</v>
      </c>
      <c r="T403" s="46">
        <f ca="1">$T$692/$S$692*S403</f>
        <v>0</v>
      </c>
      <c r="U403" s="46">
        <f>IFERROR(SUMIF('4.4製品課実績'!$A:$A,'4.仕掛品(製品課) (2)'!A403,'4.4製品課実績'!D:D),"")</f>
        <v>0</v>
      </c>
      <c r="V403" s="46">
        <f>$V$692/$U$692*U403</f>
        <v>0</v>
      </c>
      <c r="W403" s="46"/>
      <c r="X403" s="46">
        <f>$X$692/$W$692*W403</f>
        <v>0</v>
      </c>
      <c r="Y403" s="46">
        <f t="shared" si="53"/>
        <v>0</v>
      </c>
      <c r="Z403" s="46">
        <f>$Z$692/$Y$692*Y403</f>
        <v>0</v>
      </c>
      <c r="AA403" s="46"/>
      <c r="AB403" s="46"/>
      <c r="AC403" s="46"/>
      <c r="AD403" s="46">
        <f t="shared" si="52"/>
        <v>0</v>
      </c>
      <c r="AE403" s="46">
        <f t="shared" ca="1" si="54"/>
        <v>0</v>
      </c>
      <c r="AF403" s="52">
        <f t="shared" ca="1" si="55"/>
        <v>0</v>
      </c>
      <c r="AG403" s="46">
        <f t="shared" si="58"/>
        <v>0</v>
      </c>
      <c r="AH403" s="46">
        <f t="shared" ca="1" si="59"/>
        <v>0</v>
      </c>
      <c r="AI403" s="46">
        <f>IFERROR(SUMIFS('4.3期末全在庫'!$G:$G,'4.3期末全在庫'!$B:$B,'4.仕掛品(製品課) (2)'!A403,'4.3期末全在庫'!$K:$K,"半製品"),"")</f>
        <v>0</v>
      </c>
      <c r="AJ403" s="47"/>
      <c r="AK403" s="46">
        <f t="shared" ca="1" si="60"/>
        <v>0</v>
      </c>
      <c r="AL403" s="48"/>
      <c r="AM403" s="50"/>
      <c r="AN403" s="7">
        <v>0</v>
      </c>
      <c r="AO403" s="4">
        <v>130.25509026044762</v>
      </c>
      <c r="AQ403" s="3">
        <f t="shared" ca="1" si="61"/>
        <v>0</v>
      </c>
    </row>
    <row r="404" spans="1:43" ht="13.5" hidden="1" customHeight="1">
      <c r="A404" s="40"/>
      <c r="B404" s="51"/>
      <c r="C404" s="41" t="s">
        <v>202</v>
      </c>
      <c r="D404" s="41"/>
      <c r="E404" s="41"/>
      <c r="F404" s="41"/>
      <c r="G404" s="42">
        <f ca="1">IFERROR(VLOOKUP(F404,'[1]2.仕掛品(製造部)'!MY:NB,4,0),0)</f>
        <v>0</v>
      </c>
      <c r="H404" s="43">
        <v>0</v>
      </c>
      <c r="I404" s="49"/>
      <c r="J404" s="43">
        <v>0</v>
      </c>
      <c r="K404" s="46">
        <f>IFERROR(SUMIF('4.4製品課実績'!$A:$A,'4.仕掛品(製品課) (2)'!A404,'4.4製品課実績'!C:C),"")</f>
        <v>0</v>
      </c>
      <c r="L404" s="46">
        <f t="shared" ca="1" si="56"/>
        <v>0</v>
      </c>
      <c r="M404" s="46">
        <f ca="1">$M$692/$L$692*L404</f>
        <v>0</v>
      </c>
      <c r="N404" s="46"/>
      <c r="O404" s="46"/>
      <c r="P404" s="46"/>
      <c r="Q404" s="46"/>
      <c r="R404" s="52">
        <f ca="1">SUMIF('4.1製品別資材価格'!$A:$C,A404,'4.1製品別資材価格'!$C:$C)</f>
        <v>0</v>
      </c>
      <c r="S404" s="46">
        <f t="shared" ca="1" si="57"/>
        <v>0</v>
      </c>
      <c r="T404" s="46">
        <f ca="1">$T$692/$S$692*S404</f>
        <v>0</v>
      </c>
      <c r="U404" s="46">
        <f>IFERROR(SUMIF('4.4製品課実績'!$A:$A,'4.仕掛品(製品課) (2)'!A404,'4.4製品課実績'!D:D),"")</f>
        <v>0</v>
      </c>
      <c r="V404" s="46">
        <f>$V$692/$U$692*U404</f>
        <v>0</v>
      </c>
      <c r="W404" s="46"/>
      <c r="X404" s="46">
        <f>$X$692/$W$692*W404</f>
        <v>0</v>
      </c>
      <c r="Y404" s="46">
        <f t="shared" si="53"/>
        <v>0</v>
      </c>
      <c r="Z404" s="46">
        <f>$Z$692/$Y$692*Y404</f>
        <v>0</v>
      </c>
      <c r="AA404" s="46"/>
      <c r="AB404" s="46"/>
      <c r="AC404" s="46"/>
      <c r="AD404" s="46">
        <f t="shared" si="52"/>
        <v>0</v>
      </c>
      <c r="AE404" s="46">
        <f t="shared" ca="1" si="54"/>
        <v>0</v>
      </c>
      <c r="AF404" s="52">
        <f t="shared" ca="1" si="55"/>
        <v>0</v>
      </c>
      <c r="AG404" s="46">
        <f t="shared" si="58"/>
        <v>0</v>
      </c>
      <c r="AH404" s="46">
        <f t="shared" ca="1" si="59"/>
        <v>0</v>
      </c>
      <c r="AI404" s="46">
        <f>IFERROR(SUMIFS('4.3期末全在庫'!$G:$G,'4.3期末全在庫'!$B:$B,'4.仕掛品(製品課) (2)'!A404,'4.3期末全在庫'!$K:$K,"半製品"),"")</f>
        <v>0</v>
      </c>
      <c r="AJ404" s="47"/>
      <c r="AK404" s="46">
        <f t="shared" ca="1" si="60"/>
        <v>0</v>
      </c>
      <c r="AL404" s="48"/>
      <c r="AM404" s="50"/>
      <c r="AN404" s="7">
        <v>0</v>
      </c>
      <c r="AO404" s="4">
        <v>130.25509026044762</v>
      </c>
      <c r="AQ404" s="3">
        <f t="shared" ca="1" si="61"/>
        <v>0</v>
      </c>
    </row>
    <row r="405" spans="1:43" ht="13.5" hidden="1" customHeight="1">
      <c r="A405" s="40"/>
      <c r="B405" s="51"/>
      <c r="C405" s="41" t="s">
        <v>202</v>
      </c>
      <c r="D405" s="41"/>
      <c r="E405" s="41"/>
      <c r="F405" s="41"/>
      <c r="G405" s="42">
        <f ca="1">IFERROR(VLOOKUP(F405,'[1]2.仕掛品(製造部)'!MY:NB,4,0),0)</f>
        <v>0</v>
      </c>
      <c r="H405" s="43">
        <v>0</v>
      </c>
      <c r="I405" s="49"/>
      <c r="J405" s="43">
        <v>0</v>
      </c>
      <c r="K405" s="46">
        <f>IFERROR(SUMIF('4.4製品課実績'!$A:$A,'4.仕掛品(製品課) (2)'!A405,'4.4製品課実績'!C:C),"")</f>
        <v>0</v>
      </c>
      <c r="L405" s="46">
        <f t="shared" ca="1" si="56"/>
        <v>0</v>
      </c>
      <c r="M405" s="46">
        <f ca="1">$M$692/$L$692*L405</f>
        <v>0</v>
      </c>
      <c r="N405" s="46"/>
      <c r="O405" s="46"/>
      <c r="P405" s="46"/>
      <c r="Q405" s="46"/>
      <c r="R405" s="52">
        <f ca="1">SUMIF('4.1製品別資材価格'!$A:$C,A405,'4.1製品別資材価格'!$C:$C)</f>
        <v>0</v>
      </c>
      <c r="S405" s="46">
        <f t="shared" ca="1" si="57"/>
        <v>0</v>
      </c>
      <c r="T405" s="46">
        <f ca="1">$T$692/$S$692*S405</f>
        <v>0</v>
      </c>
      <c r="U405" s="46">
        <f>IFERROR(SUMIF('4.4製品課実績'!$A:$A,'4.仕掛品(製品課) (2)'!A405,'4.4製品課実績'!D:D),"")</f>
        <v>0</v>
      </c>
      <c r="V405" s="46">
        <f>$V$692/$U$692*U405</f>
        <v>0</v>
      </c>
      <c r="W405" s="46"/>
      <c r="X405" s="46">
        <f>$X$692/$W$692*W405</f>
        <v>0</v>
      </c>
      <c r="Y405" s="46">
        <f t="shared" si="53"/>
        <v>0</v>
      </c>
      <c r="Z405" s="46">
        <f>$Z$692/$Y$692*Y405</f>
        <v>0</v>
      </c>
      <c r="AA405" s="46"/>
      <c r="AB405" s="46"/>
      <c r="AC405" s="46"/>
      <c r="AD405" s="46">
        <f t="shared" si="52"/>
        <v>0</v>
      </c>
      <c r="AE405" s="46">
        <f t="shared" ca="1" si="54"/>
        <v>0</v>
      </c>
      <c r="AF405" s="52">
        <f t="shared" ca="1" si="55"/>
        <v>0</v>
      </c>
      <c r="AG405" s="46">
        <f t="shared" si="58"/>
        <v>0</v>
      </c>
      <c r="AH405" s="46">
        <f t="shared" ca="1" si="59"/>
        <v>0</v>
      </c>
      <c r="AI405" s="46">
        <f>IFERROR(SUMIFS('4.3期末全在庫'!$G:$G,'4.3期末全在庫'!$B:$B,'4.仕掛品(製品課) (2)'!A405,'4.3期末全在庫'!$K:$K,"半製品"),"")</f>
        <v>0</v>
      </c>
      <c r="AJ405" s="47"/>
      <c r="AK405" s="46">
        <f t="shared" ca="1" si="60"/>
        <v>0</v>
      </c>
      <c r="AL405" s="48"/>
      <c r="AM405" s="50"/>
      <c r="AN405" s="7">
        <v>0</v>
      </c>
      <c r="AO405" s="4">
        <v>130.25509026044762</v>
      </c>
      <c r="AQ405" s="3">
        <f t="shared" ca="1" si="61"/>
        <v>0</v>
      </c>
    </row>
    <row r="406" spans="1:43" ht="13.5" hidden="1" customHeight="1">
      <c r="A406" s="40"/>
      <c r="B406" s="51"/>
      <c r="C406" s="41" t="s">
        <v>202</v>
      </c>
      <c r="D406" s="41"/>
      <c r="E406" s="41"/>
      <c r="F406" s="41"/>
      <c r="G406" s="42">
        <f ca="1">IFERROR(VLOOKUP(F406,'[1]2.仕掛品(製造部)'!MY:NB,4,0),0)</f>
        <v>0</v>
      </c>
      <c r="H406" s="43">
        <v>0</v>
      </c>
      <c r="I406" s="49"/>
      <c r="J406" s="43">
        <v>0</v>
      </c>
      <c r="K406" s="46">
        <f>IFERROR(SUMIF('4.4製品課実績'!$A:$A,'4.仕掛品(製品課) (2)'!A406,'4.4製品課実績'!C:C),"")</f>
        <v>0</v>
      </c>
      <c r="L406" s="46">
        <f t="shared" ca="1" si="56"/>
        <v>0</v>
      </c>
      <c r="M406" s="46">
        <f ca="1">$M$692/$L$692*L406</f>
        <v>0</v>
      </c>
      <c r="N406" s="46"/>
      <c r="O406" s="46"/>
      <c r="P406" s="46"/>
      <c r="Q406" s="46"/>
      <c r="R406" s="52">
        <f ca="1">SUMIF('4.1製品別資材価格'!$A:$C,A406,'4.1製品別資材価格'!$C:$C)</f>
        <v>0</v>
      </c>
      <c r="S406" s="46">
        <f t="shared" ca="1" si="57"/>
        <v>0</v>
      </c>
      <c r="T406" s="46">
        <f ca="1">$T$692/$S$692*S406</f>
        <v>0</v>
      </c>
      <c r="U406" s="46">
        <f>IFERROR(SUMIF('4.4製品課実績'!$A:$A,'4.仕掛品(製品課) (2)'!A406,'4.4製品課実績'!D:D),"")</f>
        <v>0</v>
      </c>
      <c r="V406" s="46">
        <f>$V$692/$U$692*U406</f>
        <v>0</v>
      </c>
      <c r="W406" s="46"/>
      <c r="X406" s="46">
        <f>$X$692/$W$692*W406</f>
        <v>0</v>
      </c>
      <c r="Y406" s="46">
        <f t="shared" si="53"/>
        <v>0</v>
      </c>
      <c r="Z406" s="46">
        <f>$Z$692/$Y$692*Y406</f>
        <v>0</v>
      </c>
      <c r="AA406" s="46"/>
      <c r="AB406" s="46"/>
      <c r="AC406" s="46"/>
      <c r="AD406" s="46">
        <f t="shared" si="52"/>
        <v>0</v>
      </c>
      <c r="AE406" s="46">
        <f t="shared" ca="1" si="54"/>
        <v>0</v>
      </c>
      <c r="AF406" s="52">
        <f t="shared" ca="1" si="55"/>
        <v>0</v>
      </c>
      <c r="AG406" s="46">
        <f t="shared" si="58"/>
        <v>0</v>
      </c>
      <c r="AH406" s="46">
        <f t="shared" ca="1" si="59"/>
        <v>0</v>
      </c>
      <c r="AI406" s="46">
        <f>IFERROR(SUMIFS('4.3期末全在庫'!$G:$G,'4.3期末全在庫'!$B:$B,'4.仕掛品(製品課) (2)'!A406,'4.3期末全在庫'!$K:$K,"半製品"),"")</f>
        <v>0</v>
      </c>
      <c r="AJ406" s="47"/>
      <c r="AK406" s="46">
        <f t="shared" ca="1" si="60"/>
        <v>0</v>
      </c>
      <c r="AL406" s="48"/>
      <c r="AM406" s="50"/>
      <c r="AN406" s="7">
        <v>0</v>
      </c>
      <c r="AO406" s="4">
        <v>130.25509026044762</v>
      </c>
      <c r="AQ406" s="3">
        <f t="shared" ca="1" si="61"/>
        <v>0</v>
      </c>
    </row>
    <row r="407" spans="1:43" ht="13.5" hidden="1" customHeight="1">
      <c r="A407" s="40"/>
      <c r="B407" s="51"/>
      <c r="C407" s="41" t="s">
        <v>202</v>
      </c>
      <c r="D407" s="41"/>
      <c r="E407" s="41"/>
      <c r="F407" s="41"/>
      <c r="G407" s="42">
        <f ca="1">IFERROR(VLOOKUP(F407,'[1]2.仕掛品(製造部)'!MY:NB,4,0),0)</f>
        <v>0</v>
      </c>
      <c r="H407" s="43">
        <v>0</v>
      </c>
      <c r="I407" s="49"/>
      <c r="J407" s="43">
        <v>0</v>
      </c>
      <c r="K407" s="46">
        <f>IFERROR(SUMIF('4.4製品課実績'!$A:$A,'4.仕掛品(製品課) (2)'!A407,'4.4製品課実績'!C:C),"")</f>
        <v>0</v>
      </c>
      <c r="L407" s="46">
        <f ca="1">G407*E407*K407</f>
        <v>0</v>
      </c>
      <c r="M407" s="46">
        <f ca="1">$M$692/$L$692*L407</f>
        <v>0</v>
      </c>
      <c r="N407" s="46"/>
      <c r="O407" s="46"/>
      <c r="P407" s="46"/>
      <c r="Q407" s="46"/>
      <c r="R407" s="52">
        <f ca="1">SUMIF('4.1製品別資材価格'!$A:$C,A407,'4.1製品別資材価格'!$C:$C)</f>
        <v>0</v>
      </c>
      <c r="S407" s="46">
        <f ca="1">K407*R407</f>
        <v>0</v>
      </c>
      <c r="T407" s="46">
        <f ca="1">$T$692/$S$692*S407</f>
        <v>0</v>
      </c>
      <c r="U407" s="46">
        <f>IFERROR(SUMIF('4.4製品課実績'!$A:$A,'4.仕掛品(製品課) (2)'!A407,'4.4製品課実績'!D:D),"")</f>
        <v>0</v>
      </c>
      <c r="V407" s="46">
        <f>$V$692/$U$692*U407</f>
        <v>0</v>
      </c>
      <c r="W407" s="46"/>
      <c r="X407" s="46">
        <f>$X$692/$W$692*W407</f>
        <v>0</v>
      </c>
      <c r="Y407" s="46">
        <f>(H407*I407+K407)*E407</f>
        <v>0</v>
      </c>
      <c r="Z407" s="46">
        <f>$Z$692/$Y$692*Y407</f>
        <v>0</v>
      </c>
      <c r="AA407" s="46"/>
      <c r="AB407" s="46"/>
      <c r="AC407" s="46"/>
      <c r="AD407" s="46">
        <f t="shared" si="52"/>
        <v>0</v>
      </c>
      <c r="AE407" s="46">
        <f ca="1">AD407*AF407</f>
        <v>0</v>
      </c>
      <c r="AF407" s="52">
        <f ca="1">IFERROR((J407+M407+O407+Q407+T407+V407+X407+Z407+AA407)/(H407+K407),0)</f>
        <v>0</v>
      </c>
      <c r="AG407" s="46">
        <f>AI407-((H407+K407)-AB407-AD407)</f>
        <v>0</v>
      </c>
      <c r="AH407" s="46">
        <f ca="1">-AF407*AG407</f>
        <v>0</v>
      </c>
      <c r="AI407" s="46">
        <f>IFERROR(SUMIFS('4.3期末全在庫'!$G:$G,'4.3期末全在庫'!$B:$B,'4.仕掛品(製品課) (2)'!A407,'4.3期末全在庫'!$K:$K,"半製品"),"")</f>
        <v>0</v>
      </c>
      <c r="AJ407" s="47"/>
      <c r="AK407" s="46">
        <f ca="1">AF407*AI407</f>
        <v>0</v>
      </c>
      <c r="AL407" s="48"/>
      <c r="AM407" s="50"/>
      <c r="AN407" s="7">
        <v>0</v>
      </c>
      <c r="AO407" s="4">
        <v>130.25509026044762</v>
      </c>
      <c r="AQ407" s="3">
        <f t="shared" ca="1" si="61"/>
        <v>0</v>
      </c>
    </row>
    <row r="408" spans="1:43" ht="13.5" hidden="1" customHeight="1">
      <c r="A408" s="53"/>
      <c r="B408" s="53"/>
      <c r="C408" s="53"/>
      <c r="D408" s="53"/>
      <c r="E408" s="53"/>
      <c r="F408" s="53"/>
      <c r="G408" s="54"/>
      <c r="H408" s="55"/>
      <c r="I408" s="56"/>
      <c r="J408" s="55"/>
      <c r="K408" s="44"/>
      <c r="L408" s="44"/>
      <c r="M408" s="44"/>
      <c r="N408" s="44"/>
      <c r="O408" s="44"/>
      <c r="P408" s="44"/>
      <c r="Q408" s="44"/>
      <c r="R408" s="45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>
        <f t="shared" si="52"/>
        <v>0</v>
      </c>
      <c r="AE408" s="44"/>
      <c r="AF408" s="45"/>
      <c r="AG408" s="44">
        <f>AI408-((H408+K408)-AB408-AD408)</f>
        <v>0</v>
      </c>
      <c r="AH408" s="44"/>
      <c r="AI408" s="44"/>
      <c r="AJ408" s="57"/>
      <c r="AK408" s="44"/>
      <c r="AL408" s="48"/>
      <c r="AM408" s="50"/>
      <c r="AN408" s="7"/>
      <c r="AO408" s="4" t="e">
        <v>#N/A</v>
      </c>
      <c r="AQ408" s="3">
        <f t="shared" si="61"/>
        <v>0</v>
      </c>
    </row>
    <row r="409" spans="1:43" ht="13.5" customHeight="1">
      <c r="A409" s="40">
        <v>20211100027</v>
      </c>
      <c r="B409" s="41" t="s">
        <v>467</v>
      </c>
      <c r="C409" s="41" t="s">
        <v>468</v>
      </c>
      <c r="D409" s="41"/>
      <c r="E409" s="41">
        <v>44.1</v>
      </c>
      <c r="F409" s="41" t="s">
        <v>469</v>
      </c>
      <c r="G409" s="42">
        <f ca="1">IFERROR(VLOOKUP(F409,'[1]2.仕掛品(製造部)'!MY:NB,4,0),0)</f>
        <v>0</v>
      </c>
      <c r="H409" s="43">
        <v>0</v>
      </c>
      <c r="I409" s="43"/>
      <c r="J409" s="43">
        <v>0</v>
      </c>
      <c r="K409" s="46">
        <f>IFERROR(SUMIF('4.4製品課実績'!$A:$A,'4.仕掛品(製品課) (2)'!A409,'4.4製品課実績'!C:C),"")</f>
        <v>23100</v>
      </c>
      <c r="L409" s="46"/>
      <c r="M409" s="46"/>
      <c r="N409" s="46"/>
      <c r="O409" s="58">
        <f ca="1">AC449*-1</f>
        <v>2936345.1860858928</v>
      </c>
      <c r="P409" s="46"/>
      <c r="Q409" s="46"/>
      <c r="R409" s="52">
        <f ca="1">SUMIF('4.1製品別資材価格'!$A:$C,A409,'4.1製品別資材価格'!$C:$C)</f>
        <v>53.837495076920966</v>
      </c>
      <c r="S409" s="46">
        <f t="shared" ref="S409:S416" ca="1" si="62">K409*R409</f>
        <v>1243646.1362768742</v>
      </c>
      <c r="T409" s="46">
        <f ca="1">$T$692/$S$692*S409</f>
        <v>983207.13489978027</v>
      </c>
      <c r="U409" s="46">
        <f>IFERROR(SUMIF('4.4製品課実績'!$A:$A,'4.仕掛品(製品課) (2)'!A409,'4.4製品課実績'!D:D),"")</f>
        <v>36195</v>
      </c>
      <c r="V409" s="46">
        <f>$V$692/$U$692*U409</f>
        <v>4163929.5040464886</v>
      </c>
      <c r="W409" s="46"/>
      <c r="X409" s="46">
        <f>$X$692/$W$692*W409</f>
        <v>0</v>
      </c>
      <c r="Y409" s="46">
        <f t="shared" ref="Y409:Y416" si="63">(H409*I409+K409)*E409</f>
        <v>1018710</v>
      </c>
      <c r="Z409" s="46">
        <f>$Z$692/$Y$692*Y409</f>
        <v>434165.08833790891</v>
      </c>
      <c r="AA409" s="46"/>
      <c r="AB409" s="46"/>
      <c r="AC409" s="46"/>
      <c r="AD409" s="46">
        <f t="shared" si="52"/>
        <v>23100</v>
      </c>
      <c r="AE409" s="46">
        <f t="shared" ref="AE409:AE418" ca="1" si="64">AD409*AF409</f>
        <v>8517646.913370071</v>
      </c>
      <c r="AF409" s="52">
        <f t="shared" ref="AF409:AF418" ca="1" si="65">IFERROR((J409+M409+O409+Q409+T409+V409+X409+Z409+AA409)/(H409+K409),0)</f>
        <v>368.72930360909396</v>
      </c>
      <c r="AG409" s="46">
        <f>AI409-((H409+K409)-AB409-AD409)</f>
        <v>0</v>
      </c>
      <c r="AH409" s="46">
        <f ca="1">-AF409*AG409</f>
        <v>0</v>
      </c>
      <c r="AI409" s="46">
        <f>IFERROR(SUMIFS('4.3期末全在庫'!$G:$G,'4.3期末全在庫'!$B:$B,'4.仕掛品(製品課) (2)'!A409,'4.3期末全在庫'!$K:$K,"半製品"),"")</f>
        <v>0</v>
      </c>
      <c r="AJ409" s="47"/>
      <c r="AK409" s="46">
        <f t="shared" ref="AK409:AK418" ca="1" si="66">AF409*AI409</f>
        <v>0</v>
      </c>
      <c r="AL409" s="48"/>
      <c r="AM409" s="50"/>
      <c r="AN409" s="7"/>
      <c r="AO409" s="4">
        <v>598.89897370722758</v>
      </c>
      <c r="AQ409" s="3" t="str">
        <f t="shared" ca="1" si="61"/>
        <v>ok</v>
      </c>
    </row>
    <row r="410" spans="1:43" ht="13.5" customHeight="1">
      <c r="A410" s="40">
        <v>20220100056</v>
      </c>
      <c r="B410" s="41" t="s">
        <v>470</v>
      </c>
      <c r="C410" s="41" t="s">
        <v>468</v>
      </c>
      <c r="D410" s="41"/>
      <c r="E410" s="41">
        <v>90</v>
      </c>
      <c r="F410" s="41" t="s">
        <v>469</v>
      </c>
      <c r="G410" s="42">
        <f ca="1">IFERROR(VLOOKUP(F410,'[1]2.仕掛品(製造部)'!MY:NB,4,0),0)</f>
        <v>0</v>
      </c>
      <c r="H410" s="43">
        <v>0</v>
      </c>
      <c r="I410" s="43"/>
      <c r="J410" s="43">
        <v>0</v>
      </c>
      <c r="K410" s="46">
        <f>IFERROR(SUMIF('4.4製品課実績'!$A:$A,'4.仕掛品(製品課) (2)'!A410,'4.4製品課実績'!C:C),"")</f>
        <v>60256</v>
      </c>
      <c r="L410" s="46"/>
      <c r="M410" s="46"/>
      <c r="N410" s="46"/>
      <c r="O410" s="58">
        <f ca="1">(AC450+AC451)*-1</f>
        <v>28308957.726339702</v>
      </c>
      <c r="P410" s="46"/>
      <c r="Q410" s="46"/>
      <c r="R410" s="52">
        <f ca="1">SUMIF('4.1製品別資材価格'!$A:$C,A410,'4.1製品別資材価格'!$C:$C)</f>
        <v>48.279178812545069</v>
      </c>
      <c r="S410" s="46">
        <f t="shared" ca="1" si="62"/>
        <v>2909110.1985287159</v>
      </c>
      <c r="T410" s="46">
        <f ca="1">$T$692/$S$692*S410</f>
        <v>2299896.9079467854</v>
      </c>
      <c r="U410" s="46">
        <f>IFERROR(SUMIF('4.4製品課実績'!$A:$A,'4.仕掛品(製品課) (2)'!A410,'4.4製品課実績'!D:D),"")</f>
        <v>118570</v>
      </c>
      <c r="V410" s="46">
        <f>$V$692/$U$692*U410</f>
        <v>13640478.554905156</v>
      </c>
      <c r="W410" s="46"/>
      <c r="X410" s="46">
        <f>$X$692/$W$692*W410</f>
        <v>0</v>
      </c>
      <c r="Y410" s="46">
        <f t="shared" si="63"/>
        <v>5423040</v>
      </c>
      <c r="Z410" s="46">
        <f>$Z$692/$Y$692*Y410</f>
        <v>2311251.1319806552</v>
      </c>
      <c r="AA410" s="46"/>
      <c r="AB410" s="46"/>
      <c r="AC410" s="46"/>
      <c r="AD410" s="46">
        <f t="shared" si="52"/>
        <v>60256</v>
      </c>
      <c r="AE410" s="46">
        <f t="shared" ca="1" si="64"/>
        <v>46560584.321172297</v>
      </c>
      <c r="AF410" s="52">
        <f t="shared" ca="1" si="65"/>
        <v>772.71283060894018</v>
      </c>
      <c r="AG410" s="46">
        <f t="shared" ref="AG410:AG416" si="67">AI410-((H410+K410)-AB410-AD410)</f>
        <v>0</v>
      </c>
      <c r="AH410" s="46">
        <f t="shared" ref="AH410:AH416" ca="1" si="68">-AF410*AG410</f>
        <v>0</v>
      </c>
      <c r="AI410" s="46">
        <f>IFERROR(SUMIFS('4.3期末全在庫'!$G:$G,'4.3期末全在庫'!$B:$B,'4.仕掛品(製品課) (2)'!A410,'4.3期末全在庫'!$K:$K,"半製品"),"")</f>
        <v>0</v>
      </c>
      <c r="AJ410" s="47"/>
      <c r="AK410" s="46">
        <f t="shared" ca="1" si="66"/>
        <v>0</v>
      </c>
      <c r="AL410" s="48"/>
      <c r="AM410" s="50"/>
      <c r="AN410" s="7"/>
      <c r="AO410" s="4">
        <v>0</v>
      </c>
      <c r="AQ410" s="3" t="str">
        <f t="shared" ca="1" si="61"/>
        <v>ok</v>
      </c>
    </row>
    <row r="411" spans="1:43" ht="13.5" customHeight="1">
      <c r="A411" s="40">
        <v>20220400011</v>
      </c>
      <c r="B411" s="41" t="s">
        <v>471</v>
      </c>
      <c r="C411" s="41" t="s">
        <v>468</v>
      </c>
      <c r="D411" s="41"/>
      <c r="E411" s="41">
        <v>44.1</v>
      </c>
      <c r="F411" s="41" t="s">
        <v>469</v>
      </c>
      <c r="G411" s="42"/>
      <c r="H411" s="43">
        <v>0</v>
      </c>
      <c r="I411" s="49"/>
      <c r="J411" s="43">
        <v>0</v>
      </c>
      <c r="K411" s="46">
        <f>IFERROR(SUMIF('4.4製品課実績'!$A:$A,'4.仕掛品(製品課) (2)'!A411,'4.4製品課実績'!C:C),"")</f>
        <v>60230</v>
      </c>
      <c r="L411" s="46"/>
      <c r="M411" s="46"/>
      <c r="N411" s="46"/>
      <c r="O411" s="58">
        <f ca="1">AC448*-1</f>
        <v>32376285.376236398</v>
      </c>
      <c r="P411" s="46"/>
      <c r="Q411" s="46"/>
      <c r="R411" s="52">
        <f ca="1">SUMIF('4.1製品別資材価格'!$A:$C,A411,'4.1製品別資材価格'!$C:$C)</f>
        <v>38.137397642689074</v>
      </c>
      <c r="S411" s="46">
        <f t="shared" ca="1" si="62"/>
        <v>2297015.4600191629</v>
      </c>
      <c r="T411" s="46">
        <f ca="1">$T$692/$S$692*S411</f>
        <v>1815984.4053607406</v>
      </c>
      <c r="U411" s="46">
        <f>IFERROR(SUMIF('4.4製品課実績'!$A:$A,'4.仕掛品(製品課) (2)'!A411,'4.4製品課実績'!D:D),"")</f>
        <v>94205</v>
      </c>
      <c r="V411" s="46">
        <f>$V$692/$U$692*U411</f>
        <v>10837490.784050267</v>
      </c>
      <c r="W411" s="46"/>
      <c r="X411" s="46">
        <f>$X$692/$W$692*W411</f>
        <v>0</v>
      </c>
      <c r="Y411" s="46">
        <f t="shared" si="63"/>
        <v>2656143</v>
      </c>
      <c r="Z411" s="46">
        <f>$Z$692/$Y$692*Y411</f>
        <v>1132024.3840083226</v>
      </c>
      <c r="AA411" s="46"/>
      <c r="AB411" s="46"/>
      <c r="AC411" s="46"/>
      <c r="AD411" s="46">
        <f t="shared" si="52"/>
        <v>60230</v>
      </c>
      <c r="AE411" s="46">
        <f t="shared" ca="1" si="64"/>
        <v>46161784.949655734</v>
      </c>
      <c r="AF411" s="52">
        <f t="shared" ca="1" si="65"/>
        <v>766.42511953604071</v>
      </c>
      <c r="AG411" s="46">
        <f t="shared" si="67"/>
        <v>0</v>
      </c>
      <c r="AH411" s="46">
        <f t="shared" ca="1" si="68"/>
        <v>0</v>
      </c>
      <c r="AI411" s="46">
        <f>IFERROR(SUMIFS('4.3期末全在庫'!$G:$G,'4.3期末全在庫'!$B:$B,'4.仕掛品(製品課) (2)'!A411,'4.3期末全在庫'!$K:$K,"半製品"),"")</f>
        <v>0</v>
      </c>
      <c r="AJ411" s="47"/>
      <c r="AK411" s="46">
        <f t="shared" ca="1" si="66"/>
        <v>0</v>
      </c>
      <c r="AL411" s="48"/>
      <c r="AM411" s="50"/>
      <c r="AN411" s="7"/>
      <c r="AO411" s="4">
        <v>11.364155620447729</v>
      </c>
      <c r="AQ411" s="3" t="str">
        <f t="shared" ca="1" si="61"/>
        <v>ok</v>
      </c>
    </row>
    <row r="412" spans="1:43" ht="13.5" customHeight="1">
      <c r="A412" s="40">
        <v>20220400012</v>
      </c>
      <c r="B412" s="41" t="s">
        <v>472</v>
      </c>
      <c r="C412" s="41" t="s">
        <v>468</v>
      </c>
      <c r="D412" s="41"/>
      <c r="E412" s="41">
        <v>44.1</v>
      </c>
      <c r="F412" s="41" t="s">
        <v>469</v>
      </c>
      <c r="G412" s="42"/>
      <c r="H412" s="43">
        <v>0</v>
      </c>
      <c r="I412" s="49"/>
      <c r="J412" s="43">
        <v>0</v>
      </c>
      <c r="K412" s="46">
        <f>IFERROR(SUMIF('4.4製品課実績'!$A:$A,'4.仕掛品(製品課) (2)'!A412,'4.4製品課実績'!C:C),"")</f>
        <v>29700</v>
      </c>
      <c r="L412" s="46"/>
      <c r="M412" s="46"/>
      <c r="N412" s="46"/>
      <c r="O412" s="58">
        <f ca="1">AC447*E412*K412/(E412*K412+E413*K413)*-1</f>
        <v>12260295.289978625</v>
      </c>
      <c r="P412" s="46"/>
      <c r="Q412" s="46"/>
      <c r="R412" s="52">
        <f ca="1">SUMIF('4.1製品別資材価格'!$A:$C,A412,'4.1製品別資材価格'!$C:$C)</f>
        <v>54.93743944371618</v>
      </c>
      <c r="S412" s="46">
        <f t="shared" ca="1" si="62"/>
        <v>1631641.9514783705</v>
      </c>
      <c r="T412" s="46">
        <f ca="1">$T$692/$S$692*S412</f>
        <v>1289950.5426020806</v>
      </c>
      <c r="U412" s="46">
        <f>IFERROR(SUMIF('4.4製品課実績'!$A:$A,'4.仕掛品(製品課) (2)'!A412,'4.4製品課実績'!D:D),"")</f>
        <v>46495</v>
      </c>
      <c r="V412" s="46">
        <f>$V$692/$U$692*U412</f>
        <v>5348857.6402995298</v>
      </c>
      <c r="W412" s="46"/>
      <c r="X412" s="46">
        <f>$X$692/$W$692*W412</f>
        <v>0</v>
      </c>
      <c r="Y412" s="46">
        <f t="shared" si="63"/>
        <v>1309770</v>
      </c>
      <c r="Z412" s="46">
        <f>$Z$692/$Y$692*Y412</f>
        <v>558212.25643445423</v>
      </c>
      <c r="AA412" s="46"/>
      <c r="AB412" s="46"/>
      <c r="AC412" s="46"/>
      <c r="AD412" s="46">
        <f t="shared" si="52"/>
        <v>29700</v>
      </c>
      <c r="AE412" s="46">
        <f t="shared" ca="1" si="64"/>
        <v>19457315.729314692</v>
      </c>
      <c r="AF412" s="52">
        <f t="shared" ca="1" si="65"/>
        <v>655.12847573450142</v>
      </c>
      <c r="AG412" s="46">
        <f t="shared" si="67"/>
        <v>0</v>
      </c>
      <c r="AH412" s="46">
        <f t="shared" ca="1" si="68"/>
        <v>0</v>
      </c>
      <c r="AI412" s="46">
        <f>IFERROR(SUMIFS('4.3期末全在庫'!$G:$G,'4.3期末全在庫'!$B:$B,'4.仕掛品(製品課) (2)'!A412,'4.3期末全在庫'!$K:$K,"半製品"),"")</f>
        <v>0</v>
      </c>
      <c r="AJ412" s="47"/>
      <c r="AK412" s="46">
        <f t="shared" ca="1" si="66"/>
        <v>0</v>
      </c>
      <c r="AL412" s="48"/>
      <c r="AM412" s="50"/>
      <c r="AN412" s="7"/>
      <c r="AO412" s="4">
        <v>0</v>
      </c>
      <c r="AQ412" s="3" t="str">
        <f t="shared" ca="1" si="61"/>
        <v>ok</v>
      </c>
    </row>
    <row r="413" spans="1:43" ht="13.5" customHeight="1">
      <c r="A413" s="40">
        <v>20220400033</v>
      </c>
      <c r="B413" s="41" t="s">
        <v>473</v>
      </c>
      <c r="C413" s="41" t="s">
        <v>468</v>
      </c>
      <c r="D413" s="41"/>
      <c r="E413" s="41">
        <f>44.1/30*20</f>
        <v>29.4</v>
      </c>
      <c r="F413" s="41" t="s">
        <v>469</v>
      </c>
      <c r="G413" s="42"/>
      <c r="H413" s="43">
        <v>0</v>
      </c>
      <c r="I413" s="49"/>
      <c r="J413" s="43">
        <v>0</v>
      </c>
      <c r="K413" s="46">
        <f>IFERROR(SUMIF('4.4製品課実績'!$A:$A,'4.仕掛品(製品課) (2)'!A413,'4.4製品課実績'!C:C),"")</f>
        <v>15000</v>
      </c>
      <c r="L413" s="46"/>
      <c r="M413" s="46"/>
      <c r="N413" s="46"/>
      <c r="O413" s="58">
        <f ca="1">AC447*E413*K413/(E412*K412+E413*K413)*-1</f>
        <v>4128045.5521813557</v>
      </c>
      <c r="P413" s="46"/>
      <c r="Q413" s="46"/>
      <c r="R413" s="52">
        <f ca="1">SUMIF('4.1製品別資材価格'!$A:$C,A413,'4.1製品別資材価格'!$C:$C)</f>
        <v>32.407483796535232</v>
      </c>
      <c r="S413" s="46">
        <f t="shared" ca="1" si="62"/>
        <v>486112.25694802846</v>
      </c>
      <c r="T413" s="46">
        <f ca="1">$T$692/$S$692*S413</f>
        <v>384312.72807583475</v>
      </c>
      <c r="U413" s="46">
        <f>IFERROR(SUMIF('4.4製品課実績'!$A:$A,'4.仕掛品(製品課) (2)'!A413,'4.4製品課実績'!D:D),"")</f>
        <v>19550</v>
      </c>
      <c r="V413" s="46">
        <f>$V$692/$U$692*U413</f>
        <v>2249062.6275482485</v>
      </c>
      <c r="W413" s="46"/>
      <c r="X413" s="46">
        <f>$X$692/$W$692*W413</f>
        <v>0</v>
      </c>
      <c r="Y413" s="46">
        <f t="shared" si="63"/>
        <v>441000</v>
      </c>
      <c r="Z413" s="46">
        <f>$Z$692/$Y$692*Y413</f>
        <v>187950.25469173546</v>
      </c>
      <c r="AA413" s="46"/>
      <c r="AB413" s="46"/>
      <c r="AC413" s="46"/>
      <c r="AD413" s="46">
        <f t="shared" ref="AD413:AD418" si="69">K413-N413-AB413</f>
        <v>15000</v>
      </c>
      <c r="AE413" s="46">
        <f t="shared" ca="1" si="64"/>
        <v>6949371.1624971749</v>
      </c>
      <c r="AF413" s="52">
        <f t="shared" ca="1" si="65"/>
        <v>463.29141083314499</v>
      </c>
      <c r="AG413" s="46">
        <f t="shared" si="67"/>
        <v>0</v>
      </c>
      <c r="AH413" s="46">
        <f t="shared" ca="1" si="68"/>
        <v>0</v>
      </c>
      <c r="AI413" s="46">
        <f>IFERROR(SUMIFS('4.3期末全在庫'!$G:$G,'4.3期末全在庫'!$B:$B,'4.仕掛品(製品課) (2)'!A413,'4.3期末全在庫'!$K:$K,"半製品"),"")</f>
        <v>0</v>
      </c>
      <c r="AJ413" s="47"/>
      <c r="AK413" s="46">
        <f t="shared" ca="1" si="66"/>
        <v>0</v>
      </c>
      <c r="AL413" s="48"/>
      <c r="AM413" s="50"/>
      <c r="AN413" s="7"/>
      <c r="AO413" s="4">
        <v>9.1477083273530457</v>
      </c>
      <c r="AQ413" s="3" t="str">
        <f t="shared" ca="1" si="61"/>
        <v>ok</v>
      </c>
    </row>
    <row r="414" spans="1:43" ht="13.5" customHeight="1">
      <c r="A414" s="40">
        <v>20230600088</v>
      </c>
      <c r="B414" s="41" t="s">
        <v>474</v>
      </c>
      <c r="C414" s="41" t="s">
        <v>468</v>
      </c>
      <c r="D414" s="41"/>
      <c r="E414" s="41">
        <v>44.1</v>
      </c>
      <c r="F414" s="41" t="s">
        <v>469</v>
      </c>
      <c r="G414" s="42">
        <f ca="1">IFERROR(VLOOKUP(F414,'[1]2.仕掛品(製造部)'!MY:NB,4,0),0)</f>
        <v>0</v>
      </c>
      <c r="H414" s="43">
        <v>0</v>
      </c>
      <c r="I414" s="49"/>
      <c r="J414" s="43">
        <v>0</v>
      </c>
      <c r="K414" s="46">
        <f>IFERROR(SUMIF('4.4製品課実績'!$A:$A,'4.仕掛品(製品課) (2)'!A414,'4.4製品課実績'!C:C),"")</f>
        <v>31400</v>
      </c>
      <c r="L414" s="46">
        <f ca="1">G414*E414*K414</f>
        <v>0</v>
      </c>
      <c r="M414" s="46">
        <f ca="1">$M$692/$L$692*L414</f>
        <v>0</v>
      </c>
      <c r="N414" s="46"/>
      <c r="O414" s="58">
        <f ca="1">AC452*-1</f>
        <v>5843292.0178968655</v>
      </c>
      <c r="P414" s="46"/>
      <c r="Q414" s="46"/>
      <c r="R414" s="52">
        <f ca="1">SUMIF('4.1製品別資材価格'!$A:$C,A414,'4.1製品別資材価格'!$C:$C)</f>
        <v>53.160332564547787</v>
      </c>
      <c r="S414" s="46">
        <f t="shared" ca="1" si="62"/>
        <v>1669234.4425268006</v>
      </c>
      <c r="T414" s="46">
        <f ca="1">$T$692/$S$692*S414</f>
        <v>1319670.576572615</v>
      </c>
      <c r="U414" s="46">
        <f>IFERROR(SUMIF('4.4製品課実績'!$A:$A,'4.仕掛品(製品課) (2)'!A414,'4.4製品課実績'!D:D),"")</f>
        <v>49810</v>
      </c>
      <c r="V414" s="46">
        <f>$V$692/$U$692*U414</f>
        <v>5730220.4336664071</v>
      </c>
      <c r="W414" s="46"/>
      <c r="X414" s="46">
        <f>$X$692/$W$692*W414</f>
        <v>0</v>
      </c>
      <c r="Y414" s="46">
        <f t="shared" si="63"/>
        <v>1384740</v>
      </c>
      <c r="Z414" s="46">
        <f>$Z$692/$Y$692*Y414</f>
        <v>590163.79973204935</v>
      </c>
      <c r="AA414" s="46"/>
      <c r="AB414" s="46"/>
      <c r="AC414" s="46"/>
      <c r="AD414" s="46">
        <f t="shared" si="69"/>
        <v>31400</v>
      </c>
      <c r="AE414" s="46">
        <f t="shared" ca="1" si="64"/>
        <v>13483346.827867938</v>
      </c>
      <c r="AF414" s="52">
        <f t="shared" ca="1" si="65"/>
        <v>429.40594993209993</v>
      </c>
      <c r="AG414" s="46">
        <f t="shared" si="67"/>
        <v>0</v>
      </c>
      <c r="AH414" s="46">
        <f t="shared" ca="1" si="68"/>
        <v>0</v>
      </c>
      <c r="AI414" s="46">
        <f>IFERROR(SUMIFS('4.3期末全在庫'!$G:$G,'4.3期末全在庫'!$B:$B,'4.仕掛品(製品課) (2)'!A414,'4.3期末全在庫'!$K:$K,"半製品"),"")</f>
        <v>0</v>
      </c>
      <c r="AJ414" s="47"/>
      <c r="AK414" s="46">
        <f t="shared" ca="1" si="66"/>
        <v>0</v>
      </c>
      <c r="AL414" s="48"/>
      <c r="AM414" s="50"/>
      <c r="AN414" s="7">
        <v>0</v>
      </c>
      <c r="AO414" s="4">
        <v>130.25509026044762</v>
      </c>
      <c r="AQ414" s="3" t="str">
        <f t="shared" ca="1" si="61"/>
        <v>ok</v>
      </c>
    </row>
    <row r="415" spans="1:43" ht="13.5" hidden="1" customHeight="1">
      <c r="A415" s="40">
        <v>20231200048</v>
      </c>
      <c r="B415" s="41" t="s">
        <v>475</v>
      </c>
      <c r="C415" s="41" t="s">
        <v>468</v>
      </c>
      <c r="D415" s="41"/>
      <c r="E415" s="41">
        <v>45</v>
      </c>
      <c r="F415" s="41" t="s">
        <v>469</v>
      </c>
      <c r="G415" s="42">
        <f ca="1">IFERROR(VLOOKUP(F415,'[1]2.仕掛品(製造部)'!MY:NB,4,0),0)</f>
        <v>0</v>
      </c>
      <c r="H415" s="43">
        <v>0</v>
      </c>
      <c r="I415" s="49"/>
      <c r="J415" s="43">
        <v>0</v>
      </c>
      <c r="K415" s="46">
        <f>IFERROR(SUMIF('4.4製品課実績'!$A:$A,'4.仕掛品(製品課) (2)'!A415,'4.4製品課実績'!C:C),"")</f>
        <v>0</v>
      </c>
      <c r="L415" s="46">
        <f ca="1">G415*E415*K415</f>
        <v>0</v>
      </c>
      <c r="M415" s="46">
        <f ca="1">$M$692/$L$692*L415</f>
        <v>0</v>
      </c>
      <c r="N415" s="46"/>
      <c r="O415" s="58"/>
      <c r="P415" s="46"/>
      <c r="Q415" s="46"/>
      <c r="R415" s="52">
        <f ca="1">SUMIF('4.1製品別資材価格'!$A:$C,A415,'4.1製品別資材価格'!$C:$C)</f>
        <v>0</v>
      </c>
      <c r="S415" s="46">
        <f t="shared" ca="1" si="62"/>
        <v>0</v>
      </c>
      <c r="T415" s="46">
        <f ca="1">$T$692/$S$692*S415</f>
        <v>0</v>
      </c>
      <c r="U415" s="46">
        <f>IFERROR(SUMIF('4.4製品課実績'!$A:$A,'4.仕掛品(製品課) (2)'!A415,'4.4製品課実績'!D:D),"")</f>
        <v>0</v>
      </c>
      <c r="V415" s="46">
        <f>$V$692/$U$692*U415</f>
        <v>0</v>
      </c>
      <c r="W415" s="46"/>
      <c r="X415" s="46">
        <f>$X$692/$W$692*W415</f>
        <v>0</v>
      </c>
      <c r="Y415" s="46">
        <f t="shared" si="63"/>
        <v>0</v>
      </c>
      <c r="Z415" s="46">
        <f>$Z$692/$Y$692*Y415</f>
        <v>0</v>
      </c>
      <c r="AA415" s="46"/>
      <c r="AB415" s="46"/>
      <c r="AC415" s="46"/>
      <c r="AD415" s="46">
        <f t="shared" si="69"/>
        <v>0</v>
      </c>
      <c r="AE415" s="46">
        <f t="shared" ca="1" si="64"/>
        <v>0</v>
      </c>
      <c r="AF415" s="52">
        <f t="shared" ca="1" si="65"/>
        <v>0</v>
      </c>
      <c r="AG415" s="46">
        <f t="shared" si="67"/>
        <v>0</v>
      </c>
      <c r="AH415" s="46">
        <f t="shared" ca="1" si="68"/>
        <v>0</v>
      </c>
      <c r="AI415" s="46">
        <f>IFERROR(SUMIFS('4.3期末全在庫'!$G:$G,'4.3期末全在庫'!$B:$B,'4.仕掛品(製品課) (2)'!A415,'4.3期末全在庫'!$K:$K,"半製品"),"")</f>
        <v>0</v>
      </c>
      <c r="AJ415" s="47"/>
      <c r="AK415" s="46">
        <f t="shared" ca="1" si="66"/>
        <v>0</v>
      </c>
      <c r="AL415" s="48"/>
      <c r="AM415" s="50"/>
      <c r="AN415" s="7">
        <v>0</v>
      </c>
      <c r="AO415" s="4">
        <v>130.25509026044762</v>
      </c>
      <c r="AQ415" s="3">
        <f t="shared" ca="1" si="61"/>
        <v>0</v>
      </c>
    </row>
    <row r="416" spans="1:43" ht="13.5" hidden="1" customHeight="1">
      <c r="A416" s="40">
        <v>20231200049</v>
      </c>
      <c r="B416" s="41" t="s">
        <v>476</v>
      </c>
      <c r="C416" s="41" t="s">
        <v>468</v>
      </c>
      <c r="D416" s="41"/>
      <c r="E416" s="41">
        <v>5.5</v>
      </c>
      <c r="F416" s="41" t="s">
        <v>469</v>
      </c>
      <c r="G416" s="42">
        <f ca="1">IFERROR(VLOOKUP(F416,'[1]2.仕掛品(製造部)'!MY:NB,4,0),0)</f>
        <v>0</v>
      </c>
      <c r="H416" s="43">
        <v>0</v>
      </c>
      <c r="I416" s="49"/>
      <c r="J416" s="43">
        <v>0</v>
      </c>
      <c r="K416" s="46">
        <f>IFERROR(SUMIF('4.4製品課実績'!$A:$A,'4.仕掛品(製品課) (2)'!A416,'4.4製品課実績'!C:C),"")</f>
        <v>0</v>
      </c>
      <c r="L416" s="46">
        <f ca="1">G416*E416*K416</f>
        <v>0</v>
      </c>
      <c r="M416" s="46">
        <f ca="1">$M$692/$L$692*L416</f>
        <v>0</v>
      </c>
      <c r="N416" s="46"/>
      <c r="O416" s="58"/>
      <c r="P416" s="46"/>
      <c r="Q416" s="46"/>
      <c r="R416" s="52">
        <f ca="1">SUMIF('4.1製品別資材価格'!$A:$C,A416,'4.1製品別資材価格'!$C:$C)</f>
        <v>0</v>
      </c>
      <c r="S416" s="46">
        <f t="shared" ca="1" si="62"/>
        <v>0</v>
      </c>
      <c r="T416" s="46">
        <f ca="1">$T$692/$S$692*S416</f>
        <v>0</v>
      </c>
      <c r="U416" s="46">
        <f>IFERROR(SUMIF('4.4製品課実績'!$A:$A,'4.仕掛品(製品課) (2)'!A416,'4.4製品課実績'!D:D),"")</f>
        <v>0</v>
      </c>
      <c r="V416" s="46">
        <f>$V$692/$U$692*U416</f>
        <v>0</v>
      </c>
      <c r="W416" s="46"/>
      <c r="X416" s="46">
        <f>$X$692/$W$692*W416</f>
        <v>0</v>
      </c>
      <c r="Y416" s="46">
        <f t="shared" si="63"/>
        <v>0</v>
      </c>
      <c r="Z416" s="46">
        <f>$Z$692/$Y$692*Y416</f>
        <v>0</v>
      </c>
      <c r="AA416" s="46"/>
      <c r="AB416" s="46"/>
      <c r="AC416" s="46"/>
      <c r="AD416" s="46">
        <f t="shared" si="69"/>
        <v>0</v>
      </c>
      <c r="AE416" s="46">
        <f t="shared" ca="1" si="64"/>
        <v>0</v>
      </c>
      <c r="AF416" s="52">
        <f t="shared" ca="1" si="65"/>
        <v>0</v>
      </c>
      <c r="AG416" s="46">
        <f t="shared" si="67"/>
        <v>0</v>
      </c>
      <c r="AH416" s="46">
        <f t="shared" ca="1" si="68"/>
        <v>0</v>
      </c>
      <c r="AI416" s="46">
        <f>IFERROR(SUMIFS('4.3期末全在庫'!$G:$G,'4.3期末全在庫'!$B:$B,'4.仕掛品(製品課) (2)'!A416,'4.3期末全在庫'!$K:$K,"半製品"),"")</f>
        <v>0</v>
      </c>
      <c r="AJ416" s="47"/>
      <c r="AK416" s="46">
        <f t="shared" ca="1" si="66"/>
        <v>0</v>
      </c>
      <c r="AL416" s="48"/>
      <c r="AM416" s="50"/>
      <c r="AN416" s="7">
        <v>0</v>
      </c>
      <c r="AO416" s="4">
        <v>130.25509026044762</v>
      </c>
      <c r="AQ416" s="3">
        <f t="shared" ca="1" si="61"/>
        <v>0</v>
      </c>
    </row>
    <row r="417" spans="1:43" ht="13.5" customHeight="1">
      <c r="A417" s="40">
        <v>20250300060</v>
      </c>
      <c r="B417" s="51" t="s">
        <v>477</v>
      </c>
      <c r="C417" s="41" t="s">
        <v>468</v>
      </c>
      <c r="D417" s="41"/>
      <c r="E417" s="41">
        <v>1260</v>
      </c>
      <c r="F417" s="41" t="s">
        <v>469</v>
      </c>
      <c r="G417" s="42">
        <f ca="1">IFERROR(VLOOKUP(F417,'[1]2.仕掛品(製造部)'!MY:NB,4,0),0)</f>
        <v>0</v>
      </c>
      <c r="H417" s="43">
        <v>0</v>
      </c>
      <c r="I417" s="49"/>
      <c r="J417" s="43">
        <v>0</v>
      </c>
      <c r="K417" s="46">
        <f>IFERROR(SUMIF('4.4製品課実績'!$A:$A,'4.仕掛品(製品課) (2)'!A417,'4.4製品課実績'!C:C),"")</f>
        <v>49240</v>
      </c>
      <c r="L417" s="46">
        <f ca="1">G417*E417*K417</f>
        <v>0</v>
      </c>
      <c r="M417" s="46">
        <f ca="1">$M$692/$L$692*L417</f>
        <v>0</v>
      </c>
      <c r="N417" s="46"/>
      <c r="O417" s="58">
        <f ca="1">-AC454</f>
        <v>32650326.445735045</v>
      </c>
      <c r="P417" s="46"/>
      <c r="Q417" s="46"/>
      <c r="R417" s="52">
        <f ca="1">SUMIF('4.1製品別資材価格'!$A:$C,A417,'4.1製品別資材価格'!$C:$C)</f>
        <v>2.7944907397260277</v>
      </c>
      <c r="S417" s="46">
        <f ca="1">K417*R417</f>
        <v>137600.7240241096</v>
      </c>
      <c r="T417" s="46">
        <f ca="1">$T$692/$S$692*S417</f>
        <v>108784.97482644083</v>
      </c>
      <c r="U417" s="46">
        <f>IFERROR(SUMIF('4.4製品課実績'!$A:$A,'4.仕掛品(製品課) (2)'!A417,'4.4製品課実績'!D:D),"")</f>
        <v>58920</v>
      </c>
      <c r="V417" s="46">
        <f>$V$692/$U$692*U417</f>
        <v>6778249.1056339024</v>
      </c>
      <c r="W417" s="46"/>
      <c r="X417" s="46">
        <f>$X$692/$W$692*W417</f>
        <v>0</v>
      </c>
      <c r="Y417" s="46">
        <f>(H417*I417+K417)*E417</f>
        <v>62042400</v>
      </c>
      <c r="Z417" s="46">
        <f>$Z$692/$Y$692*Y417</f>
        <v>26441915.831488725</v>
      </c>
      <c r="AA417" s="46"/>
      <c r="AB417" s="46"/>
      <c r="AC417" s="46"/>
      <c r="AD417" s="46">
        <f t="shared" si="69"/>
        <v>49240</v>
      </c>
      <c r="AE417" s="46">
        <f t="shared" ca="1" si="64"/>
        <v>65979276.357684106</v>
      </c>
      <c r="AF417" s="52">
        <f t="shared" ca="1" si="65"/>
        <v>1339.952809863609</v>
      </c>
      <c r="AG417" s="46">
        <f>AI417-((H417+K417)-AB417-AD417)</f>
        <v>0</v>
      </c>
      <c r="AH417" s="46">
        <f ca="1">-AF417*AG417</f>
        <v>0</v>
      </c>
      <c r="AI417" s="46">
        <f>IFERROR(SUMIFS('4.3期末全在庫'!$G:$G,'4.3期末全在庫'!$B:$B,'4.仕掛品(製品課) (2)'!A417,'4.3期末全在庫'!$K:$K,"半製品"),"")</f>
        <v>0</v>
      </c>
      <c r="AJ417" s="47"/>
      <c r="AK417" s="46">
        <f t="shared" ca="1" si="66"/>
        <v>0</v>
      </c>
      <c r="AL417" s="48"/>
      <c r="AM417" s="50"/>
      <c r="AN417" s="7"/>
      <c r="AQ417" s="3" t="str">
        <f t="shared" ca="1" si="61"/>
        <v>ok</v>
      </c>
    </row>
    <row r="418" spans="1:43" ht="13.5" customHeight="1">
      <c r="A418" s="40">
        <v>20240200038</v>
      </c>
      <c r="B418" s="51" t="s">
        <v>478</v>
      </c>
      <c r="C418" s="41" t="s">
        <v>468</v>
      </c>
      <c r="D418" s="41"/>
      <c r="E418" s="41">
        <v>90</v>
      </c>
      <c r="F418" s="41" t="s">
        <v>469</v>
      </c>
      <c r="G418" s="42">
        <f ca="1">IFERROR(VLOOKUP(F418,'[1]2.仕掛品(製造部)'!MY:NB,4,0),0)</f>
        <v>0</v>
      </c>
      <c r="H418" s="43">
        <v>0</v>
      </c>
      <c r="I418" s="49"/>
      <c r="J418" s="43">
        <v>0</v>
      </c>
      <c r="K418" s="46">
        <f>IFERROR(SUMIF('4.4製品課実績'!$A:$A,'4.仕掛品(製品課) (2)'!A418,'4.4製品課実績'!C:C),"")</f>
        <v>1488</v>
      </c>
      <c r="L418" s="46">
        <f ca="1">G418*E418*K418</f>
        <v>0</v>
      </c>
      <c r="M418" s="46">
        <f ca="1">$M$692/$L$692*L418</f>
        <v>0</v>
      </c>
      <c r="N418" s="46"/>
      <c r="O418" s="58">
        <f ca="1">-AC453</f>
        <v>676198.91747898201</v>
      </c>
      <c r="P418" s="46"/>
      <c r="Q418" s="46"/>
      <c r="R418" s="52">
        <f ca="1">SUMIF('4.1製品別資材価格'!$A:$C,A418,'4.1製品別資材価格'!$C:$C)</f>
        <v>1469.7999150821918</v>
      </c>
      <c r="S418" s="46">
        <f ca="1">K418*R418</f>
        <v>2187062.2736423016</v>
      </c>
      <c r="T418" s="46">
        <f ca="1">$T$692/$S$692*S418</f>
        <v>1729057.1402832833</v>
      </c>
      <c r="U418" s="46">
        <f>IFERROR(SUMIF('4.4製品課実績'!$A:$A,'4.仕掛品(製品課) (2)'!A418,'4.4製品課実績'!D:D),"")</f>
        <v>3225</v>
      </c>
      <c r="V418" s="46">
        <f>$V$692/$U$692*U418</f>
        <v>371009.05237049109</v>
      </c>
      <c r="W418" s="46"/>
      <c r="X418" s="46">
        <f>$X$692/$W$692*W418</f>
        <v>0</v>
      </c>
      <c r="Y418" s="46">
        <f>(H418*I418+K418)*E418</f>
        <v>133920</v>
      </c>
      <c r="Z418" s="46">
        <f>$Z$692/$Y$692*Y418</f>
        <v>57075.505914551497</v>
      </c>
      <c r="AA418" s="46"/>
      <c r="AB418" s="46"/>
      <c r="AC418" s="46"/>
      <c r="AD418" s="46">
        <f t="shared" si="69"/>
        <v>1488</v>
      </c>
      <c r="AE418" s="46">
        <f t="shared" ca="1" si="64"/>
        <v>2833340.6160473078</v>
      </c>
      <c r="AF418" s="52">
        <f t="shared" ca="1" si="65"/>
        <v>1904.126758096309</v>
      </c>
      <c r="AG418" s="46">
        <f>AI418-((H418+K418)-AB418-AD418)</f>
        <v>0</v>
      </c>
      <c r="AH418" s="46">
        <f ca="1">-AF418*AG418</f>
        <v>0</v>
      </c>
      <c r="AI418" s="46">
        <f>IFERROR(SUMIFS('4.3期末全在庫'!$G:$G,'4.3期末全在庫'!$B:$B,'4.仕掛品(製品課) (2)'!A418,'4.3期末全在庫'!$K:$K,"半製品"),"")</f>
        <v>0</v>
      </c>
      <c r="AJ418" s="47"/>
      <c r="AK418" s="46">
        <f t="shared" ca="1" si="66"/>
        <v>0</v>
      </c>
      <c r="AL418" s="48"/>
      <c r="AM418" s="50"/>
      <c r="AN418" s="7"/>
      <c r="AQ418" s="3" t="str">
        <f t="shared" ca="1" si="61"/>
        <v>ok</v>
      </c>
    </row>
    <row r="419" spans="1:43" ht="13.5" hidden="1" customHeight="1" outlineLevel="1">
      <c r="A419" s="40"/>
      <c r="B419" s="51"/>
      <c r="C419" s="41"/>
      <c r="D419" s="41"/>
      <c r="E419" s="41"/>
      <c r="F419" s="41"/>
      <c r="G419" s="42"/>
      <c r="H419" s="43"/>
      <c r="I419" s="49"/>
      <c r="J419" s="43"/>
      <c r="K419" s="46"/>
      <c r="L419" s="46"/>
      <c r="M419" s="46"/>
      <c r="N419" s="46"/>
      <c r="O419" s="46"/>
      <c r="P419" s="46"/>
      <c r="Q419" s="46"/>
      <c r="R419" s="52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52"/>
      <c r="AG419" s="46"/>
      <c r="AH419" s="46"/>
      <c r="AI419" s="46"/>
      <c r="AJ419" s="47"/>
      <c r="AK419" s="46"/>
      <c r="AL419" s="48"/>
      <c r="AM419" s="50"/>
      <c r="AN419" s="7"/>
      <c r="AQ419" s="3">
        <f t="shared" si="61"/>
        <v>0</v>
      </c>
    </row>
    <row r="420" spans="1:43" ht="13.5" hidden="1" customHeight="1" outlineLevel="1">
      <c r="A420" s="53"/>
      <c r="B420" s="53"/>
      <c r="C420" s="53"/>
      <c r="D420" s="53"/>
      <c r="E420" s="53"/>
      <c r="F420" s="53"/>
      <c r="G420" s="54"/>
      <c r="H420" s="55"/>
      <c r="I420" s="56"/>
      <c r="J420" s="55"/>
      <c r="K420" s="44"/>
      <c r="L420" s="44"/>
      <c r="M420" s="44"/>
      <c r="N420" s="44"/>
      <c r="O420" s="44"/>
      <c r="P420" s="44"/>
      <c r="Q420" s="44"/>
      <c r="R420" s="45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>
        <f>K420-N420-AB420</f>
        <v>0</v>
      </c>
      <c r="AE420" s="44"/>
      <c r="AF420" s="45"/>
      <c r="AG420" s="44">
        <f>AI420-((H420+K420)-AB420-AD420)</f>
        <v>0</v>
      </c>
      <c r="AH420" s="44"/>
      <c r="AI420" s="44"/>
      <c r="AJ420" s="57"/>
      <c r="AK420" s="44"/>
      <c r="AL420" s="48"/>
      <c r="AM420" s="50"/>
      <c r="AN420" s="7"/>
      <c r="AO420" s="4" t="e">
        <v>#N/A</v>
      </c>
      <c r="AQ420" s="3">
        <f t="shared" si="61"/>
        <v>0</v>
      </c>
    </row>
    <row r="421" spans="1:43" ht="13.5" customHeight="1" collapsed="1">
      <c r="A421" s="40">
        <v>20040100009</v>
      </c>
      <c r="B421" s="41" t="s">
        <v>489</v>
      </c>
      <c r="C421" s="41" t="s">
        <v>490</v>
      </c>
      <c r="D421" s="41"/>
      <c r="E421" s="41">
        <v>1000</v>
      </c>
      <c r="F421" s="41" t="s">
        <v>191</v>
      </c>
      <c r="G421" s="42">
        <f ca="1">IFERROR(VLOOKUP(F421,'[1]2.仕掛品(製造部)'!MY:NB,4,0),0)</f>
        <v>1.5731245205740305</v>
      </c>
      <c r="H421" s="43">
        <v>0</v>
      </c>
      <c r="I421" s="43"/>
      <c r="J421" s="43">
        <v>0</v>
      </c>
      <c r="K421" s="46">
        <f>IFERROR(SUMIF('4.4製品課実績'!$A:$A,'4.仕掛品(製品課) (2)'!A421,'4.4製品課実績'!C:C),"")</f>
        <v>14700</v>
      </c>
      <c r="L421" s="46"/>
      <c r="M421" s="46"/>
      <c r="N421" s="46"/>
      <c r="O421" s="46"/>
      <c r="P421" s="46">
        <f ca="1">G421*E421*K421</f>
        <v>23124930.45243825</v>
      </c>
      <c r="Q421" s="46">
        <f ca="1">$Q$692/$P$692*P421</f>
        <v>21348481.860425644</v>
      </c>
      <c r="R421" s="52">
        <f ca="1">SUMIF('4.1製品別資材価格'!$A:$C,A421,'4.1製品別資材価格'!$C:$C)</f>
        <v>0</v>
      </c>
      <c r="S421" s="46">
        <f ca="1">K421*R421</f>
        <v>0</v>
      </c>
      <c r="T421" s="46">
        <f ca="1">$T$692/$S$692*S421</f>
        <v>0</v>
      </c>
      <c r="U421" s="46">
        <f>IFERROR(SUMIF('4.4製品課実績'!$A:$A,'4.仕掛品(製品課) (2)'!A421,'4.4製品課実績'!D:D),"")</f>
        <v>0</v>
      </c>
      <c r="V421" s="46">
        <f>$V$692/$U$692*U421</f>
        <v>0</v>
      </c>
      <c r="W421" s="46">
        <f>SUMIF('[1]2.7製造部生産分'!E:E,A:A,'[1]2.7製造部生産分'!I:I)</f>
        <v>8650</v>
      </c>
      <c r="X421" s="46">
        <f>$X$692/$W$692*W421</f>
        <v>499384.75557521841</v>
      </c>
      <c r="Y421" s="46"/>
      <c r="Z421" s="46">
        <f>$Z$692/$Y$692*Y421</f>
        <v>0</v>
      </c>
      <c r="AA421" s="46"/>
      <c r="AB421" s="46"/>
      <c r="AC421" s="46"/>
      <c r="AD421" s="46">
        <f>K421-N421-AB421</f>
        <v>14700</v>
      </c>
      <c r="AE421" s="46">
        <f ca="1">AD421*AF421</f>
        <v>21847866.616000861</v>
      </c>
      <c r="AF421" s="52">
        <f ca="1">IFERROR((J421+M421+O421+Q421+T421+V421+X421+Z421+AA421)/(H421+K421),0)</f>
        <v>1486.2494296599225</v>
      </c>
      <c r="AG421" s="46">
        <f>AI421-((H421+K421)-AB421-AD421)</f>
        <v>0</v>
      </c>
      <c r="AH421" s="46">
        <f ca="1">-AF421*AG421</f>
        <v>0</v>
      </c>
      <c r="AI421" s="46">
        <f>IFERROR(SUMIFS('4.3期末全在庫'!$G:$G,'4.3期末全在庫'!$B:$B,'4.仕掛品(製品課) (2)'!A421,'4.3期末全在庫'!$K:$K,"半製品"),"")</f>
        <v>0</v>
      </c>
      <c r="AJ421" s="47"/>
      <c r="AK421" s="46">
        <f ca="1">AF421*AI421</f>
        <v>0</v>
      </c>
      <c r="AL421" s="48"/>
      <c r="AM421" s="50"/>
      <c r="AN421" s="7">
        <v>0</v>
      </c>
      <c r="AO421" s="4">
        <v>759.5031481792721</v>
      </c>
      <c r="AQ421" s="3" t="str">
        <f ca="1">IF(SUM(H421:AK421)=0,0,"ok")</f>
        <v>ok</v>
      </c>
    </row>
    <row r="422" spans="1:43" ht="13.5" customHeight="1">
      <c r="A422" s="40">
        <v>20040500003</v>
      </c>
      <c r="B422" s="41" t="s">
        <v>491</v>
      </c>
      <c r="C422" s="41" t="s">
        <v>490</v>
      </c>
      <c r="D422" s="41"/>
      <c r="E422" s="41">
        <v>6500</v>
      </c>
      <c r="F422" s="41" t="s">
        <v>492</v>
      </c>
      <c r="G422" s="42">
        <f ca="1">IFERROR(VLOOKUP(F422,'[1]2.仕掛品(製造部)'!MY:NB,4,0),0)</f>
        <v>0</v>
      </c>
      <c r="H422" s="43">
        <v>0</v>
      </c>
      <c r="I422" s="43"/>
      <c r="J422" s="43">
        <v>0</v>
      </c>
      <c r="K422" s="46">
        <f>IFERROR(SUMIF('4.4製品課実績'!$A:$A,'4.仕掛品(製品課) (2)'!A422,'4.4製品課実績'!C:C),"")</f>
        <v>0</v>
      </c>
      <c r="L422" s="46"/>
      <c r="M422" s="46"/>
      <c r="N422" s="46"/>
      <c r="O422" s="46"/>
      <c r="P422" s="46">
        <f ca="1">G422*E422*K422</f>
        <v>0</v>
      </c>
      <c r="Q422" s="46">
        <f ca="1">$Q$692/$P$692*P422</f>
        <v>0</v>
      </c>
      <c r="R422" s="52">
        <f ca="1">SUMIF('4.1製品別資材価格'!$A:$C,A422,'4.1製品別資材価格'!$C:$C)</f>
        <v>0</v>
      </c>
      <c r="S422" s="46">
        <f ca="1">K422*R422</f>
        <v>0</v>
      </c>
      <c r="T422" s="46">
        <f ca="1">$T$692/$S$692*S422</f>
        <v>0</v>
      </c>
      <c r="U422" s="46">
        <f>IFERROR(SUMIF('4.4製品課実績'!$A:$A,'4.仕掛品(製品課) (2)'!A422,'4.4製品課実績'!D:D),"")</f>
        <v>0</v>
      </c>
      <c r="V422" s="46">
        <f>$V$692/$U$692*U422</f>
        <v>0</v>
      </c>
      <c r="W422" s="46">
        <f>SUMIF('[1]2.7製造部生産分'!E:E,A:A,'[1]2.7製造部生産分'!I:I)</f>
        <v>0</v>
      </c>
      <c r="X422" s="46">
        <f>$X$692/$W$692*W422</f>
        <v>0</v>
      </c>
      <c r="Y422" s="46"/>
      <c r="Z422" s="46">
        <f>$Z$692/$Y$692*Y422</f>
        <v>0</v>
      </c>
      <c r="AA422" s="46"/>
      <c r="AB422" s="46"/>
      <c r="AC422" s="46"/>
      <c r="AD422" s="46">
        <f>K422-N422-AB422</f>
        <v>0</v>
      </c>
      <c r="AE422" s="46">
        <f ca="1">AD422*AF422</f>
        <v>0</v>
      </c>
      <c r="AF422" s="52">
        <f ca="1">IFERROR((J422+M422+O422+Q422+T422+V422+X422+Z422+AA422)/(H422+K422),0)</f>
        <v>0</v>
      </c>
      <c r="AG422" s="46">
        <f>AI422-((H422+K422)-AB422-AD422)</f>
        <v>0</v>
      </c>
      <c r="AH422" s="46">
        <f ca="1">-AF422*AG422</f>
        <v>0</v>
      </c>
      <c r="AI422" s="46">
        <f>IFERROR(SUMIFS('4.3期末全在庫'!$G:$G,'4.3期末全在庫'!$B:$B,'4.仕掛品(製品課) (2)'!A422,'4.3期末全在庫'!$K:$K,"半製品"),"")</f>
        <v>0</v>
      </c>
      <c r="AJ422" s="47"/>
      <c r="AK422" s="46">
        <f ca="1">AF422*AI422</f>
        <v>0</v>
      </c>
      <c r="AL422" s="48"/>
      <c r="AM422" s="50"/>
      <c r="AN422" s="7">
        <v>0</v>
      </c>
      <c r="AO422" s="4">
        <v>0</v>
      </c>
      <c r="AQ422" s="3">
        <f ca="1">IF(SUM(H422:AK422)=0,0,"ok")</f>
        <v>0</v>
      </c>
    </row>
    <row r="423" spans="1:43" ht="13.5" customHeight="1">
      <c r="A423" s="40">
        <v>20050300004</v>
      </c>
      <c r="B423" s="41" t="s">
        <v>493</v>
      </c>
      <c r="C423" s="41" t="s">
        <v>490</v>
      </c>
      <c r="D423" s="41"/>
      <c r="E423" s="41">
        <v>1000</v>
      </c>
      <c r="F423" s="41" t="s">
        <v>494</v>
      </c>
      <c r="G423" s="42">
        <f ca="1">IFERROR(VLOOKUP(F423,'[1]2.仕掛品(製造部)'!MY:NB,4,0),0)</f>
        <v>1.7519335539692478</v>
      </c>
      <c r="H423" s="43">
        <v>0</v>
      </c>
      <c r="I423" s="43"/>
      <c r="J423" s="43">
        <v>0</v>
      </c>
      <c r="K423" s="46">
        <f>IFERROR(SUMIF('4.4製品課実績'!$A:$A,'4.仕掛品(製品課) (2)'!A423,'4.4製品課実績'!C:C),"")</f>
        <v>18620</v>
      </c>
      <c r="L423" s="46"/>
      <c r="M423" s="46"/>
      <c r="N423" s="46"/>
      <c r="O423" s="46"/>
      <c r="P423" s="46">
        <f ca="1">G423*E423*K423</f>
        <v>32621002.774907392</v>
      </c>
      <c r="Q423" s="46">
        <f ca="1">$Q$692/$P$692*P423</f>
        <v>30115069.42437429</v>
      </c>
      <c r="R423" s="52">
        <f ca="1">SUMIF('4.1製品別資材価格'!$A:$C,A423,'4.1製品別資材価格'!$C:$C)</f>
        <v>143.43321975732059</v>
      </c>
      <c r="S423" s="46">
        <f ca="1">K423*R423</f>
        <v>2670726.5518813091</v>
      </c>
      <c r="T423" s="46">
        <f ca="1">$T$692/$S$692*S423</f>
        <v>2111434.5347762085</v>
      </c>
      <c r="U423" s="46">
        <f>IFERROR(SUMIF('4.4製品課実績'!$A:$A,'4.仕掛品(製品課) (2)'!A423,'4.4製品課実績'!D:D),"")</f>
        <v>0</v>
      </c>
      <c r="V423" s="46">
        <f>$V$692/$U$692*U423</f>
        <v>0</v>
      </c>
      <c r="W423" s="46">
        <f>SUMIF('[1]2.7製造部生産分'!E:E,A:A,'[1]2.7製造部生産分'!I:I)</f>
        <v>12876.849104859335</v>
      </c>
      <c r="X423" s="46">
        <f>$X$692/$W$692*W423</f>
        <v>743410.65234787855</v>
      </c>
      <c r="Y423" s="46"/>
      <c r="Z423" s="46">
        <f>$Z$692/$Y$692*Y423</f>
        <v>0</v>
      </c>
      <c r="AA423" s="46"/>
      <c r="AB423" s="46"/>
      <c r="AC423" s="46"/>
      <c r="AD423" s="46">
        <f>K423-N423-AB423</f>
        <v>18620</v>
      </c>
      <c r="AE423" s="46">
        <f ca="1">AD423*AF423</f>
        <v>32969914.611498374</v>
      </c>
      <c r="AF423" s="52">
        <f ca="1">IFERROR((J423+M423+O423+Q423+T423+V423+X423+Z423+AA423)/(H423+K423),0)</f>
        <v>1770.6721058806861</v>
      </c>
      <c r="AG423" s="46">
        <f>AI423-((H423+K423)-AB423-AD423)</f>
        <v>0</v>
      </c>
      <c r="AH423" s="46">
        <f ca="1">-AF423*AG423</f>
        <v>0</v>
      </c>
      <c r="AI423" s="46">
        <f>IFERROR(SUMIFS('4.3期末全在庫'!$G:$G,'4.3期末全在庫'!$B:$B,'4.仕掛品(製品課) (2)'!A423,'4.3期末全在庫'!$K:$K,"半製品"),"")</f>
        <v>0</v>
      </c>
      <c r="AJ423" s="47"/>
      <c r="AK423" s="46">
        <f ca="1">AF423*AI423</f>
        <v>0</v>
      </c>
      <c r="AL423" s="48"/>
      <c r="AM423" s="50"/>
      <c r="AN423" s="7">
        <v>0</v>
      </c>
      <c r="AO423" s="4">
        <v>0</v>
      </c>
      <c r="AQ423" s="3" t="str">
        <f ca="1">IF(SUM(H423:AK423)=0,0,"ok")</f>
        <v>ok</v>
      </c>
    </row>
    <row r="424" spans="1:43" ht="13.5" hidden="1" customHeight="1" outlineLevel="1">
      <c r="A424" s="40">
        <v>20061000003</v>
      </c>
      <c r="B424" s="41" t="s">
        <v>495</v>
      </c>
      <c r="C424" s="41" t="s">
        <v>490</v>
      </c>
      <c r="D424" s="41"/>
      <c r="E424" s="41">
        <v>10000</v>
      </c>
      <c r="F424" s="41" t="s">
        <v>496</v>
      </c>
      <c r="G424" s="42">
        <f ca="1">IFERROR(VLOOKUP(F424,'[1]2.仕掛品(製造部)'!MY:NB,4,0),0)</f>
        <v>0</v>
      </c>
      <c r="H424" s="43">
        <v>0</v>
      </c>
      <c r="I424" s="43"/>
      <c r="J424" s="43">
        <v>0</v>
      </c>
      <c r="K424" s="46">
        <f>IFERROR(SUMIF('4.4製品課実績'!$A:$A,'4.仕掛品(製品課) (2)'!A424,'4.4製品課実績'!C:C),"")</f>
        <v>0</v>
      </c>
      <c r="L424" s="46"/>
      <c r="M424" s="46"/>
      <c r="N424" s="46"/>
      <c r="O424" s="46"/>
      <c r="P424" s="46">
        <f ca="1">G424*E424*K424</f>
        <v>0</v>
      </c>
      <c r="Q424" s="46">
        <f ca="1">$Q$692/$P$692*P424</f>
        <v>0</v>
      </c>
      <c r="R424" s="52">
        <f ca="1">SUMIF('4.1製品別資材価格'!$A:$C,A424,'4.1製品別資材価格'!$C:$C)</f>
        <v>0</v>
      </c>
      <c r="S424" s="46">
        <f ca="1">K424*R424</f>
        <v>0</v>
      </c>
      <c r="T424" s="46">
        <f ca="1">$T$692/$S$692*S424</f>
        <v>0</v>
      </c>
      <c r="U424" s="46">
        <f>IFERROR(SUMIF('4.4製品課実績'!$A:$A,'4.仕掛品(製品課) (2)'!A424,'4.4製品課実績'!D:D),"")</f>
        <v>0</v>
      </c>
      <c r="V424" s="46">
        <f>$V$692/$U$692*U424</f>
        <v>0</v>
      </c>
      <c r="W424" s="46">
        <f>SUMIF('[1]2.7製造部生産分'!E:E,A:A,'[1]2.7製造部生産分'!I:I)</f>
        <v>0</v>
      </c>
      <c r="X424" s="46">
        <f>$X$692/$W$692*W424</f>
        <v>0</v>
      </c>
      <c r="Y424" s="46"/>
      <c r="Z424" s="46">
        <f>$Z$692/$Y$692*Y424</f>
        <v>0</v>
      </c>
      <c r="AA424" s="46"/>
      <c r="AB424" s="46"/>
      <c r="AC424" s="46"/>
      <c r="AD424" s="46">
        <f>K424-N424-AB424</f>
        <v>0</v>
      </c>
      <c r="AE424" s="46">
        <f ca="1">AD424*AF424</f>
        <v>0</v>
      </c>
      <c r="AF424" s="52">
        <f ca="1">IFERROR((J424+M424+O424+Q424+T424+V424+X424+Z424+AA424)/(H424+K424),0)</f>
        <v>0</v>
      </c>
      <c r="AG424" s="46">
        <f>AI424-((H424+K424)-AB424-AD424)</f>
        <v>0</v>
      </c>
      <c r="AH424" s="46">
        <f ca="1">-AF424*AG424</f>
        <v>0</v>
      </c>
      <c r="AI424" s="46">
        <f>IFERROR(SUMIFS('4.3期末全在庫'!$G:$G,'4.3期末全在庫'!$B:$B,'4.仕掛品(製品課) (2)'!A424,'4.3期末全在庫'!$K:$K,"半製品"),"")</f>
        <v>0</v>
      </c>
      <c r="AJ424" s="47"/>
      <c r="AK424" s="46">
        <f ca="1">AF424*AI424</f>
        <v>0</v>
      </c>
      <c r="AL424" s="48"/>
      <c r="AM424" s="50"/>
      <c r="AN424" s="7">
        <v>0</v>
      </c>
      <c r="AO424" s="4">
        <v>138.11620642742139</v>
      </c>
      <c r="AQ424" s="3">
        <f ca="1">IF(SUM(H424:AK424)=0,0,"ok")</f>
        <v>0</v>
      </c>
    </row>
    <row r="425" spans="1:43" ht="13.5" hidden="1" customHeight="1" outlineLevel="1">
      <c r="A425" s="40">
        <v>20080700013</v>
      </c>
      <c r="B425" s="41" t="s">
        <v>497</v>
      </c>
      <c r="C425" s="41" t="s">
        <v>490</v>
      </c>
      <c r="D425" s="41"/>
      <c r="E425" s="41">
        <v>1000</v>
      </c>
      <c r="F425" s="41" t="s">
        <v>498</v>
      </c>
      <c r="G425" s="42">
        <f ca="1">IFERROR(VLOOKUP(F425,'[1]2.仕掛品(製造部)'!MY:NB,4,0),0)</f>
        <v>1.2153803124889517</v>
      </c>
      <c r="H425" s="43">
        <v>0</v>
      </c>
      <c r="I425" s="43"/>
      <c r="J425" s="43">
        <v>0</v>
      </c>
      <c r="K425" s="46">
        <f>IFERROR(SUMIF('4.4製品課実績'!$A:$A,'4.仕掛品(製品課) (2)'!A425,'4.4製品課実績'!C:C),"")</f>
        <v>0</v>
      </c>
      <c r="L425" s="46"/>
      <c r="M425" s="46"/>
      <c r="N425" s="46"/>
      <c r="O425" s="46"/>
      <c r="P425" s="46">
        <f ca="1">G425*E425*K425</f>
        <v>0</v>
      </c>
      <c r="Q425" s="46">
        <f ca="1">$Q$692/$P$692*P425</f>
        <v>0</v>
      </c>
      <c r="R425" s="52">
        <f ca="1">SUMIF('4.1製品別資材価格'!$A:$C,A425,'4.1製品別資材価格'!$C:$C)</f>
        <v>0</v>
      </c>
      <c r="S425" s="46">
        <f ca="1">K425*R425</f>
        <v>0</v>
      </c>
      <c r="T425" s="46">
        <f ca="1">$T$692/$S$692*S425</f>
        <v>0</v>
      </c>
      <c r="U425" s="46">
        <f>IFERROR(SUMIF('4.4製品課実績'!$A:$A,'4.仕掛品(製品課) (2)'!A425,'4.4製品課実績'!D:D),"")</f>
        <v>0</v>
      </c>
      <c r="V425" s="46">
        <f>$V$692/$U$692*U425</f>
        <v>0</v>
      </c>
      <c r="W425" s="46">
        <f>SUMIF('[1]2.7製造部生産分'!E:E,A:A,'[1]2.7製造部生産分'!I:I)</f>
        <v>0</v>
      </c>
      <c r="X425" s="46">
        <f>$X$692/$W$692*W425</f>
        <v>0</v>
      </c>
      <c r="Y425" s="46"/>
      <c r="Z425" s="46">
        <f>$Z$692/$Y$692*Y425</f>
        <v>0</v>
      </c>
      <c r="AA425" s="46"/>
      <c r="AB425" s="46"/>
      <c r="AC425" s="46"/>
      <c r="AD425" s="46">
        <f>K425-N425-AB425</f>
        <v>0</v>
      </c>
      <c r="AE425" s="46">
        <f ca="1">AD425*AF425</f>
        <v>0</v>
      </c>
      <c r="AF425" s="52">
        <f ca="1">IFERROR((J425+M425+O425+Q425+T425+V425+X425+Z425+AA425)/(H425+K425),0)</f>
        <v>0</v>
      </c>
      <c r="AG425" s="46">
        <f>AI425-((H425+K425)-AB425-AD425)</f>
        <v>0</v>
      </c>
      <c r="AH425" s="46">
        <f ca="1">-AF425*AG425</f>
        <v>0</v>
      </c>
      <c r="AI425" s="46">
        <f>IFERROR(SUMIFS('4.3期末全在庫'!$G:$G,'4.3期末全在庫'!$B:$B,'4.仕掛品(製品課) (2)'!A425,'4.3期末全在庫'!$K:$K,"半製品"),"")</f>
        <v>0</v>
      </c>
      <c r="AJ425" s="47"/>
      <c r="AK425" s="46">
        <f ca="1">AF425*AI425</f>
        <v>0</v>
      </c>
      <c r="AL425" s="48"/>
      <c r="AM425" s="50"/>
      <c r="AN425" s="7">
        <v>0</v>
      </c>
      <c r="AO425" s="4">
        <v>0</v>
      </c>
      <c r="AQ425" s="3">
        <f ca="1">IF(SUM(H425:AK425)=0,0,"ok")</f>
        <v>0</v>
      </c>
    </row>
    <row r="426" spans="1:43" ht="13.5" customHeight="1" collapsed="1">
      <c r="A426" s="40">
        <v>20081000015</v>
      </c>
      <c r="B426" s="41" t="s">
        <v>499</v>
      </c>
      <c r="C426" s="41" t="s">
        <v>490</v>
      </c>
      <c r="D426" s="41"/>
      <c r="E426" s="41">
        <v>1000</v>
      </c>
      <c r="F426" s="41" t="s">
        <v>500</v>
      </c>
      <c r="G426" s="42">
        <f ca="1">IFERROR(VLOOKUP(F426,'[1]2.仕掛品(製造部)'!MY:NB,4,0),0)</f>
        <v>2.4997022122537342</v>
      </c>
      <c r="H426" s="43">
        <v>0</v>
      </c>
      <c r="I426" s="43"/>
      <c r="J426" s="43">
        <v>0</v>
      </c>
      <c r="K426" s="46">
        <f>IFERROR(SUMIF('4.4製品課実績'!$A:$A,'4.仕掛品(製品課) (2)'!A426,'4.4製品課実績'!C:C),"")</f>
        <v>136</v>
      </c>
      <c r="L426" s="46"/>
      <c r="M426" s="46"/>
      <c r="N426" s="46"/>
      <c r="O426" s="46"/>
      <c r="P426" s="46">
        <f ca="1">G426*E426*K426</f>
        <v>339959.50086650782</v>
      </c>
      <c r="Q426" s="46">
        <f ca="1">$Q$692/$P$692*P426</f>
        <v>313843.93792902277</v>
      </c>
      <c r="R426" s="52">
        <f ca="1">SUMIF('4.1製品別資材価格'!$A:$C,A426,'4.1製品別資材価格'!$C:$C)</f>
        <v>0</v>
      </c>
      <c r="S426" s="46">
        <f ca="1">K426*R426</f>
        <v>0</v>
      </c>
      <c r="T426" s="46">
        <f ca="1">$T$692/$S$692*S426</f>
        <v>0</v>
      </c>
      <c r="U426" s="46">
        <f>IFERROR(SUMIF('4.4製品課実績'!$A:$A,'4.仕掛品(製品課) (2)'!A426,'4.4製品課実績'!D:D),"")</f>
        <v>0</v>
      </c>
      <c r="V426" s="46">
        <f>$V$692/$U$692*U426</f>
        <v>0</v>
      </c>
      <c r="W426" s="46">
        <f>SUMIF('[1]2.7製造部生産分'!E:E,A:A,'[1]2.7製造部生産分'!I:I)</f>
        <v>320</v>
      </c>
      <c r="X426" s="46">
        <f>$X$692/$W$692*W426</f>
        <v>18474.34933919883</v>
      </c>
      <c r="Y426" s="46"/>
      <c r="Z426" s="46">
        <f>$Z$692/$Y$692*Y426</f>
        <v>0</v>
      </c>
      <c r="AA426" s="46"/>
      <c r="AB426" s="46"/>
      <c r="AC426" s="46"/>
      <c r="AD426" s="46">
        <f>K426-N426-AB426</f>
        <v>136</v>
      </c>
      <c r="AE426" s="46">
        <f ca="1">AD426*AF426</f>
        <v>332318.28726822161</v>
      </c>
      <c r="AF426" s="52">
        <f ca="1">IFERROR((J426+M426+O426+Q426+T426+V426+X426+Z426+AA426)/(H426+K426),0)</f>
        <v>2443.5168181486883</v>
      </c>
      <c r="AG426" s="46">
        <f>AI426-((H426+K426)-AB426-AD426)</f>
        <v>0</v>
      </c>
      <c r="AH426" s="46">
        <f ca="1">-AF426*AG426</f>
        <v>0</v>
      </c>
      <c r="AI426" s="46">
        <f>IFERROR(SUMIFS('4.3期末全在庫'!$G:$G,'4.3期末全在庫'!$B:$B,'4.仕掛品(製品課) (2)'!A426,'4.3期末全在庫'!$K:$K,"半製品"),"")</f>
        <v>0</v>
      </c>
      <c r="AJ426" s="47"/>
      <c r="AK426" s="46">
        <f ca="1">AF426*AI426</f>
        <v>0</v>
      </c>
      <c r="AL426" s="48"/>
      <c r="AM426" s="50"/>
      <c r="AN426" s="7">
        <v>0</v>
      </c>
      <c r="AO426" s="4">
        <v>0</v>
      </c>
      <c r="AQ426" s="3" t="str">
        <f ca="1">IF(SUM(H426:AK426)=0,0,"ok")</f>
        <v>ok</v>
      </c>
    </row>
    <row r="427" spans="1:43" ht="13.5" customHeight="1">
      <c r="A427" s="40">
        <v>20090700009</v>
      </c>
      <c r="B427" s="41" t="s">
        <v>501</v>
      </c>
      <c r="C427" s="41" t="s">
        <v>490</v>
      </c>
      <c r="D427" s="41"/>
      <c r="E427" s="41">
        <v>1000</v>
      </c>
      <c r="F427" s="41" t="s">
        <v>502</v>
      </c>
      <c r="G427" s="42">
        <f ca="1">IFERROR(VLOOKUP(F427,'[1]2.仕掛品(製造部)'!MY:NB,4,0),0)</f>
        <v>1.1267399533900599</v>
      </c>
      <c r="H427" s="43">
        <v>0</v>
      </c>
      <c r="I427" s="43"/>
      <c r="J427" s="43">
        <v>0</v>
      </c>
      <c r="K427" s="46">
        <f>IFERROR(SUMIF('4.4製品課実績'!$A:$A,'4.仕掛品(製品課) (2)'!A427,'4.4製品課実績'!C:C),"")</f>
        <v>391</v>
      </c>
      <c r="L427" s="46"/>
      <c r="M427" s="46"/>
      <c r="N427" s="46"/>
      <c r="O427" s="46"/>
      <c r="P427" s="46">
        <f ca="1">G427*E427*K427</f>
        <v>440555.32177551347</v>
      </c>
      <c r="Q427" s="46">
        <f ca="1">$Q$692/$P$692*P427</f>
        <v>406712.02513592283</v>
      </c>
      <c r="R427" s="52">
        <f ca="1">SUMIF('4.1製品別資材価格'!$A:$C,A427,'4.1製品別資材価格'!$C:$C)</f>
        <v>0</v>
      </c>
      <c r="S427" s="46">
        <f ca="1">K427*R427</f>
        <v>0</v>
      </c>
      <c r="T427" s="46">
        <f ca="1">$T$692/$S$692*S427</f>
        <v>0</v>
      </c>
      <c r="U427" s="46">
        <f>IFERROR(SUMIF('4.4製品課実績'!$A:$A,'4.仕掛品(製品課) (2)'!A427,'4.4製品課実績'!D:D),"")</f>
        <v>0</v>
      </c>
      <c r="V427" s="46">
        <f>$V$692/$U$692*U427</f>
        <v>0</v>
      </c>
      <c r="W427" s="46">
        <f>SUMIF('[1]2.7製造部生産分'!E:E,A:A,'[1]2.7製造部生産分'!I:I)</f>
        <v>1060</v>
      </c>
      <c r="X427" s="46">
        <f>$X$692/$W$692*W427</f>
        <v>61196.282186096127</v>
      </c>
      <c r="Y427" s="46"/>
      <c r="Z427" s="46">
        <f>$Z$692/$Y$692*Y427</f>
        <v>0</v>
      </c>
      <c r="AA427" s="46"/>
      <c r="AB427" s="46"/>
      <c r="AC427" s="46"/>
      <c r="AD427" s="46">
        <f>K427-N427-AB427</f>
        <v>391</v>
      </c>
      <c r="AE427" s="46">
        <f ca="1">AD427*AF427</f>
        <v>467908.30732201895</v>
      </c>
      <c r="AF427" s="52">
        <f ca="1">IFERROR((J427+M427+O427+Q427+T427+V427+X427+Z427+AA427)/(H427+K427),0)</f>
        <v>1196.6964381637313</v>
      </c>
      <c r="AG427" s="46">
        <f>AI427-((H427+K427)-AB427-AD427)</f>
        <v>0</v>
      </c>
      <c r="AH427" s="46">
        <f ca="1">-AF427*AG427</f>
        <v>0</v>
      </c>
      <c r="AI427" s="46">
        <f>IFERROR(SUMIFS('4.3期末全在庫'!$G:$G,'4.3期末全在庫'!$B:$B,'4.仕掛品(製品課) (2)'!A427,'4.3期末全在庫'!$K:$K,"半製品"),"")</f>
        <v>0</v>
      </c>
      <c r="AJ427" s="47"/>
      <c r="AK427" s="46">
        <f ca="1">AF427*AI427</f>
        <v>0</v>
      </c>
      <c r="AL427" s="48"/>
      <c r="AM427" s="50"/>
      <c r="AN427" s="7">
        <v>0</v>
      </c>
      <c r="AO427" s="4">
        <v>0</v>
      </c>
      <c r="AQ427" s="3" t="str">
        <f ca="1">IF(SUM(H427:AK427)=0,0,"ok")</f>
        <v>ok</v>
      </c>
    </row>
    <row r="428" spans="1:43" ht="13.5" customHeight="1">
      <c r="A428" s="40">
        <v>20090900007</v>
      </c>
      <c r="B428" s="41" t="s">
        <v>503</v>
      </c>
      <c r="C428" s="41" t="s">
        <v>490</v>
      </c>
      <c r="D428" s="41"/>
      <c r="E428" s="41">
        <v>1000</v>
      </c>
      <c r="F428" s="41" t="s">
        <v>504</v>
      </c>
      <c r="G428" s="42">
        <f ca="1">IFERROR(VLOOKUP(F428,'[1]2.仕掛品(製造部)'!MY:NB,4,0),0)</f>
        <v>1.9780822150500139</v>
      </c>
      <c r="H428" s="43">
        <v>0</v>
      </c>
      <c r="I428" s="43"/>
      <c r="J428" s="43">
        <v>0</v>
      </c>
      <c r="K428" s="46">
        <f>IFERROR(SUMIF('4.4製品課実績'!$A:$A,'4.仕掛品(製品課) (2)'!A428,'4.4製品課実績'!C:C),"")</f>
        <v>122</v>
      </c>
      <c r="L428" s="46"/>
      <c r="M428" s="46"/>
      <c r="N428" s="46"/>
      <c r="O428" s="46"/>
      <c r="P428" s="46">
        <f ca="1">G428*E428*K428</f>
        <v>241326.03023610171</v>
      </c>
      <c r="Q428" s="46">
        <f ca="1">$Q$692/$P$692*P428</f>
        <v>222787.45397916372</v>
      </c>
      <c r="R428" s="52">
        <f ca="1">SUMIF('4.1製品別資材価格'!$A:$C,A428,'4.1製品別資材価格'!$C:$C)</f>
        <v>0</v>
      </c>
      <c r="S428" s="46">
        <f ca="1">K428*R428</f>
        <v>0</v>
      </c>
      <c r="T428" s="46">
        <f ca="1">$T$692/$S$692*S428</f>
        <v>0</v>
      </c>
      <c r="U428" s="46">
        <f>IFERROR(SUMIF('4.4製品課実績'!$A:$A,'4.仕掛品(製品課) (2)'!A428,'4.4製品課実績'!D:D),"")</f>
        <v>0</v>
      </c>
      <c r="V428" s="46">
        <f>$V$692/$U$692*U428</f>
        <v>0</v>
      </c>
      <c r="W428" s="46">
        <f>SUMIF('[1]2.7製造部生産分'!E:E,A:A,'[1]2.7製造部生産分'!I:I)</f>
        <v>170</v>
      </c>
      <c r="X428" s="46">
        <f>$X$692/$W$692*W428</f>
        <v>9814.4980864493791</v>
      </c>
      <c r="Y428" s="46"/>
      <c r="Z428" s="46">
        <f>$Z$692/$Y$692*Y428</f>
        <v>0</v>
      </c>
      <c r="AA428" s="46"/>
      <c r="AB428" s="46"/>
      <c r="AC428" s="46"/>
      <c r="AD428" s="46">
        <f>K428-N428-AB428</f>
        <v>122</v>
      </c>
      <c r="AE428" s="46">
        <f ca="1">AD428*AF428</f>
        <v>232601.95206561309</v>
      </c>
      <c r="AF428" s="52">
        <f ca="1">IFERROR((J428+M428+O428+Q428+T428+V428+X428+Z428+AA428)/(H428+K428),0)</f>
        <v>1906.5733775869926</v>
      </c>
      <c r="AG428" s="46">
        <f>AI428-((H428+K428)-AB428-AD428)</f>
        <v>0</v>
      </c>
      <c r="AH428" s="46">
        <f ca="1">-AF428*AG428</f>
        <v>0</v>
      </c>
      <c r="AI428" s="46">
        <f>IFERROR(SUMIFS('4.3期末全在庫'!$G:$G,'4.3期末全在庫'!$B:$B,'4.仕掛品(製品課) (2)'!A428,'4.3期末全在庫'!$K:$K,"半製品"),"")</f>
        <v>0</v>
      </c>
      <c r="AJ428" s="47"/>
      <c r="AK428" s="46">
        <f ca="1">AF428*AI428</f>
        <v>0</v>
      </c>
      <c r="AL428" s="48"/>
      <c r="AM428" s="50"/>
      <c r="AN428" s="7">
        <v>0</v>
      </c>
      <c r="AO428" s="4">
        <v>0</v>
      </c>
      <c r="AQ428" s="3" t="str">
        <f ca="1">IF(SUM(H428:AK428)=0,0,"ok")</f>
        <v>ok</v>
      </c>
    </row>
    <row r="429" spans="1:43" ht="13.5" customHeight="1">
      <c r="A429" s="40">
        <v>20091200006</v>
      </c>
      <c r="B429" s="41" t="s">
        <v>505</v>
      </c>
      <c r="C429" s="41" t="s">
        <v>490</v>
      </c>
      <c r="D429" s="41"/>
      <c r="E429" s="41">
        <v>1000</v>
      </c>
      <c r="F429" s="41" t="s">
        <v>506</v>
      </c>
      <c r="G429" s="42">
        <f ca="1">IFERROR(VLOOKUP(F429,'[1]2.仕掛品(製造部)'!MY:NB,4,0),0)</f>
        <v>1.3030504900585989</v>
      </c>
      <c r="H429" s="43">
        <v>0</v>
      </c>
      <c r="I429" s="43"/>
      <c r="J429" s="43">
        <v>0</v>
      </c>
      <c r="K429" s="46">
        <f>IFERROR(SUMIF('4.4製品課実績'!$A:$A,'4.仕掛品(製品課) (2)'!A429,'4.4製品課実績'!C:C),"")</f>
        <v>2074</v>
      </c>
      <c r="L429" s="46"/>
      <c r="M429" s="46"/>
      <c r="N429" s="46"/>
      <c r="O429" s="46"/>
      <c r="P429" s="46">
        <f ca="1">G429*E429*K429</f>
        <v>2702526.716381534</v>
      </c>
      <c r="Q429" s="46">
        <f ca="1">$Q$692/$P$692*P429</f>
        <v>2494919.6150297448</v>
      </c>
      <c r="R429" s="52">
        <f ca="1">SUMIF('4.1製品別資材価格'!$A:$C,A429,'4.1製品別資材価格'!$C:$C)</f>
        <v>0</v>
      </c>
      <c r="S429" s="46">
        <f ca="1">K429*R429</f>
        <v>0</v>
      </c>
      <c r="T429" s="46">
        <f ca="1">$T$692/$S$692*S429</f>
        <v>0</v>
      </c>
      <c r="U429" s="46">
        <f>IFERROR(SUMIF('4.4製品課実績'!$A:$A,'4.仕掛品(製品課) (2)'!A429,'4.4製品課実績'!D:D),"")</f>
        <v>0</v>
      </c>
      <c r="V429" s="46">
        <f>$V$692/$U$692*U429</f>
        <v>0</v>
      </c>
      <c r="W429" s="46">
        <f>SUMIF('[1]2.7製造部生産分'!E:E,A:A,'[1]2.7製造部生産分'!I:I)</f>
        <v>1160</v>
      </c>
      <c r="X429" s="46">
        <f>$X$692/$W$692*W429</f>
        <v>66969.516354595762</v>
      </c>
      <c r="Y429" s="46"/>
      <c r="Z429" s="46">
        <f>$Z$692/$Y$692*Y429</f>
        <v>0</v>
      </c>
      <c r="AA429" s="46"/>
      <c r="AB429" s="46"/>
      <c r="AC429" s="46"/>
      <c r="AD429" s="46">
        <f>K429-N429-AB429</f>
        <v>2074</v>
      </c>
      <c r="AE429" s="46">
        <f ca="1">AD429*AF429</f>
        <v>2561889.1313843406</v>
      </c>
      <c r="AF429" s="52">
        <f ca="1">IFERROR((J429+M429+O429+Q429+T429+V429+X429+Z429+AA429)/(H429+K429),0)</f>
        <v>1235.2406612267794</v>
      </c>
      <c r="AG429" s="46">
        <f>AI429-((H429+K429)-AB429-AD429)</f>
        <v>0</v>
      </c>
      <c r="AH429" s="46">
        <f ca="1">-AF429*AG429</f>
        <v>0</v>
      </c>
      <c r="AI429" s="46">
        <f>IFERROR(SUMIFS('4.3期末全在庫'!$G:$G,'4.3期末全在庫'!$B:$B,'4.仕掛品(製品課) (2)'!A429,'4.3期末全在庫'!$K:$K,"半製品"),"")</f>
        <v>0</v>
      </c>
      <c r="AJ429" s="47"/>
      <c r="AK429" s="46">
        <f ca="1">AF429*AI429</f>
        <v>0</v>
      </c>
      <c r="AL429" s="48"/>
      <c r="AM429" s="50"/>
      <c r="AN429" s="7">
        <v>0</v>
      </c>
      <c r="AO429" s="4">
        <v>328.82478470359575</v>
      </c>
      <c r="AQ429" s="3" t="str">
        <f ca="1">IF(SUM(H429:AK429)=0,0,"ok")</f>
        <v>ok</v>
      </c>
    </row>
    <row r="430" spans="1:43" ht="13.5" hidden="1" customHeight="1" outlineLevel="1">
      <c r="A430" s="40">
        <v>20100200005</v>
      </c>
      <c r="B430" s="41" t="s">
        <v>507</v>
      </c>
      <c r="C430" s="41" t="s">
        <v>490</v>
      </c>
      <c r="D430" s="41"/>
      <c r="E430" s="41">
        <v>1000</v>
      </c>
      <c r="F430" s="41" t="s">
        <v>508</v>
      </c>
      <c r="G430" s="42">
        <f ca="1">IFERROR(VLOOKUP(F430,'[1]2.仕掛品(製造部)'!MY:NB,4,0),0)</f>
        <v>0</v>
      </c>
      <c r="H430" s="43">
        <v>0</v>
      </c>
      <c r="I430" s="43"/>
      <c r="J430" s="43">
        <v>0</v>
      </c>
      <c r="K430" s="46">
        <f>IFERROR(SUMIF('4.4製品課実績'!$A:$A,'4.仕掛品(製品課) (2)'!A430,'4.4製品課実績'!C:C),"")</f>
        <v>0</v>
      </c>
      <c r="L430" s="46"/>
      <c r="M430" s="46"/>
      <c r="N430" s="46"/>
      <c r="O430" s="46"/>
      <c r="P430" s="46">
        <f ca="1">G430*E430*K430</f>
        <v>0</v>
      </c>
      <c r="Q430" s="46">
        <f ca="1">$Q$692/$P$692*P430</f>
        <v>0</v>
      </c>
      <c r="R430" s="52">
        <f ca="1">SUMIF('4.1製品別資材価格'!$A:$C,A430,'4.1製品別資材価格'!$C:$C)</f>
        <v>0</v>
      </c>
      <c r="S430" s="46">
        <f ca="1">K430*R430</f>
        <v>0</v>
      </c>
      <c r="T430" s="46">
        <f ca="1">$T$692/$S$692*S430</f>
        <v>0</v>
      </c>
      <c r="U430" s="46">
        <f>IFERROR(SUMIF('4.4製品課実績'!$A:$A,'4.仕掛品(製品課) (2)'!A430,'4.4製品課実績'!D:D),"")</f>
        <v>0</v>
      </c>
      <c r="V430" s="46">
        <f>$V$692/$U$692*U430</f>
        <v>0</v>
      </c>
      <c r="W430" s="46">
        <f>SUMIF('[1]2.7製造部生産分'!E:E,A:A,'[1]2.7製造部生産分'!I:I)</f>
        <v>0</v>
      </c>
      <c r="X430" s="46">
        <f>$X$692/$W$692*W430</f>
        <v>0</v>
      </c>
      <c r="Y430" s="46"/>
      <c r="Z430" s="46">
        <f>$Z$692/$Y$692*Y430</f>
        <v>0</v>
      </c>
      <c r="AA430" s="46"/>
      <c r="AB430" s="46"/>
      <c r="AC430" s="46"/>
      <c r="AD430" s="46">
        <f>K430-N430-AB430</f>
        <v>0</v>
      </c>
      <c r="AE430" s="46">
        <f ca="1">AD430*AF430</f>
        <v>0</v>
      </c>
      <c r="AF430" s="52">
        <f ca="1">IFERROR((J430+M430+O430+Q430+T430+V430+X430+Z430+AA430)/(H430+K430),0)</f>
        <v>0</v>
      </c>
      <c r="AG430" s="46">
        <f>AI430-((H430+K430)-AB430-AD430)</f>
        <v>0</v>
      </c>
      <c r="AH430" s="46">
        <f ca="1">-AF430*AG430</f>
        <v>0</v>
      </c>
      <c r="AI430" s="46">
        <f>IFERROR(SUMIFS('4.3期末全在庫'!$G:$G,'4.3期末全在庫'!$B:$B,'4.仕掛品(製品課) (2)'!A430,'4.3期末全在庫'!$K:$K,"半製品"),"")</f>
        <v>0</v>
      </c>
      <c r="AJ430" s="47"/>
      <c r="AK430" s="46">
        <f ca="1">AF430*AI430</f>
        <v>0</v>
      </c>
      <c r="AL430" s="48"/>
      <c r="AM430" s="50"/>
      <c r="AN430" s="7">
        <v>0</v>
      </c>
      <c r="AO430" s="4">
        <v>181.37114763438237</v>
      </c>
      <c r="AQ430" s="3">
        <f ca="1">IF(SUM(H430:AK430)=0,0,"ok")</f>
        <v>0</v>
      </c>
    </row>
    <row r="431" spans="1:43" ht="13.5" hidden="1" customHeight="1" outlineLevel="1">
      <c r="A431" s="40">
        <v>20110400011</v>
      </c>
      <c r="B431" s="41" t="s">
        <v>509</v>
      </c>
      <c r="C431" s="41" t="s">
        <v>510</v>
      </c>
      <c r="D431" s="41"/>
      <c r="E431" s="41">
        <v>1000</v>
      </c>
      <c r="F431" s="41" t="s">
        <v>126</v>
      </c>
      <c r="G431" s="42">
        <f ca="1">IFERROR(VLOOKUP(F431,'[1]2.仕掛品(製造部)'!MY:NB,4,0),0)</f>
        <v>1.2657092176984073</v>
      </c>
      <c r="H431" s="43">
        <v>0</v>
      </c>
      <c r="I431" s="43"/>
      <c r="J431" s="43">
        <v>0</v>
      </c>
      <c r="K431" s="46">
        <f>IFERROR(SUMIF('4.4製品課実績'!$A:$A,'4.仕掛品(製品課) (2)'!A431,'4.4製品課実績'!C:C),"")</f>
        <v>0</v>
      </c>
      <c r="L431" s="46"/>
      <c r="M431" s="46"/>
      <c r="N431" s="46"/>
      <c r="O431" s="46"/>
      <c r="P431" s="46">
        <f ca="1">G431*E431*K431</f>
        <v>0</v>
      </c>
      <c r="Q431" s="46">
        <f ca="1">$Q$692/$P$692*P431</f>
        <v>0</v>
      </c>
      <c r="R431" s="52">
        <f ca="1">SUMIF('4.1製品別資材価格'!$A:$C,A431,'4.1製品別資材価格'!$C:$C)</f>
        <v>0</v>
      </c>
      <c r="S431" s="46">
        <f ca="1">K431*R431</f>
        <v>0</v>
      </c>
      <c r="T431" s="46">
        <f ca="1">$T$692/$S$692*S431</f>
        <v>0</v>
      </c>
      <c r="U431" s="46">
        <f>IFERROR(SUMIF('4.4製品課実績'!$A:$A,'4.仕掛品(製品課) (2)'!A431,'4.4製品課実績'!D:D),"")</f>
        <v>0</v>
      </c>
      <c r="V431" s="46">
        <f>$V$692/$U$692*U431</f>
        <v>0</v>
      </c>
      <c r="W431" s="46">
        <f>SUMIF('[1]2.7製造部生産分'!E:E,A:A,'[1]2.7製造部生産分'!I:I)</f>
        <v>0</v>
      </c>
      <c r="X431" s="46">
        <f>$X$692/$W$692*W431</f>
        <v>0</v>
      </c>
      <c r="Y431" s="46"/>
      <c r="Z431" s="46">
        <f>$Z$692/$Y$692*Y431</f>
        <v>0</v>
      </c>
      <c r="AA431" s="46"/>
      <c r="AB431" s="46"/>
      <c r="AC431" s="46"/>
      <c r="AD431" s="46">
        <f>K431-N431-AB431</f>
        <v>0</v>
      </c>
      <c r="AE431" s="46">
        <f ca="1">AD431*AF431</f>
        <v>0</v>
      </c>
      <c r="AF431" s="52">
        <f ca="1">IFERROR((J431+M431+O431+Q431+T431+V431+X431+Z431+AA431)/(H431+K431),0)</f>
        <v>0</v>
      </c>
      <c r="AG431" s="46">
        <f>AI431-((H431+K431)-AB431-AD431)</f>
        <v>0</v>
      </c>
      <c r="AH431" s="46">
        <f ca="1">-AF431*AG431</f>
        <v>0</v>
      </c>
      <c r="AI431" s="46">
        <f>IFERROR(SUMIFS('4.3期末全在庫'!$G:$G,'4.3期末全在庫'!$B:$B,'4.仕掛品(製品課) (2)'!A431,'4.3期末全在庫'!$K:$K,"半製品"),"")</f>
        <v>0</v>
      </c>
      <c r="AJ431" s="47"/>
      <c r="AK431" s="46">
        <f ca="1">AF431*AI431</f>
        <v>0</v>
      </c>
      <c r="AL431" s="48"/>
      <c r="AM431" s="50"/>
      <c r="AN431" s="7">
        <v>0</v>
      </c>
      <c r="AO431" s="4">
        <v>189.3559275730413</v>
      </c>
      <c r="AQ431" s="3">
        <f ca="1">IF(SUM(H431:AK431)=0,0,"ok")</f>
        <v>0</v>
      </c>
    </row>
    <row r="432" spans="1:43" ht="13.5" customHeight="1" collapsed="1">
      <c r="A432" s="40">
        <v>20110400012</v>
      </c>
      <c r="B432" s="41" t="s">
        <v>511</v>
      </c>
      <c r="C432" s="41" t="s">
        <v>510</v>
      </c>
      <c r="D432" s="41"/>
      <c r="E432" s="41">
        <v>1000</v>
      </c>
      <c r="F432" s="41" t="s">
        <v>494</v>
      </c>
      <c r="G432" s="42">
        <f ca="1">IFERROR(VLOOKUP(F432,'[1]2.仕掛品(製造部)'!MY:NB,4,0),0)</f>
        <v>1.7519335539692478</v>
      </c>
      <c r="H432" s="43">
        <v>0</v>
      </c>
      <c r="I432" s="43"/>
      <c r="J432" s="43">
        <v>0</v>
      </c>
      <c r="K432" s="46">
        <f>IFERROR(SUMIF('4.4製品課実績'!$A:$A,'4.仕掛品(製品課) (2)'!A432,'4.4製品課実績'!C:C),"")</f>
        <v>930</v>
      </c>
      <c r="L432" s="46"/>
      <c r="M432" s="46"/>
      <c r="N432" s="46"/>
      <c r="O432" s="46"/>
      <c r="P432" s="46">
        <f ca="1">G432*E432*K432</f>
        <v>1629298.2051914004</v>
      </c>
      <c r="Q432" s="46">
        <f ca="1">$Q$692/$P$692*P432</f>
        <v>1504136.1205514548</v>
      </c>
      <c r="R432" s="52">
        <f ca="1">SUMIF('4.1製品別資材価格'!$A:$C,A432,'4.1製品別資材価格'!$C:$C)</f>
        <v>143.43321975732059</v>
      </c>
      <c r="S432" s="46">
        <f ca="1">K432*R432</f>
        <v>133392.89437430815</v>
      </c>
      <c r="T432" s="46">
        <f ca="1">$T$692/$S$692*S432</f>
        <v>105458.33068431118</v>
      </c>
      <c r="U432" s="46">
        <f>IFERROR(SUMIF('4.4製品課実績'!$A:$A,'4.仕掛品(製品課) (2)'!A432,'4.4製品課実績'!D:D),"")</f>
        <v>0</v>
      </c>
      <c r="V432" s="46">
        <f>$V$692/$U$692*U432</f>
        <v>0</v>
      </c>
      <c r="W432" s="46">
        <f>SUMIF('[1]2.7製造部生産分'!E:E,A:A,'[1]2.7製造部生産分'!I:I)</f>
        <v>643.15089514066494</v>
      </c>
      <c r="X432" s="46">
        <f>$X$692/$W$692*W432</f>
        <v>37130.607233272123</v>
      </c>
      <c r="Y432" s="46"/>
      <c r="Z432" s="46">
        <f>$Z$692/$Y$692*Y432</f>
        <v>0</v>
      </c>
      <c r="AA432" s="46"/>
      <c r="AB432" s="46"/>
      <c r="AC432" s="46"/>
      <c r="AD432" s="46">
        <f>K432-N432-AB432</f>
        <v>930</v>
      </c>
      <c r="AE432" s="46">
        <f ca="1">AD432*AF432</f>
        <v>1646725.0584690382</v>
      </c>
      <c r="AF432" s="52">
        <f ca="1">IFERROR((J432+M432+O432+Q432+T432+V432+X432+Z432+AA432)/(H432+K432),0)</f>
        <v>1770.6721058806863</v>
      </c>
      <c r="AG432" s="46">
        <f>AI432-((H432+K432)-AB432-AD432)</f>
        <v>0</v>
      </c>
      <c r="AH432" s="46">
        <f ca="1">-AF432*AG432</f>
        <v>0</v>
      </c>
      <c r="AI432" s="46">
        <f>IFERROR(SUMIFS('4.3期末全在庫'!$G:$G,'4.3期末全在庫'!$B:$B,'4.仕掛品(製品課) (2)'!A432,'4.3期末全在庫'!$K:$K,"半製品"),"")</f>
        <v>0</v>
      </c>
      <c r="AJ432" s="47"/>
      <c r="AK432" s="46">
        <f ca="1">AF432*AI432</f>
        <v>0</v>
      </c>
      <c r="AL432" s="48"/>
      <c r="AM432" s="50"/>
      <c r="AN432" s="7">
        <v>0</v>
      </c>
      <c r="AO432" s="4">
        <v>0</v>
      </c>
      <c r="AQ432" s="3" t="str">
        <f ca="1">IF(SUM(H432:AK432)=0,0,"ok")</f>
        <v>ok</v>
      </c>
    </row>
    <row r="433" spans="1:43" ht="13.5" customHeight="1">
      <c r="A433" s="40">
        <v>20110800692</v>
      </c>
      <c r="B433" s="41" t="s">
        <v>512</v>
      </c>
      <c r="C433" s="41" t="s">
        <v>490</v>
      </c>
      <c r="D433" s="41"/>
      <c r="E433" s="41">
        <v>1000</v>
      </c>
      <c r="F433" s="41" t="s">
        <v>126</v>
      </c>
      <c r="G433" s="42">
        <f ca="1">IFERROR(VLOOKUP(F433,'[1]2.仕掛品(製造部)'!MY:NB,4,0),0)</f>
        <v>1.2657092176984073</v>
      </c>
      <c r="H433" s="43">
        <v>0</v>
      </c>
      <c r="I433" s="43"/>
      <c r="J433" s="43">
        <v>0</v>
      </c>
      <c r="K433" s="46">
        <f>IFERROR(SUMIF('4.4製品課実績'!$A:$A,'4.仕掛品(製品課) (2)'!A433,'4.4製品課実績'!C:C),"")</f>
        <v>14945</v>
      </c>
      <c r="L433" s="46"/>
      <c r="M433" s="46"/>
      <c r="N433" s="46"/>
      <c r="O433" s="46"/>
      <c r="P433" s="46">
        <f ca="1">G433*E433*K433</f>
        <v>18916024.258502696</v>
      </c>
      <c r="Q433" s="46">
        <f ca="1">$Q$692/$P$692*P433</f>
        <v>17462902.281353123</v>
      </c>
      <c r="R433" s="52">
        <f ca="1">SUMIF('4.1製品別資材価格'!$A:$C,A433,'4.1製品別資材価格'!$C:$C)</f>
        <v>0</v>
      </c>
      <c r="S433" s="46">
        <f ca="1">K433*R433</f>
        <v>0</v>
      </c>
      <c r="T433" s="46">
        <f ca="1">$T$692/$S$692*S433</f>
        <v>0</v>
      </c>
      <c r="U433" s="46">
        <f>IFERROR(SUMIF('4.4製品課実績'!$A:$A,'4.仕掛品(製品課) (2)'!A433,'4.4製品課実績'!D:D),"")</f>
        <v>0</v>
      </c>
      <c r="V433" s="46">
        <f>$V$692/$U$692*U433</f>
        <v>0</v>
      </c>
      <c r="W433" s="46">
        <f>SUMIF('[1]2.7製造部生産分'!E:E,A:A,'[1]2.7製造部生産分'!I:I)</f>
        <v>4291.9199178644767</v>
      </c>
      <c r="X433" s="46">
        <f>$X$692/$W$692*W433</f>
        <v>247782.58718279345</v>
      </c>
      <c r="Y433" s="46"/>
      <c r="Z433" s="46">
        <f>$Z$692/$Y$692*Y433</f>
        <v>0</v>
      </c>
      <c r="AA433" s="46"/>
      <c r="AB433" s="46"/>
      <c r="AC433" s="46"/>
      <c r="AD433" s="46">
        <f>K433-N433-AB433</f>
        <v>14945</v>
      </c>
      <c r="AE433" s="46">
        <f ca="1">AD433*AF433</f>
        <v>17710684.868535917</v>
      </c>
      <c r="AF433" s="52">
        <f ca="1">IFERROR((J433+M433+O433+Q433+T433+V433+X433+Z433+AA433)/(H433+K433),0)</f>
        <v>1185.057535532681</v>
      </c>
      <c r="AG433" s="46">
        <f>AI433-((H433+K433)-AB433-AD433)</f>
        <v>0</v>
      </c>
      <c r="AH433" s="46">
        <f ca="1">-AF433*AG433</f>
        <v>0</v>
      </c>
      <c r="AI433" s="46">
        <f>IFERROR(SUMIFS('4.3期末全在庫'!$G:$G,'4.3期末全在庫'!$B:$B,'4.仕掛品(製品課) (2)'!A433,'4.3期末全在庫'!$K:$K,"半製品"),"")</f>
        <v>0</v>
      </c>
      <c r="AJ433" s="47"/>
      <c r="AK433" s="46">
        <f ca="1">AF433*AI433</f>
        <v>0</v>
      </c>
      <c r="AL433" s="48"/>
      <c r="AM433" s="50"/>
      <c r="AN433" s="7">
        <v>0</v>
      </c>
      <c r="AO433" s="4">
        <v>469.08484197893682</v>
      </c>
      <c r="AQ433" s="3" t="str">
        <f ca="1">IF(SUM(H433:AK433)=0,0,"ok")</f>
        <v>ok</v>
      </c>
    </row>
    <row r="434" spans="1:43" ht="13.5" customHeight="1">
      <c r="A434" s="40">
        <v>20111001044</v>
      </c>
      <c r="B434" s="41" t="s">
        <v>513</v>
      </c>
      <c r="C434" s="41" t="s">
        <v>490</v>
      </c>
      <c r="D434" s="41"/>
      <c r="E434" s="41">
        <v>1000</v>
      </c>
      <c r="F434" s="41" t="s">
        <v>305</v>
      </c>
      <c r="G434" s="42">
        <f ca="1">IFERROR(VLOOKUP(F434,'[1]2.仕掛品(製造部)'!MY:NB,4,0),0)</f>
        <v>1.580070235330544</v>
      </c>
      <c r="H434" s="43">
        <v>0</v>
      </c>
      <c r="I434" s="43"/>
      <c r="J434" s="43">
        <v>0</v>
      </c>
      <c r="K434" s="46">
        <f>IFERROR(SUMIF('4.4製品課実績'!$A:$A,'4.仕掛品(製品課) (2)'!A434,'4.4製品課実績'!C:C),"")</f>
        <v>3072</v>
      </c>
      <c r="L434" s="46"/>
      <c r="M434" s="46"/>
      <c r="N434" s="46"/>
      <c r="O434" s="46"/>
      <c r="P434" s="46">
        <f ca="1">G434*E434*K434</f>
        <v>4853975.7629354307</v>
      </c>
      <c r="Q434" s="46">
        <f ca="1">$Q$692/$P$692*P434</f>
        <v>4481095.1427119533</v>
      </c>
      <c r="R434" s="52">
        <f ca="1">SUMIF('4.1製品別資材価格'!$A:$C,A434,'4.1製品別資材価格'!$C:$C)</f>
        <v>0</v>
      </c>
      <c r="S434" s="46">
        <f ca="1">K434*R434</f>
        <v>0</v>
      </c>
      <c r="T434" s="46">
        <f ca="1">$T$692/$S$692*S434</f>
        <v>0</v>
      </c>
      <c r="U434" s="46">
        <f>IFERROR(SUMIF('4.4製品課実績'!$A:$A,'4.仕掛品(製品課) (2)'!A434,'4.4製品課実績'!D:D),"")</f>
        <v>0</v>
      </c>
      <c r="V434" s="46">
        <f>$V$692/$U$692*U434</f>
        <v>0</v>
      </c>
      <c r="W434" s="46">
        <f>SUMIF('[1]2.7製造部生産分'!E:E,A:A,'[1]2.7製造部生産分'!I:I)</f>
        <v>1810</v>
      </c>
      <c r="X434" s="46">
        <f>$X$692/$W$692*W434</f>
        <v>104495.53844984339</v>
      </c>
      <c r="Y434" s="46"/>
      <c r="Z434" s="46">
        <f>$Z$692/$Y$692*Y434</f>
        <v>0</v>
      </c>
      <c r="AA434" s="46"/>
      <c r="AB434" s="46"/>
      <c r="AC434" s="46"/>
      <c r="AD434" s="46">
        <f>K434-N434-AB434</f>
        <v>3072</v>
      </c>
      <c r="AE434" s="46">
        <f ca="1">AD434*AF434</f>
        <v>4585590.6811617967</v>
      </c>
      <c r="AF434" s="52">
        <f ca="1">IFERROR((J434+M434+O434+Q434+T434+V434+X434+Z434+AA434)/(H434+K434),0)</f>
        <v>1492.7052998573556</v>
      </c>
      <c r="AG434" s="46">
        <f>AI434-((H434+K434)-AB434-AD434)</f>
        <v>0</v>
      </c>
      <c r="AH434" s="46">
        <f ca="1">-AF434*AG434</f>
        <v>0</v>
      </c>
      <c r="AI434" s="46">
        <f>IFERROR(SUMIFS('4.3期末全在庫'!$G:$G,'4.3期末全在庫'!$B:$B,'4.仕掛品(製品課) (2)'!A434,'4.3期末全在庫'!$K:$K,"半製品"),"")</f>
        <v>0</v>
      </c>
      <c r="AJ434" s="47"/>
      <c r="AK434" s="46">
        <f ca="1">AF434*AI434</f>
        <v>0</v>
      </c>
      <c r="AL434" s="48"/>
      <c r="AM434" s="50"/>
      <c r="AN434" s="7">
        <v>0</v>
      </c>
      <c r="AO434" s="4">
        <v>496.60379225835226</v>
      </c>
      <c r="AQ434" s="3" t="str">
        <f ca="1">IF(SUM(H434:AK434)=0,0,"ok")</f>
        <v>ok</v>
      </c>
    </row>
    <row r="435" spans="1:43" ht="13.5" customHeight="1">
      <c r="A435" s="40">
        <v>20180200004</v>
      </c>
      <c r="B435" s="41" t="s">
        <v>514</v>
      </c>
      <c r="C435" s="41" t="s">
        <v>490</v>
      </c>
      <c r="D435" s="41"/>
      <c r="E435" s="41">
        <v>1000</v>
      </c>
      <c r="F435" s="41" t="s">
        <v>515</v>
      </c>
      <c r="G435" s="42">
        <f ca="1">IFERROR(VLOOKUP(F435,'[1]2.仕掛品(製造部)'!MY:NB,4,0),0)</f>
        <v>2.0879516745443318</v>
      </c>
      <c r="H435" s="43">
        <v>0</v>
      </c>
      <c r="I435" s="43"/>
      <c r="J435" s="43">
        <v>0</v>
      </c>
      <c r="K435" s="46">
        <f>IFERROR(SUMIF('4.4製品課実績'!$A:$A,'4.仕掛品(製品課) (2)'!A435,'4.4製品課実績'!C:C),"")</f>
        <v>1044</v>
      </c>
      <c r="L435" s="46"/>
      <c r="M435" s="46"/>
      <c r="N435" s="46"/>
      <c r="O435" s="46"/>
      <c r="P435" s="46">
        <f ca="1">G435*E435*K435</f>
        <v>2179821.5482242825</v>
      </c>
      <c r="Q435" s="46">
        <f ca="1">$Q$692/$P$692*P435</f>
        <v>2012368.4642832896</v>
      </c>
      <c r="R435" s="52">
        <f ca="1">SUMIF('4.1製品別資材価格'!$A:$C,A435,'4.1製品別資材価格'!$C:$C)</f>
        <v>0</v>
      </c>
      <c r="S435" s="46">
        <f ca="1">K435*R435</f>
        <v>0</v>
      </c>
      <c r="T435" s="46">
        <f ca="1">$T$692/$S$692*S435</f>
        <v>0</v>
      </c>
      <c r="U435" s="46">
        <f>IFERROR(SUMIF('4.4製品課実績'!$A:$A,'4.仕掛品(製品課) (2)'!A435,'4.4製品課実績'!D:D),"")</f>
        <v>0</v>
      </c>
      <c r="V435" s="46">
        <f>$V$692/$U$692*U435</f>
        <v>0</v>
      </c>
      <c r="W435" s="46">
        <f>SUMIF('[1]2.7製造部生産分'!E:E,A:A,'[1]2.7製造部生産分'!I:I)</f>
        <v>780</v>
      </c>
      <c r="X435" s="46">
        <f>$X$692/$W$692*W435</f>
        <v>45031.226514297152</v>
      </c>
      <c r="Y435" s="46"/>
      <c r="Z435" s="46">
        <f>$Z$692/$Y$692*Y435</f>
        <v>0</v>
      </c>
      <c r="AA435" s="46"/>
      <c r="AB435" s="46"/>
      <c r="AC435" s="46"/>
      <c r="AD435" s="46">
        <f>K435-N435-AB435</f>
        <v>1044</v>
      </c>
      <c r="AE435" s="46">
        <f ca="1">AD435*AF435</f>
        <v>2057399.6907975867</v>
      </c>
      <c r="AF435" s="52">
        <f ca="1">IFERROR((J435+M435+O435+Q435+T435+V435+X435+Z435+AA435)/(H435+K435),0)</f>
        <v>1970.6893590015197</v>
      </c>
      <c r="AG435" s="46">
        <f>AI435-((H435+K435)-AB435-AD435)</f>
        <v>0</v>
      </c>
      <c r="AH435" s="46">
        <f ca="1">-AF435*AG435</f>
        <v>0</v>
      </c>
      <c r="AI435" s="46">
        <f>IFERROR(SUMIFS('4.3期末全在庫'!$G:$G,'4.3期末全在庫'!$B:$B,'4.仕掛品(製品課) (2)'!A435,'4.3期末全在庫'!$K:$K,"半製品"),"")</f>
        <v>0</v>
      </c>
      <c r="AJ435" s="47"/>
      <c r="AK435" s="46">
        <f ca="1">AF435*AI435</f>
        <v>0</v>
      </c>
      <c r="AL435" s="48"/>
      <c r="AM435" s="50"/>
      <c r="AN435" s="7">
        <v>0</v>
      </c>
      <c r="AO435" s="4">
        <v>342.40832194012665</v>
      </c>
      <c r="AQ435" s="3" t="str">
        <f ca="1">IF(SUM(H435:AK435)=0,0,"ok")</f>
        <v>ok</v>
      </c>
    </row>
    <row r="436" spans="1:43" ht="13.5" customHeight="1">
      <c r="A436" s="40">
        <v>20180500057</v>
      </c>
      <c r="B436" s="41" t="s">
        <v>516</v>
      </c>
      <c r="C436" s="41" t="s">
        <v>490</v>
      </c>
      <c r="D436" s="41"/>
      <c r="E436" s="41">
        <v>1000</v>
      </c>
      <c r="F436" s="41" t="s">
        <v>517</v>
      </c>
      <c r="G436" s="42">
        <f ca="1">IFERROR(VLOOKUP(F436,'[1]2.仕掛品(製造部)'!MY:NB,4,0),0)</f>
        <v>1.2952547947611213</v>
      </c>
      <c r="H436" s="43">
        <v>0</v>
      </c>
      <c r="I436" s="43"/>
      <c r="J436" s="43">
        <v>0</v>
      </c>
      <c r="K436" s="46">
        <f>IFERROR(SUMIF('4.4製品課実績'!$A:$A,'4.仕掛品(製品課) (2)'!A436,'4.4製品課実績'!C:C),"")</f>
        <v>522</v>
      </c>
      <c r="L436" s="46"/>
      <c r="M436" s="46"/>
      <c r="N436" s="46"/>
      <c r="O436" s="46"/>
      <c r="P436" s="46">
        <f ca="1">G436*E436*K436</f>
        <v>676123.00286530529</v>
      </c>
      <c r="Q436" s="46">
        <f ca="1">$Q$692/$P$692*P436</f>
        <v>624183.48421733617</v>
      </c>
      <c r="R436" s="52">
        <f ca="1">SUMIF('4.1製品別資材価格'!$A:$C,A436,'4.1製品別資材価格'!$C:$C)</f>
        <v>0</v>
      </c>
      <c r="S436" s="46">
        <f ca="1">K436*R436</f>
        <v>0</v>
      </c>
      <c r="T436" s="46">
        <f ca="1">$T$692/$S$692*S436</f>
        <v>0</v>
      </c>
      <c r="U436" s="46">
        <f>IFERROR(SUMIF('4.4製品課実績'!$A:$A,'4.仕掛品(製品課) (2)'!A436,'4.4製品課実績'!D:D),"")</f>
        <v>0</v>
      </c>
      <c r="V436" s="46">
        <f>$V$692/$U$692*U436</f>
        <v>0</v>
      </c>
      <c r="W436" s="46">
        <f>SUMIF('[1]2.7製造部生産分'!E:E,A:A,'[1]2.7製造部生産分'!I:I)</f>
        <v>340</v>
      </c>
      <c r="X436" s="46">
        <f>$X$692/$W$692*W436</f>
        <v>19628.996172898758</v>
      </c>
      <c r="Y436" s="46"/>
      <c r="Z436" s="46">
        <f>$Z$692/$Y$692*Y436</f>
        <v>0</v>
      </c>
      <c r="AA436" s="46"/>
      <c r="AB436" s="46"/>
      <c r="AC436" s="46"/>
      <c r="AD436" s="46">
        <f>K436-N436-AB436</f>
        <v>522</v>
      </c>
      <c r="AE436" s="46">
        <f ca="1">AD436*AF436</f>
        <v>643812.48039023497</v>
      </c>
      <c r="AF436" s="52">
        <f ca="1">IFERROR((J436+M436+O436+Q436+T436+V436+X436+Z436+AA436)/(H436+K436),0)</f>
        <v>1233.3572421268868</v>
      </c>
      <c r="AG436" s="46">
        <f>AI436-((H436+K436)-AB436-AD436)</f>
        <v>0</v>
      </c>
      <c r="AH436" s="46">
        <f ca="1">-AF436*AG436</f>
        <v>0</v>
      </c>
      <c r="AI436" s="46">
        <f>IFERROR(SUMIFS('4.3期末全在庫'!$G:$G,'4.3期末全在庫'!$B:$B,'4.仕掛品(製品課) (2)'!A436,'4.3期末全在庫'!$K:$K,"半製品"),"")</f>
        <v>0</v>
      </c>
      <c r="AJ436" s="47"/>
      <c r="AK436" s="46">
        <f ca="1">AF436*AI436</f>
        <v>0</v>
      </c>
      <c r="AL436" s="48"/>
      <c r="AM436" s="50"/>
      <c r="AN436" s="7">
        <v>0</v>
      </c>
      <c r="AO436" s="4">
        <v>140.33772245221246</v>
      </c>
      <c r="AQ436" s="3" t="str">
        <f ca="1">IF(SUM(H436:AK436)=0,0,"ok")</f>
        <v>ok</v>
      </c>
    </row>
    <row r="437" spans="1:43" ht="13.5" customHeight="1">
      <c r="A437" s="40">
        <v>20191100098</v>
      </c>
      <c r="B437" s="41" t="s">
        <v>518</v>
      </c>
      <c r="C437" s="41" t="s">
        <v>490</v>
      </c>
      <c r="D437" s="41"/>
      <c r="E437" s="41">
        <v>20000</v>
      </c>
      <c r="F437" s="41" t="s">
        <v>45</v>
      </c>
      <c r="G437" s="42">
        <f ca="1">IFERROR(VLOOKUP(F437,'[1]2.仕掛品(製造部)'!MY:NB,4,0),0)</f>
        <v>1.2657092176984073</v>
      </c>
      <c r="H437" s="43">
        <v>0</v>
      </c>
      <c r="I437" s="43"/>
      <c r="J437" s="43">
        <v>0</v>
      </c>
      <c r="K437" s="46">
        <f>IFERROR(SUMIF('4.4製品課実績'!$A:$A,'4.仕掛品(製品課) (2)'!A437,'4.4製品課実績'!C:C),"")</f>
        <v>105</v>
      </c>
      <c r="L437" s="46"/>
      <c r="M437" s="46"/>
      <c r="N437" s="46"/>
      <c r="O437" s="46"/>
      <c r="P437" s="46">
        <f ca="1">G437*E437*K437</f>
        <v>2657989.3571666554</v>
      </c>
      <c r="Q437" s="46">
        <f ca="1">$Q$692/$P$692*P437</f>
        <v>2453803.5992533667</v>
      </c>
      <c r="R437" s="52">
        <f ca="1">SUMIF('4.1製品別資材価格'!$A:$C,A437,'4.1製品別資材価格'!$C:$C)</f>
        <v>0</v>
      </c>
      <c r="S437" s="46">
        <f ca="1">K437*R437</f>
        <v>0</v>
      </c>
      <c r="T437" s="46">
        <f ca="1">$T$692/$S$692*S437</f>
        <v>0</v>
      </c>
      <c r="U437" s="46">
        <f>IFERROR(SUMIF('4.4製品課実績'!$A:$A,'4.仕掛品(製品課) (2)'!A437,'4.4製品課実績'!D:D),"")</f>
        <v>0</v>
      </c>
      <c r="V437" s="46">
        <f>$V$692/$U$692*U437</f>
        <v>0</v>
      </c>
      <c r="W437" s="46">
        <f>SUMIF('[1]2.7製造部生産分'!E:E,A:A,'[1]2.7製造部生産分'!I:I)</f>
        <v>603.08008213552364</v>
      </c>
      <c r="X437" s="46">
        <f>$X$692/$W$692*W437</f>
        <v>34817.225365263716</v>
      </c>
      <c r="Y437" s="46"/>
      <c r="Z437" s="46">
        <f>$Z$692/$Y$692*Y437</f>
        <v>0</v>
      </c>
      <c r="AA437" s="46"/>
      <c r="AB437" s="46"/>
      <c r="AC437" s="46"/>
      <c r="AD437" s="46">
        <f>K437-N437-AB437</f>
        <v>105</v>
      </c>
      <c r="AE437" s="46">
        <f ca="1">AD437*AF437</f>
        <v>2488620.8246186306</v>
      </c>
      <c r="AF437" s="52">
        <f ca="1">IFERROR((J437+M437+O437+Q437+T437+V437+X437+Z437+AA437)/(H437+K437),0)</f>
        <v>23701.150710653623</v>
      </c>
      <c r="AG437" s="46">
        <f>AI437-((H437+K437)-AB437-AD437)</f>
        <v>0</v>
      </c>
      <c r="AH437" s="46">
        <f ca="1">-AF437*AG437</f>
        <v>0</v>
      </c>
      <c r="AI437" s="46">
        <f>IFERROR(SUMIFS('4.3期末全在庫'!$G:$G,'4.3期末全在庫'!$B:$B,'4.仕掛品(製品課) (2)'!A437,'4.3期末全在庫'!$K:$K,"半製品"),"")</f>
        <v>0</v>
      </c>
      <c r="AJ437" s="47"/>
      <c r="AK437" s="46">
        <f ca="1">AF437*AI437</f>
        <v>0</v>
      </c>
      <c r="AL437" s="48"/>
      <c r="AM437" s="50"/>
      <c r="AN437" s="7">
        <v>0</v>
      </c>
      <c r="AO437" s="4">
        <v>0</v>
      </c>
      <c r="AQ437" s="3" t="str">
        <f ca="1">IF(SUM(H437:AK437)=0,0,"ok")</f>
        <v>ok</v>
      </c>
    </row>
    <row r="438" spans="1:43" ht="13.5" hidden="1" customHeight="1" outlineLevel="1">
      <c r="A438" s="40">
        <v>20201200034</v>
      </c>
      <c r="B438" s="41" t="s">
        <v>519</v>
      </c>
      <c r="C438" s="41" t="s">
        <v>490</v>
      </c>
      <c r="D438" s="41"/>
      <c r="E438" s="41">
        <v>1000</v>
      </c>
      <c r="F438" s="41" t="s">
        <v>191</v>
      </c>
      <c r="G438" s="42">
        <f ca="1">IFERROR(VLOOKUP(F438,'[1]2.仕掛品(製造部)'!MY:NB,4,0),0)</f>
        <v>1.5731245205740305</v>
      </c>
      <c r="H438" s="43">
        <v>0</v>
      </c>
      <c r="I438" s="43"/>
      <c r="J438" s="43">
        <v>0</v>
      </c>
      <c r="K438" s="46">
        <f>IFERROR(SUMIF('4.4製品課実績'!$A:$A,'4.仕掛品(製品課) (2)'!A438,'4.4製品課実績'!C:C),"")</f>
        <v>0</v>
      </c>
      <c r="L438" s="46"/>
      <c r="M438" s="46"/>
      <c r="N438" s="46"/>
      <c r="O438" s="46"/>
      <c r="P438" s="46">
        <f ca="1">G438*E438*K438</f>
        <v>0</v>
      </c>
      <c r="Q438" s="46">
        <f ca="1">$Q$692/$P$692*P438</f>
        <v>0</v>
      </c>
      <c r="R438" s="52">
        <f ca="1">SUMIF('4.1製品別資材価格'!$A:$C,A438,'4.1製品別資材価格'!$C:$C)</f>
        <v>0</v>
      </c>
      <c r="S438" s="46">
        <f ca="1">K438*R438</f>
        <v>0</v>
      </c>
      <c r="T438" s="46">
        <f ca="1">$T$692/$S$692*S438</f>
        <v>0</v>
      </c>
      <c r="U438" s="46">
        <f>IFERROR(SUMIF('4.4製品課実績'!$A:$A,'4.仕掛品(製品課) (2)'!A438,'4.4製品課実績'!D:D),"")</f>
        <v>0</v>
      </c>
      <c r="V438" s="46">
        <f>$V$692/$U$692*U438</f>
        <v>0</v>
      </c>
      <c r="W438" s="46">
        <f>SUMIF('[1]2.7製造部生産分'!E:E,A:A,'[1]2.7製造部生産分'!I:I)</f>
        <v>0</v>
      </c>
      <c r="X438" s="46">
        <f>$X$692/$W$692*W438</f>
        <v>0</v>
      </c>
      <c r="Y438" s="46"/>
      <c r="Z438" s="46">
        <f>$Z$692/$Y$692*Y438</f>
        <v>0</v>
      </c>
      <c r="AA438" s="46"/>
      <c r="AB438" s="46"/>
      <c r="AC438" s="46"/>
      <c r="AD438" s="46">
        <f>K438-N438-AB438</f>
        <v>0</v>
      </c>
      <c r="AE438" s="46">
        <f ca="1">AD438*AF438</f>
        <v>0</v>
      </c>
      <c r="AF438" s="52">
        <f ca="1">IFERROR((J438+M438+O438+Q438+T438+V438+X438+Z438+AA438)/(H438+K438),0)</f>
        <v>0</v>
      </c>
      <c r="AG438" s="46">
        <f>AI438-((H438+K438)-AB438-AD438)</f>
        <v>0</v>
      </c>
      <c r="AH438" s="46">
        <f ca="1">-AF438*AG438</f>
        <v>0</v>
      </c>
      <c r="AI438" s="46">
        <f>IFERROR(SUMIFS('4.3期末全在庫'!$G:$G,'4.3期末全在庫'!$B:$B,'4.仕掛品(製品課) (2)'!A438,'4.3期末全在庫'!$K:$K,"半製品"),"")</f>
        <v>0</v>
      </c>
      <c r="AJ438" s="47"/>
      <c r="AK438" s="46">
        <f ca="1">AF438*AI438</f>
        <v>0</v>
      </c>
      <c r="AL438" s="48"/>
      <c r="AM438" s="50"/>
      <c r="AN438" s="7">
        <v>0</v>
      </c>
      <c r="AO438" s="4">
        <v>0</v>
      </c>
      <c r="AQ438" s="3">
        <f ca="1">IF(SUM(H438:AK438)=0,0,"ok")</f>
        <v>0</v>
      </c>
    </row>
    <row r="439" spans="1:43" ht="13.5" customHeight="1" collapsed="1">
      <c r="A439" s="40">
        <v>20210300049</v>
      </c>
      <c r="B439" s="41" t="s">
        <v>520</v>
      </c>
      <c r="C439" s="41" t="s">
        <v>490</v>
      </c>
      <c r="D439" s="41"/>
      <c r="E439" s="41">
        <v>1000</v>
      </c>
      <c r="F439" s="41" t="s">
        <v>521</v>
      </c>
      <c r="G439" s="42">
        <f ca="1">IFERROR(VLOOKUP(F439,'[1]2.仕掛品(製造部)'!MY:NB,4,0),0)</f>
        <v>0.76025529744318365</v>
      </c>
      <c r="H439" s="43">
        <v>0</v>
      </c>
      <c r="I439" s="43"/>
      <c r="J439" s="43">
        <v>0</v>
      </c>
      <c r="K439" s="46">
        <f>IFERROR(SUMIF('4.4製品課実績'!$A:$A,'4.仕掛品(製品課) (2)'!A439,'4.4製品課実績'!C:C),"")</f>
        <v>50</v>
      </c>
      <c r="L439" s="46"/>
      <c r="M439" s="46"/>
      <c r="N439" s="46"/>
      <c r="O439" s="46"/>
      <c r="P439" s="46">
        <f ca="1">G439*E439*K439</f>
        <v>38012.764872159183</v>
      </c>
      <c r="Q439" s="46">
        <f ca="1">$Q$692/$P$692*P439</f>
        <v>35092.638354393443</v>
      </c>
      <c r="R439" s="52">
        <f ca="1">SUMIF('4.1製品別資材価格'!$A:$C,A439,'4.1製品別資材価格'!$C:$C)</f>
        <v>9.2098805573988063</v>
      </c>
      <c r="S439" s="46">
        <f ca="1">K439*R439</f>
        <v>460.49402786994034</v>
      </c>
      <c r="T439" s="46">
        <f ca="1">$T$692/$S$692*S439</f>
        <v>364.05935786195772</v>
      </c>
      <c r="U439" s="46">
        <f>IFERROR(SUMIF('4.4製品課実績'!$A:$A,'4.仕掛品(製品課) (2)'!A439,'4.4製品課実績'!D:D),"")</f>
        <v>0</v>
      </c>
      <c r="V439" s="46">
        <f>$V$692/$U$692*U439</f>
        <v>0</v>
      </c>
      <c r="W439" s="46">
        <f>SUMIF('[1]2.7製造部生産分'!E:E,A:A,'[1]2.7製造部生産分'!I:I)</f>
        <v>180</v>
      </c>
      <c r="X439" s="46">
        <f>$X$692/$W$692*W439</f>
        <v>10391.821503299343</v>
      </c>
      <c r="Y439" s="46"/>
      <c r="Z439" s="46">
        <f>$Z$692/$Y$692*Y439</f>
        <v>0</v>
      </c>
      <c r="AA439" s="46"/>
      <c r="AB439" s="46"/>
      <c r="AC439" s="46"/>
      <c r="AD439" s="46">
        <f>K439-N439-AB439</f>
        <v>50</v>
      </c>
      <c r="AE439" s="46">
        <f ca="1">AD439*AF439</f>
        <v>45848.519215554741</v>
      </c>
      <c r="AF439" s="52">
        <f ca="1">IFERROR((J439+M439+O439+Q439+T439+V439+X439+Z439+AA439)/(H439+K439),0)</f>
        <v>916.97038431109479</v>
      </c>
      <c r="AG439" s="46">
        <f>AI439-((H439+K439)-AB439-AD439)</f>
        <v>0</v>
      </c>
      <c r="AH439" s="46">
        <f ca="1">-AF439*AG439</f>
        <v>0</v>
      </c>
      <c r="AI439" s="46">
        <f>IFERROR(SUMIFS('4.3期末全在庫'!$G:$G,'4.3期末全在庫'!$B:$B,'4.仕掛品(製品課) (2)'!A439,'4.3期末全在庫'!$K:$K,"半製品"),"")</f>
        <v>0</v>
      </c>
      <c r="AJ439" s="47"/>
      <c r="AK439" s="46">
        <f ca="1">AF439*AI439</f>
        <v>0</v>
      </c>
      <c r="AL439" s="48"/>
      <c r="AM439" s="50"/>
      <c r="AN439" s="7">
        <v>0</v>
      </c>
      <c r="AO439" s="4">
        <v>248.08097570810074</v>
      </c>
      <c r="AQ439" s="3" t="str">
        <f ca="1">IF(SUM(H439:AK439)=0,0,"ok")</f>
        <v>ok</v>
      </c>
    </row>
    <row r="440" spans="1:43" ht="13.5" hidden="1" customHeight="1" outlineLevel="1">
      <c r="A440" s="40">
        <v>20230700046</v>
      </c>
      <c r="B440" s="51" t="s">
        <v>522</v>
      </c>
      <c r="C440" s="41" t="s">
        <v>490</v>
      </c>
      <c r="D440" s="41"/>
      <c r="E440" s="41">
        <v>1000</v>
      </c>
      <c r="F440" s="41" t="s">
        <v>523</v>
      </c>
      <c r="G440" s="42">
        <f ca="1">IFERROR(VLOOKUP(F440,'[1]2.仕掛品(製造部)'!MY:NB,4,0),0)</f>
        <v>0</v>
      </c>
      <c r="H440" s="43">
        <v>0</v>
      </c>
      <c r="I440" s="43"/>
      <c r="J440" s="43">
        <v>0</v>
      </c>
      <c r="K440" s="46">
        <f>IFERROR(SUMIF('4.4製品課実績'!$A:$A,'4.仕掛品(製品課) (2)'!A440,'4.4製品課実績'!C:C),"")</f>
        <v>0</v>
      </c>
      <c r="L440" s="46"/>
      <c r="M440" s="46"/>
      <c r="N440" s="46"/>
      <c r="O440" s="46"/>
      <c r="P440" s="46">
        <f ca="1">G440*E440*K440</f>
        <v>0</v>
      </c>
      <c r="Q440" s="46">
        <f ca="1">$Q$692/$P$692*P440</f>
        <v>0</v>
      </c>
      <c r="R440" s="52">
        <f ca="1">SUMIF('4.1製品別資材価格'!$A:$C,A440,'4.1製品別資材価格'!$C:$C)</f>
        <v>0</v>
      </c>
      <c r="S440" s="46">
        <f ca="1">K440*R440</f>
        <v>0</v>
      </c>
      <c r="T440" s="46">
        <f ca="1">$T$692/$S$692*S440</f>
        <v>0</v>
      </c>
      <c r="U440" s="46">
        <f>IFERROR(SUMIF('4.4製品課実績'!$A:$A,'4.仕掛品(製品課) (2)'!A440,'4.4製品課実績'!D:D),"")</f>
        <v>0</v>
      </c>
      <c r="V440" s="46">
        <f>$V$692/$U$692*U440</f>
        <v>0</v>
      </c>
      <c r="W440" s="46">
        <f>SUMIF('[1]2.7製造部生産分'!E:E,A:A,'[1]2.7製造部生産分'!I:I)</f>
        <v>0</v>
      </c>
      <c r="X440" s="46">
        <f>$X$692/$W$692*W440</f>
        <v>0</v>
      </c>
      <c r="Y440" s="46"/>
      <c r="Z440" s="46">
        <f>$Z$692/$Y$692*Y440</f>
        <v>0</v>
      </c>
      <c r="AA440" s="46"/>
      <c r="AB440" s="46"/>
      <c r="AC440" s="46"/>
      <c r="AD440" s="46">
        <f>K440-N440-AB440</f>
        <v>0</v>
      </c>
      <c r="AE440" s="46">
        <f ca="1">AD440*AF440</f>
        <v>0</v>
      </c>
      <c r="AF440" s="52">
        <f ca="1">IFERROR((J440+M440+O440+Q440+T440+V440+X440+Z440+AA440)/(H440+K440),0)</f>
        <v>0</v>
      </c>
      <c r="AG440" s="46">
        <f>AI440-((H440+K440)-AB440-AD440)</f>
        <v>0</v>
      </c>
      <c r="AH440" s="46">
        <f ca="1">-AF440*AG440</f>
        <v>0</v>
      </c>
      <c r="AI440" s="46">
        <f>IFERROR(SUMIFS('4.3期末全在庫'!$G:$G,'4.3期末全在庫'!$B:$B,'4.仕掛品(製品課) (2)'!A440,'4.3期末全在庫'!$K:$K,"半製品"),"")</f>
        <v>0</v>
      </c>
      <c r="AJ440" s="47"/>
      <c r="AK440" s="46">
        <f ca="1">AF440*AI440</f>
        <v>0</v>
      </c>
      <c r="AL440" s="48"/>
      <c r="AM440" s="50"/>
      <c r="AN440" s="7"/>
      <c r="AQ440" s="3">
        <f ca="1">IF(SUM(H440:AK440)=0,0,"ok")</f>
        <v>0</v>
      </c>
    </row>
    <row r="441" spans="1:43" ht="13.5" hidden="1" customHeight="1" outlineLevel="1">
      <c r="A441" s="40">
        <v>20231100020</v>
      </c>
      <c r="B441" s="51" t="s">
        <v>524</v>
      </c>
      <c r="C441" s="41" t="s">
        <v>490</v>
      </c>
      <c r="D441" s="41"/>
      <c r="E441" s="41">
        <v>1000</v>
      </c>
      <c r="F441" s="41" t="s">
        <v>525</v>
      </c>
      <c r="G441" s="42">
        <f ca="1">IFERROR(VLOOKUP(F441,'[1]2.仕掛品(製造部)'!MY:NB,4,0),0)</f>
        <v>4.9804165987160882</v>
      </c>
      <c r="H441" s="43">
        <v>0</v>
      </c>
      <c r="I441" s="43"/>
      <c r="J441" s="43">
        <v>0</v>
      </c>
      <c r="K441" s="46">
        <f>IFERROR(SUMIF('4.4製品課実績'!$A:$A,'4.仕掛品(製品課) (2)'!A441,'4.4製品課実績'!C:C),"")</f>
        <v>0</v>
      </c>
      <c r="L441" s="46"/>
      <c r="M441" s="46"/>
      <c r="N441" s="46"/>
      <c r="O441" s="46"/>
      <c r="P441" s="46">
        <f ca="1">G441*E441*K441</f>
        <v>0</v>
      </c>
      <c r="Q441" s="46">
        <f ca="1">$Q$692/$P$692*P441</f>
        <v>0</v>
      </c>
      <c r="R441" s="52">
        <f ca="1">SUMIF('4.1製品別資材価格'!$A:$C,A441,'4.1製品別資材価格'!$C:$C)</f>
        <v>0</v>
      </c>
      <c r="S441" s="46">
        <f ca="1">K441*R441</f>
        <v>0</v>
      </c>
      <c r="T441" s="46">
        <f ca="1">$T$692/$S$692*S441</f>
        <v>0</v>
      </c>
      <c r="U441" s="46">
        <f>IFERROR(SUMIF('4.4製品課実績'!$A:$A,'4.仕掛品(製品課) (2)'!A441,'4.4製品課実績'!D:D),"")</f>
        <v>0</v>
      </c>
      <c r="V441" s="46">
        <f>$V$692/$U$692*U441</f>
        <v>0</v>
      </c>
      <c r="W441" s="46">
        <f>SUMIF('[1]2.7製造部生産分'!E:E,A:A,'[1]2.7製造部生産分'!I:I)</f>
        <v>0</v>
      </c>
      <c r="X441" s="46">
        <f>$X$692/$W$692*W441</f>
        <v>0</v>
      </c>
      <c r="Y441" s="46"/>
      <c r="Z441" s="46">
        <f>$Z$692/$Y$692*Y441</f>
        <v>0</v>
      </c>
      <c r="AA441" s="46"/>
      <c r="AB441" s="46"/>
      <c r="AC441" s="46"/>
      <c r="AD441" s="46">
        <f>K441-N441-AB441</f>
        <v>0</v>
      </c>
      <c r="AE441" s="46">
        <f ca="1">AD441*AF441</f>
        <v>0</v>
      </c>
      <c r="AF441" s="52">
        <f ca="1">IFERROR((J441+M441+O441+Q441+T441+V441+X441+Z441+AA441)/(H441+K441),0)</f>
        <v>0</v>
      </c>
      <c r="AG441" s="46">
        <f>AI441-((H441+K441)-AB441-AD441)</f>
        <v>0</v>
      </c>
      <c r="AH441" s="46">
        <f ca="1">-AF441*AG441</f>
        <v>0</v>
      </c>
      <c r="AI441" s="46">
        <f>IFERROR(SUMIFS('4.3期末全在庫'!$G:$G,'4.3期末全在庫'!$B:$B,'4.仕掛品(製品課) (2)'!A441,'4.3期末全在庫'!$K:$K,"半製品"),"")</f>
        <v>0</v>
      </c>
      <c r="AJ441" s="47"/>
      <c r="AK441" s="46">
        <f ca="1">AF441*AI441</f>
        <v>0</v>
      </c>
      <c r="AL441" s="48"/>
      <c r="AM441" s="50"/>
      <c r="AN441" s="7"/>
      <c r="AQ441" s="3">
        <f ca="1">IF(SUM(H441:AK441)=0,0,"ok")</f>
        <v>0</v>
      </c>
    </row>
    <row r="442" spans="1:43" ht="13.5" customHeight="1" collapsed="1">
      <c r="A442" s="40">
        <v>20240100001</v>
      </c>
      <c r="B442" s="51" t="s">
        <v>526</v>
      </c>
      <c r="C442" s="41" t="s">
        <v>490</v>
      </c>
      <c r="D442" s="41"/>
      <c r="E442" s="41">
        <v>1000</v>
      </c>
      <c r="F442" s="41" t="s">
        <v>527</v>
      </c>
      <c r="G442" s="42">
        <f ca="1">IFERROR(VLOOKUP(F442,'[1]2.仕掛品(製造部)'!MY:NB,4,0),0)</f>
        <v>3.1321260212047015</v>
      </c>
      <c r="H442" s="43">
        <v>0</v>
      </c>
      <c r="I442" s="43"/>
      <c r="J442" s="43">
        <v>0</v>
      </c>
      <c r="K442" s="46">
        <f>IFERROR(SUMIF('4.4製品課実績'!$A:$A,'4.仕掛品(製品課) (2)'!A442,'4.4製品課実績'!C:C),"")</f>
        <v>522</v>
      </c>
      <c r="L442" s="46"/>
      <c r="M442" s="46"/>
      <c r="N442" s="46"/>
      <c r="O442" s="46"/>
      <c r="P442" s="46">
        <f ca="1">G442*E442*K442</f>
        <v>1634969.7830688541</v>
      </c>
      <c r="Q442" s="46">
        <f ca="1">$Q$692/$P$692*P442</f>
        <v>1509372.0099170832</v>
      </c>
      <c r="R442" s="52">
        <f ca="1">SUMIF('4.1製品別資材価格'!$A:$C,A442,'4.1製品別資材価格'!$C:$C)</f>
        <v>0</v>
      </c>
      <c r="S442" s="46">
        <f ca="1">K442*R442</f>
        <v>0</v>
      </c>
      <c r="T442" s="46">
        <f ca="1">$T$692/$S$692*S442</f>
        <v>0</v>
      </c>
      <c r="U442" s="46">
        <f>IFERROR(SUMIF('4.4製品課実績'!$A:$A,'4.仕掛品(製品課) (2)'!A442,'4.4製品課実績'!D:D),"")</f>
        <v>0</v>
      </c>
      <c r="V442" s="46">
        <f>$V$692/$U$692*U442</f>
        <v>0</v>
      </c>
      <c r="W442" s="46">
        <f>SUMIF('[1]2.7製造部生産分'!E:E,A:A,'[1]2.7製造部生産分'!I:I)</f>
        <v>660</v>
      </c>
      <c r="X442" s="46">
        <f>$X$692/$W$692*W442</f>
        <v>38103.345512097592</v>
      </c>
      <c r="Y442" s="46"/>
      <c r="Z442" s="46">
        <f>$Z$692/$Y$692*Y442</f>
        <v>0</v>
      </c>
      <c r="AA442" s="46"/>
      <c r="AB442" s="46"/>
      <c r="AC442" s="46"/>
      <c r="AD442" s="46">
        <f>K442-N442-AB442</f>
        <v>522</v>
      </c>
      <c r="AE442" s="46">
        <f ca="1">AD442*AF442</f>
        <v>1547475.3554291809</v>
      </c>
      <c r="AF442" s="52">
        <f ca="1">IFERROR((J442+M442+O442+Q442+T442+V442+X442+Z442+AA442)/(H442+K442),0)</f>
        <v>2964.5121751516876</v>
      </c>
      <c r="AG442" s="46">
        <f>AI442-((H442+K442)-AB442-AD442)</f>
        <v>0</v>
      </c>
      <c r="AH442" s="46">
        <f ca="1">-AF442*AG442</f>
        <v>0</v>
      </c>
      <c r="AI442" s="46">
        <f>IFERROR(SUMIFS('4.3期末全在庫'!$G:$G,'4.3期末全在庫'!$B:$B,'4.仕掛品(製品課) (2)'!A442,'4.3期末全在庫'!$K:$K,"半製品"),"")</f>
        <v>0</v>
      </c>
      <c r="AJ442" s="47"/>
      <c r="AK442" s="46">
        <f ca="1">AF442*AI442</f>
        <v>0</v>
      </c>
      <c r="AL442" s="48"/>
      <c r="AM442" s="50"/>
      <c r="AN442" s="7"/>
      <c r="AQ442" s="3" t="str">
        <f ca="1">IF(SUM(H442:AK442)=0,0,"ok")</f>
        <v>ok</v>
      </c>
    </row>
    <row r="443" spans="1:43" ht="13.5" hidden="1" customHeight="1" outlineLevel="1">
      <c r="A443" s="40">
        <v>20240200017</v>
      </c>
      <c r="B443" s="51" t="s">
        <v>528</v>
      </c>
      <c r="C443" s="41" t="s">
        <v>490</v>
      </c>
      <c r="D443" s="41"/>
      <c r="E443" s="41">
        <v>20000</v>
      </c>
      <c r="F443" s="41" t="s">
        <v>45</v>
      </c>
      <c r="G443" s="42">
        <f ca="1">IFERROR(VLOOKUP(F443,'[1]2.仕掛品(製造部)'!MY:NB,4,0),0)</f>
        <v>1.2657092176984073</v>
      </c>
      <c r="H443" s="43">
        <v>0</v>
      </c>
      <c r="I443" s="43"/>
      <c r="J443" s="43">
        <v>0</v>
      </c>
      <c r="K443" s="46">
        <f>IFERROR(SUMIF('4.4製品課実績'!$A:$A,'4.仕掛品(製品課) (2)'!A443,'4.4製品課実績'!C:C),"")</f>
        <v>0</v>
      </c>
      <c r="L443" s="46"/>
      <c r="M443" s="46"/>
      <c r="N443" s="46"/>
      <c r="O443" s="46"/>
      <c r="P443" s="46">
        <f ca="1">G443*E443*K443</f>
        <v>0</v>
      </c>
      <c r="Q443" s="46">
        <f ca="1">$Q$692/$P$692*P443</f>
        <v>0</v>
      </c>
      <c r="R443" s="52">
        <f ca="1">SUMIF('4.1製品別資材価格'!$A:$C,A443,'4.1製品別資材価格'!$C:$C)</f>
        <v>0</v>
      </c>
      <c r="S443" s="46">
        <f ca="1">K443*R443</f>
        <v>0</v>
      </c>
      <c r="T443" s="46">
        <f ca="1">$T$692/$S$692*S443</f>
        <v>0</v>
      </c>
      <c r="U443" s="46">
        <f>IFERROR(SUMIF('4.4製品課実績'!$A:$A,'4.仕掛品(製品課) (2)'!A443,'4.4製品課実績'!D:D),"")</f>
        <v>0</v>
      </c>
      <c r="V443" s="46">
        <f>$V$692/$U$692*U443</f>
        <v>0</v>
      </c>
      <c r="W443" s="46">
        <f>SUMIF('[1]2.7製造部生産分'!E:E,A:A,'[1]2.7製造部生産分'!I:I)</f>
        <v>0</v>
      </c>
      <c r="X443" s="46">
        <f>$X$692/$W$692*W443</f>
        <v>0</v>
      </c>
      <c r="Y443" s="46"/>
      <c r="Z443" s="46">
        <f>$Z$692/$Y$692*Y443</f>
        <v>0</v>
      </c>
      <c r="AA443" s="46"/>
      <c r="AB443" s="46"/>
      <c r="AC443" s="46"/>
      <c r="AD443" s="46">
        <f>K443-N443-AB443</f>
        <v>0</v>
      </c>
      <c r="AE443" s="46">
        <f ca="1">AD443*AF443</f>
        <v>0</v>
      </c>
      <c r="AF443" s="52">
        <f ca="1">IFERROR((J443+M443+O443+Q443+T443+V443+X443+Z443+AA443)/(H443+K443),0)</f>
        <v>0</v>
      </c>
      <c r="AG443" s="46">
        <f>AI443-((H443+K443)-AB443-AD443)</f>
        <v>0</v>
      </c>
      <c r="AH443" s="46">
        <f ca="1">-AF443*AG443</f>
        <v>0</v>
      </c>
      <c r="AI443" s="46">
        <f>IFERROR(SUMIFS('4.3期末全在庫'!$G:$G,'4.3期末全在庫'!$B:$B,'4.仕掛品(製品課) (2)'!A443,'4.3期末全在庫'!$K:$K,"半製品"),"")</f>
        <v>0</v>
      </c>
      <c r="AJ443" s="47"/>
      <c r="AK443" s="46">
        <f ca="1">AF443*AI443</f>
        <v>0</v>
      </c>
      <c r="AL443" s="48"/>
      <c r="AM443" s="50"/>
      <c r="AN443" s="7">
        <v>0</v>
      </c>
      <c r="AO443" s="4">
        <v>0</v>
      </c>
      <c r="AQ443" s="3">
        <f ca="1">IF(SUM(H443:AK443)=0,0,"ok")</f>
        <v>0</v>
      </c>
    </row>
    <row r="444" spans="1:43" ht="13.5" customHeight="1" collapsed="1">
      <c r="A444" s="40">
        <v>20220300014</v>
      </c>
      <c r="B444" s="51" t="s">
        <v>529</v>
      </c>
      <c r="C444" s="41" t="s">
        <v>490</v>
      </c>
      <c r="D444" s="41"/>
      <c r="E444" s="41">
        <v>1000</v>
      </c>
      <c r="F444" s="41" t="s">
        <v>191</v>
      </c>
      <c r="G444" s="42">
        <f ca="1">IFERROR(VLOOKUP(F444,'[1]2.仕掛品(製造部)'!MY:NB,4,0),0)</f>
        <v>1.5731245205740305</v>
      </c>
      <c r="H444" s="43"/>
      <c r="I444" s="43"/>
      <c r="J444" s="43"/>
      <c r="K444" s="46">
        <f>IFERROR(SUMIF('4.4製品課実績'!$A:$A,'4.仕掛品(製品課) (2)'!A444,'4.4製品課実績'!C:C),"")</f>
        <v>6000</v>
      </c>
      <c r="L444" s="46"/>
      <c r="M444" s="46"/>
      <c r="N444" s="46"/>
      <c r="O444" s="46"/>
      <c r="P444" s="46">
        <f ca="1">G444*E444*K444</f>
        <v>9438747.1234441828</v>
      </c>
      <c r="Q444" s="46">
        <f ca="1">$Q$692/$P$692*P444</f>
        <v>8713666.0654798541</v>
      </c>
      <c r="R444" s="52">
        <f ca="1">SUMIF('4.1製品別資材価格'!$A:$C,A444,'4.1製品別資材価格'!$C:$C)</f>
        <v>0</v>
      </c>
      <c r="S444" s="46">
        <f ca="1">K444*R444</f>
        <v>0</v>
      </c>
      <c r="T444" s="46">
        <f ca="1">$T$692/$S$692*S444</f>
        <v>0</v>
      </c>
      <c r="U444" s="46">
        <f>IFERROR(SUMIF('4.4製品課実績'!$A:$A,'4.仕掛品(製品課) (2)'!A444,'4.4製品課実績'!D:D),"")</f>
        <v>0</v>
      </c>
      <c r="V444" s="46">
        <f>$V$692/$U$692*U444</f>
        <v>0</v>
      </c>
      <c r="W444" s="46">
        <f>SUMIF('[1]2.7製造部生産分'!E:E,A:A,'[1]2.7製造部生産分'!I:I)</f>
        <v>1110</v>
      </c>
      <c r="X444" s="46">
        <f>$X$692/$W$692*W444</f>
        <v>64082.899270345944</v>
      </c>
      <c r="Y444" s="46"/>
      <c r="Z444" s="46">
        <f>$Z$692/$Y$692*Y444</f>
        <v>0</v>
      </c>
      <c r="AA444" s="46"/>
      <c r="AB444" s="46"/>
      <c r="AC444" s="46"/>
      <c r="AD444" s="46">
        <f>K444-N444-AB444</f>
        <v>6000</v>
      </c>
      <c r="AE444" s="46">
        <f ca="1">AD444*AF444</f>
        <v>8777748.9647502005</v>
      </c>
      <c r="AF444" s="52">
        <f ca="1">IFERROR((J444+M444+O444+Q444+T444+V444+X444+Z444+AA444)/(H444+K444),0)</f>
        <v>1462.9581607917</v>
      </c>
      <c r="AG444" s="46">
        <f>AI444-((H444+K444)-AB444-AD444)</f>
        <v>0</v>
      </c>
      <c r="AH444" s="46">
        <f ca="1">-AF444*AG444</f>
        <v>0</v>
      </c>
      <c r="AI444" s="46">
        <f>IFERROR(SUMIFS('4.3期末全在庫'!$G:$G,'4.3期末全在庫'!$B:$B,'4.仕掛品(製品課) (2)'!A444,'4.3期末全在庫'!$K:$K,"半製品"),"")</f>
        <v>0</v>
      </c>
      <c r="AJ444" s="47"/>
      <c r="AK444" s="46">
        <f ca="1">AF444*AI444</f>
        <v>0</v>
      </c>
      <c r="AL444" s="48"/>
      <c r="AM444" s="50"/>
      <c r="AN444" s="7"/>
      <c r="AQ444" s="3" t="str">
        <f ca="1">IF(SUM(H444:AK444)=0,0,"ok")</f>
        <v>ok</v>
      </c>
    </row>
    <row r="445" spans="1:43" ht="13.5" hidden="1" customHeight="1" outlineLevel="1">
      <c r="A445" s="40"/>
      <c r="B445" s="41"/>
      <c r="C445" s="41"/>
      <c r="D445" s="41"/>
      <c r="E445" s="41"/>
      <c r="F445" s="41"/>
      <c r="G445" s="42"/>
      <c r="H445" s="43">
        <v>0</v>
      </c>
      <c r="I445" s="43"/>
      <c r="J445" s="43">
        <v>0</v>
      </c>
      <c r="K445" s="46"/>
      <c r="L445" s="46"/>
      <c r="M445" s="46"/>
      <c r="N445" s="46"/>
      <c r="O445" s="46"/>
      <c r="P445" s="46"/>
      <c r="Q445" s="46"/>
      <c r="R445" s="52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52"/>
      <c r="AG445" s="46">
        <f>AI445-((H445+K445)-AB445-AD445)</f>
        <v>0</v>
      </c>
      <c r="AH445" s="46">
        <f>-AF445*AG445</f>
        <v>0</v>
      </c>
      <c r="AI445" s="46">
        <f>IFERROR(SUMIFS('4.3期末全在庫'!$G:$G,'4.3期末全在庫'!$B:$B,'4.仕掛品(製品課) (2)'!A445,'4.3期末全在庫'!$K:$K,"半製品"),"")</f>
        <v>0</v>
      </c>
      <c r="AJ445" s="47"/>
      <c r="AK445" s="46">
        <f>AF445*AI445</f>
        <v>0</v>
      </c>
      <c r="AL445" s="48"/>
      <c r="AM445" s="50"/>
      <c r="AN445" s="7"/>
      <c r="AQ445" s="3">
        <f>IF(SUM(H445:AK445)=0,0,"ok")</f>
        <v>0</v>
      </c>
    </row>
    <row r="446" spans="1:43" ht="13.5" hidden="1" customHeight="1" outlineLevel="1">
      <c r="A446" s="53"/>
      <c r="B446" s="53"/>
      <c r="C446" s="53"/>
      <c r="D446" s="53"/>
      <c r="E446" s="53"/>
      <c r="F446" s="53"/>
      <c r="G446" s="54"/>
      <c r="H446" s="55"/>
      <c r="I446" s="56"/>
      <c r="J446" s="55"/>
      <c r="K446" s="44"/>
      <c r="L446" s="44"/>
      <c r="M446" s="44"/>
      <c r="N446" s="44"/>
      <c r="O446" s="44"/>
      <c r="P446" s="44"/>
      <c r="Q446" s="44"/>
      <c r="R446" s="45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>
        <f>K446-N446-AB446</f>
        <v>0</v>
      </c>
      <c r="AE446" s="44"/>
      <c r="AF446" s="45"/>
      <c r="AG446" s="44">
        <f>AI446-((H446+K446)-AB446-AD446)</f>
        <v>0</v>
      </c>
      <c r="AH446" s="44"/>
      <c r="AI446" s="44"/>
      <c r="AJ446" s="57"/>
      <c r="AK446" s="44"/>
      <c r="AL446" s="48"/>
      <c r="AM446" s="50"/>
      <c r="AN446" s="7"/>
      <c r="AO446" s="4" t="e">
        <v>#N/A</v>
      </c>
      <c r="AQ446" s="3">
        <f>IF(SUM(H446:AK446)=0,0,"ok")</f>
        <v>0</v>
      </c>
    </row>
    <row r="447" spans="1:43" ht="13.5" customHeight="1" collapsed="1">
      <c r="A447" s="59">
        <v>20180500083</v>
      </c>
      <c r="B447" s="41" t="s">
        <v>479</v>
      </c>
      <c r="C447" s="41" t="s">
        <v>480</v>
      </c>
      <c r="D447" s="41"/>
      <c r="E447" s="41" t="s">
        <v>481</v>
      </c>
      <c r="F447" s="41" t="s">
        <v>481</v>
      </c>
      <c r="G447" s="42">
        <f ca="1">IFERROR(VLOOKUP(F447,'[1]2.仕掛品(製造部)'!MY:NB,4,0),0)</f>
        <v>0</v>
      </c>
      <c r="H447" s="43">
        <v>239182</v>
      </c>
      <c r="I447" s="43"/>
      <c r="J447" s="43">
        <v>2882536.4402945619</v>
      </c>
      <c r="K447" s="46">
        <f>IFERROR(SUMIF('3.外注加工費'!N:N,A:A,'3.外注加工費'!P:P),"")</f>
        <v>1215327</v>
      </c>
      <c r="L447" s="60"/>
      <c r="M447" s="60"/>
      <c r="N447" s="46"/>
      <c r="O447" s="60"/>
      <c r="P447" s="60"/>
      <c r="Q447" s="60"/>
      <c r="R447" s="52"/>
      <c r="S447" s="60"/>
      <c r="T447" s="60"/>
      <c r="U447" s="46"/>
      <c r="V447" s="60"/>
      <c r="W447" s="46"/>
      <c r="X447" s="46"/>
      <c r="Y447" s="60"/>
      <c r="Z447" s="60"/>
      <c r="AA447" s="46">
        <f ca="1">IFERROR(SUMIF('3.外注加工費'!N:N,A:A,'3.外注加工費'!S:S),"")</f>
        <v>16388340.842159981</v>
      </c>
      <c r="AB447" s="46">
        <v>1208524</v>
      </c>
      <c r="AC447" s="46">
        <f ca="1">-AA447</f>
        <v>-16388340.842159981</v>
      </c>
      <c r="AD447" s="46">
        <f>SUMIF('4.6製造課（完成品）①'!G:G,A:A,'4.6製造課（完成品）①'!D:D)</f>
        <v>0</v>
      </c>
      <c r="AE447" s="46">
        <f ca="1">AD447*AF447</f>
        <v>0</v>
      </c>
      <c r="AF447" s="52">
        <f ca="1">IFERROR((J447+M447+O447+Q447+T447+V447+X447+Z447+AA447)/(H447+K447),0)</f>
        <v>13.249060186258417</v>
      </c>
      <c r="AG447" s="46">
        <f>AI447-((H447+K447)-AB447-AD447)</f>
        <v>0</v>
      </c>
      <c r="AH447" s="46">
        <f ca="1">-AF447*AG447</f>
        <v>0</v>
      </c>
      <c r="AI447" s="46">
        <f>IFERROR(SUMIFS('4.3期末全在庫'!$G:$G,'4.3期末全在庫'!$B:$B,'4.仕掛品(製品課) (2)'!A447,'4.3期末全在庫'!$K:$K,"外注内製"),"")</f>
        <v>245985</v>
      </c>
      <c r="AJ447" s="47"/>
      <c r="AK447" s="46">
        <f ca="1">AF447*AI447</f>
        <v>3259070.0699167768</v>
      </c>
      <c r="AL447" s="48"/>
      <c r="AM447" s="16"/>
      <c r="AN447" s="7"/>
      <c r="AO447" s="4">
        <v>0</v>
      </c>
      <c r="AQ447" s="3" t="str">
        <f ca="1">IF(SUM(H447:AK447)=0,0,"ok")</f>
        <v>ok</v>
      </c>
    </row>
    <row r="448" spans="1:43" ht="13.5" customHeight="1">
      <c r="A448" s="59">
        <v>20181100054</v>
      </c>
      <c r="B448" s="41" t="s">
        <v>482</v>
      </c>
      <c r="C448" s="41" t="s">
        <v>480</v>
      </c>
      <c r="D448" s="41"/>
      <c r="E448" s="41" t="s">
        <v>481</v>
      </c>
      <c r="F448" s="41" t="s">
        <v>481</v>
      </c>
      <c r="G448" s="42">
        <f ca="1">IFERROR(VLOOKUP(F448,'[1]2.仕掛品(製造部)'!MY:NB,4,0),0)</f>
        <v>0</v>
      </c>
      <c r="H448" s="43">
        <v>159430</v>
      </c>
      <c r="I448" s="43"/>
      <c r="J448" s="43">
        <v>1862459.5447595178</v>
      </c>
      <c r="K448" s="46">
        <f>IFERROR(SUMIF('3.外注加工費'!N:N,A:A,'3.外注加工費'!P:P),"")</f>
        <v>2426685</v>
      </c>
      <c r="L448" s="60"/>
      <c r="M448" s="60"/>
      <c r="N448" s="46"/>
      <c r="O448" s="60"/>
      <c r="P448" s="60"/>
      <c r="Q448" s="60"/>
      <c r="R448" s="52"/>
      <c r="S448" s="60"/>
      <c r="T448" s="60"/>
      <c r="U448" s="46"/>
      <c r="V448" s="60"/>
      <c r="W448" s="46"/>
      <c r="X448" s="46"/>
      <c r="Y448" s="60"/>
      <c r="Z448" s="60"/>
      <c r="AA448" s="46">
        <f ca="1">IFERROR(SUMIF('3.外注加工費'!N:N,A:A,'3.外注加工費'!S:S),"")</f>
        <v>32376285.376236398</v>
      </c>
      <c r="AB448" s="46">
        <v>2258339</v>
      </c>
      <c r="AC448" s="46">
        <f ca="1">-AA448</f>
        <v>-32376285.376236398</v>
      </c>
      <c r="AD448" s="46">
        <f>SUMIF('4.6製造課（完成品）①'!G:G,A:A,'4.6製造課（完成品）①'!D:D)</f>
        <v>0</v>
      </c>
      <c r="AE448" s="46">
        <f ca="1">AD448*AF448</f>
        <v>0</v>
      </c>
      <c r="AF448" s="52">
        <f ca="1">IFERROR((J448+M448+O448+Q448+T448+V448+X448+Z448+AA448)/(H448+K448),0)</f>
        <v>13.239451811306115</v>
      </c>
      <c r="AG448" s="46">
        <f>AI448-((H448+K448)-AB448-AD448)</f>
        <v>0</v>
      </c>
      <c r="AH448" s="46">
        <f ca="1">-AF448*AG448</f>
        <v>0</v>
      </c>
      <c r="AI448" s="46">
        <f>IFERROR(SUMIFS('4.3期末全在庫'!$G:$G,'4.3期末全在庫'!$B:$B,'4.仕掛品(製品課) (2)'!A448,'4.3期末全在庫'!$K:$K,"外注内製"),"")</f>
        <v>327776</v>
      </c>
      <c r="AJ448" s="47"/>
      <c r="AK448" s="46">
        <f ca="1">AF448*AI448</f>
        <v>4339574.5569026731</v>
      </c>
      <c r="AL448" s="48"/>
      <c r="AM448" s="16"/>
      <c r="AN448" s="7"/>
      <c r="AO448" s="4" t="e">
        <v>#N/A</v>
      </c>
      <c r="AQ448" s="3" t="str">
        <f ca="1">IF(SUM(H448:AK448)=0,0,"ok")</f>
        <v>ok</v>
      </c>
    </row>
    <row r="449" spans="1:43" ht="13.5" customHeight="1">
      <c r="A449" s="59">
        <v>20211100018</v>
      </c>
      <c r="B449" s="41" t="s">
        <v>483</v>
      </c>
      <c r="C449" s="41" t="s">
        <v>480</v>
      </c>
      <c r="D449" s="41"/>
      <c r="E449" s="41" t="s">
        <v>481</v>
      </c>
      <c r="F449" s="41" t="s">
        <v>481</v>
      </c>
      <c r="G449" s="42">
        <f ca="1">IFERROR(VLOOKUP(F449,'[1]2.仕掛品(製造部)'!MY:NB,4,0),0)</f>
        <v>0</v>
      </c>
      <c r="H449" s="43">
        <v>210431</v>
      </c>
      <c r="I449" s="43"/>
      <c r="J449" s="43">
        <v>2473558.0507830614</v>
      </c>
      <c r="K449" s="46">
        <f>IFERROR(SUMIF('3.外注加工費'!N:N,A:A,'3.外注加工費'!P:P),"")</f>
        <v>203562</v>
      </c>
      <c r="L449" s="60"/>
      <c r="M449" s="60"/>
      <c r="N449" s="46"/>
      <c r="O449" s="60"/>
      <c r="P449" s="60"/>
      <c r="Q449" s="60"/>
      <c r="R449" s="52"/>
      <c r="S449" s="60"/>
      <c r="T449" s="60"/>
      <c r="U449" s="46"/>
      <c r="V449" s="60"/>
      <c r="W449" s="46"/>
      <c r="X449" s="46"/>
      <c r="Y449" s="60"/>
      <c r="Z449" s="60"/>
      <c r="AA449" s="46">
        <f ca="1">IFERROR(SUMIF('3.外注加工費'!N:N,A:A,'3.外注加工費'!S:S),"")</f>
        <v>2936345.1860858928</v>
      </c>
      <c r="AB449" s="46">
        <v>305491</v>
      </c>
      <c r="AC449" s="46">
        <f ca="1">-AA449</f>
        <v>-2936345.1860858928</v>
      </c>
      <c r="AD449" s="46">
        <f>SUMIF('4.6製造課（完成品）①'!G:G,A:A,'4.6製造課（完成品）①'!D:D)</f>
        <v>0</v>
      </c>
      <c r="AE449" s="46">
        <f ca="1">AD449*AF449</f>
        <v>0</v>
      </c>
      <c r="AF449" s="52">
        <f ca="1">IFERROR((J449+M449+O449+Q449+T449+V449+X449+Z449+AA449)/(H449+K449),0)</f>
        <v>13.067620072969723</v>
      </c>
      <c r="AG449" s="46">
        <f>AI449-((H449+K449)-AB449-AD449)</f>
        <v>0</v>
      </c>
      <c r="AH449" s="46">
        <f ca="1">-AF449*AG449</f>
        <v>0</v>
      </c>
      <c r="AI449" s="46">
        <f>IFERROR(SUMIFS('4.3期末全在庫'!$G:$G,'4.3期末全在庫'!$B:$B,'4.仕掛品(製品課) (2)'!A449,'4.3期末全在庫'!$K:$K,"外注内製"),"")</f>
        <v>108502</v>
      </c>
      <c r="AJ449" s="47"/>
      <c r="AK449" s="46">
        <f ca="1">AF449*AI449</f>
        <v>1417862.9131573609</v>
      </c>
      <c r="AL449" s="48"/>
      <c r="AM449" s="16"/>
      <c r="AN449" s="7"/>
      <c r="AO449" s="4" t="e">
        <v>#N/A</v>
      </c>
      <c r="AQ449" s="3" t="str">
        <f ca="1">IF(SUM(H449:AK449)=0,0,"ok")</f>
        <v>ok</v>
      </c>
    </row>
    <row r="450" spans="1:43" ht="13.5" hidden="1" customHeight="1" outlineLevel="1">
      <c r="A450" s="59">
        <v>20220100058</v>
      </c>
      <c r="B450" s="41" t="s">
        <v>484</v>
      </c>
      <c r="C450" s="41" t="s">
        <v>480</v>
      </c>
      <c r="D450" s="41"/>
      <c r="E450" s="41" t="s">
        <v>481</v>
      </c>
      <c r="F450" s="41" t="s">
        <v>481</v>
      </c>
      <c r="G450" s="42">
        <f ca="1">IFERROR(VLOOKUP(F450,'[1]2.仕掛品(製造部)'!MY:NB,4,0),0)</f>
        <v>0</v>
      </c>
      <c r="H450" s="43">
        <v>0</v>
      </c>
      <c r="I450" s="43"/>
      <c r="J450" s="43">
        <v>0</v>
      </c>
      <c r="K450" s="46">
        <f>IFERROR(SUMIF('[1]3.外注加工費'!N:N,A:A,'[1]3.外注加工費'!P:P),"")</f>
        <v>0</v>
      </c>
      <c r="L450" s="60"/>
      <c r="M450" s="60"/>
      <c r="N450" s="46"/>
      <c r="O450" s="60"/>
      <c r="P450" s="60"/>
      <c r="Q450" s="60"/>
      <c r="R450" s="52"/>
      <c r="S450" s="60"/>
      <c r="T450" s="60"/>
      <c r="U450" s="46"/>
      <c r="V450" s="60"/>
      <c r="W450" s="46"/>
      <c r="X450" s="46"/>
      <c r="Y450" s="60"/>
      <c r="Z450" s="60"/>
      <c r="AA450" s="46">
        <f>IFERROR(SUMIF('[1]3.外注加工費'!N:N,A:A,'[1]3.外注加工費'!S:S),"")</f>
        <v>0</v>
      </c>
      <c r="AB450" s="46"/>
      <c r="AC450" s="46"/>
      <c r="AD450" s="46">
        <f>SUMIF('4.6製造課（完成品）①'!G:G,A:A,'4.6製造課（完成品）①'!D:D)</f>
        <v>0</v>
      </c>
      <c r="AE450" s="46">
        <f>AD450*AF450</f>
        <v>0</v>
      </c>
      <c r="AF450" s="52">
        <f>IFERROR((J450+M450+O450+Q450+T450+V450+X450+Z450+AA450)/(H450+K450),0)</f>
        <v>0</v>
      </c>
      <c r="AG450" s="46">
        <f>AI450-((H450+K450)-AB450-AD450)</f>
        <v>0</v>
      </c>
      <c r="AH450" s="46">
        <f>-AF450*AG450</f>
        <v>0</v>
      </c>
      <c r="AI450" s="46">
        <f>IFERROR(SUMIFS('4.3期末全在庫'!$G:$G,'4.3期末全在庫'!$B:$B,'4.仕掛品(製品課) (2)'!A450,'4.3期末全在庫'!$K:$K,"外注内製"),"")</f>
        <v>0</v>
      </c>
      <c r="AJ450" s="47"/>
      <c r="AK450" s="46">
        <f>AF450*AI450</f>
        <v>0</v>
      </c>
      <c r="AL450" s="48"/>
      <c r="AM450" s="50"/>
      <c r="AN450" s="7"/>
      <c r="AQ450" s="3">
        <f>IF(SUM(H450:AK450)=0,0,"ok")</f>
        <v>0</v>
      </c>
    </row>
    <row r="451" spans="1:43" ht="13.5" customHeight="1" collapsed="1">
      <c r="A451" s="59">
        <v>20220900038</v>
      </c>
      <c r="B451" s="41" t="s">
        <v>485</v>
      </c>
      <c r="C451" s="41" t="s">
        <v>480</v>
      </c>
      <c r="D451" s="41"/>
      <c r="E451" s="41" t="s">
        <v>481</v>
      </c>
      <c r="F451" s="41" t="s">
        <v>481</v>
      </c>
      <c r="G451" s="42">
        <f ca="1">IFERROR(VLOOKUP(F451,'[1]2.仕掛品(製造部)'!MY:NB,4,0),0)</f>
        <v>0</v>
      </c>
      <c r="H451" s="43">
        <v>483822</v>
      </c>
      <c r="I451" s="43"/>
      <c r="J451" s="43">
        <v>9466083.777153844</v>
      </c>
      <c r="K451" s="46">
        <f>IFERROR(SUMIF('3.外注加工費'!N:N,A:A,'3.外注加工費'!P:P),"")</f>
        <v>1713808</v>
      </c>
      <c r="L451" s="60"/>
      <c r="M451" s="60"/>
      <c r="N451" s="46"/>
      <c r="O451" s="60"/>
      <c r="P451" s="60"/>
      <c r="Q451" s="60"/>
      <c r="R451" s="52"/>
      <c r="S451" s="60"/>
      <c r="T451" s="60"/>
      <c r="U451" s="46"/>
      <c r="V451" s="60"/>
      <c r="W451" s="46"/>
      <c r="X451" s="46"/>
      <c r="Y451" s="60"/>
      <c r="Z451" s="60"/>
      <c r="AA451" s="46">
        <f ca="1">IFERROR(SUMIF('3.外注加工費'!N:N,A:A,'3.外注加工費'!S:S),"")</f>
        <v>28308957.726339702</v>
      </c>
      <c r="AB451" s="46">
        <v>1809855</v>
      </c>
      <c r="AC451" s="46">
        <f ca="1">-AA451</f>
        <v>-28308957.726339702</v>
      </c>
      <c r="AD451" s="46"/>
      <c r="AE451" s="46"/>
      <c r="AF451" s="52">
        <f ca="1">IFERROR((J451+M451+O451+Q451+T451+V451+X451+Z451+AA451)/(H451+K451),0)</f>
        <v>17.188990641506326</v>
      </c>
      <c r="AG451" s="46">
        <f>AI451-((H451+K451)-AB451-AD451)</f>
        <v>0</v>
      </c>
      <c r="AH451" s="46">
        <f ca="1">-AF451*AG451</f>
        <v>0</v>
      </c>
      <c r="AI451" s="46">
        <f>IFERROR(SUMIFS('4.3期末全在庫'!$G:$G,'4.3期末全在庫'!$B:$B,'4.仕掛品(製品課) (2)'!A451,'4.3期末全在庫'!$K:$K,"外注内製"),"")</f>
        <v>387775</v>
      </c>
      <c r="AJ451" s="47"/>
      <c r="AK451" s="46">
        <f ca="1">AF451*AI451</f>
        <v>6665460.8460101159</v>
      </c>
      <c r="AL451" s="48"/>
      <c r="AM451" s="50"/>
      <c r="AN451" s="7"/>
      <c r="AQ451" s="3" t="str">
        <f ca="1">IF(SUM(H451:AK451)=0,0,"ok")</f>
        <v>ok</v>
      </c>
    </row>
    <row r="452" spans="1:43" ht="13.5" customHeight="1">
      <c r="A452" s="59">
        <v>20230600089</v>
      </c>
      <c r="B452" s="51" t="s">
        <v>486</v>
      </c>
      <c r="C452" s="41" t="s">
        <v>480</v>
      </c>
      <c r="D452" s="41"/>
      <c r="E452" s="41" t="s">
        <v>481</v>
      </c>
      <c r="F452" s="41" t="s">
        <v>481</v>
      </c>
      <c r="G452" s="42"/>
      <c r="H452" s="43">
        <v>588679</v>
      </c>
      <c r="I452" s="49"/>
      <c r="J452" s="43">
        <v>7110893.8049561577</v>
      </c>
      <c r="K452" s="46">
        <f>IFERROR(SUMIF('3.外注加工費'!N:N,A:A,'3.外注加工費'!P:P),"")</f>
        <v>405086</v>
      </c>
      <c r="L452" s="60"/>
      <c r="M452" s="60"/>
      <c r="N452" s="46"/>
      <c r="O452" s="60"/>
      <c r="P452" s="60"/>
      <c r="Q452" s="60"/>
      <c r="R452" s="52"/>
      <c r="S452" s="60"/>
      <c r="T452" s="60"/>
      <c r="U452" s="46"/>
      <c r="V452" s="60"/>
      <c r="W452" s="46"/>
      <c r="X452" s="46"/>
      <c r="Y452" s="60"/>
      <c r="Z452" s="60"/>
      <c r="AA452" s="46">
        <f ca="1">IFERROR(SUMIF('3.外注加工費'!N:N,A:A,'3.外注加工費'!S:S),"")</f>
        <v>5843292.0178968655</v>
      </c>
      <c r="AB452" s="46">
        <v>968467</v>
      </c>
      <c r="AC452" s="46">
        <f ca="1">-AA452</f>
        <v>-5843292.0178968655</v>
      </c>
      <c r="AD452" s="46"/>
      <c r="AE452" s="46"/>
      <c r="AF452" s="52">
        <f ca="1">IFERROR((J452+M452+O452+Q452+T452+V452+X452+Z452+AA452)/(H452+K452),0)</f>
        <v>13.035461927973941</v>
      </c>
      <c r="AG452" s="46">
        <f>AI452-((H452+K452)-AB452-AD452)</f>
        <v>0</v>
      </c>
      <c r="AH452" s="46">
        <f ca="1">-AF452*AG452</f>
        <v>0</v>
      </c>
      <c r="AI452" s="46">
        <f>IFERROR(SUMIFS('4.3期末全在庫'!$G:$G,'4.3期末全在庫'!$B:$B,'4.仕掛品(製品課) (2)'!A452,'4.3期末全在庫'!$K:$K,"外注内製"),"")</f>
        <v>25298</v>
      </c>
      <c r="AJ452" s="47"/>
      <c r="AK452" s="46">
        <f ca="1">AF452*AI452</f>
        <v>329771.11585388478</v>
      </c>
      <c r="AL452" s="48"/>
      <c r="AM452" s="50"/>
      <c r="AN452" s="7"/>
      <c r="AQ452" s="3" t="str">
        <f ca="1">IF(SUM(H452:AK452)=0,0,"ok")</f>
        <v>ok</v>
      </c>
    </row>
    <row r="453" spans="1:43" ht="13.5" customHeight="1">
      <c r="A453" s="59">
        <v>20240200039</v>
      </c>
      <c r="B453" s="51" t="s">
        <v>487</v>
      </c>
      <c r="C453" s="41" t="s">
        <v>480</v>
      </c>
      <c r="D453" s="41"/>
      <c r="E453" s="41" t="s">
        <v>481</v>
      </c>
      <c r="F453" s="41" t="s">
        <v>481</v>
      </c>
      <c r="G453" s="42"/>
      <c r="H453" s="43">
        <v>33959</v>
      </c>
      <c r="I453" s="49"/>
      <c r="J453" s="43">
        <v>535390.67085056659</v>
      </c>
      <c r="K453" s="46">
        <f>IFERROR(SUMIF('3.外注加工費'!N:N,A:A,'3.外注加工費'!P:P),"")</f>
        <v>36500</v>
      </c>
      <c r="L453" s="60"/>
      <c r="M453" s="60"/>
      <c r="N453" s="46"/>
      <c r="O453" s="60"/>
      <c r="P453" s="60"/>
      <c r="Q453" s="60"/>
      <c r="R453" s="52"/>
      <c r="S453" s="60"/>
      <c r="T453" s="60"/>
      <c r="U453" s="46"/>
      <c r="V453" s="60"/>
      <c r="W453" s="46"/>
      <c r="X453" s="46"/>
      <c r="Y453" s="60"/>
      <c r="Z453" s="60"/>
      <c r="AA453" s="46">
        <f ca="1">IFERROR(SUMIF('3.外注加工費'!N:N,A:A,'3.外注加工費'!S:S),"")</f>
        <v>676198.91747898201</v>
      </c>
      <c r="AB453" s="46">
        <v>44849</v>
      </c>
      <c r="AC453" s="46">
        <f ca="1">-AA453</f>
        <v>-676198.91747898201</v>
      </c>
      <c r="AD453" s="46">
        <f>SUMIF('4.6製造課（完成品）①'!G:G,A:A,'4.6製造課（完成品）①'!D:D)</f>
        <v>0</v>
      </c>
      <c r="AE453" s="46">
        <f ca="1">AD453*AF453</f>
        <v>0</v>
      </c>
      <c r="AF453" s="52">
        <f ca="1">IFERROR((J453+M453+O453+Q453+T453+V453+X453+Z453+AA453)/(H453+K453),0)</f>
        <v>17.195668237266332</v>
      </c>
      <c r="AG453" s="46">
        <f>AI453-((H453+K453)-AB453-AD453)</f>
        <v>0</v>
      </c>
      <c r="AH453" s="46">
        <f ca="1">-AF453*AG453</f>
        <v>0</v>
      </c>
      <c r="AI453" s="46">
        <f>IFERROR(SUMIFS('4.3期末全在庫'!$G:$G,'4.3期末全在庫'!$B:$B,'4.仕掛品(製品課) (2)'!A453,'4.3期末全在庫'!$K:$K,"外注内製"),"")</f>
        <v>25610</v>
      </c>
      <c r="AJ453" s="47"/>
      <c r="AK453" s="46">
        <f ca="1">AF453*AI453</f>
        <v>440381.06355639076</v>
      </c>
      <c r="AL453" s="48"/>
      <c r="AM453" s="50"/>
      <c r="AN453" s="7"/>
      <c r="AQ453" s="3" t="str">
        <f ca="1">IF(SUM(H453:AK453)=0,0,"ok")</f>
        <v>ok</v>
      </c>
    </row>
    <row r="454" spans="1:43" ht="13.5" customHeight="1">
      <c r="A454" s="59">
        <v>20250300059</v>
      </c>
      <c r="B454" s="51" t="s">
        <v>488</v>
      </c>
      <c r="C454" s="41" t="s">
        <v>480</v>
      </c>
      <c r="D454" s="41"/>
      <c r="E454" s="41" t="s">
        <v>481</v>
      </c>
      <c r="F454" s="41" t="s">
        <v>481</v>
      </c>
      <c r="G454" s="42"/>
      <c r="H454" s="43"/>
      <c r="I454" s="49"/>
      <c r="J454" s="43"/>
      <c r="K454" s="46">
        <f>IFERROR(SUMIF('3.外注加工費'!N:N,A:A,'3.外注加工費'!P:P),"")</f>
        <v>50</v>
      </c>
      <c r="L454" s="60"/>
      <c r="M454" s="60"/>
      <c r="N454" s="46"/>
      <c r="O454" s="60"/>
      <c r="P454" s="60"/>
      <c r="Q454" s="60"/>
      <c r="R454" s="52"/>
      <c r="S454" s="60"/>
      <c r="T454" s="60"/>
      <c r="U454" s="46"/>
      <c r="V454" s="60"/>
      <c r="W454" s="46"/>
      <c r="X454" s="46"/>
      <c r="Y454" s="60"/>
      <c r="Z454" s="60"/>
      <c r="AA454" s="46">
        <f ca="1">IFERROR(SUMIF('3.外注加工費'!N:N,A:A,'3.外注加工費'!S:S),"")</f>
        <v>32650326.445735045</v>
      </c>
      <c r="AB454" s="46">
        <v>50</v>
      </c>
      <c r="AC454" s="46">
        <f ca="1">-AA454</f>
        <v>-32650326.445735045</v>
      </c>
      <c r="AD454" s="46">
        <f>SUMIF('4.6製造課（完成品）①'!G:G,A:A,'4.6製造課（完成品）①'!D:D)</f>
        <v>0</v>
      </c>
      <c r="AE454" s="46">
        <f ca="1">AD454*AF454</f>
        <v>0</v>
      </c>
      <c r="AF454" s="52">
        <f ca="1">IFERROR((J454+M454+O454+Q454+T454+V454+X454+Z454+AA454)/(H454+K454),0)</f>
        <v>653006.52891470084</v>
      </c>
      <c r="AG454" s="46">
        <f>AI454-((H454+K454)-AB454-AD454)</f>
        <v>0</v>
      </c>
      <c r="AH454" s="46">
        <f ca="1">-AF454*AG454</f>
        <v>0</v>
      </c>
      <c r="AI454" s="46">
        <f>IFERROR(SUMIFS('4.3期末全在庫'!$G:$G,'4.3期末全在庫'!$B:$B,'4.仕掛品(製品課) (2)'!A454,'4.3期末全在庫'!$K:$K,"外注内製"),"")</f>
        <v>0</v>
      </c>
      <c r="AJ454" s="47"/>
      <c r="AK454" s="46">
        <f ca="1">AF454*AI454</f>
        <v>0</v>
      </c>
      <c r="AL454" s="48"/>
      <c r="AM454" s="50"/>
      <c r="AN454" s="7"/>
      <c r="AQ454" s="3" t="str">
        <f ca="1">IF(SUM(H454:AK454)=0,0,"ok")</f>
        <v>ok</v>
      </c>
    </row>
    <row r="455" spans="1:43" ht="13.5" hidden="1" customHeight="1" outlineLevel="1">
      <c r="A455" s="59"/>
      <c r="B455" s="51"/>
      <c r="C455" s="41"/>
      <c r="D455" s="41"/>
      <c r="E455" s="41"/>
      <c r="F455" s="41"/>
      <c r="G455" s="42"/>
      <c r="H455" s="43"/>
      <c r="I455" s="49"/>
      <c r="J455" s="43"/>
      <c r="K455" s="46"/>
      <c r="L455" s="60"/>
      <c r="M455" s="60"/>
      <c r="N455" s="46"/>
      <c r="O455" s="60"/>
      <c r="P455" s="60"/>
      <c r="Q455" s="60"/>
      <c r="R455" s="52"/>
      <c r="S455" s="60"/>
      <c r="T455" s="60"/>
      <c r="U455" s="46"/>
      <c r="V455" s="60"/>
      <c r="W455" s="46"/>
      <c r="X455" s="46"/>
      <c r="Y455" s="60"/>
      <c r="Z455" s="60"/>
      <c r="AA455" s="46"/>
      <c r="AB455" s="46"/>
      <c r="AC455" s="46"/>
      <c r="AD455" s="46"/>
      <c r="AE455" s="46"/>
      <c r="AF455" s="52"/>
      <c r="AG455" s="46"/>
      <c r="AH455" s="46"/>
      <c r="AI455" s="46"/>
      <c r="AJ455" s="47"/>
      <c r="AK455" s="46"/>
      <c r="AL455" s="48"/>
      <c r="AM455" s="50"/>
      <c r="AN455" s="7"/>
      <c r="AQ455" s="3">
        <f>IF(SUM(H455:AK455)=0,0,"ok")</f>
        <v>0</v>
      </c>
    </row>
    <row r="456" spans="1:43" ht="13.5" hidden="1" customHeight="1" outlineLevel="1">
      <c r="A456" s="53"/>
      <c r="B456" s="53"/>
      <c r="C456" s="53"/>
      <c r="D456" s="53"/>
      <c r="E456" s="53"/>
      <c r="F456" s="53"/>
      <c r="G456" s="54"/>
      <c r="H456" s="55"/>
      <c r="I456" s="56"/>
      <c r="J456" s="55"/>
      <c r="K456" s="44"/>
      <c r="L456" s="44"/>
      <c r="M456" s="44"/>
      <c r="N456" s="44"/>
      <c r="O456" s="44"/>
      <c r="P456" s="44"/>
      <c r="Q456" s="44"/>
      <c r="R456" s="45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>
        <f>K456-N456-AB456</f>
        <v>0</v>
      </c>
      <c r="AE456" s="44"/>
      <c r="AF456" s="45"/>
      <c r="AG456" s="44">
        <f>AI456-((H456+K456)-AB456-AD456)</f>
        <v>0</v>
      </c>
      <c r="AH456" s="44"/>
      <c r="AI456" s="44"/>
      <c r="AJ456" s="57"/>
      <c r="AK456" s="44"/>
      <c r="AL456" s="48"/>
      <c r="AM456" s="50"/>
      <c r="AN456" s="7"/>
      <c r="AO456" s="4" t="e">
        <v>#N/A</v>
      </c>
      <c r="AQ456" s="3">
        <f>IF(SUM(H456:AK456)=0,0,"ok")</f>
        <v>0</v>
      </c>
    </row>
    <row r="457" spans="1:43" ht="13.5" customHeight="1" collapsed="1">
      <c r="A457" s="59">
        <v>20020400014</v>
      </c>
      <c r="B457" s="41" t="s">
        <v>530</v>
      </c>
      <c r="C457" s="41" t="s">
        <v>481</v>
      </c>
      <c r="D457" s="41"/>
      <c r="E457" s="41" t="s">
        <v>481</v>
      </c>
      <c r="F457" s="41" t="s">
        <v>481</v>
      </c>
      <c r="G457" s="61" t="s">
        <v>531</v>
      </c>
      <c r="H457" s="43">
        <v>0</v>
      </c>
      <c r="I457" s="43"/>
      <c r="J457" s="43">
        <v>0</v>
      </c>
      <c r="K457" s="46">
        <f>IFERROR(SUMIF('3.外注加工費'!N:N,A:A,'3.外注加工費'!P:P),"")</f>
        <v>246</v>
      </c>
      <c r="L457" s="60" t="s">
        <v>531</v>
      </c>
      <c r="M457" s="60" t="s">
        <v>531</v>
      </c>
      <c r="N457" s="60"/>
      <c r="O457" s="60"/>
      <c r="P457" s="60"/>
      <c r="Q457" s="60"/>
      <c r="R457" s="52">
        <f ca="1">SUMIF('4.1製品別資材価格'!$A:$C,A457,'4.1製品別資材価格'!$C:$C)</f>
        <v>0</v>
      </c>
      <c r="S457" s="60" t="s">
        <v>531</v>
      </c>
      <c r="T457" s="60" t="s">
        <v>531</v>
      </c>
      <c r="U457" s="46">
        <f>IFERROR(SUMIF('4.4製品課実績'!$A:$A,'4.仕掛品(製品課) (2)'!A457,'4.4製品課実績'!D:D),"")</f>
        <v>0</v>
      </c>
      <c r="V457" s="60" t="s">
        <v>531</v>
      </c>
      <c r="W457" s="46"/>
      <c r="X457" s="46">
        <f>$X$692/$W$692*W457</f>
        <v>0</v>
      </c>
      <c r="Y457" s="60" t="s">
        <v>531</v>
      </c>
      <c r="Z457" s="60" t="s">
        <v>531</v>
      </c>
      <c r="AA457" s="46">
        <f ca="1">IFERROR(SUMIF('3.外注加工費'!N:N,A:A,'3.外注加工費'!S:S),"")</f>
        <v>722996.3172787053</v>
      </c>
      <c r="AB457" s="46"/>
      <c r="AC457" s="46"/>
      <c r="AD457" s="46">
        <f>K457-N457-AB457</f>
        <v>246</v>
      </c>
      <c r="AE457" s="46">
        <f ca="1">IFERROR(SUM(J457,T457,V457,Z457,AA457,X457)/(AD457+(AI457*AJ457))*AD457+(SUM(M457)/(AD457+AI457)*AD457),SUM(J457,M457,T457,V457,Z457,AA457,X457)-AK457)</f>
        <v>722996.3172787053</v>
      </c>
      <c r="AF457" s="52">
        <f ca="1">IF(ISERROR(AE457/AD457),0,(AE457/AD457))</f>
        <v>2939.0094198321353</v>
      </c>
      <c r="AG457" s="46">
        <f>AI457-((H457+K457)-AB457-AD457)</f>
        <v>0</v>
      </c>
      <c r="AH457" s="46">
        <f ca="1">-AF457*AG457</f>
        <v>0</v>
      </c>
      <c r="AI457" s="46">
        <f>IFERROR(SUMIFS('4.3期末全在庫'!$G:$G,'4.3期末全在庫'!$B:$B,'4.仕掛品(製品課) (2)'!A457,'4.3期末全在庫'!$K:$K,"半製品"),"")</f>
        <v>0</v>
      </c>
      <c r="AJ457" s="47"/>
      <c r="AK457" s="46">
        <f t="shared" ref="AK457:AK520" ca="1" si="70">IFERROR(SUM(J457,T457,V457,Z457,AA457,X457)/(AD457+(AI457*AJ457))*(AI457*AJ457)+(SUM(M457)/(AD457+AI457)*AI457),0)</f>
        <v>0</v>
      </c>
      <c r="AL457" s="48"/>
      <c r="AM457" s="50"/>
      <c r="AN457" s="7"/>
      <c r="AO457" s="4">
        <v>0</v>
      </c>
      <c r="AQ457" s="3" t="str">
        <f t="shared" ca="1" si="61"/>
        <v>ok</v>
      </c>
    </row>
    <row r="458" spans="1:43" ht="13.5" hidden="1" customHeight="1" outlineLevel="1">
      <c r="A458" s="59">
        <v>20041100001</v>
      </c>
      <c r="B458" s="41" t="s">
        <v>532</v>
      </c>
      <c r="C458" s="41" t="s">
        <v>481</v>
      </c>
      <c r="D458" s="41"/>
      <c r="E458" s="41" t="s">
        <v>481</v>
      </c>
      <c r="F458" s="41" t="s">
        <v>481</v>
      </c>
      <c r="G458" s="61" t="s">
        <v>531</v>
      </c>
      <c r="H458" s="43">
        <v>0</v>
      </c>
      <c r="I458" s="43"/>
      <c r="J458" s="43">
        <v>0</v>
      </c>
      <c r="K458" s="46">
        <f>IFERROR(SUMIF('[1]3.外注加工費'!N:N,A:A,'[1]3.外注加工費'!P:P),"")</f>
        <v>0</v>
      </c>
      <c r="L458" s="60" t="s">
        <v>531</v>
      </c>
      <c r="M458" s="60" t="s">
        <v>531</v>
      </c>
      <c r="N458" s="60"/>
      <c r="O458" s="60"/>
      <c r="P458" s="60"/>
      <c r="Q458" s="60"/>
      <c r="R458" s="52">
        <f ca="1">SUMIF('4.1製品別資材価格'!$A:$C,A458,'4.1製品別資材価格'!$C:$C)</f>
        <v>0</v>
      </c>
      <c r="S458" s="60" t="s">
        <v>531</v>
      </c>
      <c r="T458" s="60" t="s">
        <v>531</v>
      </c>
      <c r="U458" s="46">
        <f>IFERROR(SUMIF('4.4製品課実績'!$A:$A,'4.仕掛品(製品課) (2)'!A458,'4.4製品課実績'!D:D),"")</f>
        <v>0</v>
      </c>
      <c r="V458" s="60" t="s">
        <v>531</v>
      </c>
      <c r="W458" s="46"/>
      <c r="X458" s="46">
        <f>$X$692/$W$692*W458</f>
        <v>0</v>
      </c>
      <c r="Y458" s="60" t="s">
        <v>531</v>
      </c>
      <c r="Z458" s="60" t="s">
        <v>531</v>
      </c>
      <c r="AA458" s="46">
        <f>IFERROR(SUMIF('[1]3.外注加工費'!N:N,A:A,'[1]3.外注加工費'!S:S),"")</f>
        <v>0</v>
      </c>
      <c r="AB458" s="46"/>
      <c r="AC458" s="46"/>
      <c r="AD458" s="46">
        <f t="shared" ref="AD458:AD521" si="71">K458-N458-AB458</f>
        <v>0</v>
      </c>
      <c r="AE458" s="46">
        <f t="shared" ref="AE458:AE521" si="72">IFERROR(SUM(J458,T458,V458,Z458,AA458,X458)/(AD458+(AI458*AJ458))*AD458+(SUM(M458)/(AD458+AI458)*AD458),SUM(J458,M458,T458,V458,Z458,AA458,X458)-AK458)</f>
        <v>0</v>
      </c>
      <c r="AF458" s="52">
        <f t="shared" ref="AF458:AF521" si="73">IF(ISERROR(AE458/AD458),0,(AE458/AD458))</f>
        <v>0</v>
      </c>
      <c r="AG458" s="46">
        <f t="shared" ref="AG458:AG521" si="74">AI458-((H458+K458)-AB458-AD458)</f>
        <v>0</v>
      </c>
      <c r="AH458" s="46">
        <f t="shared" ref="AH458:AH521" si="75">-AF458*AG458</f>
        <v>0</v>
      </c>
      <c r="AI458" s="46">
        <f>IFERROR(SUMIFS('4.3期末全在庫'!$G:$G,'4.3期末全在庫'!$B:$B,'4.仕掛品(製品課) (2)'!A458,'4.3期末全在庫'!$K:$K,"半製品"),"")</f>
        <v>0</v>
      </c>
      <c r="AJ458" s="47"/>
      <c r="AK458" s="46">
        <f t="shared" si="70"/>
        <v>0</v>
      </c>
      <c r="AL458" s="48"/>
      <c r="AM458" s="50"/>
      <c r="AN458" s="7"/>
      <c r="AO458" s="4">
        <v>0</v>
      </c>
      <c r="AQ458" s="3">
        <f t="shared" ref="AQ458:AQ521" ca="1" si="76">IF(SUM(H458:AK458)=0,0,"ok")</f>
        <v>0</v>
      </c>
    </row>
    <row r="459" spans="1:43" ht="13.5" customHeight="1" collapsed="1">
      <c r="A459" s="59">
        <v>20041100007</v>
      </c>
      <c r="B459" s="41" t="s">
        <v>533</v>
      </c>
      <c r="C459" s="41" t="s">
        <v>481</v>
      </c>
      <c r="D459" s="41"/>
      <c r="E459" s="41" t="s">
        <v>481</v>
      </c>
      <c r="F459" s="41" t="s">
        <v>481</v>
      </c>
      <c r="G459" s="61" t="s">
        <v>531</v>
      </c>
      <c r="H459" s="43">
        <v>0</v>
      </c>
      <c r="I459" s="43"/>
      <c r="J459" s="43">
        <v>0</v>
      </c>
      <c r="K459" s="46">
        <f>IFERROR(SUMIF('3.外注加工費'!N:N,A:A,'3.外注加工費'!P:P),"")</f>
        <v>600</v>
      </c>
      <c r="L459" s="60" t="s">
        <v>531</v>
      </c>
      <c r="M459" s="60" t="s">
        <v>531</v>
      </c>
      <c r="N459" s="60"/>
      <c r="O459" s="60"/>
      <c r="P459" s="60"/>
      <c r="Q459" s="60"/>
      <c r="R459" s="52">
        <f ca="1">SUMIF('4.1製品別資材価格'!$A:$C,A459,'4.1製品別資材価格'!$C:$C)</f>
        <v>0</v>
      </c>
      <c r="S459" s="60" t="s">
        <v>531</v>
      </c>
      <c r="T459" s="60" t="s">
        <v>531</v>
      </c>
      <c r="U459" s="46">
        <f>IFERROR(SUMIF('4.4製品課実績'!$A:$A,'4.仕掛品(製品課) (2)'!A459,'4.4製品課実績'!D:D),"")</f>
        <v>0</v>
      </c>
      <c r="V459" s="60" t="s">
        <v>531</v>
      </c>
      <c r="W459" s="46"/>
      <c r="X459" s="46">
        <f>$X$692/$W$692*W459</f>
        <v>0</v>
      </c>
      <c r="Y459" s="60" t="s">
        <v>531</v>
      </c>
      <c r="Z459" s="60" t="s">
        <v>531</v>
      </c>
      <c r="AA459" s="46">
        <f ca="1">IFERROR(SUMIF('3.外注加工費'!N:N,A:A,'3.外注加工費'!S:S),"")</f>
        <v>4296817.3556405362</v>
      </c>
      <c r="AB459" s="46"/>
      <c r="AC459" s="46"/>
      <c r="AD459" s="46">
        <f t="shared" si="71"/>
        <v>600</v>
      </c>
      <c r="AE459" s="46">
        <f t="shared" ca="1" si="72"/>
        <v>4296817.3556405362</v>
      </c>
      <c r="AF459" s="52">
        <f t="shared" ca="1" si="73"/>
        <v>7161.3622594008939</v>
      </c>
      <c r="AG459" s="46">
        <f t="shared" si="74"/>
        <v>0</v>
      </c>
      <c r="AH459" s="46">
        <f t="shared" ca="1" si="75"/>
        <v>0</v>
      </c>
      <c r="AI459" s="46">
        <f>IFERROR(SUMIFS('4.3期末全在庫'!$G:$G,'4.3期末全在庫'!$B:$B,'4.仕掛品(製品課) (2)'!A459,'4.3期末全在庫'!$K:$K,"半製品"),"")</f>
        <v>0</v>
      </c>
      <c r="AJ459" s="47"/>
      <c r="AK459" s="46">
        <f t="shared" ca="1" si="70"/>
        <v>0</v>
      </c>
      <c r="AL459" s="48"/>
      <c r="AM459" s="50"/>
      <c r="AN459" s="7"/>
      <c r="AO459" s="4">
        <v>2.4919912275418885</v>
      </c>
      <c r="AQ459" s="3" t="str">
        <f t="shared" ca="1" si="76"/>
        <v>ok</v>
      </c>
    </row>
    <row r="460" spans="1:43" ht="13.5" hidden="1" customHeight="1" outlineLevel="1">
      <c r="A460" s="59">
        <v>20060700007</v>
      </c>
      <c r="B460" s="41" t="s">
        <v>534</v>
      </c>
      <c r="C460" s="41" t="s">
        <v>481</v>
      </c>
      <c r="D460" s="41"/>
      <c r="E460" s="41" t="s">
        <v>481</v>
      </c>
      <c r="F460" s="41" t="s">
        <v>481</v>
      </c>
      <c r="G460" s="61" t="s">
        <v>531</v>
      </c>
      <c r="H460" s="43">
        <v>0</v>
      </c>
      <c r="I460" s="43"/>
      <c r="J460" s="43">
        <v>0</v>
      </c>
      <c r="K460" s="46">
        <f>IFERROR(SUMIF('[1]3.外注加工費'!N:N,A:A,'[1]3.外注加工費'!P:P),"")</f>
        <v>0</v>
      </c>
      <c r="L460" s="60" t="s">
        <v>531</v>
      </c>
      <c r="M460" s="60" t="s">
        <v>531</v>
      </c>
      <c r="N460" s="60"/>
      <c r="O460" s="60"/>
      <c r="P460" s="60"/>
      <c r="Q460" s="60"/>
      <c r="R460" s="52">
        <f ca="1">SUMIF('4.1製品別資材価格'!$A:$C,A460,'4.1製品別資材価格'!$C:$C)</f>
        <v>0</v>
      </c>
      <c r="S460" s="60" t="s">
        <v>531</v>
      </c>
      <c r="T460" s="60" t="s">
        <v>531</v>
      </c>
      <c r="U460" s="46">
        <f>IFERROR(SUMIF('4.4製品課実績'!$A:$A,'4.仕掛品(製品課) (2)'!A460,'4.4製品課実績'!D:D),"")</f>
        <v>0</v>
      </c>
      <c r="V460" s="60" t="s">
        <v>531</v>
      </c>
      <c r="W460" s="46"/>
      <c r="X460" s="46">
        <f>$X$692/$W$692*W460</f>
        <v>0</v>
      </c>
      <c r="Y460" s="60" t="s">
        <v>531</v>
      </c>
      <c r="Z460" s="60" t="s">
        <v>531</v>
      </c>
      <c r="AA460" s="46">
        <f>IFERROR(SUMIF('[1]3.外注加工費'!N:N,A:A,'[1]3.外注加工費'!S:S),"")</f>
        <v>0</v>
      </c>
      <c r="AB460" s="46"/>
      <c r="AC460" s="46"/>
      <c r="AD460" s="46">
        <f t="shared" si="71"/>
        <v>0</v>
      </c>
      <c r="AE460" s="46">
        <f t="shared" si="72"/>
        <v>0</v>
      </c>
      <c r="AF460" s="52">
        <f t="shared" si="73"/>
        <v>0</v>
      </c>
      <c r="AG460" s="46">
        <f t="shared" si="74"/>
        <v>0</v>
      </c>
      <c r="AH460" s="46">
        <f t="shared" si="75"/>
        <v>0</v>
      </c>
      <c r="AI460" s="46">
        <f>IFERROR(SUMIFS('4.3期末全在庫'!$G:$G,'4.3期末全在庫'!$B:$B,'4.仕掛品(製品課) (2)'!A460,'4.3期末全在庫'!$K:$K,"半製品"),"")</f>
        <v>0</v>
      </c>
      <c r="AJ460" s="47"/>
      <c r="AK460" s="46">
        <f t="shared" si="70"/>
        <v>0</v>
      </c>
      <c r="AL460" s="48"/>
      <c r="AM460" s="50"/>
      <c r="AN460" s="7"/>
      <c r="AO460" s="4">
        <v>0</v>
      </c>
      <c r="AQ460" s="3">
        <f t="shared" ca="1" si="76"/>
        <v>0</v>
      </c>
    </row>
    <row r="461" spans="1:43" ht="13.5" hidden="1" customHeight="1" outlineLevel="1">
      <c r="A461" s="59">
        <v>20060800004</v>
      </c>
      <c r="B461" s="41" t="s">
        <v>535</v>
      </c>
      <c r="C461" s="41" t="s">
        <v>481</v>
      </c>
      <c r="D461" s="41"/>
      <c r="E461" s="41" t="s">
        <v>481</v>
      </c>
      <c r="F461" s="41" t="s">
        <v>481</v>
      </c>
      <c r="G461" s="61" t="s">
        <v>531</v>
      </c>
      <c r="H461" s="43">
        <v>0</v>
      </c>
      <c r="I461" s="43"/>
      <c r="J461" s="43">
        <v>0</v>
      </c>
      <c r="K461" s="46">
        <f>IFERROR(SUMIF('[1]3.外注加工費'!N:N,A:A,'[1]3.外注加工費'!P:P),"")</f>
        <v>0</v>
      </c>
      <c r="L461" s="60" t="s">
        <v>531</v>
      </c>
      <c r="M461" s="60" t="s">
        <v>531</v>
      </c>
      <c r="N461" s="60"/>
      <c r="O461" s="60"/>
      <c r="P461" s="60"/>
      <c r="Q461" s="60"/>
      <c r="R461" s="52">
        <f ca="1">SUMIF('4.1製品別資材価格'!$A:$C,A461,'4.1製品別資材価格'!$C:$C)</f>
        <v>0</v>
      </c>
      <c r="S461" s="60" t="s">
        <v>531</v>
      </c>
      <c r="T461" s="60" t="s">
        <v>531</v>
      </c>
      <c r="U461" s="46">
        <f>IFERROR(SUMIF('4.4製品課実績'!$A:$A,'4.仕掛品(製品課) (2)'!A461,'4.4製品課実績'!D:D),"")</f>
        <v>0</v>
      </c>
      <c r="V461" s="60" t="s">
        <v>531</v>
      </c>
      <c r="W461" s="46"/>
      <c r="X461" s="46">
        <f>$X$692/$W$692*W461</f>
        <v>0</v>
      </c>
      <c r="Y461" s="60" t="s">
        <v>531</v>
      </c>
      <c r="Z461" s="60" t="s">
        <v>531</v>
      </c>
      <c r="AA461" s="46">
        <f>IFERROR(SUMIF('[1]3.外注加工費'!N:N,A:A,'[1]3.外注加工費'!S:S),"")</f>
        <v>0</v>
      </c>
      <c r="AB461" s="46"/>
      <c r="AC461" s="46"/>
      <c r="AD461" s="46">
        <f t="shared" si="71"/>
        <v>0</v>
      </c>
      <c r="AE461" s="46">
        <f t="shared" si="72"/>
        <v>0</v>
      </c>
      <c r="AF461" s="52">
        <f t="shared" si="73"/>
        <v>0</v>
      </c>
      <c r="AG461" s="46">
        <f t="shared" si="74"/>
        <v>0</v>
      </c>
      <c r="AH461" s="46">
        <f t="shared" si="75"/>
        <v>0</v>
      </c>
      <c r="AI461" s="46">
        <f>IFERROR(SUMIFS('4.3期末全在庫'!$G:$G,'4.3期末全在庫'!$B:$B,'4.仕掛品(製品課) (2)'!A461,'4.3期末全在庫'!$K:$K,"半製品"),"")</f>
        <v>0</v>
      </c>
      <c r="AJ461" s="47"/>
      <c r="AK461" s="46">
        <f t="shared" si="70"/>
        <v>0</v>
      </c>
      <c r="AL461" s="48"/>
      <c r="AM461" s="50"/>
      <c r="AN461" s="7"/>
      <c r="AO461" s="4">
        <v>466.6185610328273</v>
      </c>
      <c r="AQ461" s="3">
        <f t="shared" ca="1" si="76"/>
        <v>0</v>
      </c>
    </row>
    <row r="462" spans="1:43" ht="13.5" hidden="1" customHeight="1" outlineLevel="1">
      <c r="A462" s="59">
        <v>20061200011</v>
      </c>
      <c r="B462" s="41" t="s">
        <v>536</v>
      </c>
      <c r="C462" s="41" t="s">
        <v>481</v>
      </c>
      <c r="D462" s="41"/>
      <c r="E462" s="41" t="s">
        <v>481</v>
      </c>
      <c r="F462" s="41" t="s">
        <v>481</v>
      </c>
      <c r="G462" s="61" t="s">
        <v>531</v>
      </c>
      <c r="H462" s="43">
        <v>0</v>
      </c>
      <c r="I462" s="43"/>
      <c r="J462" s="43">
        <v>0</v>
      </c>
      <c r="K462" s="46">
        <f>IFERROR(SUMIF('[1]3.外注加工費'!N:N,A:A,'[1]3.外注加工費'!P:P),"")</f>
        <v>0</v>
      </c>
      <c r="L462" s="60" t="s">
        <v>531</v>
      </c>
      <c r="M462" s="60" t="s">
        <v>531</v>
      </c>
      <c r="N462" s="60"/>
      <c r="O462" s="60"/>
      <c r="P462" s="60"/>
      <c r="Q462" s="60"/>
      <c r="R462" s="52">
        <f ca="1">SUMIF('4.1製品別資材価格'!$A:$C,A462,'4.1製品別資材価格'!$C:$C)</f>
        <v>0</v>
      </c>
      <c r="S462" s="60" t="s">
        <v>531</v>
      </c>
      <c r="T462" s="60" t="s">
        <v>531</v>
      </c>
      <c r="U462" s="46">
        <f>IFERROR(SUMIF('4.4製品課実績'!$A:$A,'4.仕掛品(製品課) (2)'!A462,'4.4製品課実績'!D:D),"")</f>
        <v>0</v>
      </c>
      <c r="V462" s="60" t="s">
        <v>531</v>
      </c>
      <c r="W462" s="46"/>
      <c r="X462" s="46">
        <f>$X$692/$W$692*W462</f>
        <v>0</v>
      </c>
      <c r="Y462" s="60" t="s">
        <v>531</v>
      </c>
      <c r="Z462" s="60" t="s">
        <v>531</v>
      </c>
      <c r="AA462" s="46">
        <f>IFERROR(SUMIF('[1]3.外注加工費'!N:N,A:A,'[1]3.外注加工費'!S:S),"")</f>
        <v>0</v>
      </c>
      <c r="AB462" s="46"/>
      <c r="AC462" s="46"/>
      <c r="AD462" s="46">
        <f t="shared" si="71"/>
        <v>0</v>
      </c>
      <c r="AE462" s="46">
        <f t="shared" si="72"/>
        <v>0</v>
      </c>
      <c r="AF462" s="52">
        <f t="shared" si="73"/>
        <v>0</v>
      </c>
      <c r="AG462" s="46">
        <f t="shared" si="74"/>
        <v>0</v>
      </c>
      <c r="AH462" s="46">
        <f t="shared" si="75"/>
        <v>0</v>
      </c>
      <c r="AI462" s="46">
        <f>IFERROR(SUMIFS('4.3期末全在庫'!$G:$G,'4.3期末全在庫'!$B:$B,'4.仕掛品(製品課) (2)'!A462,'4.3期末全在庫'!$K:$K,"半製品"),"")</f>
        <v>0</v>
      </c>
      <c r="AJ462" s="47"/>
      <c r="AK462" s="46">
        <f t="shared" si="70"/>
        <v>0</v>
      </c>
      <c r="AL462" s="48"/>
      <c r="AM462" s="50"/>
      <c r="AN462" s="7"/>
      <c r="AO462" s="4">
        <v>11.411866981781102</v>
      </c>
      <c r="AQ462" s="3">
        <f t="shared" ca="1" si="76"/>
        <v>0</v>
      </c>
    </row>
    <row r="463" spans="1:43" ht="13.5" customHeight="1" collapsed="1">
      <c r="A463" s="59">
        <v>20061200018</v>
      </c>
      <c r="B463" s="41" t="s">
        <v>537</v>
      </c>
      <c r="C463" s="41" t="s">
        <v>481</v>
      </c>
      <c r="D463" s="41"/>
      <c r="E463" s="41" t="s">
        <v>481</v>
      </c>
      <c r="F463" s="41" t="s">
        <v>481</v>
      </c>
      <c r="G463" s="61" t="s">
        <v>531</v>
      </c>
      <c r="H463" s="43">
        <v>0</v>
      </c>
      <c r="I463" s="43"/>
      <c r="J463" s="43">
        <v>0</v>
      </c>
      <c r="K463" s="46">
        <f>IFERROR(SUMIF('3.外注加工費'!N:N,A:A,'3.外注加工費'!P:P),"")</f>
        <v>11040</v>
      </c>
      <c r="L463" s="60" t="s">
        <v>531</v>
      </c>
      <c r="M463" s="60" t="s">
        <v>531</v>
      </c>
      <c r="N463" s="60"/>
      <c r="O463" s="60"/>
      <c r="P463" s="60"/>
      <c r="Q463" s="60"/>
      <c r="R463" s="52">
        <f ca="1">SUMIF('4.1製品別資材価格'!$A:$C,A463,'4.1製品別資材価格'!$C:$C)</f>
        <v>0</v>
      </c>
      <c r="S463" s="60" t="s">
        <v>531</v>
      </c>
      <c r="T463" s="60" t="s">
        <v>531</v>
      </c>
      <c r="U463" s="46">
        <f>IFERROR(SUMIF('4.4製品課実績'!$A:$A,'4.仕掛品(製品課) (2)'!A463,'4.4製品課実績'!D:D),"")</f>
        <v>0</v>
      </c>
      <c r="V463" s="60" t="s">
        <v>531</v>
      </c>
      <c r="W463" s="46"/>
      <c r="X463" s="46">
        <f>$X$692/$W$692*W463</f>
        <v>0</v>
      </c>
      <c r="Y463" s="60" t="s">
        <v>531</v>
      </c>
      <c r="Z463" s="60" t="s">
        <v>531</v>
      </c>
      <c r="AA463" s="46">
        <f ca="1">IFERROR(SUMIF('3.外注加工費'!N:N,A:A,'3.外注加工費'!S:S),"")</f>
        <v>5239677.7446880667</v>
      </c>
      <c r="AB463" s="46"/>
      <c r="AC463" s="46"/>
      <c r="AD463" s="46">
        <f t="shared" si="71"/>
        <v>11040</v>
      </c>
      <c r="AE463" s="46">
        <f t="shared" ca="1" si="72"/>
        <v>5239677.7446880667</v>
      </c>
      <c r="AF463" s="52">
        <f t="shared" ca="1" si="73"/>
        <v>474.60849136667269</v>
      </c>
      <c r="AG463" s="46">
        <f t="shared" si="74"/>
        <v>0</v>
      </c>
      <c r="AH463" s="46">
        <f t="shared" ca="1" si="75"/>
        <v>0</v>
      </c>
      <c r="AI463" s="46">
        <f>IFERROR(SUMIFS('4.3期末全在庫'!$G:$G,'4.3期末全在庫'!$B:$B,'4.仕掛品(製品課) (2)'!A463,'4.3期末全在庫'!$K:$K,"半製品"),"")</f>
        <v>0</v>
      </c>
      <c r="AJ463" s="47"/>
      <c r="AK463" s="46">
        <f t="shared" ca="1" si="70"/>
        <v>0</v>
      </c>
      <c r="AL463" s="48"/>
      <c r="AM463" s="50"/>
      <c r="AN463" s="7"/>
      <c r="AO463" s="4">
        <v>21.053224744001959</v>
      </c>
      <c r="AQ463" s="3" t="str">
        <f t="shared" ca="1" si="76"/>
        <v>ok</v>
      </c>
    </row>
    <row r="464" spans="1:43" ht="13.5" customHeight="1">
      <c r="A464" s="59">
        <v>20061200019</v>
      </c>
      <c r="B464" s="41" t="s">
        <v>538</v>
      </c>
      <c r="C464" s="41" t="s">
        <v>481</v>
      </c>
      <c r="D464" s="41"/>
      <c r="E464" s="41" t="s">
        <v>481</v>
      </c>
      <c r="F464" s="41" t="s">
        <v>481</v>
      </c>
      <c r="G464" s="61" t="s">
        <v>531</v>
      </c>
      <c r="H464" s="43">
        <v>0</v>
      </c>
      <c r="I464" s="43"/>
      <c r="J464" s="43">
        <v>0</v>
      </c>
      <c r="K464" s="46">
        <f>IFERROR(SUMIF('3.外注加工費'!N:N,A:A,'3.外注加工費'!P:P),"")</f>
        <v>100</v>
      </c>
      <c r="L464" s="60" t="s">
        <v>531</v>
      </c>
      <c r="M464" s="60" t="s">
        <v>531</v>
      </c>
      <c r="N464" s="60"/>
      <c r="O464" s="60"/>
      <c r="P464" s="60"/>
      <c r="Q464" s="60"/>
      <c r="R464" s="52">
        <f ca="1">SUMIF('4.1製品別資材価格'!$A:$C,A464,'4.1製品別資材価格'!$C:$C)</f>
        <v>0</v>
      </c>
      <c r="S464" s="60" t="s">
        <v>531</v>
      </c>
      <c r="T464" s="60" t="s">
        <v>531</v>
      </c>
      <c r="U464" s="46">
        <f>IFERROR(SUMIF('4.4製品課実績'!$A:$A,'4.仕掛品(製品課) (2)'!A464,'4.4製品課実績'!D:D),"")</f>
        <v>0</v>
      </c>
      <c r="V464" s="60" t="s">
        <v>531</v>
      </c>
      <c r="W464" s="46"/>
      <c r="X464" s="46">
        <f>$X$692/$W$692*W464</f>
        <v>0</v>
      </c>
      <c r="Y464" s="60" t="s">
        <v>531</v>
      </c>
      <c r="Z464" s="60" t="s">
        <v>531</v>
      </c>
      <c r="AA464" s="46">
        <f ca="1">IFERROR(SUMIF('3.外注加工費'!N:N,A:A,'3.外注加工費'!S:S),"")</f>
        <v>312072.9862514229</v>
      </c>
      <c r="AB464" s="46"/>
      <c r="AC464" s="46"/>
      <c r="AD464" s="46">
        <f t="shared" si="71"/>
        <v>100</v>
      </c>
      <c r="AE464" s="46">
        <f t="shared" ca="1" si="72"/>
        <v>312072.9862514229</v>
      </c>
      <c r="AF464" s="52">
        <f t="shared" ca="1" si="73"/>
        <v>3120.7298625142289</v>
      </c>
      <c r="AG464" s="46">
        <f t="shared" si="74"/>
        <v>0</v>
      </c>
      <c r="AH464" s="46">
        <f t="shared" ca="1" si="75"/>
        <v>0</v>
      </c>
      <c r="AI464" s="46">
        <f>IFERROR(SUMIFS('4.3期末全在庫'!$G:$G,'4.3期末全在庫'!$B:$B,'4.仕掛品(製品課) (2)'!A464,'4.3期末全在庫'!$K:$K,"半製品"),"")</f>
        <v>0</v>
      </c>
      <c r="AJ464" s="47"/>
      <c r="AK464" s="46">
        <f t="shared" ca="1" si="70"/>
        <v>0</v>
      </c>
      <c r="AL464" s="48"/>
      <c r="AM464" s="50"/>
      <c r="AN464" s="7"/>
      <c r="AO464" s="4">
        <v>26.06589730209766</v>
      </c>
      <c r="AQ464" s="3" t="str">
        <f t="shared" ca="1" si="76"/>
        <v>ok</v>
      </c>
    </row>
    <row r="465" spans="1:43" ht="13.5" customHeight="1">
      <c r="A465" s="59">
        <v>20061200026</v>
      </c>
      <c r="B465" s="41" t="s">
        <v>539</v>
      </c>
      <c r="C465" s="41" t="s">
        <v>481</v>
      </c>
      <c r="D465" s="41"/>
      <c r="E465" s="41" t="s">
        <v>481</v>
      </c>
      <c r="F465" s="41" t="s">
        <v>481</v>
      </c>
      <c r="G465" s="61" t="s">
        <v>531</v>
      </c>
      <c r="H465" s="43">
        <v>0</v>
      </c>
      <c r="I465" s="43"/>
      <c r="J465" s="43">
        <v>0</v>
      </c>
      <c r="K465" s="46">
        <f>IFERROR(SUMIF('3.外注加工費'!N:N,A:A,'3.外注加工費'!P:P),"")</f>
        <v>6480</v>
      </c>
      <c r="L465" s="60" t="s">
        <v>531</v>
      </c>
      <c r="M465" s="60" t="s">
        <v>531</v>
      </c>
      <c r="N465" s="60"/>
      <c r="O465" s="60"/>
      <c r="P465" s="60"/>
      <c r="Q465" s="60"/>
      <c r="R465" s="52">
        <f ca="1">SUMIF('4.1製品別資材価格'!$A:$C,A465,'4.1製品別資材価格'!$C:$C)</f>
        <v>0</v>
      </c>
      <c r="S465" s="60" t="s">
        <v>531</v>
      </c>
      <c r="T465" s="60" t="s">
        <v>531</v>
      </c>
      <c r="U465" s="46">
        <f>IFERROR(SUMIF('4.4製品課実績'!$A:$A,'4.仕掛品(製品課) (2)'!A465,'4.4製品課実績'!D:D),"")</f>
        <v>0</v>
      </c>
      <c r="V465" s="60" t="s">
        <v>531</v>
      </c>
      <c r="W465" s="46"/>
      <c r="X465" s="46">
        <f>$X$692/$W$692*W465</f>
        <v>0</v>
      </c>
      <c r="Y465" s="60" t="s">
        <v>531</v>
      </c>
      <c r="Z465" s="60" t="s">
        <v>531</v>
      </c>
      <c r="AA465" s="46">
        <f ca="1">IFERROR(SUMIF('3.外注加工費'!N:N,A:A,'3.外注加工費'!S:S),"")</f>
        <v>4155920.1233071317</v>
      </c>
      <c r="AB465" s="46"/>
      <c r="AC465" s="46"/>
      <c r="AD465" s="46">
        <f t="shared" si="71"/>
        <v>6480</v>
      </c>
      <c r="AE465" s="46">
        <f t="shared" ca="1" si="72"/>
        <v>4155920.1233071322</v>
      </c>
      <c r="AF465" s="52">
        <f t="shared" ca="1" si="73"/>
        <v>641.34569804122407</v>
      </c>
      <c r="AG465" s="46">
        <f t="shared" si="74"/>
        <v>0</v>
      </c>
      <c r="AH465" s="46">
        <f t="shared" ca="1" si="75"/>
        <v>0</v>
      </c>
      <c r="AI465" s="46">
        <f>IFERROR(SUMIFS('4.3期末全在庫'!$G:$G,'4.3期末全在庫'!$B:$B,'4.仕掛品(製品課) (2)'!A465,'4.3期末全在庫'!$K:$K,"半製品"),"")</f>
        <v>0</v>
      </c>
      <c r="AJ465" s="47"/>
      <c r="AK465" s="46">
        <f t="shared" ca="1" si="70"/>
        <v>0</v>
      </c>
      <c r="AL465" s="48"/>
      <c r="AM465" s="50"/>
      <c r="AN465" s="7"/>
      <c r="AO465" s="4">
        <v>21.053224744001959</v>
      </c>
      <c r="AQ465" s="3" t="str">
        <f t="shared" ca="1" si="76"/>
        <v>ok</v>
      </c>
    </row>
    <row r="466" spans="1:43" ht="13.5" hidden="1" customHeight="1" outlineLevel="1">
      <c r="A466" s="59">
        <v>20070200006</v>
      </c>
      <c r="B466" s="41" t="s">
        <v>540</v>
      </c>
      <c r="C466" s="41" t="s">
        <v>481</v>
      </c>
      <c r="D466" s="41"/>
      <c r="E466" s="41" t="s">
        <v>541</v>
      </c>
      <c r="F466" s="41" t="s">
        <v>541</v>
      </c>
      <c r="G466" s="61" t="s">
        <v>531</v>
      </c>
      <c r="H466" s="43">
        <v>0</v>
      </c>
      <c r="I466" s="43"/>
      <c r="J466" s="43">
        <v>0</v>
      </c>
      <c r="K466" s="46">
        <f>IFERROR(SUMIF('[1]3.外注加工費'!N:N,A:A,'[1]3.外注加工費'!P:P),"")</f>
        <v>0</v>
      </c>
      <c r="L466" s="60" t="s">
        <v>531</v>
      </c>
      <c r="M466" s="60" t="s">
        <v>531</v>
      </c>
      <c r="N466" s="60"/>
      <c r="O466" s="60"/>
      <c r="P466" s="60"/>
      <c r="Q466" s="60"/>
      <c r="R466" s="52">
        <f ca="1">SUMIF('4.1製品別資材価格'!$A:$C,A466,'4.1製品別資材価格'!$C:$C)</f>
        <v>0</v>
      </c>
      <c r="S466" s="60" t="s">
        <v>531</v>
      </c>
      <c r="T466" s="60" t="s">
        <v>531</v>
      </c>
      <c r="U466" s="46">
        <f>IFERROR(SUMIF('4.4製品課実績'!$A:$A,'4.仕掛品(製品課) (2)'!A466,'4.4製品課実績'!D:D),"")</f>
        <v>0</v>
      </c>
      <c r="V466" s="60" t="s">
        <v>531</v>
      </c>
      <c r="W466" s="46"/>
      <c r="X466" s="46">
        <f>$X$692/$W$692*W466</f>
        <v>0</v>
      </c>
      <c r="Y466" s="60" t="s">
        <v>531</v>
      </c>
      <c r="Z466" s="60" t="s">
        <v>531</v>
      </c>
      <c r="AA466" s="46">
        <f>IFERROR(SUMIF('[1]3.外注加工費'!N:N,A:A,'[1]3.外注加工費'!S:S),"")</f>
        <v>0</v>
      </c>
      <c r="AB466" s="46"/>
      <c r="AC466" s="46"/>
      <c r="AD466" s="46">
        <f t="shared" si="71"/>
        <v>0</v>
      </c>
      <c r="AE466" s="46">
        <f t="shared" si="72"/>
        <v>0</v>
      </c>
      <c r="AF466" s="52">
        <f t="shared" si="73"/>
        <v>0</v>
      </c>
      <c r="AG466" s="46">
        <f t="shared" si="74"/>
        <v>0</v>
      </c>
      <c r="AH466" s="46">
        <f t="shared" si="75"/>
        <v>0</v>
      </c>
      <c r="AI466" s="46">
        <f>IFERROR(SUMIFS('4.3期末全在庫'!$G:$G,'4.3期末全在庫'!$B:$B,'4.仕掛品(製品課) (2)'!A466,'4.3期末全在庫'!$K:$K,"半製品"),"")</f>
        <v>0</v>
      </c>
      <c r="AJ466" s="47"/>
      <c r="AK466" s="46">
        <f t="shared" si="70"/>
        <v>0</v>
      </c>
      <c r="AL466" s="48"/>
      <c r="AM466" s="50"/>
      <c r="AN466" s="7"/>
      <c r="AO466" s="4">
        <v>23.05829376724024</v>
      </c>
      <c r="AQ466" s="3">
        <f t="shared" ca="1" si="76"/>
        <v>0</v>
      </c>
    </row>
    <row r="467" spans="1:43" ht="13.5" hidden="1" customHeight="1" outlineLevel="1">
      <c r="A467" s="59">
        <v>20070900002</v>
      </c>
      <c r="B467" s="41" t="s">
        <v>542</v>
      </c>
      <c r="C467" s="41" t="s">
        <v>481</v>
      </c>
      <c r="D467" s="41"/>
      <c r="E467" s="41" t="s">
        <v>481</v>
      </c>
      <c r="F467" s="41" t="s">
        <v>481</v>
      </c>
      <c r="G467" s="61" t="s">
        <v>531</v>
      </c>
      <c r="H467" s="43">
        <v>0</v>
      </c>
      <c r="I467" s="43"/>
      <c r="J467" s="43">
        <v>0</v>
      </c>
      <c r="K467" s="46">
        <f>IFERROR(SUMIF('[1]3.外注加工費'!N:N,A:A,'[1]3.外注加工費'!P:P),"")</f>
        <v>0</v>
      </c>
      <c r="L467" s="60" t="s">
        <v>531</v>
      </c>
      <c r="M467" s="60" t="s">
        <v>531</v>
      </c>
      <c r="N467" s="60"/>
      <c r="O467" s="60"/>
      <c r="P467" s="60"/>
      <c r="Q467" s="60"/>
      <c r="R467" s="52">
        <f ca="1">SUMIF('4.1製品別資材価格'!$A:$C,A467,'4.1製品別資材価格'!$C:$C)</f>
        <v>0</v>
      </c>
      <c r="S467" s="60" t="s">
        <v>531</v>
      </c>
      <c r="T467" s="60" t="s">
        <v>531</v>
      </c>
      <c r="U467" s="46">
        <f>IFERROR(SUMIF('4.4製品課実績'!$A:$A,'4.仕掛品(製品課) (2)'!A467,'4.4製品課実績'!D:D),"")</f>
        <v>0</v>
      </c>
      <c r="V467" s="60" t="s">
        <v>531</v>
      </c>
      <c r="W467" s="46"/>
      <c r="X467" s="46">
        <f>$X$692/$W$692*W467</f>
        <v>0</v>
      </c>
      <c r="Y467" s="60" t="s">
        <v>531</v>
      </c>
      <c r="Z467" s="60" t="s">
        <v>531</v>
      </c>
      <c r="AA467" s="46">
        <f>IFERROR(SUMIF('[1]3.外注加工費'!N:N,A:A,'[1]3.外注加工費'!S:S),"")</f>
        <v>0</v>
      </c>
      <c r="AB467" s="46"/>
      <c r="AC467" s="46"/>
      <c r="AD467" s="46">
        <f t="shared" si="71"/>
        <v>0</v>
      </c>
      <c r="AE467" s="46">
        <f t="shared" si="72"/>
        <v>0</v>
      </c>
      <c r="AF467" s="52">
        <f t="shared" si="73"/>
        <v>0</v>
      </c>
      <c r="AG467" s="46">
        <f t="shared" si="74"/>
        <v>0</v>
      </c>
      <c r="AH467" s="46">
        <f t="shared" si="75"/>
        <v>0</v>
      </c>
      <c r="AI467" s="46">
        <f>IFERROR(SUMIFS('4.3期末全在庫'!$G:$G,'4.3期末全在庫'!$B:$B,'4.仕掛品(製品課) (2)'!A467,'4.3期末全在庫'!$K:$K,"半製品"),"")</f>
        <v>0</v>
      </c>
      <c r="AJ467" s="47"/>
      <c r="AK467" s="46">
        <f t="shared" si="70"/>
        <v>0</v>
      </c>
      <c r="AL467" s="48"/>
      <c r="AM467" s="50"/>
      <c r="AN467" s="7"/>
      <c r="AO467" s="4">
        <v>0</v>
      </c>
      <c r="AQ467" s="3">
        <f t="shared" ca="1" si="76"/>
        <v>0</v>
      </c>
    </row>
    <row r="468" spans="1:43" ht="13.5" hidden="1" customHeight="1" outlineLevel="1">
      <c r="A468" s="59">
        <v>20071100019</v>
      </c>
      <c r="B468" s="41" t="s">
        <v>543</v>
      </c>
      <c r="C468" s="41" t="s">
        <v>481</v>
      </c>
      <c r="D468" s="41"/>
      <c r="E468" s="41" t="s">
        <v>481</v>
      </c>
      <c r="F468" s="41" t="s">
        <v>481</v>
      </c>
      <c r="G468" s="61" t="s">
        <v>531</v>
      </c>
      <c r="H468" s="43">
        <v>0</v>
      </c>
      <c r="I468" s="43"/>
      <c r="J468" s="43">
        <v>0</v>
      </c>
      <c r="K468" s="46">
        <f>IFERROR(SUMIF('[1]3.外注加工費'!N:N,A:A,'[1]3.外注加工費'!P:P),"")</f>
        <v>0</v>
      </c>
      <c r="L468" s="60" t="s">
        <v>531</v>
      </c>
      <c r="M468" s="60" t="s">
        <v>531</v>
      </c>
      <c r="N468" s="60"/>
      <c r="O468" s="60"/>
      <c r="P468" s="60"/>
      <c r="Q468" s="60"/>
      <c r="R468" s="52">
        <f ca="1">SUMIF('4.1製品別資材価格'!$A:$C,A468,'4.1製品別資材価格'!$C:$C)</f>
        <v>0</v>
      </c>
      <c r="S468" s="60" t="s">
        <v>531</v>
      </c>
      <c r="T468" s="60" t="s">
        <v>531</v>
      </c>
      <c r="U468" s="46">
        <f>IFERROR(SUMIF('4.4製品課実績'!$A:$A,'4.仕掛品(製品課) (2)'!A468,'4.4製品課実績'!D:D),"")</f>
        <v>0</v>
      </c>
      <c r="V468" s="60" t="s">
        <v>531</v>
      </c>
      <c r="W468" s="46"/>
      <c r="X468" s="46">
        <f>$X$692/$W$692*W468</f>
        <v>0</v>
      </c>
      <c r="Y468" s="60" t="s">
        <v>531</v>
      </c>
      <c r="Z468" s="60" t="s">
        <v>531</v>
      </c>
      <c r="AA468" s="46">
        <f>IFERROR(SUMIF('[1]3.外注加工費'!N:N,A:A,'[1]3.外注加工費'!S:S),"")</f>
        <v>0</v>
      </c>
      <c r="AB468" s="46"/>
      <c r="AC468" s="46"/>
      <c r="AD468" s="46">
        <f t="shared" si="71"/>
        <v>0</v>
      </c>
      <c r="AE468" s="46">
        <f t="shared" si="72"/>
        <v>0</v>
      </c>
      <c r="AF468" s="52">
        <f t="shared" si="73"/>
        <v>0</v>
      </c>
      <c r="AG468" s="46">
        <f t="shared" si="74"/>
        <v>0</v>
      </c>
      <c r="AH468" s="46">
        <f t="shared" si="75"/>
        <v>0</v>
      </c>
      <c r="AI468" s="46">
        <f>IFERROR(SUMIFS('4.3期末全在庫'!$G:$G,'4.3期末全在庫'!$B:$B,'4.仕掛品(製品課) (2)'!A468,'4.3期末全在庫'!$K:$K,"半製品"),"")</f>
        <v>0</v>
      </c>
      <c r="AJ468" s="47"/>
      <c r="AK468" s="46">
        <f t="shared" si="70"/>
        <v>0</v>
      </c>
      <c r="AL468" s="48"/>
      <c r="AM468" s="50"/>
      <c r="AN468" s="7"/>
      <c r="AO468" s="4">
        <v>0</v>
      </c>
      <c r="AQ468" s="3">
        <f t="shared" ca="1" si="76"/>
        <v>0</v>
      </c>
    </row>
    <row r="469" spans="1:43" ht="13.5" hidden="1" customHeight="1" outlineLevel="1">
      <c r="A469" s="59">
        <v>20071100020</v>
      </c>
      <c r="B469" s="41" t="s">
        <v>544</v>
      </c>
      <c r="C469" s="41" t="s">
        <v>481</v>
      </c>
      <c r="D469" s="41"/>
      <c r="E469" s="41" t="s">
        <v>481</v>
      </c>
      <c r="F469" s="41" t="s">
        <v>481</v>
      </c>
      <c r="G469" s="61" t="s">
        <v>531</v>
      </c>
      <c r="H469" s="43">
        <v>0</v>
      </c>
      <c r="I469" s="43"/>
      <c r="J469" s="43">
        <v>0</v>
      </c>
      <c r="K469" s="46">
        <f>IFERROR(SUMIF('[1]3.外注加工費'!N:N,A:A,'[1]3.外注加工費'!P:P),"")</f>
        <v>0</v>
      </c>
      <c r="L469" s="60" t="s">
        <v>531</v>
      </c>
      <c r="M469" s="60" t="s">
        <v>531</v>
      </c>
      <c r="N469" s="60"/>
      <c r="O469" s="60"/>
      <c r="P469" s="60"/>
      <c r="Q469" s="60"/>
      <c r="R469" s="52">
        <f ca="1">SUMIF('4.1製品別資材価格'!$A:$C,A469,'4.1製品別資材価格'!$C:$C)</f>
        <v>0</v>
      </c>
      <c r="S469" s="60" t="s">
        <v>531</v>
      </c>
      <c r="T469" s="60" t="s">
        <v>531</v>
      </c>
      <c r="U469" s="46">
        <f>IFERROR(SUMIF('4.4製品課実績'!$A:$A,'4.仕掛品(製品課) (2)'!A469,'4.4製品課実績'!D:D),"")</f>
        <v>0</v>
      </c>
      <c r="V469" s="60" t="s">
        <v>531</v>
      </c>
      <c r="W469" s="46"/>
      <c r="X469" s="46">
        <f>$X$692/$W$692*W469</f>
        <v>0</v>
      </c>
      <c r="Y469" s="60" t="s">
        <v>531</v>
      </c>
      <c r="Z469" s="60" t="s">
        <v>531</v>
      </c>
      <c r="AA469" s="46">
        <f>IFERROR(SUMIF('[1]3.外注加工費'!N:N,A:A,'[1]3.外注加工費'!S:S),"")</f>
        <v>0</v>
      </c>
      <c r="AB469" s="46"/>
      <c r="AC469" s="46"/>
      <c r="AD469" s="46">
        <f t="shared" si="71"/>
        <v>0</v>
      </c>
      <c r="AE469" s="46">
        <f t="shared" si="72"/>
        <v>0</v>
      </c>
      <c r="AF469" s="52">
        <f t="shared" si="73"/>
        <v>0</v>
      </c>
      <c r="AG469" s="46">
        <f t="shared" si="74"/>
        <v>0</v>
      </c>
      <c r="AH469" s="46">
        <f t="shared" si="75"/>
        <v>0</v>
      </c>
      <c r="AI469" s="46">
        <f>IFERROR(SUMIFS('4.3期末全在庫'!$G:$G,'4.3期末全在庫'!$B:$B,'4.仕掛品(製品課) (2)'!A469,'4.3期末全在庫'!$K:$K,"半製品"),"")</f>
        <v>0</v>
      </c>
      <c r="AJ469" s="47"/>
      <c r="AK469" s="46">
        <f t="shared" si="70"/>
        <v>0</v>
      </c>
      <c r="AL469" s="48"/>
      <c r="AM469" s="50"/>
      <c r="AN469" s="7"/>
      <c r="AO469" s="4">
        <v>0</v>
      </c>
      <c r="AQ469" s="3">
        <f t="shared" ca="1" si="76"/>
        <v>0</v>
      </c>
    </row>
    <row r="470" spans="1:43" ht="13.5" hidden="1" customHeight="1" outlineLevel="1">
      <c r="A470" s="59">
        <v>20071100021</v>
      </c>
      <c r="B470" s="41" t="s">
        <v>545</v>
      </c>
      <c r="C470" s="41" t="s">
        <v>481</v>
      </c>
      <c r="D470" s="41"/>
      <c r="E470" s="41" t="s">
        <v>481</v>
      </c>
      <c r="F470" s="41" t="s">
        <v>481</v>
      </c>
      <c r="G470" s="61" t="s">
        <v>531</v>
      </c>
      <c r="H470" s="43">
        <v>0</v>
      </c>
      <c r="I470" s="43"/>
      <c r="J470" s="43">
        <v>0</v>
      </c>
      <c r="K470" s="46">
        <f>IFERROR(SUMIF('[1]3.外注加工費'!N:N,A:A,'[1]3.外注加工費'!P:P),"")</f>
        <v>0</v>
      </c>
      <c r="L470" s="60" t="s">
        <v>531</v>
      </c>
      <c r="M470" s="60" t="s">
        <v>531</v>
      </c>
      <c r="N470" s="60"/>
      <c r="O470" s="60"/>
      <c r="P470" s="60"/>
      <c r="Q470" s="60"/>
      <c r="R470" s="52">
        <f ca="1">SUMIF('4.1製品別資材価格'!$A:$C,A470,'4.1製品別資材価格'!$C:$C)</f>
        <v>0</v>
      </c>
      <c r="S470" s="60" t="s">
        <v>531</v>
      </c>
      <c r="T470" s="60" t="s">
        <v>531</v>
      </c>
      <c r="U470" s="46">
        <f>IFERROR(SUMIF('4.4製品課実績'!$A:$A,'4.仕掛品(製品課) (2)'!A470,'4.4製品課実績'!D:D),"")</f>
        <v>0</v>
      </c>
      <c r="V470" s="60" t="s">
        <v>531</v>
      </c>
      <c r="W470" s="46"/>
      <c r="X470" s="46">
        <f>$X$692/$W$692*W470</f>
        <v>0</v>
      </c>
      <c r="Y470" s="60" t="s">
        <v>531</v>
      </c>
      <c r="Z470" s="60" t="s">
        <v>531</v>
      </c>
      <c r="AA470" s="46">
        <f>IFERROR(SUMIF('[1]3.外注加工費'!N:N,A:A,'[1]3.外注加工費'!S:S),"")</f>
        <v>0</v>
      </c>
      <c r="AB470" s="46"/>
      <c r="AC470" s="46"/>
      <c r="AD470" s="46">
        <f t="shared" si="71"/>
        <v>0</v>
      </c>
      <c r="AE470" s="46">
        <f t="shared" si="72"/>
        <v>0</v>
      </c>
      <c r="AF470" s="52">
        <f t="shared" si="73"/>
        <v>0</v>
      </c>
      <c r="AG470" s="46">
        <f t="shared" si="74"/>
        <v>0</v>
      </c>
      <c r="AH470" s="46">
        <f t="shared" si="75"/>
        <v>0</v>
      </c>
      <c r="AI470" s="46">
        <f>IFERROR(SUMIFS('4.3期末全在庫'!$G:$G,'4.3期末全在庫'!$B:$B,'4.仕掛品(製品課) (2)'!A470,'4.3期末全在庫'!$K:$K,"半製品"),"")</f>
        <v>0</v>
      </c>
      <c r="AJ470" s="47"/>
      <c r="AK470" s="46">
        <f t="shared" si="70"/>
        <v>0</v>
      </c>
      <c r="AL470" s="48"/>
      <c r="AM470" s="50"/>
      <c r="AN470" s="7"/>
      <c r="AO470" s="4">
        <v>0</v>
      </c>
      <c r="AQ470" s="3">
        <f t="shared" ca="1" si="76"/>
        <v>0</v>
      </c>
    </row>
    <row r="471" spans="1:43" ht="13.5" hidden="1" customHeight="1" outlineLevel="1">
      <c r="A471" s="59">
        <v>20071200007</v>
      </c>
      <c r="B471" s="41" t="s">
        <v>546</v>
      </c>
      <c r="C471" s="41" t="s">
        <v>481</v>
      </c>
      <c r="D471" s="41"/>
      <c r="E471" s="41" t="s">
        <v>481</v>
      </c>
      <c r="F471" s="41" t="s">
        <v>481</v>
      </c>
      <c r="G471" s="61" t="s">
        <v>531</v>
      </c>
      <c r="H471" s="43">
        <v>0</v>
      </c>
      <c r="I471" s="43"/>
      <c r="J471" s="43">
        <v>0</v>
      </c>
      <c r="K471" s="46">
        <f>IFERROR(SUMIF('[1]3.外注加工費'!N:N,A:A,'[1]3.外注加工費'!P:P),"")</f>
        <v>0</v>
      </c>
      <c r="L471" s="60" t="s">
        <v>531</v>
      </c>
      <c r="M471" s="60" t="s">
        <v>531</v>
      </c>
      <c r="N471" s="60"/>
      <c r="O471" s="60"/>
      <c r="P471" s="60"/>
      <c r="Q471" s="60"/>
      <c r="R471" s="52">
        <f ca="1">SUMIF('4.1製品別資材価格'!$A:$C,A471,'4.1製品別資材価格'!$C:$C)</f>
        <v>0</v>
      </c>
      <c r="S471" s="60" t="s">
        <v>531</v>
      </c>
      <c r="T471" s="60" t="s">
        <v>531</v>
      </c>
      <c r="U471" s="46">
        <f>IFERROR(SUMIF('4.4製品課実績'!$A:$A,'4.仕掛品(製品課) (2)'!A471,'4.4製品課実績'!D:D),"")</f>
        <v>0</v>
      </c>
      <c r="V471" s="60" t="s">
        <v>531</v>
      </c>
      <c r="W471" s="46"/>
      <c r="X471" s="46">
        <f>$X$692/$W$692*W471</f>
        <v>0</v>
      </c>
      <c r="Y471" s="60" t="s">
        <v>531</v>
      </c>
      <c r="Z471" s="60" t="s">
        <v>531</v>
      </c>
      <c r="AA471" s="46">
        <f>IFERROR(SUMIF('[1]3.外注加工費'!N:N,A:A,'[1]3.外注加工費'!S:S),"")</f>
        <v>0</v>
      </c>
      <c r="AB471" s="46"/>
      <c r="AC471" s="46"/>
      <c r="AD471" s="46">
        <f t="shared" si="71"/>
        <v>0</v>
      </c>
      <c r="AE471" s="46">
        <f t="shared" si="72"/>
        <v>0</v>
      </c>
      <c r="AF471" s="52">
        <f t="shared" si="73"/>
        <v>0</v>
      </c>
      <c r="AG471" s="46">
        <f t="shared" si="74"/>
        <v>0</v>
      </c>
      <c r="AH471" s="46">
        <f t="shared" si="75"/>
        <v>0</v>
      </c>
      <c r="AI471" s="46">
        <f>IFERROR(SUMIFS('4.3期末全在庫'!$G:$G,'4.3期末全在庫'!$B:$B,'4.仕掛品(製品課) (2)'!A471,'4.3期末全在庫'!$K:$K,"半製品"),"")</f>
        <v>0</v>
      </c>
      <c r="AJ471" s="47"/>
      <c r="AK471" s="46">
        <f t="shared" si="70"/>
        <v>0</v>
      </c>
      <c r="AL471" s="48"/>
      <c r="AM471" s="50"/>
      <c r="AN471" s="7"/>
      <c r="AO471" s="4">
        <v>475.43049409778212</v>
      </c>
      <c r="AQ471" s="3">
        <f t="shared" ca="1" si="76"/>
        <v>0</v>
      </c>
    </row>
    <row r="472" spans="1:43" ht="13.5" hidden="1" customHeight="1" outlineLevel="1">
      <c r="A472" s="59">
        <v>20080300016</v>
      </c>
      <c r="B472" s="41" t="s">
        <v>547</v>
      </c>
      <c r="C472" s="41" t="s">
        <v>481</v>
      </c>
      <c r="D472" s="41"/>
      <c r="E472" s="41" t="s">
        <v>481</v>
      </c>
      <c r="F472" s="41" t="s">
        <v>481</v>
      </c>
      <c r="G472" s="61" t="s">
        <v>531</v>
      </c>
      <c r="H472" s="43">
        <v>0</v>
      </c>
      <c r="I472" s="43"/>
      <c r="J472" s="43">
        <v>0</v>
      </c>
      <c r="K472" s="46">
        <f>IFERROR(SUMIF('[1]3.外注加工費'!N:N,A:A,'[1]3.外注加工費'!P:P),"")</f>
        <v>0</v>
      </c>
      <c r="L472" s="60" t="s">
        <v>531</v>
      </c>
      <c r="M472" s="60" t="s">
        <v>531</v>
      </c>
      <c r="N472" s="60"/>
      <c r="O472" s="60"/>
      <c r="P472" s="60"/>
      <c r="Q472" s="60"/>
      <c r="R472" s="52">
        <f ca="1">SUMIF('4.1製品別資材価格'!$A:$C,A472,'4.1製品別資材価格'!$C:$C)</f>
        <v>0</v>
      </c>
      <c r="S472" s="60" t="s">
        <v>531</v>
      </c>
      <c r="T472" s="60" t="s">
        <v>531</v>
      </c>
      <c r="U472" s="46">
        <f>IFERROR(SUMIF('4.4製品課実績'!$A:$A,'4.仕掛品(製品課) (2)'!A472,'4.4製品課実績'!D:D),"")</f>
        <v>0</v>
      </c>
      <c r="V472" s="60" t="s">
        <v>531</v>
      </c>
      <c r="W472" s="46"/>
      <c r="X472" s="46">
        <f>$X$692/$W$692*W472</f>
        <v>0</v>
      </c>
      <c r="Y472" s="60" t="s">
        <v>531</v>
      </c>
      <c r="Z472" s="60" t="s">
        <v>531</v>
      </c>
      <c r="AA472" s="46">
        <f>IFERROR(SUMIF('[1]3.外注加工費'!N:N,A:A,'[1]3.外注加工費'!S:S),"")</f>
        <v>0</v>
      </c>
      <c r="AB472" s="46"/>
      <c r="AC472" s="46"/>
      <c r="AD472" s="46">
        <f t="shared" si="71"/>
        <v>0</v>
      </c>
      <c r="AE472" s="46">
        <f t="shared" si="72"/>
        <v>0</v>
      </c>
      <c r="AF472" s="52">
        <f t="shared" si="73"/>
        <v>0</v>
      </c>
      <c r="AG472" s="46">
        <f t="shared" si="74"/>
        <v>0</v>
      </c>
      <c r="AH472" s="46">
        <f t="shared" si="75"/>
        <v>0</v>
      </c>
      <c r="AI472" s="46">
        <f>IFERROR(SUMIFS('4.3期末全在庫'!$G:$G,'4.3期末全在庫'!$B:$B,'4.仕掛品(製品課) (2)'!A472,'4.3期末全在庫'!$K:$K,"半製品"),"")</f>
        <v>0</v>
      </c>
      <c r="AJ472" s="47"/>
      <c r="AK472" s="46">
        <f t="shared" si="70"/>
        <v>0</v>
      </c>
      <c r="AL472" s="48"/>
      <c r="AM472" s="50"/>
      <c r="AN472" s="7"/>
      <c r="AO472" s="4">
        <v>4460</v>
      </c>
      <c r="AQ472" s="3">
        <f t="shared" ca="1" si="76"/>
        <v>0</v>
      </c>
    </row>
    <row r="473" spans="1:43" ht="13.5" hidden="1" customHeight="1" outlineLevel="1">
      <c r="A473" s="59">
        <v>20090200006</v>
      </c>
      <c r="B473" s="41" t="s">
        <v>548</v>
      </c>
      <c r="C473" s="41" t="s">
        <v>481</v>
      </c>
      <c r="D473" s="41"/>
      <c r="E473" s="41" t="s">
        <v>481</v>
      </c>
      <c r="F473" s="41" t="s">
        <v>481</v>
      </c>
      <c r="G473" s="61" t="s">
        <v>531</v>
      </c>
      <c r="H473" s="43">
        <v>0</v>
      </c>
      <c r="I473" s="43"/>
      <c r="J473" s="43">
        <v>0</v>
      </c>
      <c r="K473" s="46">
        <f>IFERROR(SUMIF('[1]3.外注加工費'!N:N,A:A,'[1]3.外注加工費'!P:P),"")</f>
        <v>0</v>
      </c>
      <c r="L473" s="60" t="s">
        <v>531</v>
      </c>
      <c r="M473" s="60" t="s">
        <v>531</v>
      </c>
      <c r="N473" s="60"/>
      <c r="O473" s="60"/>
      <c r="P473" s="60"/>
      <c r="Q473" s="60"/>
      <c r="R473" s="52">
        <f ca="1">SUMIF('4.1製品別資材価格'!$A:$C,A473,'4.1製品別資材価格'!$C:$C)</f>
        <v>0</v>
      </c>
      <c r="S473" s="60" t="s">
        <v>531</v>
      </c>
      <c r="T473" s="60" t="s">
        <v>531</v>
      </c>
      <c r="U473" s="46">
        <f>IFERROR(SUMIF('4.4製品課実績'!$A:$A,'4.仕掛品(製品課) (2)'!A473,'4.4製品課実績'!D:D),"")</f>
        <v>0</v>
      </c>
      <c r="V473" s="60" t="s">
        <v>531</v>
      </c>
      <c r="W473" s="46"/>
      <c r="X473" s="46">
        <f>$X$692/$W$692*W473</f>
        <v>0</v>
      </c>
      <c r="Y473" s="60" t="s">
        <v>531</v>
      </c>
      <c r="Z473" s="60" t="s">
        <v>531</v>
      </c>
      <c r="AA473" s="46">
        <f>IFERROR(SUMIF('[1]3.外注加工費'!N:N,A:A,'[1]3.外注加工費'!S:S),"")</f>
        <v>0</v>
      </c>
      <c r="AB473" s="46"/>
      <c r="AC473" s="46"/>
      <c r="AD473" s="46">
        <f t="shared" si="71"/>
        <v>0</v>
      </c>
      <c r="AE473" s="46">
        <f t="shared" si="72"/>
        <v>0</v>
      </c>
      <c r="AF473" s="52">
        <f t="shared" si="73"/>
        <v>0</v>
      </c>
      <c r="AG473" s="46">
        <f t="shared" si="74"/>
        <v>0</v>
      </c>
      <c r="AH473" s="46">
        <f t="shared" si="75"/>
        <v>0</v>
      </c>
      <c r="AI473" s="46">
        <f>IFERROR(SUMIFS('4.3期末全在庫'!$G:$G,'4.3期末全在庫'!$B:$B,'4.仕掛品(製品課) (2)'!A473,'4.3期末全在庫'!$K:$K,"半製品"),"")</f>
        <v>0</v>
      </c>
      <c r="AJ473" s="47"/>
      <c r="AK473" s="46">
        <f t="shared" si="70"/>
        <v>0</v>
      </c>
      <c r="AL473" s="48"/>
      <c r="AM473" s="50"/>
      <c r="AN473" s="7"/>
      <c r="AO473" s="4">
        <v>0</v>
      </c>
      <c r="AQ473" s="3">
        <f t="shared" ca="1" si="76"/>
        <v>0</v>
      </c>
    </row>
    <row r="474" spans="1:43" ht="13.5" hidden="1" customHeight="1" outlineLevel="1">
      <c r="A474" s="59">
        <v>20090500001</v>
      </c>
      <c r="B474" s="41" t="s">
        <v>549</v>
      </c>
      <c r="C474" s="41" t="s">
        <v>481</v>
      </c>
      <c r="D474" s="41"/>
      <c r="E474" s="41" t="s">
        <v>481</v>
      </c>
      <c r="F474" s="41" t="s">
        <v>481</v>
      </c>
      <c r="G474" s="61" t="s">
        <v>531</v>
      </c>
      <c r="H474" s="43">
        <v>0</v>
      </c>
      <c r="I474" s="43"/>
      <c r="J474" s="43">
        <v>0</v>
      </c>
      <c r="K474" s="46">
        <f>IFERROR(SUMIF('[1]3.外注加工費'!N:N,A:A,'[1]3.外注加工費'!P:P),"")</f>
        <v>0</v>
      </c>
      <c r="L474" s="60" t="s">
        <v>531</v>
      </c>
      <c r="M474" s="60" t="s">
        <v>531</v>
      </c>
      <c r="N474" s="60"/>
      <c r="O474" s="60"/>
      <c r="P474" s="60"/>
      <c r="Q474" s="60"/>
      <c r="R474" s="52">
        <f ca="1">SUMIF('4.1製品別資材価格'!$A:$C,A474,'4.1製品別資材価格'!$C:$C)</f>
        <v>0</v>
      </c>
      <c r="S474" s="60" t="s">
        <v>531</v>
      </c>
      <c r="T474" s="60" t="s">
        <v>531</v>
      </c>
      <c r="U474" s="46">
        <f>IFERROR(SUMIF('4.4製品課実績'!$A:$A,'4.仕掛品(製品課) (2)'!A474,'4.4製品課実績'!D:D),"")</f>
        <v>0</v>
      </c>
      <c r="V474" s="60" t="s">
        <v>531</v>
      </c>
      <c r="W474" s="46"/>
      <c r="X474" s="46">
        <f>$X$692/$W$692*W474</f>
        <v>0</v>
      </c>
      <c r="Y474" s="60" t="s">
        <v>531</v>
      </c>
      <c r="Z474" s="60" t="s">
        <v>531</v>
      </c>
      <c r="AA474" s="46">
        <f>IFERROR(SUMIF('[1]3.外注加工費'!N:N,A:A,'[1]3.外注加工費'!S:S),"")</f>
        <v>0</v>
      </c>
      <c r="AB474" s="46"/>
      <c r="AC474" s="46"/>
      <c r="AD474" s="46">
        <f t="shared" si="71"/>
        <v>0</v>
      </c>
      <c r="AE474" s="46">
        <f t="shared" si="72"/>
        <v>0</v>
      </c>
      <c r="AF474" s="52">
        <f t="shared" si="73"/>
        <v>0</v>
      </c>
      <c r="AG474" s="46">
        <f t="shared" si="74"/>
        <v>0</v>
      </c>
      <c r="AH474" s="46">
        <f t="shared" si="75"/>
        <v>0</v>
      </c>
      <c r="AI474" s="46">
        <f>IFERROR(SUMIFS('4.3期末全在庫'!$G:$G,'4.3期末全在庫'!$B:$B,'4.仕掛品(製品課) (2)'!A474,'4.3期末全在庫'!$K:$K,"半製品"),"")</f>
        <v>0</v>
      </c>
      <c r="AJ474" s="47"/>
      <c r="AK474" s="46">
        <f t="shared" si="70"/>
        <v>0</v>
      </c>
      <c r="AL474" s="48"/>
      <c r="AM474" s="50"/>
      <c r="AN474" s="7"/>
      <c r="AO474" s="4">
        <v>0</v>
      </c>
      <c r="AQ474" s="3">
        <f t="shared" ca="1" si="76"/>
        <v>0</v>
      </c>
    </row>
    <row r="475" spans="1:43" ht="13.5" hidden="1" customHeight="1" outlineLevel="1">
      <c r="A475" s="59">
        <v>20090600010</v>
      </c>
      <c r="B475" s="41" t="s">
        <v>550</v>
      </c>
      <c r="C475" s="41" t="s">
        <v>481</v>
      </c>
      <c r="D475" s="41"/>
      <c r="E475" s="41" t="s">
        <v>481</v>
      </c>
      <c r="F475" s="41" t="s">
        <v>481</v>
      </c>
      <c r="G475" s="61" t="s">
        <v>531</v>
      </c>
      <c r="H475" s="43">
        <v>0</v>
      </c>
      <c r="I475" s="43"/>
      <c r="J475" s="43">
        <v>0</v>
      </c>
      <c r="K475" s="46">
        <f>IFERROR(SUMIF('[1]3.外注加工費'!N:N,A:A,'[1]3.外注加工費'!P:P),"")</f>
        <v>0</v>
      </c>
      <c r="L475" s="60" t="s">
        <v>531</v>
      </c>
      <c r="M475" s="60" t="s">
        <v>531</v>
      </c>
      <c r="N475" s="60"/>
      <c r="O475" s="60"/>
      <c r="P475" s="60"/>
      <c r="Q475" s="60"/>
      <c r="R475" s="52">
        <f ca="1">SUMIF('4.1製品別資材価格'!$A:$C,A475,'4.1製品別資材価格'!$C:$C)</f>
        <v>0</v>
      </c>
      <c r="S475" s="60" t="s">
        <v>531</v>
      </c>
      <c r="T475" s="60" t="s">
        <v>531</v>
      </c>
      <c r="U475" s="46">
        <f>IFERROR(SUMIF('4.4製品課実績'!$A:$A,'4.仕掛品(製品課) (2)'!A475,'4.4製品課実績'!D:D),"")</f>
        <v>0</v>
      </c>
      <c r="V475" s="60" t="s">
        <v>531</v>
      </c>
      <c r="W475" s="46"/>
      <c r="X475" s="46">
        <f>$X$692/$W$692*W475</f>
        <v>0</v>
      </c>
      <c r="Y475" s="60" t="s">
        <v>531</v>
      </c>
      <c r="Z475" s="60" t="s">
        <v>531</v>
      </c>
      <c r="AA475" s="46">
        <f>IFERROR(SUMIF('[1]3.外注加工費'!N:N,A:A,'[1]3.外注加工費'!S:S),"")</f>
        <v>0</v>
      </c>
      <c r="AB475" s="46"/>
      <c r="AC475" s="46"/>
      <c r="AD475" s="46">
        <f t="shared" si="71"/>
        <v>0</v>
      </c>
      <c r="AE475" s="46">
        <f t="shared" si="72"/>
        <v>0</v>
      </c>
      <c r="AF475" s="52">
        <f t="shared" si="73"/>
        <v>0</v>
      </c>
      <c r="AG475" s="46">
        <f t="shared" si="74"/>
        <v>0</v>
      </c>
      <c r="AH475" s="46">
        <f t="shared" si="75"/>
        <v>0</v>
      </c>
      <c r="AI475" s="46">
        <f>IFERROR(SUMIFS('4.3期末全在庫'!$G:$G,'4.3期末全在庫'!$B:$B,'4.仕掛品(製品課) (2)'!A475,'4.3期末全在庫'!$K:$K,"半製品"),"")</f>
        <v>0</v>
      </c>
      <c r="AJ475" s="47"/>
      <c r="AK475" s="46">
        <f t="shared" si="70"/>
        <v>0</v>
      </c>
      <c r="AL475" s="48"/>
      <c r="AM475" s="50"/>
      <c r="AN475" s="7"/>
      <c r="AO475" s="4">
        <v>1395.8988069152012</v>
      </c>
      <c r="AQ475" s="3">
        <f t="shared" ca="1" si="76"/>
        <v>0</v>
      </c>
    </row>
    <row r="476" spans="1:43" ht="13.5" hidden="1" customHeight="1" outlineLevel="1">
      <c r="A476" s="59">
        <v>20090600011</v>
      </c>
      <c r="B476" s="41" t="s">
        <v>551</v>
      </c>
      <c r="C476" s="41" t="s">
        <v>481</v>
      </c>
      <c r="D476" s="41"/>
      <c r="E476" s="41" t="s">
        <v>481</v>
      </c>
      <c r="F476" s="41" t="s">
        <v>481</v>
      </c>
      <c r="G476" s="61" t="s">
        <v>531</v>
      </c>
      <c r="H476" s="43">
        <v>0</v>
      </c>
      <c r="I476" s="43"/>
      <c r="J476" s="43">
        <v>0</v>
      </c>
      <c r="K476" s="46">
        <f>IFERROR(SUMIF('[1]3.外注加工費'!N:N,A:A,'[1]3.外注加工費'!P:P),"")</f>
        <v>0</v>
      </c>
      <c r="L476" s="60" t="s">
        <v>531</v>
      </c>
      <c r="M476" s="60" t="s">
        <v>531</v>
      </c>
      <c r="N476" s="60"/>
      <c r="O476" s="60"/>
      <c r="P476" s="60"/>
      <c r="Q476" s="60"/>
      <c r="R476" s="52">
        <f ca="1">SUMIF('4.1製品別資材価格'!$A:$C,A476,'4.1製品別資材価格'!$C:$C)</f>
        <v>0</v>
      </c>
      <c r="S476" s="60" t="s">
        <v>531</v>
      </c>
      <c r="T476" s="60" t="s">
        <v>531</v>
      </c>
      <c r="U476" s="46">
        <f>IFERROR(SUMIF('4.4製品課実績'!$A:$A,'4.仕掛品(製品課) (2)'!A476,'4.4製品課実績'!D:D),"")</f>
        <v>0</v>
      </c>
      <c r="V476" s="60" t="s">
        <v>531</v>
      </c>
      <c r="W476" s="46"/>
      <c r="X476" s="46">
        <f>$X$692/$W$692*W476</f>
        <v>0</v>
      </c>
      <c r="Y476" s="60" t="s">
        <v>531</v>
      </c>
      <c r="Z476" s="60" t="s">
        <v>531</v>
      </c>
      <c r="AA476" s="46">
        <f>IFERROR(SUMIF('[1]3.外注加工費'!N:N,A:A,'[1]3.外注加工費'!S:S),"")</f>
        <v>0</v>
      </c>
      <c r="AB476" s="46"/>
      <c r="AC476" s="46"/>
      <c r="AD476" s="46">
        <f t="shared" si="71"/>
        <v>0</v>
      </c>
      <c r="AE476" s="46">
        <f t="shared" si="72"/>
        <v>0</v>
      </c>
      <c r="AF476" s="52">
        <f t="shared" si="73"/>
        <v>0</v>
      </c>
      <c r="AG476" s="46">
        <f t="shared" si="74"/>
        <v>0</v>
      </c>
      <c r="AH476" s="46">
        <f t="shared" si="75"/>
        <v>0</v>
      </c>
      <c r="AI476" s="46">
        <f>IFERROR(SUMIFS('4.3期末全在庫'!$G:$G,'4.3期末全在庫'!$B:$B,'4.仕掛品(製品課) (2)'!A476,'4.3期末全在庫'!$K:$K,"半製品"),"")</f>
        <v>0</v>
      </c>
      <c r="AJ476" s="47"/>
      <c r="AK476" s="46">
        <f t="shared" si="70"/>
        <v>0</v>
      </c>
      <c r="AL476" s="48"/>
      <c r="AM476" s="50"/>
      <c r="AN476" s="7"/>
      <c r="AO476" s="4">
        <v>3477.6256616617757</v>
      </c>
      <c r="AQ476" s="3">
        <f t="shared" ca="1" si="76"/>
        <v>0</v>
      </c>
    </row>
    <row r="477" spans="1:43" ht="13.5" hidden="1" customHeight="1" outlineLevel="1">
      <c r="A477" s="59">
        <v>20090700005</v>
      </c>
      <c r="B477" s="41" t="s">
        <v>552</v>
      </c>
      <c r="C477" s="41" t="s">
        <v>481</v>
      </c>
      <c r="D477" s="41"/>
      <c r="E477" s="41" t="s">
        <v>481</v>
      </c>
      <c r="F477" s="41" t="s">
        <v>481</v>
      </c>
      <c r="G477" s="61" t="s">
        <v>531</v>
      </c>
      <c r="H477" s="43">
        <v>0</v>
      </c>
      <c r="I477" s="43"/>
      <c r="J477" s="43">
        <v>0</v>
      </c>
      <c r="K477" s="46">
        <f>IFERROR(SUMIF('[1]3.外注加工費'!N:N,A:A,'[1]3.外注加工費'!P:P),"")</f>
        <v>0</v>
      </c>
      <c r="L477" s="60" t="s">
        <v>531</v>
      </c>
      <c r="M477" s="60" t="s">
        <v>531</v>
      </c>
      <c r="N477" s="60"/>
      <c r="O477" s="60"/>
      <c r="P477" s="60"/>
      <c r="Q477" s="60"/>
      <c r="R477" s="52">
        <f ca="1">SUMIF('4.1製品別資材価格'!$A:$C,A477,'4.1製品別資材価格'!$C:$C)</f>
        <v>0</v>
      </c>
      <c r="S477" s="60" t="s">
        <v>531</v>
      </c>
      <c r="T477" s="60" t="s">
        <v>531</v>
      </c>
      <c r="U477" s="46">
        <f>IFERROR(SUMIF('4.4製品課実績'!$A:$A,'4.仕掛品(製品課) (2)'!A477,'4.4製品課実績'!D:D),"")</f>
        <v>0</v>
      </c>
      <c r="V477" s="60" t="s">
        <v>531</v>
      </c>
      <c r="W477" s="46"/>
      <c r="X477" s="46">
        <f>$X$692/$W$692*W477</f>
        <v>0</v>
      </c>
      <c r="Y477" s="60" t="s">
        <v>531</v>
      </c>
      <c r="Z477" s="60" t="s">
        <v>531</v>
      </c>
      <c r="AA477" s="46">
        <f>IFERROR(SUMIF('[1]3.外注加工費'!N:N,A:A,'[1]3.外注加工費'!S:S),"")</f>
        <v>0</v>
      </c>
      <c r="AB477" s="46"/>
      <c r="AC477" s="46"/>
      <c r="AD477" s="46">
        <f t="shared" si="71"/>
        <v>0</v>
      </c>
      <c r="AE477" s="46">
        <f t="shared" si="72"/>
        <v>0</v>
      </c>
      <c r="AF477" s="52">
        <f t="shared" si="73"/>
        <v>0</v>
      </c>
      <c r="AG477" s="46">
        <f t="shared" si="74"/>
        <v>0</v>
      </c>
      <c r="AH477" s="46">
        <f t="shared" si="75"/>
        <v>0</v>
      </c>
      <c r="AI477" s="46">
        <f>IFERROR(SUMIFS('4.3期末全在庫'!$G:$G,'4.3期末全在庫'!$B:$B,'4.仕掛品(製品課) (2)'!A477,'4.3期末全在庫'!$K:$K,"半製品"),"")</f>
        <v>0</v>
      </c>
      <c r="AJ477" s="47"/>
      <c r="AK477" s="46">
        <f t="shared" si="70"/>
        <v>0</v>
      </c>
      <c r="AL477" s="48"/>
      <c r="AM477" s="50"/>
      <c r="AN477" s="7"/>
      <c r="AO477" s="4">
        <v>0</v>
      </c>
      <c r="AQ477" s="3">
        <f t="shared" ca="1" si="76"/>
        <v>0</v>
      </c>
    </row>
    <row r="478" spans="1:43" ht="13.5" hidden="1" customHeight="1" outlineLevel="1">
      <c r="A478" s="59">
        <v>20090700007</v>
      </c>
      <c r="B478" s="41" t="s">
        <v>553</v>
      </c>
      <c r="C478" s="41" t="s">
        <v>481</v>
      </c>
      <c r="D478" s="41"/>
      <c r="E478" s="41" t="s">
        <v>481</v>
      </c>
      <c r="F478" s="41" t="s">
        <v>481</v>
      </c>
      <c r="G478" s="61" t="s">
        <v>531</v>
      </c>
      <c r="H478" s="43">
        <v>0</v>
      </c>
      <c r="I478" s="43"/>
      <c r="J478" s="43">
        <v>0</v>
      </c>
      <c r="K478" s="46">
        <f>IFERROR(SUMIF('[1]3.外注加工費'!N:N,A:A,'[1]3.外注加工費'!P:P),"")</f>
        <v>0</v>
      </c>
      <c r="L478" s="60" t="s">
        <v>531</v>
      </c>
      <c r="M478" s="60" t="s">
        <v>531</v>
      </c>
      <c r="N478" s="60"/>
      <c r="O478" s="60"/>
      <c r="P478" s="60"/>
      <c r="Q478" s="60"/>
      <c r="R478" s="52">
        <f ca="1">SUMIF('4.1製品別資材価格'!$A:$C,A478,'4.1製品別資材価格'!$C:$C)</f>
        <v>0</v>
      </c>
      <c r="S478" s="60" t="s">
        <v>531</v>
      </c>
      <c r="T478" s="60" t="s">
        <v>531</v>
      </c>
      <c r="U478" s="46">
        <f>IFERROR(SUMIF('4.4製品課実績'!$A:$A,'4.仕掛品(製品課) (2)'!A478,'4.4製品課実績'!D:D),"")</f>
        <v>0</v>
      </c>
      <c r="V478" s="60" t="s">
        <v>531</v>
      </c>
      <c r="W478" s="46"/>
      <c r="X478" s="46">
        <f>$X$692/$W$692*W478</f>
        <v>0</v>
      </c>
      <c r="Y478" s="60" t="s">
        <v>531</v>
      </c>
      <c r="Z478" s="60" t="s">
        <v>531</v>
      </c>
      <c r="AA478" s="46">
        <f>IFERROR(SUMIF('[1]3.外注加工費'!N:N,A:A,'[1]3.外注加工費'!S:S),"")</f>
        <v>0</v>
      </c>
      <c r="AB478" s="46"/>
      <c r="AC478" s="46"/>
      <c r="AD478" s="46">
        <f t="shared" si="71"/>
        <v>0</v>
      </c>
      <c r="AE478" s="46">
        <f t="shared" si="72"/>
        <v>0</v>
      </c>
      <c r="AF478" s="52">
        <f t="shared" si="73"/>
        <v>0</v>
      </c>
      <c r="AG478" s="46">
        <f t="shared" si="74"/>
        <v>0</v>
      </c>
      <c r="AH478" s="46">
        <f t="shared" si="75"/>
        <v>0</v>
      </c>
      <c r="AI478" s="46">
        <f>IFERROR(SUMIFS('4.3期末全在庫'!$G:$G,'4.3期末全在庫'!$B:$B,'4.仕掛品(製品課) (2)'!A478,'4.3期末全在庫'!$K:$K,"半製品"),"")</f>
        <v>0</v>
      </c>
      <c r="AJ478" s="47"/>
      <c r="AK478" s="46">
        <f t="shared" si="70"/>
        <v>0</v>
      </c>
      <c r="AL478" s="48"/>
      <c r="AM478" s="50"/>
      <c r="AN478" s="7"/>
      <c r="AO478" s="4">
        <v>0</v>
      </c>
      <c r="AQ478" s="3">
        <f t="shared" ca="1" si="76"/>
        <v>0</v>
      </c>
    </row>
    <row r="479" spans="1:43" ht="13.5" hidden="1" customHeight="1" outlineLevel="1">
      <c r="A479" s="59">
        <v>20090900001</v>
      </c>
      <c r="B479" s="41" t="s">
        <v>554</v>
      </c>
      <c r="C479" s="41" t="s">
        <v>481</v>
      </c>
      <c r="D479" s="41"/>
      <c r="E479" s="41" t="s">
        <v>481</v>
      </c>
      <c r="F479" s="41" t="s">
        <v>481</v>
      </c>
      <c r="G479" s="61" t="s">
        <v>531</v>
      </c>
      <c r="H479" s="43">
        <v>0</v>
      </c>
      <c r="I479" s="43"/>
      <c r="J479" s="43">
        <v>0</v>
      </c>
      <c r="K479" s="46">
        <f>IFERROR(SUMIF('[1]3.外注加工費'!N:N,A:A,'[1]3.外注加工費'!P:P),"")</f>
        <v>0</v>
      </c>
      <c r="L479" s="60" t="s">
        <v>531</v>
      </c>
      <c r="M479" s="60" t="s">
        <v>531</v>
      </c>
      <c r="N479" s="60"/>
      <c r="O479" s="60"/>
      <c r="P479" s="60"/>
      <c r="Q479" s="60"/>
      <c r="R479" s="52">
        <f ca="1">SUMIF('4.1製品別資材価格'!$A:$C,A479,'4.1製品別資材価格'!$C:$C)</f>
        <v>0</v>
      </c>
      <c r="S479" s="60" t="s">
        <v>531</v>
      </c>
      <c r="T479" s="60" t="s">
        <v>531</v>
      </c>
      <c r="U479" s="46">
        <f>IFERROR(SUMIF('4.4製品課実績'!$A:$A,'4.仕掛品(製品課) (2)'!A479,'4.4製品課実績'!D:D),"")</f>
        <v>0</v>
      </c>
      <c r="V479" s="60" t="s">
        <v>531</v>
      </c>
      <c r="W479" s="46"/>
      <c r="X479" s="46">
        <f>$X$692/$W$692*W479</f>
        <v>0</v>
      </c>
      <c r="Y479" s="60" t="s">
        <v>531</v>
      </c>
      <c r="Z479" s="60" t="s">
        <v>531</v>
      </c>
      <c r="AA479" s="46">
        <f>IFERROR(SUMIF('[1]3.外注加工費'!N:N,A:A,'[1]3.外注加工費'!S:S),"")</f>
        <v>0</v>
      </c>
      <c r="AB479" s="46"/>
      <c r="AC479" s="46"/>
      <c r="AD479" s="46">
        <f t="shared" si="71"/>
        <v>0</v>
      </c>
      <c r="AE479" s="46">
        <f t="shared" si="72"/>
        <v>0</v>
      </c>
      <c r="AF479" s="52">
        <f t="shared" si="73"/>
        <v>0</v>
      </c>
      <c r="AG479" s="46">
        <f t="shared" si="74"/>
        <v>0</v>
      </c>
      <c r="AH479" s="46">
        <f t="shared" si="75"/>
        <v>0</v>
      </c>
      <c r="AI479" s="46">
        <f>IFERROR(SUMIFS('4.3期末全在庫'!$G:$G,'4.3期末全在庫'!$B:$B,'4.仕掛品(製品課) (2)'!A479,'4.3期末全在庫'!$K:$K,"半製品"),"")</f>
        <v>0</v>
      </c>
      <c r="AJ479" s="47"/>
      <c r="AK479" s="46">
        <f t="shared" si="70"/>
        <v>0</v>
      </c>
      <c r="AL479" s="48"/>
      <c r="AM479" s="50"/>
      <c r="AN479" s="7"/>
      <c r="AO479" s="4">
        <v>0</v>
      </c>
      <c r="AQ479" s="3">
        <f t="shared" ca="1" si="76"/>
        <v>0</v>
      </c>
    </row>
    <row r="480" spans="1:43" ht="13.5" hidden="1" customHeight="1" outlineLevel="1">
      <c r="A480" s="59">
        <v>20090900006</v>
      </c>
      <c r="B480" s="41" t="s">
        <v>555</v>
      </c>
      <c r="C480" s="41" t="s">
        <v>481</v>
      </c>
      <c r="D480" s="41"/>
      <c r="E480" s="41" t="s">
        <v>481</v>
      </c>
      <c r="F480" s="41" t="s">
        <v>481</v>
      </c>
      <c r="G480" s="61" t="s">
        <v>531</v>
      </c>
      <c r="H480" s="43">
        <v>0</v>
      </c>
      <c r="I480" s="43"/>
      <c r="J480" s="43">
        <v>0</v>
      </c>
      <c r="K480" s="46">
        <f>IFERROR(SUMIF('[1]3.外注加工費'!N:N,A:A,'[1]3.外注加工費'!P:P),"")</f>
        <v>0</v>
      </c>
      <c r="L480" s="60" t="s">
        <v>531</v>
      </c>
      <c r="M480" s="60" t="s">
        <v>531</v>
      </c>
      <c r="N480" s="60"/>
      <c r="O480" s="60"/>
      <c r="P480" s="60"/>
      <c r="Q480" s="60"/>
      <c r="R480" s="52">
        <f ca="1">SUMIF('4.1製品別資材価格'!$A:$C,A480,'4.1製品別資材価格'!$C:$C)</f>
        <v>0</v>
      </c>
      <c r="S480" s="60" t="s">
        <v>531</v>
      </c>
      <c r="T480" s="60" t="s">
        <v>531</v>
      </c>
      <c r="U480" s="46">
        <f>IFERROR(SUMIF('4.4製品課実績'!$A:$A,'4.仕掛品(製品課) (2)'!A480,'4.4製品課実績'!D:D),"")</f>
        <v>0</v>
      </c>
      <c r="V480" s="60" t="s">
        <v>531</v>
      </c>
      <c r="W480" s="46"/>
      <c r="X480" s="46">
        <f>$X$692/$W$692*W480</f>
        <v>0</v>
      </c>
      <c r="Y480" s="60" t="s">
        <v>531</v>
      </c>
      <c r="Z480" s="60" t="s">
        <v>531</v>
      </c>
      <c r="AA480" s="46">
        <f ca="1">IFERROR(SUMIF('[1]3.外注加工費'!N:N,A:A,'[1]3.外注加工費'!S:S),"")</f>
        <v>0</v>
      </c>
      <c r="AB480" s="46"/>
      <c r="AC480" s="46"/>
      <c r="AD480" s="46">
        <f t="shared" si="71"/>
        <v>0</v>
      </c>
      <c r="AE480" s="46">
        <f t="shared" ca="1" si="72"/>
        <v>0</v>
      </c>
      <c r="AF480" s="52">
        <f t="shared" ca="1" si="73"/>
        <v>0</v>
      </c>
      <c r="AG480" s="46">
        <f t="shared" si="74"/>
        <v>0</v>
      </c>
      <c r="AH480" s="46">
        <f t="shared" ca="1" si="75"/>
        <v>0</v>
      </c>
      <c r="AI480" s="46">
        <f>IFERROR(SUMIFS('4.3期末全在庫'!$G:$G,'4.3期末全在庫'!$B:$B,'4.仕掛品(製品課) (2)'!A480,'4.3期末全在庫'!$K:$K,"半製品"),"")</f>
        <v>0</v>
      </c>
      <c r="AJ480" s="47"/>
      <c r="AK480" s="46">
        <f t="shared" ca="1" si="70"/>
        <v>0</v>
      </c>
      <c r="AL480" s="48"/>
      <c r="AM480" s="50"/>
      <c r="AN480" s="7"/>
      <c r="AO480" s="4">
        <v>0</v>
      </c>
      <c r="AQ480" s="3">
        <f t="shared" ca="1" si="76"/>
        <v>0</v>
      </c>
    </row>
    <row r="481" spans="1:43" ht="13.5" customHeight="1" collapsed="1">
      <c r="A481" s="59">
        <v>20091100016</v>
      </c>
      <c r="B481" s="41" t="s">
        <v>556</v>
      </c>
      <c r="C481" s="41" t="s">
        <v>481</v>
      </c>
      <c r="D481" s="41"/>
      <c r="E481" s="41" t="s">
        <v>481</v>
      </c>
      <c r="F481" s="41" t="s">
        <v>481</v>
      </c>
      <c r="G481" s="61" t="s">
        <v>531</v>
      </c>
      <c r="H481" s="43">
        <v>0</v>
      </c>
      <c r="I481" s="43"/>
      <c r="J481" s="43">
        <v>0</v>
      </c>
      <c r="K481" s="46">
        <f>IFERROR(SUMIF('3.外注加工費'!N:N,A:A,'3.外注加工費'!P:P),"")</f>
        <v>1062</v>
      </c>
      <c r="L481" s="60" t="s">
        <v>531</v>
      </c>
      <c r="M481" s="60" t="s">
        <v>531</v>
      </c>
      <c r="N481" s="60"/>
      <c r="O481" s="60"/>
      <c r="P481" s="60"/>
      <c r="Q481" s="60"/>
      <c r="R481" s="52">
        <f ca="1">SUMIF('4.1製品別資材価格'!$A:$C,A481,'4.1製品別資材価格'!$C:$C)</f>
        <v>0</v>
      </c>
      <c r="S481" s="60" t="s">
        <v>531</v>
      </c>
      <c r="T481" s="60" t="s">
        <v>531</v>
      </c>
      <c r="U481" s="46">
        <f>IFERROR(SUMIF('4.4製品課実績'!$A:$A,'4.仕掛品(製品課) (2)'!A481,'4.4製品課実績'!D:D),"")</f>
        <v>0</v>
      </c>
      <c r="V481" s="60" t="s">
        <v>531</v>
      </c>
      <c r="W481" s="46"/>
      <c r="X481" s="46">
        <f>$X$692/$W$692*W481</f>
        <v>0</v>
      </c>
      <c r="Y481" s="60" t="s">
        <v>531</v>
      </c>
      <c r="Z481" s="60" t="s">
        <v>531</v>
      </c>
      <c r="AA481" s="46">
        <f ca="1">IFERROR(SUMIF('3.外注加工費'!N:N,A:A,'3.外注加工費'!S:S),"")</f>
        <v>1123405.189315662</v>
      </c>
      <c r="AB481" s="46"/>
      <c r="AC481" s="46"/>
      <c r="AD481" s="46">
        <f t="shared" si="71"/>
        <v>1062</v>
      </c>
      <c r="AE481" s="46">
        <f t="shared" ca="1" si="72"/>
        <v>1123405.189315662</v>
      </c>
      <c r="AF481" s="52">
        <f t="shared" ca="1" si="73"/>
        <v>1057.8203289224689</v>
      </c>
      <c r="AG481" s="46">
        <f t="shared" si="74"/>
        <v>0</v>
      </c>
      <c r="AH481" s="46">
        <f t="shared" ca="1" si="75"/>
        <v>0</v>
      </c>
      <c r="AI481" s="46">
        <f>IFERROR(SUMIFS('4.3期末全在庫'!$G:$G,'4.3期末全在庫'!$B:$B,'4.仕掛品(製品課) (2)'!A481,'4.3期末全在庫'!$K:$K,"半製品"),"")</f>
        <v>0</v>
      </c>
      <c r="AJ481" s="47"/>
      <c r="AK481" s="46">
        <f t="shared" ca="1" si="70"/>
        <v>0</v>
      </c>
      <c r="AL481" s="48"/>
      <c r="AM481" s="50"/>
      <c r="AN481" s="7"/>
      <c r="AO481" s="4">
        <v>0</v>
      </c>
      <c r="AQ481" s="3" t="str">
        <f t="shared" ca="1" si="76"/>
        <v>ok</v>
      </c>
    </row>
    <row r="482" spans="1:43" ht="13.5" hidden="1" customHeight="1" outlineLevel="1">
      <c r="A482" s="59">
        <v>20091100025</v>
      </c>
      <c r="B482" s="41" t="s">
        <v>540</v>
      </c>
      <c r="C482" s="41" t="s">
        <v>481</v>
      </c>
      <c r="D482" s="41"/>
      <c r="E482" s="41" t="s">
        <v>481</v>
      </c>
      <c r="F482" s="41" t="s">
        <v>481</v>
      </c>
      <c r="G482" s="61" t="s">
        <v>531</v>
      </c>
      <c r="H482" s="43">
        <v>0</v>
      </c>
      <c r="I482" s="43"/>
      <c r="J482" s="43">
        <v>0</v>
      </c>
      <c r="K482" s="46">
        <f>IFERROR(SUMIF('[1]3.外注加工費'!N:N,A:A,'[1]3.外注加工費'!P:P),"")</f>
        <v>0</v>
      </c>
      <c r="L482" s="60" t="s">
        <v>531</v>
      </c>
      <c r="M482" s="60" t="s">
        <v>531</v>
      </c>
      <c r="N482" s="60"/>
      <c r="O482" s="60"/>
      <c r="P482" s="60"/>
      <c r="Q482" s="60"/>
      <c r="R482" s="52">
        <f ca="1">SUMIF('4.1製品別資材価格'!$A:$C,A482,'4.1製品別資材価格'!$C:$C)</f>
        <v>0</v>
      </c>
      <c r="S482" s="60" t="s">
        <v>531</v>
      </c>
      <c r="T482" s="60" t="s">
        <v>531</v>
      </c>
      <c r="U482" s="46">
        <f>IFERROR(SUMIF('4.4製品課実績'!$A:$A,'4.仕掛品(製品課) (2)'!A482,'4.4製品課実績'!D:D),"")</f>
        <v>0</v>
      </c>
      <c r="V482" s="60" t="s">
        <v>531</v>
      </c>
      <c r="W482" s="46"/>
      <c r="X482" s="46">
        <f>$X$692/$W$692*W482</f>
        <v>0</v>
      </c>
      <c r="Y482" s="60" t="s">
        <v>531</v>
      </c>
      <c r="Z482" s="60" t="s">
        <v>531</v>
      </c>
      <c r="AA482" s="46">
        <f>IFERROR(SUMIF('[1]3.外注加工費'!N:N,A:A,'[1]3.外注加工費'!S:S),"")</f>
        <v>0</v>
      </c>
      <c r="AB482" s="46"/>
      <c r="AC482" s="46"/>
      <c r="AD482" s="46">
        <f t="shared" si="71"/>
        <v>0</v>
      </c>
      <c r="AE482" s="46">
        <f t="shared" si="72"/>
        <v>0</v>
      </c>
      <c r="AF482" s="52">
        <f t="shared" si="73"/>
        <v>0</v>
      </c>
      <c r="AG482" s="46">
        <f t="shared" si="74"/>
        <v>0</v>
      </c>
      <c r="AH482" s="46">
        <f t="shared" si="75"/>
        <v>0</v>
      </c>
      <c r="AI482" s="46">
        <f>IFERROR(SUMIFS('4.3期末全在庫'!$G:$G,'4.3期末全在庫'!$B:$B,'4.仕掛品(製品課) (2)'!A482,'4.3期末全在庫'!$K:$K,"半製品"),"")</f>
        <v>0</v>
      </c>
      <c r="AJ482" s="47"/>
      <c r="AK482" s="46">
        <f t="shared" si="70"/>
        <v>0</v>
      </c>
      <c r="AL482" s="48"/>
      <c r="AM482" s="50"/>
      <c r="AN482" s="7"/>
      <c r="AO482" s="4">
        <v>185.95750015190811</v>
      </c>
      <c r="AQ482" s="3">
        <f t="shared" ca="1" si="76"/>
        <v>0</v>
      </c>
    </row>
    <row r="483" spans="1:43" ht="13.5" hidden="1" customHeight="1" outlineLevel="1">
      <c r="A483" s="59">
        <v>20091100026</v>
      </c>
      <c r="B483" s="41" t="s">
        <v>557</v>
      </c>
      <c r="C483" s="41" t="s">
        <v>481</v>
      </c>
      <c r="D483" s="41"/>
      <c r="E483" s="41" t="s">
        <v>481</v>
      </c>
      <c r="F483" s="41" t="s">
        <v>481</v>
      </c>
      <c r="G483" s="61" t="s">
        <v>531</v>
      </c>
      <c r="H483" s="43">
        <v>0</v>
      </c>
      <c r="I483" s="43"/>
      <c r="J483" s="43">
        <v>0</v>
      </c>
      <c r="K483" s="46">
        <f>IFERROR(SUMIF('[1]3.外注加工費'!N:N,A:A,'[1]3.外注加工費'!P:P),"")</f>
        <v>0</v>
      </c>
      <c r="L483" s="60" t="s">
        <v>531</v>
      </c>
      <c r="M483" s="60" t="s">
        <v>531</v>
      </c>
      <c r="N483" s="60"/>
      <c r="O483" s="60"/>
      <c r="P483" s="60"/>
      <c r="Q483" s="60"/>
      <c r="R483" s="52">
        <f ca="1">SUMIF('4.1製品別資材価格'!$A:$C,A483,'4.1製品別資材価格'!$C:$C)</f>
        <v>0</v>
      </c>
      <c r="S483" s="60" t="s">
        <v>531</v>
      </c>
      <c r="T483" s="60" t="s">
        <v>531</v>
      </c>
      <c r="U483" s="46">
        <f>IFERROR(SUMIF('4.4製品課実績'!$A:$A,'4.仕掛品(製品課) (2)'!A483,'4.4製品課実績'!D:D),"")</f>
        <v>0</v>
      </c>
      <c r="V483" s="60" t="s">
        <v>531</v>
      </c>
      <c r="W483" s="46"/>
      <c r="X483" s="46">
        <f>$X$692/$W$692*W483</f>
        <v>0</v>
      </c>
      <c r="Y483" s="60" t="s">
        <v>531</v>
      </c>
      <c r="Z483" s="60" t="s">
        <v>531</v>
      </c>
      <c r="AA483" s="46">
        <f>IFERROR(SUMIF('[1]3.外注加工費'!N:N,A:A,'[1]3.外注加工費'!S:S),"")</f>
        <v>0</v>
      </c>
      <c r="AB483" s="46"/>
      <c r="AC483" s="46"/>
      <c r="AD483" s="46">
        <f t="shared" si="71"/>
        <v>0</v>
      </c>
      <c r="AE483" s="46">
        <f t="shared" si="72"/>
        <v>0</v>
      </c>
      <c r="AF483" s="52">
        <f t="shared" si="73"/>
        <v>0</v>
      </c>
      <c r="AG483" s="46">
        <f t="shared" si="74"/>
        <v>0</v>
      </c>
      <c r="AH483" s="46">
        <f t="shared" si="75"/>
        <v>0</v>
      </c>
      <c r="AI483" s="46">
        <f>IFERROR(SUMIFS('4.3期末全在庫'!$G:$G,'4.3期末全在庫'!$B:$B,'4.仕掛品(製品課) (2)'!A483,'4.3期末全在庫'!$K:$K,"半製品"),"")</f>
        <v>0</v>
      </c>
      <c r="AJ483" s="47"/>
      <c r="AK483" s="46">
        <f t="shared" si="70"/>
        <v>0</v>
      </c>
      <c r="AL483" s="48"/>
      <c r="AM483" s="50"/>
      <c r="AN483" s="7"/>
      <c r="AO483" s="4">
        <v>22.074832550406132</v>
      </c>
      <c r="AQ483" s="3">
        <f t="shared" ca="1" si="76"/>
        <v>0</v>
      </c>
    </row>
    <row r="484" spans="1:43" ht="13.5" hidden="1" customHeight="1" outlineLevel="1">
      <c r="A484" s="59">
        <v>20100100001</v>
      </c>
      <c r="B484" s="41" t="s">
        <v>558</v>
      </c>
      <c r="C484" s="41" t="s">
        <v>481</v>
      </c>
      <c r="D484" s="41"/>
      <c r="E484" s="41" t="s">
        <v>481</v>
      </c>
      <c r="F484" s="41" t="s">
        <v>481</v>
      </c>
      <c r="G484" s="61" t="s">
        <v>531</v>
      </c>
      <c r="H484" s="43">
        <v>0</v>
      </c>
      <c r="I484" s="43"/>
      <c r="J484" s="43">
        <v>0</v>
      </c>
      <c r="K484" s="46">
        <f>IFERROR(SUMIF('[1]3.外注加工費'!N:N,A:A,'[1]3.外注加工費'!P:P),"")</f>
        <v>0</v>
      </c>
      <c r="L484" s="60" t="s">
        <v>531</v>
      </c>
      <c r="M484" s="60" t="s">
        <v>531</v>
      </c>
      <c r="N484" s="60"/>
      <c r="O484" s="60"/>
      <c r="P484" s="60"/>
      <c r="Q484" s="60"/>
      <c r="R484" s="52">
        <f ca="1">SUMIF('4.1製品別資材価格'!$A:$C,A484,'4.1製品別資材価格'!$C:$C)</f>
        <v>0</v>
      </c>
      <c r="S484" s="60" t="s">
        <v>531</v>
      </c>
      <c r="T484" s="60" t="s">
        <v>531</v>
      </c>
      <c r="U484" s="46">
        <f>IFERROR(SUMIF('4.4製品課実績'!$A:$A,'4.仕掛品(製品課) (2)'!A484,'4.4製品課実績'!D:D),"")</f>
        <v>0</v>
      </c>
      <c r="V484" s="60" t="s">
        <v>531</v>
      </c>
      <c r="W484" s="46"/>
      <c r="X484" s="46">
        <f>$X$692/$W$692*W484</f>
        <v>0</v>
      </c>
      <c r="Y484" s="60" t="s">
        <v>531</v>
      </c>
      <c r="Z484" s="60" t="s">
        <v>531</v>
      </c>
      <c r="AA484" s="46">
        <f>IFERROR(SUMIF('[1]3.外注加工費'!N:N,A:A,'[1]3.外注加工費'!S:S),"")</f>
        <v>0</v>
      </c>
      <c r="AB484" s="46"/>
      <c r="AC484" s="46"/>
      <c r="AD484" s="46">
        <f t="shared" si="71"/>
        <v>0</v>
      </c>
      <c r="AE484" s="46">
        <f t="shared" si="72"/>
        <v>0</v>
      </c>
      <c r="AF484" s="52">
        <f t="shared" si="73"/>
        <v>0</v>
      </c>
      <c r="AG484" s="46">
        <f t="shared" si="74"/>
        <v>0</v>
      </c>
      <c r="AH484" s="46">
        <f t="shared" si="75"/>
        <v>0</v>
      </c>
      <c r="AI484" s="46">
        <f>IFERROR(SUMIFS('4.3期末全在庫'!$G:$G,'4.3期末全在庫'!$B:$B,'4.仕掛品(製品課) (2)'!A484,'4.3期末全在庫'!$K:$K,"半製品"),"")</f>
        <v>0</v>
      </c>
      <c r="AJ484" s="47"/>
      <c r="AK484" s="46">
        <f t="shared" si="70"/>
        <v>0</v>
      </c>
      <c r="AL484" s="48"/>
      <c r="AM484" s="50"/>
      <c r="AN484" s="7"/>
      <c r="AO484" s="4">
        <v>0</v>
      </c>
      <c r="AQ484" s="3">
        <f t="shared" ca="1" si="76"/>
        <v>0</v>
      </c>
    </row>
    <row r="485" spans="1:43" ht="13.5" hidden="1" customHeight="1" outlineLevel="1">
      <c r="A485" s="59">
        <v>20100100002</v>
      </c>
      <c r="B485" s="41" t="s">
        <v>559</v>
      </c>
      <c r="C485" s="41" t="s">
        <v>481</v>
      </c>
      <c r="D485" s="41"/>
      <c r="E485" s="41" t="s">
        <v>481</v>
      </c>
      <c r="F485" s="41" t="s">
        <v>481</v>
      </c>
      <c r="G485" s="61" t="s">
        <v>531</v>
      </c>
      <c r="H485" s="43">
        <v>0</v>
      </c>
      <c r="I485" s="43"/>
      <c r="J485" s="43">
        <v>0</v>
      </c>
      <c r="K485" s="46">
        <f>IFERROR(SUMIF('[1]3.外注加工費'!N:N,A:A,'[1]3.外注加工費'!P:P),"")</f>
        <v>0</v>
      </c>
      <c r="L485" s="60" t="s">
        <v>531</v>
      </c>
      <c r="M485" s="60" t="s">
        <v>531</v>
      </c>
      <c r="N485" s="60"/>
      <c r="O485" s="60"/>
      <c r="P485" s="60"/>
      <c r="Q485" s="60"/>
      <c r="R485" s="52">
        <f ca="1">SUMIF('4.1製品別資材価格'!$A:$C,A485,'4.1製品別資材価格'!$C:$C)</f>
        <v>0</v>
      </c>
      <c r="S485" s="60" t="s">
        <v>531</v>
      </c>
      <c r="T485" s="60" t="s">
        <v>531</v>
      </c>
      <c r="U485" s="46">
        <f>IFERROR(SUMIF('4.4製品課実績'!$A:$A,'4.仕掛品(製品課) (2)'!A485,'4.4製品課実績'!D:D),"")</f>
        <v>0</v>
      </c>
      <c r="V485" s="60" t="s">
        <v>531</v>
      </c>
      <c r="W485" s="46"/>
      <c r="X485" s="46">
        <f>$X$692/$W$692*W485</f>
        <v>0</v>
      </c>
      <c r="Y485" s="60" t="s">
        <v>531</v>
      </c>
      <c r="Z485" s="60" t="s">
        <v>531</v>
      </c>
      <c r="AA485" s="46">
        <f>IFERROR(SUMIF('[1]3.外注加工費'!N:N,A:A,'[1]3.外注加工費'!S:S),"")</f>
        <v>0</v>
      </c>
      <c r="AB485" s="46"/>
      <c r="AC485" s="46"/>
      <c r="AD485" s="46">
        <f t="shared" si="71"/>
        <v>0</v>
      </c>
      <c r="AE485" s="46">
        <f t="shared" si="72"/>
        <v>0</v>
      </c>
      <c r="AF485" s="52">
        <f t="shared" si="73"/>
        <v>0</v>
      </c>
      <c r="AG485" s="46">
        <f t="shared" si="74"/>
        <v>0</v>
      </c>
      <c r="AH485" s="46">
        <f t="shared" si="75"/>
        <v>0</v>
      </c>
      <c r="AI485" s="46">
        <f>IFERROR(SUMIFS('4.3期末全在庫'!$G:$G,'4.3期末全在庫'!$B:$B,'4.仕掛品(製品課) (2)'!A485,'4.3期末全在庫'!$K:$K,"半製品"),"")</f>
        <v>0</v>
      </c>
      <c r="AJ485" s="47"/>
      <c r="AK485" s="46">
        <f t="shared" si="70"/>
        <v>0</v>
      </c>
      <c r="AL485" s="48"/>
      <c r="AM485" s="50"/>
      <c r="AN485" s="7"/>
      <c r="AO485" s="4">
        <v>0</v>
      </c>
      <c r="AQ485" s="3">
        <f t="shared" ca="1" si="76"/>
        <v>0</v>
      </c>
    </row>
    <row r="486" spans="1:43" ht="13.5" hidden="1" customHeight="1" outlineLevel="1">
      <c r="A486" s="59">
        <v>20100100007</v>
      </c>
      <c r="B486" s="41" t="s">
        <v>560</v>
      </c>
      <c r="C486" s="41" t="s">
        <v>481</v>
      </c>
      <c r="D486" s="41"/>
      <c r="E486" s="41" t="s">
        <v>481</v>
      </c>
      <c r="F486" s="41" t="s">
        <v>481</v>
      </c>
      <c r="G486" s="61" t="s">
        <v>531</v>
      </c>
      <c r="H486" s="43">
        <v>0</v>
      </c>
      <c r="I486" s="43"/>
      <c r="J486" s="43">
        <v>0</v>
      </c>
      <c r="K486" s="46">
        <f>IFERROR(SUMIF('[1]3.外注加工費'!N:N,A:A,'[1]3.外注加工費'!P:P),"")</f>
        <v>0</v>
      </c>
      <c r="L486" s="60" t="s">
        <v>531</v>
      </c>
      <c r="M486" s="60" t="s">
        <v>531</v>
      </c>
      <c r="N486" s="60"/>
      <c r="O486" s="60"/>
      <c r="P486" s="60"/>
      <c r="Q486" s="60"/>
      <c r="R486" s="52">
        <f ca="1">SUMIF('4.1製品別資材価格'!$A:$C,A486,'4.1製品別資材価格'!$C:$C)</f>
        <v>0</v>
      </c>
      <c r="S486" s="60" t="s">
        <v>531</v>
      </c>
      <c r="T486" s="60" t="s">
        <v>531</v>
      </c>
      <c r="U486" s="46">
        <f>IFERROR(SUMIF('4.4製品課実績'!$A:$A,'4.仕掛品(製品課) (2)'!A486,'4.4製品課実績'!D:D),"")</f>
        <v>0</v>
      </c>
      <c r="V486" s="60" t="s">
        <v>531</v>
      </c>
      <c r="W486" s="46"/>
      <c r="X486" s="46">
        <f>$X$692/$W$692*W486</f>
        <v>0</v>
      </c>
      <c r="Y486" s="60" t="s">
        <v>531</v>
      </c>
      <c r="Z486" s="60" t="s">
        <v>531</v>
      </c>
      <c r="AA486" s="46">
        <f>IFERROR(SUMIF('[1]3.外注加工費'!N:N,A:A,'[1]3.外注加工費'!S:S),"")</f>
        <v>0</v>
      </c>
      <c r="AB486" s="46"/>
      <c r="AC486" s="46"/>
      <c r="AD486" s="46">
        <f t="shared" si="71"/>
        <v>0</v>
      </c>
      <c r="AE486" s="46">
        <f t="shared" si="72"/>
        <v>0</v>
      </c>
      <c r="AF486" s="52">
        <f t="shared" si="73"/>
        <v>0</v>
      </c>
      <c r="AG486" s="46">
        <f t="shared" si="74"/>
        <v>0</v>
      </c>
      <c r="AH486" s="46">
        <f t="shared" si="75"/>
        <v>0</v>
      </c>
      <c r="AI486" s="46">
        <f>IFERROR(SUMIFS('4.3期末全在庫'!$G:$G,'4.3期末全在庫'!$B:$B,'4.仕掛品(製品課) (2)'!A486,'4.3期末全在庫'!$K:$K,"半製品"),"")</f>
        <v>0</v>
      </c>
      <c r="AJ486" s="47"/>
      <c r="AK486" s="46">
        <f t="shared" si="70"/>
        <v>0</v>
      </c>
      <c r="AL486" s="48"/>
      <c r="AM486" s="50"/>
      <c r="AN486" s="7"/>
      <c r="AO486" s="4">
        <v>0</v>
      </c>
      <c r="AQ486" s="3">
        <f t="shared" ca="1" si="76"/>
        <v>0</v>
      </c>
    </row>
    <row r="487" spans="1:43" ht="13.5" hidden="1" customHeight="1" outlineLevel="1">
      <c r="A487" s="59">
        <v>20100100008</v>
      </c>
      <c r="B487" s="41" t="s">
        <v>561</v>
      </c>
      <c r="C487" s="41" t="s">
        <v>481</v>
      </c>
      <c r="D487" s="41"/>
      <c r="E487" s="41" t="s">
        <v>481</v>
      </c>
      <c r="F487" s="41" t="s">
        <v>481</v>
      </c>
      <c r="G487" s="61" t="s">
        <v>531</v>
      </c>
      <c r="H487" s="43">
        <v>0</v>
      </c>
      <c r="I487" s="43"/>
      <c r="J487" s="43">
        <v>0</v>
      </c>
      <c r="K487" s="46">
        <f>IFERROR(SUMIF('[1]3.外注加工費'!N:N,A:A,'[1]3.外注加工費'!P:P),"")</f>
        <v>0</v>
      </c>
      <c r="L487" s="60" t="s">
        <v>531</v>
      </c>
      <c r="M487" s="60" t="s">
        <v>531</v>
      </c>
      <c r="N487" s="60"/>
      <c r="O487" s="60"/>
      <c r="P487" s="60"/>
      <c r="Q487" s="60"/>
      <c r="R487" s="52">
        <f ca="1">SUMIF('4.1製品別資材価格'!$A:$C,A487,'4.1製品別資材価格'!$C:$C)</f>
        <v>0</v>
      </c>
      <c r="S487" s="60" t="s">
        <v>531</v>
      </c>
      <c r="T487" s="60" t="s">
        <v>531</v>
      </c>
      <c r="U487" s="46">
        <f>IFERROR(SUMIF('4.4製品課実績'!$A:$A,'4.仕掛品(製品課) (2)'!A487,'4.4製品課実績'!D:D),"")</f>
        <v>0</v>
      </c>
      <c r="V487" s="60" t="s">
        <v>531</v>
      </c>
      <c r="W487" s="46"/>
      <c r="X487" s="46">
        <f>$X$692/$W$692*W487</f>
        <v>0</v>
      </c>
      <c r="Y487" s="60" t="s">
        <v>531</v>
      </c>
      <c r="Z487" s="60" t="s">
        <v>531</v>
      </c>
      <c r="AA487" s="46">
        <f>IFERROR(SUMIF('[1]3.外注加工費'!N:N,A:A,'[1]3.外注加工費'!S:S),"")</f>
        <v>0</v>
      </c>
      <c r="AB487" s="46"/>
      <c r="AC487" s="46"/>
      <c r="AD487" s="46">
        <f t="shared" si="71"/>
        <v>0</v>
      </c>
      <c r="AE487" s="46">
        <f t="shared" si="72"/>
        <v>0</v>
      </c>
      <c r="AF487" s="52">
        <f t="shared" si="73"/>
        <v>0</v>
      </c>
      <c r="AG487" s="46">
        <f t="shared" si="74"/>
        <v>0</v>
      </c>
      <c r="AH487" s="46">
        <f t="shared" si="75"/>
        <v>0</v>
      </c>
      <c r="AI487" s="46">
        <f>IFERROR(SUMIFS('4.3期末全在庫'!$G:$G,'4.3期末全在庫'!$B:$B,'4.仕掛品(製品課) (2)'!A487,'4.3期末全在庫'!$K:$K,"半製品"),"")</f>
        <v>0</v>
      </c>
      <c r="AJ487" s="47"/>
      <c r="AK487" s="46">
        <f t="shared" si="70"/>
        <v>0</v>
      </c>
      <c r="AL487" s="48"/>
      <c r="AM487" s="50"/>
      <c r="AN487" s="7"/>
      <c r="AO487" s="4">
        <v>410.0603411489181</v>
      </c>
      <c r="AQ487" s="3">
        <f t="shared" ca="1" si="76"/>
        <v>0</v>
      </c>
    </row>
    <row r="488" spans="1:43" ht="13.5" customHeight="1" collapsed="1">
      <c r="A488" s="59">
        <v>20100300002</v>
      </c>
      <c r="B488" s="41" t="s">
        <v>562</v>
      </c>
      <c r="C488" s="41" t="s">
        <v>481</v>
      </c>
      <c r="D488" s="41"/>
      <c r="E488" s="41" t="s">
        <v>481</v>
      </c>
      <c r="F488" s="41" t="s">
        <v>481</v>
      </c>
      <c r="G488" s="61" t="s">
        <v>531</v>
      </c>
      <c r="H488" s="43">
        <v>0</v>
      </c>
      <c r="I488" s="43"/>
      <c r="J488" s="43">
        <v>0</v>
      </c>
      <c r="K488" s="46">
        <f>IFERROR(SUMIF('3.外注加工費'!N:N,A:A,'3.外注加工費'!P:P),"")</f>
        <v>4000</v>
      </c>
      <c r="L488" s="60" t="s">
        <v>531</v>
      </c>
      <c r="M488" s="60" t="s">
        <v>531</v>
      </c>
      <c r="N488" s="60"/>
      <c r="O488" s="60"/>
      <c r="P488" s="60"/>
      <c r="Q488" s="60"/>
      <c r="R488" s="52">
        <f ca="1">SUMIF('4.1製品別資材価格'!$A:$C,A488,'4.1製品別資材価格'!$C:$C)</f>
        <v>0</v>
      </c>
      <c r="S488" s="60" t="s">
        <v>531</v>
      </c>
      <c r="T488" s="60" t="s">
        <v>531</v>
      </c>
      <c r="U488" s="46">
        <f>IFERROR(SUMIF('4.4製品課実績'!$A:$A,'4.仕掛品(製品課) (2)'!A488,'4.4製品課実績'!D:D),"")</f>
        <v>0</v>
      </c>
      <c r="V488" s="60" t="s">
        <v>531</v>
      </c>
      <c r="W488" s="46"/>
      <c r="X488" s="46">
        <f>$X$692/$W$692*W488</f>
        <v>0</v>
      </c>
      <c r="Y488" s="60" t="s">
        <v>531</v>
      </c>
      <c r="Z488" s="60" t="s">
        <v>531</v>
      </c>
      <c r="AA488" s="46">
        <f ca="1">IFERROR(SUMIF('3.外注加工費'!N:N,A:A,'3.外注加工費'!S:S),"")</f>
        <v>792936.49939642253</v>
      </c>
      <c r="AB488" s="46"/>
      <c r="AC488" s="46"/>
      <c r="AD488" s="46">
        <f t="shared" si="71"/>
        <v>4000</v>
      </c>
      <c r="AE488" s="46">
        <f t="shared" ca="1" si="72"/>
        <v>792936.49939642253</v>
      </c>
      <c r="AF488" s="52">
        <f t="shared" ca="1" si="73"/>
        <v>198.23412484910563</v>
      </c>
      <c r="AG488" s="46">
        <f t="shared" si="74"/>
        <v>0</v>
      </c>
      <c r="AH488" s="46">
        <f t="shared" ca="1" si="75"/>
        <v>0</v>
      </c>
      <c r="AI488" s="46">
        <f>IFERROR(SUMIFS('4.3期末全在庫'!$G:$G,'4.3期末全在庫'!$B:$B,'4.仕掛品(製品課) (2)'!A488,'4.3期末全在庫'!$K:$K,"半製品"),"")</f>
        <v>0</v>
      </c>
      <c r="AJ488" s="47"/>
      <c r="AK488" s="46">
        <f t="shared" ca="1" si="70"/>
        <v>0</v>
      </c>
      <c r="AL488" s="48"/>
      <c r="AM488" s="50"/>
      <c r="AN488" s="7"/>
      <c r="AO488" s="4">
        <v>0</v>
      </c>
      <c r="AQ488" s="3" t="str">
        <f t="shared" ca="1" si="76"/>
        <v>ok</v>
      </c>
    </row>
    <row r="489" spans="1:43" ht="13.5" hidden="1" customHeight="1" outlineLevel="1">
      <c r="A489" s="59">
        <v>20100400023</v>
      </c>
      <c r="B489" s="41" t="s">
        <v>563</v>
      </c>
      <c r="C489" s="41" t="s">
        <v>481</v>
      </c>
      <c r="D489" s="41"/>
      <c r="E489" s="41" t="s">
        <v>481</v>
      </c>
      <c r="F489" s="41" t="s">
        <v>481</v>
      </c>
      <c r="G489" s="61" t="s">
        <v>531</v>
      </c>
      <c r="H489" s="43">
        <v>0</v>
      </c>
      <c r="I489" s="43"/>
      <c r="J489" s="43">
        <v>0</v>
      </c>
      <c r="K489" s="46">
        <f>IFERROR(SUMIF('[1]3.外注加工費'!N:N,A:A,'[1]3.外注加工費'!P:P),"")</f>
        <v>0</v>
      </c>
      <c r="L489" s="60" t="s">
        <v>531</v>
      </c>
      <c r="M489" s="60" t="s">
        <v>531</v>
      </c>
      <c r="N489" s="60"/>
      <c r="O489" s="60"/>
      <c r="P489" s="60"/>
      <c r="Q489" s="60"/>
      <c r="R489" s="52">
        <f ca="1">SUMIF('4.1製品別資材価格'!$A:$C,A489,'4.1製品別資材価格'!$C:$C)</f>
        <v>0</v>
      </c>
      <c r="S489" s="60" t="s">
        <v>531</v>
      </c>
      <c r="T489" s="60" t="s">
        <v>531</v>
      </c>
      <c r="U489" s="46">
        <f>IFERROR(SUMIF('4.4製品課実績'!$A:$A,'4.仕掛品(製品課) (2)'!A489,'4.4製品課実績'!D:D),"")</f>
        <v>0</v>
      </c>
      <c r="V489" s="60" t="s">
        <v>531</v>
      </c>
      <c r="W489" s="46"/>
      <c r="X489" s="46">
        <f>$X$692/$W$692*W489</f>
        <v>0</v>
      </c>
      <c r="Y489" s="60" t="s">
        <v>531</v>
      </c>
      <c r="Z489" s="60" t="s">
        <v>531</v>
      </c>
      <c r="AA489" s="46">
        <f>IFERROR(SUMIF('[1]3.外注加工費'!N:N,A:A,'[1]3.外注加工費'!S:S),"")</f>
        <v>0</v>
      </c>
      <c r="AB489" s="46"/>
      <c r="AC489" s="46"/>
      <c r="AD489" s="46">
        <f t="shared" si="71"/>
        <v>0</v>
      </c>
      <c r="AE489" s="46">
        <f t="shared" si="72"/>
        <v>0</v>
      </c>
      <c r="AF489" s="52">
        <f t="shared" si="73"/>
        <v>0</v>
      </c>
      <c r="AG489" s="46">
        <f t="shared" si="74"/>
        <v>0</v>
      </c>
      <c r="AH489" s="46">
        <f t="shared" si="75"/>
        <v>0</v>
      </c>
      <c r="AI489" s="46">
        <f>IFERROR(SUMIFS('4.3期末全在庫'!$G:$G,'4.3期末全在庫'!$B:$B,'4.仕掛品(製品課) (2)'!A489,'4.3期末全在庫'!$K:$K,"半製品"),"")</f>
        <v>0</v>
      </c>
      <c r="AJ489" s="47"/>
      <c r="AK489" s="46">
        <f t="shared" si="70"/>
        <v>0</v>
      </c>
      <c r="AL489" s="48"/>
      <c r="AM489" s="50"/>
      <c r="AN489" s="7"/>
      <c r="AO489" s="4">
        <v>613.36923123479278</v>
      </c>
      <c r="AQ489" s="3">
        <f t="shared" ca="1" si="76"/>
        <v>0</v>
      </c>
    </row>
    <row r="490" spans="1:43" ht="13.5" hidden="1" customHeight="1" outlineLevel="1">
      <c r="A490" s="59">
        <v>20100400024</v>
      </c>
      <c r="B490" s="41" t="s">
        <v>564</v>
      </c>
      <c r="C490" s="41" t="s">
        <v>481</v>
      </c>
      <c r="D490" s="41"/>
      <c r="E490" s="41" t="s">
        <v>481</v>
      </c>
      <c r="F490" s="41" t="s">
        <v>481</v>
      </c>
      <c r="G490" s="61" t="s">
        <v>531</v>
      </c>
      <c r="H490" s="43">
        <v>0</v>
      </c>
      <c r="I490" s="43"/>
      <c r="J490" s="43">
        <v>0</v>
      </c>
      <c r="K490" s="46">
        <f>IFERROR(SUMIF('[1]3.外注加工費'!N:N,A:A,'[1]3.外注加工費'!P:P),"")</f>
        <v>0</v>
      </c>
      <c r="L490" s="60" t="s">
        <v>531</v>
      </c>
      <c r="M490" s="60" t="s">
        <v>531</v>
      </c>
      <c r="N490" s="60"/>
      <c r="O490" s="60"/>
      <c r="P490" s="60"/>
      <c r="Q490" s="60"/>
      <c r="R490" s="52">
        <f ca="1">SUMIF('4.1製品別資材価格'!$A:$C,A490,'4.1製品別資材価格'!$C:$C)</f>
        <v>0</v>
      </c>
      <c r="S490" s="60" t="s">
        <v>531</v>
      </c>
      <c r="T490" s="60" t="s">
        <v>531</v>
      </c>
      <c r="U490" s="46">
        <f>IFERROR(SUMIF('4.4製品課実績'!$A:$A,'4.仕掛品(製品課) (2)'!A490,'4.4製品課実績'!D:D),"")</f>
        <v>0</v>
      </c>
      <c r="V490" s="60" t="s">
        <v>531</v>
      </c>
      <c r="W490" s="46"/>
      <c r="X490" s="46">
        <f>$X$692/$W$692*W490</f>
        <v>0</v>
      </c>
      <c r="Y490" s="60" t="s">
        <v>531</v>
      </c>
      <c r="Z490" s="60" t="s">
        <v>531</v>
      </c>
      <c r="AA490" s="46">
        <f>IFERROR(SUMIF('[1]3.外注加工費'!N:N,A:A,'[1]3.外注加工費'!S:S),"")</f>
        <v>0</v>
      </c>
      <c r="AB490" s="46"/>
      <c r="AC490" s="46"/>
      <c r="AD490" s="46">
        <f t="shared" si="71"/>
        <v>0</v>
      </c>
      <c r="AE490" s="46">
        <f t="shared" si="72"/>
        <v>0</v>
      </c>
      <c r="AF490" s="52">
        <f t="shared" si="73"/>
        <v>0</v>
      </c>
      <c r="AG490" s="46">
        <f t="shared" si="74"/>
        <v>0</v>
      </c>
      <c r="AH490" s="46">
        <f t="shared" si="75"/>
        <v>0</v>
      </c>
      <c r="AI490" s="46">
        <f>IFERROR(SUMIFS('4.3期末全在庫'!$G:$G,'4.3期末全在庫'!$B:$B,'4.仕掛品(製品課) (2)'!A490,'4.3期末全在庫'!$K:$K,"半製品"),"")</f>
        <v>0</v>
      </c>
      <c r="AJ490" s="47"/>
      <c r="AK490" s="46">
        <f t="shared" si="70"/>
        <v>0</v>
      </c>
      <c r="AL490" s="48"/>
      <c r="AM490" s="50"/>
      <c r="AN490" s="7"/>
      <c r="AO490" s="4">
        <v>0</v>
      </c>
      <c r="AQ490" s="3">
        <f t="shared" ca="1" si="76"/>
        <v>0</v>
      </c>
    </row>
    <row r="491" spans="1:43" ht="13.5" hidden="1" customHeight="1" outlineLevel="1">
      <c r="A491" s="59">
        <v>20100400026</v>
      </c>
      <c r="B491" s="41" t="s">
        <v>565</v>
      </c>
      <c r="C491" s="41" t="s">
        <v>481</v>
      </c>
      <c r="D491" s="41"/>
      <c r="E491" s="41" t="s">
        <v>481</v>
      </c>
      <c r="F491" s="41" t="s">
        <v>481</v>
      </c>
      <c r="G491" s="61" t="s">
        <v>531</v>
      </c>
      <c r="H491" s="43">
        <v>0</v>
      </c>
      <c r="I491" s="43"/>
      <c r="J491" s="43">
        <v>0</v>
      </c>
      <c r="K491" s="46">
        <f>IFERROR(SUMIF('[1]3.外注加工費'!N:N,A:A,'[1]3.外注加工費'!P:P),"")</f>
        <v>0</v>
      </c>
      <c r="L491" s="60" t="s">
        <v>531</v>
      </c>
      <c r="M491" s="60" t="s">
        <v>531</v>
      </c>
      <c r="N491" s="60"/>
      <c r="O491" s="60"/>
      <c r="P491" s="60"/>
      <c r="Q491" s="60"/>
      <c r="R491" s="52">
        <f ca="1">SUMIF('4.1製品別資材価格'!$A:$C,A491,'4.1製品別資材価格'!$C:$C)</f>
        <v>0</v>
      </c>
      <c r="S491" s="60" t="s">
        <v>531</v>
      </c>
      <c r="T491" s="60" t="s">
        <v>531</v>
      </c>
      <c r="U491" s="46">
        <f>IFERROR(SUMIF('4.4製品課実績'!$A:$A,'4.仕掛品(製品課) (2)'!A491,'4.4製品課実績'!D:D),"")</f>
        <v>0</v>
      </c>
      <c r="V491" s="60" t="s">
        <v>531</v>
      </c>
      <c r="W491" s="46"/>
      <c r="X491" s="46">
        <f>$X$692/$W$692*W491</f>
        <v>0</v>
      </c>
      <c r="Y491" s="60" t="s">
        <v>531</v>
      </c>
      <c r="Z491" s="60" t="s">
        <v>531</v>
      </c>
      <c r="AA491" s="46">
        <f>IFERROR(SUMIF('[1]3.外注加工費'!N:N,A:A,'[1]3.外注加工費'!S:S),"")</f>
        <v>0</v>
      </c>
      <c r="AB491" s="46"/>
      <c r="AC491" s="46"/>
      <c r="AD491" s="46">
        <f t="shared" si="71"/>
        <v>0</v>
      </c>
      <c r="AE491" s="46">
        <f t="shared" si="72"/>
        <v>0</v>
      </c>
      <c r="AF491" s="52">
        <f t="shared" si="73"/>
        <v>0</v>
      </c>
      <c r="AG491" s="46">
        <f t="shared" si="74"/>
        <v>0</v>
      </c>
      <c r="AH491" s="46">
        <f t="shared" si="75"/>
        <v>0</v>
      </c>
      <c r="AI491" s="46">
        <f>IFERROR(SUMIFS('4.3期末全在庫'!$G:$G,'4.3期末全在庫'!$B:$B,'4.仕掛品(製品課) (2)'!A491,'4.3期末全在庫'!$K:$K,"半製品"),"")</f>
        <v>0</v>
      </c>
      <c r="AJ491" s="47"/>
      <c r="AK491" s="46">
        <f t="shared" si="70"/>
        <v>0</v>
      </c>
      <c r="AL491" s="48"/>
      <c r="AM491" s="50"/>
      <c r="AN491" s="7"/>
      <c r="AO491" s="4">
        <v>18771.542772053661</v>
      </c>
      <c r="AQ491" s="3">
        <f t="shared" ca="1" si="76"/>
        <v>0</v>
      </c>
    </row>
    <row r="492" spans="1:43" ht="13.5" hidden="1" customHeight="1" outlineLevel="1">
      <c r="A492" s="59">
        <v>20100400027</v>
      </c>
      <c r="B492" s="41" t="s">
        <v>566</v>
      </c>
      <c r="C492" s="41" t="s">
        <v>481</v>
      </c>
      <c r="D492" s="41"/>
      <c r="E492" s="41" t="s">
        <v>481</v>
      </c>
      <c r="F492" s="41" t="s">
        <v>481</v>
      </c>
      <c r="G492" s="61" t="s">
        <v>531</v>
      </c>
      <c r="H492" s="43">
        <v>0</v>
      </c>
      <c r="I492" s="43"/>
      <c r="J492" s="43">
        <v>0</v>
      </c>
      <c r="K492" s="46">
        <f>IFERROR(SUMIF('[1]3.外注加工費'!N:N,A:A,'[1]3.外注加工費'!P:P),"")</f>
        <v>0</v>
      </c>
      <c r="L492" s="60" t="s">
        <v>531</v>
      </c>
      <c r="M492" s="60" t="s">
        <v>531</v>
      </c>
      <c r="N492" s="60"/>
      <c r="O492" s="60"/>
      <c r="P492" s="60"/>
      <c r="Q492" s="60"/>
      <c r="R492" s="52">
        <f ca="1">SUMIF('4.1製品別資材価格'!$A:$C,A492,'4.1製品別資材価格'!$C:$C)</f>
        <v>0</v>
      </c>
      <c r="S492" s="60" t="s">
        <v>531</v>
      </c>
      <c r="T492" s="60" t="s">
        <v>531</v>
      </c>
      <c r="U492" s="46">
        <f>IFERROR(SUMIF('4.4製品課実績'!$A:$A,'4.仕掛品(製品課) (2)'!A492,'4.4製品課実績'!D:D),"")</f>
        <v>0</v>
      </c>
      <c r="V492" s="60" t="s">
        <v>531</v>
      </c>
      <c r="W492" s="46"/>
      <c r="X492" s="46">
        <f>$X$692/$W$692*W492</f>
        <v>0</v>
      </c>
      <c r="Y492" s="60" t="s">
        <v>531</v>
      </c>
      <c r="Z492" s="60" t="s">
        <v>531</v>
      </c>
      <c r="AA492" s="46">
        <f>IFERROR(SUMIF('[1]3.外注加工費'!N:N,A:A,'[1]3.外注加工費'!S:S),"")</f>
        <v>0</v>
      </c>
      <c r="AB492" s="46"/>
      <c r="AC492" s="46"/>
      <c r="AD492" s="46">
        <f t="shared" si="71"/>
        <v>0</v>
      </c>
      <c r="AE492" s="46">
        <f t="shared" si="72"/>
        <v>0</v>
      </c>
      <c r="AF492" s="52">
        <f t="shared" si="73"/>
        <v>0</v>
      </c>
      <c r="AG492" s="46">
        <f t="shared" si="74"/>
        <v>0</v>
      </c>
      <c r="AH492" s="46">
        <f t="shared" si="75"/>
        <v>0</v>
      </c>
      <c r="AI492" s="46">
        <f>IFERROR(SUMIFS('4.3期末全在庫'!$G:$G,'4.3期末全在庫'!$B:$B,'4.仕掛品(製品課) (2)'!A492,'4.3期末全在庫'!$K:$K,"半製品"),"")</f>
        <v>0</v>
      </c>
      <c r="AJ492" s="47"/>
      <c r="AK492" s="46">
        <f t="shared" si="70"/>
        <v>0</v>
      </c>
      <c r="AL492" s="48"/>
      <c r="AM492" s="50"/>
      <c r="AN492" s="7"/>
      <c r="AO492" s="4">
        <v>0</v>
      </c>
      <c r="AQ492" s="3">
        <f t="shared" ca="1" si="76"/>
        <v>0</v>
      </c>
    </row>
    <row r="493" spans="1:43" ht="13.5" hidden="1" customHeight="1" outlineLevel="1">
      <c r="A493" s="59">
        <v>20100700005</v>
      </c>
      <c r="B493" s="41" t="s">
        <v>567</v>
      </c>
      <c r="C493" s="41" t="s">
        <v>481</v>
      </c>
      <c r="D493" s="41"/>
      <c r="E493" s="41" t="s">
        <v>481</v>
      </c>
      <c r="F493" s="41" t="s">
        <v>481</v>
      </c>
      <c r="G493" s="61" t="s">
        <v>531</v>
      </c>
      <c r="H493" s="43">
        <v>0</v>
      </c>
      <c r="I493" s="43"/>
      <c r="J493" s="43">
        <v>0</v>
      </c>
      <c r="K493" s="46">
        <f>IFERROR(SUMIF('[1]3.外注加工費'!N:N,A:A,'[1]3.外注加工費'!P:P),"")</f>
        <v>0</v>
      </c>
      <c r="L493" s="60" t="s">
        <v>531</v>
      </c>
      <c r="M493" s="60" t="s">
        <v>531</v>
      </c>
      <c r="N493" s="60"/>
      <c r="O493" s="60"/>
      <c r="P493" s="60"/>
      <c r="Q493" s="60"/>
      <c r="R493" s="52">
        <f ca="1">SUMIF('4.1製品別資材価格'!$A:$C,A493,'4.1製品別資材価格'!$C:$C)</f>
        <v>0</v>
      </c>
      <c r="S493" s="60" t="s">
        <v>531</v>
      </c>
      <c r="T493" s="60" t="s">
        <v>531</v>
      </c>
      <c r="U493" s="46">
        <f>IFERROR(SUMIF('4.4製品課実績'!$A:$A,'4.仕掛品(製品課) (2)'!A493,'4.4製品課実績'!D:D),"")</f>
        <v>0</v>
      </c>
      <c r="V493" s="60" t="s">
        <v>531</v>
      </c>
      <c r="W493" s="46"/>
      <c r="X493" s="46">
        <f>$X$692/$W$692*W493</f>
        <v>0</v>
      </c>
      <c r="Y493" s="60" t="s">
        <v>531</v>
      </c>
      <c r="Z493" s="60" t="s">
        <v>531</v>
      </c>
      <c r="AA493" s="46">
        <f>IFERROR(SUMIF('[1]3.外注加工費'!N:N,A:A,'[1]3.外注加工費'!S:S),"")</f>
        <v>0</v>
      </c>
      <c r="AB493" s="46"/>
      <c r="AC493" s="46"/>
      <c r="AD493" s="46">
        <f t="shared" si="71"/>
        <v>0</v>
      </c>
      <c r="AE493" s="46">
        <f t="shared" si="72"/>
        <v>0</v>
      </c>
      <c r="AF493" s="52">
        <f t="shared" si="73"/>
        <v>0</v>
      </c>
      <c r="AG493" s="46">
        <f t="shared" si="74"/>
        <v>0</v>
      </c>
      <c r="AH493" s="46">
        <f t="shared" si="75"/>
        <v>0</v>
      </c>
      <c r="AI493" s="46">
        <f>IFERROR(SUMIFS('4.3期末全在庫'!$G:$G,'4.3期末全在庫'!$B:$B,'4.仕掛品(製品課) (2)'!A493,'4.3期末全在庫'!$K:$K,"半製品"),"")</f>
        <v>0</v>
      </c>
      <c r="AJ493" s="47"/>
      <c r="AK493" s="46">
        <f t="shared" si="70"/>
        <v>0</v>
      </c>
      <c r="AL493" s="48"/>
      <c r="AM493" s="50"/>
      <c r="AN493" s="7"/>
      <c r="AO493" s="4">
        <v>358.83981731600574</v>
      </c>
      <c r="AQ493" s="3">
        <f t="shared" ca="1" si="76"/>
        <v>0</v>
      </c>
    </row>
    <row r="494" spans="1:43" ht="13.5" customHeight="1" collapsed="1">
      <c r="A494" s="59">
        <v>20100900003</v>
      </c>
      <c r="B494" s="41" t="s">
        <v>568</v>
      </c>
      <c r="C494" s="41" t="s">
        <v>481</v>
      </c>
      <c r="D494" s="41"/>
      <c r="E494" s="41" t="s">
        <v>481</v>
      </c>
      <c r="F494" s="41" t="s">
        <v>481</v>
      </c>
      <c r="G494" s="61" t="s">
        <v>531</v>
      </c>
      <c r="H494" s="43">
        <v>0</v>
      </c>
      <c r="I494" s="43"/>
      <c r="J494" s="43">
        <v>0</v>
      </c>
      <c r="K494" s="46">
        <f>IFERROR(SUMIF('3.外注加工費'!N:N,A:A,'3.外注加工費'!P:P),"")</f>
        <v>1126</v>
      </c>
      <c r="L494" s="60" t="s">
        <v>531</v>
      </c>
      <c r="M494" s="60" t="s">
        <v>531</v>
      </c>
      <c r="N494" s="60"/>
      <c r="O494" s="60"/>
      <c r="P494" s="60"/>
      <c r="Q494" s="60"/>
      <c r="R494" s="52">
        <f ca="1">SUMIF('4.1製品別資材価格'!$A:$C,A494,'4.1製品別資材価格'!$C:$C)</f>
        <v>0</v>
      </c>
      <c r="S494" s="60" t="s">
        <v>531</v>
      </c>
      <c r="T494" s="60" t="s">
        <v>531</v>
      </c>
      <c r="U494" s="46">
        <f>IFERROR(SUMIF('4.4製品課実績'!$A:$A,'4.仕掛品(製品課) (2)'!A494,'4.4製品課実績'!D:D),"")</f>
        <v>0</v>
      </c>
      <c r="V494" s="60" t="s">
        <v>531</v>
      </c>
      <c r="W494" s="46"/>
      <c r="X494" s="46">
        <f>$X$692/$W$692*W494</f>
        <v>0</v>
      </c>
      <c r="Y494" s="60" t="s">
        <v>531</v>
      </c>
      <c r="Z494" s="60" t="s">
        <v>531</v>
      </c>
      <c r="AA494" s="46">
        <f ca="1">IFERROR(SUMIF('3.外注加工費'!N:N,A:A,'3.外注加工費'!S:S),"")</f>
        <v>3849104.2198983012</v>
      </c>
      <c r="AB494" s="46"/>
      <c r="AC494" s="46"/>
      <c r="AD494" s="46">
        <f t="shared" si="71"/>
        <v>1126</v>
      </c>
      <c r="AE494" s="46">
        <f t="shared" ca="1" si="72"/>
        <v>3849104.2198983007</v>
      </c>
      <c r="AF494" s="52">
        <f t="shared" ca="1" si="73"/>
        <v>3418.3874066592371</v>
      </c>
      <c r="AG494" s="46">
        <f t="shared" si="74"/>
        <v>0</v>
      </c>
      <c r="AH494" s="46">
        <f t="shared" ca="1" si="75"/>
        <v>0</v>
      </c>
      <c r="AI494" s="46">
        <f>IFERROR(SUMIFS('4.3期末全在庫'!$G:$G,'4.3期末全在庫'!$B:$B,'4.仕掛品(製品課) (2)'!A494,'4.3期末全在庫'!$K:$K,"半製品"),"")</f>
        <v>0</v>
      </c>
      <c r="AJ494" s="47"/>
      <c r="AK494" s="46">
        <f t="shared" ca="1" si="70"/>
        <v>0</v>
      </c>
      <c r="AL494" s="48"/>
      <c r="AM494" s="50"/>
      <c r="AN494" s="7"/>
      <c r="AO494" s="4">
        <v>346.78685059225052</v>
      </c>
      <c r="AQ494" s="3" t="str">
        <f t="shared" ca="1" si="76"/>
        <v>ok</v>
      </c>
    </row>
    <row r="495" spans="1:43" ht="13.5" hidden="1" customHeight="1" outlineLevel="1">
      <c r="A495" s="59">
        <v>20110100004</v>
      </c>
      <c r="B495" s="41" t="s">
        <v>569</v>
      </c>
      <c r="C495" s="41" t="s">
        <v>481</v>
      </c>
      <c r="D495" s="41"/>
      <c r="E495" s="41" t="s">
        <v>481</v>
      </c>
      <c r="F495" s="41" t="s">
        <v>481</v>
      </c>
      <c r="G495" s="61" t="s">
        <v>531</v>
      </c>
      <c r="H495" s="43">
        <v>0</v>
      </c>
      <c r="I495" s="43"/>
      <c r="J495" s="43">
        <v>0</v>
      </c>
      <c r="K495" s="46">
        <f>IFERROR(SUMIF('[1]3.外注加工費'!N:N,A:A,'[1]3.外注加工費'!P:P),"")</f>
        <v>0</v>
      </c>
      <c r="L495" s="60" t="s">
        <v>531</v>
      </c>
      <c r="M495" s="60" t="s">
        <v>531</v>
      </c>
      <c r="N495" s="60"/>
      <c r="O495" s="60"/>
      <c r="P495" s="60"/>
      <c r="Q495" s="60"/>
      <c r="R495" s="52">
        <f ca="1">SUMIF('4.1製品別資材価格'!$A:$C,A495,'4.1製品別資材価格'!$C:$C)</f>
        <v>0</v>
      </c>
      <c r="S495" s="60" t="s">
        <v>531</v>
      </c>
      <c r="T495" s="60" t="s">
        <v>531</v>
      </c>
      <c r="U495" s="46">
        <f>IFERROR(SUMIF('4.4製品課実績'!$A:$A,'4.仕掛品(製品課) (2)'!A495,'4.4製品課実績'!D:D),"")</f>
        <v>0</v>
      </c>
      <c r="V495" s="60" t="s">
        <v>531</v>
      </c>
      <c r="W495" s="46"/>
      <c r="X495" s="46">
        <f>$X$692/$W$692*W495</f>
        <v>0</v>
      </c>
      <c r="Y495" s="60" t="s">
        <v>531</v>
      </c>
      <c r="Z495" s="60" t="s">
        <v>531</v>
      </c>
      <c r="AA495" s="46">
        <f>IFERROR(SUMIF('[1]3.外注加工費'!N:N,A:A,'[1]3.外注加工費'!S:S),"")</f>
        <v>0</v>
      </c>
      <c r="AB495" s="46"/>
      <c r="AC495" s="46"/>
      <c r="AD495" s="46">
        <f t="shared" si="71"/>
        <v>0</v>
      </c>
      <c r="AE495" s="46">
        <f t="shared" si="72"/>
        <v>0</v>
      </c>
      <c r="AF495" s="52">
        <f t="shared" si="73"/>
        <v>0</v>
      </c>
      <c r="AG495" s="46">
        <f t="shared" si="74"/>
        <v>0</v>
      </c>
      <c r="AH495" s="46">
        <f t="shared" si="75"/>
        <v>0</v>
      </c>
      <c r="AI495" s="46">
        <f>IFERROR(SUMIFS('4.3期末全在庫'!$G:$G,'4.3期末全在庫'!$B:$B,'4.仕掛品(製品課) (2)'!A495,'4.3期末全在庫'!$K:$K,"半製品"),"")</f>
        <v>0</v>
      </c>
      <c r="AJ495" s="47"/>
      <c r="AK495" s="46">
        <f t="shared" si="70"/>
        <v>0</v>
      </c>
      <c r="AL495" s="48"/>
      <c r="AM495" s="50"/>
      <c r="AN495" s="7"/>
      <c r="AO495" s="4">
        <v>0</v>
      </c>
      <c r="AQ495" s="3">
        <f t="shared" ca="1" si="76"/>
        <v>0</v>
      </c>
    </row>
    <row r="496" spans="1:43" ht="13.5" customHeight="1" collapsed="1">
      <c r="A496" s="59">
        <v>20110100010</v>
      </c>
      <c r="B496" s="41" t="s">
        <v>570</v>
      </c>
      <c r="C496" s="41" t="s">
        <v>481</v>
      </c>
      <c r="D496" s="41"/>
      <c r="E496" s="41" t="s">
        <v>481</v>
      </c>
      <c r="F496" s="41" t="s">
        <v>481</v>
      </c>
      <c r="G496" s="61" t="s">
        <v>531</v>
      </c>
      <c r="H496" s="43">
        <v>0</v>
      </c>
      <c r="I496" s="43"/>
      <c r="J496" s="43">
        <v>0</v>
      </c>
      <c r="K496" s="46">
        <f>IFERROR(SUMIF('3.外注加工費'!N:N,A:A,'3.外注加工費'!P:P),"")</f>
        <v>2000</v>
      </c>
      <c r="L496" s="60" t="s">
        <v>531</v>
      </c>
      <c r="M496" s="60" t="s">
        <v>531</v>
      </c>
      <c r="N496" s="60"/>
      <c r="O496" s="60"/>
      <c r="P496" s="60"/>
      <c r="Q496" s="60"/>
      <c r="R496" s="52">
        <f ca="1">SUMIF('4.1製品別資材価格'!$A:$C,A496,'4.1製品別資材価格'!$C:$C)</f>
        <v>0</v>
      </c>
      <c r="S496" s="60" t="s">
        <v>531</v>
      </c>
      <c r="T496" s="60" t="s">
        <v>531</v>
      </c>
      <c r="U496" s="46">
        <f>IFERROR(SUMIF('4.4製品課実績'!$A:$A,'4.仕掛品(製品課) (2)'!A496,'4.4製品課実績'!D:D),"")</f>
        <v>0</v>
      </c>
      <c r="V496" s="60" t="s">
        <v>531</v>
      </c>
      <c r="W496" s="46"/>
      <c r="X496" s="46">
        <f>$X$692/$W$692*W496</f>
        <v>0</v>
      </c>
      <c r="Y496" s="60" t="s">
        <v>531</v>
      </c>
      <c r="Z496" s="60" t="s">
        <v>531</v>
      </c>
      <c r="AA496" s="46">
        <f ca="1">IFERROR(SUMIF('3.外注加工費'!N:N,A:A,'3.外注加工費'!S:S),"")</f>
        <v>381892.21110636526</v>
      </c>
      <c r="AB496" s="46"/>
      <c r="AC496" s="46"/>
      <c r="AD496" s="46">
        <f t="shared" si="71"/>
        <v>2000</v>
      </c>
      <c r="AE496" s="46">
        <f t="shared" ca="1" si="72"/>
        <v>381892.21110636526</v>
      </c>
      <c r="AF496" s="52">
        <f t="shared" ca="1" si="73"/>
        <v>190.94610555318263</v>
      </c>
      <c r="AG496" s="46">
        <f t="shared" si="74"/>
        <v>0</v>
      </c>
      <c r="AH496" s="46">
        <f t="shared" ca="1" si="75"/>
        <v>0</v>
      </c>
      <c r="AI496" s="46">
        <f>IFERROR(SUMIFS('4.3期末全在庫'!$G:$G,'4.3期末全在庫'!$B:$B,'4.仕掛品(製品課) (2)'!A496,'4.3期末全在庫'!$K:$K,"半製品"),"")</f>
        <v>0</v>
      </c>
      <c r="AJ496" s="47"/>
      <c r="AK496" s="46">
        <f t="shared" ca="1" si="70"/>
        <v>0</v>
      </c>
      <c r="AL496" s="48"/>
      <c r="AM496" s="50"/>
      <c r="AN496" s="7"/>
      <c r="AO496" s="4">
        <v>0</v>
      </c>
      <c r="AQ496" s="3" t="str">
        <f t="shared" ca="1" si="76"/>
        <v>ok</v>
      </c>
    </row>
    <row r="497" spans="1:43" ht="13.5" customHeight="1">
      <c r="A497" s="59">
        <v>20110100011</v>
      </c>
      <c r="B497" s="41" t="s">
        <v>571</v>
      </c>
      <c r="C497" s="41" t="s">
        <v>481</v>
      </c>
      <c r="D497" s="41"/>
      <c r="E497" s="41" t="s">
        <v>481</v>
      </c>
      <c r="F497" s="41" t="s">
        <v>481</v>
      </c>
      <c r="G497" s="61" t="s">
        <v>531</v>
      </c>
      <c r="H497" s="43">
        <v>0</v>
      </c>
      <c r="I497" s="43"/>
      <c r="J497" s="43">
        <v>0</v>
      </c>
      <c r="K497" s="46">
        <f>IFERROR(SUMIF('3.外注加工費'!N:N,A:A,'3.外注加工費'!P:P),"")</f>
        <v>22704</v>
      </c>
      <c r="L497" s="60" t="s">
        <v>531</v>
      </c>
      <c r="M497" s="60" t="s">
        <v>531</v>
      </c>
      <c r="N497" s="60"/>
      <c r="O497" s="60"/>
      <c r="P497" s="60"/>
      <c r="Q497" s="60"/>
      <c r="R497" s="52">
        <f ca="1">SUMIF('4.1製品別資材価格'!$A:$C,A497,'4.1製品別資材価格'!$C:$C)</f>
        <v>0</v>
      </c>
      <c r="S497" s="60" t="s">
        <v>531</v>
      </c>
      <c r="T497" s="60" t="s">
        <v>531</v>
      </c>
      <c r="U497" s="46">
        <f>IFERROR(SUMIF('4.4製品課実績'!$A:$A,'4.仕掛品(製品課) (2)'!A497,'4.4製品課実績'!D:D),"")</f>
        <v>0</v>
      </c>
      <c r="V497" s="60" t="s">
        <v>531</v>
      </c>
      <c r="W497" s="46"/>
      <c r="X497" s="46">
        <f>$X$692/$W$692*W497</f>
        <v>0</v>
      </c>
      <c r="Y497" s="60" t="s">
        <v>531</v>
      </c>
      <c r="Z497" s="60" t="s">
        <v>531</v>
      </c>
      <c r="AA497" s="46">
        <f ca="1">IFERROR(SUMIF('3.外注加工費'!N:N,A:A,'3.外注加工費'!S:S),"")</f>
        <v>10809718.488852603</v>
      </c>
      <c r="AB497" s="46"/>
      <c r="AC497" s="46"/>
      <c r="AD497" s="46">
        <f t="shared" si="71"/>
        <v>22704</v>
      </c>
      <c r="AE497" s="46">
        <f t="shared" ca="1" si="72"/>
        <v>10809718.488852603</v>
      </c>
      <c r="AF497" s="52">
        <f t="shared" ca="1" si="73"/>
        <v>476.11515542867352</v>
      </c>
      <c r="AG497" s="46">
        <f t="shared" si="74"/>
        <v>0</v>
      </c>
      <c r="AH497" s="46">
        <f t="shared" ca="1" si="75"/>
        <v>0</v>
      </c>
      <c r="AI497" s="46">
        <f>IFERROR(SUMIFS('4.3期末全在庫'!$G:$G,'4.3期末全在庫'!$B:$B,'4.仕掛品(製品課) (2)'!A497,'4.3期末全在庫'!$K:$K,"半製品"),"")</f>
        <v>0</v>
      </c>
      <c r="AJ497" s="47"/>
      <c r="AK497" s="46">
        <f t="shared" ca="1" si="70"/>
        <v>0</v>
      </c>
      <c r="AL497" s="48"/>
      <c r="AM497" s="50"/>
      <c r="AN497" s="7"/>
      <c r="AO497" s="4">
        <v>0</v>
      </c>
      <c r="AQ497" s="3" t="str">
        <f t="shared" ca="1" si="76"/>
        <v>ok</v>
      </c>
    </row>
    <row r="498" spans="1:43" ht="13.5" customHeight="1">
      <c r="A498" s="59">
        <v>20110100012</v>
      </c>
      <c r="B498" s="41" t="s">
        <v>572</v>
      </c>
      <c r="C498" s="41" t="s">
        <v>481</v>
      </c>
      <c r="D498" s="41"/>
      <c r="E498" s="41" t="s">
        <v>481</v>
      </c>
      <c r="F498" s="41" t="s">
        <v>481</v>
      </c>
      <c r="G498" s="61" t="s">
        <v>531</v>
      </c>
      <c r="H498" s="43">
        <v>0</v>
      </c>
      <c r="I498" s="43"/>
      <c r="J498" s="43">
        <v>0</v>
      </c>
      <c r="K498" s="46">
        <f>IFERROR(SUMIF('3.外注加工費'!N:N,A:A,'3.外注加工費'!P:P),"")</f>
        <v>55296</v>
      </c>
      <c r="L498" s="60" t="s">
        <v>531</v>
      </c>
      <c r="M498" s="60" t="s">
        <v>531</v>
      </c>
      <c r="N498" s="60"/>
      <c r="O498" s="60"/>
      <c r="P498" s="60"/>
      <c r="Q498" s="60"/>
      <c r="R498" s="52">
        <f ca="1">SUMIF('4.1製品別資材価格'!$A:$C,A498,'4.1製品別資材価格'!$C:$C)</f>
        <v>0</v>
      </c>
      <c r="S498" s="60" t="s">
        <v>531</v>
      </c>
      <c r="T498" s="60" t="s">
        <v>531</v>
      </c>
      <c r="U498" s="46">
        <f>IFERROR(SUMIF('4.4製品課実績'!$A:$A,'4.仕掛品(製品課) (2)'!A498,'4.4製品課実績'!D:D),"")</f>
        <v>0</v>
      </c>
      <c r="V498" s="60" t="s">
        <v>531</v>
      </c>
      <c r="W498" s="46"/>
      <c r="X498" s="46">
        <f>$X$692/$W$692*W498</f>
        <v>0</v>
      </c>
      <c r="Y498" s="60" t="s">
        <v>531</v>
      </c>
      <c r="Z498" s="60" t="s">
        <v>531</v>
      </c>
      <c r="AA498" s="46">
        <f ca="1">IFERROR(SUMIF('3.外注加工費'!N:N,A:A,'3.外注加工費'!S:S),"")</f>
        <v>36001182.805537336</v>
      </c>
      <c r="AB498" s="46"/>
      <c r="AC498" s="46"/>
      <c r="AD498" s="46">
        <f t="shared" si="71"/>
        <v>55296</v>
      </c>
      <c r="AE498" s="46">
        <f t="shared" ca="1" si="72"/>
        <v>36001182.805537336</v>
      </c>
      <c r="AF498" s="52">
        <f t="shared" ca="1" si="73"/>
        <v>651.06305710245476</v>
      </c>
      <c r="AG498" s="46">
        <f t="shared" si="74"/>
        <v>0</v>
      </c>
      <c r="AH498" s="46">
        <f t="shared" ca="1" si="75"/>
        <v>0</v>
      </c>
      <c r="AI498" s="46">
        <f>IFERROR(SUMIFS('4.3期末全在庫'!$G:$G,'4.3期末全在庫'!$B:$B,'4.仕掛品(製品課) (2)'!A498,'4.3期末全在庫'!$K:$K,"半製品"),"")</f>
        <v>0</v>
      </c>
      <c r="AJ498" s="47"/>
      <c r="AK498" s="46">
        <f t="shared" ca="1" si="70"/>
        <v>0</v>
      </c>
      <c r="AL498" s="48"/>
      <c r="AM498" s="50"/>
      <c r="AN498" s="7"/>
      <c r="AO498" s="4">
        <v>681.68613836515158</v>
      </c>
      <c r="AQ498" s="3" t="str">
        <f t="shared" ca="1" si="76"/>
        <v>ok</v>
      </c>
    </row>
    <row r="499" spans="1:43" ht="13.5" hidden="1" customHeight="1" outlineLevel="1">
      <c r="A499" s="59">
        <v>20110200011</v>
      </c>
      <c r="B499" s="41" t="s">
        <v>573</v>
      </c>
      <c r="C499" s="41" t="s">
        <v>481</v>
      </c>
      <c r="D499" s="41"/>
      <c r="E499" s="41" t="s">
        <v>481</v>
      </c>
      <c r="F499" s="41" t="s">
        <v>481</v>
      </c>
      <c r="G499" s="61" t="s">
        <v>531</v>
      </c>
      <c r="H499" s="43">
        <v>0</v>
      </c>
      <c r="I499" s="43"/>
      <c r="J499" s="43">
        <v>0</v>
      </c>
      <c r="K499" s="46">
        <f>IFERROR(SUMIF('[1]3.外注加工費'!N:N,A:A,'[1]3.外注加工費'!P:P),"")</f>
        <v>0</v>
      </c>
      <c r="L499" s="60" t="s">
        <v>531</v>
      </c>
      <c r="M499" s="60" t="s">
        <v>531</v>
      </c>
      <c r="N499" s="60"/>
      <c r="O499" s="60"/>
      <c r="P499" s="60"/>
      <c r="Q499" s="60"/>
      <c r="R499" s="52">
        <f ca="1">SUMIF('4.1製品別資材価格'!$A:$C,A499,'4.1製品別資材価格'!$C:$C)</f>
        <v>0</v>
      </c>
      <c r="S499" s="60" t="s">
        <v>531</v>
      </c>
      <c r="T499" s="60" t="s">
        <v>531</v>
      </c>
      <c r="U499" s="46">
        <f>IFERROR(SUMIF('4.4製品課実績'!$A:$A,'4.仕掛品(製品課) (2)'!A499,'4.4製品課実績'!D:D),"")</f>
        <v>0</v>
      </c>
      <c r="V499" s="60" t="s">
        <v>531</v>
      </c>
      <c r="W499" s="46"/>
      <c r="X499" s="46">
        <f>$X$692/$W$692*W499</f>
        <v>0</v>
      </c>
      <c r="Y499" s="60" t="s">
        <v>531</v>
      </c>
      <c r="Z499" s="60" t="s">
        <v>531</v>
      </c>
      <c r="AA499" s="46">
        <f>IFERROR(SUMIF('[1]3.外注加工費'!N:N,A:A,'[1]3.外注加工費'!S:S),"")</f>
        <v>0</v>
      </c>
      <c r="AB499" s="46"/>
      <c r="AC499" s="46"/>
      <c r="AD499" s="46">
        <f t="shared" si="71"/>
        <v>0</v>
      </c>
      <c r="AE499" s="46">
        <f t="shared" si="72"/>
        <v>0</v>
      </c>
      <c r="AF499" s="52">
        <f t="shared" si="73"/>
        <v>0</v>
      </c>
      <c r="AG499" s="46">
        <f t="shared" si="74"/>
        <v>0</v>
      </c>
      <c r="AH499" s="46">
        <f t="shared" si="75"/>
        <v>0</v>
      </c>
      <c r="AI499" s="46">
        <f>IFERROR(SUMIFS('4.3期末全在庫'!$G:$G,'4.3期末全在庫'!$B:$B,'4.仕掛品(製品課) (2)'!A499,'4.3期末全在庫'!$K:$K,"半製品"),"")</f>
        <v>0</v>
      </c>
      <c r="AJ499" s="47"/>
      <c r="AK499" s="46">
        <f t="shared" si="70"/>
        <v>0</v>
      </c>
      <c r="AL499" s="48"/>
      <c r="AM499" s="50"/>
      <c r="AN499" s="7"/>
      <c r="AO499" s="4">
        <v>473.71873733289834</v>
      </c>
      <c r="AQ499" s="3">
        <f t="shared" ca="1" si="76"/>
        <v>0</v>
      </c>
    </row>
    <row r="500" spans="1:43" ht="13.5" hidden="1" customHeight="1" outlineLevel="1">
      <c r="A500" s="59">
        <v>20110200012</v>
      </c>
      <c r="B500" s="41" t="s">
        <v>574</v>
      </c>
      <c r="C500" s="41" t="s">
        <v>481</v>
      </c>
      <c r="D500" s="41"/>
      <c r="E500" s="41" t="s">
        <v>481</v>
      </c>
      <c r="F500" s="41" t="s">
        <v>481</v>
      </c>
      <c r="G500" s="61" t="s">
        <v>531</v>
      </c>
      <c r="H500" s="43">
        <v>0</v>
      </c>
      <c r="I500" s="43"/>
      <c r="J500" s="43">
        <v>0</v>
      </c>
      <c r="K500" s="46">
        <f>IFERROR(SUMIF('[1]3.外注加工費'!N:N,A:A,'[1]3.外注加工費'!P:P),"")</f>
        <v>0</v>
      </c>
      <c r="L500" s="60" t="s">
        <v>531</v>
      </c>
      <c r="M500" s="60" t="s">
        <v>531</v>
      </c>
      <c r="N500" s="60"/>
      <c r="O500" s="60"/>
      <c r="P500" s="60"/>
      <c r="Q500" s="60"/>
      <c r="R500" s="52">
        <f ca="1">SUMIF('4.1製品別資材価格'!$A:$C,A500,'4.1製品別資材価格'!$C:$C)</f>
        <v>0</v>
      </c>
      <c r="S500" s="60" t="s">
        <v>531</v>
      </c>
      <c r="T500" s="60" t="s">
        <v>531</v>
      </c>
      <c r="U500" s="46">
        <f>IFERROR(SUMIF('4.4製品課実績'!$A:$A,'4.仕掛品(製品課) (2)'!A500,'4.4製品課実績'!D:D),"")</f>
        <v>0</v>
      </c>
      <c r="V500" s="60" t="s">
        <v>531</v>
      </c>
      <c r="W500" s="46"/>
      <c r="X500" s="46">
        <f>$X$692/$W$692*W500</f>
        <v>0</v>
      </c>
      <c r="Y500" s="60" t="s">
        <v>531</v>
      </c>
      <c r="Z500" s="60" t="s">
        <v>531</v>
      </c>
      <c r="AA500" s="46">
        <f>IFERROR(SUMIF('[1]3.外注加工費'!N:N,A:A,'[1]3.外注加工費'!S:S),"")</f>
        <v>0</v>
      </c>
      <c r="AB500" s="46"/>
      <c r="AC500" s="46"/>
      <c r="AD500" s="46">
        <f t="shared" si="71"/>
        <v>0</v>
      </c>
      <c r="AE500" s="46">
        <f t="shared" si="72"/>
        <v>0</v>
      </c>
      <c r="AF500" s="52">
        <f t="shared" si="73"/>
        <v>0</v>
      </c>
      <c r="AG500" s="46">
        <f t="shared" si="74"/>
        <v>0</v>
      </c>
      <c r="AH500" s="46">
        <f t="shared" si="75"/>
        <v>0</v>
      </c>
      <c r="AI500" s="46">
        <f>IFERROR(SUMIFS('4.3期末全在庫'!$G:$G,'4.3期末全在庫'!$B:$B,'4.仕掛品(製品課) (2)'!A500,'4.3期末全在庫'!$K:$K,"半製品"),"")</f>
        <v>0</v>
      </c>
      <c r="AJ500" s="47"/>
      <c r="AK500" s="46">
        <f t="shared" si="70"/>
        <v>0</v>
      </c>
      <c r="AL500" s="48"/>
      <c r="AM500" s="50"/>
      <c r="AN500" s="7"/>
      <c r="AO500" s="4">
        <v>0</v>
      </c>
      <c r="AQ500" s="3">
        <f t="shared" ca="1" si="76"/>
        <v>0</v>
      </c>
    </row>
    <row r="501" spans="1:43" ht="13.5" hidden="1" customHeight="1" outlineLevel="1">
      <c r="A501" s="59">
        <v>20110600011</v>
      </c>
      <c r="B501" s="41" t="s">
        <v>575</v>
      </c>
      <c r="C501" s="41" t="s">
        <v>481</v>
      </c>
      <c r="D501" s="41"/>
      <c r="E501" s="41" t="s">
        <v>481</v>
      </c>
      <c r="F501" s="41" t="s">
        <v>481</v>
      </c>
      <c r="G501" s="61" t="s">
        <v>531</v>
      </c>
      <c r="H501" s="43">
        <v>0</v>
      </c>
      <c r="I501" s="43"/>
      <c r="J501" s="43">
        <v>0</v>
      </c>
      <c r="K501" s="46">
        <f>IFERROR(SUMIF('[1]3.外注加工費'!N:N,A:A,'[1]3.外注加工費'!P:P),"")</f>
        <v>0</v>
      </c>
      <c r="L501" s="60" t="s">
        <v>531</v>
      </c>
      <c r="M501" s="60" t="s">
        <v>531</v>
      </c>
      <c r="N501" s="60"/>
      <c r="O501" s="60"/>
      <c r="P501" s="60"/>
      <c r="Q501" s="60"/>
      <c r="R501" s="52">
        <f ca="1">SUMIF('4.1製品別資材価格'!$A:$C,A501,'4.1製品別資材価格'!$C:$C)</f>
        <v>0</v>
      </c>
      <c r="S501" s="60" t="s">
        <v>531</v>
      </c>
      <c r="T501" s="60" t="s">
        <v>531</v>
      </c>
      <c r="U501" s="46">
        <f>IFERROR(SUMIF('4.4製品課実績'!$A:$A,'4.仕掛品(製品課) (2)'!A501,'4.4製品課実績'!D:D),"")</f>
        <v>0</v>
      </c>
      <c r="V501" s="60" t="s">
        <v>531</v>
      </c>
      <c r="W501" s="46"/>
      <c r="X501" s="46">
        <f>$X$692/$W$692*W501</f>
        <v>0</v>
      </c>
      <c r="Y501" s="60" t="s">
        <v>531</v>
      </c>
      <c r="Z501" s="60" t="s">
        <v>531</v>
      </c>
      <c r="AA501" s="46">
        <f>IFERROR(SUMIF('[1]3.外注加工費'!N:N,A:A,'[1]3.外注加工費'!S:S),"")</f>
        <v>0</v>
      </c>
      <c r="AB501" s="46"/>
      <c r="AC501" s="46"/>
      <c r="AD501" s="46">
        <f t="shared" si="71"/>
        <v>0</v>
      </c>
      <c r="AE501" s="46">
        <f t="shared" si="72"/>
        <v>0</v>
      </c>
      <c r="AF501" s="52">
        <f t="shared" si="73"/>
        <v>0</v>
      </c>
      <c r="AG501" s="46">
        <f t="shared" si="74"/>
        <v>0</v>
      </c>
      <c r="AH501" s="46">
        <f t="shared" si="75"/>
        <v>0</v>
      </c>
      <c r="AI501" s="46">
        <f>IFERROR(SUMIFS('4.3期末全在庫'!$G:$G,'4.3期末全在庫'!$B:$B,'4.仕掛品(製品課) (2)'!A501,'4.3期末全在庫'!$K:$K,"半製品"),"")</f>
        <v>0</v>
      </c>
      <c r="AJ501" s="47"/>
      <c r="AK501" s="46">
        <f t="shared" si="70"/>
        <v>0</v>
      </c>
      <c r="AL501" s="48"/>
      <c r="AM501" s="50"/>
      <c r="AN501" s="7"/>
      <c r="AO501" s="4">
        <v>721.3444409387314</v>
      </c>
      <c r="AQ501" s="3">
        <f t="shared" ca="1" si="76"/>
        <v>0</v>
      </c>
    </row>
    <row r="502" spans="1:43" ht="13.5" hidden="1" customHeight="1" outlineLevel="1">
      <c r="A502" s="59">
        <v>20110800285</v>
      </c>
      <c r="B502" s="41" t="s">
        <v>576</v>
      </c>
      <c r="C502" s="41" t="s">
        <v>481</v>
      </c>
      <c r="D502" s="41"/>
      <c r="E502" s="41" t="s">
        <v>481</v>
      </c>
      <c r="F502" s="41" t="s">
        <v>481</v>
      </c>
      <c r="G502" s="61" t="s">
        <v>531</v>
      </c>
      <c r="H502" s="43">
        <v>0</v>
      </c>
      <c r="I502" s="43"/>
      <c r="J502" s="43">
        <v>0</v>
      </c>
      <c r="K502" s="46">
        <f>IFERROR(SUMIF('[1]3.外注加工費'!N:N,A:A,'[1]3.外注加工費'!P:P),"")</f>
        <v>0</v>
      </c>
      <c r="L502" s="60" t="s">
        <v>531</v>
      </c>
      <c r="M502" s="60" t="s">
        <v>531</v>
      </c>
      <c r="N502" s="60"/>
      <c r="O502" s="60"/>
      <c r="P502" s="60"/>
      <c r="Q502" s="60"/>
      <c r="R502" s="52">
        <f ca="1">SUMIF('4.1製品別資材価格'!$A:$C,A502,'4.1製品別資材価格'!$C:$C)</f>
        <v>0</v>
      </c>
      <c r="S502" s="60" t="s">
        <v>531</v>
      </c>
      <c r="T502" s="60" t="s">
        <v>531</v>
      </c>
      <c r="U502" s="46">
        <f>IFERROR(SUMIF('4.4製品課実績'!$A:$A,'4.仕掛品(製品課) (2)'!A502,'4.4製品課実績'!D:D),"")</f>
        <v>0</v>
      </c>
      <c r="V502" s="60" t="s">
        <v>531</v>
      </c>
      <c r="W502" s="46"/>
      <c r="X502" s="46">
        <f>$X$692/$W$692*W502</f>
        <v>0</v>
      </c>
      <c r="Y502" s="60" t="s">
        <v>531</v>
      </c>
      <c r="Z502" s="60" t="s">
        <v>531</v>
      </c>
      <c r="AA502" s="46">
        <f>IFERROR(SUMIF('[1]3.外注加工費'!N:N,A:A,'[1]3.外注加工費'!S:S),"")</f>
        <v>0</v>
      </c>
      <c r="AB502" s="46"/>
      <c r="AC502" s="46"/>
      <c r="AD502" s="46">
        <f t="shared" si="71"/>
        <v>0</v>
      </c>
      <c r="AE502" s="46">
        <f t="shared" si="72"/>
        <v>0</v>
      </c>
      <c r="AF502" s="52">
        <f t="shared" si="73"/>
        <v>0</v>
      </c>
      <c r="AG502" s="46">
        <f t="shared" si="74"/>
        <v>0</v>
      </c>
      <c r="AH502" s="46">
        <f t="shared" si="75"/>
        <v>0</v>
      </c>
      <c r="AI502" s="46">
        <f>IFERROR(SUMIFS('4.3期末全在庫'!$G:$G,'4.3期末全在庫'!$B:$B,'4.仕掛品(製品課) (2)'!A502,'4.3期末全在庫'!$K:$K,"半製品"),"")</f>
        <v>0</v>
      </c>
      <c r="AJ502" s="47"/>
      <c r="AK502" s="46">
        <f t="shared" si="70"/>
        <v>0</v>
      </c>
      <c r="AL502" s="48"/>
      <c r="AM502" s="50"/>
      <c r="AN502" s="7"/>
      <c r="AO502" s="4">
        <v>50.198915440653124</v>
      </c>
      <c r="AQ502" s="3">
        <f t="shared" ca="1" si="76"/>
        <v>0</v>
      </c>
    </row>
    <row r="503" spans="1:43" ht="13.5" customHeight="1" collapsed="1">
      <c r="A503" s="59">
        <v>20110800694</v>
      </c>
      <c r="B503" s="41" t="s">
        <v>577</v>
      </c>
      <c r="C503" s="41" t="s">
        <v>481</v>
      </c>
      <c r="D503" s="41"/>
      <c r="E503" s="41" t="s">
        <v>481</v>
      </c>
      <c r="F503" s="41" t="s">
        <v>481</v>
      </c>
      <c r="G503" s="61" t="s">
        <v>531</v>
      </c>
      <c r="H503" s="43">
        <v>0</v>
      </c>
      <c r="I503" s="43"/>
      <c r="J503" s="43">
        <v>0</v>
      </c>
      <c r="K503" s="46">
        <f>IFERROR(SUMIF('3.外注加工費'!N:N,A:A,'3.外注加工費'!P:P),"")</f>
        <v>503</v>
      </c>
      <c r="L503" s="60" t="s">
        <v>531</v>
      </c>
      <c r="M503" s="60" t="s">
        <v>531</v>
      </c>
      <c r="N503" s="60"/>
      <c r="O503" s="60"/>
      <c r="P503" s="60"/>
      <c r="Q503" s="60"/>
      <c r="R503" s="52">
        <f ca="1">SUMIF('4.1製品別資材価格'!$A:$C,A503,'4.1製品別資材価格'!$C:$C)</f>
        <v>0</v>
      </c>
      <c r="S503" s="60" t="s">
        <v>531</v>
      </c>
      <c r="T503" s="60" t="s">
        <v>531</v>
      </c>
      <c r="U503" s="46">
        <f>IFERROR(SUMIF('4.4製品課実績'!$A:$A,'4.仕掛品(製品課) (2)'!A503,'4.4製品課実績'!D:D),"")</f>
        <v>0</v>
      </c>
      <c r="V503" s="60" t="s">
        <v>531</v>
      </c>
      <c r="W503" s="46"/>
      <c r="X503" s="46">
        <f>$X$692/$W$692*W503</f>
        <v>0</v>
      </c>
      <c r="Y503" s="60" t="s">
        <v>531</v>
      </c>
      <c r="Z503" s="60" t="s">
        <v>531</v>
      </c>
      <c r="AA503" s="46">
        <f ca="1">IFERROR(SUMIF('3.外注加工費'!N:N,A:A,'3.外注加工費'!S:S),"")</f>
        <v>2410573.0142130721</v>
      </c>
      <c r="AB503" s="46"/>
      <c r="AC503" s="46"/>
      <c r="AD503" s="46">
        <f t="shared" si="71"/>
        <v>503</v>
      </c>
      <c r="AE503" s="46">
        <f t="shared" ca="1" si="72"/>
        <v>2410573.0142130721</v>
      </c>
      <c r="AF503" s="52">
        <f t="shared" ca="1" si="73"/>
        <v>4792.391678356008</v>
      </c>
      <c r="AG503" s="46">
        <f t="shared" si="74"/>
        <v>0</v>
      </c>
      <c r="AH503" s="46">
        <f t="shared" ca="1" si="75"/>
        <v>0</v>
      </c>
      <c r="AI503" s="46">
        <f>IFERROR(SUMIFS('4.3期末全在庫'!$G:$G,'4.3期末全在庫'!$B:$B,'4.仕掛品(製品課) (2)'!A503,'4.3期末全在庫'!$K:$K,"半製品"),"")</f>
        <v>0</v>
      </c>
      <c r="AJ503" s="47"/>
      <c r="AK503" s="46">
        <f t="shared" ca="1" si="70"/>
        <v>0</v>
      </c>
      <c r="AL503" s="48"/>
      <c r="AM503" s="50"/>
      <c r="AN503" s="7"/>
      <c r="AO503" s="4">
        <v>1308.3755437476764</v>
      </c>
      <c r="AQ503" s="3" t="str">
        <f t="shared" ca="1" si="76"/>
        <v>ok</v>
      </c>
    </row>
    <row r="504" spans="1:43" ht="13.5" hidden="1" customHeight="1" outlineLevel="1">
      <c r="A504" s="59">
        <v>20110800757</v>
      </c>
      <c r="B504" s="41" t="s">
        <v>578</v>
      </c>
      <c r="C504" s="41" t="s">
        <v>481</v>
      </c>
      <c r="D504" s="41"/>
      <c r="E504" s="41" t="s">
        <v>481</v>
      </c>
      <c r="F504" s="41" t="s">
        <v>481</v>
      </c>
      <c r="G504" s="61" t="s">
        <v>531</v>
      </c>
      <c r="H504" s="43">
        <v>0</v>
      </c>
      <c r="I504" s="43"/>
      <c r="J504" s="43">
        <v>0</v>
      </c>
      <c r="K504" s="46">
        <f>IFERROR(SUMIF('[1]3.外注加工費'!N:N,A:A,'[1]3.外注加工費'!P:P),"")</f>
        <v>0</v>
      </c>
      <c r="L504" s="60" t="s">
        <v>531</v>
      </c>
      <c r="M504" s="60" t="s">
        <v>531</v>
      </c>
      <c r="N504" s="60"/>
      <c r="O504" s="60"/>
      <c r="P504" s="60"/>
      <c r="Q504" s="60"/>
      <c r="R504" s="52">
        <f ca="1">SUMIF('4.1製品別資材価格'!$A:$C,A504,'4.1製品別資材価格'!$C:$C)</f>
        <v>0</v>
      </c>
      <c r="S504" s="60" t="s">
        <v>531</v>
      </c>
      <c r="T504" s="60" t="s">
        <v>531</v>
      </c>
      <c r="U504" s="46">
        <f>IFERROR(SUMIF('4.4製品課実績'!$A:$A,'4.仕掛品(製品課) (2)'!A504,'4.4製品課実績'!D:D),"")</f>
        <v>0</v>
      </c>
      <c r="V504" s="60" t="s">
        <v>531</v>
      </c>
      <c r="W504" s="46"/>
      <c r="X504" s="46">
        <f>$X$692/$W$692*W504</f>
        <v>0</v>
      </c>
      <c r="Y504" s="60" t="s">
        <v>531</v>
      </c>
      <c r="Z504" s="60" t="s">
        <v>531</v>
      </c>
      <c r="AA504" s="46">
        <f>IFERROR(SUMIF('[1]3.外注加工費'!N:N,A:A,'[1]3.外注加工費'!S:S),"")</f>
        <v>0</v>
      </c>
      <c r="AB504" s="46"/>
      <c r="AC504" s="46"/>
      <c r="AD504" s="46">
        <f t="shared" si="71"/>
        <v>0</v>
      </c>
      <c r="AE504" s="46">
        <f t="shared" si="72"/>
        <v>0</v>
      </c>
      <c r="AF504" s="52">
        <f t="shared" si="73"/>
        <v>0</v>
      </c>
      <c r="AG504" s="46">
        <f t="shared" si="74"/>
        <v>0</v>
      </c>
      <c r="AH504" s="46">
        <f t="shared" si="75"/>
        <v>0</v>
      </c>
      <c r="AI504" s="46">
        <f>IFERROR(SUMIFS('4.3期末全在庫'!$G:$G,'4.3期末全在庫'!$B:$B,'4.仕掛品(製品課) (2)'!A504,'4.3期末全在庫'!$K:$K,"半製品"),"")</f>
        <v>0</v>
      </c>
      <c r="AJ504" s="47"/>
      <c r="AK504" s="46">
        <f t="shared" si="70"/>
        <v>0</v>
      </c>
      <c r="AL504" s="48"/>
      <c r="AM504" s="50"/>
      <c r="AN504" s="7"/>
      <c r="AO504" s="4">
        <v>3847.97471941709</v>
      </c>
      <c r="AQ504" s="3">
        <f t="shared" ca="1" si="76"/>
        <v>0</v>
      </c>
    </row>
    <row r="505" spans="1:43" ht="13.5" hidden="1" customHeight="1" outlineLevel="1">
      <c r="A505" s="59">
        <v>20110900054</v>
      </c>
      <c r="B505" s="41" t="s">
        <v>579</v>
      </c>
      <c r="C505" s="41" t="s">
        <v>481</v>
      </c>
      <c r="D505" s="41"/>
      <c r="E505" s="41" t="s">
        <v>481</v>
      </c>
      <c r="F505" s="41" t="s">
        <v>481</v>
      </c>
      <c r="G505" s="61" t="s">
        <v>531</v>
      </c>
      <c r="H505" s="43">
        <v>0</v>
      </c>
      <c r="I505" s="43"/>
      <c r="J505" s="43">
        <v>0</v>
      </c>
      <c r="K505" s="46">
        <f>IFERROR(SUMIF('[1]3.外注加工費'!N:N,A:A,'[1]3.外注加工費'!P:P),"")</f>
        <v>0</v>
      </c>
      <c r="L505" s="60" t="s">
        <v>531</v>
      </c>
      <c r="M505" s="60" t="s">
        <v>531</v>
      </c>
      <c r="N505" s="60"/>
      <c r="O505" s="60"/>
      <c r="P505" s="60"/>
      <c r="Q505" s="60"/>
      <c r="R505" s="52">
        <f ca="1">SUMIF('4.1製品別資材価格'!$A:$C,A505,'4.1製品別資材価格'!$C:$C)</f>
        <v>0</v>
      </c>
      <c r="S505" s="60" t="s">
        <v>531</v>
      </c>
      <c r="T505" s="60" t="s">
        <v>531</v>
      </c>
      <c r="U505" s="46">
        <f>IFERROR(SUMIF('4.4製品課実績'!$A:$A,'4.仕掛品(製品課) (2)'!A505,'4.4製品課実績'!D:D),"")</f>
        <v>0</v>
      </c>
      <c r="V505" s="60" t="s">
        <v>531</v>
      </c>
      <c r="W505" s="46"/>
      <c r="X505" s="46">
        <f>$X$692/$W$692*W505</f>
        <v>0</v>
      </c>
      <c r="Y505" s="60" t="s">
        <v>531</v>
      </c>
      <c r="Z505" s="60" t="s">
        <v>531</v>
      </c>
      <c r="AA505" s="46">
        <f>IFERROR(SUMIF('[1]3.外注加工費'!N:N,A:A,'[1]3.外注加工費'!S:S),"")</f>
        <v>0</v>
      </c>
      <c r="AB505" s="46"/>
      <c r="AC505" s="46"/>
      <c r="AD505" s="46">
        <f t="shared" si="71"/>
        <v>0</v>
      </c>
      <c r="AE505" s="46">
        <f t="shared" si="72"/>
        <v>0</v>
      </c>
      <c r="AF505" s="52">
        <f t="shared" si="73"/>
        <v>0</v>
      </c>
      <c r="AG505" s="46">
        <f t="shared" si="74"/>
        <v>0</v>
      </c>
      <c r="AH505" s="46">
        <f t="shared" si="75"/>
        <v>0</v>
      </c>
      <c r="AI505" s="46">
        <f>IFERROR(SUMIFS('4.3期末全在庫'!$G:$G,'4.3期末全在庫'!$B:$B,'4.仕掛品(製品課) (2)'!A505,'4.3期末全在庫'!$K:$K,"半製品"),"")</f>
        <v>0</v>
      </c>
      <c r="AJ505" s="47"/>
      <c r="AK505" s="46">
        <f t="shared" si="70"/>
        <v>0</v>
      </c>
      <c r="AL505" s="48"/>
      <c r="AM505" s="50"/>
      <c r="AN505" s="7"/>
      <c r="AO505" s="4">
        <v>0</v>
      </c>
      <c r="AQ505" s="3">
        <f t="shared" ca="1" si="76"/>
        <v>0</v>
      </c>
    </row>
    <row r="506" spans="1:43" ht="13.5" customHeight="1" collapsed="1">
      <c r="A506" s="59">
        <v>20111000034</v>
      </c>
      <c r="B506" s="41" t="s">
        <v>580</v>
      </c>
      <c r="C506" s="41" t="s">
        <v>481</v>
      </c>
      <c r="D506" s="41"/>
      <c r="E506" s="41" t="s">
        <v>481</v>
      </c>
      <c r="F506" s="41" t="s">
        <v>481</v>
      </c>
      <c r="G506" s="61" t="s">
        <v>531</v>
      </c>
      <c r="H506" s="43">
        <v>0</v>
      </c>
      <c r="I506" s="43"/>
      <c r="J506" s="43">
        <v>0</v>
      </c>
      <c r="K506" s="46">
        <f>IFERROR(SUMIF('3.外注加工費'!N:N,A:A,'3.外注加工費'!P:P),"")</f>
        <v>11700</v>
      </c>
      <c r="L506" s="60" t="s">
        <v>531</v>
      </c>
      <c r="M506" s="60" t="s">
        <v>531</v>
      </c>
      <c r="N506" s="60"/>
      <c r="O506" s="60"/>
      <c r="P506" s="60"/>
      <c r="Q506" s="60"/>
      <c r="R506" s="52">
        <f ca="1">SUMIF('4.1製品別資材価格'!$A:$C,A506,'4.1製品別資材価格'!$C:$C)</f>
        <v>0</v>
      </c>
      <c r="S506" s="60" t="s">
        <v>531</v>
      </c>
      <c r="T506" s="60" t="s">
        <v>531</v>
      </c>
      <c r="U506" s="46">
        <f>IFERROR(SUMIF('4.4製品課実績'!$A:$A,'4.仕掛品(製品課) (2)'!A506,'4.4製品課実績'!D:D),"")</f>
        <v>0</v>
      </c>
      <c r="V506" s="60" t="s">
        <v>531</v>
      </c>
      <c r="W506" s="46"/>
      <c r="X506" s="46">
        <f>$X$692/$W$692*W506</f>
        <v>0</v>
      </c>
      <c r="Y506" s="60" t="s">
        <v>531</v>
      </c>
      <c r="Z506" s="60" t="s">
        <v>531</v>
      </c>
      <c r="AA506" s="46">
        <f ca="1">IFERROR(SUMIF('3.外注加工費'!N:N,A:A,'3.外注加工費'!S:S),"")</f>
        <v>10128360.826090598</v>
      </c>
      <c r="AB506" s="46"/>
      <c r="AC506" s="46"/>
      <c r="AD506" s="46">
        <f t="shared" si="71"/>
        <v>11700</v>
      </c>
      <c r="AE506" s="46">
        <f t="shared" ca="1" si="72"/>
        <v>10128360.826090598</v>
      </c>
      <c r="AF506" s="52">
        <f t="shared" ca="1" si="73"/>
        <v>865.67186547782887</v>
      </c>
      <c r="AG506" s="46">
        <f t="shared" si="74"/>
        <v>0</v>
      </c>
      <c r="AH506" s="46">
        <f t="shared" ca="1" si="75"/>
        <v>0</v>
      </c>
      <c r="AI506" s="46">
        <f>IFERROR(SUMIFS('4.3期末全在庫'!$G:$G,'4.3期末全在庫'!$B:$B,'4.仕掛品(製品課) (2)'!A506,'4.3期末全在庫'!$K:$K,"半製品"),"")</f>
        <v>0</v>
      </c>
      <c r="AJ506" s="47"/>
      <c r="AK506" s="46">
        <f t="shared" ca="1" si="70"/>
        <v>0</v>
      </c>
      <c r="AL506" s="48"/>
      <c r="AM506" s="50"/>
      <c r="AN506" s="7"/>
      <c r="AO506" s="4">
        <v>0</v>
      </c>
      <c r="AQ506" s="3" t="str">
        <f t="shared" ca="1" si="76"/>
        <v>ok</v>
      </c>
    </row>
    <row r="507" spans="1:43" ht="13.5" customHeight="1">
      <c r="A507" s="59">
        <v>20111000035</v>
      </c>
      <c r="B507" s="41" t="s">
        <v>581</v>
      </c>
      <c r="C507" s="41" t="s">
        <v>481</v>
      </c>
      <c r="D507" s="41"/>
      <c r="E507" s="41" t="s">
        <v>481</v>
      </c>
      <c r="F507" s="41" t="s">
        <v>481</v>
      </c>
      <c r="G507" s="61" t="s">
        <v>531</v>
      </c>
      <c r="H507" s="43">
        <v>0</v>
      </c>
      <c r="I507" s="43"/>
      <c r="J507" s="43">
        <v>0</v>
      </c>
      <c r="K507" s="46">
        <f>IFERROR(SUMIF('3.外注加工費'!N:N,A:A,'3.外注加工費'!P:P),"")</f>
        <v>4500</v>
      </c>
      <c r="L507" s="60" t="s">
        <v>531</v>
      </c>
      <c r="M507" s="60" t="s">
        <v>531</v>
      </c>
      <c r="N507" s="60"/>
      <c r="O507" s="60"/>
      <c r="P507" s="60"/>
      <c r="Q507" s="60"/>
      <c r="R507" s="52">
        <f ca="1">SUMIF('4.1製品別資材価格'!$A:$C,A507,'4.1製品別資材価格'!$C:$C)</f>
        <v>0</v>
      </c>
      <c r="S507" s="60" t="s">
        <v>531</v>
      </c>
      <c r="T507" s="60" t="s">
        <v>531</v>
      </c>
      <c r="U507" s="46">
        <f>IFERROR(SUMIF('4.4製品課実績'!$A:$A,'4.仕掛品(製品課) (2)'!A507,'4.4製品課実績'!D:D),"")</f>
        <v>0</v>
      </c>
      <c r="V507" s="60" t="s">
        <v>531</v>
      </c>
      <c r="W507" s="46"/>
      <c r="X507" s="46">
        <f>$X$692/$W$692*W507</f>
        <v>0</v>
      </c>
      <c r="Y507" s="60" t="s">
        <v>531</v>
      </c>
      <c r="Z507" s="60" t="s">
        <v>531</v>
      </c>
      <c r="AA507" s="46">
        <f ca="1">IFERROR(SUMIF('3.外注加工費'!N:N,A:A,'3.外注加工費'!S:S),"")</f>
        <v>1490879.3238784831</v>
      </c>
      <c r="AB507" s="46"/>
      <c r="AC507" s="46"/>
      <c r="AD507" s="46">
        <f t="shared" si="71"/>
        <v>4500</v>
      </c>
      <c r="AE507" s="46">
        <f t="shared" ca="1" si="72"/>
        <v>1490879.3238784831</v>
      </c>
      <c r="AF507" s="52">
        <f t="shared" ca="1" si="73"/>
        <v>331.30651641744072</v>
      </c>
      <c r="AG507" s="46">
        <f t="shared" si="74"/>
        <v>0</v>
      </c>
      <c r="AH507" s="46">
        <f t="shared" ca="1" si="75"/>
        <v>0</v>
      </c>
      <c r="AI507" s="46">
        <f>IFERROR(SUMIFS('4.3期末全在庫'!$G:$G,'4.3期末全在庫'!$B:$B,'4.仕掛品(製品課) (2)'!A507,'4.3期末全在庫'!$K:$K,"半製品"),"")</f>
        <v>0</v>
      </c>
      <c r="AJ507" s="47"/>
      <c r="AK507" s="46">
        <f t="shared" ca="1" si="70"/>
        <v>0</v>
      </c>
      <c r="AL507" s="48"/>
      <c r="AM507" s="50"/>
      <c r="AN507" s="7"/>
      <c r="AO507" s="4">
        <v>75.321893038593274</v>
      </c>
      <c r="AQ507" s="3" t="str">
        <f t="shared" ca="1" si="76"/>
        <v>ok</v>
      </c>
    </row>
    <row r="508" spans="1:43" ht="13.5" hidden="1" customHeight="1" outlineLevel="1">
      <c r="A508" s="59">
        <v>20111001001</v>
      </c>
      <c r="B508" s="41" t="s">
        <v>582</v>
      </c>
      <c r="C508" s="41" t="s">
        <v>481</v>
      </c>
      <c r="D508" s="41"/>
      <c r="E508" s="41" t="s">
        <v>481</v>
      </c>
      <c r="F508" s="41" t="s">
        <v>481</v>
      </c>
      <c r="G508" s="61" t="s">
        <v>531</v>
      </c>
      <c r="H508" s="43">
        <v>0</v>
      </c>
      <c r="I508" s="43"/>
      <c r="J508" s="43">
        <v>0</v>
      </c>
      <c r="K508" s="46">
        <f>IFERROR(SUMIF('[1]3.外注加工費'!N:N,A:A,'[1]3.外注加工費'!P:P),"")</f>
        <v>0</v>
      </c>
      <c r="L508" s="60" t="s">
        <v>531</v>
      </c>
      <c r="M508" s="60" t="s">
        <v>531</v>
      </c>
      <c r="N508" s="60"/>
      <c r="O508" s="60"/>
      <c r="P508" s="60"/>
      <c r="Q508" s="60"/>
      <c r="R508" s="52">
        <f ca="1">SUMIF('4.1製品別資材価格'!$A:$C,A508,'4.1製品別資材価格'!$C:$C)</f>
        <v>0</v>
      </c>
      <c r="S508" s="60" t="s">
        <v>531</v>
      </c>
      <c r="T508" s="60" t="s">
        <v>531</v>
      </c>
      <c r="U508" s="46">
        <f>IFERROR(SUMIF('4.4製品課実績'!$A:$A,'4.仕掛品(製品課) (2)'!A508,'4.4製品課実績'!D:D),"")</f>
        <v>0</v>
      </c>
      <c r="V508" s="60" t="s">
        <v>531</v>
      </c>
      <c r="W508" s="46"/>
      <c r="X508" s="46">
        <f>$X$692/$W$692*W508</f>
        <v>0</v>
      </c>
      <c r="Y508" s="60" t="s">
        <v>531</v>
      </c>
      <c r="Z508" s="60" t="s">
        <v>531</v>
      </c>
      <c r="AA508" s="46">
        <f>IFERROR(SUMIF('[1]3.外注加工費'!N:N,A:A,'[1]3.外注加工費'!S:S),"")</f>
        <v>0</v>
      </c>
      <c r="AB508" s="46"/>
      <c r="AC508" s="46"/>
      <c r="AD508" s="46">
        <f t="shared" si="71"/>
        <v>0</v>
      </c>
      <c r="AE508" s="46">
        <f t="shared" si="72"/>
        <v>0</v>
      </c>
      <c r="AF508" s="52">
        <f t="shared" si="73"/>
        <v>0</v>
      </c>
      <c r="AG508" s="46">
        <f t="shared" si="74"/>
        <v>0</v>
      </c>
      <c r="AH508" s="46">
        <f t="shared" si="75"/>
        <v>0</v>
      </c>
      <c r="AI508" s="46">
        <f>IFERROR(SUMIFS('4.3期末全在庫'!$G:$G,'4.3期末全在庫'!$B:$B,'4.仕掛品(製品課) (2)'!A508,'4.3期末全在庫'!$K:$K,"半製品"),"")</f>
        <v>0</v>
      </c>
      <c r="AJ508" s="47"/>
      <c r="AK508" s="46">
        <f t="shared" si="70"/>
        <v>0</v>
      </c>
      <c r="AL508" s="48"/>
      <c r="AM508" s="50"/>
      <c r="AN508" s="7"/>
      <c r="AO508" s="4">
        <v>77.991314917088303</v>
      </c>
      <c r="AQ508" s="3">
        <f t="shared" ca="1" si="76"/>
        <v>0</v>
      </c>
    </row>
    <row r="509" spans="1:43" ht="13.5" hidden="1" customHeight="1" outlineLevel="1">
      <c r="A509" s="59">
        <v>20111001002</v>
      </c>
      <c r="B509" s="41" t="s">
        <v>583</v>
      </c>
      <c r="C509" s="41" t="s">
        <v>481</v>
      </c>
      <c r="D509" s="41"/>
      <c r="E509" s="41" t="s">
        <v>481</v>
      </c>
      <c r="F509" s="41" t="s">
        <v>481</v>
      </c>
      <c r="G509" s="61" t="s">
        <v>531</v>
      </c>
      <c r="H509" s="43">
        <v>0</v>
      </c>
      <c r="I509" s="43"/>
      <c r="J509" s="43">
        <v>0</v>
      </c>
      <c r="K509" s="46">
        <f>IFERROR(SUMIF('[1]3.外注加工費'!N:N,A:A,'[1]3.外注加工費'!P:P),"")</f>
        <v>0</v>
      </c>
      <c r="L509" s="60" t="s">
        <v>531</v>
      </c>
      <c r="M509" s="60" t="s">
        <v>531</v>
      </c>
      <c r="N509" s="60"/>
      <c r="O509" s="60"/>
      <c r="P509" s="60"/>
      <c r="Q509" s="60"/>
      <c r="R509" s="52">
        <f ca="1">SUMIF('4.1製品別資材価格'!$A:$C,A509,'4.1製品別資材価格'!$C:$C)</f>
        <v>0</v>
      </c>
      <c r="S509" s="60" t="s">
        <v>531</v>
      </c>
      <c r="T509" s="60" t="s">
        <v>531</v>
      </c>
      <c r="U509" s="46">
        <f>IFERROR(SUMIF('4.4製品課実績'!$A:$A,'4.仕掛品(製品課) (2)'!A509,'4.4製品課実績'!D:D),"")</f>
        <v>0</v>
      </c>
      <c r="V509" s="60" t="s">
        <v>531</v>
      </c>
      <c r="W509" s="46"/>
      <c r="X509" s="46">
        <f>$X$692/$W$692*W509</f>
        <v>0</v>
      </c>
      <c r="Y509" s="60" t="s">
        <v>531</v>
      </c>
      <c r="Z509" s="60" t="s">
        <v>531</v>
      </c>
      <c r="AA509" s="46">
        <f>IFERROR(SUMIF('[1]3.外注加工費'!N:N,A:A,'[1]3.外注加工費'!S:S),"")</f>
        <v>0</v>
      </c>
      <c r="AB509" s="46"/>
      <c r="AC509" s="46"/>
      <c r="AD509" s="46">
        <f t="shared" si="71"/>
        <v>0</v>
      </c>
      <c r="AE509" s="46">
        <f t="shared" si="72"/>
        <v>0</v>
      </c>
      <c r="AF509" s="52">
        <f t="shared" si="73"/>
        <v>0</v>
      </c>
      <c r="AG509" s="46">
        <f t="shared" si="74"/>
        <v>0</v>
      </c>
      <c r="AH509" s="46">
        <f t="shared" si="75"/>
        <v>0</v>
      </c>
      <c r="AI509" s="46">
        <f>IFERROR(SUMIFS('4.3期末全在庫'!$G:$G,'4.3期末全在庫'!$B:$B,'4.仕掛品(製品課) (2)'!A509,'4.3期末全在庫'!$K:$K,"半製品"),"")</f>
        <v>0</v>
      </c>
      <c r="AJ509" s="47"/>
      <c r="AK509" s="46">
        <f t="shared" si="70"/>
        <v>0</v>
      </c>
      <c r="AL509" s="48"/>
      <c r="AM509" s="50"/>
      <c r="AN509" s="7"/>
      <c r="AO509" s="4">
        <v>72.995169657587212</v>
      </c>
      <c r="AQ509" s="3">
        <f t="shared" ca="1" si="76"/>
        <v>0</v>
      </c>
    </row>
    <row r="510" spans="1:43" ht="13.5" hidden="1" customHeight="1" outlineLevel="1">
      <c r="A510" s="59">
        <v>20111001004</v>
      </c>
      <c r="B510" s="41" t="s">
        <v>584</v>
      </c>
      <c r="C510" s="41" t="s">
        <v>481</v>
      </c>
      <c r="D510" s="41"/>
      <c r="E510" s="41" t="s">
        <v>481</v>
      </c>
      <c r="F510" s="41" t="s">
        <v>481</v>
      </c>
      <c r="G510" s="61" t="s">
        <v>531</v>
      </c>
      <c r="H510" s="43">
        <v>0</v>
      </c>
      <c r="I510" s="43"/>
      <c r="J510" s="43">
        <v>0</v>
      </c>
      <c r="K510" s="46">
        <f>IFERROR(SUMIF('[1]3.外注加工費'!N:N,A:A,'[1]3.外注加工費'!P:P),"")</f>
        <v>0</v>
      </c>
      <c r="L510" s="60" t="s">
        <v>531</v>
      </c>
      <c r="M510" s="60" t="s">
        <v>531</v>
      </c>
      <c r="N510" s="60"/>
      <c r="O510" s="60"/>
      <c r="P510" s="60"/>
      <c r="Q510" s="60"/>
      <c r="R510" s="52">
        <f ca="1">SUMIF('4.1製品別資材価格'!$A:$C,A510,'4.1製品別資材価格'!$C:$C)</f>
        <v>0</v>
      </c>
      <c r="S510" s="60" t="s">
        <v>531</v>
      </c>
      <c r="T510" s="60" t="s">
        <v>531</v>
      </c>
      <c r="U510" s="46">
        <f>IFERROR(SUMIF('4.4製品課実績'!$A:$A,'4.仕掛品(製品課) (2)'!A510,'4.4製品課実績'!D:D),"")</f>
        <v>0</v>
      </c>
      <c r="V510" s="60" t="s">
        <v>531</v>
      </c>
      <c r="W510" s="46"/>
      <c r="X510" s="46">
        <f>$X$692/$W$692*W510</f>
        <v>0</v>
      </c>
      <c r="Y510" s="60" t="s">
        <v>531</v>
      </c>
      <c r="Z510" s="60" t="s">
        <v>531</v>
      </c>
      <c r="AA510" s="46">
        <f>IFERROR(SUMIF('[1]3.外注加工費'!N:N,A:A,'[1]3.外注加工費'!S:S),"")</f>
        <v>0</v>
      </c>
      <c r="AB510" s="46"/>
      <c r="AC510" s="46"/>
      <c r="AD510" s="46">
        <f t="shared" si="71"/>
        <v>0</v>
      </c>
      <c r="AE510" s="46">
        <f t="shared" si="72"/>
        <v>0</v>
      </c>
      <c r="AF510" s="52">
        <f t="shared" si="73"/>
        <v>0</v>
      </c>
      <c r="AG510" s="46">
        <f t="shared" si="74"/>
        <v>0</v>
      </c>
      <c r="AH510" s="46">
        <f t="shared" si="75"/>
        <v>0</v>
      </c>
      <c r="AI510" s="46">
        <f>IFERROR(SUMIFS('4.3期末全在庫'!$G:$G,'4.3期末全在庫'!$B:$B,'4.仕掛品(製品課) (2)'!A510,'4.3期末全在庫'!$K:$K,"半製品"),"")</f>
        <v>0</v>
      </c>
      <c r="AJ510" s="47"/>
      <c r="AK510" s="46">
        <f t="shared" si="70"/>
        <v>0</v>
      </c>
      <c r="AL510" s="48"/>
      <c r="AM510" s="50"/>
      <c r="AN510" s="7"/>
      <c r="AO510" s="4">
        <v>76.078838903124208</v>
      </c>
      <c r="AQ510" s="3">
        <f t="shared" ca="1" si="76"/>
        <v>0</v>
      </c>
    </row>
    <row r="511" spans="1:43" ht="13.5" hidden="1" customHeight="1" outlineLevel="1">
      <c r="A511" s="59">
        <v>20111001005</v>
      </c>
      <c r="B511" s="41" t="s">
        <v>585</v>
      </c>
      <c r="C511" s="41" t="s">
        <v>481</v>
      </c>
      <c r="D511" s="41"/>
      <c r="E511" s="41" t="s">
        <v>481</v>
      </c>
      <c r="F511" s="41" t="s">
        <v>481</v>
      </c>
      <c r="G511" s="61" t="s">
        <v>531</v>
      </c>
      <c r="H511" s="43">
        <v>0</v>
      </c>
      <c r="I511" s="43"/>
      <c r="J511" s="43">
        <v>0</v>
      </c>
      <c r="K511" s="46">
        <f>IFERROR(SUMIF('[1]3.外注加工費'!N:N,A:A,'[1]3.外注加工費'!P:P),"")</f>
        <v>0</v>
      </c>
      <c r="L511" s="60" t="s">
        <v>531</v>
      </c>
      <c r="M511" s="60" t="s">
        <v>531</v>
      </c>
      <c r="N511" s="60"/>
      <c r="O511" s="60"/>
      <c r="P511" s="60"/>
      <c r="Q511" s="60"/>
      <c r="R511" s="52">
        <f ca="1">SUMIF('4.1製品別資材価格'!$A:$C,A511,'4.1製品別資材価格'!$C:$C)</f>
        <v>0</v>
      </c>
      <c r="S511" s="60" t="s">
        <v>531</v>
      </c>
      <c r="T511" s="60" t="s">
        <v>531</v>
      </c>
      <c r="U511" s="46">
        <f>IFERROR(SUMIF('4.4製品課実績'!$A:$A,'4.仕掛品(製品課) (2)'!A511,'4.4製品課実績'!D:D),"")</f>
        <v>0</v>
      </c>
      <c r="V511" s="60" t="s">
        <v>531</v>
      </c>
      <c r="W511" s="46"/>
      <c r="X511" s="46">
        <f>$X$692/$W$692*W511</f>
        <v>0</v>
      </c>
      <c r="Y511" s="60" t="s">
        <v>531</v>
      </c>
      <c r="Z511" s="60" t="s">
        <v>531</v>
      </c>
      <c r="AA511" s="46">
        <f>IFERROR(SUMIF('[1]3.外注加工費'!N:N,A:A,'[1]3.外注加工費'!S:S),"")</f>
        <v>0</v>
      </c>
      <c r="AB511" s="46"/>
      <c r="AC511" s="46"/>
      <c r="AD511" s="46">
        <f t="shared" si="71"/>
        <v>0</v>
      </c>
      <c r="AE511" s="46">
        <f t="shared" si="72"/>
        <v>0</v>
      </c>
      <c r="AF511" s="52">
        <f t="shared" si="73"/>
        <v>0</v>
      </c>
      <c r="AG511" s="46">
        <f t="shared" si="74"/>
        <v>0</v>
      </c>
      <c r="AH511" s="46">
        <f t="shared" si="75"/>
        <v>0</v>
      </c>
      <c r="AI511" s="46">
        <f>IFERROR(SUMIFS('4.3期末全在庫'!$G:$G,'4.3期末全在庫'!$B:$B,'4.仕掛品(製品課) (2)'!A511,'4.3期末全在庫'!$K:$K,"半製品"),"")</f>
        <v>0</v>
      </c>
      <c r="AJ511" s="47"/>
      <c r="AK511" s="46">
        <f t="shared" si="70"/>
        <v>0</v>
      </c>
      <c r="AL511" s="48"/>
      <c r="AM511" s="50"/>
      <c r="AN511" s="7"/>
      <c r="AO511" s="4">
        <v>0</v>
      </c>
      <c r="AQ511" s="3">
        <f t="shared" ca="1" si="76"/>
        <v>0</v>
      </c>
    </row>
    <row r="512" spans="1:43" ht="13.5" hidden="1" customHeight="1" outlineLevel="1">
      <c r="A512" s="59">
        <v>20111001006</v>
      </c>
      <c r="B512" s="41" t="s">
        <v>586</v>
      </c>
      <c r="C512" s="41" t="s">
        <v>481</v>
      </c>
      <c r="D512" s="41"/>
      <c r="E512" s="41" t="s">
        <v>481</v>
      </c>
      <c r="F512" s="41" t="s">
        <v>481</v>
      </c>
      <c r="G512" s="61" t="s">
        <v>531</v>
      </c>
      <c r="H512" s="43">
        <v>0</v>
      </c>
      <c r="I512" s="43"/>
      <c r="J512" s="43">
        <v>0</v>
      </c>
      <c r="K512" s="46">
        <f>IFERROR(SUMIF('[1]3.外注加工費'!N:N,A:A,'[1]3.外注加工費'!P:P),"")</f>
        <v>0</v>
      </c>
      <c r="L512" s="60" t="s">
        <v>531</v>
      </c>
      <c r="M512" s="60" t="s">
        <v>531</v>
      </c>
      <c r="N512" s="60"/>
      <c r="O512" s="60"/>
      <c r="P512" s="60"/>
      <c r="Q512" s="60"/>
      <c r="R512" s="52">
        <f ca="1">SUMIF('4.1製品別資材価格'!$A:$C,A512,'4.1製品別資材価格'!$C:$C)</f>
        <v>0</v>
      </c>
      <c r="S512" s="60" t="s">
        <v>531</v>
      </c>
      <c r="T512" s="60" t="s">
        <v>531</v>
      </c>
      <c r="U512" s="46">
        <f>IFERROR(SUMIF('4.4製品課実績'!$A:$A,'4.仕掛品(製品課) (2)'!A512,'4.4製品課実績'!D:D),"")</f>
        <v>0</v>
      </c>
      <c r="V512" s="60" t="s">
        <v>531</v>
      </c>
      <c r="W512" s="46"/>
      <c r="X512" s="46">
        <f>$X$692/$W$692*W512</f>
        <v>0</v>
      </c>
      <c r="Y512" s="60" t="s">
        <v>531</v>
      </c>
      <c r="Z512" s="60" t="s">
        <v>531</v>
      </c>
      <c r="AA512" s="46">
        <f>IFERROR(SUMIF('[1]3.外注加工費'!N:N,A:A,'[1]3.外注加工費'!S:S),"")</f>
        <v>0</v>
      </c>
      <c r="AB512" s="46"/>
      <c r="AC512" s="46"/>
      <c r="AD512" s="46">
        <f t="shared" si="71"/>
        <v>0</v>
      </c>
      <c r="AE512" s="46">
        <f t="shared" si="72"/>
        <v>0</v>
      </c>
      <c r="AF512" s="52">
        <f t="shared" si="73"/>
        <v>0</v>
      </c>
      <c r="AG512" s="46">
        <f t="shared" si="74"/>
        <v>0</v>
      </c>
      <c r="AH512" s="46">
        <f t="shared" si="75"/>
        <v>0</v>
      </c>
      <c r="AI512" s="46">
        <f>IFERROR(SUMIFS('4.3期末全在庫'!$G:$G,'4.3期末全在庫'!$B:$B,'4.仕掛品(製品課) (2)'!A512,'4.3期末全在庫'!$K:$K,"半製品"),"")</f>
        <v>0</v>
      </c>
      <c r="AJ512" s="47"/>
      <c r="AK512" s="46">
        <f t="shared" si="70"/>
        <v>0</v>
      </c>
      <c r="AL512" s="48"/>
      <c r="AM512" s="50"/>
      <c r="AN512" s="7"/>
      <c r="AO512" s="4">
        <v>0</v>
      </c>
      <c r="AQ512" s="3">
        <f t="shared" ca="1" si="76"/>
        <v>0</v>
      </c>
    </row>
    <row r="513" spans="1:43" ht="13.5" hidden="1" customHeight="1" outlineLevel="1">
      <c r="A513" s="59">
        <v>20111001049</v>
      </c>
      <c r="B513" s="41" t="s">
        <v>587</v>
      </c>
      <c r="C513" s="41" t="s">
        <v>481</v>
      </c>
      <c r="D513" s="41"/>
      <c r="E513" s="41" t="s">
        <v>481</v>
      </c>
      <c r="F513" s="41" t="s">
        <v>481</v>
      </c>
      <c r="G513" s="61" t="s">
        <v>531</v>
      </c>
      <c r="H513" s="43">
        <v>0</v>
      </c>
      <c r="I513" s="43"/>
      <c r="J513" s="43">
        <v>0</v>
      </c>
      <c r="K513" s="46">
        <f>IFERROR(SUMIF('[1]3.外注加工費'!N:N,A:A,'[1]3.外注加工費'!P:P),"")</f>
        <v>0</v>
      </c>
      <c r="L513" s="60" t="s">
        <v>531</v>
      </c>
      <c r="M513" s="60" t="s">
        <v>531</v>
      </c>
      <c r="N513" s="60"/>
      <c r="O513" s="60"/>
      <c r="P513" s="60"/>
      <c r="Q513" s="60"/>
      <c r="R513" s="52">
        <f ca="1">SUMIF('4.1製品別資材価格'!$A:$C,A513,'4.1製品別資材価格'!$C:$C)</f>
        <v>0</v>
      </c>
      <c r="S513" s="60" t="s">
        <v>531</v>
      </c>
      <c r="T513" s="60" t="s">
        <v>531</v>
      </c>
      <c r="U513" s="46">
        <f>IFERROR(SUMIF('4.4製品課実績'!$A:$A,'4.仕掛品(製品課) (2)'!A513,'4.4製品課実績'!D:D),"")</f>
        <v>0</v>
      </c>
      <c r="V513" s="60" t="s">
        <v>531</v>
      </c>
      <c r="W513" s="46"/>
      <c r="X513" s="46">
        <f>$X$692/$W$692*W513</f>
        <v>0</v>
      </c>
      <c r="Y513" s="60" t="s">
        <v>531</v>
      </c>
      <c r="Z513" s="60" t="s">
        <v>531</v>
      </c>
      <c r="AA513" s="46" t="str">
        <f ca="1">IFERROR(SUMIF('[1]3.外注加工費'!N:N,A:A,'[1]3.外注加工費'!S:S),"")</f>
        <v/>
      </c>
      <c r="AB513" s="46"/>
      <c r="AC513" s="46"/>
      <c r="AD513" s="46">
        <f t="shared" si="71"/>
        <v>0</v>
      </c>
      <c r="AE513" s="46">
        <f t="shared" ca="1" si="72"/>
        <v>0</v>
      </c>
      <c r="AF513" s="52">
        <f t="shared" ca="1" si="73"/>
        <v>0</v>
      </c>
      <c r="AG513" s="46">
        <f t="shared" si="74"/>
        <v>0</v>
      </c>
      <c r="AH513" s="46">
        <f t="shared" ca="1" si="75"/>
        <v>0</v>
      </c>
      <c r="AI513" s="46">
        <f>IFERROR(SUMIFS('4.3期末全在庫'!$G:$G,'4.3期末全在庫'!$B:$B,'4.仕掛品(製品課) (2)'!A513,'4.3期末全在庫'!$K:$K,"半製品"),"")</f>
        <v>0</v>
      </c>
      <c r="AJ513" s="47"/>
      <c r="AK513" s="46">
        <f t="shared" ca="1" si="70"/>
        <v>0</v>
      </c>
      <c r="AL513" s="48"/>
      <c r="AM513" s="50"/>
      <c r="AN513" s="7"/>
      <c r="AO513" s="4">
        <v>3.3546862921506198</v>
      </c>
      <c r="AQ513" s="3">
        <f t="shared" ca="1" si="76"/>
        <v>0</v>
      </c>
    </row>
    <row r="514" spans="1:43" ht="13.5" hidden="1" customHeight="1" outlineLevel="1">
      <c r="A514" s="59">
        <v>20111100008</v>
      </c>
      <c r="B514" s="41" t="s">
        <v>588</v>
      </c>
      <c r="C514" s="41" t="s">
        <v>481</v>
      </c>
      <c r="D514" s="41"/>
      <c r="E514" s="41" t="s">
        <v>481</v>
      </c>
      <c r="F514" s="41" t="s">
        <v>481</v>
      </c>
      <c r="G514" s="61" t="s">
        <v>531</v>
      </c>
      <c r="H514" s="43">
        <v>0</v>
      </c>
      <c r="I514" s="43"/>
      <c r="J514" s="43">
        <v>0</v>
      </c>
      <c r="K514" s="46">
        <f>IFERROR(SUMIF('[1]3.外注加工費'!N:N,A:A,'[1]3.外注加工費'!P:P),"")</f>
        <v>0</v>
      </c>
      <c r="L514" s="60" t="s">
        <v>531</v>
      </c>
      <c r="M514" s="60" t="s">
        <v>531</v>
      </c>
      <c r="N514" s="60"/>
      <c r="O514" s="60"/>
      <c r="P514" s="60"/>
      <c r="Q514" s="60"/>
      <c r="R514" s="52">
        <f ca="1">SUMIF('4.1製品別資材価格'!$A:$C,A514,'4.1製品別資材価格'!$C:$C)</f>
        <v>0</v>
      </c>
      <c r="S514" s="60" t="s">
        <v>531</v>
      </c>
      <c r="T514" s="60" t="s">
        <v>531</v>
      </c>
      <c r="U514" s="46">
        <f>IFERROR(SUMIF('4.4製品課実績'!$A:$A,'4.仕掛品(製品課) (2)'!A514,'4.4製品課実績'!D:D),"")</f>
        <v>0</v>
      </c>
      <c r="V514" s="60" t="s">
        <v>531</v>
      </c>
      <c r="W514" s="46"/>
      <c r="X514" s="46">
        <f>$X$692/$W$692*W514</f>
        <v>0</v>
      </c>
      <c r="Y514" s="60" t="s">
        <v>531</v>
      </c>
      <c r="Z514" s="60" t="s">
        <v>531</v>
      </c>
      <c r="AA514" s="46">
        <f>IFERROR(SUMIF('[1]3.外注加工費'!N:N,A:A,'[1]3.外注加工費'!S:S),"")</f>
        <v>0</v>
      </c>
      <c r="AB514" s="46"/>
      <c r="AC514" s="46"/>
      <c r="AD514" s="46">
        <f t="shared" si="71"/>
        <v>0</v>
      </c>
      <c r="AE514" s="46">
        <f t="shared" si="72"/>
        <v>0</v>
      </c>
      <c r="AF514" s="52">
        <f t="shared" si="73"/>
        <v>0</v>
      </c>
      <c r="AG514" s="46">
        <f t="shared" si="74"/>
        <v>0</v>
      </c>
      <c r="AH514" s="46">
        <f t="shared" si="75"/>
        <v>0</v>
      </c>
      <c r="AI514" s="46">
        <f>IFERROR(SUMIFS('4.3期末全在庫'!$G:$G,'4.3期末全在庫'!$B:$B,'4.仕掛品(製品課) (2)'!A514,'4.3期末全在庫'!$K:$K,"半製品"),"")</f>
        <v>0</v>
      </c>
      <c r="AJ514" s="47"/>
      <c r="AK514" s="46">
        <f t="shared" si="70"/>
        <v>0</v>
      </c>
      <c r="AL514" s="48"/>
      <c r="AM514" s="50"/>
      <c r="AN514" s="7"/>
      <c r="AO514" s="4">
        <v>0</v>
      </c>
      <c r="AQ514" s="3">
        <f t="shared" ca="1" si="76"/>
        <v>0</v>
      </c>
    </row>
    <row r="515" spans="1:43" ht="13.5" hidden="1" customHeight="1" outlineLevel="1">
      <c r="A515" s="59">
        <v>20111100010</v>
      </c>
      <c r="B515" s="41" t="s">
        <v>589</v>
      </c>
      <c r="C515" s="41" t="s">
        <v>481</v>
      </c>
      <c r="D515" s="41"/>
      <c r="E515" s="41" t="s">
        <v>481</v>
      </c>
      <c r="F515" s="41" t="s">
        <v>481</v>
      </c>
      <c r="G515" s="61" t="s">
        <v>531</v>
      </c>
      <c r="H515" s="43">
        <v>0</v>
      </c>
      <c r="I515" s="43"/>
      <c r="J515" s="43">
        <v>0</v>
      </c>
      <c r="K515" s="46">
        <f>IFERROR(SUMIF('[1]3.外注加工費'!N:N,A:A,'[1]3.外注加工費'!P:P),"")</f>
        <v>0</v>
      </c>
      <c r="L515" s="60" t="s">
        <v>531</v>
      </c>
      <c r="M515" s="60" t="s">
        <v>531</v>
      </c>
      <c r="N515" s="60"/>
      <c r="O515" s="60"/>
      <c r="P515" s="60"/>
      <c r="Q515" s="60"/>
      <c r="R515" s="52">
        <f ca="1">SUMIF('4.1製品別資材価格'!$A:$C,A515,'4.1製品別資材価格'!$C:$C)</f>
        <v>0</v>
      </c>
      <c r="S515" s="60" t="s">
        <v>531</v>
      </c>
      <c r="T515" s="60" t="s">
        <v>531</v>
      </c>
      <c r="U515" s="46">
        <f>IFERROR(SUMIF('4.4製品課実績'!$A:$A,'4.仕掛品(製品課) (2)'!A515,'4.4製品課実績'!D:D),"")</f>
        <v>0</v>
      </c>
      <c r="V515" s="60" t="s">
        <v>531</v>
      </c>
      <c r="W515" s="46"/>
      <c r="X515" s="46">
        <f>$X$692/$W$692*W515</f>
        <v>0</v>
      </c>
      <c r="Y515" s="60" t="s">
        <v>531</v>
      </c>
      <c r="Z515" s="60" t="s">
        <v>531</v>
      </c>
      <c r="AA515" s="46">
        <f>IFERROR(SUMIF('[1]3.外注加工費'!N:N,A:A,'[1]3.外注加工費'!S:S),"")</f>
        <v>0</v>
      </c>
      <c r="AB515" s="46"/>
      <c r="AC515" s="46"/>
      <c r="AD515" s="46">
        <f t="shared" si="71"/>
        <v>0</v>
      </c>
      <c r="AE515" s="46">
        <f t="shared" si="72"/>
        <v>0</v>
      </c>
      <c r="AF515" s="52">
        <f t="shared" si="73"/>
        <v>0</v>
      </c>
      <c r="AG515" s="46">
        <f t="shared" si="74"/>
        <v>0</v>
      </c>
      <c r="AH515" s="46">
        <f t="shared" si="75"/>
        <v>0</v>
      </c>
      <c r="AI515" s="46">
        <f>IFERROR(SUMIFS('4.3期末全在庫'!$G:$G,'4.3期末全在庫'!$B:$B,'4.仕掛品(製品課) (2)'!A515,'4.3期末全在庫'!$K:$K,"半製品"),"")</f>
        <v>0</v>
      </c>
      <c r="AJ515" s="47"/>
      <c r="AK515" s="46">
        <f t="shared" si="70"/>
        <v>0</v>
      </c>
      <c r="AL515" s="48"/>
      <c r="AM515" s="50"/>
      <c r="AN515" s="7"/>
      <c r="AO515" s="4">
        <v>0</v>
      </c>
      <c r="AQ515" s="3">
        <f t="shared" ca="1" si="76"/>
        <v>0</v>
      </c>
    </row>
    <row r="516" spans="1:43" ht="13.5" hidden="1" customHeight="1" outlineLevel="1">
      <c r="A516" s="59">
        <v>20120200026</v>
      </c>
      <c r="B516" s="41" t="s">
        <v>590</v>
      </c>
      <c r="C516" s="41" t="s">
        <v>481</v>
      </c>
      <c r="D516" s="41"/>
      <c r="E516" s="41" t="s">
        <v>481</v>
      </c>
      <c r="F516" s="41" t="s">
        <v>481</v>
      </c>
      <c r="G516" s="61" t="s">
        <v>531</v>
      </c>
      <c r="H516" s="43">
        <v>0</v>
      </c>
      <c r="I516" s="43"/>
      <c r="J516" s="43">
        <v>0</v>
      </c>
      <c r="K516" s="46">
        <f>IFERROR(SUMIF('[1]3.外注加工費'!N:N,A:A,'[1]3.外注加工費'!P:P),"")</f>
        <v>0</v>
      </c>
      <c r="L516" s="60" t="s">
        <v>531</v>
      </c>
      <c r="M516" s="60" t="s">
        <v>531</v>
      </c>
      <c r="N516" s="60"/>
      <c r="O516" s="60"/>
      <c r="P516" s="60"/>
      <c r="Q516" s="60"/>
      <c r="R516" s="52">
        <f ca="1">SUMIF('4.1製品別資材価格'!$A:$C,A516,'4.1製品別資材価格'!$C:$C)</f>
        <v>0</v>
      </c>
      <c r="S516" s="60" t="s">
        <v>531</v>
      </c>
      <c r="T516" s="60" t="s">
        <v>531</v>
      </c>
      <c r="U516" s="46">
        <f>IFERROR(SUMIF('4.4製品課実績'!$A:$A,'4.仕掛品(製品課) (2)'!A516,'4.4製品課実績'!D:D),"")</f>
        <v>0</v>
      </c>
      <c r="V516" s="60" t="s">
        <v>531</v>
      </c>
      <c r="W516" s="46"/>
      <c r="X516" s="46">
        <f>$X$692/$W$692*W516</f>
        <v>0</v>
      </c>
      <c r="Y516" s="60" t="s">
        <v>531</v>
      </c>
      <c r="Z516" s="60" t="s">
        <v>531</v>
      </c>
      <c r="AA516" s="46">
        <f>IFERROR(SUMIF('[1]3.外注加工費'!N:N,A:A,'[1]3.外注加工費'!S:S),"")</f>
        <v>0</v>
      </c>
      <c r="AB516" s="46"/>
      <c r="AC516" s="46"/>
      <c r="AD516" s="46">
        <f t="shared" si="71"/>
        <v>0</v>
      </c>
      <c r="AE516" s="46">
        <f t="shared" si="72"/>
        <v>0</v>
      </c>
      <c r="AF516" s="52">
        <f t="shared" si="73"/>
        <v>0</v>
      </c>
      <c r="AG516" s="46">
        <f t="shared" si="74"/>
        <v>0</v>
      </c>
      <c r="AH516" s="46">
        <f t="shared" si="75"/>
        <v>0</v>
      </c>
      <c r="AI516" s="46">
        <f>IFERROR(SUMIFS('4.3期末全在庫'!$G:$G,'4.3期末全在庫'!$B:$B,'4.仕掛品(製品課) (2)'!A516,'4.3期末全在庫'!$K:$K,"半製品"),"")</f>
        <v>0</v>
      </c>
      <c r="AJ516" s="47"/>
      <c r="AK516" s="46">
        <f t="shared" si="70"/>
        <v>0</v>
      </c>
      <c r="AL516" s="48"/>
      <c r="AM516" s="50"/>
      <c r="AN516" s="7"/>
      <c r="AO516" s="4">
        <v>0</v>
      </c>
      <c r="AQ516" s="3">
        <f t="shared" ca="1" si="76"/>
        <v>0</v>
      </c>
    </row>
    <row r="517" spans="1:43" ht="13.5" hidden="1" customHeight="1" outlineLevel="1">
      <c r="A517" s="59">
        <v>20120200027</v>
      </c>
      <c r="B517" s="41" t="s">
        <v>591</v>
      </c>
      <c r="C517" s="41" t="s">
        <v>481</v>
      </c>
      <c r="D517" s="41"/>
      <c r="E517" s="41" t="s">
        <v>481</v>
      </c>
      <c r="F517" s="41" t="s">
        <v>481</v>
      </c>
      <c r="G517" s="61" t="s">
        <v>531</v>
      </c>
      <c r="H517" s="43">
        <v>0</v>
      </c>
      <c r="I517" s="43"/>
      <c r="J517" s="43">
        <v>0</v>
      </c>
      <c r="K517" s="46">
        <f>IFERROR(SUMIF('[1]3.外注加工費'!N:N,A:A,'[1]3.外注加工費'!P:P),"")</f>
        <v>0</v>
      </c>
      <c r="L517" s="60" t="s">
        <v>531</v>
      </c>
      <c r="M517" s="60" t="s">
        <v>531</v>
      </c>
      <c r="N517" s="60"/>
      <c r="O517" s="60"/>
      <c r="P517" s="60"/>
      <c r="Q517" s="60"/>
      <c r="R517" s="52">
        <f ca="1">SUMIF('4.1製品別資材価格'!$A:$C,A517,'4.1製品別資材価格'!$C:$C)</f>
        <v>0</v>
      </c>
      <c r="S517" s="60" t="s">
        <v>531</v>
      </c>
      <c r="T517" s="60" t="s">
        <v>531</v>
      </c>
      <c r="U517" s="46">
        <f>IFERROR(SUMIF('4.4製品課実績'!$A:$A,'4.仕掛品(製品課) (2)'!A517,'4.4製品課実績'!D:D),"")</f>
        <v>0</v>
      </c>
      <c r="V517" s="60" t="s">
        <v>531</v>
      </c>
      <c r="W517" s="46"/>
      <c r="X517" s="46">
        <f>$X$692/$W$692*W517</f>
        <v>0</v>
      </c>
      <c r="Y517" s="60" t="s">
        <v>531</v>
      </c>
      <c r="Z517" s="60" t="s">
        <v>531</v>
      </c>
      <c r="AA517" s="46">
        <f>IFERROR(SUMIF('[1]3.外注加工費'!N:N,A:A,'[1]3.外注加工費'!S:S),"")</f>
        <v>0</v>
      </c>
      <c r="AB517" s="46"/>
      <c r="AC517" s="46"/>
      <c r="AD517" s="46">
        <f t="shared" si="71"/>
        <v>0</v>
      </c>
      <c r="AE517" s="46">
        <f t="shared" si="72"/>
        <v>0</v>
      </c>
      <c r="AF517" s="52">
        <f t="shared" si="73"/>
        <v>0</v>
      </c>
      <c r="AG517" s="46">
        <f t="shared" si="74"/>
        <v>0</v>
      </c>
      <c r="AH517" s="46">
        <f t="shared" si="75"/>
        <v>0</v>
      </c>
      <c r="AI517" s="46">
        <f>IFERROR(SUMIFS('4.3期末全在庫'!$G:$G,'4.3期末全在庫'!$B:$B,'4.仕掛品(製品課) (2)'!A517,'4.3期末全在庫'!$K:$K,"半製品"),"")</f>
        <v>0</v>
      </c>
      <c r="AJ517" s="47"/>
      <c r="AK517" s="46">
        <f t="shared" si="70"/>
        <v>0</v>
      </c>
      <c r="AL517" s="48"/>
      <c r="AM517" s="50"/>
      <c r="AN517" s="7"/>
      <c r="AO517" s="4">
        <v>0</v>
      </c>
      <c r="AQ517" s="3">
        <f t="shared" ca="1" si="76"/>
        <v>0</v>
      </c>
    </row>
    <row r="518" spans="1:43" ht="13.5" hidden="1" customHeight="1" outlineLevel="1">
      <c r="A518" s="59">
        <v>20120200028</v>
      </c>
      <c r="B518" s="41" t="s">
        <v>592</v>
      </c>
      <c r="C518" s="41" t="s">
        <v>481</v>
      </c>
      <c r="D518" s="41"/>
      <c r="E518" s="41" t="s">
        <v>481</v>
      </c>
      <c r="F518" s="41" t="s">
        <v>481</v>
      </c>
      <c r="G518" s="61" t="s">
        <v>531</v>
      </c>
      <c r="H518" s="43">
        <v>0</v>
      </c>
      <c r="I518" s="43"/>
      <c r="J518" s="43">
        <v>0</v>
      </c>
      <c r="K518" s="46">
        <f>IFERROR(SUMIF('[1]3.外注加工費'!N:N,A:A,'[1]3.外注加工費'!P:P),"")</f>
        <v>0</v>
      </c>
      <c r="L518" s="60" t="s">
        <v>531</v>
      </c>
      <c r="M518" s="60" t="s">
        <v>531</v>
      </c>
      <c r="N518" s="60"/>
      <c r="O518" s="60"/>
      <c r="P518" s="60"/>
      <c r="Q518" s="60"/>
      <c r="R518" s="52">
        <f ca="1">SUMIF('4.1製品別資材価格'!$A:$C,A518,'4.1製品別資材価格'!$C:$C)</f>
        <v>0</v>
      </c>
      <c r="S518" s="60" t="s">
        <v>531</v>
      </c>
      <c r="T518" s="60" t="s">
        <v>531</v>
      </c>
      <c r="U518" s="46">
        <f>IFERROR(SUMIF('4.4製品課実績'!$A:$A,'4.仕掛品(製品課) (2)'!A518,'4.4製品課実績'!D:D),"")</f>
        <v>0</v>
      </c>
      <c r="V518" s="60" t="s">
        <v>531</v>
      </c>
      <c r="W518" s="46"/>
      <c r="X518" s="46">
        <f>$X$692/$W$692*W518</f>
        <v>0</v>
      </c>
      <c r="Y518" s="60" t="s">
        <v>531</v>
      </c>
      <c r="Z518" s="60" t="s">
        <v>531</v>
      </c>
      <c r="AA518" s="46">
        <f>IFERROR(SUMIF('[1]3.外注加工費'!N:N,A:A,'[1]3.外注加工費'!S:S),"")</f>
        <v>0</v>
      </c>
      <c r="AB518" s="46"/>
      <c r="AC518" s="46"/>
      <c r="AD518" s="46">
        <f t="shared" si="71"/>
        <v>0</v>
      </c>
      <c r="AE518" s="46">
        <f t="shared" si="72"/>
        <v>0</v>
      </c>
      <c r="AF518" s="52">
        <f t="shared" si="73"/>
        <v>0</v>
      </c>
      <c r="AG518" s="46">
        <f t="shared" si="74"/>
        <v>0</v>
      </c>
      <c r="AH518" s="46">
        <f t="shared" si="75"/>
        <v>0</v>
      </c>
      <c r="AI518" s="46">
        <f>IFERROR(SUMIFS('4.3期末全在庫'!$G:$G,'4.3期末全在庫'!$B:$B,'4.仕掛品(製品課) (2)'!A518,'4.3期末全在庫'!$K:$K,"半製品"),"")</f>
        <v>0</v>
      </c>
      <c r="AJ518" s="47"/>
      <c r="AK518" s="46">
        <f t="shared" si="70"/>
        <v>0</v>
      </c>
      <c r="AL518" s="48"/>
      <c r="AM518" s="50"/>
      <c r="AN518" s="7"/>
      <c r="AO518" s="4">
        <v>0</v>
      </c>
      <c r="AQ518" s="3">
        <f t="shared" ca="1" si="76"/>
        <v>0</v>
      </c>
    </row>
    <row r="519" spans="1:43" ht="13.5" hidden="1" customHeight="1" outlineLevel="1">
      <c r="A519" s="59">
        <v>20120200029</v>
      </c>
      <c r="B519" s="41" t="s">
        <v>593</v>
      </c>
      <c r="C519" s="41" t="s">
        <v>481</v>
      </c>
      <c r="D519" s="41"/>
      <c r="E519" s="41" t="s">
        <v>481</v>
      </c>
      <c r="F519" s="41" t="s">
        <v>481</v>
      </c>
      <c r="G519" s="61" t="s">
        <v>531</v>
      </c>
      <c r="H519" s="43">
        <v>0</v>
      </c>
      <c r="I519" s="43"/>
      <c r="J519" s="43">
        <v>0</v>
      </c>
      <c r="K519" s="46">
        <f>IFERROR(SUMIF('[1]3.外注加工費'!N:N,A:A,'[1]3.外注加工費'!P:P),"")</f>
        <v>0</v>
      </c>
      <c r="L519" s="60" t="s">
        <v>531</v>
      </c>
      <c r="M519" s="60" t="s">
        <v>531</v>
      </c>
      <c r="N519" s="60"/>
      <c r="O519" s="60"/>
      <c r="P519" s="60"/>
      <c r="Q519" s="60"/>
      <c r="R519" s="52">
        <f ca="1">SUMIF('4.1製品別資材価格'!$A:$C,A519,'4.1製品別資材価格'!$C:$C)</f>
        <v>0</v>
      </c>
      <c r="S519" s="60" t="s">
        <v>531</v>
      </c>
      <c r="T519" s="60" t="s">
        <v>531</v>
      </c>
      <c r="U519" s="46">
        <f>IFERROR(SUMIF('4.4製品課実績'!$A:$A,'4.仕掛品(製品課) (2)'!A519,'4.4製品課実績'!D:D),"")</f>
        <v>0</v>
      </c>
      <c r="V519" s="60" t="s">
        <v>531</v>
      </c>
      <c r="W519" s="46"/>
      <c r="X519" s="46">
        <f>$X$692/$W$692*W519</f>
        <v>0</v>
      </c>
      <c r="Y519" s="60" t="s">
        <v>531</v>
      </c>
      <c r="Z519" s="60" t="s">
        <v>531</v>
      </c>
      <c r="AA519" s="46">
        <f>IFERROR(SUMIF('[1]3.外注加工費'!N:N,A:A,'[1]3.外注加工費'!S:S),"")</f>
        <v>0</v>
      </c>
      <c r="AB519" s="46"/>
      <c r="AC519" s="46"/>
      <c r="AD519" s="46">
        <f t="shared" si="71"/>
        <v>0</v>
      </c>
      <c r="AE519" s="46">
        <f t="shared" si="72"/>
        <v>0</v>
      </c>
      <c r="AF519" s="52">
        <f t="shared" si="73"/>
        <v>0</v>
      </c>
      <c r="AG519" s="46">
        <f t="shared" si="74"/>
        <v>0</v>
      </c>
      <c r="AH519" s="46">
        <f t="shared" si="75"/>
        <v>0</v>
      </c>
      <c r="AI519" s="46">
        <f>IFERROR(SUMIFS('4.3期末全在庫'!$G:$G,'4.3期末全在庫'!$B:$B,'4.仕掛品(製品課) (2)'!A519,'4.3期末全在庫'!$K:$K,"半製品"),"")</f>
        <v>0</v>
      </c>
      <c r="AJ519" s="47"/>
      <c r="AK519" s="46">
        <f t="shared" si="70"/>
        <v>0</v>
      </c>
      <c r="AL519" s="48"/>
      <c r="AM519" s="50"/>
      <c r="AN519" s="7"/>
      <c r="AO519" s="4">
        <v>336.21983331750425</v>
      </c>
      <c r="AQ519" s="3">
        <f t="shared" ca="1" si="76"/>
        <v>0</v>
      </c>
    </row>
    <row r="520" spans="1:43" ht="13.5" hidden="1" customHeight="1" outlineLevel="1">
      <c r="A520" s="59">
        <v>20120200031</v>
      </c>
      <c r="B520" s="41" t="s">
        <v>594</v>
      </c>
      <c r="C520" s="41" t="s">
        <v>481</v>
      </c>
      <c r="D520" s="41"/>
      <c r="E520" s="41" t="s">
        <v>481</v>
      </c>
      <c r="F520" s="41" t="s">
        <v>481</v>
      </c>
      <c r="G520" s="61" t="s">
        <v>531</v>
      </c>
      <c r="H520" s="43">
        <v>0</v>
      </c>
      <c r="I520" s="43"/>
      <c r="J520" s="43">
        <v>0</v>
      </c>
      <c r="K520" s="46">
        <f>IFERROR(SUMIF('[1]3.外注加工費'!N:N,A:A,'[1]3.外注加工費'!P:P),"")</f>
        <v>0</v>
      </c>
      <c r="L520" s="60" t="s">
        <v>531</v>
      </c>
      <c r="M520" s="60" t="s">
        <v>531</v>
      </c>
      <c r="N520" s="60"/>
      <c r="O520" s="60"/>
      <c r="P520" s="60"/>
      <c r="Q520" s="60"/>
      <c r="R520" s="52">
        <f ca="1">SUMIF('4.1製品別資材価格'!$A:$C,A520,'4.1製品別資材価格'!$C:$C)</f>
        <v>0</v>
      </c>
      <c r="S520" s="60" t="s">
        <v>531</v>
      </c>
      <c r="T520" s="60" t="s">
        <v>531</v>
      </c>
      <c r="U520" s="46">
        <f>IFERROR(SUMIF('4.4製品課実績'!$A:$A,'4.仕掛品(製品課) (2)'!A520,'4.4製品課実績'!D:D),"")</f>
        <v>0</v>
      </c>
      <c r="V520" s="60" t="s">
        <v>531</v>
      </c>
      <c r="W520" s="46"/>
      <c r="X520" s="46">
        <f>$X$692/$W$692*W520</f>
        <v>0</v>
      </c>
      <c r="Y520" s="60" t="s">
        <v>531</v>
      </c>
      <c r="Z520" s="60" t="s">
        <v>531</v>
      </c>
      <c r="AA520" s="46">
        <f>IFERROR(SUMIF('[1]3.外注加工費'!N:N,A:A,'[1]3.外注加工費'!S:S),"")</f>
        <v>0</v>
      </c>
      <c r="AB520" s="46"/>
      <c r="AC520" s="46"/>
      <c r="AD520" s="46">
        <f t="shared" si="71"/>
        <v>0</v>
      </c>
      <c r="AE520" s="46">
        <f t="shared" si="72"/>
        <v>0</v>
      </c>
      <c r="AF520" s="52">
        <f t="shared" si="73"/>
        <v>0</v>
      </c>
      <c r="AG520" s="46">
        <f t="shared" si="74"/>
        <v>0</v>
      </c>
      <c r="AH520" s="46">
        <f t="shared" si="75"/>
        <v>0</v>
      </c>
      <c r="AI520" s="46">
        <f>IFERROR(SUMIFS('4.3期末全在庫'!$G:$G,'4.3期末全在庫'!$B:$B,'4.仕掛品(製品課) (2)'!A520,'4.3期末全在庫'!$K:$K,"半製品"),"")</f>
        <v>0</v>
      </c>
      <c r="AJ520" s="47"/>
      <c r="AK520" s="46">
        <f t="shared" si="70"/>
        <v>0</v>
      </c>
      <c r="AL520" s="48"/>
      <c r="AM520" s="50"/>
      <c r="AN520" s="7"/>
      <c r="AO520" s="4">
        <v>2665.1049137658247</v>
      </c>
      <c r="AQ520" s="3">
        <f t="shared" ca="1" si="76"/>
        <v>0</v>
      </c>
    </row>
    <row r="521" spans="1:43" ht="13.5" hidden="1" customHeight="1" outlineLevel="1">
      <c r="A521" s="59">
        <v>20120200032</v>
      </c>
      <c r="B521" s="41" t="s">
        <v>595</v>
      </c>
      <c r="C521" s="41" t="s">
        <v>481</v>
      </c>
      <c r="D521" s="41"/>
      <c r="E521" s="41" t="s">
        <v>481</v>
      </c>
      <c r="F521" s="41" t="s">
        <v>481</v>
      </c>
      <c r="G521" s="61" t="s">
        <v>531</v>
      </c>
      <c r="H521" s="43">
        <v>0</v>
      </c>
      <c r="I521" s="43"/>
      <c r="J521" s="43">
        <v>0</v>
      </c>
      <c r="K521" s="46">
        <f>IFERROR(SUMIF('[1]3.外注加工費'!N:N,A:A,'[1]3.外注加工費'!P:P),"")</f>
        <v>0</v>
      </c>
      <c r="L521" s="60" t="s">
        <v>531</v>
      </c>
      <c r="M521" s="60" t="s">
        <v>531</v>
      </c>
      <c r="N521" s="60"/>
      <c r="O521" s="60"/>
      <c r="P521" s="60"/>
      <c r="Q521" s="60"/>
      <c r="R521" s="52">
        <f ca="1">SUMIF('4.1製品別資材価格'!$A:$C,A521,'4.1製品別資材価格'!$C:$C)</f>
        <v>0</v>
      </c>
      <c r="S521" s="60" t="s">
        <v>531</v>
      </c>
      <c r="T521" s="60" t="s">
        <v>531</v>
      </c>
      <c r="U521" s="46">
        <f>IFERROR(SUMIF('4.4製品課実績'!$A:$A,'4.仕掛品(製品課) (2)'!A521,'4.4製品課実績'!D:D),"")</f>
        <v>0</v>
      </c>
      <c r="V521" s="60" t="s">
        <v>531</v>
      </c>
      <c r="W521" s="46"/>
      <c r="X521" s="46">
        <f>$X$692/$W$692*W521</f>
        <v>0</v>
      </c>
      <c r="Y521" s="60" t="s">
        <v>531</v>
      </c>
      <c r="Z521" s="60" t="s">
        <v>531</v>
      </c>
      <c r="AA521" s="46">
        <f>IFERROR(SUMIF('[1]3.外注加工費'!N:N,A:A,'[1]3.外注加工費'!S:S),"")</f>
        <v>0</v>
      </c>
      <c r="AB521" s="46"/>
      <c r="AC521" s="46"/>
      <c r="AD521" s="46">
        <f t="shared" si="71"/>
        <v>0</v>
      </c>
      <c r="AE521" s="46">
        <f t="shared" si="72"/>
        <v>0</v>
      </c>
      <c r="AF521" s="52">
        <f t="shared" si="73"/>
        <v>0</v>
      </c>
      <c r="AG521" s="46">
        <f t="shared" si="74"/>
        <v>0</v>
      </c>
      <c r="AH521" s="46">
        <f t="shared" si="75"/>
        <v>0</v>
      </c>
      <c r="AI521" s="46">
        <f>IFERROR(SUMIFS('4.3期末全在庫'!$G:$G,'4.3期末全在庫'!$B:$B,'4.仕掛品(製品課) (2)'!A521,'4.3期末全在庫'!$K:$K,"半製品"),"")</f>
        <v>0</v>
      </c>
      <c r="AJ521" s="47"/>
      <c r="AK521" s="46">
        <f t="shared" ref="AK521:AK584" si="77">IFERROR(SUM(J521,T521,V521,Z521,AA521,X521)/(AD521+(AI521*AJ521))*(AI521*AJ521)+(SUM(M521)/(AD521+AI521)*AI521),0)</f>
        <v>0</v>
      </c>
      <c r="AL521" s="48"/>
      <c r="AM521" s="50"/>
      <c r="AN521" s="7"/>
      <c r="AO521" s="4">
        <v>98.771748803230594</v>
      </c>
      <c r="AQ521" s="3">
        <f t="shared" ca="1" si="76"/>
        <v>0</v>
      </c>
    </row>
    <row r="522" spans="1:43" ht="13.5" hidden="1" customHeight="1" outlineLevel="1">
      <c r="A522" s="59">
        <v>20120200033</v>
      </c>
      <c r="B522" s="41" t="s">
        <v>596</v>
      </c>
      <c r="C522" s="41" t="s">
        <v>481</v>
      </c>
      <c r="D522" s="41"/>
      <c r="E522" s="41" t="s">
        <v>481</v>
      </c>
      <c r="F522" s="41" t="s">
        <v>481</v>
      </c>
      <c r="G522" s="61" t="s">
        <v>531</v>
      </c>
      <c r="H522" s="43">
        <v>0</v>
      </c>
      <c r="I522" s="43"/>
      <c r="J522" s="43">
        <v>0</v>
      </c>
      <c r="K522" s="46">
        <f>IFERROR(SUMIF('[1]3.外注加工費'!N:N,A:A,'[1]3.外注加工費'!P:P),"")</f>
        <v>0</v>
      </c>
      <c r="L522" s="60" t="s">
        <v>531</v>
      </c>
      <c r="M522" s="60" t="s">
        <v>531</v>
      </c>
      <c r="N522" s="60"/>
      <c r="O522" s="60"/>
      <c r="P522" s="60"/>
      <c r="Q522" s="60"/>
      <c r="R522" s="52">
        <f ca="1">SUMIF('4.1製品別資材価格'!$A:$C,A522,'4.1製品別資材価格'!$C:$C)</f>
        <v>0</v>
      </c>
      <c r="S522" s="60" t="s">
        <v>531</v>
      </c>
      <c r="T522" s="60" t="s">
        <v>531</v>
      </c>
      <c r="U522" s="46">
        <f>IFERROR(SUMIF('4.4製品課実績'!$A:$A,'4.仕掛品(製品課) (2)'!A522,'4.4製品課実績'!D:D),"")</f>
        <v>0</v>
      </c>
      <c r="V522" s="60" t="s">
        <v>531</v>
      </c>
      <c r="W522" s="46"/>
      <c r="X522" s="46">
        <f>$X$692/$W$692*W522</f>
        <v>0</v>
      </c>
      <c r="Y522" s="60" t="s">
        <v>531</v>
      </c>
      <c r="Z522" s="60" t="s">
        <v>531</v>
      </c>
      <c r="AA522" s="46">
        <f>IFERROR(SUMIF('[1]3.外注加工費'!N:N,A:A,'[1]3.外注加工費'!S:S),"")</f>
        <v>0</v>
      </c>
      <c r="AB522" s="46"/>
      <c r="AC522" s="46"/>
      <c r="AD522" s="46">
        <f t="shared" ref="AD522:AD585" si="78">K522-N522-AB522</f>
        <v>0</v>
      </c>
      <c r="AE522" s="46">
        <f t="shared" ref="AE522:AE585" si="79">IFERROR(SUM(J522,T522,V522,Z522,AA522,X522)/(AD522+(AI522*AJ522))*AD522+(SUM(M522)/(AD522+AI522)*AD522),SUM(J522,M522,T522,V522,Z522,AA522,X522)-AK522)</f>
        <v>0</v>
      </c>
      <c r="AF522" s="52">
        <f t="shared" ref="AF522:AF585" si="80">IF(ISERROR(AE522/AD522),0,(AE522/AD522))</f>
        <v>0</v>
      </c>
      <c r="AG522" s="46">
        <f t="shared" ref="AG522:AG585" si="81">AI522-((H522+K522)-AB522-AD522)</f>
        <v>0</v>
      </c>
      <c r="AH522" s="46">
        <f t="shared" ref="AH522:AH585" si="82">-AF522*AG522</f>
        <v>0</v>
      </c>
      <c r="AI522" s="46">
        <f>IFERROR(SUMIFS('4.3期末全在庫'!$G:$G,'4.3期末全在庫'!$B:$B,'4.仕掛品(製品課) (2)'!A522,'4.3期末全在庫'!$K:$K,"半製品"),"")</f>
        <v>0</v>
      </c>
      <c r="AJ522" s="47"/>
      <c r="AK522" s="46">
        <f t="shared" si="77"/>
        <v>0</v>
      </c>
      <c r="AL522" s="48"/>
      <c r="AM522" s="50"/>
      <c r="AN522" s="7"/>
      <c r="AO522" s="4">
        <v>114.67326914960229</v>
      </c>
      <c r="AQ522" s="3">
        <f t="shared" ref="AQ522:AQ585" ca="1" si="83">IF(SUM(H522:AK522)=0,0,"ok")</f>
        <v>0</v>
      </c>
    </row>
    <row r="523" spans="1:43" ht="13.5" hidden="1" customHeight="1" outlineLevel="1">
      <c r="A523" s="59">
        <v>20120200043</v>
      </c>
      <c r="B523" s="41" t="s">
        <v>597</v>
      </c>
      <c r="C523" s="41" t="s">
        <v>481</v>
      </c>
      <c r="D523" s="41"/>
      <c r="E523" s="41" t="s">
        <v>481</v>
      </c>
      <c r="F523" s="41" t="s">
        <v>481</v>
      </c>
      <c r="G523" s="61" t="s">
        <v>531</v>
      </c>
      <c r="H523" s="43">
        <v>0</v>
      </c>
      <c r="I523" s="43"/>
      <c r="J523" s="43">
        <v>0</v>
      </c>
      <c r="K523" s="46">
        <f>IFERROR(SUMIF('[1]3.外注加工費'!N:N,A:A,'[1]3.外注加工費'!P:P),"")</f>
        <v>0</v>
      </c>
      <c r="L523" s="60" t="s">
        <v>531</v>
      </c>
      <c r="M523" s="60" t="s">
        <v>531</v>
      </c>
      <c r="N523" s="60"/>
      <c r="O523" s="60"/>
      <c r="P523" s="60"/>
      <c r="Q523" s="60"/>
      <c r="R523" s="52">
        <f ca="1">SUMIF('4.1製品別資材価格'!$A:$C,A523,'4.1製品別資材価格'!$C:$C)</f>
        <v>0</v>
      </c>
      <c r="S523" s="60" t="s">
        <v>531</v>
      </c>
      <c r="T523" s="60" t="s">
        <v>531</v>
      </c>
      <c r="U523" s="46">
        <f>IFERROR(SUMIF('4.4製品課実績'!$A:$A,'4.仕掛品(製品課) (2)'!A523,'4.4製品課実績'!D:D),"")</f>
        <v>0</v>
      </c>
      <c r="V523" s="60" t="s">
        <v>531</v>
      </c>
      <c r="W523" s="46"/>
      <c r="X523" s="46">
        <f>$X$692/$W$692*W523</f>
        <v>0</v>
      </c>
      <c r="Y523" s="60" t="s">
        <v>531</v>
      </c>
      <c r="Z523" s="60" t="s">
        <v>531</v>
      </c>
      <c r="AA523" s="46">
        <f>IFERROR(SUMIF('[1]3.外注加工費'!N:N,A:A,'[1]3.外注加工費'!S:S),"")</f>
        <v>0</v>
      </c>
      <c r="AB523" s="46"/>
      <c r="AC523" s="46"/>
      <c r="AD523" s="46">
        <f t="shared" si="78"/>
        <v>0</v>
      </c>
      <c r="AE523" s="46">
        <f t="shared" si="79"/>
        <v>0</v>
      </c>
      <c r="AF523" s="52">
        <f t="shared" si="80"/>
        <v>0</v>
      </c>
      <c r="AG523" s="46">
        <f t="shared" si="81"/>
        <v>0</v>
      </c>
      <c r="AH523" s="46">
        <f t="shared" si="82"/>
        <v>0</v>
      </c>
      <c r="AI523" s="46">
        <f>IFERROR(SUMIFS('4.3期末全在庫'!$G:$G,'4.3期末全在庫'!$B:$B,'4.仕掛品(製品課) (2)'!A523,'4.3期末全在庫'!$K:$K,"半製品"),"")</f>
        <v>0</v>
      </c>
      <c r="AJ523" s="47"/>
      <c r="AK523" s="46">
        <f t="shared" si="77"/>
        <v>0</v>
      </c>
      <c r="AL523" s="48"/>
      <c r="AM523" s="50"/>
      <c r="AN523" s="7"/>
      <c r="AO523" s="4">
        <v>589.30705008286145</v>
      </c>
      <c r="AQ523" s="3">
        <f t="shared" ca="1" si="83"/>
        <v>0</v>
      </c>
    </row>
    <row r="524" spans="1:43" ht="13.5" hidden="1" customHeight="1" outlineLevel="1">
      <c r="A524" s="59">
        <v>20120200085</v>
      </c>
      <c r="B524" s="41" t="s">
        <v>598</v>
      </c>
      <c r="C524" s="41" t="s">
        <v>481</v>
      </c>
      <c r="D524" s="41"/>
      <c r="E524" s="41" t="s">
        <v>481</v>
      </c>
      <c r="F524" s="41" t="s">
        <v>481</v>
      </c>
      <c r="G524" s="61" t="s">
        <v>531</v>
      </c>
      <c r="H524" s="43">
        <v>0</v>
      </c>
      <c r="I524" s="43"/>
      <c r="J524" s="43">
        <v>0</v>
      </c>
      <c r="K524" s="46">
        <f>IFERROR(SUMIF('[1]3.外注加工費'!N:N,A:A,'[1]3.外注加工費'!P:P),"")</f>
        <v>0</v>
      </c>
      <c r="L524" s="60" t="s">
        <v>531</v>
      </c>
      <c r="M524" s="60" t="s">
        <v>531</v>
      </c>
      <c r="N524" s="60"/>
      <c r="O524" s="60"/>
      <c r="P524" s="60"/>
      <c r="Q524" s="60"/>
      <c r="R524" s="52">
        <f ca="1">SUMIF('4.1製品別資材価格'!$A:$C,A524,'4.1製品別資材価格'!$C:$C)</f>
        <v>0</v>
      </c>
      <c r="S524" s="60" t="s">
        <v>531</v>
      </c>
      <c r="T524" s="60" t="s">
        <v>531</v>
      </c>
      <c r="U524" s="46">
        <f>IFERROR(SUMIF('4.4製品課実績'!$A:$A,'4.仕掛品(製品課) (2)'!A524,'4.4製品課実績'!D:D),"")</f>
        <v>0</v>
      </c>
      <c r="V524" s="60" t="s">
        <v>531</v>
      </c>
      <c r="W524" s="46"/>
      <c r="X524" s="46">
        <f>$X$692/$W$692*W524</f>
        <v>0</v>
      </c>
      <c r="Y524" s="60" t="s">
        <v>531</v>
      </c>
      <c r="Z524" s="60" t="s">
        <v>531</v>
      </c>
      <c r="AA524" s="46">
        <f>IFERROR(SUMIF('[1]3.外注加工費'!N:N,A:A,'[1]3.外注加工費'!S:S),"")</f>
        <v>0</v>
      </c>
      <c r="AB524" s="46"/>
      <c r="AC524" s="46"/>
      <c r="AD524" s="46">
        <f t="shared" si="78"/>
        <v>0</v>
      </c>
      <c r="AE524" s="46">
        <f t="shared" si="79"/>
        <v>0</v>
      </c>
      <c r="AF524" s="52">
        <f t="shared" si="80"/>
        <v>0</v>
      </c>
      <c r="AG524" s="46">
        <f t="shared" si="81"/>
        <v>0</v>
      </c>
      <c r="AH524" s="46">
        <f t="shared" si="82"/>
        <v>0</v>
      </c>
      <c r="AI524" s="46">
        <f>IFERROR(SUMIFS('4.3期末全在庫'!$G:$G,'4.3期末全在庫'!$B:$B,'4.仕掛品(製品課) (2)'!A524,'4.3期末全在庫'!$K:$K,"半製品"),"")</f>
        <v>0</v>
      </c>
      <c r="AJ524" s="47"/>
      <c r="AK524" s="46">
        <f t="shared" si="77"/>
        <v>0</v>
      </c>
      <c r="AL524" s="48"/>
      <c r="AM524" s="50"/>
      <c r="AN524" s="7"/>
      <c r="AO524" s="4">
        <v>1343.4079465048708</v>
      </c>
      <c r="AQ524" s="3">
        <f t="shared" ca="1" si="83"/>
        <v>0</v>
      </c>
    </row>
    <row r="525" spans="1:43" ht="13.5" hidden="1" customHeight="1" outlineLevel="1">
      <c r="A525" s="59">
        <v>20120400006</v>
      </c>
      <c r="B525" s="41" t="s">
        <v>599</v>
      </c>
      <c r="C525" s="41" t="s">
        <v>481</v>
      </c>
      <c r="D525" s="41"/>
      <c r="E525" s="41" t="s">
        <v>481</v>
      </c>
      <c r="F525" s="41" t="s">
        <v>481</v>
      </c>
      <c r="G525" s="61" t="s">
        <v>531</v>
      </c>
      <c r="H525" s="43">
        <v>0</v>
      </c>
      <c r="I525" s="43"/>
      <c r="J525" s="43">
        <v>0</v>
      </c>
      <c r="K525" s="46">
        <f>IFERROR(SUMIF('[1]3.外注加工費'!N:N,A:A,'[1]3.外注加工費'!P:P),"")</f>
        <v>0</v>
      </c>
      <c r="L525" s="60" t="s">
        <v>531</v>
      </c>
      <c r="M525" s="60" t="s">
        <v>531</v>
      </c>
      <c r="N525" s="60"/>
      <c r="O525" s="60"/>
      <c r="P525" s="60"/>
      <c r="Q525" s="60"/>
      <c r="R525" s="52">
        <f ca="1">SUMIF('4.1製品別資材価格'!$A:$C,A525,'4.1製品別資材価格'!$C:$C)</f>
        <v>0</v>
      </c>
      <c r="S525" s="60" t="s">
        <v>531</v>
      </c>
      <c r="T525" s="60" t="s">
        <v>531</v>
      </c>
      <c r="U525" s="46">
        <f>IFERROR(SUMIF('4.4製品課実績'!$A:$A,'4.仕掛品(製品課) (2)'!A525,'4.4製品課実績'!D:D),"")</f>
        <v>0</v>
      </c>
      <c r="V525" s="60" t="s">
        <v>531</v>
      </c>
      <c r="W525" s="46"/>
      <c r="X525" s="46">
        <f>$X$692/$W$692*W525</f>
        <v>0</v>
      </c>
      <c r="Y525" s="60" t="s">
        <v>531</v>
      </c>
      <c r="Z525" s="60" t="s">
        <v>531</v>
      </c>
      <c r="AA525" s="46">
        <f>IFERROR(SUMIF('[1]3.外注加工費'!N:N,A:A,'[1]3.外注加工費'!S:S),"")</f>
        <v>0</v>
      </c>
      <c r="AB525" s="46"/>
      <c r="AC525" s="46"/>
      <c r="AD525" s="46">
        <f t="shared" si="78"/>
        <v>0</v>
      </c>
      <c r="AE525" s="46">
        <f t="shared" si="79"/>
        <v>0</v>
      </c>
      <c r="AF525" s="52">
        <f t="shared" si="80"/>
        <v>0</v>
      </c>
      <c r="AG525" s="46">
        <f t="shared" si="81"/>
        <v>0</v>
      </c>
      <c r="AH525" s="46">
        <f t="shared" si="82"/>
        <v>0</v>
      </c>
      <c r="AI525" s="46">
        <f>IFERROR(SUMIFS('4.3期末全在庫'!$G:$G,'4.3期末全在庫'!$B:$B,'4.仕掛品(製品課) (2)'!A525,'4.3期末全在庫'!$K:$K,"半製品"),"")</f>
        <v>0</v>
      </c>
      <c r="AJ525" s="47"/>
      <c r="AK525" s="46">
        <f t="shared" si="77"/>
        <v>0</v>
      </c>
      <c r="AL525" s="48"/>
      <c r="AM525" s="50"/>
      <c r="AN525" s="7"/>
      <c r="AO525" s="4">
        <v>41.940275598837225</v>
      </c>
      <c r="AQ525" s="3">
        <f t="shared" ca="1" si="83"/>
        <v>0</v>
      </c>
    </row>
    <row r="526" spans="1:43" ht="13.5" hidden="1" customHeight="1" outlineLevel="1">
      <c r="A526" s="59">
        <v>20120600006</v>
      </c>
      <c r="B526" s="41" t="s">
        <v>600</v>
      </c>
      <c r="C526" s="41" t="s">
        <v>481</v>
      </c>
      <c r="D526" s="41"/>
      <c r="E526" s="41" t="s">
        <v>481</v>
      </c>
      <c r="F526" s="41" t="s">
        <v>481</v>
      </c>
      <c r="G526" s="61" t="s">
        <v>531</v>
      </c>
      <c r="H526" s="43">
        <v>0</v>
      </c>
      <c r="I526" s="43"/>
      <c r="J526" s="43">
        <v>0</v>
      </c>
      <c r="K526" s="46">
        <f>IFERROR(SUMIF('[1]3.外注加工費'!N:N,A:A,'[1]3.外注加工費'!P:P),"")</f>
        <v>0</v>
      </c>
      <c r="L526" s="60" t="s">
        <v>531</v>
      </c>
      <c r="M526" s="60" t="s">
        <v>531</v>
      </c>
      <c r="N526" s="60"/>
      <c r="O526" s="60"/>
      <c r="P526" s="60"/>
      <c r="Q526" s="60"/>
      <c r="R526" s="52">
        <f ca="1">SUMIF('4.1製品別資材価格'!$A:$C,A526,'4.1製品別資材価格'!$C:$C)</f>
        <v>0</v>
      </c>
      <c r="S526" s="60" t="s">
        <v>531</v>
      </c>
      <c r="T526" s="60" t="s">
        <v>531</v>
      </c>
      <c r="U526" s="46">
        <f>IFERROR(SUMIF('4.4製品課実績'!$A:$A,'4.仕掛品(製品課) (2)'!A526,'4.4製品課実績'!D:D),"")</f>
        <v>0</v>
      </c>
      <c r="V526" s="60" t="s">
        <v>531</v>
      </c>
      <c r="W526" s="46"/>
      <c r="X526" s="46">
        <f>$X$692/$W$692*W526</f>
        <v>0</v>
      </c>
      <c r="Y526" s="60" t="s">
        <v>531</v>
      </c>
      <c r="Z526" s="60" t="s">
        <v>531</v>
      </c>
      <c r="AA526" s="46">
        <f>IFERROR(SUMIF('[1]3.外注加工費'!N:N,A:A,'[1]3.外注加工費'!S:S),"")</f>
        <v>0</v>
      </c>
      <c r="AB526" s="46"/>
      <c r="AC526" s="46"/>
      <c r="AD526" s="46">
        <f t="shared" si="78"/>
        <v>0</v>
      </c>
      <c r="AE526" s="46">
        <f t="shared" si="79"/>
        <v>0</v>
      </c>
      <c r="AF526" s="52">
        <f t="shared" si="80"/>
        <v>0</v>
      </c>
      <c r="AG526" s="46">
        <f t="shared" si="81"/>
        <v>0</v>
      </c>
      <c r="AH526" s="46">
        <f t="shared" si="82"/>
        <v>0</v>
      </c>
      <c r="AI526" s="46">
        <f>IFERROR(SUMIFS('4.3期末全在庫'!$G:$G,'4.3期末全在庫'!$B:$B,'4.仕掛品(製品課) (2)'!A526,'4.3期末全在庫'!$K:$K,"半製品"),"")</f>
        <v>0</v>
      </c>
      <c r="AJ526" s="47"/>
      <c r="AK526" s="46">
        <f t="shared" si="77"/>
        <v>0</v>
      </c>
      <c r="AL526" s="48"/>
      <c r="AM526" s="50"/>
      <c r="AN526" s="7"/>
      <c r="AO526" s="4">
        <v>214.38716002550632</v>
      </c>
      <c r="AQ526" s="3">
        <f t="shared" ca="1" si="83"/>
        <v>0</v>
      </c>
    </row>
    <row r="527" spans="1:43" ht="13.5" hidden="1" customHeight="1" outlineLevel="1">
      <c r="A527" s="59">
        <v>20120600007</v>
      </c>
      <c r="B527" s="41" t="s">
        <v>601</v>
      </c>
      <c r="C527" s="41" t="s">
        <v>481</v>
      </c>
      <c r="D527" s="41"/>
      <c r="E527" s="41" t="s">
        <v>481</v>
      </c>
      <c r="F527" s="41" t="s">
        <v>481</v>
      </c>
      <c r="G527" s="61" t="s">
        <v>531</v>
      </c>
      <c r="H527" s="43">
        <v>0</v>
      </c>
      <c r="I527" s="43"/>
      <c r="J527" s="43">
        <v>0</v>
      </c>
      <c r="K527" s="46">
        <f>IFERROR(SUMIF('[1]3.外注加工費'!N:N,A:A,'[1]3.外注加工費'!P:P),"")</f>
        <v>0</v>
      </c>
      <c r="L527" s="60" t="s">
        <v>531</v>
      </c>
      <c r="M527" s="60" t="s">
        <v>531</v>
      </c>
      <c r="N527" s="60"/>
      <c r="O527" s="60"/>
      <c r="P527" s="60"/>
      <c r="Q527" s="60"/>
      <c r="R527" s="52">
        <f ca="1">SUMIF('4.1製品別資材価格'!$A:$C,A527,'4.1製品別資材価格'!$C:$C)</f>
        <v>0</v>
      </c>
      <c r="S527" s="60" t="s">
        <v>531</v>
      </c>
      <c r="T527" s="60" t="s">
        <v>531</v>
      </c>
      <c r="U527" s="46">
        <f>IFERROR(SUMIF('4.4製品課実績'!$A:$A,'4.仕掛品(製品課) (2)'!A527,'4.4製品課実績'!D:D),"")</f>
        <v>0</v>
      </c>
      <c r="V527" s="60" t="s">
        <v>531</v>
      </c>
      <c r="W527" s="46"/>
      <c r="X527" s="46">
        <f>$X$692/$W$692*W527</f>
        <v>0</v>
      </c>
      <c r="Y527" s="60" t="s">
        <v>531</v>
      </c>
      <c r="Z527" s="60" t="s">
        <v>531</v>
      </c>
      <c r="AA527" s="46">
        <f>IFERROR(SUMIF('[1]3.外注加工費'!N:N,A:A,'[1]3.外注加工費'!S:S),"")</f>
        <v>0</v>
      </c>
      <c r="AB527" s="46"/>
      <c r="AC527" s="46"/>
      <c r="AD527" s="46">
        <f t="shared" si="78"/>
        <v>0</v>
      </c>
      <c r="AE527" s="46">
        <f t="shared" si="79"/>
        <v>0</v>
      </c>
      <c r="AF527" s="52">
        <f t="shared" si="80"/>
        <v>0</v>
      </c>
      <c r="AG527" s="46">
        <f t="shared" si="81"/>
        <v>0</v>
      </c>
      <c r="AH527" s="46">
        <f t="shared" si="82"/>
        <v>0</v>
      </c>
      <c r="AI527" s="46">
        <f>IFERROR(SUMIFS('4.3期末全在庫'!$G:$G,'4.3期末全在庫'!$B:$B,'4.仕掛品(製品課) (2)'!A527,'4.3期末全在庫'!$K:$K,"半製品"),"")</f>
        <v>0</v>
      </c>
      <c r="AJ527" s="47"/>
      <c r="AK527" s="46">
        <f t="shared" si="77"/>
        <v>0</v>
      </c>
      <c r="AL527" s="48"/>
      <c r="AM527" s="50"/>
      <c r="AN527" s="7"/>
      <c r="AO527" s="4">
        <v>263.86818283851704</v>
      </c>
      <c r="AQ527" s="3">
        <f t="shared" ca="1" si="83"/>
        <v>0</v>
      </c>
    </row>
    <row r="528" spans="1:43" ht="13.5" hidden="1" customHeight="1" outlineLevel="1">
      <c r="A528" s="59">
        <v>20120600028</v>
      </c>
      <c r="B528" s="41" t="s">
        <v>602</v>
      </c>
      <c r="C528" s="41" t="s">
        <v>481</v>
      </c>
      <c r="D528" s="41"/>
      <c r="E528" s="41" t="s">
        <v>481</v>
      </c>
      <c r="F528" s="41" t="s">
        <v>481</v>
      </c>
      <c r="G528" s="61" t="s">
        <v>531</v>
      </c>
      <c r="H528" s="43">
        <v>0</v>
      </c>
      <c r="I528" s="43"/>
      <c r="J528" s="43">
        <v>0</v>
      </c>
      <c r="K528" s="46">
        <f>IFERROR(SUMIF('[1]3.外注加工費'!N:N,A:A,'[1]3.外注加工費'!P:P),"")</f>
        <v>0</v>
      </c>
      <c r="L528" s="60" t="s">
        <v>531</v>
      </c>
      <c r="M528" s="60" t="s">
        <v>531</v>
      </c>
      <c r="N528" s="60"/>
      <c r="O528" s="60"/>
      <c r="P528" s="60"/>
      <c r="Q528" s="60"/>
      <c r="R528" s="52">
        <f ca="1">SUMIF('4.1製品別資材価格'!$A:$C,A528,'4.1製品別資材価格'!$C:$C)</f>
        <v>0</v>
      </c>
      <c r="S528" s="60" t="s">
        <v>531</v>
      </c>
      <c r="T528" s="60" t="s">
        <v>531</v>
      </c>
      <c r="U528" s="46">
        <f>IFERROR(SUMIF('4.4製品課実績'!$A:$A,'4.仕掛品(製品課) (2)'!A528,'4.4製品課実績'!D:D),"")</f>
        <v>0</v>
      </c>
      <c r="V528" s="60" t="s">
        <v>531</v>
      </c>
      <c r="W528" s="46"/>
      <c r="X528" s="46">
        <f>$X$692/$W$692*W528</f>
        <v>0</v>
      </c>
      <c r="Y528" s="60" t="s">
        <v>531</v>
      </c>
      <c r="Z528" s="60" t="s">
        <v>531</v>
      </c>
      <c r="AA528" s="46">
        <f>IFERROR(SUMIF('[1]3.外注加工費'!N:N,A:A,'[1]3.外注加工費'!S:S),"")</f>
        <v>0</v>
      </c>
      <c r="AB528" s="46"/>
      <c r="AC528" s="46"/>
      <c r="AD528" s="46">
        <f t="shared" si="78"/>
        <v>0</v>
      </c>
      <c r="AE528" s="46">
        <f t="shared" si="79"/>
        <v>0</v>
      </c>
      <c r="AF528" s="52">
        <f t="shared" si="80"/>
        <v>0</v>
      </c>
      <c r="AG528" s="46">
        <f t="shared" si="81"/>
        <v>0</v>
      </c>
      <c r="AH528" s="46">
        <f t="shared" si="82"/>
        <v>0</v>
      </c>
      <c r="AI528" s="46">
        <f>IFERROR(SUMIFS('4.3期末全在庫'!$G:$G,'4.3期末全在庫'!$B:$B,'4.仕掛品(製品課) (2)'!A528,'4.3期末全在庫'!$K:$K,"半製品"),"")</f>
        <v>0</v>
      </c>
      <c r="AJ528" s="47"/>
      <c r="AK528" s="46">
        <f t="shared" si="77"/>
        <v>0</v>
      </c>
      <c r="AL528" s="48"/>
      <c r="AM528" s="50"/>
      <c r="AN528" s="7"/>
      <c r="AO528" s="4">
        <v>21.521364207397735</v>
      </c>
      <c r="AQ528" s="3">
        <f t="shared" ca="1" si="83"/>
        <v>0</v>
      </c>
    </row>
    <row r="529" spans="1:43" ht="13.5" hidden="1" customHeight="1" outlineLevel="1">
      <c r="A529" s="59">
        <v>20120700043</v>
      </c>
      <c r="B529" s="41" t="s">
        <v>603</v>
      </c>
      <c r="C529" s="41" t="s">
        <v>481</v>
      </c>
      <c r="D529" s="41"/>
      <c r="E529" s="41" t="s">
        <v>481</v>
      </c>
      <c r="F529" s="41" t="s">
        <v>481</v>
      </c>
      <c r="G529" s="61" t="s">
        <v>531</v>
      </c>
      <c r="H529" s="43">
        <v>0</v>
      </c>
      <c r="I529" s="43"/>
      <c r="J529" s="43">
        <v>0</v>
      </c>
      <c r="K529" s="46">
        <f>IFERROR(SUMIF('[1]3.外注加工費'!N:N,A:A,'[1]3.外注加工費'!P:P),"")</f>
        <v>0</v>
      </c>
      <c r="L529" s="60" t="s">
        <v>531</v>
      </c>
      <c r="M529" s="60" t="s">
        <v>531</v>
      </c>
      <c r="N529" s="60"/>
      <c r="O529" s="60"/>
      <c r="P529" s="60"/>
      <c r="Q529" s="60"/>
      <c r="R529" s="52">
        <f ca="1">SUMIF('4.1製品別資材価格'!$A:$C,A529,'4.1製品別資材価格'!$C:$C)</f>
        <v>0</v>
      </c>
      <c r="S529" s="60" t="s">
        <v>531</v>
      </c>
      <c r="T529" s="60" t="s">
        <v>531</v>
      </c>
      <c r="U529" s="46">
        <f>IFERROR(SUMIF('4.4製品課実績'!$A:$A,'4.仕掛品(製品課) (2)'!A529,'4.4製品課実績'!D:D),"")</f>
        <v>0</v>
      </c>
      <c r="V529" s="60" t="s">
        <v>531</v>
      </c>
      <c r="W529" s="46"/>
      <c r="X529" s="46">
        <f>$X$692/$W$692*W529</f>
        <v>0</v>
      </c>
      <c r="Y529" s="60" t="s">
        <v>531</v>
      </c>
      <c r="Z529" s="60" t="s">
        <v>531</v>
      </c>
      <c r="AA529" s="46">
        <f>IFERROR(SUMIF('[1]3.外注加工費'!N:N,A:A,'[1]3.外注加工費'!S:S),"")</f>
        <v>0</v>
      </c>
      <c r="AB529" s="46"/>
      <c r="AC529" s="46"/>
      <c r="AD529" s="46">
        <f t="shared" si="78"/>
        <v>0</v>
      </c>
      <c r="AE529" s="46">
        <f t="shared" si="79"/>
        <v>0</v>
      </c>
      <c r="AF529" s="52">
        <f t="shared" si="80"/>
        <v>0</v>
      </c>
      <c r="AG529" s="46">
        <f t="shared" si="81"/>
        <v>0</v>
      </c>
      <c r="AH529" s="46">
        <f t="shared" si="82"/>
        <v>0</v>
      </c>
      <c r="AI529" s="46">
        <f>IFERROR(SUMIFS('4.3期末全在庫'!$G:$G,'4.3期末全在庫'!$B:$B,'4.仕掛品(製品課) (2)'!A529,'4.3期末全在庫'!$K:$K,"半製品"),"")</f>
        <v>0</v>
      </c>
      <c r="AJ529" s="47"/>
      <c r="AK529" s="46">
        <f t="shared" si="77"/>
        <v>0</v>
      </c>
      <c r="AL529" s="48"/>
      <c r="AM529" s="50"/>
      <c r="AN529" s="7"/>
      <c r="AO529" s="4">
        <v>0</v>
      </c>
      <c r="AQ529" s="3">
        <f t="shared" ca="1" si="83"/>
        <v>0</v>
      </c>
    </row>
    <row r="530" spans="1:43" ht="13.5" hidden="1" customHeight="1" outlineLevel="1">
      <c r="A530" s="59">
        <v>20120700053</v>
      </c>
      <c r="B530" s="41" t="s">
        <v>604</v>
      </c>
      <c r="C530" s="41" t="s">
        <v>481</v>
      </c>
      <c r="D530" s="41"/>
      <c r="E530" s="41" t="s">
        <v>481</v>
      </c>
      <c r="F530" s="41" t="s">
        <v>481</v>
      </c>
      <c r="G530" s="61" t="s">
        <v>531</v>
      </c>
      <c r="H530" s="43">
        <v>0</v>
      </c>
      <c r="I530" s="43"/>
      <c r="J530" s="43">
        <v>0</v>
      </c>
      <c r="K530" s="46">
        <f>IFERROR(SUMIF('[1]3.外注加工費'!N:N,A:A,'[1]3.外注加工費'!P:P),"")</f>
        <v>0</v>
      </c>
      <c r="L530" s="60" t="s">
        <v>531</v>
      </c>
      <c r="M530" s="60" t="s">
        <v>531</v>
      </c>
      <c r="N530" s="60"/>
      <c r="O530" s="60"/>
      <c r="P530" s="60"/>
      <c r="Q530" s="60"/>
      <c r="R530" s="52">
        <f ca="1">SUMIF('4.1製品別資材価格'!$A:$C,A530,'4.1製品別資材価格'!$C:$C)</f>
        <v>0</v>
      </c>
      <c r="S530" s="60" t="s">
        <v>531</v>
      </c>
      <c r="T530" s="60" t="s">
        <v>531</v>
      </c>
      <c r="U530" s="46">
        <f>IFERROR(SUMIF('4.4製品課実績'!$A:$A,'4.仕掛品(製品課) (2)'!A530,'4.4製品課実績'!D:D),"")</f>
        <v>0</v>
      </c>
      <c r="V530" s="60" t="s">
        <v>531</v>
      </c>
      <c r="W530" s="46"/>
      <c r="X530" s="46">
        <f>$X$692/$W$692*W530</f>
        <v>0</v>
      </c>
      <c r="Y530" s="60" t="s">
        <v>531</v>
      </c>
      <c r="Z530" s="60" t="s">
        <v>531</v>
      </c>
      <c r="AA530" s="46">
        <f>IFERROR(SUMIF('[1]3.外注加工費'!N:N,A:A,'[1]3.外注加工費'!S:S),"")</f>
        <v>0</v>
      </c>
      <c r="AB530" s="46"/>
      <c r="AC530" s="46"/>
      <c r="AD530" s="46">
        <f t="shared" si="78"/>
        <v>0</v>
      </c>
      <c r="AE530" s="46">
        <f t="shared" si="79"/>
        <v>0</v>
      </c>
      <c r="AF530" s="52">
        <f t="shared" si="80"/>
        <v>0</v>
      </c>
      <c r="AG530" s="46">
        <f t="shared" si="81"/>
        <v>0</v>
      </c>
      <c r="AH530" s="46">
        <f t="shared" si="82"/>
        <v>0</v>
      </c>
      <c r="AI530" s="46">
        <f>IFERROR(SUMIFS('4.3期末全在庫'!$G:$G,'4.3期末全在庫'!$B:$B,'4.仕掛品(製品課) (2)'!A530,'4.3期末全在庫'!$K:$K,"半製品"),"")</f>
        <v>0</v>
      </c>
      <c r="AJ530" s="47"/>
      <c r="AK530" s="46">
        <f t="shared" si="77"/>
        <v>0</v>
      </c>
      <c r="AL530" s="48"/>
      <c r="AM530" s="50"/>
      <c r="AN530" s="7"/>
      <c r="AO530" s="4">
        <v>0</v>
      </c>
      <c r="AQ530" s="3">
        <f t="shared" ca="1" si="83"/>
        <v>0</v>
      </c>
    </row>
    <row r="531" spans="1:43" ht="13.5" hidden="1" customHeight="1" outlineLevel="1">
      <c r="A531" s="59">
        <v>20120900027</v>
      </c>
      <c r="B531" s="41" t="s">
        <v>605</v>
      </c>
      <c r="C531" s="41" t="s">
        <v>481</v>
      </c>
      <c r="D531" s="41"/>
      <c r="E531" s="41" t="s">
        <v>481</v>
      </c>
      <c r="F531" s="41" t="s">
        <v>481</v>
      </c>
      <c r="G531" s="61" t="s">
        <v>531</v>
      </c>
      <c r="H531" s="43">
        <v>0</v>
      </c>
      <c r="I531" s="43"/>
      <c r="J531" s="43">
        <v>0</v>
      </c>
      <c r="K531" s="46">
        <f>IFERROR(SUMIF('[1]3.外注加工費'!N:N,A:A,'[1]3.外注加工費'!P:P),"")</f>
        <v>0</v>
      </c>
      <c r="L531" s="60" t="s">
        <v>531</v>
      </c>
      <c r="M531" s="60" t="s">
        <v>531</v>
      </c>
      <c r="N531" s="60"/>
      <c r="O531" s="60"/>
      <c r="P531" s="60"/>
      <c r="Q531" s="60"/>
      <c r="R531" s="52">
        <f ca="1">SUMIF('4.1製品別資材価格'!$A:$C,A531,'4.1製品別資材価格'!$C:$C)</f>
        <v>0</v>
      </c>
      <c r="S531" s="60" t="s">
        <v>531</v>
      </c>
      <c r="T531" s="60" t="s">
        <v>531</v>
      </c>
      <c r="U531" s="46">
        <f>IFERROR(SUMIF('4.4製品課実績'!$A:$A,'4.仕掛品(製品課) (2)'!A531,'4.4製品課実績'!D:D),"")</f>
        <v>0</v>
      </c>
      <c r="V531" s="60" t="s">
        <v>531</v>
      </c>
      <c r="W531" s="46"/>
      <c r="X531" s="46">
        <f>$X$692/$W$692*W531</f>
        <v>0</v>
      </c>
      <c r="Y531" s="60" t="s">
        <v>531</v>
      </c>
      <c r="Z531" s="60" t="s">
        <v>531</v>
      </c>
      <c r="AA531" s="46">
        <f>IFERROR(SUMIF('[1]3.外注加工費'!N:N,A:A,'[1]3.外注加工費'!S:S),"")</f>
        <v>0</v>
      </c>
      <c r="AB531" s="46"/>
      <c r="AC531" s="46"/>
      <c r="AD531" s="46">
        <f t="shared" si="78"/>
        <v>0</v>
      </c>
      <c r="AE531" s="46">
        <f t="shared" si="79"/>
        <v>0</v>
      </c>
      <c r="AF531" s="52">
        <f t="shared" si="80"/>
        <v>0</v>
      </c>
      <c r="AG531" s="46">
        <f t="shared" si="81"/>
        <v>0</v>
      </c>
      <c r="AH531" s="46">
        <f t="shared" si="82"/>
        <v>0</v>
      </c>
      <c r="AI531" s="46">
        <f>IFERROR(SUMIFS('4.3期末全在庫'!$G:$G,'4.3期末全在庫'!$B:$B,'4.仕掛品(製品課) (2)'!A531,'4.3期末全在庫'!$K:$K,"半製品"),"")</f>
        <v>0</v>
      </c>
      <c r="AJ531" s="47"/>
      <c r="AK531" s="46">
        <f t="shared" si="77"/>
        <v>0</v>
      </c>
      <c r="AL531" s="48"/>
      <c r="AM531" s="50"/>
      <c r="AN531" s="7"/>
      <c r="AO531" s="4">
        <v>0</v>
      </c>
      <c r="AQ531" s="3">
        <f t="shared" ca="1" si="83"/>
        <v>0</v>
      </c>
    </row>
    <row r="532" spans="1:43" ht="13.5" hidden="1" customHeight="1" outlineLevel="1">
      <c r="A532" s="59">
        <v>20120900048</v>
      </c>
      <c r="B532" s="41" t="s">
        <v>606</v>
      </c>
      <c r="C532" s="41" t="s">
        <v>481</v>
      </c>
      <c r="D532" s="41"/>
      <c r="E532" s="41" t="s">
        <v>481</v>
      </c>
      <c r="F532" s="41" t="s">
        <v>481</v>
      </c>
      <c r="G532" s="61" t="s">
        <v>531</v>
      </c>
      <c r="H532" s="43">
        <v>0</v>
      </c>
      <c r="I532" s="43"/>
      <c r="J532" s="43">
        <v>0</v>
      </c>
      <c r="K532" s="46">
        <f>IFERROR(SUMIF('[1]3.外注加工費'!N:N,A:A,'[1]3.外注加工費'!P:P),"")</f>
        <v>0</v>
      </c>
      <c r="L532" s="60" t="s">
        <v>531</v>
      </c>
      <c r="M532" s="60" t="s">
        <v>531</v>
      </c>
      <c r="N532" s="60"/>
      <c r="O532" s="60"/>
      <c r="P532" s="60"/>
      <c r="Q532" s="60"/>
      <c r="R532" s="52">
        <f ca="1">SUMIF('4.1製品別資材価格'!$A:$C,A532,'4.1製品別資材価格'!$C:$C)</f>
        <v>0</v>
      </c>
      <c r="S532" s="60" t="s">
        <v>531</v>
      </c>
      <c r="T532" s="60" t="s">
        <v>531</v>
      </c>
      <c r="U532" s="46">
        <f>IFERROR(SUMIF('4.4製品課実績'!$A:$A,'4.仕掛品(製品課) (2)'!A532,'4.4製品課実績'!D:D),"")</f>
        <v>0</v>
      </c>
      <c r="V532" s="60" t="s">
        <v>531</v>
      </c>
      <c r="W532" s="46"/>
      <c r="X532" s="46">
        <f>$X$692/$W$692*W532</f>
        <v>0</v>
      </c>
      <c r="Y532" s="60" t="s">
        <v>531</v>
      </c>
      <c r="Z532" s="60" t="s">
        <v>531</v>
      </c>
      <c r="AA532" s="46">
        <f>IFERROR(SUMIF('[1]3.外注加工費'!N:N,A:A,'[1]3.外注加工費'!S:S),"")</f>
        <v>0</v>
      </c>
      <c r="AB532" s="46"/>
      <c r="AC532" s="46"/>
      <c r="AD532" s="46">
        <f t="shared" si="78"/>
        <v>0</v>
      </c>
      <c r="AE532" s="46">
        <f t="shared" si="79"/>
        <v>0</v>
      </c>
      <c r="AF532" s="52">
        <f t="shared" si="80"/>
        <v>0</v>
      </c>
      <c r="AG532" s="46">
        <f t="shared" si="81"/>
        <v>0</v>
      </c>
      <c r="AH532" s="46">
        <f t="shared" si="82"/>
        <v>0</v>
      </c>
      <c r="AI532" s="46">
        <f>IFERROR(SUMIFS('4.3期末全在庫'!$G:$G,'4.3期末全在庫'!$B:$B,'4.仕掛品(製品課) (2)'!A532,'4.3期末全在庫'!$K:$K,"半製品"),"")</f>
        <v>0</v>
      </c>
      <c r="AJ532" s="47"/>
      <c r="AK532" s="46">
        <f t="shared" si="77"/>
        <v>0</v>
      </c>
      <c r="AL532" s="48"/>
      <c r="AM532" s="50"/>
      <c r="AN532" s="7"/>
      <c r="AO532" s="4">
        <v>0</v>
      </c>
      <c r="AQ532" s="3">
        <f t="shared" ca="1" si="83"/>
        <v>0</v>
      </c>
    </row>
    <row r="533" spans="1:43" ht="13.5" hidden="1" customHeight="1" outlineLevel="1">
      <c r="A533" s="59">
        <v>20120900049</v>
      </c>
      <c r="B533" s="41" t="s">
        <v>607</v>
      </c>
      <c r="C533" s="41" t="s">
        <v>481</v>
      </c>
      <c r="D533" s="41"/>
      <c r="E533" s="41" t="s">
        <v>481</v>
      </c>
      <c r="F533" s="41" t="s">
        <v>481</v>
      </c>
      <c r="G533" s="61" t="s">
        <v>531</v>
      </c>
      <c r="H533" s="43">
        <v>0</v>
      </c>
      <c r="I533" s="43"/>
      <c r="J533" s="43">
        <v>0</v>
      </c>
      <c r="K533" s="46">
        <f>IFERROR(SUMIF('[1]3.外注加工費'!N:N,A:A,'[1]3.外注加工費'!P:P),"")</f>
        <v>0</v>
      </c>
      <c r="L533" s="60" t="s">
        <v>531</v>
      </c>
      <c r="M533" s="60" t="s">
        <v>531</v>
      </c>
      <c r="N533" s="60"/>
      <c r="O533" s="60"/>
      <c r="P533" s="60"/>
      <c r="Q533" s="60"/>
      <c r="R533" s="52">
        <f ca="1">SUMIF('4.1製品別資材価格'!$A:$C,A533,'4.1製品別資材価格'!$C:$C)</f>
        <v>0</v>
      </c>
      <c r="S533" s="60" t="s">
        <v>531</v>
      </c>
      <c r="T533" s="60" t="s">
        <v>531</v>
      </c>
      <c r="U533" s="46">
        <f>IFERROR(SUMIF('4.4製品課実績'!$A:$A,'4.仕掛品(製品課) (2)'!A533,'4.4製品課実績'!D:D),"")</f>
        <v>0</v>
      </c>
      <c r="V533" s="60" t="s">
        <v>531</v>
      </c>
      <c r="W533" s="46"/>
      <c r="X533" s="46">
        <f>$X$692/$W$692*W533</f>
        <v>0</v>
      </c>
      <c r="Y533" s="60" t="s">
        <v>531</v>
      </c>
      <c r="Z533" s="60" t="s">
        <v>531</v>
      </c>
      <c r="AA533" s="46">
        <f>IFERROR(SUMIF('[1]3.外注加工費'!N:N,A:A,'[1]3.外注加工費'!S:S),"")</f>
        <v>0</v>
      </c>
      <c r="AB533" s="46"/>
      <c r="AC533" s="46"/>
      <c r="AD533" s="46">
        <f t="shared" si="78"/>
        <v>0</v>
      </c>
      <c r="AE533" s="46">
        <f t="shared" si="79"/>
        <v>0</v>
      </c>
      <c r="AF533" s="52">
        <f t="shared" si="80"/>
        <v>0</v>
      </c>
      <c r="AG533" s="46">
        <f t="shared" si="81"/>
        <v>0</v>
      </c>
      <c r="AH533" s="46">
        <f t="shared" si="82"/>
        <v>0</v>
      </c>
      <c r="AI533" s="46">
        <f>IFERROR(SUMIFS('4.3期末全在庫'!$G:$G,'4.3期末全在庫'!$B:$B,'4.仕掛品(製品課) (2)'!A533,'4.3期末全在庫'!$K:$K,"半製品"),"")</f>
        <v>0</v>
      </c>
      <c r="AJ533" s="47"/>
      <c r="AK533" s="46">
        <f t="shared" si="77"/>
        <v>0</v>
      </c>
      <c r="AL533" s="48"/>
      <c r="AM533" s="50"/>
      <c r="AN533" s="7"/>
      <c r="AO533" s="4">
        <v>0</v>
      </c>
      <c r="AQ533" s="3">
        <f t="shared" ca="1" si="83"/>
        <v>0</v>
      </c>
    </row>
    <row r="534" spans="1:43" ht="13.5" hidden="1" customHeight="1" outlineLevel="1">
      <c r="A534" s="59">
        <v>20120900050</v>
      </c>
      <c r="B534" s="41" t="s">
        <v>608</v>
      </c>
      <c r="C534" s="41" t="s">
        <v>481</v>
      </c>
      <c r="D534" s="41"/>
      <c r="E534" s="41" t="s">
        <v>481</v>
      </c>
      <c r="F534" s="41" t="s">
        <v>481</v>
      </c>
      <c r="G534" s="61" t="s">
        <v>531</v>
      </c>
      <c r="H534" s="43">
        <v>0</v>
      </c>
      <c r="I534" s="43"/>
      <c r="J534" s="43">
        <v>0</v>
      </c>
      <c r="K534" s="46">
        <f>IFERROR(SUMIF('[1]3.外注加工費'!N:N,A:A,'[1]3.外注加工費'!P:P),"")</f>
        <v>0</v>
      </c>
      <c r="L534" s="60" t="s">
        <v>531</v>
      </c>
      <c r="M534" s="60" t="s">
        <v>531</v>
      </c>
      <c r="N534" s="60"/>
      <c r="O534" s="60"/>
      <c r="P534" s="60"/>
      <c r="Q534" s="60"/>
      <c r="R534" s="52">
        <f ca="1">SUMIF('4.1製品別資材価格'!$A:$C,A534,'4.1製品別資材価格'!$C:$C)</f>
        <v>0</v>
      </c>
      <c r="S534" s="60" t="s">
        <v>531</v>
      </c>
      <c r="T534" s="60" t="s">
        <v>531</v>
      </c>
      <c r="U534" s="46">
        <f>IFERROR(SUMIF('4.4製品課実績'!$A:$A,'4.仕掛品(製品課) (2)'!A534,'4.4製品課実績'!D:D),"")</f>
        <v>0</v>
      </c>
      <c r="V534" s="60" t="s">
        <v>531</v>
      </c>
      <c r="W534" s="46"/>
      <c r="X534" s="46">
        <f>$X$692/$W$692*W534</f>
        <v>0</v>
      </c>
      <c r="Y534" s="60" t="s">
        <v>531</v>
      </c>
      <c r="Z534" s="60" t="s">
        <v>531</v>
      </c>
      <c r="AA534" s="46">
        <f>IFERROR(SUMIF('[1]3.外注加工費'!N:N,A:A,'[1]3.外注加工費'!S:S),"")</f>
        <v>0</v>
      </c>
      <c r="AB534" s="46"/>
      <c r="AC534" s="46"/>
      <c r="AD534" s="46">
        <f t="shared" si="78"/>
        <v>0</v>
      </c>
      <c r="AE534" s="46">
        <f t="shared" si="79"/>
        <v>0</v>
      </c>
      <c r="AF534" s="52">
        <f t="shared" si="80"/>
        <v>0</v>
      </c>
      <c r="AG534" s="46">
        <f t="shared" si="81"/>
        <v>0</v>
      </c>
      <c r="AH534" s="46">
        <f t="shared" si="82"/>
        <v>0</v>
      </c>
      <c r="AI534" s="46">
        <f>IFERROR(SUMIFS('4.3期末全在庫'!$G:$G,'4.3期末全在庫'!$B:$B,'4.仕掛品(製品課) (2)'!A534,'4.3期末全在庫'!$K:$K,"半製品"),"")</f>
        <v>0</v>
      </c>
      <c r="AJ534" s="47"/>
      <c r="AK534" s="46">
        <f t="shared" si="77"/>
        <v>0</v>
      </c>
      <c r="AL534" s="48"/>
      <c r="AM534" s="50"/>
      <c r="AN534" s="7"/>
      <c r="AO534" s="4">
        <v>0</v>
      </c>
      <c r="AQ534" s="3">
        <f t="shared" ca="1" si="83"/>
        <v>0</v>
      </c>
    </row>
    <row r="535" spans="1:43" ht="13.5" hidden="1" customHeight="1" outlineLevel="1">
      <c r="A535" s="59">
        <v>20120900051</v>
      </c>
      <c r="B535" s="41" t="s">
        <v>609</v>
      </c>
      <c r="C535" s="41" t="s">
        <v>481</v>
      </c>
      <c r="D535" s="41"/>
      <c r="E535" s="41" t="s">
        <v>481</v>
      </c>
      <c r="F535" s="41" t="s">
        <v>481</v>
      </c>
      <c r="G535" s="61" t="s">
        <v>531</v>
      </c>
      <c r="H535" s="43">
        <v>0</v>
      </c>
      <c r="I535" s="43"/>
      <c r="J535" s="43">
        <v>0</v>
      </c>
      <c r="K535" s="46">
        <f>IFERROR(SUMIF('[1]3.外注加工費'!N:N,A:A,'[1]3.外注加工費'!P:P),"")</f>
        <v>0</v>
      </c>
      <c r="L535" s="60" t="s">
        <v>531</v>
      </c>
      <c r="M535" s="60" t="s">
        <v>531</v>
      </c>
      <c r="N535" s="60"/>
      <c r="O535" s="60"/>
      <c r="P535" s="60"/>
      <c r="Q535" s="60"/>
      <c r="R535" s="52">
        <f ca="1">SUMIF('4.1製品別資材価格'!$A:$C,A535,'4.1製品別資材価格'!$C:$C)</f>
        <v>0</v>
      </c>
      <c r="S535" s="60" t="s">
        <v>531</v>
      </c>
      <c r="T535" s="60" t="s">
        <v>531</v>
      </c>
      <c r="U535" s="46">
        <f>IFERROR(SUMIF('4.4製品課実績'!$A:$A,'4.仕掛品(製品課) (2)'!A535,'4.4製品課実績'!D:D),"")</f>
        <v>0</v>
      </c>
      <c r="V535" s="60" t="s">
        <v>531</v>
      </c>
      <c r="W535" s="46"/>
      <c r="X535" s="46">
        <f>$X$692/$W$692*W535</f>
        <v>0</v>
      </c>
      <c r="Y535" s="60" t="s">
        <v>531</v>
      </c>
      <c r="Z535" s="60" t="s">
        <v>531</v>
      </c>
      <c r="AA535" s="46">
        <f>IFERROR(SUMIF('[1]3.外注加工費'!N:N,A:A,'[1]3.外注加工費'!S:S),"")</f>
        <v>0</v>
      </c>
      <c r="AB535" s="46"/>
      <c r="AC535" s="46"/>
      <c r="AD535" s="46">
        <f t="shared" si="78"/>
        <v>0</v>
      </c>
      <c r="AE535" s="46">
        <f t="shared" si="79"/>
        <v>0</v>
      </c>
      <c r="AF535" s="52">
        <f t="shared" si="80"/>
        <v>0</v>
      </c>
      <c r="AG535" s="46">
        <f t="shared" si="81"/>
        <v>0</v>
      </c>
      <c r="AH535" s="46">
        <f t="shared" si="82"/>
        <v>0</v>
      </c>
      <c r="AI535" s="46">
        <f>IFERROR(SUMIFS('4.3期末全在庫'!$G:$G,'4.3期末全在庫'!$B:$B,'4.仕掛品(製品課) (2)'!A535,'4.3期末全在庫'!$K:$K,"半製品"),"")</f>
        <v>0</v>
      </c>
      <c r="AJ535" s="47"/>
      <c r="AK535" s="46">
        <f t="shared" si="77"/>
        <v>0</v>
      </c>
      <c r="AL535" s="48"/>
      <c r="AM535" s="50"/>
      <c r="AN535" s="7"/>
      <c r="AO535" s="4">
        <v>0</v>
      </c>
      <c r="AQ535" s="3">
        <f t="shared" ca="1" si="83"/>
        <v>0</v>
      </c>
    </row>
    <row r="536" spans="1:43" ht="13.5" hidden="1" customHeight="1" outlineLevel="1">
      <c r="A536" s="59">
        <v>20120900052</v>
      </c>
      <c r="B536" s="41" t="s">
        <v>610</v>
      </c>
      <c r="C536" s="41" t="s">
        <v>481</v>
      </c>
      <c r="D536" s="41"/>
      <c r="E536" s="41" t="s">
        <v>481</v>
      </c>
      <c r="F536" s="41" t="s">
        <v>481</v>
      </c>
      <c r="G536" s="61" t="s">
        <v>531</v>
      </c>
      <c r="H536" s="43">
        <v>0</v>
      </c>
      <c r="I536" s="43"/>
      <c r="J536" s="43">
        <v>0</v>
      </c>
      <c r="K536" s="46">
        <f>IFERROR(SUMIF('[1]3.外注加工費'!N:N,A:A,'[1]3.外注加工費'!P:P),"")</f>
        <v>0</v>
      </c>
      <c r="L536" s="60" t="s">
        <v>531</v>
      </c>
      <c r="M536" s="60" t="s">
        <v>531</v>
      </c>
      <c r="N536" s="60"/>
      <c r="O536" s="60"/>
      <c r="P536" s="60"/>
      <c r="Q536" s="60"/>
      <c r="R536" s="52">
        <f ca="1">SUMIF('4.1製品別資材価格'!$A:$C,A536,'4.1製品別資材価格'!$C:$C)</f>
        <v>0</v>
      </c>
      <c r="S536" s="60" t="s">
        <v>531</v>
      </c>
      <c r="T536" s="60" t="s">
        <v>531</v>
      </c>
      <c r="U536" s="46">
        <f>IFERROR(SUMIF('4.4製品課実績'!$A:$A,'4.仕掛品(製品課) (2)'!A536,'4.4製品課実績'!D:D),"")</f>
        <v>0</v>
      </c>
      <c r="V536" s="60" t="s">
        <v>531</v>
      </c>
      <c r="W536" s="46"/>
      <c r="X536" s="46">
        <f>$X$692/$W$692*W536</f>
        <v>0</v>
      </c>
      <c r="Y536" s="60" t="s">
        <v>531</v>
      </c>
      <c r="Z536" s="60" t="s">
        <v>531</v>
      </c>
      <c r="AA536" s="46">
        <f>IFERROR(SUMIF('[1]3.外注加工費'!N:N,A:A,'[1]3.外注加工費'!S:S),"")</f>
        <v>0</v>
      </c>
      <c r="AB536" s="46"/>
      <c r="AC536" s="46"/>
      <c r="AD536" s="46">
        <f t="shared" si="78"/>
        <v>0</v>
      </c>
      <c r="AE536" s="46">
        <f t="shared" si="79"/>
        <v>0</v>
      </c>
      <c r="AF536" s="52">
        <f t="shared" si="80"/>
        <v>0</v>
      </c>
      <c r="AG536" s="46">
        <f t="shared" si="81"/>
        <v>0</v>
      </c>
      <c r="AH536" s="46">
        <f t="shared" si="82"/>
        <v>0</v>
      </c>
      <c r="AI536" s="46">
        <f>IFERROR(SUMIFS('4.3期末全在庫'!$G:$G,'4.3期末全在庫'!$B:$B,'4.仕掛品(製品課) (2)'!A536,'4.3期末全在庫'!$K:$K,"半製品"),"")</f>
        <v>0</v>
      </c>
      <c r="AJ536" s="47"/>
      <c r="AK536" s="46">
        <f t="shared" si="77"/>
        <v>0</v>
      </c>
      <c r="AL536" s="48"/>
      <c r="AM536" s="50"/>
      <c r="AN536" s="7"/>
      <c r="AO536" s="4">
        <v>0</v>
      </c>
      <c r="AQ536" s="3">
        <f t="shared" ca="1" si="83"/>
        <v>0</v>
      </c>
    </row>
    <row r="537" spans="1:43" ht="13.5" hidden="1" customHeight="1" outlineLevel="1">
      <c r="A537" s="59">
        <v>20121000007</v>
      </c>
      <c r="B537" s="41" t="s">
        <v>611</v>
      </c>
      <c r="C537" s="41" t="s">
        <v>481</v>
      </c>
      <c r="D537" s="41"/>
      <c r="E537" s="41" t="s">
        <v>481</v>
      </c>
      <c r="F537" s="41" t="s">
        <v>481</v>
      </c>
      <c r="G537" s="61" t="s">
        <v>531</v>
      </c>
      <c r="H537" s="43">
        <v>0</v>
      </c>
      <c r="I537" s="43"/>
      <c r="J537" s="43">
        <v>0</v>
      </c>
      <c r="K537" s="46">
        <f>IFERROR(SUMIF('[1]3.外注加工費'!N:N,A:A,'[1]3.外注加工費'!P:P),"")</f>
        <v>0</v>
      </c>
      <c r="L537" s="60" t="s">
        <v>531</v>
      </c>
      <c r="M537" s="60" t="s">
        <v>531</v>
      </c>
      <c r="N537" s="60"/>
      <c r="O537" s="60"/>
      <c r="P537" s="60"/>
      <c r="Q537" s="60"/>
      <c r="R537" s="52">
        <f ca="1">SUMIF('4.1製品別資材価格'!$A:$C,A537,'4.1製品別資材価格'!$C:$C)</f>
        <v>0</v>
      </c>
      <c r="S537" s="60" t="s">
        <v>531</v>
      </c>
      <c r="T537" s="60" t="s">
        <v>531</v>
      </c>
      <c r="U537" s="46">
        <f>IFERROR(SUMIF('4.4製品課実績'!$A:$A,'4.仕掛品(製品課) (2)'!A537,'4.4製品課実績'!D:D),"")</f>
        <v>0</v>
      </c>
      <c r="V537" s="60" t="s">
        <v>531</v>
      </c>
      <c r="W537" s="46"/>
      <c r="X537" s="46">
        <f>$X$692/$W$692*W537</f>
        <v>0</v>
      </c>
      <c r="Y537" s="60" t="s">
        <v>531</v>
      </c>
      <c r="Z537" s="60" t="s">
        <v>531</v>
      </c>
      <c r="AA537" s="46">
        <f>IFERROR(SUMIF('[1]3.外注加工費'!N:N,A:A,'[1]3.外注加工費'!S:S),"")</f>
        <v>0</v>
      </c>
      <c r="AB537" s="46"/>
      <c r="AC537" s="46"/>
      <c r="AD537" s="46">
        <f t="shared" si="78"/>
        <v>0</v>
      </c>
      <c r="AE537" s="46">
        <f t="shared" si="79"/>
        <v>0</v>
      </c>
      <c r="AF537" s="52">
        <f t="shared" si="80"/>
        <v>0</v>
      </c>
      <c r="AG537" s="46">
        <f t="shared" si="81"/>
        <v>0</v>
      </c>
      <c r="AH537" s="46">
        <f t="shared" si="82"/>
        <v>0</v>
      </c>
      <c r="AI537" s="46">
        <f>IFERROR(SUMIFS('4.3期末全在庫'!$G:$G,'4.3期末全在庫'!$B:$B,'4.仕掛品(製品課) (2)'!A537,'4.3期末全在庫'!$K:$K,"半製品"),"")</f>
        <v>0</v>
      </c>
      <c r="AJ537" s="47"/>
      <c r="AK537" s="46">
        <f t="shared" si="77"/>
        <v>0</v>
      </c>
      <c r="AL537" s="48"/>
      <c r="AM537" s="50"/>
      <c r="AN537" s="7"/>
      <c r="AO537" s="4">
        <v>0</v>
      </c>
      <c r="AQ537" s="3">
        <f t="shared" ca="1" si="83"/>
        <v>0</v>
      </c>
    </row>
    <row r="538" spans="1:43" ht="13.5" hidden="1" customHeight="1" outlineLevel="1">
      <c r="A538" s="59">
        <v>20121000026</v>
      </c>
      <c r="B538" s="41" t="s">
        <v>612</v>
      </c>
      <c r="C538" s="41" t="s">
        <v>481</v>
      </c>
      <c r="D538" s="41"/>
      <c r="E538" s="41" t="s">
        <v>481</v>
      </c>
      <c r="F538" s="41" t="s">
        <v>481</v>
      </c>
      <c r="G538" s="61" t="s">
        <v>531</v>
      </c>
      <c r="H538" s="43">
        <v>0</v>
      </c>
      <c r="I538" s="43"/>
      <c r="J538" s="43">
        <v>0</v>
      </c>
      <c r="K538" s="46">
        <f>IFERROR(SUMIF('[1]3.外注加工費'!N:N,A:A,'[1]3.外注加工費'!P:P),"")</f>
        <v>0</v>
      </c>
      <c r="L538" s="60" t="s">
        <v>531</v>
      </c>
      <c r="M538" s="60" t="s">
        <v>531</v>
      </c>
      <c r="N538" s="60"/>
      <c r="O538" s="60"/>
      <c r="P538" s="60"/>
      <c r="Q538" s="60"/>
      <c r="R538" s="52">
        <f ca="1">SUMIF('4.1製品別資材価格'!$A:$C,A538,'4.1製品別資材価格'!$C:$C)</f>
        <v>0</v>
      </c>
      <c r="S538" s="60" t="s">
        <v>531</v>
      </c>
      <c r="T538" s="60" t="s">
        <v>531</v>
      </c>
      <c r="U538" s="46">
        <f>IFERROR(SUMIF('4.4製品課実績'!$A:$A,'4.仕掛品(製品課) (2)'!A538,'4.4製品課実績'!D:D),"")</f>
        <v>0</v>
      </c>
      <c r="V538" s="60" t="s">
        <v>531</v>
      </c>
      <c r="W538" s="46"/>
      <c r="X538" s="46">
        <f>$X$692/$W$692*W538</f>
        <v>0</v>
      </c>
      <c r="Y538" s="60" t="s">
        <v>531</v>
      </c>
      <c r="Z538" s="60" t="s">
        <v>531</v>
      </c>
      <c r="AA538" s="46">
        <f>IFERROR(SUMIF('[1]3.外注加工費'!N:N,A:A,'[1]3.外注加工費'!S:S),"")</f>
        <v>0</v>
      </c>
      <c r="AB538" s="46"/>
      <c r="AC538" s="46"/>
      <c r="AD538" s="46">
        <f t="shared" si="78"/>
        <v>0</v>
      </c>
      <c r="AE538" s="46">
        <f t="shared" si="79"/>
        <v>0</v>
      </c>
      <c r="AF538" s="52">
        <f t="shared" si="80"/>
        <v>0</v>
      </c>
      <c r="AG538" s="46">
        <f t="shared" si="81"/>
        <v>0</v>
      </c>
      <c r="AH538" s="46">
        <f t="shared" si="82"/>
        <v>0</v>
      </c>
      <c r="AI538" s="46">
        <f>IFERROR(SUMIFS('4.3期末全在庫'!$G:$G,'4.3期末全在庫'!$B:$B,'4.仕掛品(製品課) (2)'!A538,'4.3期末全在庫'!$K:$K,"半製品"),"")</f>
        <v>0</v>
      </c>
      <c r="AJ538" s="47"/>
      <c r="AK538" s="46">
        <f t="shared" si="77"/>
        <v>0</v>
      </c>
      <c r="AL538" s="48"/>
      <c r="AM538" s="50"/>
      <c r="AN538" s="7"/>
      <c r="AO538" s="4">
        <v>0</v>
      </c>
      <c r="AQ538" s="3">
        <f t="shared" ca="1" si="83"/>
        <v>0</v>
      </c>
    </row>
    <row r="539" spans="1:43" ht="13.5" hidden="1" customHeight="1" outlineLevel="1">
      <c r="A539" s="59">
        <v>20121000060</v>
      </c>
      <c r="B539" s="41" t="s">
        <v>613</v>
      </c>
      <c r="C539" s="41" t="s">
        <v>481</v>
      </c>
      <c r="D539" s="41"/>
      <c r="E539" s="41" t="s">
        <v>481</v>
      </c>
      <c r="F539" s="41" t="s">
        <v>481</v>
      </c>
      <c r="G539" s="61" t="s">
        <v>531</v>
      </c>
      <c r="H539" s="43">
        <v>0</v>
      </c>
      <c r="I539" s="43"/>
      <c r="J539" s="43">
        <v>0</v>
      </c>
      <c r="K539" s="46">
        <f>IFERROR(SUMIF('[1]3.外注加工費'!N:N,A:A,'[1]3.外注加工費'!P:P),"")</f>
        <v>0</v>
      </c>
      <c r="L539" s="60" t="s">
        <v>531</v>
      </c>
      <c r="M539" s="60" t="s">
        <v>531</v>
      </c>
      <c r="N539" s="60"/>
      <c r="O539" s="60"/>
      <c r="P539" s="60"/>
      <c r="Q539" s="60"/>
      <c r="R539" s="52">
        <f ca="1">SUMIF('4.1製品別資材価格'!$A:$C,A539,'4.1製品別資材価格'!$C:$C)</f>
        <v>0</v>
      </c>
      <c r="S539" s="60" t="s">
        <v>531</v>
      </c>
      <c r="T539" s="60" t="s">
        <v>531</v>
      </c>
      <c r="U539" s="46">
        <f>IFERROR(SUMIF('4.4製品課実績'!$A:$A,'4.仕掛品(製品課) (2)'!A539,'4.4製品課実績'!D:D),"")</f>
        <v>0</v>
      </c>
      <c r="V539" s="60" t="s">
        <v>531</v>
      </c>
      <c r="W539" s="46"/>
      <c r="X539" s="46">
        <f>$X$692/$W$692*W539</f>
        <v>0</v>
      </c>
      <c r="Y539" s="60" t="s">
        <v>531</v>
      </c>
      <c r="Z539" s="60" t="s">
        <v>531</v>
      </c>
      <c r="AA539" s="46">
        <f>IFERROR(SUMIF('[1]3.外注加工費'!N:N,A:A,'[1]3.外注加工費'!S:S),"")</f>
        <v>0</v>
      </c>
      <c r="AB539" s="46"/>
      <c r="AC539" s="46"/>
      <c r="AD539" s="46">
        <f t="shared" si="78"/>
        <v>0</v>
      </c>
      <c r="AE539" s="46">
        <f t="shared" si="79"/>
        <v>0</v>
      </c>
      <c r="AF539" s="52">
        <f t="shared" si="80"/>
        <v>0</v>
      </c>
      <c r="AG539" s="46">
        <f t="shared" si="81"/>
        <v>0</v>
      </c>
      <c r="AH539" s="46">
        <f t="shared" si="82"/>
        <v>0</v>
      </c>
      <c r="AI539" s="46">
        <f>IFERROR(SUMIFS('4.3期末全在庫'!$G:$G,'4.3期末全在庫'!$B:$B,'4.仕掛品(製品課) (2)'!A539,'4.3期末全在庫'!$K:$K,"半製品"),"")</f>
        <v>0</v>
      </c>
      <c r="AJ539" s="47"/>
      <c r="AK539" s="46">
        <f t="shared" si="77"/>
        <v>0</v>
      </c>
      <c r="AL539" s="48"/>
      <c r="AM539" s="50"/>
      <c r="AN539" s="7"/>
      <c r="AO539" s="4">
        <v>0</v>
      </c>
      <c r="AQ539" s="3">
        <f t="shared" ca="1" si="83"/>
        <v>0</v>
      </c>
    </row>
    <row r="540" spans="1:43" ht="13.5" hidden="1" customHeight="1" outlineLevel="1">
      <c r="A540" s="59">
        <v>20121200005</v>
      </c>
      <c r="B540" s="41" t="s">
        <v>614</v>
      </c>
      <c r="C540" s="41" t="s">
        <v>481</v>
      </c>
      <c r="D540" s="41"/>
      <c r="E540" s="41" t="s">
        <v>481</v>
      </c>
      <c r="F540" s="41" t="s">
        <v>481</v>
      </c>
      <c r="G540" s="61" t="s">
        <v>531</v>
      </c>
      <c r="H540" s="43">
        <v>0</v>
      </c>
      <c r="I540" s="43"/>
      <c r="J540" s="43">
        <v>0</v>
      </c>
      <c r="K540" s="46">
        <f>IFERROR(SUMIF('[1]3.外注加工費'!N:N,A:A,'[1]3.外注加工費'!P:P),"")</f>
        <v>0</v>
      </c>
      <c r="L540" s="60" t="s">
        <v>531</v>
      </c>
      <c r="M540" s="60" t="s">
        <v>531</v>
      </c>
      <c r="N540" s="60"/>
      <c r="O540" s="60"/>
      <c r="P540" s="60"/>
      <c r="Q540" s="60"/>
      <c r="R540" s="52">
        <f ca="1">SUMIF('4.1製品別資材価格'!$A:$C,A540,'4.1製品別資材価格'!$C:$C)</f>
        <v>0</v>
      </c>
      <c r="S540" s="60" t="s">
        <v>531</v>
      </c>
      <c r="T540" s="60" t="s">
        <v>531</v>
      </c>
      <c r="U540" s="46">
        <f>IFERROR(SUMIF('4.4製品課実績'!$A:$A,'4.仕掛品(製品課) (2)'!A540,'4.4製品課実績'!D:D),"")</f>
        <v>0</v>
      </c>
      <c r="V540" s="60" t="s">
        <v>531</v>
      </c>
      <c r="W540" s="46"/>
      <c r="X540" s="46">
        <f>$X$692/$W$692*W540</f>
        <v>0</v>
      </c>
      <c r="Y540" s="60" t="s">
        <v>531</v>
      </c>
      <c r="Z540" s="60" t="s">
        <v>531</v>
      </c>
      <c r="AA540" s="46">
        <f>IFERROR(SUMIF('[1]3.外注加工費'!N:N,A:A,'[1]3.外注加工費'!S:S),"")</f>
        <v>0</v>
      </c>
      <c r="AB540" s="46"/>
      <c r="AC540" s="46"/>
      <c r="AD540" s="46">
        <f t="shared" si="78"/>
        <v>0</v>
      </c>
      <c r="AE540" s="46">
        <f t="shared" si="79"/>
        <v>0</v>
      </c>
      <c r="AF540" s="52">
        <f t="shared" si="80"/>
        <v>0</v>
      </c>
      <c r="AG540" s="46">
        <f t="shared" si="81"/>
        <v>0</v>
      </c>
      <c r="AH540" s="46">
        <f t="shared" si="82"/>
        <v>0</v>
      </c>
      <c r="AI540" s="46">
        <f>IFERROR(SUMIFS('4.3期末全在庫'!$G:$G,'4.3期末全在庫'!$B:$B,'4.仕掛品(製品課) (2)'!A540,'4.3期末全在庫'!$K:$K,"半製品"),"")</f>
        <v>0</v>
      </c>
      <c r="AJ540" s="47"/>
      <c r="AK540" s="46">
        <f t="shared" si="77"/>
        <v>0</v>
      </c>
      <c r="AL540" s="48"/>
      <c r="AM540" s="50"/>
      <c r="AN540" s="7"/>
      <c r="AO540" s="4">
        <v>0</v>
      </c>
      <c r="AQ540" s="3">
        <f t="shared" ca="1" si="83"/>
        <v>0</v>
      </c>
    </row>
    <row r="541" spans="1:43" ht="13.5" hidden="1" customHeight="1" outlineLevel="1">
      <c r="A541" s="59">
        <v>20130100033</v>
      </c>
      <c r="B541" s="41" t="s">
        <v>615</v>
      </c>
      <c r="C541" s="41" t="s">
        <v>481</v>
      </c>
      <c r="D541" s="41"/>
      <c r="E541" s="41" t="s">
        <v>481</v>
      </c>
      <c r="F541" s="41" t="s">
        <v>481</v>
      </c>
      <c r="G541" s="61" t="s">
        <v>531</v>
      </c>
      <c r="H541" s="43">
        <v>0</v>
      </c>
      <c r="I541" s="43"/>
      <c r="J541" s="43">
        <v>0</v>
      </c>
      <c r="K541" s="46">
        <f>IFERROR(SUMIF('[1]3.外注加工費'!N:N,A:A,'[1]3.外注加工費'!P:P),"")</f>
        <v>0</v>
      </c>
      <c r="L541" s="60" t="s">
        <v>531</v>
      </c>
      <c r="M541" s="60" t="s">
        <v>531</v>
      </c>
      <c r="N541" s="60"/>
      <c r="O541" s="60"/>
      <c r="P541" s="60"/>
      <c r="Q541" s="60"/>
      <c r="R541" s="52">
        <f ca="1">SUMIF('4.1製品別資材価格'!$A:$C,A541,'4.1製品別資材価格'!$C:$C)</f>
        <v>0</v>
      </c>
      <c r="S541" s="60" t="s">
        <v>531</v>
      </c>
      <c r="T541" s="60" t="s">
        <v>531</v>
      </c>
      <c r="U541" s="46">
        <f>IFERROR(SUMIF('4.4製品課実績'!$A:$A,'4.仕掛品(製品課) (2)'!A541,'4.4製品課実績'!D:D),"")</f>
        <v>0</v>
      </c>
      <c r="V541" s="60" t="s">
        <v>531</v>
      </c>
      <c r="W541" s="46"/>
      <c r="X541" s="46">
        <f>$X$692/$W$692*W541</f>
        <v>0</v>
      </c>
      <c r="Y541" s="60" t="s">
        <v>531</v>
      </c>
      <c r="Z541" s="60" t="s">
        <v>531</v>
      </c>
      <c r="AA541" s="46">
        <f>IFERROR(SUMIF('[1]3.外注加工費'!N:N,A:A,'[1]3.外注加工費'!S:S),"")</f>
        <v>0</v>
      </c>
      <c r="AB541" s="46"/>
      <c r="AC541" s="46"/>
      <c r="AD541" s="46">
        <f t="shared" si="78"/>
        <v>0</v>
      </c>
      <c r="AE541" s="46">
        <f t="shared" si="79"/>
        <v>0</v>
      </c>
      <c r="AF541" s="52">
        <f t="shared" si="80"/>
        <v>0</v>
      </c>
      <c r="AG541" s="46">
        <f t="shared" si="81"/>
        <v>0</v>
      </c>
      <c r="AH541" s="46">
        <f t="shared" si="82"/>
        <v>0</v>
      </c>
      <c r="AI541" s="46">
        <f>IFERROR(SUMIFS('4.3期末全在庫'!$G:$G,'4.3期末全在庫'!$B:$B,'4.仕掛品(製品課) (2)'!A541,'4.3期末全在庫'!$K:$K,"半製品"),"")</f>
        <v>0</v>
      </c>
      <c r="AJ541" s="47"/>
      <c r="AK541" s="46">
        <f t="shared" si="77"/>
        <v>0</v>
      </c>
      <c r="AL541" s="48"/>
      <c r="AM541" s="50"/>
      <c r="AN541" s="7"/>
      <c r="AO541" s="4">
        <v>0</v>
      </c>
      <c r="AQ541" s="3">
        <f t="shared" ca="1" si="83"/>
        <v>0</v>
      </c>
    </row>
    <row r="542" spans="1:43" ht="13.5" hidden="1" customHeight="1" outlineLevel="1">
      <c r="A542" s="59">
        <v>20130100034</v>
      </c>
      <c r="B542" s="41" t="s">
        <v>616</v>
      </c>
      <c r="C542" s="41" t="s">
        <v>481</v>
      </c>
      <c r="D542" s="41"/>
      <c r="E542" s="41" t="s">
        <v>481</v>
      </c>
      <c r="F542" s="41" t="s">
        <v>481</v>
      </c>
      <c r="G542" s="61" t="s">
        <v>531</v>
      </c>
      <c r="H542" s="43">
        <v>0</v>
      </c>
      <c r="I542" s="43"/>
      <c r="J542" s="43">
        <v>0</v>
      </c>
      <c r="K542" s="46">
        <f>IFERROR(SUMIF('[1]3.外注加工費'!N:N,A:A,'[1]3.外注加工費'!P:P),"")</f>
        <v>0</v>
      </c>
      <c r="L542" s="60" t="s">
        <v>531</v>
      </c>
      <c r="M542" s="60" t="s">
        <v>531</v>
      </c>
      <c r="N542" s="60"/>
      <c r="O542" s="60"/>
      <c r="P542" s="60"/>
      <c r="Q542" s="60"/>
      <c r="R542" s="52">
        <f ca="1">SUMIF('4.1製品別資材価格'!$A:$C,A542,'4.1製品別資材価格'!$C:$C)</f>
        <v>0</v>
      </c>
      <c r="S542" s="60" t="s">
        <v>531</v>
      </c>
      <c r="T542" s="60" t="s">
        <v>531</v>
      </c>
      <c r="U542" s="46">
        <f>IFERROR(SUMIF('4.4製品課実績'!$A:$A,'4.仕掛品(製品課) (2)'!A542,'4.4製品課実績'!D:D),"")</f>
        <v>0</v>
      </c>
      <c r="V542" s="60" t="s">
        <v>531</v>
      </c>
      <c r="W542" s="46"/>
      <c r="X542" s="46">
        <f>$X$692/$W$692*W542</f>
        <v>0</v>
      </c>
      <c r="Y542" s="60" t="s">
        <v>531</v>
      </c>
      <c r="Z542" s="60" t="s">
        <v>531</v>
      </c>
      <c r="AA542" s="46">
        <f>IFERROR(SUMIF('[1]3.外注加工費'!N:N,A:A,'[1]3.外注加工費'!S:S),"")</f>
        <v>0</v>
      </c>
      <c r="AB542" s="46"/>
      <c r="AC542" s="46"/>
      <c r="AD542" s="46">
        <f t="shared" si="78"/>
        <v>0</v>
      </c>
      <c r="AE542" s="46">
        <f t="shared" si="79"/>
        <v>0</v>
      </c>
      <c r="AF542" s="52">
        <f t="shared" si="80"/>
        <v>0</v>
      </c>
      <c r="AG542" s="46">
        <f t="shared" si="81"/>
        <v>0</v>
      </c>
      <c r="AH542" s="46">
        <f t="shared" si="82"/>
        <v>0</v>
      </c>
      <c r="AI542" s="46">
        <f>IFERROR(SUMIFS('4.3期末全在庫'!$G:$G,'4.3期末全在庫'!$B:$B,'4.仕掛品(製品課) (2)'!A542,'4.3期末全在庫'!$K:$K,"半製品"),"")</f>
        <v>0</v>
      </c>
      <c r="AJ542" s="47"/>
      <c r="AK542" s="46">
        <f t="shared" si="77"/>
        <v>0</v>
      </c>
      <c r="AL542" s="48"/>
      <c r="AM542" s="50"/>
      <c r="AN542" s="7"/>
      <c r="AO542" s="4">
        <v>7.2221375609224019</v>
      </c>
      <c r="AQ542" s="3">
        <f t="shared" ca="1" si="83"/>
        <v>0</v>
      </c>
    </row>
    <row r="543" spans="1:43" ht="13.5" hidden="1" customHeight="1" outlineLevel="1">
      <c r="A543" s="59">
        <v>20130200027</v>
      </c>
      <c r="B543" s="41" t="s">
        <v>617</v>
      </c>
      <c r="C543" s="41" t="s">
        <v>481</v>
      </c>
      <c r="D543" s="41"/>
      <c r="E543" s="41" t="s">
        <v>481</v>
      </c>
      <c r="F543" s="41" t="s">
        <v>481</v>
      </c>
      <c r="G543" s="61" t="s">
        <v>531</v>
      </c>
      <c r="H543" s="43">
        <v>0</v>
      </c>
      <c r="I543" s="43"/>
      <c r="J543" s="43">
        <v>0</v>
      </c>
      <c r="K543" s="46">
        <f>IFERROR(SUMIF('[1]3.外注加工費'!N:N,A:A,'[1]3.外注加工費'!P:P),"")</f>
        <v>0</v>
      </c>
      <c r="L543" s="60" t="s">
        <v>531</v>
      </c>
      <c r="M543" s="60" t="s">
        <v>531</v>
      </c>
      <c r="N543" s="60"/>
      <c r="O543" s="60"/>
      <c r="P543" s="60"/>
      <c r="Q543" s="60"/>
      <c r="R543" s="52">
        <f ca="1">SUMIF('4.1製品別資材価格'!$A:$C,A543,'4.1製品別資材価格'!$C:$C)</f>
        <v>0</v>
      </c>
      <c r="S543" s="60" t="s">
        <v>531</v>
      </c>
      <c r="T543" s="60" t="s">
        <v>531</v>
      </c>
      <c r="U543" s="46">
        <f>IFERROR(SUMIF('4.4製品課実績'!$A:$A,'4.仕掛品(製品課) (2)'!A543,'4.4製品課実績'!D:D),"")</f>
        <v>0</v>
      </c>
      <c r="V543" s="60" t="s">
        <v>531</v>
      </c>
      <c r="W543" s="46"/>
      <c r="X543" s="46">
        <f>$X$692/$W$692*W543</f>
        <v>0</v>
      </c>
      <c r="Y543" s="60" t="s">
        <v>531</v>
      </c>
      <c r="Z543" s="60" t="s">
        <v>531</v>
      </c>
      <c r="AA543" s="46">
        <f>IFERROR(SUMIF('[1]3.外注加工費'!N:N,A:A,'[1]3.外注加工費'!S:S),"")</f>
        <v>0</v>
      </c>
      <c r="AB543" s="46"/>
      <c r="AC543" s="46"/>
      <c r="AD543" s="46">
        <f t="shared" si="78"/>
        <v>0</v>
      </c>
      <c r="AE543" s="46">
        <f t="shared" si="79"/>
        <v>0</v>
      </c>
      <c r="AF543" s="52">
        <f t="shared" si="80"/>
        <v>0</v>
      </c>
      <c r="AG543" s="46">
        <f t="shared" si="81"/>
        <v>0</v>
      </c>
      <c r="AH543" s="46">
        <f t="shared" si="82"/>
        <v>0</v>
      </c>
      <c r="AI543" s="46">
        <f>IFERROR(SUMIFS('4.3期末全在庫'!$G:$G,'4.3期末全在庫'!$B:$B,'4.仕掛品(製品課) (2)'!A543,'4.3期末全在庫'!$K:$K,"半製品"),"")</f>
        <v>0</v>
      </c>
      <c r="AJ543" s="47"/>
      <c r="AK543" s="46">
        <f t="shared" si="77"/>
        <v>0</v>
      </c>
      <c r="AL543" s="48"/>
      <c r="AM543" s="50"/>
      <c r="AN543" s="7"/>
      <c r="AO543" s="4">
        <v>0</v>
      </c>
      <c r="AQ543" s="3">
        <f t="shared" ca="1" si="83"/>
        <v>0</v>
      </c>
    </row>
    <row r="544" spans="1:43" ht="13.5" hidden="1" customHeight="1" outlineLevel="1">
      <c r="A544" s="59">
        <v>20130200035</v>
      </c>
      <c r="B544" s="41" t="s">
        <v>618</v>
      </c>
      <c r="C544" s="41" t="s">
        <v>481</v>
      </c>
      <c r="D544" s="41"/>
      <c r="E544" s="41" t="s">
        <v>481</v>
      </c>
      <c r="F544" s="41" t="s">
        <v>481</v>
      </c>
      <c r="G544" s="61" t="s">
        <v>531</v>
      </c>
      <c r="H544" s="43">
        <v>0</v>
      </c>
      <c r="I544" s="43"/>
      <c r="J544" s="43">
        <v>0</v>
      </c>
      <c r="K544" s="46">
        <f>IFERROR(SUMIF('[1]3.外注加工費'!N:N,A:A,'[1]3.外注加工費'!P:P),"")</f>
        <v>0</v>
      </c>
      <c r="L544" s="60" t="s">
        <v>531</v>
      </c>
      <c r="M544" s="60" t="s">
        <v>531</v>
      </c>
      <c r="N544" s="60"/>
      <c r="O544" s="60"/>
      <c r="P544" s="60"/>
      <c r="Q544" s="60"/>
      <c r="R544" s="52">
        <f ca="1">SUMIF('4.1製品別資材価格'!$A:$C,A544,'4.1製品別資材価格'!$C:$C)</f>
        <v>0</v>
      </c>
      <c r="S544" s="60" t="s">
        <v>531</v>
      </c>
      <c r="T544" s="60" t="s">
        <v>531</v>
      </c>
      <c r="U544" s="46">
        <f>IFERROR(SUMIF('4.4製品課実績'!$A:$A,'4.仕掛品(製品課) (2)'!A544,'4.4製品課実績'!D:D),"")</f>
        <v>0</v>
      </c>
      <c r="V544" s="60" t="s">
        <v>531</v>
      </c>
      <c r="W544" s="46"/>
      <c r="X544" s="46">
        <f>$X$692/$W$692*W544</f>
        <v>0</v>
      </c>
      <c r="Y544" s="60" t="s">
        <v>531</v>
      </c>
      <c r="Z544" s="60" t="s">
        <v>531</v>
      </c>
      <c r="AA544" s="46">
        <f>IFERROR(SUMIF('[1]3.外注加工費'!N:N,A:A,'[1]3.外注加工費'!S:S),"")</f>
        <v>0</v>
      </c>
      <c r="AB544" s="46"/>
      <c r="AC544" s="46"/>
      <c r="AD544" s="46">
        <f t="shared" si="78"/>
        <v>0</v>
      </c>
      <c r="AE544" s="46">
        <f t="shared" si="79"/>
        <v>0</v>
      </c>
      <c r="AF544" s="52">
        <f t="shared" si="80"/>
        <v>0</v>
      </c>
      <c r="AG544" s="46">
        <f t="shared" si="81"/>
        <v>0</v>
      </c>
      <c r="AH544" s="46">
        <f t="shared" si="82"/>
        <v>0</v>
      </c>
      <c r="AI544" s="46">
        <f>IFERROR(SUMIFS('4.3期末全在庫'!$G:$G,'4.3期末全在庫'!$B:$B,'4.仕掛品(製品課) (2)'!A544,'4.3期末全在庫'!$K:$K,"半製品"),"")</f>
        <v>0</v>
      </c>
      <c r="AJ544" s="47"/>
      <c r="AK544" s="46">
        <f t="shared" si="77"/>
        <v>0</v>
      </c>
      <c r="AL544" s="48"/>
      <c r="AM544" s="50"/>
      <c r="AN544" s="7"/>
      <c r="AO544" s="4">
        <v>9.186279881503669</v>
      </c>
      <c r="AQ544" s="3">
        <f t="shared" ca="1" si="83"/>
        <v>0</v>
      </c>
    </row>
    <row r="545" spans="1:43" ht="13.5" hidden="1" customHeight="1" outlineLevel="1">
      <c r="A545" s="59">
        <v>20130200036</v>
      </c>
      <c r="B545" s="41" t="s">
        <v>619</v>
      </c>
      <c r="C545" s="41" t="s">
        <v>481</v>
      </c>
      <c r="D545" s="41"/>
      <c r="E545" s="41" t="s">
        <v>481</v>
      </c>
      <c r="F545" s="41" t="s">
        <v>481</v>
      </c>
      <c r="G545" s="61" t="s">
        <v>531</v>
      </c>
      <c r="H545" s="43">
        <v>0</v>
      </c>
      <c r="I545" s="43"/>
      <c r="J545" s="43">
        <v>0</v>
      </c>
      <c r="K545" s="46">
        <f>IFERROR(SUMIF('[1]3.外注加工費'!N:N,A:A,'[1]3.外注加工費'!P:P),"")</f>
        <v>0</v>
      </c>
      <c r="L545" s="60" t="s">
        <v>531</v>
      </c>
      <c r="M545" s="60" t="s">
        <v>531</v>
      </c>
      <c r="N545" s="60"/>
      <c r="O545" s="60"/>
      <c r="P545" s="60"/>
      <c r="Q545" s="60"/>
      <c r="R545" s="52">
        <f ca="1">SUMIF('4.1製品別資材価格'!$A:$C,A545,'4.1製品別資材価格'!$C:$C)</f>
        <v>0</v>
      </c>
      <c r="S545" s="60" t="s">
        <v>531</v>
      </c>
      <c r="T545" s="60" t="s">
        <v>531</v>
      </c>
      <c r="U545" s="46">
        <f>IFERROR(SUMIF('4.4製品課実績'!$A:$A,'4.仕掛品(製品課) (2)'!A545,'4.4製品課実績'!D:D),"")</f>
        <v>0</v>
      </c>
      <c r="V545" s="60" t="s">
        <v>531</v>
      </c>
      <c r="W545" s="46"/>
      <c r="X545" s="46">
        <f>$X$692/$W$692*W545</f>
        <v>0</v>
      </c>
      <c r="Y545" s="60" t="s">
        <v>531</v>
      </c>
      <c r="Z545" s="60" t="s">
        <v>531</v>
      </c>
      <c r="AA545" s="46">
        <f>IFERROR(SUMIF('[1]3.外注加工費'!N:N,A:A,'[1]3.外注加工費'!S:S),"")</f>
        <v>0</v>
      </c>
      <c r="AB545" s="46"/>
      <c r="AC545" s="46"/>
      <c r="AD545" s="46">
        <f t="shared" si="78"/>
        <v>0</v>
      </c>
      <c r="AE545" s="46">
        <f t="shared" si="79"/>
        <v>0</v>
      </c>
      <c r="AF545" s="52">
        <f t="shared" si="80"/>
        <v>0</v>
      </c>
      <c r="AG545" s="46">
        <f t="shared" si="81"/>
        <v>0</v>
      </c>
      <c r="AH545" s="46">
        <f t="shared" si="82"/>
        <v>0</v>
      </c>
      <c r="AI545" s="46">
        <f>IFERROR(SUMIFS('4.3期末全在庫'!$G:$G,'4.3期末全在庫'!$B:$B,'4.仕掛品(製品課) (2)'!A545,'4.3期末全在庫'!$K:$K,"半製品"),"")</f>
        <v>0</v>
      </c>
      <c r="AJ545" s="47"/>
      <c r="AK545" s="46">
        <f t="shared" si="77"/>
        <v>0</v>
      </c>
      <c r="AL545" s="48"/>
      <c r="AM545" s="50"/>
      <c r="AN545" s="7"/>
      <c r="AO545" s="4">
        <v>0</v>
      </c>
      <c r="AQ545" s="3">
        <f t="shared" ca="1" si="83"/>
        <v>0</v>
      </c>
    </row>
    <row r="546" spans="1:43" ht="13.5" hidden="1" customHeight="1" outlineLevel="1">
      <c r="A546" s="59">
        <v>20130200037</v>
      </c>
      <c r="B546" s="41" t="s">
        <v>620</v>
      </c>
      <c r="C546" s="41" t="s">
        <v>481</v>
      </c>
      <c r="D546" s="41"/>
      <c r="E546" s="41" t="s">
        <v>481</v>
      </c>
      <c r="F546" s="41" t="s">
        <v>481</v>
      </c>
      <c r="G546" s="61" t="s">
        <v>531</v>
      </c>
      <c r="H546" s="43">
        <v>0</v>
      </c>
      <c r="I546" s="43"/>
      <c r="J546" s="43">
        <v>0</v>
      </c>
      <c r="K546" s="46">
        <f>IFERROR(SUMIF('[1]3.外注加工費'!N:N,A:A,'[1]3.外注加工費'!P:P),"")</f>
        <v>0</v>
      </c>
      <c r="L546" s="60" t="s">
        <v>531</v>
      </c>
      <c r="M546" s="60" t="s">
        <v>531</v>
      </c>
      <c r="N546" s="60"/>
      <c r="O546" s="60"/>
      <c r="P546" s="60"/>
      <c r="Q546" s="60"/>
      <c r="R546" s="52">
        <f ca="1">SUMIF('4.1製品別資材価格'!$A:$C,A546,'4.1製品別資材価格'!$C:$C)</f>
        <v>0</v>
      </c>
      <c r="S546" s="60" t="s">
        <v>531</v>
      </c>
      <c r="T546" s="60" t="s">
        <v>531</v>
      </c>
      <c r="U546" s="46">
        <f>IFERROR(SUMIF('4.4製品課実績'!$A:$A,'4.仕掛品(製品課) (2)'!A546,'4.4製品課実績'!D:D),"")</f>
        <v>0</v>
      </c>
      <c r="V546" s="60" t="s">
        <v>531</v>
      </c>
      <c r="W546" s="46"/>
      <c r="X546" s="46">
        <f>$X$692/$W$692*W546</f>
        <v>0</v>
      </c>
      <c r="Y546" s="60" t="s">
        <v>531</v>
      </c>
      <c r="Z546" s="60" t="s">
        <v>531</v>
      </c>
      <c r="AA546" s="46">
        <f>IFERROR(SUMIF('[1]3.外注加工費'!N:N,A:A,'[1]3.外注加工費'!S:S),"")</f>
        <v>0</v>
      </c>
      <c r="AB546" s="46"/>
      <c r="AC546" s="46"/>
      <c r="AD546" s="46">
        <f t="shared" si="78"/>
        <v>0</v>
      </c>
      <c r="AE546" s="46">
        <f t="shared" si="79"/>
        <v>0</v>
      </c>
      <c r="AF546" s="52">
        <f t="shared" si="80"/>
        <v>0</v>
      </c>
      <c r="AG546" s="46">
        <f t="shared" si="81"/>
        <v>0</v>
      </c>
      <c r="AH546" s="46">
        <f t="shared" si="82"/>
        <v>0</v>
      </c>
      <c r="AI546" s="46">
        <f>IFERROR(SUMIFS('4.3期末全在庫'!$G:$G,'4.3期末全在庫'!$B:$B,'4.仕掛品(製品課) (2)'!A546,'4.3期末全在庫'!$K:$K,"半製品"),"")</f>
        <v>0</v>
      </c>
      <c r="AJ546" s="47"/>
      <c r="AK546" s="46">
        <f t="shared" si="77"/>
        <v>0</v>
      </c>
      <c r="AL546" s="48"/>
      <c r="AM546" s="50"/>
      <c r="AN546" s="7"/>
      <c r="AO546" s="4">
        <v>0</v>
      </c>
      <c r="AQ546" s="3">
        <f t="shared" ca="1" si="83"/>
        <v>0</v>
      </c>
    </row>
    <row r="547" spans="1:43" ht="13.5" hidden="1" customHeight="1" outlineLevel="1">
      <c r="A547" s="59">
        <v>20130300016</v>
      </c>
      <c r="B547" s="41" t="s">
        <v>621</v>
      </c>
      <c r="C547" s="41" t="s">
        <v>481</v>
      </c>
      <c r="D547" s="41"/>
      <c r="E547" s="41" t="s">
        <v>481</v>
      </c>
      <c r="F547" s="41" t="s">
        <v>481</v>
      </c>
      <c r="G547" s="61" t="s">
        <v>531</v>
      </c>
      <c r="H547" s="43">
        <v>0</v>
      </c>
      <c r="I547" s="43"/>
      <c r="J547" s="43">
        <v>0</v>
      </c>
      <c r="K547" s="46">
        <f>IFERROR(SUMIF('[1]3.外注加工費'!N:N,A:A,'[1]3.外注加工費'!P:P),"")</f>
        <v>0</v>
      </c>
      <c r="L547" s="60" t="s">
        <v>531</v>
      </c>
      <c r="M547" s="60" t="s">
        <v>531</v>
      </c>
      <c r="N547" s="60"/>
      <c r="O547" s="60"/>
      <c r="P547" s="60"/>
      <c r="Q547" s="60"/>
      <c r="R547" s="52">
        <f ca="1">SUMIF('4.1製品別資材価格'!$A:$C,A547,'4.1製品別資材価格'!$C:$C)</f>
        <v>0</v>
      </c>
      <c r="S547" s="60" t="s">
        <v>531</v>
      </c>
      <c r="T547" s="60" t="s">
        <v>531</v>
      </c>
      <c r="U547" s="46">
        <f>IFERROR(SUMIF('4.4製品課実績'!$A:$A,'4.仕掛品(製品課) (2)'!A547,'4.4製品課実績'!D:D),"")</f>
        <v>0</v>
      </c>
      <c r="V547" s="60" t="s">
        <v>531</v>
      </c>
      <c r="W547" s="46"/>
      <c r="X547" s="46">
        <f>$X$692/$W$692*W547</f>
        <v>0</v>
      </c>
      <c r="Y547" s="60" t="s">
        <v>531</v>
      </c>
      <c r="Z547" s="60" t="s">
        <v>531</v>
      </c>
      <c r="AA547" s="46">
        <f>IFERROR(SUMIF('[1]3.外注加工費'!N:N,A:A,'[1]3.外注加工費'!S:S),"")</f>
        <v>0</v>
      </c>
      <c r="AB547" s="46"/>
      <c r="AC547" s="46"/>
      <c r="AD547" s="46">
        <f t="shared" si="78"/>
        <v>0</v>
      </c>
      <c r="AE547" s="46">
        <f t="shared" si="79"/>
        <v>0</v>
      </c>
      <c r="AF547" s="52">
        <f t="shared" si="80"/>
        <v>0</v>
      </c>
      <c r="AG547" s="46">
        <f t="shared" si="81"/>
        <v>0</v>
      </c>
      <c r="AH547" s="46">
        <f t="shared" si="82"/>
        <v>0</v>
      </c>
      <c r="AI547" s="46">
        <f>IFERROR(SUMIFS('4.3期末全在庫'!$G:$G,'4.3期末全在庫'!$B:$B,'4.仕掛品(製品課) (2)'!A547,'4.3期末全在庫'!$K:$K,"半製品"),"")</f>
        <v>0</v>
      </c>
      <c r="AJ547" s="47"/>
      <c r="AK547" s="46">
        <f t="shared" si="77"/>
        <v>0</v>
      </c>
      <c r="AL547" s="48"/>
      <c r="AM547" s="50"/>
      <c r="AN547" s="7"/>
      <c r="AO547" s="4">
        <v>0</v>
      </c>
      <c r="AQ547" s="3">
        <f t="shared" ca="1" si="83"/>
        <v>0</v>
      </c>
    </row>
    <row r="548" spans="1:43" ht="13.5" customHeight="1" collapsed="1">
      <c r="A548" s="59">
        <v>20130400010</v>
      </c>
      <c r="B548" s="41" t="s">
        <v>622</v>
      </c>
      <c r="C548" s="41" t="s">
        <v>481</v>
      </c>
      <c r="D548" s="41"/>
      <c r="E548" s="41" t="s">
        <v>481</v>
      </c>
      <c r="F548" s="41" t="s">
        <v>481</v>
      </c>
      <c r="G548" s="61" t="s">
        <v>531</v>
      </c>
      <c r="H548" s="43">
        <v>0</v>
      </c>
      <c r="I548" s="43"/>
      <c r="J548" s="43">
        <v>0</v>
      </c>
      <c r="K548" s="46">
        <f>IFERROR(SUMIF('3.外注加工費'!N:N,A:A,'3.外注加工費'!P:P),"")</f>
        <v>6500</v>
      </c>
      <c r="L548" s="60" t="s">
        <v>531</v>
      </c>
      <c r="M548" s="60" t="s">
        <v>531</v>
      </c>
      <c r="N548" s="60"/>
      <c r="O548" s="60"/>
      <c r="P548" s="60"/>
      <c r="Q548" s="60"/>
      <c r="R548" s="52">
        <f ca="1">SUMIF('4.1製品別資材価格'!$A:$C,A548,'4.1製品別資材価格'!$C:$C)</f>
        <v>0</v>
      </c>
      <c r="S548" s="60" t="s">
        <v>531</v>
      </c>
      <c r="T548" s="60" t="s">
        <v>531</v>
      </c>
      <c r="U548" s="46">
        <f>IFERROR(SUMIF('4.4製品課実績'!$A:$A,'4.仕掛品(製品課) (2)'!A548,'4.4製品課実績'!D:D),"")</f>
        <v>0</v>
      </c>
      <c r="V548" s="60" t="s">
        <v>531</v>
      </c>
      <c r="W548" s="46"/>
      <c r="X548" s="46">
        <f>$X$692/$W$692*W548</f>
        <v>0</v>
      </c>
      <c r="Y548" s="60" t="s">
        <v>531</v>
      </c>
      <c r="Z548" s="60" t="s">
        <v>531</v>
      </c>
      <c r="AA548" s="46">
        <f ca="1">IFERROR(SUMIF('3.外注加工費'!N:N,A:A,'3.外注加工費'!S:S),"")</f>
        <v>210083.48607076338</v>
      </c>
      <c r="AB548" s="46"/>
      <c r="AC548" s="46"/>
      <c r="AD548" s="46">
        <f t="shared" si="78"/>
        <v>6500</v>
      </c>
      <c r="AE548" s="46">
        <f t="shared" ca="1" si="79"/>
        <v>210083.48607076338</v>
      </c>
      <c r="AF548" s="52">
        <f t="shared" ca="1" si="80"/>
        <v>32.320536318578981</v>
      </c>
      <c r="AG548" s="46">
        <f t="shared" si="81"/>
        <v>0</v>
      </c>
      <c r="AH548" s="46">
        <f t="shared" ca="1" si="82"/>
        <v>0</v>
      </c>
      <c r="AI548" s="46">
        <f>IFERROR(SUMIFS('4.3期末全在庫'!$G:$G,'4.3期末全在庫'!$B:$B,'4.仕掛品(製品課) (2)'!A548,'4.3期末全在庫'!$K:$K,"半製品"),"")</f>
        <v>0</v>
      </c>
      <c r="AJ548" s="47"/>
      <c r="AK548" s="46">
        <f t="shared" ca="1" si="77"/>
        <v>0</v>
      </c>
      <c r="AL548" s="48"/>
      <c r="AM548" s="50"/>
      <c r="AN548" s="7"/>
      <c r="AO548" s="4">
        <v>0</v>
      </c>
      <c r="AQ548" s="3" t="str">
        <f t="shared" ca="1" si="83"/>
        <v>ok</v>
      </c>
    </row>
    <row r="549" spans="1:43" ht="13.5" hidden="1" customHeight="1" outlineLevel="1">
      <c r="A549" s="59">
        <v>20130400012</v>
      </c>
      <c r="B549" s="41" t="s">
        <v>623</v>
      </c>
      <c r="C549" s="41" t="s">
        <v>481</v>
      </c>
      <c r="D549" s="41"/>
      <c r="E549" s="41" t="s">
        <v>481</v>
      </c>
      <c r="F549" s="41" t="s">
        <v>481</v>
      </c>
      <c r="G549" s="61" t="s">
        <v>531</v>
      </c>
      <c r="H549" s="43">
        <v>0</v>
      </c>
      <c r="I549" s="43"/>
      <c r="J549" s="43">
        <v>0</v>
      </c>
      <c r="K549" s="46">
        <f>IFERROR(SUMIF('[1]3.外注加工費'!N:N,A:A,'[1]3.外注加工費'!P:P),"")</f>
        <v>0</v>
      </c>
      <c r="L549" s="60" t="s">
        <v>531</v>
      </c>
      <c r="M549" s="60" t="s">
        <v>531</v>
      </c>
      <c r="N549" s="60"/>
      <c r="O549" s="60"/>
      <c r="P549" s="60"/>
      <c r="Q549" s="60"/>
      <c r="R549" s="52">
        <f ca="1">SUMIF('4.1製品別資材価格'!$A:$C,A549,'4.1製品別資材価格'!$C:$C)</f>
        <v>0</v>
      </c>
      <c r="S549" s="60" t="s">
        <v>531</v>
      </c>
      <c r="T549" s="60" t="s">
        <v>531</v>
      </c>
      <c r="U549" s="46">
        <f>IFERROR(SUMIF('4.4製品課実績'!$A:$A,'4.仕掛品(製品課) (2)'!A549,'4.4製品課実績'!D:D),"")</f>
        <v>0</v>
      </c>
      <c r="V549" s="60" t="s">
        <v>531</v>
      </c>
      <c r="W549" s="46"/>
      <c r="X549" s="46">
        <f>$X$692/$W$692*W549</f>
        <v>0</v>
      </c>
      <c r="Y549" s="60" t="s">
        <v>531</v>
      </c>
      <c r="Z549" s="60" t="s">
        <v>531</v>
      </c>
      <c r="AA549" s="46">
        <f>IFERROR(SUMIF('[1]3.外注加工費'!N:N,A:A,'[1]3.外注加工費'!S:S),"")</f>
        <v>0</v>
      </c>
      <c r="AB549" s="46"/>
      <c r="AC549" s="46"/>
      <c r="AD549" s="46">
        <f t="shared" si="78"/>
        <v>0</v>
      </c>
      <c r="AE549" s="46">
        <f t="shared" si="79"/>
        <v>0</v>
      </c>
      <c r="AF549" s="52">
        <f t="shared" si="80"/>
        <v>0</v>
      </c>
      <c r="AG549" s="46">
        <f t="shared" si="81"/>
        <v>0</v>
      </c>
      <c r="AH549" s="46">
        <f t="shared" si="82"/>
        <v>0</v>
      </c>
      <c r="AI549" s="46">
        <f>IFERROR(SUMIFS('4.3期末全在庫'!$G:$G,'4.3期末全在庫'!$B:$B,'4.仕掛品(製品課) (2)'!A549,'4.3期末全在庫'!$K:$K,"半製品"),"")</f>
        <v>0</v>
      </c>
      <c r="AJ549" s="47"/>
      <c r="AK549" s="46">
        <f t="shared" si="77"/>
        <v>0</v>
      </c>
      <c r="AL549" s="48"/>
      <c r="AM549" s="50"/>
      <c r="AN549" s="7"/>
      <c r="AO549" s="4">
        <v>0</v>
      </c>
      <c r="AQ549" s="3">
        <f t="shared" ca="1" si="83"/>
        <v>0</v>
      </c>
    </row>
    <row r="550" spans="1:43" ht="13.5" hidden="1" customHeight="1" outlineLevel="1">
      <c r="A550" s="59">
        <v>20130400013</v>
      </c>
      <c r="B550" s="41" t="s">
        <v>624</v>
      </c>
      <c r="C550" s="41" t="s">
        <v>481</v>
      </c>
      <c r="D550" s="41"/>
      <c r="E550" s="41" t="s">
        <v>481</v>
      </c>
      <c r="F550" s="41" t="s">
        <v>481</v>
      </c>
      <c r="G550" s="61" t="s">
        <v>531</v>
      </c>
      <c r="H550" s="43">
        <v>0</v>
      </c>
      <c r="I550" s="43"/>
      <c r="J550" s="43">
        <v>0</v>
      </c>
      <c r="K550" s="46">
        <f>IFERROR(SUMIF('[1]3.外注加工費'!N:N,A:A,'[1]3.外注加工費'!P:P),"")</f>
        <v>0</v>
      </c>
      <c r="L550" s="60" t="s">
        <v>531</v>
      </c>
      <c r="M550" s="60" t="s">
        <v>531</v>
      </c>
      <c r="N550" s="60"/>
      <c r="O550" s="60"/>
      <c r="P550" s="60"/>
      <c r="Q550" s="60"/>
      <c r="R550" s="52">
        <f ca="1">SUMIF('4.1製品別資材価格'!$A:$C,A550,'4.1製品別資材価格'!$C:$C)</f>
        <v>0</v>
      </c>
      <c r="S550" s="60" t="s">
        <v>531</v>
      </c>
      <c r="T550" s="60" t="s">
        <v>531</v>
      </c>
      <c r="U550" s="46">
        <f>IFERROR(SUMIF('4.4製品課実績'!$A:$A,'4.仕掛品(製品課) (2)'!A550,'4.4製品課実績'!D:D),"")</f>
        <v>0</v>
      </c>
      <c r="V550" s="60" t="s">
        <v>531</v>
      </c>
      <c r="W550" s="46"/>
      <c r="X550" s="46">
        <f>$X$692/$W$692*W550</f>
        <v>0</v>
      </c>
      <c r="Y550" s="60" t="s">
        <v>531</v>
      </c>
      <c r="Z550" s="60" t="s">
        <v>531</v>
      </c>
      <c r="AA550" s="46">
        <f>IFERROR(SUMIF('[1]3.外注加工費'!N:N,A:A,'[1]3.外注加工費'!S:S),"")</f>
        <v>0</v>
      </c>
      <c r="AB550" s="46"/>
      <c r="AC550" s="46"/>
      <c r="AD550" s="46">
        <f t="shared" si="78"/>
        <v>0</v>
      </c>
      <c r="AE550" s="46">
        <f t="shared" si="79"/>
        <v>0</v>
      </c>
      <c r="AF550" s="52">
        <f t="shared" si="80"/>
        <v>0</v>
      </c>
      <c r="AG550" s="46">
        <f t="shared" si="81"/>
        <v>0</v>
      </c>
      <c r="AH550" s="46">
        <f t="shared" si="82"/>
        <v>0</v>
      </c>
      <c r="AI550" s="46">
        <f>IFERROR(SUMIFS('4.3期末全在庫'!$G:$G,'4.3期末全在庫'!$B:$B,'4.仕掛品(製品課) (2)'!A550,'4.3期末全在庫'!$K:$K,"半製品"),"")</f>
        <v>0</v>
      </c>
      <c r="AJ550" s="47"/>
      <c r="AK550" s="46">
        <f t="shared" si="77"/>
        <v>0</v>
      </c>
      <c r="AL550" s="48"/>
      <c r="AM550" s="50"/>
      <c r="AN550" s="7"/>
      <c r="AO550" s="4">
        <v>0</v>
      </c>
      <c r="AQ550" s="3">
        <f t="shared" ca="1" si="83"/>
        <v>0</v>
      </c>
    </row>
    <row r="551" spans="1:43" ht="13.5" customHeight="1" collapsed="1">
      <c r="A551" s="59">
        <v>20131000008</v>
      </c>
      <c r="B551" s="41" t="s">
        <v>625</v>
      </c>
      <c r="C551" s="41" t="s">
        <v>481</v>
      </c>
      <c r="D551" s="41"/>
      <c r="E551" s="41" t="s">
        <v>481</v>
      </c>
      <c r="F551" s="41" t="s">
        <v>481</v>
      </c>
      <c r="G551" s="61" t="s">
        <v>531</v>
      </c>
      <c r="H551" s="43">
        <v>0</v>
      </c>
      <c r="I551" s="43"/>
      <c r="J551" s="43">
        <v>0</v>
      </c>
      <c r="K551" s="46">
        <f>IFERROR(SUMIF('3.外注加工費'!N:N,A:A,'3.外注加工費'!P:P),"")</f>
        <v>27</v>
      </c>
      <c r="L551" s="60" t="s">
        <v>531</v>
      </c>
      <c r="M551" s="60" t="s">
        <v>531</v>
      </c>
      <c r="N551" s="60"/>
      <c r="O551" s="60"/>
      <c r="P551" s="60"/>
      <c r="Q551" s="60"/>
      <c r="R551" s="52">
        <f ca="1">SUMIF('4.1製品別資材価格'!$A:$C,A551,'4.1製品別資材価格'!$C:$C)</f>
        <v>0</v>
      </c>
      <c r="S551" s="60" t="s">
        <v>531</v>
      </c>
      <c r="T551" s="60" t="s">
        <v>531</v>
      </c>
      <c r="U551" s="46">
        <f>IFERROR(SUMIF('4.4製品課実績'!$A:$A,'4.仕掛品(製品課) (2)'!A551,'4.4製品課実績'!D:D),"")</f>
        <v>0</v>
      </c>
      <c r="V551" s="60" t="s">
        <v>531</v>
      </c>
      <c r="W551" s="46"/>
      <c r="X551" s="46">
        <f>$X$692/$W$692*W551</f>
        <v>0</v>
      </c>
      <c r="Y551" s="60" t="s">
        <v>531</v>
      </c>
      <c r="Z551" s="60" t="s">
        <v>531</v>
      </c>
      <c r="AA551" s="46">
        <f ca="1">IFERROR(SUMIF('3.外注加工費'!N:N,A:A,'3.外注加工費'!S:S),"")</f>
        <v>43069.155601025421</v>
      </c>
      <c r="AB551" s="46"/>
      <c r="AC551" s="46"/>
      <c r="AD551" s="46">
        <f t="shared" si="78"/>
        <v>27</v>
      </c>
      <c r="AE551" s="46">
        <f t="shared" ca="1" si="79"/>
        <v>43069.155601025421</v>
      </c>
      <c r="AF551" s="52">
        <f t="shared" ca="1" si="80"/>
        <v>1595.1539111490897</v>
      </c>
      <c r="AG551" s="46">
        <f t="shared" si="81"/>
        <v>0</v>
      </c>
      <c r="AH551" s="46">
        <f t="shared" ca="1" si="82"/>
        <v>0</v>
      </c>
      <c r="AI551" s="46">
        <f>IFERROR(SUMIFS('4.3期末全在庫'!$G:$G,'4.3期末全在庫'!$B:$B,'4.仕掛品(製品課) (2)'!A551,'4.3期末全在庫'!$K:$K,"半製品"),"")</f>
        <v>0</v>
      </c>
      <c r="AJ551" s="47"/>
      <c r="AK551" s="46">
        <f t="shared" ca="1" si="77"/>
        <v>0</v>
      </c>
      <c r="AL551" s="48"/>
      <c r="AM551" s="50"/>
      <c r="AN551" s="7"/>
      <c r="AO551" s="4">
        <v>0</v>
      </c>
      <c r="AQ551" s="3" t="str">
        <f t="shared" ca="1" si="83"/>
        <v>ok</v>
      </c>
    </row>
    <row r="552" spans="1:43" ht="13.5" hidden="1" customHeight="1" outlineLevel="1">
      <c r="A552" s="59">
        <v>20131000014</v>
      </c>
      <c r="B552" s="41" t="s">
        <v>626</v>
      </c>
      <c r="C552" s="41" t="s">
        <v>481</v>
      </c>
      <c r="D552" s="41"/>
      <c r="E552" s="41" t="s">
        <v>481</v>
      </c>
      <c r="F552" s="41" t="s">
        <v>481</v>
      </c>
      <c r="G552" s="61" t="s">
        <v>531</v>
      </c>
      <c r="H552" s="43">
        <v>0</v>
      </c>
      <c r="I552" s="43"/>
      <c r="J552" s="43">
        <v>0</v>
      </c>
      <c r="K552" s="46">
        <f>IFERROR(SUMIF('[1]3.外注加工費'!N:N,A:A,'[1]3.外注加工費'!P:P),"")</f>
        <v>0</v>
      </c>
      <c r="L552" s="60" t="s">
        <v>531</v>
      </c>
      <c r="M552" s="60" t="s">
        <v>531</v>
      </c>
      <c r="N552" s="60"/>
      <c r="O552" s="60"/>
      <c r="P552" s="60"/>
      <c r="Q552" s="60"/>
      <c r="R552" s="52">
        <f ca="1">SUMIF('4.1製品別資材価格'!$A:$C,A552,'4.1製品別資材価格'!$C:$C)</f>
        <v>0</v>
      </c>
      <c r="S552" s="60" t="s">
        <v>531</v>
      </c>
      <c r="T552" s="60" t="s">
        <v>531</v>
      </c>
      <c r="U552" s="46">
        <f>IFERROR(SUMIF('4.4製品課実績'!$A:$A,'4.仕掛品(製品課) (2)'!A552,'4.4製品課実績'!D:D),"")</f>
        <v>0</v>
      </c>
      <c r="V552" s="60" t="s">
        <v>531</v>
      </c>
      <c r="W552" s="46"/>
      <c r="X552" s="46">
        <f>$X$692/$W$692*W552</f>
        <v>0</v>
      </c>
      <c r="Y552" s="60" t="s">
        <v>531</v>
      </c>
      <c r="Z552" s="60" t="s">
        <v>531</v>
      </c>
      <c r="AA552" s="46">
        <f>IFERROR(SUMIF('[1]3.外注加工費'!N:N,A:A,'[1]3.外注加工費'!S:S),"")</f>
        <v>0</v>
      </c>
      <c r="AB552" s="46"/>
      <c r="AC552" s="46"/>
      <c r="AD552" s="46">
        <f t="shared" si="78"/>
        <v>0</v>
      </c>
      <c r="AE552" s="46">
        <f t="shared" si="79"/>
        <v>0</v>
      </c>
      <c r="AF552" s="52">
        <f t="shared" si="80"/>
        <v>0</v>
      </c>
      <c r="AG552" s="46">
        <f t="shared" si="81"/>
        <v>0</v>
      </c>
      <c r="AH552" s="46">
        <f t="shared" si="82"/>
        <v>0</v>
      </c>
      <c r="AI552" s="46">
        <f>IFERROR(SUMIFS('4.3期末全在庫'!$G:$G,'4.3期末全在庫'!$B:$B,'4.仕掛品(製品課) (2)'!A552,'4.3期末全在庫'!$K:$K,"半製品"),"")</f>
        <v>0</v>
      </c>
      <c r="AJ552" s="47"/>
      <c r="AK552" s="46">
        <f t="shared" si="77"/>
        <v>0</v>
      </c>
      <c r="AL552" s="48"/>
      <c r="AM552" s="50"/>
      <c r="AN552" s="7"/>
      <c r="AO552" s="4">
        <v>0</v>
      </c>
      <c r="AQ552" s="3">
        <f t="shared" ca="1" si="83"/>
        <v>0</v>
      </c>
    </row>
    <row r="553" spans="1:43" ht="13.5" hidden="1" customHeight="1" outlineLevel="1">
      <c r="A553" s="59">
        <v>20131000015</v>
      </c>
      <c r="B553" s="41" t="s">
        <v>627</v>
      </c>
      <c r="C553" s="41" t="s">
        <v>481</v>
      </c>
      <c r="D553" s="41"/>
      <c r="E553" s="41" t="s">
        <v>481</v>
      </c>
      <c r="F553" s="41" t="s">
        <v>481</v>
      </c>
      <c r="G553" s="61" t="s">
        <v>531</v>
      </c>
      <c r="H553" s="43">
        <v>0</v>
      </c>
      <c r="I553" s="43"/>
      <c r="J553" s="43">
        <v>0</v>
      </c>
      <c r="K553" s="46">
        <f>IFERROR(SUMIF('[1]3.外注加工費'!N:N,A:A,'[1]3.外注加工費'!P:P),"")</f>
        <v>0</v>
      </c>
      <c r="L553" s="60" t="s">
        <v>531</v>
      </c>
      <c r="M553" s="60" t="s">
        <v>531</v>
      </c>
      <c r="N553" s="60"/>
      <c r="O553" s="60"/>
      <c r="P553" s="60"/>
      <c r="Q553" s="60"/>
      <c r="R553" s="52">
        <f ca="1">SUMIF('4.1製品別資材価格'!$A:$C,A553,'4.1製品別資材価格'!$C:$C)</f>
        <v>0</v>
      </c>
      <c r="S553" s="60" t="s">
        <v>531</v>
      </c>
      <c r="T553" s="60" t="s">
        <v>531</v>
      </c>
      <c r="U553" s="46">
        <f>IFERROR(SUMIF('4.4製品課実績'!$A:$A,'4.仕掛品(製品課) (2)'!A553,'4.4製品課実績'!D:D),"")</f>
        <v>0</v>
      </c>
      <c r="V553" s="60" t="s">
        <v>531</v>
      </c>
      <c r="W553" s="46"/>
      <c r="X553" s="46">
        <f>$X$692/$W$692*W553</f>
        <v>0</v>
      </c>
      <c r="Y553" s="60" t="s">
        <v>531</v>
      </c>
      <c r="Z553" s="60" t="s">
        <v>531</v>
      </c>
      <c r="AA553" s="46">
        <f>IFERROR(SUMIF('[1]3.外注加工費'!N:N,A:A,'[1]3.外注加工費'!S:S),"")</f>
        <v>0</v>
      </c>
      <c r="AB553" s="46"/>
      <c r="AC553" s="46"/>
      <c r="AD553" s="46">
        <f t="shared" si="78"/>
        <v>0</v>
      </c>
      <c r="AE553" s="46">
        <f t="shared" si="79"/>
        <v>0</v>
      </c>
      <c r="AF553" s="52">
        <f t="shared" si="80"/>
        <v>0</v>
      </c>
      <c r="AG553" s="46">
        <f t="shared" si="81"/>
        <v>0</v>
      </c>
      <c r="AH553" s="46">
        <f t="shared" si="82"/>
        <v>0</v>
      </c>
      <c r="AI553" s="46">
        <f>IFERROR(SUMIFS('4.3期末全在庫'!$G:$G,'4.3期末全在庫'!$B:$B,'4.仕掛品(製品課) (2)'!A553,'4.3期末全在庫'!$K:$K,"半製品"),"")</f>
        <v>0</v>
      </c>
      <c r="AJ553" s="47"/>
      <c r="AK553" s="46">
        <f t="shared" si="77"/>
        <v>0</v>
      </c>
      <c r="AL553" s="48"/>
      <c r="AM553" s="50"/>
      <c r="AN553" s="7"/>
      <c r="AO553" s="4">
        <v>0</v>
      </c>
      <c r="AQ553" s="3">
        <f t="shared" ca="1" si="83"/>
        <v>0</v>
      </c>
    </row>
    <row r="554" spans="1:43" ht="13.5" customHeight="1" collapsed="1">
      <c r="A554" s="59">
        <v>20131000038</v>
      </c>
      <c r="B554" s="41" t="s">
        <v>628</v>
      </c>
      <c r="C554" s="41" t="s">
        <v>481</v>
      </c>
      <c r="D554" s="41"/>
      <c r="E554" s="41" t="s">
        <v>481</v>
      </c>
      <c r="F554" s="41" t="s">
        <v>481</v>
      </c>
      <c r="G554" s="61" t="s">
        <v>531</v>
      </c>
      <c r="H554" s="43">
        <v>0</v>
      </c>
      <c r="I554" s="43"/>
      <c r="J554" s="43">
        <v>0</v>
      </c>
      <c r="K554" s="46">
        <f>IFERROR(SUMIF('3.外注加工費'!N:N,A:A,'3.外注加工費'!P:P),"")</f>
        <v>11520</v>
      </c>
      <c r="L554" s="60" t="s">
        <v>531</v>
      </c>
      <c r="M554" s="60" t="s">
        <v>531</v>
      </c>
      <c r="N554" s="60"/>
      <c r="O554" s="60"/>
      <c r="P554" s="60"/>
      <c r="Q554" s="60"/>
      <c r="R554" s="52">
        <f ca="1">SUMIF('4.1製品別資材価格'!$A:$C,A554,'4.1製品別資材価格'!$C:$C)</f>
        <v>0</v>
      </c>
      <c r="S554" s="60" t="s">
        <v>531</v>
      </c>
      <c r="T554" s="60" t="s">
        <v>531</v>
      </c>
      <c r="U554" s="46">
        <f>IFERROR(SUMIF('4.4製品課実績'!$A:$A,'4.仕掛品(製品課) (2)'!A554,'4.4製品課実績'!D:D),"")</f>
        <v>0</v>
      </c>
      <c r="V554" s="60" t="s">
        <v>531</v>
      </c>
      <c r="W554" s="46"/>
      <c r="X554" s="46">
        <f>$X$692/$W$692*W554</f>
        <v>0</v>
      </c>
      <c r="Y554" s="60" t="s">
        <v>531</v>
      </c>
      <c r="Z554" s="60" t="s">
        <v>531</v>
      </c>
      <c r="AA554" s="46">
        <f ca="1">IFERROR(SUMIF('3.外注加工費'!N:N,A:A,'3.外注加工費'!S:S),"")</f>
        <v>5528633.1337328209</v>
      </c>
      <c r="AB554" s="46"/>
      <c r="AC554" s="46"/>
      <c r="AD554" s="46">
        <f t="shared" si="78"/>
        <v>11520</v>
      </c>
      <c r="AE554" s="46">
        <f t="shared" ca="1" si="79"/>
        <v>5528633.1337328209</v>
      </c>
      <c r="AF554" s="52">
        <f t="shared" ca="1" si="80"/>
        <v>479.91607063652958</v>
      </c>
      <c r="AG554" s="46">
        <f t="shared" si="81"/>
        <v>0</v>
      </c>
      <c r="AH554" s="46">
        <f t="shared" ca="1" si="82"/>
        <v>0</v>
      </c>
      <c r="AI554" s="46">
        <f>IFERROR(SUMIFS('4.3期末全在庫'!$G:$G,'4.3期末全在庫'!$B:$B,'4.仕掛品(製品課) (2)'!A554,'4.3期末全在庫'!$K:$K,"半製品"),"")</f>
        <v>0</v>
      </c>
      <c r="AJ554" s="47"/>
      <c r="AK554" s="46">
        <f t="shared" ca="1" si="77"/>
        <v>0</v>
      </c>
      <c r="AL554" s="48"/>
      <c r="AM554" s="50"/>
      <c r="AN554" s="7"/>
      <c r="AO554" s="4">
        <v>0</v>
      </c>
      <c r="AQ554" s="3" t="str">
        <f t="shared" ca="1" si="83"/>
        <v>ok</v>
      </c>
    </row>
    <row r="555" spans="1:43" ht="13.5" customHeight="1">
      <c r="A555" s="59">
        <v>20131100025</v>
      </c>
      <c r="B555" s="41" t="s">
        <v>629</v>
      </c>
      <c r="C555" s="41" t="s">
        <v>481</v>
      </c>
      <c r="D555" s="41"/>
      <c r="E555" s="41" t="s">
        <v>481</v>
      </c>
      <c r="F555" s="41" t="s">
        <v>481</v>
      </c>
      <c r="G555" s="61" t="s">
        <v>531</v>
      </c>
      <c r="H555" s="43">
        <v>0</v>
      </c>
      <c r="I555" s="43"/>
      <c r="J555" s="43">
        <v>0</v>
      </c>
      <c r="K555" s="46">
        <f>IFERROR(SUMIF('3.外注加工費'!N:N,A:A,'3.外注加工費'!P:P),"")</f>
        <v>60960</v>
      </c>
      <c r="L555" s="60" t="s">
        <v>531</v>
      </c>
      <c r="M555" s="60" t="s">
        <v>531</v>
      </c>
      <c r="N555" s="60"/>
      <c r="O555" s="60"/>
      <c r="P555" s="60"/>
      <c r="Q555" s="60"/>
      <c r="R555" s="52">
        <f ca="1">SUMIF('4.1製品別資材価格'!$A:$C,A555,'4.1製品別資材価格'!$C:$C)</f>
        <v>0</v>
      </c>
      <c r="S555" s="60" t="s">
        <v>531</v>
      </c>
      <c r="T555" s="60" t="s">
        <v>531</v>
      </c>
      <c r="U555" s="46">
        <f>IFERROR(SUMIF('4.4製品課実績'!$A:$A,'4.仕掛品(製品課) (2)'!A555,'4.4製品課実績'!D:D),"")</f>
        <v>0</v>
      </c>
      <c r="V555" s="60" t="s">
        <v>531</v>
      </c>
      <c r="W555" s="46"/>
      <c r="X555" s="46">
        <f>$X$692/$W$692*W555</f>
        <v>0</v>
      </c>
      <c r="Y555" s="60" t="s">
        <v>531</v>
      </c>
      <c r="Z555" s="60" t="s">
        <v>531</v>
      </c>
      <c r="AA555" s="46">
        <f ca="1">IFERROR(SUMIF('3.外注加工費'!N:N,A:A,'3.外注加工費'!S:S),"")</f>
        <v>11420451.774200203</v>
      </c>
      <c r="AB555" s="46"/>
      <c r="AC555" s="46"/>
      <c r="AD555" s="46">
        <f t="shared" si="78"/>
        <v>60960</v>
      </c>
      <c r="AE555" s="46">
        <f t="shared" ca="1" si="79"/>
        <v>11420451.774200203</v>
      </c>
      <c r="AF555" s="52">
        <f t="shared" ca="1" si="80"/>
        <v>187.34336899934715</v>
      </c>
      <c r="AG555" s="46">
        <f t="shared" si="81"/>
        <v>0</v>
      </c>
      <c r="AH555" s="46">
        <f t="shared" ca="1" si="82"/>
        <v>0</v>
      </c>
      <c r="AI555" s="46">
        <f>IFERROR(SUMIFS('4.3期末全在庫'!$G:$G,'4.3期末全在庫'!$B:$B,'4.仕掛品(製品課) (2)'!A555,'4.3期末全在庫'!$K:$K,"半製品"),"")</f>
        <v>0</v>
      </c>
      <c r="AJ555" s="47"/>
      <c r="AK555" s="46">
        <f t="shared" ca="1" si="77"/>
        <v>0</v>
      </c>
      <c r="AL555" s="48"/>
      <c r="AM555" s="50"/>
      <c r="AN555" s="7"/>
      <c r="AO555" s="4">
        <v>0</v>
      </c>
      <c r="AQ555" s="3" t="str">
        <f t="shared" ca="1" si="83"/>
        <v>ok</v>
      </c>
    </row>
    <row r="556" spans="1:43" ht="13.5" customHeight="1">
      <c r="A556" s="59">
        <v>20131100036</v>
      </c>
      <c r="B556" s="41" t="s">
        <v>630</v>
      </c>
      <c r="C556" s="41" t="s">
        <v>481</v>
      </c>
      <c r="D556" s="41"/>
      <c r="E556" s="41" t="s">
        <v>481</v>
      </c>
      <c r="F556" s="41" t="s">
        <v>481</v>
      </c>
      <c r="G556" s="61" t="s">
        <v>531</v>
      </c>
      <c r="H556" s="43">
        <v>0</v>
      </c>
      <c r="I556" s="43"/>
      <c r="J556" s="43">
        <v>0</v>
      </c>
      <c r="K556" s="46">
        <f>IFERROR(SUMIF('3.外注加工費'!N:N,A:A,'3.外注加工費'!P:P),"")</f>
        <v>7481</v>
      </c>
      <c r="L556" s="60" t="s">
        <v>531</v>
      </c>
      <c r="M556" s="60" t="s">
        <v>531</v>
      </c>
      <c r="N556" s="60"/>
      <c r="O556" s="60"/>
      <c r="P556" s="60"/>
      <c r="Q556" s="60"/>
      <c r="R556" s="52">
        <f ca="1">SUMIF('4.1製品別資材価格'!$A:$C,A556,'4.1製品別資材価格'!$C:$C)</f>
        <v>0</v>
      </c>
      <c r="S556" s="60" t="s">
        <v>531</v>
      </c>
      <c r="T556" s="60" t="s">
        <v>531</v>
      </c>
      <c r="U556" s="46">
        <f>IFERROR(SUMIF('4.4製品課実績'!$A:$A,'4.仕掛品(製品課) (2)'!A556,'4.4製品課実績'!D:D),"")</f>
        <v>0</v>
      </c>
      <c r="V556" s="60" t="s">
        <v>531</v>
      </c>
      <c r="W556" s="46"/>
      <c r="X556" s="46">
        <f>$X$692/$W$692*W556</f>
        <v>0</v>
      </c>
      <c r="Y556" s="60" t="s">
        <v>531</v>
      </c>
      <c r="Z556" s="60" t="s">
        <v>531</v>
      </c>
      <c r="AA556" s="46">
        <f ca="1">IFERROR(SUMIF('3.外注加工費'!N:N,A:A,'3.外注加工費'!S:S),"")</f>
        <v>1184814.8443989747</v>
      </c>
      <c r="AB556" s="46"/>
      <c r="AC556" s="46"/>
      <c r="AD556" s="46">
        <f t="shared" si="78"/>
        <v>7481</v>
      </c>
      <c r="AE556" s="46">
        <f t="shared" ca="1" si="79"/>
        <v>1184814.8443989747</v>
      </c>
      <c r="AF556" s="52">
        <f t="shared" ca="1" si="80"/>
        <v>158.37653313714407</v>
      </c>
      <c r="AG556" s="46">
        <f t="shared" si="81"/>
        <v>0</v>
      </c>
      <c r="AH556" s="46">
        <f t="shared" ca="1" si="82"/>
        <v>0</v>
      </c>
      <c r="AI556" s="46">
        <f>IFERROR(SUMIFS('4.3期末全在庫'!$G:$G,'4.3期末全在庫'!$B:$B,'4.仕掛品(製品課) (2)'!A556,'4.3期末全在庫'!$K:$K,"半製品"),"")</f>
        <v>0</v>
      </c>
      <c r="AJ556" s="47"/>
      <c r="AK556" s="46">
        <f t="shared" ca="1" si="77"/>
        <v>0</v>
      </c>
      <c r="AL556" s="48"/>
      <c r="AM556" s="50"/>
      <c r="AN556" s="7"/>
      <c r="AO556" s="4">
        <v>0</v>
      </c>
      <c r="AQ556" s="3" t="str">
        <f t="shared" ca="1" si="83"/>
        <v>ok</v>
      </c>
    </row>
    <row r="557" spans="1:43" ht="13.5" hidden="1" customHeight="1" outlineLevel="1">
      <c r="A557" s="59">
        <v>20131200001</v>
      </c>
      <c r="B557" s="41" t="s">
        <v>631</v>
      </c>
      <c r="C557" s="41" t="s">
        <v>481</v>
      </c>
      <c r="D557" s="41"/>
      <c r="E557" s="41" t="s">
        <v>481</v>
      </c>
      <c r="F557" s="41" t="s">
        <v>481</v>
      </c>
      <c r="G557" s="61" t="s">
        <v>531</v>
      </c>
      <c r="H557" s="43">
        <v>0</v>
      </c>
      <c r="I557" s="43"/>
      <c r="J557" s="43">
        <v>0</v>
      </c>
      <c r="K557" s="46">
        <f>IFERROR(SUMIF('[1]3.外注加工費'!N:N,A:A,'[1]3.外注加工費'!P:P),"")</f>
        <v>0</v>
      </c>
      <c r="L557" s="60" t="s">
        <v>531</v>
      </c>
      <c r="M557" s="60" t="s">
        <v>531</v>
      </c>
      <c r="N557" s="60"/>
      <c r="O557" s="60"/>
      <c r="P557" s="60"/>
      <c r="Q557" s="60"/>
      <c r="R557" s="52">
        <f ca="1">SUMIF('4.1製品別資材価格'!$A:$C,A557,'4.1製品別資材価格'!$C:$C)</f>
        <v>0</v>
      </c>
      <c r="S557" s="60" t="s">
        <v>531</v>
      </c>
      <c r="T557" s="60" t="s">
        <v>531</v>
      </c>
      <c r="U557" s="46">
        <f>IFERROR(SUMIF('4.4製品課実績'!$A:$A,'4.仕掛品(製品課) (2)'!A557,'4.4製品課実績'!D:D),"")</f>
        <v>0</v>
      </c>
      <c r="V557" s="60" t="s">
        <v>531</v>
      </c>
      <c r="W557" s="46"/>
      <c r="X557" s="46">
        <f>$X$692/$W$692*W557</f>
        <v>0</v>
      </c>
      <c r="Y557" s="60" t="s">
        <v>531</v>
      </c>
      <c r="Z557" s="60" t="s">
        <v>531</v>
      </c>
      <c r="AA557" s="46">
        <f>IFERROR(SUMIF('[1]3.外注加工費'!N:N,A:A,'[1]3.外注加工費'!S:S),"")</f>
        <v>0</v>
      </c>
      <c r="AB557" s="46"/>
      <c r="AC557" s="46"/>
      <c r="AD557" s="46">
        <f t="shared" si="78"/>
        <v>0</v>
      </c>
      <c r="AE557" s="46">
        <f t="shared" si="79"/>
        <v>0</v>
      </c>
      <c r="AF557" s="52">
        <f t="shared" si="80"/>
        <v>0</v>
      </c>
      <c r="AG557" s="46">
        <f t="shared" si="81"/>
        <v>0</v>
      </c>
      <c r="AH557" s="46">
        <f t="shared" si="82"/>
        <v>0</v>
      </c>
      <c r="AI557" s="46">
        <f>IFERROR(SUMIFS('4.3期末全在庫'!$G:$G,'4.3期末全在庫'!$B:$B,'4.仕掛品(製品課) (2)'!A557,'4.3期末全在庫'!$K:$K,"半製品"),"")</f>
        <v>0</v>
      </c>
      <c r="AJ557" s="47"/>
      <c r="AK557" s="46">
        <f t="shared" si="77"/>
        <v>0</v>
      </c>
      <c r="AL557" s="48"/>
      <c r="AM557" s="50"/>
      <c r="AN557" s="7"/>
      <c r="AO557" s="4">
        <v>0</v>
      </c>
      <c r="AQ557" s="3">
        <f t="shared" ca="1" si="83"/>
        <v>0</v>
      </c>
    </row>
    <row r="558" spans="1:43" ht="13.5" customHeight="1" collapsed="1">
      <c r="A558" s="59">
        <v>20140100068</v>
      </c>
      <c r="B558" s="41" t="s">
        <v>632</v>
      </c>
      <c r="C558" s="41" t="s">
        <v>481</v>
      </c>
      <c r="D558" s="41"/>
      <c r="E558" s="41" t="s">
        <v>481</v>
      </c>
      <c r="F558" s="41" t="s">
        <v>481</v>
      </c>
      <c r="G558" s="61" t="s">
        <v>531</v>
      </c>
      <c r="H558" s="43">
        <v>0</v>
      </c>
      <c r="I558" s="43"/>
      <c r="J558" s="43">
        <v>0</v>
      </c>
      <c r="K558" s="46">
        <f>IFERROR(SUMIF('3.外注加工費'!N:N,A:A,'3.外注加工費'!P:P),"")</f>
        <v>4800</v>
      </c>
      <c r="L558" s="60" t="s">
        <v>531</v>
      </c>
      <c r="M558" s="60" t="s">
        <v>531</v>
      </c>
      <c r="N558" s="60"/>
      <c r="O558" s="60"/>
      <c r="P558" s="60"/>
      <c r="Q558" s="60"/>
      <c r="R558" s="52">
        <f ca="1">SUMIF('4.1製品別資材価格'!$A:$C,A558,'4.1製品別資材価格'!$C:$C)</f>
        <v>0</v>
      </c>
      <c r="S558" s="60" t="s">
        <v>531</v>
      </c>
      <c r="T558" s="60" t="s">
        <v>531</v>
      </c>
      <c r="U558" s="46">
        <f>IFERROR(SUMIF('4.4製品課実績'!$A:$A,'4.仕掛品(製品課) (2)'!A558,'4.4製品課実績'!D:D),"")</f>
        <v>0</v>
      </c>
      <c r="V558" s="60" t="s">
        <v>531</v>
      </c>
      <c r="W558" s="46"/>
      <c r="X558" s="46">
        <f>$X$692/$W$692*W558</f>
        <v>0</v>
      </c>
      <c r="Y558" s="60" t="s">
        <v>531</v>
      </c>
      <c r="Z558" s="60" t="s">
        <v>531</v>
      </c>
      <c r="AA558" s="46">
        <f ca="1">IFERROR(SUMIF('3.外注加工費'!N:N,A:A,'3.外注加工費'!S:S),"")</f>
        <v>3122187.4663734133</v>
      </c>
      <c r="AB558" s="46"/>
      <c r="AC558" s="46"/>
      <c r="AD558" s="46">
        <f t="shared" si="78"/>
        <v>4800</v>
      </c>
      <c r="AE558" s="46">
        <f t="shared" ca="1" si="79"/>
        <v>3122187.4663734133</v>
      </c>
      <c r="AF558" s="52">
        <f t="shared" ca="1" si="80"/>
        <v>650.45572216112782</v>
      </c>
      <c r="AG558" s="46">
        <f t="shared" si="81"/>
        <v>0</v>
      </c>
      <c r="AH558" s="46">
        <f t="shared" ca="1" si="82"/>
        <v>0</v>
      </c>
      <c r="AI558" s="46">
        <f>IFERROR(SUMIFS('4.3期末全在庫'!$G:$G,'4.3期末全在庫'!$B:$B,'4.仕掛品(製品課) (2)'!A558,'4.3期末全在庫'!$K:$K,"半製品"),"")</f>
        <v>0</v>
      </c>
      <c r="AJ558" s="47"/>
      <c r="AK558" s="46">
        <f t="shared" ca="1" si="77"/>
        <v>0</v>
      </c>
      <c r="AL558" s="48"/>
      <c r="AM558" s="50"/>
      <c r="AN558" s="7"/>
      <c r="AO558" s="4">
        <v>0</v>
      </c>
      <c r="AQ558" s="3" t="str">
        <f t="shared" ca="1" si="83"/>
        <v>ok</v>
      </c>
    </row>
    <row r="559" spans="1:43" ht="13.5" hidden="1" customHeight="1" outlineLevel="1">
      <c r="A559" s="59">
        <v>20140400030</v>
      </c>
      <c r="B559" s="41" t="s">
        <v>633</v>
      </c>
      <c r="C559" s="41" t="s">
        <v>481</v>
      </c>
      <c r="D559" s="41"/>
      <c r="E559" s="41" t="s">
        <v>481</v>
      </c>
      <c r="F559" s="41" t="s">
        <v>481</v>
      </c>
      <c r="G559" s="61" t="s">
        <v>531</v>
      </c>
      <c r="H559" s="43">
        <v>0</v>
      </c>
      <c r="I559" s="43"/>
      <c r="J559" s="43">
        <v>0</v>
      </c>
      <c r="K559" s="46">
        <f>IFERROR(SUMIF('[1]3.外注加工費'!N:N,A:A,'[1]3.外注加工費'!P:P),"")</f>
        <v>0</v>
      </c>
      <c r="L559" s="60" t="s">
        <v>531</v>
      </c>
      <c r="M559" s="60" t="s">
        <v>531</v>
      </c>
      <c r="N559" s="60"/>
      <c r="O559" s="60"/>
      <c r="P559" s="60"/>
      <c r="Q559" s="60"/>
      <c r="R559" s="52">
        <f ca="1">SUMIF('4.1製品別資材価格'!$A:$C,A559,'4.1製品別資材価格'!$C:$C)</f>
        <v>0</v>
      </c>
      <c r="S559" s="60" t="s">
        <v>531</v>
      </c>
      <c r="T559" s="60" t="s">
        <v>531</v>
      </c>
      <c r="U559" s="46">
        <f>IFERROR(SUMIF('4.4製品課実績'!$A:$A,'4.仕掛品(製品課) (2)'!A559,'4.4製品課実績'!D:D),"")</f>
        <v>0</v>
      </c>
      <c r="V559" s="60" t="s">
        <v>531</v>
      </c>
      <c r="W559" s="46"/>
      <c r="X559" s="46">
        <f>$X$692/$W$692*W559</f>
        <v>0</v>
      </c>
      <c r="Y559" s="60" t="s">
        <v>531</v>
      </c>
      <c r="Z559" s="60" t="s">
        <v>531</v>
      </c>
      <c r="AA559" s="46">
        <f>IFERROR(SUMIF('[1]3.外注加工費'!N:N,A:A,'[1]3.外注加工費'!S:S),"")</f>
        <v>0</v>
      </c>
      <c r="AB559" s="46"/>
      <c r="AC559" s="46"/>
      <c r="AD559" s="46">
        <f t="shared" si="78"/>
        <v>0</v>
      </c>
      <c r="AE559" s="46">
        <f t="shared" si="79"/>
        <v>0</v>
      </c>
      <c r="AF559" s="52">
        <f t="shared" si="80"/>
        <v>0</v>
      </c>
      <c r="AG559" s="46">
        <f t="shared" si="81"/>
        <v>0</v>
      </c>
      <c r="AH559" s="46">
        <f t="shared" si="82"/>
        <v>0</v>
      </c>
      <c r="AI559" s="46">
        <f>IFERROR(SUMIFS('4.3期末全在庫'!$G:$G,'4.3期末全在庫'!$B:$B,'4.仕掛品(製品課) (2)'!A559,'4.3期末全在庫'!$K:$K,"半製品"),"")</f>
        <v>0</v>
      </c>
      <c r="AJ559" s="47"/>
      <c r="AK559" s="46">
        <f t="shared" si="77"/>
        <v>0</v>
      </c>
      <c r="AL559" s="48"/>
      <c r="AM559" s="50"/>
      <c r="AN559" s="7"/>
      <c r="AO559" s="4">
        <v>0</v>
      </c>
      <c r="AQ559" s="3">
        <f t="shared" ca="1" si="83"/>
        <v>0</v>
      </c>
    </row>
    <row r="560" spans="1:43" ht="13.5" customHeight="1" collapsed="1">
      <c r="A560" s="59">
        <v>20140700032</v>
      </c>
      <c r="B560" s="41" t="s">
        <v>634</v>
      </c>
      <c r="C560" s="41" t="s">
        <v>481</v>
      </c>
      <c r="D560" s="41"/>
      <c r="E560" s="41" t="s">
        <v>481</v>
      </c>
      <c r="F560" s="41" t="s">
        <v>481</v>
      </c>
      <c r="G560" s="61" t="s">
        <v>531</v>
      </c>
      <c r="H560" s="43">
        <v>0</v>
      </c>
      <c r="I560" s="43"/>
      <c r="J560" s="43">
        <v>0</v>
      </c>
      <c r="K560" s="46">
        <f>IFERROR(SUMIF('3.外注加工費'!N:N,A:A,'3.外注加工費'!P:P),"")</f>
        <v>5250</v>
      </c>
      <c r="L560" s="60" t="s">
        <v>531</v>
      </c>
      <c r="M560" s="60" t="s">
        <v>531</v>
      </c>
      <c r="N560" s="60"/>
      <c r="O560" s="60"/>
      <c r="P560" s="60"/>
      <c r="Q560" s="60"/>
      <c r="R560" s="52">
        <f ca="1">SUMIF('4.1製品別資材価格'!$A:$C,A560,'4.1製品別資材価格'!$C:$C)</f>
        <v>0</v>
      </c>
      <c r="S560" s="60" t="s">
        <v>531</v>
      </c>
      <c r="T560" s="60" t="s">
        <v>531</v>
      </c>
      <c r="U560" s="46">
        <f>IFERROR(SUMIF('4.4製品課実績'!$A:$A,'4.仕掛品(製品課) (2)'!A560,'4.4製品課実績'!D:D),"")</f>
        <v>0</v>
      </c>
      <c r="V560" s="60" t="s">
        <v>531</v>
      </c>
      <c r="W560" s="46"/>
      <c r="X560" s="46">
        <f>$X$692/$W$692*W560</f>
        <v>0</v>
      </c>
      <c r="Y560" s="60" t="s">
        <v>531</v>
      </c>
      <c r="Z560" s="60" t="s">
        <v>531</v>
      </c>
      <c r="AA560" s="46">
        <f ca="1">IFERROR(SUMIF('3.外注加工費'!N:N,A:A,'3.外注加工費'!S:S),"")</f>
        <v>3731206.0498141609</v>
      </c>
      <c r="AB560" s="46"/>
      <c r="AC560" s="46"/>
      <c r="AD560" s="46">
        <f t="shared" si="78"/>
        <v>5250</v>
      </c>
      <c r="AE560" s="46">
        <f t="shared" ca="1" si="79"/>
        <v>3731206.0498141609</v>
      </c>
      <c r="AF560" s="52">
        <f t="shared" ca="1" si="80"/>
        <v>710.70591425031637</v>
      </c>
      <c r="AG560" s="46">
        <f t="shared" si="81"/>
        <v>0</v>
      </c>
      <c r="AH560" s="46">
        <f t="shared" ca="1" si="82"/>
        <v>0</v>
      </c>
      <c r="AI560" s="46">
        <f>IFERROR(SUMIFS('4.3期末全在庫'!$G:$G,'4.3期末全在庫'!$B:$B,'4.仕掛品(製品課) (2)'!A560,'4.3期末全在庫'!$K:$K,"半製品"),"")</f>
        <v>0</v>
      </c>
      <c r="AJ560" s="47"/>
      <c r="AK560" s="46">
        <f t="shared" ca="1" si="77"/>
        <v>0</v>
      </c>
      <c r="AL560" s="48"/>
      <c r="AM560" s="50"/>
      <c r="AN560" s="7"/>
      <c r="AO560" s="4">
        <v>0</v>
      </c>
      <c r="AQ560" s="3" t="str">
        <f t="shared" ca="1" si="83"/>
        <v>ok</v>
      </c>
    </row>
    <row r="561" spans="1:43" ht="13.5" customHeight="1">
      <c r="A561" s="59">
        <v>20140900033</v>
      </c>
      <c r="B561" s="41" t="s">
        <v>635</v>
      </c>
      <c r="C561" s="41" t="s">
        <v>481</v>
      </c>
      <c r="D561" s="41"/>
      <c r="E561" s="41" t="s">
        <v>481</v>
      </c>
      <c r="F561" s="41" t="s">
        <v>481</v>
      </c>
      <c r="G561" s="61" t="s">
        <v>531</v>
      </c>
      <c r="H561" s="43">
        <v>0</v>
      </c>
      <c r="I561" s="43"/>
      <c r="J561" s="43">
        <v>0</v>
      </c>
      <c r="K561" s="46">
        <f>IFERROR(SUMIF('3.外注加工費'!N:N,A:A,'3.外注加工費'!P:P),"")</f>
        <v>2100</v>
      </c>
      <c r="L561" s="60" t="s">
        <v>531</v>
      </c>
      <c r="M561" s="60" t="s">
        <v>531</v>
      </c>
      <c r="N561" s="60"/>
      <c r="O561" s="60"/>
      <c r="P561" s="60"/>
      <c r="Q561" s="60"/>
      <c r="R561" s="52">
        <f ca="1">SUMIF('4.1製品別資材価格'!$A:$C,A561,'4.1製品別資材価格'!$C:$C)</f>
        <v>0</v>
      </c>
      <c r="S561" s="60" t="s">
        <v>531</v>
      </c>
      <c r="T561" s="60" t="s">
        <v>531</v>
      </c>
      <c r="U561" s="46">
        <f>IFERROR(SUMIF('4.4製品課実績'!$A:$A,'4.仕掛品(製品課) (2)'!A561,'4.4製品課実績'!D:D),"")</f>
        <v>0</v>
      </c>
      <c r="V561" s="60" t="s">
        <v>531</v>
      </c>
      <c r="W561" s="46"/>
      <c r="X561" s="46">
        <f>$X$692/$W$692*W561</f>
        <v>0</v>
      </c>
      <c r="Y561" s="60" t="s">
        <v>531</v>
      </c>
      <c r="Z561" s="60" t="s">
        <v>531</v>
      </c>
      <c r="AA561" s="46">
        <f ca="1">IFERROR(SUMIF('3.外注加工費'!N:N,A:A,'3.外注加工費'!S:S),"")</f>
        <v>1178275.5946781561</v>
      </c>
      <c r="AB561" s="46"/>
      <c r="AC561" s="46"/>
      <c r="AD561" s="46">
        <f t="shared" si="78"/>
        <v>2100</v>
      </c>
      <c r="AE561" s="46">
        <f t="shared" ca="1" si="79"/>
        <v>1178275.5946781561</v>
      </c>
      <c r="AF561" s="52">
        <f t="shared" ca="1" si="80"/>
        <v>561.08361651340761</v>
      </c>
      <c r="AG561" s="46">
        <f t="shared" si="81"/>
        <v>0</v>
      </c>
      <c r="AH561" s="46">
        <f t="shared" ca="1" si="82"/>
        <v>0</v>
      </c>
      <c r="AI561" s="46">
        <f>IFERROR(SUMIFS('4.3期末全在庫'!$G:$G,'4.3期末全在庫'!$B:$B,'4.仕掛品(製品課) (2)'!A561,'4.3期末全在庫'!$K:$K,"半製品"),"")</f>
        <v>0</v>
      </c>
      <c r="AJ561" s="47"/>
      <c r="AK561" s="46">
        <f t="shared" ca="1" si="77"/>
        <v>0</v>
      </c>
      <c r="AL561" s="48"/>
      <c r="AM561" s="50"/>
      <c r="AN561" s="7"/>
      <c r="AO561" s="4">
        <v>0</v>
      </c>
      <c r="AQ561" s="3" t="str">
        <f t="shared" ca="1" si="83"/>
        <v>ok</v>
      </c>
    </row>
    <row r="562" spans="1:43" ht="13.5" customHeight="1">
      <c r="A562" s="59">
        <v>20140900035</v>
      </c>
      <c r="B562" s="41" t="s">
        <v>636</v>
      </c>
      <c r="C562" s="41" t="s">
        <v>481</v>
      </c>
      <c r="D562" s="41"/>
      <c r="E562" s="41" t="s">
        <v>481</v>
      </c>
      <c r="F562" s="41" t="s">
        <v>481</v>
      </c>
      <c r="G562" s="61" t="s">
        <v>531</v>
      </c>
      <c r="H562" s="43">
        <v>0</v>
      </c>
      <c r="I562" s="43"/>
      <c r="J562" s="43">
        <v>0</v>
      </c>
      <c r="K562" s="46">
        <f>IFERROR(SUMIF('3.外注加工費'!N:N,A:A,'3.外注加工費'!P:P),"")</f>
        <v>500</v>
      </c>
      <c r="L562" s="60" t="s">
        <v>531</v>
      </c>
      <c r="M562" s="60" t="s">
        <v>531</v>
      </c>
      <c r="N562" s="60"/>
      <c r="O562" s="60"/>
      <c r="P562" s="60"/>
      <c r="Q562" s="60"/>
      <c r="R562" s="52">
        <f ca="1">SUMIF('4.1製品別資材価格'!$A:$C,A562,'4.1製品別資材価格'!$C:$C)</f>
        <v>0</v>
      </c>
      <c r="S562" s="60" t="s">
        <v>531</v>
      </c>
      <c r="T562" s="60" t="s">
        <v>531</v>
      </c>
      <c r="U562" s="46">
        <f>IFERROR(SUMIF('4.4製品課実績'!$A:$A,'4.仕掛品(製品課) (2)'!A562,'4.4製品課実績'!D:D),"")</f>
        <v>0</v>
      </c>
      <c r="V562" s="60" t="s">
        <v>531</v>
      </c>
      <c r="W562" s="46"/>
      <c r="X562" s="46">
        <f>$X$692/$W$692*W562</f>
        <v>0</v>
      </c>
      <c r="Y562" s="60" t="s">
        <v>531</v>
      </c>
      <c r="Z562" s="60" t="s">
        <v>531</v>
      </c>
      <c r="AA562" s="46">
        <f ca="1">IFERROR(SUMIF('3.外注加工費'!N:N,A:A,'3.外注加工費'!S:S),"")</f>
        <v>149622.29773690872</v>
      </c>
      <c r="AB562" s="46"/>
      <c r="AC562" s="46"/>
      <c r="AD562" s="46">
        <f t="shared" si="78"/>
        <v>500</v>
      </c>
      <c r="AE562" s="46">
        <f t="shared" ca="1" si="79"/>
        <v>149622.29773690872</v>
      </c>
      <c r="AF562" s="52">
        <f t="shared" ca="1" si="80"/>
        <v>299.24459547381741</v>
      </c>
      <c r="AG562" s="46">
        <f t="shared" si="81"/>
        <v>0</v>
      </c>
      <c r="AH562" s="46">
        <f t="shared" ca="1" si="82"/>
        <v>0</v>
      </c>
      <c r="AI562" s="46">
        <f>IFERROR(SUMIFS('4.3期末全在庫'!$G:$G,'4.3期末全在庫'!$B:$B,'4.仕掛品(製品課) (2)'!A562,'4.3期末全在庫'!$K:$K,"半製品"),"")</f>
        <v>0</v>
      </c>
      <c r="AJ562" s="47"/>
      <c r="AK562" s="46">
        <f t="shared" ca="1" si="77"/>
        <v>0</v>
      </c>
      <c r="AL562" s="48"/>
      <c r="AM562" s="50"/>
      <c r="AN562" s="7"/>
      <c r="AO562" s="4">
        <v>0</v>
      </c>
      <c r="AQ562" s="3" t="str">
        <f t="shared" ca="1" si="83"/>
        <v>ok</v>
      </c>
    </row>
    <row r="563" spans="1:43" ht="13.5" hidden="1" customHeight="1" outlineLevel="1">
      <c r="A563" s="59">
        <v>20141000035</v>
      </c>
      <c r="B563" s="41" t="s">
        <v>637</v>
      </c>
      <c r="C563" s="41" t="s">
        <v>481</v>
      </c>
      <c r="D563" s="41"/>
      <c r="E563" s="41" t="s">
        <v>481</v>
      </c>
      <c r="F563" s="41" t="s">
        <v>481</v>
      </c>
      <c r="G563" s="61" t="s">
        <v>531</v>
      </c>
      <c r="H563" s="43">
        <v>0</v>
      </c>
      <c r="I563" s="43"/>
      <c r="J563" s="43">
        <v>0</v>
      </c>
      <c r="K563" s="46">
        <f>IFERROR(SUMIF('[1]3.外注加工費'!N:N,A:A,'[1]3.外注加工費'!P:P),"")</f>
        <v>0</v>
      </c>
      <c r="L563" s="60" t="s">
        <v>531</v>
      </c>
      <c r="M563" s="60" t="s">
        <v>531</v>
      </c>
      <c r="N563" s="60"/>
      <c r="O563" s="60"/>
      <c r="P563" s="60"/>
      <c r="Q563" s="60"/>
      <c r="R563" s="52">
        <f ca="1">SUMIF('4.1製品別資材価格'!$A:$C,A563,'4.1製品別資材価格'!$C:$C)</f>
        <v>0</v>
      </c>
      <c r="S563" s="60" t="s">
        <v>531</v>
      </c>
      <c r="T563" s="60" t="s">
        <v>531</v>
      </c>
      <c r="U563" s="46">
        <f>IFERROR(SUMIF('4.4製品課実績'!$A:$A,'4.仕掛品(製品課) (2)'!A563,'4.4製品課実績'!D:D),"")</f>
        <v>0</v>
      </c>
      <c r="V563" s="60" t="s">
        <v>531</v>
      </c>
      <c r="W563" s="46"/>
      <c r="X563" s="46">
        <f>$X$692/$W$692*W563</f>
        <v>0</v>
      </c>
      <c r="Y563" s="60" t="s">
        <v>531</v>
      </c>
      <c r="Z563" s="60" t="s">
        <v>531</v>
      </c>
      <c r="AA563" s="46">
        <f>IFERROR(SUMIF('[1]3.外注加工費'!N:N,A:A,'[1]3.外注加工費'!S:S),"")</f>
        <v>0</v>
      </c>
      <c r="AB563" s="46"/>
      <c r="AC563" s="46"/>
      <c r="AD563" s="46">
        <f t="shared" si="78"/>
        <v>0</v>
      </c>
      <c r="AE563" s="46">
        <f t="shared" si="79"/>
        <v>0</v>
      </c>
      <c r="AF563" s="52">
        <f t="shared" si="80"/>
        <v>0</v>
      </c>
      <c r="AG563" s="46">
        <f t="shared" si="81"/>
        <v>0</v>
      </c>
      <c r="AH563" s="46">
        <f t="shared" si="82"/>
        <v>0</v>
      </c>
      <c r="AI563" s="46">
        <f>IFERROR(SUMIFS('4.3期末全在庫'!$G:$G,'4.3期末全在庫'!$B:$B,'4.仕掛品(製品課) (2)'!A563,'4.3期末全在庫'!$K:$K,"半製品"),"")</f>
        <v>0</v>
      </c>
      <c r="AJ563" s="47"/>
      <c r="AK563" s="46">
        <f t="shared" si="77"/>
        <v>0</v>
      </c>
      <c r="AL563" s="48"/>
      <c r="AM563" s="50"/>
      <c r="AN563" s="7"/>
      <c r="AO563" s="4">
        <v>0</v>
      </c>
      <c r="AQ563" s="3">
        <f t="shared" ca="1" si="83"/>
        <v>0</v>
      </c>
    </row>
    <row r="564" spans="1:43" ht="13.5" customHeight="1" collapsed="1">
      <c r="A564" s="59">
        <v>20141200001</v>
      </c>
      <c r="B564" s="41" t="s">
        <v>638</v>
      </c>
      <c r="C564" s="41" t="s">
        <v>481</v>
      </c>
      <c r="D564" s="41"/>
      <c r="E564" s="41" t="s">
        <v>481</v>
      </c>
      <c r="F564" s="41" t="s">
        <v>481</v>
      </c>
      <c r="G564" s="61" t="s">
        <v>531</v>
      </c>
      <c r="H564" s="43">
        <v>0</v>
      </c>
      <c r="I564" s="43"/>
      <c r="J564" s="43">
        <v>0</v>
      </c>
      <c r="K564" s="46">
        <f>IFERROR(SUMIF('3.外注加工費'!N:N,A:A,'3.外注加工費'!P:P),"")</f>
        <v>8592</v>
      </c>
      <c r="L564" s="60" t="s">
        <v>531</v>
      </c>
      <c r="M564" s="60" t="s">
        <v>531</v>
      </c>
      <c r="N564" s="60"/>
      <c r="O564" s="60"/>
      <c r="P564" s="60"/>
      <c r="Q564" s="60"/>
      <c r="R564" s="52">
        <f ca="1">SUMIF('4.1製品別資材価格'!$A:$C,A564,'4.1製品別資材価格'!$C:$C)</f>
        <v>0</v>
      </c>
      <c r="S564" s="60" t="s">
        <v>531</v>
      </c>
      <c r="T564" s="60" t="s">
        <v>531</v>
      </c>
      <c r="U564" s="46">
        <f>IFERROR(SUMIF('4.4製品課実績'!$A:$A,'4.仕掛品(製品課) (2)'!A564,'4.4製品課実績'!D:D),"")</f>
        <v>0</v>
      </c>
      <c r="V564" s="60" t="s">
        <v>531</v>
      </c>
      <c r="W564" s="46"/>
      <c r="X564" s="46">
        <f>$X$692/$W$692*W564</f>
        <v>0</v>
      </c>
      <c r="Y564" s="60" t="s">
        <v>531</v>
      </c>
      <c r="Z564" s="60" t="s">
        <v>531</v>
      </c>
      <c r="AA564" s="46">
        <f ca="1">IFERROR(SUMIF('3.外注加工費'!N:N,A:A,'3.外注加工費'!S:S),"")</f>
        <v>2083607.9708948727</v>
      </c>
      <c r="AB564" s="46"/>
      <c r="AC564" s="46"/>
      <c r="AD564" s="46">
        <f t="shared" si="78"/>
        <v>8592</v>
      </c>
      <c r="AE564" s="46">
        <f t="shared" ca="1" si="79"/>
        <v>2083607.9708948727</v>
      </c>
      <c r="AF564" s="52">
        <f t="shared" ca="1" si="80"/>
        <v>242.50558320471052</v>
      </c>
      <c r="AG564" s="46">
        <f t="shared" si="81"/>
        <v>0</v>
      </c>
      <c r="AH564" s="46">
        <f t="shared" ca="1" si="82"/>
        <v>0</v>
      </c>
      <c r="AI564" s="46">
        <f>IFERROR(SUMIFS('4.3期末全在庫'!$G:$G,'4.3期末全在庫'!$B:$B,'4.仕掛品(製品課) (2)'!A564,'4.3期末全在庫'!$K:$K,"半製品"),"")</f>
        <v>0</v>
      </c>
      <c r="AJ564" s="47"/>
      <c r="AK564" s="46">
        <f t="shared" ca="1" si="77"/>
        <v>0</v>
      </c>
      <c r="AL564" s="48"/>
      <c r="AM564" s="50"/>
      <c r="AN564" s="7"/>
      <c r="AO564" s="4">
        <v>0</v>
      </c>
      <c r="AQ564" s="3" t="str">
        <f t="shared" ca="1" si="83"/>
        <v>ok</v>
      </c>
    </row>
    <row r="565" spans="1:43" ht="13.5" hidden="1" customHeight="1" outlineLevel="1">
      <c r="A565" s="59">
        <v>20141200002</v>
      </c>
      <c r="B565" s="41" t="s">
        <v>639</v>
      </c>
      <c r="C565" s="41" t="s">
        <v>481</v>
      </c>
      <c r="D565" s="41"/>
      <c r="E565" s="41" t="s">
        <v>481</v>
      </c>
      <c r="F565" s="41" t="s">
        <v>481</v>
      </c>
      <c r="G565" s="61" t="s">
        <v>531</v>
      </c>
      <c r="H565" s="43">
        <v>0</v>
      </c>
      <c r="I565" s="43"/>
      <c r="J565" s="43">
        <v>0</v>
      </c>
      <c r="K565" s="46">
        <f>IFERROR(SUMIF('[1]3.外注加工費'!N:N,A:A,'[1]3.外注加工費'!P:P),"")</f>
        <v>0</v>
      </c>
      <c r="L565" s="60" t="s">
        <v>531</v>
      </c>
      <c r="M565" s="60" t="s">
        <v>531</v>
      </c>
      <c r="N565" s="60"/>
      <c r="O565" s="60"/>
      <c r="P565" s="60"/>
      <c r="Q565" s="60"/>
      <c r="R565" s="52">
        <f ca="1">SUMIF('4.1製品別資材価格'!$A:$C,A565,'4.1製品別資材価格'!$C:$C)</f>
        <v>0</v>
      </c>
      <c r="S565" s="60" t="s">
        <v>531</v>
      </c>
      <c r="T565" s="60" t="s">
        <v>531</v>
      </c>
      <c r="U565" s="46">
        <f>IFERROR(SUMIF('4.4製品課実績'!$A:$A,'4.仕掛品(製品課) (2)'!A565,'4.4製品課実績'!D:D),"")</f>
        <v>0</v>
      </c>
      <c r="V565" s="60" t="s">
        <v>531</v>
      </c>
      <c r="W565" s="46"/>
      <c r="X565" s="46">
        <f>$X$692/$W$692*W565</f>
        <v>0</v>
      </c>
      <c r="Y565" s="60" t="s">
        <v>531</v>
      </c>
      <c r="Z565" s="60" t="s">
        <v>531</v>
      </c>
      <c r="AA565" s="46">
        <f>IFERROR(SUMIF('[1]3.外注加工費'!N:N,A:A,'[1]3.外注加工費'!S:S),"")</f>
        <v>0</v>
      </c>
      <c r="AB565" s="46"/>
      <c r="AC565" s="46"/>
      <c r="AD565" s="46">
        <f t="shared" si="78"/>
        <v>0</v>
      </c>
      <c r="AE565" s="46">
        <f t="shared" si="79"/>
        <v>0</v>
      </c>
      <c r="AF565" s="52">
        <f t="shared" si="80"/>
        <v>0</v>
      </c>
      <c r="AG565" s="46">
        <f t="shared" si="81"/>
        <v>0</v>
      </c>
      <c r="AH565" s="46">
        <f t="shared" si="82"/>
        <v>0</v>
      </c>
      <c r="AI565" s="46">
        <f>IFERROR(SUMIFS('4.3期末全在庫'!$G:$G,'4.3期末全在庫'!$B:$B,'4.仕掛品(製品課) (2)'!A565,'4.3期末全在庫'!$K:$K,"半製品"),"")</f>
        <v>0</v>
      </c>
      <c r="AJ565" s="47"/>
      <c r="AK565" s="46">
        <f t="shared" si="77"/>
        <v>0</v>
      </c>
      <c r="AL565" s="48"/>
      <c r="AM565" s="50"/>
      <c r="AN565" s="7"/>
      <c r="AO565" s="4">
        <v>0</v>
      </c>
      <c r="AQ565" s="3">
        <f t="shared" ca="1" si="83"/>
        <v>0</v>
      </c>
    </row>
    <row r="566" spans="1:43" ht="13.5" hidden="1" customHeight="1" outlineLevel="1">
      <c r="A566" s="59">
        <v>20151200006</v>
      </c>
      <c r="B566" s="41" t="s">
        <v>640</v>
      </c>
      <c r="C566" s="41" t="s">
        <v>481</v>
      </c>
      <c r="D566" s="41"/>
      <c r="E566" s="41" t="s">
        <v>481</v>
      </c>
      <c r="F566" s="41" t="s">
        <v>481</v>
      </c>
      <c r="G566" s="61" t="s">
        <v>531</v>
      </c>
      <c r="H566" s="43">
        <v>0</v>
      </c>
      <c r="I566" s="43"/>
      <c r="J566" s="43">
        <v>0</v>
      </c>
      <c r="K566" s="46">
        <f>IFERROR(SUMIF('[1]3.外注加工費'!N:N,A:A,'[1]3.外注加工費'!P:P),"")</f>
        <v>0</v>
      </c>
      <c r="L566" s="60" t="s">
        <v>531</v>
      </c>
      <c r="M566" s="60" t="s">
        <v>531</v>
      </c>
      <c r="N566" s="60"/>
      <c r="O566" s="60"/>
      <c r="P566" s="60"/>
      <c r="Q566" s="60"/>
      <c r="R566" s="52">
        <f ca="1">SUMIF('4.1製品別資材価格'!$A:$C,A566,'4.1製品別資材価格'!$C:$C)</f>
        <v>0</v>
      </c>
      <c r="S566" s="60" t="s">
        <v>531</v>
      </c>
      <c r="T566" s="60" t="s">
        <v>531</v>
      </c>
      <c r="U566" s="46">
        <f>IFERROR(SUMIF('4.4製品課実績'!$A:$A,'4.仕掛品(製品課) (2)'!A566,'4.4製品課実績'!D:D),"")</f>
        <v>0</v>
      </c>
      <c r="V566" s="60" t="s">
        <v>531</v>
      </c>
      <c r="W566" s="46"/>
      <c r="X566" s="46">
        <f>$X$692/$W$692*W566</f>
        <v>0</v>
      </c>
      <c r="Y566" s="60" t="s">
        <v>531</v>
      </c>
      <c r="Z566" s="60" t="s">
        <v>531</v>
      </c>
      <c r="AA566" s="46">
        <f>IFERROR(SUMIF('[1]3.外注加工費'!N:N,A:A,'[1]3.外注加工費'!S:S),"")</f>
        <v>0</v>
      </c>
      <c r="AB566" s="46"/>
      <c r="AC566" s="46"/>
      <c r="AD566" s="46">
        <f t="shared" si="78"/>
        <v>0</v>
      </c>
      <c r="AE566" s="46">
        <f t="shared" si="79"/>
        <v>0</v>
      </c>
      <c r="AF566" s="52">
        <f t="shared" si="80"/>
        <v>0</v>
      </c>
      <c r="AG566" s="46">
        <f t="shared" si="81"/>
        <v>0</v>
      </c>
      <c r="AH566" s="46">
        <f t="shared" si="82"/>
        <v>0</v>
      </c>
      <c r="AI566" s="46">
        <f>IFERROR(SUMIFS('4.3期末全在庫'!$G:$G,'4.3期末全在庫'!$B:$B,'4.仕掛品(製品課) (2)'!A566,'4.3期末全在庫'!$K:$K,"半製品"),"")</f>
        <v>0</v>
      </c>
      <c r="AJ566" s="47"/>
      <c r="AK566" s="46">
        <f t="shared" si="77"/>
        <v>0</v>
      </c>
      <c r="AL566" s="48"/>
      <c r="AM566" s="50"/>
      <c r="AN566" s="7"/>
      <c r="AO566" s="4">
        <v>0</v>
      </c>
      <c r="AQ566" s="3">
        <f t="shared" ca="1" si="83"/>
        <v>0</v>
      </c>
    </row>
    <row r="567" spans="1:43" ht="13.5" hidden="1" customHeight="1" outlineLevel="1">
      <c r="A567" s="59">
        <v>20151200010</v>
      </c>
      <c r="B567" s="41" t="s">
        <v>641</v>
      </c>
      <c r="C567" s="41" t="s">
        <v>481</v>
      </c>
      <c r="D567" s="41"/>
      <c r="E567" s="41" t="s">
        <v>481</v>
      </c>
      <c r="F567" s="41" t="s">
        <v>481</v>
      </c>
      <c r="G567" s="61" t="s">
        <v>531</v>
      </c>
      <c r="H567" s="43">
        <v>0</v>
      </c>
      <c r="I567" s="43"/>
      <c r="J567" s="43">
        <v>0</v>
      </c>
      <c r="K567" s="46">
        <f>IFERROR(SUMIF('[1]3.外注加工費'!N:N,A:A,'[1]3.外注加工費'!P:P),"")</f>
        <v>0</v>
      </c>
      <c r="L567" s="60" t="s">
        <v>531</v>
      </c>
      <c r="M567" s="60" t="s">
        <v>531</v>
      </c>
      <c r="N567" s="60"/>
      <c r="O567" s="60"/>
      <c r="P567" s="60"/>
      <c r="Q567" s="60"/>
      <c r="R567" s="52">
        <f ca="1">SUMIF('4.1製品別資材価格'!$A:$C,A567,'4.1製品別資材価格'!$C:$C)</f>
        <v>0</v>
      </c>
      <c r="S567" s="60" t="s">
        <v>531</v>
      </c>
      <c r="T567" s="60" t="s">
        <v>531</v>
      </c>
      <c r="U567" s="46">
        <f>IFERROR(SUMIF('4.4製品課実績'!$A:$A,'4.仕掛品(製品課) (2)'!A567,'4.4製品課実績'!D:D),"")</f>
        <v>0</v>
      </c>
      <c r="V567" s="60" t="s">
        <v>531</v>
      </c>
      <c r="W567" s="46"/>
      <c r="X567" s="46">
        <f>$X$692/$W$692*W567</f>
        <v>0</v>
      </c>
      <c r="Y567" s="60" t="s">
        <v>531</v>
      </c>
      <c r="Z567" s="60" t="s">
        <v>531</v>
      </c>
      <c r="AA567" s="46">
        <f>IFERROR(SUMIF('[1]3.外注加工費'!N:N,A:A,'[1]3.外注加工費'!S:S),"")</f>
        <v>0</v>
      </c>
      <c r="AB567" s="46"/>
      <c r="AC567" s="46"/>
      <c r="AD567" s="46">
        <f t="shared" si="78"/>
        <v>0</v>
      </c>
      <c r="AE567" s="46">
        <f t="shared" si="79"/>
        <v>0</v>
      </c>
      <c r="AF567" s="52">
        <f t="shared" si="80"/>
        <v>0</v>
      </c>
      <c r="AG567" s="46">
        <f t="shared" si="81"/>
        <v>0</v>
      </c>
      <c r="AH567" s="46">
        <f t="shared" si="82"/>
        <v>0</v>
      </c>
      <c r="AI567" s="46">
        <f>IFERROR(SUMIFS('4.3期末全在庫'!$G:$G,'4.3期末全在庫'!$B:$B,'4.仕掛品(製品課) (2)'!A567,'4.3期末全在庫'!$K:$K,"半製品"),"")</f>
        <v>0</v>
      </c>
      <c r="AJ567" s="47"/>
      <c r="AK567" s="46">
        <f t="shared" si="77"/>
        <v>0</v>
      </c>
      <c r="AL567" s="48"/>
      <c r="AM567" s="50"/>
      <c r="AN567" s="7"/>
      <c r="AO567" s="4">
        <v>0</v>
      </c>
      <c r="AQ567" s="3">
        <f t="shared" ca="1" si="83"/>
        <v>0</v>
      </c>
    </row>
    <row r="568" spans="1:43" ht="13.5" hidden="1" customHeight="1" outlineLevel="1">
      <c r="A568" s="59">
        <v>20161100023</v>
      </c>
      <c r="B568" s="41" t="s">
        <v>642</v>
      </c>
      <c r="C568" s="41" t="s">
        <v>481</v>
      </c>
      <c r="D568" s="41"/>
      <c r="E568" s="41" t="s">
        <v>481</v>
      </c>
      <c r="F568" s="41" t="s">
        <v>481</v>
      </c>
      <c r="G568" s="61" t="s">
        <v>531</v>
      </c>
      <c r="H568" s="43">
        <v>0</v>
      </c>
      <c r="I568" s="43"/>
      <c r="J568" s="43">
        <v>0</v>
      </c>
      <c r="K568" s="46">
        <f>IFERROR(SUMIF('[1]3.外注加工費'!N:N,A:A,'[1]3.外注加工費'!P:P),"")</f>
        <v>0</v>
      </c>
      <c r="L568" s="60" t="s">
        <v>531</v>
      </c>
      <c r="M568" s="60" t="s">
        <v>531</v>
      </c>
      <c r="N568" s="60"/>
      <c r="O568" s="60"/>
      <c r="P568" s="60"/>
      <c r="Q568" s="60"/>
      <c r="R568" s="52">
        <f ca="1">SUMIF('4.1製品別資材価格'!$A:$C,A568,'4.1製品別資材価格'!$C:$C)</f>
        <v>0</v>
      </c>
      <c r="S568" s="60" t="s">
        <v>531</v>
      </c>
      <c r="T568" s="60" t="s">
        <v>531</v>
      </c>
      <c r="U568" s="46">
        <f>IFERROR(SUMIF('4.4製品課実績'!$A:$A,'4.仕掛品(製品課) (2)'!A568,'4.4製品課実績'!D:D),"")</f>
        <v>0</v>
      </c>
      <c r="V568" s="60" t="s">
        <v>531</v>
      </c>
      <c r="W568" s="46"/>
      <c r="X568" s="46">
        <f>$X$692/$W$692*W568</f>
        <v>0</v>
      </c>
      <c r="Y568" s="60" t="s">
        <v>531</v>
      </c>
      <c r="Z568" s="60" t="s">
        <v>531</v>
      </c>
      <c r="AA568" s="46">
        <f>IFERROR(SUMIF('[1]3.外注加工費'!N:N,A:A,'[1]3.外注加工費'!S:S),"")</f>
        <v>0</v>
      </c>
      <c r="AB568" s="46"/>
      <c r="AC568" s="46"/>
      <c r="AD568" s="46">
        <f t="shared" si="78"/>
        <v>0</v>
      </c>
      <c r="AE568" s="46">
        <f t="shared" si="79"/>
        <v>0</v>
      </c>
      <c r="AF568" s="52">
        <f t="shared" si="80"/>
        <v>0</v>
      </c>
      <c r="AG568" s="46">
        <f t="shared" si="81"/>
        <v>0</v>
      </c>
      <c r="AH568" s="46">
        <f t="shared" si="82"/>
        <v>0</v>
      </c>
      <c r="AI568" s="46">
        <f>IFERROR(SUMIFS('4.3期末全在庫'!$G:$G,'4.3期末全在庫'!$B:$B,'4.仕掛品(製品課) (2)'!A568,'4.3期末全在庫'!$K:$K,"半製品"),"")</f>
        <v>0</v>
      </c>
      <c r="AJ568" s="47"/>
      <c r="AK568" s="46">
        <f t="shared" si="77"/>
        <v>0</v>
      </c>
      <c r="AL568" s="48"/>
      <c r="AM568" s="50"/>
      <c r="AN568" s="7"/>
      <c r="AO568" s="4">
        <v>0</v>
      </c>
      <c r="AQ568" s="3">
        <f t="shared" ca="1" si="83"/>
        <v>0</v>
      </c>
    </row>
    <row r="569" spans="1:43" ht="13.5" customHeight="1" collapsed="1">
      <c r="A569" s="59">
        <v>20170300006</v>
      </c>
      <c r="B569" s="41" t="s">
        <v>643</v>
      </c>
      <c r="C569" s="41" t="s">
        <v>481</v>
      </c>
      <c r="D569" s="41"/>
      <c r="E569" s="41" t="s">
        <v>481</v>
      </c>
      <c r="F569" s="41" t="s">
        <v>481</v>
      </c>
      <c r="G569" s="61" t="s">
        <v>531</v>
      </c>
      <c r="H569" s="43">
        <v>0</v>
      </c>
      <c r="I569" s="43"/>
      <c r="J569" s="43">
        <v>0</v>
      </c>
      <c r="K569" s="46">
        <f>IFERROR(SUMIF('3.外注加工費'!N:N,A:A,'3.外注加工費'!P:P),"")</f>
        <v>9972</v>
      </c>
      <c r="L569" s="60" t="s">
        <v>531</v>
      </c>
      <c r="M569" s="60" t="s">
        <v>531</v>
      </c>
      <c r="N569" s="60"/>
      <c r="O569" s="60"/>
      <c r="P569" s="60"/>
      <c r="Q569" s="60"/>
      <c r="R569" s="52">
        <f ca="1">SUMIF('4.1製品別資材価格'!$A:$C,A569,'4.1製品別資材価格'!$C:$C)</f>
        <v>0</v>
      </c>
      <c r="S569" s="60" t="s">
        <v>531</v>
      </c>
      <c r="T569" s="60" t="s">
        <v>531</v>
      </c>
      <c r="U569" s="46">
        <f>IFERROR(SUMIF('4.4製品課実績'!$A:$A,'4.仕掛品(製品課) (2)'!A569,'4.4製品課実績'!D:D),"")</f>
        <v>0</v>
      </c>
      <c r="V569" s="60" t="s">
        <v>531</v>
      </c>
      <c r="W569" s="46"/>
      <c r="X569" s="46">
        <f>$X$692/$W$692*W569</f>
        <v>0</v>
      </c>
      <c r="Y569" s="60" t="s">
        <v>531</v>
      </c>
      <c r="Z569" s="60" t="s">
        <v>531</v>
      </c>
      <c r="AA569" s="46">
        <f ca="1">IFERROR(SUMIF('3.外注加工費'!N:N,A:A,'3.外注加工費'!S:S),"")</f>
        <v>4756792.7052212507</v>
      </c>
      <c r="AB569" s="46"/>
      <c r="AC569" s="46"/>
      <c r="AD569" s="46">
        <f t="shared" si="78"/>
        <v>9972</v>
      </c>
      <c r="AE569" s="46">
        <f t="shared" ca="1" si="79"/>
        <v>4756792.7052212507</v>
      </c>
      <c r="AF569" s="52">
        <f t="shared" ca="1" si="80"/>
        <v>477.01491227649927</v>
      </c>
      <c r="AG569" s="46">
        <f t="shared" si="81"/>
        <v>0</v>
      </c>
      <c r="AH569" s="46">
        <f t="shared" ca="1" si="82"/>
        <v>0</v>
      </c>
      <c r="AI569" s="46">
        <f>IFERROR(SUMIFS('4.3期末全在庫'!$G:$G,'4.3期末全在庫'!$B:$B,'4.仕掛品(製品課) (2)'!A569,'4.3期末全在庫'!$K:$K,"半製品"),"")</f>
        <v>0</v>
      </c>
      <c r="AJ569" s="47"/>
      <c r="AK569" s="46">
        <f t="shared" ca="1" si="77"/>
        <v>0</v>
      </c>
      <c r="AL569" s="48"/>
      <c r="AM569" s="50"/>
      <c r="AN569" s="7"/>
      <c r="AO569" s="4">
        <v>0</v>
      </c>
      <c r="AQ569" s="3" t="str">
        <f t="shared" ca="1" si="83"/>
        <v>ok</v>
      </c>
    </row>
    <row r="570" spans="1:43" ht="13.5" customHeight="1">
      <c r="A570" s="59">
        <v>20170300007</v>
      </c>
      <c r="B570" s="41" t="s">
        <v>644</v>
      </c>
      <c r="C570" s="41" t="s">
        <v>481</v>
      </c>
      <c r="D570" s="41"/>
      <c r="E570" s="41" t="s">
        <v>481</v>
      </c>
      <c r="F570" s="41" t="s">
        <v>481</v>
      </c>
      <c r="G570" s="61" t="s">
        <v>531</v>
      </c>
      <c r="H570" s="43">
        <v>0</v>
      </c>
      <c r="I570" s="43"/>
      <c r="J570" s="43">
        <v>0</v>
      </c>
      <c r="K570" s="46">
        <f>IFERROR(SUMIF('3.外注加工費'!N:N,A:A,'3.外注加工費'!P:P),"")</f>
        <v>10032</v>
      </c>
      <c r="L570" s="60" t="s">
        <v>531</v>
      </c>
      <c r="M570" s="60" t="s">
        <v>531</v>
      </c>
      <c r="N570" s="60"/>
      <c r="O570" s="60"/>
      <c r="P570" s="60"/>
      <c r="Q570" s="60"/>
      <c r="R570" s="52">
        <f ca="1">SUMIF('4.1製品別資材価格'!$A:$C,A570,'4.1製品別資材価格'!$C:$C)</f>
        <v>0</v>
      </c>
      <c r="S570" s="60" t="s">
        <v>531</v>
      </c>
      <c r="T570" s="60" t="s">
        <v>531</v>
      </c>
      <c r="U570" s="46">
        <f>IFERROR(SUMIF('4.4製品課実績'!$A:$A,'4.仕掛品(製品課) (2)'!A570,'4.4製品課実績'!D:D),"")</f>
        <v>0</v>
      </c>
      <c r="V570" s="60" t="s">
        <v>531</v>
      </c>
      <c r="W570" s="46"/>
      <c r="X570" s="46">
        <f>$X$692/$W$692*W570</f>
        <v>0</v>
      </c>
      <c r="Y570" s="60" t="s">
        <v>531</v>
      </c>
      <c r="Z570" s="60" t="s">
        <v>531</v>
      </c>
      <c r="AA570" s="46">
        <f ca="1">IFERROR(SUMIF('3.外注加工費'!N:N,A:A,'3.外注加工費'!S:S),"")</f>
        <v>4458205.8324393556</v>
      </c>
      <c r="AB570" s="46"/>
      <c r="AC570" s="46"/>
      <c r="AD570" s="46">
        <f t="shared" si="78"/>
        <v>10032</v>
      </c>
      <c r="AE570" s="46">
        <f t="shared" ca="1" si="79"/>
        <v>4458205.8324393556</v>
      </c>
      <c r="AF570" s="52">
        <f t="shared" ca="1" si="80"/>
        <v>444.39850801827708</v>
      </c>
      <c r="AG570" s="46">
        <f t="shared" si="81"/>
        <v>0</v>
      </c>
      <c r="AH570" s="46">
        <f t="shared" ca="1" si="82"/>
        <v>0</v>
      </c>
      <c r="AI570" s="46">
        <f>IFERROR(SUMIFS('4.3期末全在庫'!$G:$G,'4.3期末全在庫'!$B:$B,'4.仕掛品(製品課) (2)'!A570,'4.3期末全在庫'!$K:$K,"半製品"),"")</f>
        <v>0</v>
      </c>
      <c r="AJ570" s="47"/>
      <c r="AK570" s="46">
        <f t="shared" ca="1" si="77"/>
        <v>0</v>
      </c>
      <c r="AL570" s="48"/>
      <c r="AM570" s="50"/>
      <c r="AN570" s="7"/>
      <c r="AO570" s="4">
        <v>0</v>
      </c>
      <c r="AQ570" s="3" t="str">
        <f t="shared" ca="1" si="83"/>
        <v>ok</v>
      </c>
    </row>
    <row r="571" spans="1:43" ht="13.5" customHeight="1">
      <c r="A571" s="59">
        <v>20170300008</v>
      </c>
      <c r="B571" s="41" t="s">
        <v>645</v>
      </c>
      <c r="C571" s="41" t="s">
        <v>481</v>
      </c>
      <c r="D571" s="41"/>
      <c r="E571" s="41" t="s">
        <v>481</v>
      </c>
      <c r="F571" s="41" t="s">
        <v>481</v>
      </c>
      <c r="G571" s="61" t="s">
        <v>531</v>
      </c>
      <c r="H571" s="43">
        <v>0</v>
      </c>
      <c r="I571" s="43"/>
      <c r="J571" s="43">
        <v>0</v>
      </c>
      <c r="K571" s="46">
        <f>IFERROR(SUMIF('3.外注加工費'!N:N,A:A,'3.外注加工費'!P:P),"")</f>
        <v>14089</v>
      </c>
      <c r="L571" s="60" t="s">
        <v>531</v>
      </c>
      <c r="M571" s="60" t="s">
        <v>531</v>
      </c>
      <c r="N571" s="60"/>
      <c r="O571" s="60"/>
      <c r="P571" s="60"/>
      <c r="Q571" s="60"/>
      <c r="R571" s="52">
        <f ca="1">SUMIF('4.1製品別資材価格'!$A:$C,A571,'4.1製品別資材価格'!$C:$C)</f>
        <v>0</v>
      </c>
      <c r="S571" s="60" t="s">
        <v>531</v>
      </c>
      <c r="T571" s="60" t="s">
        <v>531</v>
      </c>
      <c r="U571" s="46">
        <f>IFERROR(SUMIF('4.4製品課実績'!$A:$A,'4.仕掛品(製品課) (2)'!A571,'4.4製品課実績'!D:D),"")</f>
        <v>0</v>
      </c>
      <c r="V571" s="60" t="s">
        <v>531</v>
      </c>
      <c r="W571" s="46"/>
      <c r="X571" s="46">
        <f>$X$692/$W$692*W571</f>
        <v>0</v>
      </c>
      <c r="Y571" s="60" t="s">
        <v>531</v>
      </c>
      <c r="Z571" s="60" t="s">
        <v>531</v>
      </c>
      <c r="AA571" s="46">
        <f ca="1">IFERROR(SUMIF('3.外注加工費'!N:N,A:A,'3.外注加工費'!S:S),"")</f>
        <v>7207759.2528852774</v>
      </c>
      <c r="AB571" s="46"/>
      <c r="AC571" s="46"/>
      <c r="AD571" s="46">
        <f t="shared" si="78"/>
        <v>14089</v>
      </c>
      <c r="AE571" s="46">
        <f t="shared" ca="1" si="79"/>
        <v>7207759.2528852774</v>
      </c>
      <c r="AF571" s="52">
        <f t="shared" ca="1" si="80"/>
        <v>511.5877104752131</v>
      </c>
      <c r="AG571" s="46">
        <f t="shared" si="81"/>
        <v>0</v>
      </c>
      <c r="AH571" s="46">
        <f t="shared" ca="1" si="82"/>
        <v>0</v>
      </c>
      <c r="AI571" s="46">
        <f>IFERROR(SUMIFS('4.3期末全在庫'!$G:$G,'4.3期末全在庫'!$B:$B,'4.仕掛品(製品課) (2)'!A571,'4.3期末全在庫'!$K:$K,"半製品"),"")</f>
        <v>0</v>
      </c>
      <c r="AJ571" s="47"/>
      <c r="AK571" s="46">
        <f t="shared" ca="1" si="77"/>
        <v>0</v>
      </c>
      <c r="AL571" s="48"/>
      <c r="AM571" s="50"/>
      <c r="AN571" s="7"/>
      <c r="AO571" s="4">
        <v>0</v>
      </c>
      <c r="AQ571" s="3" t="str">
        <f t="shared" ca="1" si="83"/>
        <v>ok</v>
      </c>
    </row>
    <row r="572" spans="1:43" ht="13.5" hidden="1" customHeight="1" outlineLevel="1">
      <c r="A572" s="59">
        <v>20170300009</v>
      </c>
      <c r="B572" s="41" t="s">
        <v>646</v>
      </c>
      <c r="C572" s="41" t="s">
        <v>481</v>
      </c>
      <c r="D572" s="41"/>
      <c r="E572" s="41" t="s">
        <v>481</v>
      </c>
      <c r="F572" s="41" t="s">
        <v>481</v>
      </c>
      <c r="G572" s="61" t="s">
        <v>531</v>
      </c>
      <c r="H572" s="43">
        <v>0</v>
      </c>
      <c r="I572" s="43"/>
      <c r="J572" s="43">
        <v>0</v>
      </c>
      <c r="K572" s="46">
        <f>IFERROR(SUMIF('[1]3.外注加工費'!N:N,A:A,'[1]3.外注加工費'!P:P),"")</f>
        <v>0</v>
      </c>
      <c r="L572" s="60" t="s">
        <v>531</v>
      </c>
      <c r="M572" s="60" t="s">
        <v>531</v>
      </c>
      <c r="N572" s="60"/>
      <c r="O572" s="60"/>
      <c r="P572" s="60"/>
      <c r="Q572" s="60"/>
      <c r="R572" s="52">
        <f ca="1">SUMIF('4.1製品別資材価格'!$A:$C,A572,'4.1製品別資材価格'!$C:$C)</f>
        <v>0</v>
      </c>
      <c r="S572" s="60" t="s">
        <v>531</v>
      </c>
      <c r="T572" s="60" t="s">
        <v>531</v>
      </c>
      <c r="U572" s="46">
        <f>IFERROR(SUMIF('4.4製品課実績'!$A:$A,'4.仕掛品(製品課) (2)'!A572,'4.4製品課実績'!D:D),"")</f>
        <v>0</v>
      </c>
      <c r="V572" s="60" t="s">
        <v>531</v>
      </c>
      <c r="W572" s="46"/>
      <c r="X572" s="46">
        <f>$X$692/$W$692*W572</f>
        <v>0</v>
      </c>
      <c r="Y572" s="60" t="s">
        <v>531</v>
      </c>
      <c r="Z572" s="60" t="s">
        <v>531</v>
      </c>
      <c r="AA572" s="46">
        <f>IFERROR(SUMIF('[1]3.外注加工費'!N:N,A:A,'[1]3.外注加工費'!S:S),"")</f>
        <v>0</v>
      </c>
      <c r="AB572" s="46"/>
      <c r="AC572" s="46"/>
      <c r="AD572" s="46">
        <f t="shared" si="78"/>
        <v>0</v>
      </c>
      <c r="AE572" s="46">
        <f t="shared" si="79"/>
        <v>0</v>
      </c>
      <c r="AF572" s="52">
        <f t="shared" si="80"/>
        <v>0</v>
      </c>
      <c r="AG572" s="46">
        <f t="shared" si="81"/>
        <v>0</v>
      </c>
      <c r="AH572" s="46">
        <f t="shared" si="82"/>
        <v>0</v>
      </c>
      <c r="AI572" s="46">
        <f>IFERROR(SUMIFS('4.3期末全在庫'!$G:$G,'4.3期末全在庫'!$B:$B,'4.仕掛品(製品課) (2)'!A572,'4.3期末全在庫'!$K:$K,"半製品"),"")</f>
        <v>0</v>
      </c>
      <c r="AJ572" s="47"/>
      <c r="AK572" s="46">
        <f t="shared" si="77"/>
        <v>0</v>
      </c>
      <c r="AL572" s="48"/>
      <c r="AM572" s="50"/>
      <c r="AN572" s="7"/>
      <c r="AO572" s="4">
        <v>0</v>
      </c>
      <c r="AQ572" s="3">
        <f t="shared" ca="1" si="83"/>
        <v>0</v>
      </c>
    </row>
    <row r="573" spans="1:43" ht="13.5" customHeight="1" collapsed="1">
      <c r="A573" s="59">
        <v>20170300010</v>
      </c>
      <c r="B573" s="41" t="s">
        <v>647</v>
      </c>
      <c r="C573" s="41" t="s">
        <v>481</v>
      </c>
      <c r="D573" s="41"/>
      <c r="E573" s="41" t="s">
        <v>481</v>
      </c>
      <c r="F573" s="41" t="s">
        <v>481</v>
      </c>
      <c r="G573" s="61" t="s">
        <v>531</v>
      </c>
      <c r="H573" s="43">
        <v>0</v>
      </c>
      <c r="I573" s="43"/>
      <c r="J573" s="43">
        <v>0</v>
      </c>
      <c r="K573" s="46">
        <f>IFERROR(SUMIF('3.外注加工費'!N:N,A:A,'3.外注加工費'!P:P),"")</f>
        <v>30464</v>
      </c>
      <c r="L573" s="60" t="s">
        <v>531</v>
      </c>
      <c r="M573" s="60" t="s">
        <v>531</v>
      </c>
      <c r="N573" s="60"/>
      <c r="O573" s="60"/>
      <c r="P573" s="60"/>
      <c r="Q573" s="60"/>
      <c r="R573" s="52">
        <f ca="1">SUMIF('4.1製品別資材価格'!$A:$C,A573,'4.1製品別資材価格'!$C:$C)</f>
        <v>0</v>
      </c>
      <c r="S573" s="60" t="s">
        <v>531</v>
      </c>
      <c r="T573" s="60" t="s">
        <v>531</v>
      </c>
      <c r="U573" s="46">
        <f>IFERROR(SUMIF('4.4製品課実績'!$A:$A,'4.仕掛品(製品課) (2)'!A573,'4.4製品課実績'!D:D),"")</f>
        <v>0</v>
      </c>
      <c r="V573" s="60" t="s">
        <v>531</v>
      </c>
      <c r="W573" s="46"/>
      <c r="X573" s="46">
        <f>$X$692/$W$692*W573</f>
        <v>0</v>
      </c>
      <c r="Y573" s="60" t="s">
        <v>531</v>
      </c>
      <c r="Z573" s="60" t="s">
        <v>531</v>
      </c>
      <c r="AA573" s="46">
        <f ca="1">IFERROR(SUMIF('3.外注加工費'!N:N,A:A,'3.外注加工費'!S:S),"")</f>
        <v>14714042.011693807</v>
      </c>
      <c r="AB573" s="46"/>
      <c r="AC573" s="46"/>
      <c r="AD573" s="46">
        <f t="shared" si="78"/>
        <v>30464</v>
      </c>
      <c r="AE573" s="46">
        <f t="shared" ca="1" si="79"/>
        <v>14714042.011693807</v>
      </c>
      <c r="AF573" s="52">
        <f t="shared" ca="1" si="80"/>
        <v>482.99770258973894</v>
      </c>
      <c r="AG573" s="46">
        <f t="shared" si="81"/>
        <v>0</v>
      </c>
      <c r="AH573" s="46">
        <f t="shared" ca="1" si="82"/>
        <v>0</v>
      </c>
      <c r="AI573" s="46">
        <f>IFERROR(SUMIFS('4.3期末全在庫'!$G:$G,'4.3期末全在庫'!$B:$B,'4.仕掛品(製品課) (2)'!A573,'4.3期末全在庫'!$K:$K,"半製品"),"")</f>
        <v>0</v>
      </c>
      <c r="AJ573" s="47"/>
      <c r="AK573" s="46">
        <f t="shared" ca="1" si="77"/>
        <v>0</v>
      </c>
      <c r="AL573" s="48"/>
      <c r="AM573" s="50"/>
      <c r="AN573" s="7"/>
      <c r="AO573" s="4">
        <v>0</v>
      </c>
      <c r="AQ573" s="3" t="str">
        <f t="shared" ca="1" si="83"/>
        <v>ok</v>
      </c>
    </row>
    <row r="574" spans="1:43" ht="13.5" hidden="1" customHeight="1" outlineLevel="1">
      <c r="A574" s="59">
        <v>20170300011</v>
      </c>
      <c r="B574" s="41" t="s">
        <v>648</v>
      </c>
      <c r="C574" s="41" t="s">
        <v>481</v>
      </c>
      <c r="D574" s="41"/>
      <c r="E574" s="41" t="s">
        <v>481</v>
      </c>
      <c r="F574" s="41" t="s">
        <v>481</v>
      </c>
      <c r="G574" s="61" t="s">
        <v>531</v>
      </c>
      <c r="H574" s="43">
        <v>0</v>
      </c>
      <c r="I574" s="43"/>
      <c r="J574" s="43">
        <v>0</v>
      </c>
      <c r="K574" s="46">
        <f>IFERROR(SUMIF('[1]3.外注加工費'!N:N,A:A,'[1]3.外注加工費'!P:P),"")</f>
        <v>0</v>
      </c>
      <c r="L574" s="60" t="s">
        <v>531</v>
      </c>
      <c r="M574" s="60" t="s">
        <v>531</v>
      </c>
      <c r="N574" s="60"/>
      <c r="O574" s="60"/>
      <c r="P574" s="60"/>
      <c r="Q574" s="60"/>
      <c r="R574" s="52">
        <f ca="1">SUMIF('4.1製品別資材価格'!$A:$C,A574,'4.1製品別資材価格'!$C:$C)</f>
        <v>0</v>
      </c>
      <c r="S574" s="60" t="s">
        <v>531</v>
      </c>
      <c r="T574" s="60" t="s">
        <v>531</v>
      </c>
      <c r="U574" s="46">
        <f>IFERROR(SUMIF('4.4製品課実績'!$A:$A,'4.仕掛品(製品課) (2)'!A574,'4.4製品課実績'!D:D),"")</f>
        <v>0</v>
      </c>
      <c r="V574" s="60" t="s">
        <v>531</v>
      </c>
      <c r="W574" s="46"/>
      <c r="X574" s="46">
        <f>$X$692/$W$692*W574</f>
        <v>0</v>
      </c>
      <c r="Y574" s="60" t="s">
        <v>531</v>
      </c>
      <c r="Z574" s="60" t="s">
        <v>531</v>
      </c>
      <c r="AA574" s="46">
        <f>IFERROR(SUMIF('[1]3.外注加工費'!N:N,A:A,'[1]3.外注加工費'!S:S),"")</f>
        <v>0</v>
      </c>
      <c r="AB574" s="46"/>
      <c r="AC574" s="46"/>
      <c r="AD574" s="46">
        <f t="shared" si="78"/>
        <v>0</v>
      </c>
      <c r="AE574" s="46">
        <f t="shared" si="79"/>
        <v>0</v>
      </c>
      <c r="AF574" s="52">
        <f t="shared" si="80"/>
        <v>0</v>
      </c>
      <c r="AG574" s="46">
        <f t="shared" si="81"/>
        <v>0</v>
      </c>
      <c r="AH574" s="46">
        <f t="shared" si="82"/>
        <v>0</v>
      </c>
      <c r="AI574" s="46">
        <f>IFERROR(SUMIFS('4.3期末全在庫'!$G:$G,'4.3期末全在庫'!$B:$B,'4.仕掛品(製品課) (2)'!A574,'4.3期末全在庫'!$K:$K,"半製品"),"")</f>
        <v>0</v>
      </c>
      <c r="AJ574" s="47"/>
      <c r="AK574" s="46">
        <f t="shared" si="77"/>
        <v>0</v>
      </c>
      <c r="AL574" s="48"/>
      <c r="AM574" s="50"/>
      <c r="AN574" s="7"/>
      <c r="AO574" s="4">
        <v>0</v>
      </c>
      <c r="AQ574" s="3">
        <f t="shared" ca="1" si="83"/>
        <v>0</v>
      </c>
    </row>
    <row r="575" spans="1:43" ht="13.5" hidden="1" customHeight="1" outlineLevel="1">
      <c r="A575" s="59">
        <v>20170400002</v>
      </c>
      <c r="B575" s="41" t="s">
        <v>649</v>
      </c>
      <c r="C575" s="41" t="s">
        <v>481</v>
      </c>
      <c r="D575" s="41"/>
      <c r="E575" s="41" t="s">
        <v>481</v>
      </c>
      <c r="F575" s="41" t="s">
        <v>481</v>
      </c>
      <c r="G575" s="61" t="s">
        <v>531</v>
      </c>
      <c r="H575" s="43">
        <v>0</v>
      </c>
      <c r="I575" s="43"/>
      <c r="J575" s="43">
        <v>0</v>
      </c>
      <c r="K575" s="46">
        <f>IFERROR(SUMIF('[1]3.外注加工費'!N:N,A:A,'[1]3.外注加工費'!P:P),"")</f>
        <v>0</v>
      </c>
      <c r="L575" s="60" t="s">
        <v>531</v>
      </c>
      <c r="M575" s="60" t="s">
        <v>531</v>
      </c>
      <c r="N575" s="60"/>
      <c r="O575" s="60"/>
      <c r="P575" s="60"/>
      <c r="Q575" s="60"/>
      <c r="R575" s="52">
        <f ca="1">SUMIF('4.1製品別資材価格'!$A:$C,A575,'4.1製品別資材価格'!$C:$C)</f>
        <v>0</v>
      </c>
      <c r="S575" s="60" t="s">
        <v>531</v>
      </c>
      <c r="T575" s="60" t="s">
        <v>531</v>
      </c>
      <c r="U575" s="46">
        <f>IFERROR(SUMIF('4.4製品課実績'!$A:$A,'4.仕掛品(製品課) (2)'!A575,'4.4製品課実績'!D:D),"")</f>
        <v>0</v>
      </c>
      <c r="V575" s="60" t="s">
        <v>531</v>
      </c>
      <c r="W575" s="46"/>
      <c r="X575" s="46">
        <f>$X$692/$W$692*W575</f>
        <v>0</v>
      </c>
      <c r="Y575" s="60" t="s">
        <v>531</v>
      </c>
      <c r="Z575" s="60" t="s">
        <v>531</v>
      </c>
      <c r="AA575" s="46">
        <f>IFERROR(SUMIF('[1]3.外注加工費'!N:N,A:A,'[1]3.外注加工費'!S:S),"")</f>
        <v>0</v>
      </c>
      <c r="AB575" s="46"/>
      <c r="AC575" s="46"/>
      <c r="AD575" s="46">
        <f t="shared" si="78"/>
        <v>0</v>
      </c>
      <c r="AE575" s="46">
        <f t="shared" si="79"/>
        <v>0</v>
      </c>
      <c r="AF575" s="52">
        <f t="shared" si="80"/>
        <v>0</v>
      </c>
      <c r="AG575" s="46">
        <f t="shared" si="81"/>
        <v>0</v>
      </c>
      <c r="AH575" s="46">
        <f t="shared" si="82"/>
        <v>0</v>
      </c>
      <c r="AI575" s="46">
        <f>IFERROR(SUMIFS('4.3期末全在庫'!$G:$G,'4.3期末全在庫'!$B:$B,'4.仕掛品(製品課) (2)'!A575,'4.3期末全在庫'!$K:$K,"半製品"),"")</f>
        <v>0</v>
      </c>
      <c r="AJ575" s="47"/>
      <c r="AK575" s="46">
        <f t="shared" si="77"/>
        <v>0</v>
      </c>
      <c r="AL575" s="48"/>
      <c r="AM575" s="50"/>
      <c r="AN575" s="7"/>
      <c r="AO575" s="4">
        <v>0</v>
      </c>
      <c r="AQ575" s="3">
        <f t="shared" ca="1" si="83"/>
        <v>0</v>
      </c>
    </row>
    <row r="576" spans="1:43" ht="13.5" hidden="1" customHeight="1" outlineLevel="1">
      <c r="A576" s="59">
        <v>20170400003</v>
      </c>
      <c r="B576" s="41" t="s">
        <v>650</v>
      </c>
      <c r="C576" s="41" t="s">
        <v>481</v>
      </c>
      <c r="D576" s="41"/>
      <c r="E576" s="41" t="s">
        <v>481</v>
      </c>
      <c r="F576" s="41" t="s">
        <v>481</v>
      </c>
      <c r="G576" s="61" t="s">
        <v>531</v>
      </c>
      <c r="H576" s="43">
        <v>0</v>
      </c>
      <c r="I576" s="43"/>
      <c r="J576" s="43">
        <v>0</v>
      </c>
      <c r="K576" s="46">
        <f>IFERROR(SUMIF('[1]3.外注加工費'!N:N,A:A,'[1]3.外注加工費'!P:P),"")</f>
        <v>0</v>
      </c>
      <c r="L576" s="60" t="s">
        <v>531</v>
      </c>
      <c r="M576" s="60" t="s">
        <v>531</v>
      </c>
      <c r="N576" s="60"/>
      <c r="O576" s="60"/>
      <c r="P576" s="60"/>
      <c r="Q576" s="60"/>
      <c r="R576" s="52">
        <f ca="1">SUMIF('4.1製品別資材価格'!$A:$C,A576,'4.1製品別資材価格'!$C:$C)</f>
        <v>0</v>
      </c>
      <c r="S576" s="60" t="s">
        <v>531</v>
      </c>
      <c r="T576" s="60" t="s">
        <v>531</v>
      </c>
      <c r="U576" s="46">
        <f>IFERROR(SUMIF('4.4製品課実績'!$A:$A,'4.仕掛品(製品課) (2)'!A576,'4.4製品課実績'!D:D),"")</f>
        <v>0</v>
      </c>
      <c r="V576" s="60" t="s">
        <v>531</v>
      </c>
      <c r="W576" s="46"/>
      <c r="X576" s="46">
        <f>$X$692/$W$692*W576</f>
        <v>0</v>
      </c>
      <c r="Y576" s="60" t="s">
        <v>531</v>
      </c>
      <c r="Z576" s="60" t="s">
        <v>531</v>
      </c>
      <c r="AA576" s="46">
        <f>IFERROR(SUMIF('[1]3.外注加工費'!N:N,A:A,'[1]3.外注加工費'!S:S),"")</f>
        <v>0</v>
      </c>
      <c r="AB576" s="46"/>
      <c r="AC576" s="46"/>
      <c r="AD576" s="46">
        <f t="shared" si="78"/>
        <v>0</v>
      </c>
      <c r="AE576" s="46">
        <f t="shared" si="79"/>
        <v>0</v>
      </c>
      <c r="AF576" s="52">
        <f t="shared" si="80"/>
        <v>0</v>
      </c>
      <c r="AG576" s="46">
        <f t="shared" si="81"/>
        <v>0</v>
      </c>
      <c r="AH576" s="46">
        <f t="shared" si="82"/>
        <v>0</v>
      </c>
      <c r="AI576" s="46">
        <f>IFERROR(SUMIFS('4.3期末全在庫'!$G:$G,'4.3期末全在庫'!$B:$B,'4.仕掛品(製品課) (2)'!A576,'4.3期末全在庫'!$K:$K,"半製品"),"")</f>
        <v>0</v>
      </c>
      <c r="AJ576" s="47"/>
      <c r="AK576" s="46">
        <f t="shared" si="77"/>
        <v>0</v>
      </c>
      <c r="AL576" s="48"/>
      <c r="AM576" s="50"/>
      <c r="AN576" s="7"/>
      <c r="AO576" s="4">
        <v>0</v>
      </c>
      <c r="AQ576" s="3">
        <f t="shared" ca="1" si="83"/>
        <v>0</v>
      </c>
    </row>
    <row r="577" spans="1:43" ht="13.5" customHeight="1" collapsed="1">
      <c r="A577" s="59">
        <v>20170400035</v>
      </c>
      <c r="B577" s="41" t="s">
        <v>275</v>
      </c>
      <c r="C577" s="41" t="s">
        <v>481</v>
      </c>
      <c r="D577" s="41"/>
      <c r="E577" s="41" t="s">
        <v>481</v>
      </c>
      <c r="F577" s="41" t="s">
        <v>481</v>
      </c>
      <c r="G577" s="61" t="s">
        <v>531</v>
      </c>
      <c r="H577" s="43">
        <v>0</v>
      </c>
      <c r="I577" s="43"/>
      <c r="J577" s="43">
        <v>0</v>
      </c>
      <c r="K577" s="46">
        <f>IFERROR(SUMIF('3.外注加工費'!N:N,A:A,'3.外注加工費'!P:P),"")</f>
        <v>1515</v>
      </c>
      <c r="L577" s="60" t="s">
        <v>531</v>
      </c>
      <c r="M577" s="60" t="s">
        <v>531</v>
      </c>
      <c r="N577" s="60"/>
      <c r="O577" s="60"/>
      <c r="P577" s="60"/>
      <c r="Q577" s="60"/>
      <c r="R577" s="52">
        <f ca="1">SUMIF('4.1製品別資材価格'!$A:$C,A577,'4.1製品別資材価格'!$C:$C)</f>
        <v>0</v>
      </c>
      <c r="S577" s="60" t="s">
        <v>531</v>
      </c>
      <c r="T577" s="60" t="s">
        <v>531</v>
      </c>
      <c r="U577" s="46">
        <f>IFERROR(SUMIF('4.4製品課実績'!$A:$A,'4.仕掛品(製品課) (2)'!A577,'4.4製品課実績'!D:D),"")</f>
        <v>0</v>
      </c>
      <c r="V577" s="60" t="s">
        <v>531</v>
      </c>
      <c r="W577" s="46"/>
      <c r="X577" s="46">
        <f>$X$692/$W$692*W577</f>
        <v>0</v>
      </c>
      <c r="Y577" s="60" t="s">
        <v>531</v>
      </c>
      <c r="Z577" s="60" t="s">
        <v>531</v>
      </c>
      <c r="AA577" s="46">
        <f ca="1">IFERROR(SUMIF('3.外注加工費'!N:N,A:A,'3.外注加工費'!S:S),"")</f>
        <v>413504.51213273441</v>
      </c>
      <c r="AB577" s="46"/>
      <c r="AC577" s="46"/>
      <c r="AD577" s="46">
        <f t="shared" si="78"/>
        <v>1515</v>
      </c>
      <c r="AE577" s="46">
        <f t="shared" ca="1" si="79"/>
        <v>413504.51213273441</v>
      </c>
      <c r="AF577" s="52">
        <f t="shared" ca="1" si="80"/>
        <v>272.94027203480817</v>
      </c>
      <c r="AG577" s="46">
        <f t="shared" si="81"/>
        <v>0</v>
      </c>
      <c r="AH577" s="46">
        <f t="shared" ca="1" si="82"/>
        <v>0</v>
      </c>
      <c r="AI577" s="46">
        <f>IFERROR(SUMIFS('4.3期末全在庫'!$G:$G,'4.3期末全在庫'!$B:$B,'4.仕掛品(製品課) (2)'!A577,'4.3期末全在庫'!$K:$K,"半製品"),"")</f>
        <v>0</v>
      </c>
      <c r="AJ577" s="47"/>
      <c r="AK577" s="46">
        <f t="shared" ca="1" si="77"/>
        <v>0</v>
      </c>
      <c r="AL577" s="48"/>
      <c r="AM577" s="50"/>
      <c r="AN577" s="7"/>
      <c r="AO577" s="4">
        <v>0</v>
      </c>
      <c r="AQ577" s="3" t="str">
        <f t="shared" ca="1" si="83"/>
        <v>ok</v>
      </c>
    </row>
    <row r="578" spans="1:43" ht="13.5" customHeight="1">
      <c r="A578" s="59">
        <v>20170500008</v>
      </c>
      <c r="B578" s="41" t="s">
        <v>651</v>
      </c>
      <c r="C578" s="41" t="s">
        <v>481</v>
      </c>
      <c r="D578" s="41"/>
      <c r="E578" s="41" t="s">
        <v>481</v>
      </c>
      <c r="F578" s="41" t="s">
        <v>481</v>
      </c>
      <c r="G578" s="61" t="s">
        <v>531</v>
      </c>
      <c r="H578" s="43">
        <v>0</v>
      </c>
      <c r="I578" s="43"/>
      <c r="J578" s="43">
        <v>0</v>
      </c>
      <c r="K578" s="46">
        <f>IFERROR(SUMIF('3.外注加工費'!N:N,A:A,'3.外注加工費'!P:P),"")</f>
        <v>16032</v>
      </c>
      <c r="L578" s="60" t="s">
        <v>531</v>
      </c>
      <c r="M578" s="60" t="s">
        <v>531</v>
      </c>
      <c r="N578" s="60"/>
      <c r="O578" s="60"/>
      <c r="P578" s="60"/>
      <c r="Q578" s="60"/>
      <c r="R578" s="52">
        <f ca="1">SUMIF('4.1製品別資材価格'!$A:$C,A578,'4.1製品別資材価格'!$C:$C)</f>
        <v>0</v>
      </c>
      <c r="S578" s="60" t="s">
        <v>531</v>
      </c>
      <c r="T578" s="60" t="s">
        <v>531</v>
      </c>
      <c r="U578" s="46">
        <f>IFERROR(SUMIF('4.4製品課実績'!$A:$A,'4.仕掛品(製品課) (2)'!A578,'4.4製品課実績'!D:D),"")</f>
        <v>0</v>
      </c>
      <c r="V578" s="60" t="s">
        <v>531</v>
      </c>
      <c r="W578" s="46"/>
      <c r="X578" s="46">
        <f>$X$692/$W$692*W578</f>
        <v>0</v>
      </c>
      <c r="Y578" s="60" t="s">
        <v>531</v>
      </c>
      <c r="Z578" s="60" t="s">
        <v>531</v>
      </c>
      <c r="AA578" s="46">
        <f ca="1">IFERROR(SUMIF('3.外注加工費'!N:N,A:A,'3.外注加工費'!S:S),"")</f>
        <v>3333526.9808073384</v>
      </c>
      <c r="AB578" s="46"/>
      <c r="AC578" s="46"/>
      <c r="AD578" s="46">
        <f t="shared" si="78"/>
        <v>16032</v>
      </c>
      <c r="AE578" s="46">
        <f t="shared" ca="1" si="79"/>
        <v>3333526.9808073384</v>
      </c>
      <c r="AF578" s="52">
        <f t="shared" ca="1" si="80"/>
        <v>207.92957714616631</v>
      </c>
      <c r="AG578" s="46">
        <f t="shared" si="81"/>
        <v>0</v>
      </c>
      <c r="AH578" s="46">
        <f t="shared" ca="1" si="82"/>
        <v>0</v>
      </c>
      <c r="AI578" s="46">
        <f>IFERROR(SUMIFS('4.3期末全在庫'!$G:$G,'4.3期末全在庫'!$B:$B,'4.仕掛品(製品課) (2)'!A578,'4.3期末全在庫'!$K:$K,"半製品"),"")</f>
        <v>0</v>
      </c>
      <c r="AJ578" s="47"/>
      <c r="AK578" s="46">
        <f t="shared" ca="1" si="77"/>
        <v>0</v>
      </c>
      <c r="AL578" s="48"/>
      <c r="AM578" s="50"/>
      <c r="AN578" s="7"/>
      <c r="AO578" s="4">
        <v>0</v>
      </c>
      <c r="AQ578" s="3" t="str">
        <f t="shared" ca="1" si="83"/>
        <v>ok</v>
      </c>
    </row>
    <row r="579" spans="1:43" ht="13.5" hidden="1" customHeight="1" outlineLevel="1">
      <c r="A579" s="59">
        <v>20170600027</v>
      </c>
      <c r="B579" s="41" t="s">
        <v>652</v>
      </c>
      <c r="C579" s="41" t="s">
        <v>481</v>
      </c>
      <c r="D579" s="41"/>
      <c r="E579" s="41" t="s">
        <v>481</v>
      </c>
      <c r="F579" s="41" t="s">
        <v>481</v>
      </c>
      <c r="G579" s="61" t="s">
        <v>531</v>
      </c>
      <c r="H579" s="43">
        <v>0</v>
      </c>
      <c r="I579" s="43"/>
      <c r="J579" s="43">
        <v>0</v>
      </c>
      <c r="K579" s="46">
        <f>IFERROR(SUMIF('[1]3.外注加工費'!N:N,A:A,'[1]3.外注加工費'!P:P),"")</f>
        <v>0</v>
      </c>
      <c r="L579" s="60" t="s">
        <v>531</v>
      </c>
      <c r="M579" s="60" t="s">
        <v>531</v>
      </c>
      <c r="N579" s="60"/>
      <c r="O579" s="60"/>
      <c r="P579" s="60"/>
      <c r="Q579" s="60"/>
      <c r="R579" s="52">
        <f ca="1">SUMIF('4.1製品別資材価格'!$A:$C,A579,'4.1製品別資材価格'!$C:$C)</f>
        <v>0</v>
      </c>
      <c r="S579" s="60" t="s">
        <v>531</v>
      </c>
      <c r="T579" s="60" t="s">
        <v>531</v>
      </c>
      <c r="U579" s="46">
        <f>IFERROR(SUMIF('4.4製品課実績'!$A:$A,'4.仕掛品(製品課) (2)'!A579,'4.4製品課実績'!D:D),"")</f>
        <v>0</v>
      </c>
      <c r="V579" s="60" t="s">
        <v>531</v>
      </c>
      <c r="W579" s="46"/>
      <c r="X579" s="46">
        <f>$X$692/$W$692*W579</f>
        <v>0</v>
      </c>
      <c r="Y579" s="60" t="s">
        <v>531</v>
      </c>
      <c r="Z579" s="60" t="s">
        <v>531</v>
      </c>
      <c r="AA579" s="46">
        <f>IFERROR(SUMIF('[1]3.外注加工費'!N:N,A:A,'[1]3.外注加工費'!S:S),"")</f>
        <v>0</v>
      </c>
      <c r="AB579" s="46"/>
      <c r="AC579" s="46"/>
      <c r="AD579" s="46">
        <f t="shared" si="78"/>
        <v>0</v>
      </c>
      <c r="AE579" s="46">
        <f t="shared" si="79"/>
        <v>0</v>
      </c>
      <c r="AF579" s="52">
        <f t="shared" si="80"/>
        <v>0</v>
      </c>
      <c r="AG579" s="46">
        <f t="shared" si="81"/>
        <v>0</v>
      </c>
      <c r="AH579" s="46">
        <f t="shared" si="82"/>
        <v>0</v>
      </c>
      <c r="AI579" s="46">
        <f>IFERROR(SUMIFS('4.3期末全在庫'!$G:$G,'4.3期末全在庫'!$B:$B,'4.仕掛品(製品課) (2)'!A579,'4.3期末全在庫'!$K:$K,"半製品"),"")</f>
        <v>0</v>
      </c>
      <c r="AJ579" s="47"/>
      <c r="AK579" s="46">
        <f t="shared" si="77"/>
        <v>0</v>
      </c>
      <c r="AL579" s="48"/>
      <c r="AM579" s="50"/>
      <c r="AN579" s="7"/>
      <c r="AO579" s="4">
        <v>0</v>
      </c>
      <c r="AQ579" s="3">
        <f t="shared" ca="1" si="83"/>
        <v>0</v>
      </c>
    </row>
    <row r="580" spans="1:43" ht="13.5" hidden="1" customHeight="1" outlineLevel="1">
      <c r="A580" s="59">
        <v>20170600045</v>
      </c>
      <c r="B580" s="41" t="s">
        <v>653</v>
      </c>
      <c r="C580" s="41" t="s">
        <v>481</v>
      </c>
      <c r="D580" s="41"/>
      <c r="E580" s="41" t="s">
        <v>481</v>
      </c>
      <c r="F580" s="41" t="s">
        <v>481</v>
      </c>
      <c r="G580" s="61" t="s">
        <v>531</v>
      </c>
      <c r="H580" s="43">
        <v>0</v>
      </c>
      <c r="I580" s="43"/>
      <c r="J580" s="43">
        <v>0</v>
      </c>
      <c r="K580" s="46">
        <f>IFERROR(SUMIF('[1]3.外注加工費'!N:N,A:A,'[1]3.外注加工費'!P:P),"")</f>
        <v>0</v>
      </c>
      <c r="L580" s="60" t="s">
        <v>531</v>
      </c>
      <c r="M580" s="60" t="s">
        <v>531</v>
      </c>
      <c r="N580" s="60"/>
      <c r="O580" s="60"/>
      <c r="P580" s="60"/>
      <c r="Q580" s="60"/>
      <c r="R580" s="52">
        <f ca="1">SUMIF('4.1製品別資材価格'!$A:$C,A580,'4.1製品別資材価格'!$C:$C)</f>
        <v>0</v>
      </c>
      <c r="S580" s="60" t="s">
        <v>531</v>
      </c>
      <c r="T580" s="60" t="s">
        <v>531</v>
      </c>
      <c r="U580" s="46">
        <f>IFERROR(SUMIF('4.4製品課実績'!$A:$A,'4.仕掛品(製品課) (2)'!A580,'4.4製品課実績'!D:D),"")</f>
        <v>0</v>
      </c>
      <c r="V580" s="60" t="s">
        <v>531</v>
      </c>
      <c r="W580" s="46"/>
      <c r="X580" s="46">
        <f>$X$692/$W$692*W580</f>
        <v>0</v>
      </c>
      <c r="Y580" s="60" t="s">
        <v>531</v>
      </c>
      <c r="Z580" s="60" t="s">
        <v>531</v>
      </c>
      <c r="AA580" s="46">
        <f>IFERROR(SUMIF('[1]3.外注加工費'!N:N,A:A,'[1]3.外注加工費'!S:S),"")</f>
        <v>0</v>
      </c>
      <c r="AB580" s="46"/>
      <c r="AC580" s="46"/>
      <c r="AD580" s="46">
        <f t="shared" si="78"/>
        <v>0</v>
      </c>
      <c r="AE580" s="46">
        <f t="shared" si="79"/>
        <v>0</v>
      </c>
      <c r="AF580" s="52">
        <f t="shared" si="80"/>
        <v>0</v>
      </c>
      <c r="AG580" s="46">
        <f t="shared" si="81"/>
        <v>0</v>
      </c>
      <c r="AH580" s="46">
        <f t="shared" si="82"/>
        <v>0</v>
      </c>
      <c r="AI580" s="46">
        <f>IFERROR(SUMIFS('4.3期末全在庫'!$G:$G,'4.3期末全在庫'!$B:$B,'4.仕掛品(製品課) (2)'!A580,'4.3期末全在庫'!$K:$K,"半製品"),"")</f>
        <v>0</v>
      </c>
      <c r="AJ580" s="47"/>
      <c r="AK580" s="46">
        <f t="shared" si="77"/>
        <v>0</v>
      </c>
      <c r="AL580" s="48"/>
      <c r="AM580" s="50"/>
      <c r="AN580" s="7"/>
      <c r="AO580" s="4">
        <v>0</v>
      </c>
      <c r="AQ580" s="3">
        <f t="shared" ca="1" si="83"/>
        <v>0</v>
      </c>
    </row>
    <row r="581" spans="1:43" ht="13.5" hidden="1" customHeight="1" outlineLevel="1">
      <c r="A581" s="59">
        <v>20170800022</v>
      </c>
      <c r="B581" s="41" t="s">
        <v>654</v>
      </c>
      <c r="C581" s="41" t="s">
        <v>481</v>
      </c>
      <c r="D581" s="41"/>
      <c r="E581" s="41" t="s">
        <v>481</v>
      </c>
      <c r="F581" s="41" t="s">
        <v>481</v>
      </c>
      <c r="G581" s="61" t="s">
        <v>531</v>
      </c>
      <c r="H581" s="43">
        <v>0</v>
      </c>
      <c r="I581" s="43"/>
      <c r="J581" s="43">
        <v>0</v>
      </c>
      <c r="K581" s="46">
        <f>IFERROR(SUMIF('[1]3.外注加工費'!N:N,A:A,'[1]3.外注加工費'!P:P),"")</f>
        <v>0</v>
      </c>
      <c r="L581" s="60" t="s">
        <v>531</v>
      </c>
      <c r="M581" s="60" t="s">
        <v>531</v>
      </c>
      <c r="N581" s="60"/>
      <c r="O581" s="60"/>
      <c r="P581" s="60"/>
      <c r="Q581" s="60"/>
      <c r="R581" s="52">
        <f ca="1">SUMIF('4.1製品別資材価格'!$A:$C,A581,'4.1製品別資材価格'!$C:$C)</f>
        <v>0</v>
      </c>
      <c r="S581" s="60" t="s">
        <v>531</v>
      </c>
      <c r="T581" s="60" t="s">
        <v>531</v>
      </c>
      <c r="U581" s="46">
        <f>IFERROR(SUMIF('4.4製品課実績'!$A:$A,'4.仕掛品(製品課) (2)'!A581,'4.4製品課実績'!D:D),"")</f>
        <v>0</v>
      </c>
      <c r="V581" s="60" t="s">
        <v>531</v>
      </c>
      <c r="W581" s="46"/>
      <c r="X581" s="46">
        <f>$X$692/$W$692*W581</f>
        <v>0</v>
      </c>
      <c r="Y581" s="60" t="s">
        <v>531</v>
      </c>
      <c r="Z581" s="60" t="s">
        <v>531</v>
      </c>
      <c r="AA581" s="46">
        <f>IFERROR(SUMIF('[1]3.外注加工費'!N:N,A:A,'[1]3.外注加工費'!S:S),"")</f>
        <v>0</v>
      </c>
      <c r="AB581" s="46"/>
      <c r="AC581" s="46"/>
      <c r="AD581" s="46">
        <f t="shared" si="78"/>
        <v>0</v>
      </c>
      <c r="AE581" s="46">
        <f t="shared" si="79"/>
        <v>0</v>
      </c>
      <c r="AF581" s="52">
        <f t="shared" si="80"/>
        <v>0</v>
      </c>
      <c r="AG581" s="46">
        <f t="shared" si="81"/>
        <v>0</v>
      </c>
      <c r="AH581" s="46">
        <f t="shared" si="82"/>
        <v>0</v>
      </c>
      <c r="AI581" s="46">
        <f>IFERROR(SUMIFS('4.3期末全在庫'!$G:$G,'4.3期末全在庫'!$B:$B,'4.仕掛品(製品課) (2)'!A581,'4.3期末全在庫'!$K:$K,"半製品"),"")</f>
        <v>0</v>
      </c>
      <c r="AJ581" s="47"/>
      <c r="AK581" s="46">
        <f t="shared" si="77"/>
        <v>0</v>
      </c>
      <c r="AL581" s="48"/>
      <c r="AM581" s="50"/>
      <c r="AN581" s="7"/>
      <c r="AO581" s="4">
        <v>0</v>
      </c>
      <c r="AQ581" s="3">
        <f t="shared" ca="1" si="83"/>
        <v>0</v>
      </c>
    </row>
    <row r="582" spans="1:43" ht="13.5" hidden="1" customHeight="1" outlineLevel="1">
      <c r="A582" s="59">
        <v>20170800023</v>
      </c>
      <c r="B582" s="41" t="s">
        <v>655</v>
      </c>
      <c r="C582" s="41" t="s">
        <v>481</v>
      </c>
      <c r="D582" s="41"/>
      <c r="E582" s="41" t="s">
        <v>481</v>
      </c>
      <c r="F582" s="41" t="s">
        <v>481</v>
      </c>
      <c r="G582" s="61" t="s">
        <v>531</v>
      </c>
      <c r="H582" s="43">
        <v>0</v>
      </c>
      <c r="I582" s="43"/>
      <c r="J582" s="43">
        <v>0</v>
      </c>
      <c r="K582" s="46">
        <f>IFERROR(SUMIF('[1]3.外注加工費'!N:N,A:A,'[1]3.外注加工費'!P:P),"")</f>
        <v>0</v>
      </c>
      <c r="L582" s="60" t="s">
        <v>531</v>
      </c>
      <c r="M582" s="60" t="s">
        <v>531</v>
      </c>
      <c r="N582" s="60"/>
      <c r="O582" s="60"/>
      <c r="P582" s="60"/>
      <c r="Q582" s="60"/>
      <c r="R582" s="52">
        <f ca="1">SUMIF('4.1製品別資材価格'!$A:$C,A582,'4.1製品別資材価格'!$C:$C)</f>
        <v>0</v>
      </c>
      <c r="S582" s="60" t="s">
        <v>531</v>
      </c>
      <c r="T582" s="60" t="s">
        <v>531</v>
      </c>
      <c r="U582" s="46">
        <f>IFERROR(SUMIF('4.4製品課実績'!$A:$A,'4.仕掛品(製品課) (2)'!A582,'4.4製品課実績'!D:D),"")</f>
        <v>0</v>
      </c>
      <c r="V582" s="60" t="s">
        <v>531</v>
      </c>
      <c r="W582" s="46"/>
      <c r="X582" s="46">
        <f>$X$692/$W$692*W582</f>
        <v>0</v>
      </c>
      <c r="Y582" s="60" t="s">
        <v>531</v>
      </c>
      <c r="Z582" s="60" t="s">
        <v>531</v>
      </c>
      <c r="AA582" s="46">
        <f>IFERROR(SUMIF('[1]3.外注加工費'!N:N,A:A,'[1]3.外注加工費'!S:S),"")</f>
        <v>0</v>
      </c>
      <c r="AB582" s="46"/>
      <c r="AC582" s="46"/>
      <c r="AD582" s="46">
        <f t="shared" si="78"/>
        <v>0</v>
      </c>
      <c r="AE582" s="46">
        <f t="shared" si="79"/>
        <v>0</v>
      </c>
      <c r="AF582" s="52">
        <f t="shared" si="80"/>
        <v>0</v>
      </c>
      <c r="AG582" s="46">
        <f t="shared" si="81"/>
        <v>0</v>
      </c>
      <c r="AH582" s="46">
        <f t="shared" si="82"/>
        <v>0</v>
      </c>
      <c r="AI582" s="46">
        <f>IFERROR(SUMIFS('4.3期末全在庫'!$G:$G,'4.3期末全在庫'!$B:$B,'4.仕掛品(製品課) (2)'!A582,'4.3期末全在庫'!$K:$K,"半製品"),"")</f>
        <v>0</v>
      </c>
      <c r="AJ582" s="47"/>
      <c r="AK582" s="46">
        <f t="shared" si="77"/>
        <v>0</v>
      </c>
      <c r="AL582" s="48"/>
      <c r="AM582" s="50"/>
      <c r="AN582" s="7"/>
      <c r="AO582" s="4">
        <v>0</v>
      </c>
      <c r="AQ582" s="3">
        <f t="shared" ca="1" si="83"/>
        <v>0</v>
      </c>
    </row>
    <row r="583" spans="1:43" ht="13.5" hidden="1" customHeight="1" outlineLevel="1">
      <c r="A583" s="59">
        <v>20171000049</v>
      </c>
      <c r="B583" s="41" t="s">
        <v>656</v>
      </c>
      <c r="C583" s="41" t="s">
        <v>481</v>
      </c>
      <c r="D583" s="41"/>
      <c r="E583" s="41" t="s">
        <v>481</v>
      </c>
      <c r="F583" s="41" t="s">
        <v>481</v>
      </c>
      <c r="G583" s="61" t="s">
        <v>531</v>
      </c>
      <c r="H583" s="43">
        <v>0</v>
      </c>
      <c r="I583" s="43"/>
      <c r="J583" s="43">
        <v>0</v>
      </c>
      <c r="K583" s="46">
        <f>IFERROR(SUMIF('[1]3.外注加工費'!N:N,A:A,'[1]3.外注加工費'!P:P),"")</f>
        <v>0</v>
      </c>
      <c r="L583" s="60" t="s">
        <v>531</v>
      </c>
      <c r="M583" s="60" t="s">
        <v>531</v>
      </c>
      <c r="N583" s="60"/>
      <c r="O583" s="60"/>
      <c r="P583" s="60"/>
      <c r="Q583" s="60"/>
      <c r="R583" s="52">
        <f ca="1">SUMIF('4.1製品別資材価格'!$A:$C,A583,'4.1製品別資材価格'!$C:$C)</f>
        <v>0</v>
      </c>
      <c r="S583" s="60" t="s">
        <v>531</v>
      </c>
      <c r="T583" s="60" t="s">
        <v>531</v>
      </c>
      <c r="U583" s="46">
        <f>IFERROR(SUMIF('4.4製品課実績'!$A:$A,'4.仕掛品(製品課) (2)'!A583,'4.4製品課実績'!D:D),"")</f>
        <v>0</v>
      </c>
      <c r="V583" s="60" t="s">
        <v>531</v>
      </c>
      <c r="W583" s="46"/>
      <c r="X583" s="46">
        <f>$X$692/$W$692*W583</f>
        <v>0</v>
      </c>
      <c r="Y583" s="60" t="s">
        <v>531</v>
      </c>
      <c r="Z583" s="60" t="s">
        <v>531</v>
      </c>
      <c r="AA583" s="46">
        <f>IFERROR(SUMIF('[1]3.外注加工費'!N:N,A:A,'[1]3.外注加工費'!S:S),"")</f>
        <v>0</v>
      </c>
      <c r="AB583" s="46"/>
      <c r="AC583" s="46"/>
      <c r="AD583" s="46">
        <f t="shared" si="78"/>
        <v>0</v>
      </c>
      <c r="AE583" s="46">
        <f t="shared" si="79"/>
        <v>0</v>
      </c>
      <c r="AF583" s="52">
        <f t="shared" si="80"/>
        <v>0</v>
      </c>
      <c r="AG583" s="46">
        <f t="shared" si="81"/>
        <v>0</v>
      </c>
      <c r="AH583" s="46">
        <f t="shared" si="82"/>
        <v>0</v>
      </c>
      <c r="AI583" s="46">
        <f>IFERROR(SUMIFS('4.3期末全在庫'!$G:$G,'4.3期末全在庫'!$B:$B,'4.仕掛品(製品課) (2)'!A583,'4.3期末全在庫'!$K:$K,"半製品"),"")</f>
        <v>0</v>
      </c>
      <c r="AJ583" s="47"/>
      <c r="AK583" s="46">
        <f t="shared" si="77"/>
        <v>0</v>
      </c>
      <c r="AL583" s="48"/>
      <c r="AM583" s="50"/>
      <c r="AN583" s="7"/>
      <c r="AO583" s="4">
        <v>0</v>
      </c>
      <c r="AQ583" s="3">
        <f t="shared" ca="1" si="83"/>
        <v>0</v>
      </c>
    </row>
    <row r="584" spans="1:43" ht="13.5" hidden="1" customHeight="1" outlineLevel="1">
      <c r="A584" s="59">
        <v>20171200074</v>
      </c>
      <c r="B584" s="41" t="s">
        <v>575</v>
      </c>
      <c r="C584" s="41" t="s">
        <v>481</v>
      </c>
      <c r="D584" s="41"/>
      <c r="E584" s="41" t="s">
        <v>541</v>
      </c>
      <c r="F584" s="41" t="s">
        <v>541</v>
      </c>
      <c r="G584" s="61" t="s">
        <v>531</v>
      </c>
      <c r="H584" s="43">
        <v>0</v>
      </c>
      <c r="I584" s="43"/>
      <c r="J584" s="43">
        <v>0</v>
      </c>
      <c r="K584" s="46">
        <f>IFERROR(SUMIF('[1]3.外注加工費'!N:N,A:A,'[1]3.外注加工費'!P:P),"")</f>
        <v>0</v>
      </c>
      <c r="L584" s="60" t="s">
        <v>531</v>
      </c>
      <c r="M584" s="60" t="s">
        <v>531</v>
      </c>
      <c r="N584" s="60"/>
      <c r="O584" s="60"/>
      <c r="P584" s="60"/>
      <c r="Q584" s="60"/>
      <c r="R584" s="52">
        <f ca="1">SUMIF('4.1製品別資材価格'!$A:$C,A584,'4.1製品別資材価格'!$C:$C)</f>
        <v>0</v>
      </c>
      <c r="S584" s="60" t="s">
        <v>531</v>
      </c>
      <c r="T584" s="60" t="s">
        <v>531</v>
      </c>
      <c r="U584" s="46">
        <f>IFERROR(SUMIF('4.4製品課実績'!$A:$A,'4.仕掛品(製品課) (2)'!A584,'4.4製品課実績'!D:D),"")</f>
        <v>0</v>
      </c>
      <c r="V584" s="60" t="s">
        <v>531</v>
      </c>
      <c r="W584" s="46"/>
      <c r="X584" s="46">
        <f>$X$692/$W$692*W584</f>
        <v>0</v>
      </c>
      <c r="Y584" s="60" t="s">
        <v>531</v>
      </c>
      <c r="Z584" s="60" t="s">
        <v>531</v>
      </c>
      <c r="AA584" s="46" t="str">
        <f ca="1">IFERROR(SUMIF('[1]3.外注加工費'!N:N,A:A,'[1]3.外注加工費'!S:S),"")</f>
        <v/>
      </c>
      <c r="AB584" s="46"/>
      <c r="AC584" s="46"/>
      <c r="AD584" s="46">
        <f t="shared" si="78"/>
        <v>0</v>
      </c>
      <c r="AE584" s="46">
        <f t="shared" ca="1" si="79"/>
        <v>0</v>
      </c>
      <c r="AF584" s="52">
        <f t="shared" ca="1" si="80"/>
        <v>0</v>
      </c>
      <c r="AG584" s="46">
        <f t="shared" si="81"/>
        <v>0</v>
      </c>
      <c r="AH584" s="46">
        <f t="shared" ca="1" si="82"/>
        <v>0</v>
      </c>
      <c r="AI584" s="46">
        <f>IFERROR(SUMIFS('4.3期末全在庫'!$G:$G,'4.3期末全在庫'!$B:$B,'4.仕掛品(製品課) (2)'!A584,'4.3期末全在庫'!$K:$K,"半製品"),"")</f>
        <v>0</v>
      </c>
      <c r="AJ584" s="47"/>
      <c r="AK584" s="46">
        <f t="shared" ca="1" si="77"/>
        <v>0</v>
      </c>
      <c r="AL584" s="48"/>
      <c r="AM584" s="50"/>
      <c r="AN584" s="7"/>
      <c r="AO584" s="4">
        <v>0</v>
      </c>
      <c r="AQ584" s="3">
        <f t="shared" ca="1" si="83"/>
        <v>0</v>
      </c>
    </row>
    <row r="585" spans="1:43" ht="13.5" hidden="1" customHeight="1" outlineLevel="1">
      <c r="A585" s="59">
        <v>20180100007</v>
      </c>
      <c r="B585" s="41" t="s">
        <v>657</v>
      </c>
      <c r="C585" s="41" t="s">
        <v>481</v>
      </c>
      <c r="D585" s="41"/>
      <c r="E585" s="41" t="s">
        <v>481</v>
      </c>
      <c r="F585" s="41" t="s">
        <v>481</v>
      </c>
      <c r="G585" s="61" t="s">
        <v>531</v>
      </c>
      <c r="H585" s="43">
        <v>0</v>
      </c>
      <c r="I585" s="43"/>
      <c r="J585" s="43">
        <v>0</v>
      </c>
      <c r="K585" s="46">
        <f>IFERROR(SUMIF('[1]3.外注加工費'!N:N,A:A,'[1]3.外注加工費'!P:P),"")</f>
        <v>0</v>
      </c>
      <c r="L585" s="60" t="s">
        <v>531</v>
      </c>
      <c r="M585" s="60" t="s">
        <v>531</v>
      </c>
      <c r="N585" s="60"/>
      <c r="O585" s="60"/>
      <c r="P585" s="60"/>
      <c r="Q585" s="60"/>
      <c r="R585" s="52">
        <f ca="1">SUMIF('4.1製品別資材価格'!$A:$C,A585,'4.1製品別資材価格'!$C:$C)</f>
        <v>0</v>
      </c>
      <c r="S585" s="60" t="s">
        <v>531</v>
      </c>
      <c r="T585" s="60" t="s">
        <v>531</v>
      </c>
      <c r="U585" s="46">
        <f>IFERROR(SUMIF('4.4製品課実績'!$A:$A,'4.仕掛品(製品課) (2)'!A585,'4.4製品課実績'!D:D),"")</f>
        <v>0</v>
      </c>
      <c r="V585" s="60" t="s">
        <v>531</v>
      </c>
      <c r="W585" s="46"/>
      <c r="X585" s="46">
        <f>$X$692/$W$692*W585</f>
        <v>0</v>
      </c>
      <c r="Y585" s="60" t="s">
        <v>531</v>
      </c>
      <c r="Z585" s="60" t="s">
        <v>531</v>
      </c>
      <c r="AA585" s="46">
        <f>IFERROR(SUMIF('[1]3.外注加工費'!N:N,A:A,'[1]3.外注加工費'!S:S),"")</f>
        <v>0</v>
      </c>
      <c r="AB585" s="46"/>
      <c r="AC585" s="46"/>
      <c r="AD585" s="46">
        <f t="shared" si="78"/>
        <v>0</v>
      </c>
      <c r="AE585" s="46">
        <f t="shared" si="79"/>
        <v>0</v>
      </c>
      <c r="AF585" s="52">
        <f t="shared" si="80"/>
        <v>0</v>
      </c>
      <c r="AG585" s="46">
        <f t="shared" si="81"/>
        <v>0</v>
      </c>
      <c r="AH585" s="46">
        <f t="shared" si="82"/>
        <v>0</v>
      </c>
      <c r="AI585" s="46">
        <f>IFERROR(SUMIFS('4.3期末全在庫'!$G:$G,'4.3期末全在庫'!$B:$B,'4.仕掛品(製品課) (2)'!A585,'4.3期末全在庫'!$K:$K,"半製品"),"")</f>
        <v>0</v>
      </c>
      <c r="AJ585" s="47"/>
      <c r="AK585" s="46">
        <f t="shared" ref="AK585:AK647" si="84">IFERROR(SUM(J585,T585,V585,Z585,AA585,X585)/(AD585+(AI585*AJ585))*(AI585*AJ585)+(SUM(M585)/(AD585+AI585)*AI585),0)</f>
        <v>0</v>
      </c>
      <c r="AL585" s="48"/>
      <c r="AM585" s="50"/>
      <c r="AN585" s="7"/>
      <c r="AO585" s="4">
        <v>0</v>
      </c>
      <c r="AQ585" s="3">
        <f t="shared" ca="1" si="83"/>
        <v>0</v>
      </c>
    </row>
    <row r="586" spans="1:43" ht="13.5" hidden="1" customHeight="1" outlineLevel="1">
      <c r="A586" s="59">
        <v>20180100008</v>
      </c>
      <c r="B586" s="41" t="s">
        <v>658</v>
      </c>
      <c r="C586" s="41" t="s">
        <v>481</v>
      </c>
      <c r="D586" s="41"/>
      <c r="E586" s="41" t="s">
        <v>481</v>
      </c>
      <c r="F586" s="41" t="s">
        <v>481</v>
      </c>
      <c r="G586" s="61" t="s">
        <v>531</v>
      </c>
      <c r="H586" s="43">
        <v>0</v>
      </c>
      <c r="I586" s="43"/>
      <c r="J586" s="43">
        <v>0</v>
      </c>
      <c r="K586" s="46">
        <f>IFERROR(SUMIF('[1]3.外注加工費'!N:N,A:A,'[1]3.外注加工費'!P:P),"")</f>
        <v>0</v>
      </c>
      <c r="L586" s="60" t="s">
        <v>531</v>
      </c>
      <c r="M586" s="60" t="s">
        <v>531</v>
      </c>
      <c r="N586" s="60"/>
      <c r="O586" s="60"/>
      <c r="P586" s="60"/>
      <c r="Q586" s="60"/>
      <c r="R586" s="52">
        <f ca="1">SUMIF('4.1製品別資材価格'!$A:$C,A586,'4.1製品別資材価格'!$C:$C)</f>
        <v>0</v>
      </c>
      <c r="S586" s="60" t="s">
        <v>531</v>
      </c>
      <c r="T586" s="60" t="s">
        <v>531</v>
      </c>
      <c r="U586" s="46">
        <f>IFERROR(SUMIF('4.4製品課実績'!$A:$A,'4.仕掛品(製品課) (2)'!A586,'4.4製品課実績'!D:D),"")</f>
        <v>0</v>
      </c>
      <c r="V586" s="60" t="s">
        <v>531</v>
      </c>
      <c r="W586" s="46"/>
      <c r="X586" s="46">
        <f>$X$692/$W$692*W586</f>
        <v>0</v>
      </c>
      <c r="Y586" s="60" t="s">
        <v>531</v>
      </c>
      <c r="Z586" s="60" t="s">
        <v>531</v>
      </c>
      <c r="AA586" s="46">
        <f>IFERROR(SUMIF('[1]3.外注加工費'!N:N,A:A,'[1]3.外注加工費'!S:S),"")</f>
        <v>0</v>
      </c>
      <c r="AB586" s="46"/>
      <c r="AC586" s="46"/>
      <c r="AD586" s="46">
        <f t="shared" ref="AD586:AD647" si="85">K586-N586-AB586</f>
        <v>0</v>
      </c>
      <c r="AE586" s="46">
        <f t="shared" ref="AE586:AE647" si="86">IFERROR(SUM(J586,T586,V586,Z586,AA586,X586)/(AD586+(AI586*AJ586))*AD586+(SUM(M586)/(AD586+AI586)*AD586),SUM(J586,M586,T586,V586,Z586,AA586,X586)-AK586)</f>
        <v>0</v>
      </c>
      <c r="AF586" s="52">
        <f t="shared" ref="AF586:AF647" si="87">IF(ISERROR(AE586/AD586),0,(AE586/AD586))</f>
        <v>0</v>
      </c>
      <c r="AG586" s="46">
        <f t="shared" ref="AG586:AG647" si="88">AI586-((H586+K586)-AB586-AD586)</f>
        <v>0</v>
      </c>
      <c r="AH586" s="46">
        <f t="shared" ref="AH586:AH647" si="89">-AF586*AG586</f>
        <v>0</v>
      </c>
      <c r="AI586" s="46">
        <f>IFERROR(SUMIFS('4.3期末全在庫'!$G:$G,'4.3期末全在庫'!$B:$B,'4.仕掛品(製品課) (2)'!A586,'4.3期末全在庫'!$K:$K,"半製品"),"")</f>
        <v>0</v>
      </c>
      <c r="AJ586" s="47"/>
      <c r="AK586" s="46">
        <f t="shared" si="84"/>
        <v>0</v>
      </c>
      <c r="AL586" s="48"/>
      <c r="AM586" s="50"/>
      <c r="AN586" s="7"/>
      <c r="AO586" s="4">
        <v>0</v>
      </c>
      <c r="AQ586" s="3">
        <f t="shared" ref="AQ586:AQ649" ca="1" si="90">IF(SUM(H586:AK586)=0,0,"ok")</f>
        <v>0</v>
      </c>
    </row>
    <row r="587" spans="1:43" ht="13.5" hidden="1" customHeight="1" outlineLevel="1">
      <c r="A587" s="59">
        <v>20180100009</v>
      </c>
      <c r="B587" s="41" t="s">
        <v>659</v>
      </c>
      <c r="C587" s="41" t="s">
        <v>481</v>
      </c>
      <c r="D587" s="41"/>
      <c r="E587" s="41" t="s">
        <v>481</v>
      </c>
      <c r="F587" s="41" t="s">
        <v>481</v>
      </c>
      <c r="G587" s="61" t="s">
        <v>531</v>
      </c>
      <c r="H587" s="43">
        <v>0</v>
      </c>
      <c r="I587" s="43"/>
      <c r="J587" s="43">
        <v>0</v>
      </c>
      <c r="K587" s="46">
        <f>IFERROR(SUMIF('[1]3.外注加工費'!N:N,A:A,'[1]3.外注加工費'!P:P),"")</f>
        <v>0</v>
      </c>
      <c r="L587" s="60" t="s">
        <v>531</v>
      </c>
      <c r="M587" s="60" t="s">
        <v>531</v>
      </c>
      <c r="N587" s="60"/>
      <c r="O587" s="60"/>
      <c r="P587" s="60"/>
      <c r="Q587" s="60"/>
      <c r="R587" s="52">
        <f ca="1">SUMIF('4.1製品別資材価格'!$A:$C,A587,'4.1製品別資材価格'!$C:$C)</f>
        <v>0</v>
      </c>
      <c r="S587" s="60" t="s">
        <v>531</v>
      </c>
      <c r="T587" s="60" t="s">
        <v>531</v>
      </c>
      <c r="U587" s="46">
        <f>IFERROR(SUMIF('4.4製品課実績'!$A:$A,'4.仕掛品(製品課) (2)'!A587,'4.4製品課実績'!D:D),"")</f>
        <v>0</v>
      </c>
      <c r="V587" s="60" t="s">
        <v>531</v>
      </c>
      <c r="W587" s="46"/>
      <c r="X587" s="46">
        <f>$X$692/$W$692*W587</f>
        <v>0</v>
      </c>
      <c r="Y587" s="60" t="s">
        <v>531</v>
      </c>
      <c r="Z587" s="60" t="s">
        <v>531</v>
      </c>
      <c r="AA587" s="46">
        <f>IFERROR(SUMIF('[1]3.外注加工費'!N:N,A:A,'[1]3.外注加工費'!S:S),"")</f>
        <v>0</v>
      </c>
      <c r="AB587" s="46"/>
      <c r="AC587" s="46"/>
      <c r="AD587" s="46">
        <f t="shared" si="85"/>
        <v>0</v>
      </c>
      <c r="AE587" s="46">
        <f t="shared" si="86"/>
        <v>0</v>
      </c>
      <c r="AF587" s="52">
        <f t="shared" si="87"/>
        <v>0</v>
      </c>
      <c r="AG587" s="46">
        <f t="shared" si="88"/>
        <v>0</v>
      </c>
      <c r="AH587" s="46">
        <f t="shared" si="89"/>
        <v>0</v>
      </c>
      <c r="AI587" s="46">
        <f>IFERROR(SUMIFS('4.3期末全在庫'!$G:$G,'4.3期末全在庫'!$B:$B,'4.仕掛品(製品課) (2)'!A587,'4.3期末全在庫'!$K:$K,"半製品"),"")</f>
        <v>0</v>
      </c>
      <c r="AJ587" s="47"/>
      <c r="AK587" s="46">
        <f t="shared" si="84"/>
        <v>0</v>
      </c>
      <c r="AL587" s="48"/>
      <c r="AM587" s="50"/>
      <c r="AN587" s="7"/>
      <c r="AO587" s="4">
        <v>139.99800274905309</v>
      </c>
      <c r="AQ587" s="3">
        <f t="shared" ca="1" si="90"/>
        <v>0</v>
      </c>
    </row>
    <row r="588" spans="1:43" ht="13.5" hidden="1" customHeight="1" outlineLevel="1">
      <c r="A588" s="59">
        <v>20180200006</v>
      </c>
      <c r="B588" s="41" t="s">
        <v>660</v>
      </c>
      <c r="C588" s="41" t="s">
        <v>481</v>
      </c>
      <c r="D588" s="41"/>
      <c r="E588" s="41" t="s">
        <v>481</v>
      </c>
      <c r="F588" s="41" t="s">
        <v>481</v>
      </c>
      <c r="G588" s="61" t="s">
        <v>531</v>
      </c>
      <c r="H588" s="43">
        <v>0</v>
      </c>
      <c r="I588" s="43"/>
      <c r="J588" s="43">
        <v>0</v>
      </c>
      <c r="K588" s="46">
        <f>IFERROR(SUMIF('[1]3.外注加工費'!N:N,A:A,'[1]3.外注加工費'!P:P),"")</f>
        <v>0</v>
      </c>
      <c r="L588" s="60" t="s">
        <v>531</v>
      </c>
      <c r="M588" s="60" t="s">
        <v>531</v>
      </c>
      <c r="N588" s="60"/>
      <c r="O588" s="60"/>
      <c r="P588" s="60"/>
      <c r="Q588" s="60"/>
      <c r="R588" s="52">
        <f ca="1">SUMIF('4.1製品別資材価格'!$A:$C,A588,'4.1製品別資材価格'!$C:$C)</f>
        <v>0</v>
      </c>
      <c r="S588" s="60" t="s">
        <v>531</v>
      </c>
      <c r="T588" s="60" t="s">
        <v>531</v>
      </c>
      <c r="U588" s="46">
        <f>IFERROR(SUMIF('4.4製品課実績'!$A:$A,'4.仕掛品(製品課) (2)'!A588,'4.4製品課実績'!D:D),"")</f>
        <v>0</v>
      </c>
      <c r="V588" s="60" t="s">
        <v>531</v>
      </c>
      <c r="W588" s="46"/>
      <c r="X588" s="46">
        <f>$X$692/$W$692*W588</f>
        <v>0</v>
      </c>
      <c r="Y588" s="60" t="s">
        <v>531</v>
      </c>
      <c r="Z588" s="60" t="s">
        <v>531</v>
      </c>
      <c r="AA588" s="46">
        <f>IFERROR(SUMIF('[1]3.外注加工費'!N:N,A:A,'[1]3.外注加工費'!S:S),"")</f>
        <v>0</v>
      </c>
      <c r="AB588" s="46"/>
      <c r="AC588" s="46"/>
      <c r="AD588" s="46">
        <f t="shared" si="85"/>
        <v>0</v>
      </c>
      <c r="AE588" s="46">
        <f t="shared" si="86"/>
        <v>0</v>
      </c>
      <c r="AF588" s="52">
        <f t="shared" si="87"/>
        <v>0</v>
      </c>
      <c r="AG588" s="46">
        <f t="shared" si="88"/>
        <v>0</v>
      </c>
      <c r="AH588" s="46">
        <f t="shared" si="89"/>
        <v>0</v>
      </c>
      <c r="AI588" s="46">
        <f>IFERROR(SUMIFS('4.3期末全在庫'!$G:$G,'4.3期末全在庫'!$B:$B,'4.仕掛品(製品課) (2)'!A588,'4.3期末全在庫'!$K:$K,"半製品"),"")</f>
        <v>0</v>
      </c>
      <c r="AJ588" s="47"/>
      <c r="AK588" s="46">
        <f t="shared" si="84"/>
        <v>0</v>
      </c>
      <c r="AL588" s="48"/>
      <c r="AM588" s="50"/>
      <c r="AN588" s="7"/>
      <c r="AO588" s="4">
        <v>258.11435389187147</v>
      </c>
      <c r="AQ588" s="3">
        <f t="shared" ca="1" si="90"/>
        <v>0</v>
      </c>
    </row>
    <row r="589" spans="1:43" ht="13.5" hidden="1" customHeight="1" outlineLevel="1">
      <c r="A589" s="59">
        <v>20180200007</v>
      </c>
      <c r="B589" s="41" t="s">
        <v>661</v>
      </c>
      <c r="C589" s="41" t="s">
        <v>481</v>
      </c>
      <c r="D589" s="41"/>
      <c r="E589" s="41" t="s">
        <v>481</v>
      </c>
      <c r="F589" s="41" t="s">
        <v>481</v>
      </c>
      <c r="G589" s="61" t="s">
        <v>531</v>
      </c>
      <c r="H589" s="43">
        <v>0</v>
      </c>
      <c r="I589" s="43"/>
      <c r="J589" s="43">
        <v>0</v>
      </c>
      <c r="K589" s="46">
        <f>IFERROR(SUMIF('[1]3.外注加工費'!N:N,A:A,'[1]3.外注加工費'!P:P),"")</f>
        <v>0</v>
      </c>
      <c r="L589" s="60" t="s">
        <v>531</v>
      </c>
      <c r="M589" s="60" t="s">
        <v>531</v>
      </c>
      <c r="N589" s="60"/>
      <c r="O589" s="60"/>
      <c r="P589" s="60"/>
      <c r="Q589" s="60"/>
      <c r="R589" s="52">
        <f ca="1">SUMIF('4.1製品別資材価格'!$A:$C,A589,'4.1製品別資材価格'!$C:$C)</f>
        <v>0</v>
      </c>
      <c r="S589" s="60" t="s">
        <v>531</v>
      </c>
      <c r="T589" s="60" t="s">
        <v>531</v>
      </c>
      <c r="U589" s="46">
        <f>IFERROR(SUMIF('4.4製品課実績'!$A:$A,'4.仕掛品(製品課) (2)'!A589,'4.4製品課実績'!D:D),"")</f>
        <v>0</v>
      </c>
      <c r="V589" s="60" t="s">
        <v>531</v>
      </c>
      <c r="W589" s="46"/>
      <c r="X589" s="46">
        <f>$X$692/$W$692*W589</f>
        <v>0</v>
      </c>
      <c r="Y589" s="60" t="s">
        <v>531</v>
      </c>
      <c r="Z589" s="60" t="s">
        <v>531</v>
      </c>
      <c r="AA589" s="46">
        <f>IFERROR(SUMIF('[1]3.外注加工費'!N:N,A:A,'[1]3.外注加工費'!S:S),"")</f>
        <v>0</v>
      </c>
      <c r="AB589" s="46"/>
      <c r="AC589" s="46"/>
      <c r="AD589" s="46">
        <f t="shared" si="85"/>
        <v>0</v>
      </c>
      <c r="AE589" s="46">
        <f t="shared" si="86"/>
        <v>0</v>
      </c>
      <c r="AF589" s="52">
        <f t="shared" si="87"/>
        <v>0</v>
      </c>
      <c r="AG589" s="46">
        <f t="shared" si="88"/>
        <v>0</v>
      </c>
      <c r="AH589" s="46">
        <f t="shared" si="89"/>
        <v>0</v>
      </c>
      <c r="AI589" s="46">
        <f>IFERROR(SUMIFS('4.3期末全在庫'!$G:$G,'4.3期末全在庫'!$B:$B,'4.仕掛品(製品課) (2)'!A589,'4.3期末全在庫'!$K:$K,"半製品"),"")</f>
        <v>0</v>
      </c>
      <c r="AJ589" s="47"/>
      <c r="AK589" s="46">
        <f t="shared" si="84"/>
        <v>0</v>
      </c>
      <c r="AL589" s="48"/>
      <c r="AM589" s="50"/>
      <c r="AN589" s="7"/>
      <c r="AO589" s="4">
        <v>0</v>
      </c>
      <c r="AQ589" s="3">
        <f t="shared" ca="1" si="90"/>
        <v>0</v>
      </c>
    </row>
    <row r="590" spans="1:43" ht="13.5" customHeight="1" collapsed="1">
      <c r="A590" s="59">
        <v>20180200045</v>
      </c>
      <c r="B590" s="41" t="s">
        <v>662</v>
      </c>
      <c r="C590" s="41" t="s">
        <v>481</v>
      </c>
      <c r="D590" s="41"/>
      <c r="E590" s="41" t="s">
        <v>481</v>
      </c>
      <c r="F590" s="41" t="s">
        <v>481</v>
      </c>
      <c r="G590" s="61" t="s">
        <v>531</v>
      </c>
      <c r="H590" s="43">
        <v>0</v>
      </c>
      <c r="I590" s="43"/>
      <c r="J590" s="43">
        <v>0</v>
      </c>
      <c r="K590" s="46">
        <f>IFERROR(SUMIF('3.外注加工費'!N:N,A:A,'3.外注加工費'!P:P),"")</f>
        <v>12540</v>
      </c>
      <c r="L590" s="60" t="s">
        <v>531</v>
      </c>
      <c r="M590" s="60" t="s">
        <v>531</v>
      </c>
      <c r="N590" s="60"/>
      <c r="O590" s="60"/>
      <c r="P590" s="60"/>
      <c r="Q590" s="60"/>
      <c r="R590" s="52">
        <f ca="1">SUMIF('4.1製品別資材価格'!$A:$C,A590,'4.1製品別資材価格'!$C:$C)</f>
        <v>0</v>
      </c>
      <c r="S590" s="60" t="s">
        <v>531</v>
      </c>
      <c r="T590" s="60" t="s">
        <v>531</v>
      </c>
      <c r="U590" s="46">
        <f>IFERROR(SUMIF('4.4製品課実績'!$A:$A,'4.仕掛品(製品課) (2)'!A590,'4.4製品課実績'!D:D),"")</f>
        <v>0</v>
      </c>
      <c r="V590" s="60" t="s">
        <v>531</v>
      </c>
      <c r="W590" s="46"/>
      <c r="X590" s="46">
        <f>$X$692/$W$692*W590</f>
        <v>0</v>
      </c>
      <c r="Y590" s="60" t="s">
        <v>531</v>
      </c>
      <c r="Z590" s="60" t="s">
        <v>531</v>
      </c>
      <c r="AA590" s="46">
        <f ca="1">IFERROR(SUMIF('3.外注加工費'!N:N,A:A,'3.外注加工費'!S:S),"")</f>
        <v>4378614.854496967</v>
      </c>
      <c r="AB590" s="46"/>
      <c r="AC590" s="46"/>
      <c r="AD590" s="46">
        <f t="shared" si="85"/>
        <v>12540</v>
      </c>
      <c r="AE590" s="46">
        <f t="shared" ca="1" si="86"/>
        <v>4378614.854496967</v>
      </c>
      <c r="AF590" s="52">
        <f t="shared" ca="1" si="87"/>
        <v>349.17183847663216</v>
      </c>
      <c r="AG590" s="46">
        <f t="shared" si="88"/>
        <v>0</v>
      </c>
      <c r="AH590" s="46">
        <f t="shared" ca="1" si="89"/>
        <v>0</v>
      </c>
      <c r="AI590" s="46">
        <f>IFERROR(SUMIFS('4.3期末全在庫'!$G:$G,'4.3期末全在庫'!$B:$B,'4.仕掛品(製品課) (2)'!A590,'4.3期末全在庫'!$K:$K,"半製品"),"")</f>
        <v>0</v>
      </c>
      <c r="AJ590" s="47"/>
      <c r="AK590" s="46">
        <f t="shared" ca="1" si="84"/>
        <v>0</v>
      </c>
      <c r="AL590" s="48"/>
      <c r="AM590" s="50"/>
      <c r="AN590" s="7"/>
      <c r="AO590" s="4">
        <v>213.66884468173004</v>
      </c>
      <c r="AQ590" s="3" t="str">
        <f t="shared" ca="1" si="90"/>
        <v>ok</v>
      </c>
    </row>
    <row r="591" spans="1:43" ht="13.5" hidden="1" customHeight="1" outlineLevel="1">
      <c r="A591" s="59">
        <v>20180200064</v>
      </c>
      <c r="B591" s="41" t="s">
        <v>663</v>
      </c>
      <c r="C591" s="41" t="s">
        <v>481</v>
      </c>
      <c r="D591" s="41"/>
      <c r="E591" s="41" t="s">
        <v>481</v>
      </c>
      <c r="F591" s="41" t="s">
        <v>481</v>
      </c>
      <c r="G591" s="61" t="s">
        <v>531</v>
      </c>
      <c r="H591" s="43">
        <v>0</v>
      </c>
      <c r="I591" s="43"/>
      <c r="J591" s="43">
        <v>0</v>
      </c>
      <c r="K591" s="46">
        <f>IFERROR(SUMIF('[1]3.外注加工費'!N:N,A:A,'[1]3.外注加工費'!P:P),"")</f>
        <v>0</v>
      </c>
      <c r="L591" s="60" t="s">
        <v>531</v>
      </c>
      <c r="M591" s="60" t="s">
        <v>531</v>
      </c>
      <c r="N591" s="60"/>
      <c r="O591" s="60"/>
      <c r="P591" s="60"/>
      <c r="Q591" s="60"/>
      <c r="R591" s="52">
        <f ca="1">SUMIF('4.1製品別資材価格'!$A:$C,A591,'4.1製品別資材価格'!$C:$C)</f>
        <v>0</v>
      </c>
      <c r="S591" s="60" t="s">
        <v>531</v>
      </c>
      <c r="T591" s="60" t="s">
        <v>531</v>
      </c>
      <c r="U591" s="46">
        <f>IFERROR(SUMIF('4.4製品課実績'!$A:$A,'4.仕掛品(製品課) (2)'!A591,'4.4製品課実績'!D:D),"")</f>
        <v>0</v>
      </c>
      <c r="V591" s="60" t="s">
        <v>531</v>
      </c>
      <c r="W591" s="46"/>
      <c r="X591" s="46">
        <f>$X$692/$W$692*W591</f>
        <v>0</v>
      </c>
      <c r="Y591" s="60" t="s">
        <v>531</v>
      </c>
      <c r="Z591" s="60" t="s">
        <v>531</v>
      </c>
      <c r="AA591" s="46">
        <f>IFERROR(SUMIF('[1]3.外注加工費'!N:N,A:A,'[1]3.外注加工費'!S:S),"")</f>
        <v>0</v>
      </c>
      <c r="AB591" s="46"/>
      <c r="AC591" s="46"/>
      <c r="AD591" s="46">
        <f t="shared" si="85"/>
        <v>0</v>
      </c>
      <c r="AE591" s="46">
        <f t="shared" si="86"/>
        <v>0</v>
      </c>
      <c r="AF591" s="52">
        <f t="shared" si="87"/>
        <v>0</v>
      </c>
      <c r="AG591" s="46">
        <f t="shared" si="88"/>
        <v>0</v>
      </c>
      <c r="AH591" s="46">
        <f t="shared" si="89"/>
        <v>0</v>
      </c>
      <c r="AI591" s="46">
        <f>IFERROR(SUMIFS('4.3期末全在庫'!$G:$G,'4.3期末全在庫'!$B:$B,'4.仕掛品(製品課) (2)'!A591,'4.3期末全在庫'!$K:$K,"半製品"),"")</f>
        <v>0</v>
      </c>
      <c r="AJ591" s="47"/>
      <c r="AK591" s="46">
        <f t="shared" si="84"/>
        <v>0</v>
      </c>
      <c r="AL591" s="48"/>
      <c r="AM591" s="50"/>
      <c r="AN591" s="7"/>
      <c r="AO591" s="4">
        <v>160.82359629438528</v>
      </c>
      <c r="AQ591" s="3">
        <f t="shared" ca="1" si="90"/>
        <v>0</v>
      </c>
    </row>
    <row r="592" spans="1:43" ht="13.5" customHeight="1" collapsed="1">
      <c r="A592" s="59">
        <v>20180200096</v>
      </c>
      <c r="B592" s="41" t="s">
        <v>664</v>
      </c>
      <c r="C592" s="41" t="s">
        <v>481</v>
      </c>
      <c r="D592" s="41"/>
      <c r="E592" s="41" t="s">
        <v>481</v>
      </c>
      <c r="F592" s="41" t="s">
        <v>481</v>
      </c>
      <c r="G592" s="61" t="s">
        <v>531</v>
      </c>
      <c r="H592" s="43">
        <v>0</v>
      </c>
      <c r="I592" s="43"/>
      <c r="J592" s="43">
        <v>0</v>
      </c>
      <c r="K592" s="46">
        <f>IFERROR(SUMIF('3.外注加工費'!N:N,A:A,'3.外注加工費'!P:P),"")</f>
        <v>5000</v>
      </c>
      <c r="L592" s="60" t="s">
        <v>531</v>
      </c>
      <c r="M592" s="60" t="s">
        <v>531</v>
      </c>
      <c r="N592" s="60"/>
      <c r="O592" s="60"/>
      <c r="P592" s="60"/>
      <c r="Q592" s="60"/>
      <c r="R592" s="52">
        <f ca="1">SUMIF('4.1製品別資材価格'!$A:$C,A592,'4.1製品別資材価格'!$C:$C)</f>
        <v>0</v>
      </c>
      <c r="S592" s="60" t="s">
        <v>531</v>
      </c>
      <c r="T592" s="60" t="s">
        <v>531</v>
      </c>
      <c r="U592" s="46">
        <f>IFERROR(SUMIF('4.4製品課実績'!$A:$A,'4.仕掛品(製品課) (2)'!A592,'4.4製品課実績'!D:D),"")</f>
        <v>0</v>
      </c>
      <c r="V592" s="60" t="s">
        <v>531</v>
      </c>
      <c r="W592" s="46"/>
      <c r="X592" s="46">
        <f>$X$692/$W$692*W592</f>
        <v>0</v>
      </c>
      <c r="Y592" s="60" t="s">
        <v>531</v>
      </c>
      <c r="Z592" s="60" t="s">
        <v>531</v>
      </c>
      <c r="AA592" s="46">
        <f ca="1">IFERROR(SUMIF('3.外注加工費'!N:N,A:A,'3.外注加工費'!S:S),"")</f>
        <v>3696741.6137026851</v>
      </c>
      <c r="AB592" s="46"/>
      <c r="AC592" s="46"/>
      <c r="AD592" s="46">
        <f t="shared" si="85"/>
        <v>5000</v>
      </c>
      <c r="AE592" s="46">
        <f t="shared" ca="1" si="86"/>
        <v>3696741.6137026851</v>
      </c>
      <c r="AF592" s="52">
        <f t="shared" ca="1" si="87"/>
        <v>739.34832274053701</v>
      </c>
      <c r="AG592" s="46">
        <f t="shared" si="88"/>
        <v>0</v>
      </c>
      <c r="AH592" s="46">
        <f t="shared" ca="1" si="89"/>
        <v>0</v>
      </c>
      <c r="AI592" s="46">
        <f>IFERROR(SUMIFS('4.3期末全在庫'!$G:$G,'4.3期末全在庫'!$B:$B,'4.仕掛品(製品課) (2)'!A592,'4.3期末全在庫'!$K:$K,"半製品"),"")</f>
        <v>0</v>
      </c>
      <c r="AJ592" s="47"/>
      <c r="AK592" s="46">
        <f t="shared" ca="1" si="84"/>
        <v>0</v>
      </c>
      <c r="AL592" s="48"/>
      <c r="AM592" s="50"/>
      <c r="AN592" s="7"/>
      <c r="AO592" s="4">
        <v>1040.0801018191794</v>
      </c>
      <c r="AQ592" s="3" t="str">
        <f t="shared" ca="1" si="90"/>
        <v>ok</v>
      </c>
    </row>
    <row r="593" spans="1:43" ht="13.5" customHeight="1">
      <c r="A593" s="59">
        <v>20180300016</v>
      </c>
      <c r="B593" s="41" t="s">
        <v>665</v>
      </c>
      <c r="C593" s="41" t="s">
        <v>481</v>
      </c>
      <c r="D593" s="41"/>
      <c r="E593" s="41" t="s">
        <v>481</v>
      </c>
      <c r="F593" s="41" t="s">
        <v>481</v>
      </c>
      <c r="G593" s="61" t="s">
        <v>531</v>
      </c>
      <c r="H593" s="43">
        <v>0</v>
      </c>
      <c r="I593" s="43"/>
      <c r="J593" s="43">
        <v>0</v>
      </c>
      <c r="K593" s="46">
        <f>IFERROR(SUMIF('3.外注加工費'!N:N,A:A,'3.外注加工費'!P:P),"")</f>
        <v>3027</v>
      </c>
      <c r="L593" s="60" t="s">
        <v>531</v>
      </c>
      <c r="M593" s="60" t="s">
        <v>531</v>
      </c>
      <c r="N593" s="60"/>
      <c r="O593" s="60"/>
      <c r="P593" s="60"/>
      <c r="Q593" s="60"/>
      <c r="R593" s="52">
        <f ca="1">SUMIF('4.1製品別資材価格'!$A:$C,A593,'4.1製品別資材価格'!$C:$C)</f>
        <v>0</v>
      </c>
      <c r="S593" s="60" t="s">
        <v>531</v>
      </c>
      <c r="T593" s="60" t="s">
        <v>531</v>
      </c>
      <c r="U593" s="46">
        <f>IFERROR(SUMIF('4.4製品課実績'!$A:$A,'4.仕掛品(製品課) (2)'!A593,'4.4製品課実績'!D:D),"")</f>
        <v>0</v>
      </c>
      <c r="V593" s="60" t="s">
        <v>531</v>
      </c>
      <c r="W593" s="46"/>
      <c r="X593" s="46">
        <f>$X$692/$W$692*W593</f>
        <v>0</v>
      </c>
      <c r="Y593" s="60" t="s">
        <v>531</v>
      </c>
      <c r="Z593" s="60" t="s">
        <v>531</v>
      </c>
      <c r="AA593" s="46">
        <f ca="1">IFERROR(SUMIF('3.外注加工費'!N:N,A:A,'3.外注加工費'!S:S),"")</f>
        <v>2290266.3961820411</v>
      </c>
      <c r="AB593" s="46"/>
      <c r="AC593" s="46"/>
      <c r="AD593" s="46">
        <f t="shared" si="85"/>
        <v>3027</v>
      </c>
      <c r="AE593" s="46">
        <f t="shared" ca="1" si="86"/>
        <v>2290266.3961820411</v>
      </c>
      <c r="AF593" s="52">
        <f t="shared" ca="1" si="87"/>
        <v>756.61261849423227</v>
      </c>
      <c r="AG593" s="46">
        <f t="shared" si="88"/>
        <v>0</v>
      </c>
      <c r="AH593" s="46">
        <f t="shared" ca="1" si="89"/>
        <v>0</v>
      </c>
      <c r="AI593" s="46">
        <f>IFERROR(SUMIFS('4.3期末全在庫'!$G:$G,'4.3期末全在庫'!$B:$B,'4.仕掛品(製品課) (2)'!A593,'4.3期末全在庫'!$K:$K,"半製品"),"")</f>
        <v>0</v>
      </c>
      <c r="AJ593" s="47"/>
      <c r="AK593" s="46">
        <f t="shared" ca="1" si="84"/>
        <v>0</v>
      </c>
      <c r="AL593" s="48"/>
      <c r="AM593" s="50"/>
      <c r="AN593" s="7"/>
      <c r="AO593" s="4">
        <v>791.63632323180059</v>
      </c>
      <c r="AQ593" s="3" t="str">
        <f t="shared" ca="1" si="90"/>
        <v>ok</v>
      </c>
    </row>
    <row r="594" spans="1:43" ht="13.5" hidden="1" customHeight="1" outlineLevel="1">
      <c r="A594" s="59">
        <v>20180300017</v>
      </c>
      <c r="B594" s="41" t="s">
        <v>666</v>
      </c>
      <c r="C594" s="41" t="s">
        <v>481</v>
      </c>
      <c r="D594" s="41"/>
      <c r="E594" s="41" t="s">
        <v>481</v>
      </c>
      <c r="F594" s="41" t="s">
        <v>481</v>
      </c>
      <c r="G594" s="61" t="s">
        <v>531</v>
      </c>
      <c r="H594" s="43">
        <v>0</v>
      </c>
      <c r="I594" s="43"/>
      <c r="J594" s="43">
        <v>0</v>
      </c>
      <c r="K594" s="46">
        <f>IFERROR(SUMIF('[1]3.外注加工費'!N:N,A:A,'[1]3.外注加工費'!P:P),"")</f>
        <v>0</v>
      </c>
      <c r="L594" s="60" t="s">
        <v>531</v>
      </c>
      <c r="M594" s="60" t="s">
        <v>531</v>
      </c>
      <c r="N594" s="60"/>
      <c r="O594" s="60"/>
      <c r="P594" s="60"/>
      <c r="Q594" s="60"/>
      <c r="R594" s="52">
        <f ca="1">SUMIF('4.1製品別資材価格'!$A:$C,A594,'4.1製品別資材価格'!$C:$C)</f>
        <v>0</v>
      </c>
      <c r="S594" s="60" t="s">
        <v>531</v>
      </c>
      <c r="T594" s="60" t="s">
        <v>531</v>
      </c>
      <c r="U594" s="46">
        <f>IFERROR(SUMIF('4.4製品課実績'!$A:$A,'4.仕掛品(製品課) (2)'!A594,'4.4製品課実績'!D:D),"")</f>
        <v>0</v>
      </c>
      <c r="V594" s="60" t="s">
        <v>531</v>
      </c>
      <c r="W594" s="46"/>
      <c r="X594" s="46">
        <f>$X$692/$W$692*W594</f>
        <v>0</v>
      </c>
      <c r="Y594" s="60" t="s">
        <v>531</v>
      </c>
      <c r="Z594" s="60" t="s">
        <v>531</v>
      </c>
      <c r="AA594" s="46">
        <f ca="1">IFERROR(SUMIF('[1]3.外注加工費'!N:N,A:A,'[1]3.外注加工費'!S:S),"")</f>
        <v>0</v>
      </c>
      <c r="AB594" s="46"/>
      <c r="AC594" s="46"/>
      <c r="AD594" s="46">
        <f t="shared" si="85"/>
        <v>0</v>
      </c>
      <c r="AE594" s="46">
        <f t="shared" ca="1" si="86"/>
        <v>0</v>
      </c>
      <c r="AF594" s="52">
        <f t="shared" ca="1" si="87"/>
        <v>0</v>
      </c>
      <c r="AG594" s="46">
        <f t="shared" si="88"/>
        <v>0</v>
      </c>
      <c r="AH594" s="46">
        <f t="shared" ca="1" si="89"/>
        <v>0</v>
      </c>
      <c r="AI594" s="46">
        <f>IFERROR(SUMIFS('4.3期末全在庫'!$G:$G,'4.3期末全在庫'!$B:$B,'4.仕掛品(製品課) (2)'!A594,'4.3期末全在庫'!$K:$K,"半製品"),"")</f>
        <v>0</v>
      </c>
      <c r="AJ594" s="47"/>
      <c r="AK594" s="46">
        <f t="shared" ca="1" si="84"/>
        <v>0</v>
      </c>
      <c r="AL594" s="48"/>
      <c r="AM594" s="50"/>
      <c r="AN594" s="7"/>
      <c r="AO594" s="4">
        <v>248.08097570810074</v>
      </c>
      <c r="AQ594" s="3">
        <f t="shared" ca="1" si="90"/>
        <v>0</v>
      </c>
    </row>
    <row r="595" spans="1:43" ht="13.5" hidden="1" customHeight="1" outlineLevel="1">
      <c r="A595" s="59">
        <v>20180300018</v>
      </c>
      <c r="B595" s="41" t="s">
        <v>667</v>
      </c>
      <c r="C595" s="41" t="s">
        <v>481</v>
      </c>
      <c r="D595" s="41"/>
      <c r="E595" s="41" t="s">
        <v>481</v>
      </c>
      <c r="F595" s="41" t="s">
        <v>481</v>
      </c>
      <c r="G595" s="61" t="s">
        <v>531</v>
      </c>
      <c r="H595" s="43">
        <v>0</v>
      </c>
      <c r="I595" s="43"/>
      <c r="J595" s="43">
        <v>0</v>
      </c>
      <c r="K595" s="46">
        <f>IFERROR(SUMIF('[1]3.外注加工費'!N:N,A:A,'[1]3.外注加工費'!P:P),"")</f>
        <v>0</v>
      </c>
      <c r="L595" s="60" t="s">
        <v>531</v>
      </c>
      <c r="M595" s="60" t="s">
        <v>531</v>
      </c>
      <c r="N595" s="60"/>
      <c r="O595" s="60"/>
      <c r="P595" s="60"/>
      <c r="Q595" s="60"/>
      <c r="R595" s="52">
        <f ca="1">SUMIF('4.1製品別資材価格'!$A:$C,A595,'4.1製品別資材価格'!$C:$C)</f>
        <v>0</v>
      </c>
      <c r="S595" s="60" t="s">
        <v>531</v>
      </c>
      <c r="T595" s="60" t="s">
        <v>531</v>
      </c>
      <c r="U595" s="46">
        <f>IFERROR(SUMIF('4.4製品課実績'!$A:$A,'4.仕掛品(製品課) (2)'!A595,'4.4製品課実績'!D:D),"")</f>
        <v>0</v>
      </c>
      <c r="V595" s="60" t="s">
        <v>531</v>
      </c>
      <c r="W595" s="46"/>
      <c r="X595" s="46">
        <f>$X$692/$W$692*W595</f>
        <v>0</v>
      </c>
      <c r="Y595" s="60" t="s">
        <v>531</v>
      </c>
      <c r="Z595" s="60" t="s">
        <v>531</v>
      </c>
      <c r="AA595" s="46">
        <f ca="1">IFERROR(SUMIF('[1]3.外注加工費'!N:N,A:A,'[1]3.外注加工費'!S:S),"")</f>
        <v>0</v>
      </c>
      <c r="AB595" s="46"/>
      <c r="AC595" s="46"/>
      <c r="AD595" s="46">
        <f t="shared" si="85"/>
        <v>0</v>
      </c>
      <c r="AE595" s="46">
        <f t="shared" ca="1" si="86"/>
        <v>0</v>
      </c>
      <c r="AF595" s="52">
        <f t="shared" ca="1" si="87"/>
        <v>0</v>
      </c>
      <c r="AG595" s="46">
        <f t="shared" si="88"/>
        <v>0</v>
      </c>
      <c r="AH595" s="46">
        <f t="shared" ca="1" si="89"/>
        <v>0</v>
      </c>
      <c r="AI595" s="46">
        <f>IFERROR(SUMIFS('4.3期末全在庫'!$G:$G,'4.3期末全在庫'!$B:$B,'4.仕掛品(製品課) (2)'!A595,'4.3期末全在庫'!$K:$K,"半製品"),"")</f>
        <v>0</v>
      </c>
      <c r="AJ595" s="47"/>
      <c r="AK595" s="46">
        <f t="shared" ca="1" si="84"/>
        <v>0</v>
      </c>
      <c r="AL595" s="48"/>
      <c r="AM595" s="50"/>
      <c r="AN595" s="7"/>
      <c r="AO595" s="4">
        <v>242.36237948280856</v>
      </c>
      <c r="AQ595" s="3">
        <f t="shared" ca="1" si="90"/>
        <v>0</v>
      </c>
    </row>
    <row r="596" spans="1:43" ht="13.5" hidden="1" customHeight="1" outlineLevel="1">
      <c r="A596" s="59">
        <v>20180300019</v>
      </c>
      <c r="B596" s="41" t="s">
        <v>668</v>
      </c>
      <c r="C596" s="41" t="s">
        <v>481</v>
      </c>
      <c r="D596" s="41"/>
      <c r="E596" s="41" t="s">
        <v>481</v>
      </c>
      <c r="F596" s="41" t="s">
        <v>481</v>
      </c>
      <c r="G596" s="61" t="s">
        <v>531</v>
      </c>
      <c r="H596" s="43">
        <v>0</v>
      </c>
      <c r="I596" s="43"/>
      <c r="J596" s="43">
        <v>0</v>
      </c>
      <c r="K596" s="46">
        <f>IFERROR(SUMIF('[1]3.外注加工費'!N:N,A:A,'[1]3.外注加工費'!P:P),"")</f>
        <v>0</v>
      </c>
      <c r="L596" s="60" t="s">
        <v>531</v>
      </c>
      <c r="M596" s="60" t="s">
        <v>531</v>
      </c>
      <c r="N596" s="60"/>
      <c r="O596" s="60"/>
      <c r="P596" s="60"/>
      <c r="Q596" s="60"/>
      <c r="R596" s="52">
        <f ca="1">SUMIF('4.1製品別資材価格'!$A:$C,A596,'4.1製品別資材価格'!$C:$C)</f>
        <v>0</v>
      </c>
      <c r="S596" s="60" t="s">
        <v>531</v>
      </c>
      <c r="T596" s="60" t="s">
        <v>531</v>
      </c>
      <c r="U596" s="46">
        <f>IFERROR(SUMIF('4.4製品課実績'!$A:$A,'4.仕掛品(製品課) (2)'!A596,'4.4製品課実績'!D:D),"")</f>
        <v>0</v>
      </c>
      <c r="V596" s="60" t="s">
        <v>531</v>
      </c>
      <c r="W596" s="46"/>
      <c r="X596" s="46">
        <f>$X$692/$W$692*W596</f>
        <v>0</v>
      </c>
      <c r="Y596" s="60" t="s">
        <v>531</v>
      </c>
      <c r="Z596" s="60" t="s">
        <v>531</v>
      </c>
      <c r="AA596" s="46">
        <f ca="1">IFERROR(SUMIF('[1]3.外注加工費'!N:N,A:A,'[1]3.外注加工費'!S:S),"")</f>
        <v>0</v>
      </c>
      <c r="AB596" s="46"/>
      <c r="AC596" s="46"/>
      <c r="AD596" s="46">
        <f t="shared" si="85"/>
        <v>0</v>
      </c>
      <c r="AE596" s="46">
        <f t="shared" ca="1" si="86"/>
        <v>0</v>
      </c>
      <c r="AF596" s="52">
        <f t="shared" ca="1" si="87"/>
        <v>0</v>
      </c>
      <c r="AG596" s="46">
        <f t="shared" si="88"/>
        <v>0</v>
      </c>
      <c r="AH596" s="46">
        <f t="shared" ca="1" si="89"/>
        <v>0</v>
      </c>
      <c r="AI596" s="46">
        <f>IFERROR(SUMIFS('4.3期末全在庫'!$G:$G,'4.3期末全在庫'!$B:$B,'4.仕掛品(製品課) (2)'!A596,'4.3期末全在庫'!$K:$K,"半製品"),"")</f>
        <v>0</v>
      </c>
      <c r="AJ596" s="47"/>
      <c r="AK596" s="46">
        <f t="shared" ca="1" si="84"/>
        <v>0</v>
      </c>
      <c r="AL596" s="48"/>
      <c r="AM596" s="50"/>
      <c r="AN596" s="7"/>
      <c r="AO596" s="4">
        <v>1826.0974767737089</v>
      </c>
      <c r="AQ596" s="3">
        <f t="shared" ca="1" si="90"/>
        <v>0</v>
      </c>
    </row>
    <row r="597" spans="1:43" ht="13.5" customHeight="1" collapsed="1">
      <c r="A597" s="59">
        <v>20180300020</v>
      </c>
      <c r="B597" s="41" t="s">
        <v>669</v>
      </c>
      <c r="C597" s="41" t="s">
        <v>481</v>
      </c>
      <c r="D597" s="41"/>
      <c r="E597" s="41" t="s">
        <v>481</v>
      </c>
      <c r="F597" s="41" t="s">
        <v>481</v>
      </c>
      <c r="G597" s="61" t="s">
        <v>531</v>
      </c>
      <c r="H597" s="43">
        <v>0</v>
      </c>
      <c r="I597" s="43"/>
      <c r="J597" s="43">
        <v>0</v>
      </c>
      <c r="K597" s="46">
        <f>IFERROR(SUMIF('3.外注加工費'!N:N,A:A,'3.外注加工費'!P:P),"")</f>
        <v>3006</v>
      </c>
      <c r="L597" s="60" t="s">
        <v>531</v>
      </c>
      <c r="M597" s="60" t="s">
        <v>531</v>
      </c>
      <c r="N597" s="60"/>
      <c r="O597" s="60"/>
      <c r="P597" s="60"/>
      <c r="Q597" s="60"/>
      <c r="R597" s="52">
        <f ca="1">SUMIF('4.1製品別資材価格'!$A:$C,A597,'4.1製品別資材価格'!$C:$C)</f>
        <v>0</v>
      </c>
      <c r="S597" s="60" t="s">
        <v>531</v>
      </c>
      <c r="T597" s="60" t="s">
        <v>531</v>
      </c>
      <c r="U597" s="46">
        <f>IFERROR(SUMIF('4.4製品課実績'!$A:$A,'4.仕掛品(製品課) (2)'!A597,'4.4製品課実績'!D:D),"")</f>
        <v>0</v>
      </c>
      <c r="V597" s="60" t="s">
        <v>531</v>
      </c>
      <c r="W597" s="46"/>
      <c r="X597" s="46">
        <f>$X$692/$W$692*W597</f>
        <v>0</v>
      </c>
      <c r="Y597" s="60" t="s">
        <v>531</v>
      </c>
      <c r="Z597" s="60" t="s">
        <v>531</v>
      </c>
      <c r="AA597" s="46">
        <f ca="1">IFERROR(SUMIF('3.外注加工費'!N:N,A:A,'3.外注加工費'!S:S),"")</f>
        <v>3250262.9257838503</v>
      </c>
      <c r="AB597" s="46"/>
      <c r="AC597" s="46"/>
      <c r="AD597" s="46">
        <f t="shared" si="85"/>
        <v>3006</v>
      </c>
      <c r="AE597" s="46">
        <f t="shared" ca="1" si="86"/>
        <v>3250262.9257838498</v>
      </c>
      <c r="AF597" s="52">
        <f t="shared" ca="1" si="87"/>
        <v>1081.2584583445941</v>
      </c>
      <c r="AG597" s="46">
        <f t="shared" si="88"/>
        <v>0</v>
      </c>
      <c r="AH597" s="46">
        <f t="shared" ca="1" si="89"/>
        <v>0</v>
      </c>
      <c r="AI597" s="46">
        <f>IFERROR(SUMIFS('4.3期末全在庫'!$G:$G,'4.3期末全在庫'!$B:$B,'4.仕掛品(製品課) (2)'!A597,'4.3期末全在庫'!$K:$K,"半製品"),"")</f>
        <v>0</v>
      </c>
      <c r="AJ597" s="47"/>
      <c r="AK597" s="46">
        <f t="shared" ca="1" si="84"/>
        <v>0</v>
      </c>
      <c r="AL597" s="48"/>
      <c r="AM597" s="50"/>
      <c r="AN597" s="7"/>
      <c r="AO597" s="4">
        <v>3003.0919721621026</v>
      </c>
      <c r="AQ597" s="3" t="str">
        <f t="shared" ca="1" si="90"/>
        <v>ok</v>
      </c>
    </row>
    <row r="598" spans="1:43" ht="13.5" hidden="1" customHeight="1" outlineLevel="1">
      <c r="A598" s="59">
        <v>20180500118</v>
      </c>
      <c r="B598" s="41" t="s">
        <v>670</v>
      </c>
      <c r="C598" s="41" t="s">
        <v>481</v>
      </c>
      <c r="D598" s="41"/>
      <c r="E598" s="41" t="s">
        <v>481</v>
      </c>
      <c r="F598" s="41" t="s">
        <v>481</v>
      </c>
      <c r="G598" s="61" t="s">
        <v>531</v>
      </c>
      <c r="H598" s="43">
        <v>0</v>
      </c>
      <c r="I598" s="43"/>
      <c r="J598" s="43">
        <v>0</v>
      </c>
      <c r="K598" s="46">
        <f>IFERROR(SUMIF('[1]3.外注加工費'!N:N,A:A,'[1]3.外注加工費'!P:P),"")</f>
        <v>0</v>
      </c>
      <c r="L598" s="60" t="s">
        <v>531</v>
      </c>
      <c r="M598" s="60" t="s">
        <v>531</v>
      </c>
      <c r="N598" s="60"/>
      <c r="O598" s="60"/>
      <c r="P598" s="60"/>
      <c r="Q598" s="60"/>
      <c r="R598" s="52">
        <f ca="1">SUMIF('4.1製品別資材価格'!$A:$C,A598,'4.1製品別資材価格'!$C:$C)</f>
        <v>0</v>
      </c>
      <c r="S598" s="60" t="s">
        <v>531</v>
      </c>
      <c r="T598" s="60" t="s">
        <v>531</v>
      </c>
      <c r="U598" s="46">
        <f>IFERROR(SUMIF('4.4製品課実績'!$A:$A,'4.仕掛品(製品課) (2)'!A598,'4.4製品課実績'!D:D),"")</f>
        <v>0</v>
      </c>
      <c r="V598" s="60" t="s">
        <v>531</v>
      </c>
      <c r="W598" s="46"/>
      <c r="X598" s="46">
        <f>$X$692/$W$692*W598</f>
        <v>0</v>
      </c>
      <c r="Y598" s="60" t="s">
        <v>531</v>
      </c>
      <c r="Z598" s="60" t="s">
        <v>531</v>
      </c>
      <c r="AA598" s="46">
        <f>IFERROR(SUMIF('[1]3.外注加工費'!N:N,A:A,'[1]3.外注加工費'!S:S),"")</f>
        <v>0</v>
      </c>
      <c r="AB598" s="46"/>
      <c r="AC598" s="46"/>
      <c r="AD598" s="46">
        <f t="shared" si="85"/>
        <v>0</v>
      </c>
      <c r="AE598" s="46">
        <f t="shared" si="86"/>
        <v>0</v>
      </c>
      <c r="AF598" s="52">
        <f t="shared" si="87"/>
        <v>0</v>
      </c>
      <c r="AG598" s="46">
        <f t="shared" si="88"/>
        <v>0</v>
      </c>
      <c r="AH598" s="46">
        <f t="shared" si="89"/>
        <v>0</v>
      </c>
      <c r="AI598" s="46">
        <f>IFERROR(SUMIFS('4.3期末全在庫'!$G:$G,'4.3期末全在庫'!$B:$B,'4.仕掛品(製品課) (2)'!A598,'4.3期末全在庫'!$K:$K,"半製品"),"")</f>
        <v>0</v>
      </c>
      <c r="AJ598" s="47"/>
      <c r="AK598" s="46">
        <f t="shared" si="84"/>
        <v>0</v>
      </c>
      <c r="AL598" s="48"/>
      <c r="AM598" s="50"/>
      <c r="AN598" s="7"/>
      <c r="AO598" s="4" t="e">
        <v>#N/A</v>
      </c>
      <c r="AQ598" s="3">
        <f t="shared" ca="1" si="90"/>
        <v>0</v>
      </c>
    </row>
    <row r="599" spans="1:43" ht="13.5" customHeight="1" collapsed="1">
      <c r="A599" s="59">
        <v>20180500120</v>
      </c>
      <c r="B599" s="41" t="s">
        <v>671</v>
      </c>
      <c r="C599" s="41" t="s">
        <v>481</v>
      </c>
      <c r="D599" s="41"/>
      <c r="E599" s="41" t="s">
        <v>481</v>
      </c>
      <c r="F599" s="41" t="s">
        <v>481</v>
      </c>
      <c r="G599" s="61" t="s">
        <v>531</v>
      </c>
      <c r="H599" s="43">
        <v>0</v>
      </c>
      <c r="I599" s="43"/>
      <c r="J599" s="43">
        <v>0</v>
      </c>
      <c r="K599" s="46">
        <f>IFERROR(SUMIF('3.外注加工費'!N:N,A:A,'3.外注加工費'!P:P),"")</f>
        <v>14812</v>
      </c>
      <c r="L599" s="60" t="s">
        <v>531</v>
      </c>
      <c r="M599" s="60" t="s">
        <v>531</v>
      </c>
      <c r="N599" s="60"/>
      <c r="O599" s="60"/>
      <c r="P599" s="60"/>
      <c r="Q599" s="60"/>
      <c r="R599" s="52">
        <f ca="1">SUMIF('4.1製品別資材価格'!$A:$C,A599,'4.1製品別資材価格'!$C:$C)</f>
        <v>0</v>
      </c>
      <c r="S599" s="60" t="s">
        <v>531</v>
      </c>
      <c r="T599" s="60" t="s">
        <v>531</v>
      </c>
      <c r="U599" s="46">
        <f>IFERROR(SUMIF('4.4製品課実績'!$A:$A,'4.仕掛品(製品課) (2)'!A599,'4.4製品課実績'!D:D),"")</f>
        <v>0</v>
      </c>
      <c r="V599" s="60" t="s">
        <v>531</v>
      </c>
      <c r="W599" s="46"/>
      <c r="X599" s="46">
        <f>$X$692/$W$692*W599</f>
        <v>0</v>
      </c>
      <c r="Y599" s="60" t="s">
        <v>531</v>
      </c>
      <c r="Z599" s="60" t="s">
        <v>531</v>
      </c>
      <c r="AA599" s="46">
        <f ca="1">IFERROR(SUMIF('3.外注加工費'!N:N,A:A,'3.外注加工費'!S:S),"")</f>
        <v>8059863.6357877767</v>
      </c>
      <c r="AB599" s="46"/>
      <c r="AC599" s="46"/>
      <c r="AD599" s="46">
        <f t="shared" si="85"/>
        <v>14812</v>
      </c>
      <c r="AE599" s="46">
        <f t="shared" ca="1" si="86"/>
        <v>8059863.6357877767</v>
      </c>
      <c r="AF599" s="52">
        <f t="shared" ca="1" si="87"/>
        <v>544.14418281040889</v>
      </c>
      <c r="AG599" s="46">
        <f t="shared" si="88"/>
        <v>0</v>
      </c>
      <c r="AH599" s="46">
        <f t="shared" ca="1" si="89"/>
        <v>0</v>
      </c>
      <c r="AI599" s="46">
        <f>IFERROR(SUMIFS('4.3期末全在庫'!$G:$G,'4.3期末全在庫'!$B:$B,'4.仕掛品(製品課) (2)'!A599,'4.3期末全在庫'!$K:$K,"半製品"),"")</f>
        <v>0</v>
      </c>
      <c r="AJ599" s="47"/>
      <c r="AK599" s="46">
        <f t="shared" ca="1" si="84"/>
        <v>0</v>
      </c>
      <c r="AL599" s="48"/>
      <c r="AM599" s="50"/>
      <c r="AN599" s="7"/>
      <c r="AO599" s="4" t="e">
        <v>#N/A</v>
      </c>
      <c r="AQ599" s="3" t="str">
        <f t="shared" ca="1" si="90"/>
        <v>ok</v>
      </c>
    </row>
    <row r="600" spans="1:43" ht="13.5" customHeight="1">
      <c r="A600" s="59">
        <v>20180600015</v>
      </c>
      <c r="B600" s="41" t="s">
        <v>672</v>
      </c>
      <c r="C600" s="41" t="s">
        <v>481</v>
      </c>
      <c r="D600" s="41"/>
      <c r="E600" s="41" t="s">
        <v>481</v>
      </c>
      <c r="F600" s="41" t="s">
        <v>481</v>
      </c>
      <c r="G600" s="61" t="s">
        <v>531</v>
      </c>
      <c r="H600" s="43">
        <v>0</v>
      </c>
      <c r="I600" s="43"/>
      <c r="J600" s="43">
        <v>0</v>
      </c>
      <c r="K600" s="46">
        <f>IFERROR(SUMIF('3.外注加工費'!N:N,A:A,'3.外注加工費'!P:P),"")</f>
        <v>20003</v>
      </c>
      <c r="L600" s="60" t="s">
        <v>531</v>
      </c>
      <c r="M600" s="60" t="s">
        <v>531</v>
      </c>
      <c r="N600" s="60"/>
      <c r="O600" s="60"/>
      <c r="P600" s="60"/>
      <c r="Q600" s="60"/>
      <c r="R600" s="52">
        <f ca="1">SUMIF('4.1製品別資材価格'!$A:$C,A600,'4.1製品別資材価格'!$C:$C)</f>
        <v>0</v>
      </c>
      <c r="S600" s="60" t="s">
        <v>531</v>
      </c>
      <c r="T600" s="60" t="s">
        <v>531</v>
      </c>
      <c r="U600" s="46">
        <f>IFERROR(SUMIF('4.4製品課実績'!$A:$A,'4.仕掛品(製品課) (2)'!A600,'4.4製品課実績'!D:D),"")</f>
        <v>0</v>
      </c>
      <c r="V600" s="60" t="s">
        <v>531</v>
      </c>
      <c r="W600" s="46"/>
      <c r="X600" s="46">
        <f>$X$692/$W$692*W600</f>
        <v>0</v>
      </c>
      <c r="Y600" s="60" t="s">
        <v>531</v>
      </c>
      <c r="Z600" s="60" t="s">
        <v>531</v>
      </c>
      <c r="AA600" s="46">
        <f ca="1">IFERROR(SUMIF('3.外注加工費'!N:N,A:A,'3.外注加工費'!S:S),"")</f>
        <v>465127.16004875093</v>
      </c>
      <c r="AB600" s="46"/>
      <c r="AC600" s="46"/>
      <c r="AD600" s="46">
        <f t="shared" si="85"/>
        <v>20003</v>
      </c>
      <c r="AE600" s="46">
        <f t="shared" ca="1" si="86"/>
        <v>465127.16004875093</v>
      </c>
      <c r="AF600" s="52">
        <f t="shared" ca="1" si="87"/>
        <v>23.252870071926758</v>
      </c>
      <c r="AG600" s="46">
        <f t="shared" si="88"/>
        <v>0</v>
      </c>
      <c r="AH600" s="46">
        <f t="shared" ca="1" si="89"/>
        <v>0</v>
      </c>
      <c r="AI600" s="46">
        <f>IFERROR(SUMIFS('4.3期末全在庫'!$G:$G,'4.3期末全在庫'!$B:$B,'4.仕掛品(製品課) (2)'!A600,'4.3期末全在庫'!$K:$K,"半製品"),"")</f>
        <v>0</v>
      </c>
      <c r="AJ600" s="47"/>
      <c r="AK600" s="46">
        <f t="shared" ca="1" si="84"/>
        <v>0</v>
      </c>
      <c r="AL600" s="48"/>
      <c r="AM600" s="50"/>
      <c r="AN600" s="7"/>
      <c r="AO600" s="4" t="e">
        <v>#N/A</v>
      </c>
      <c r="AQ600" s="3" t="str">
        <f t="shared" ca="1" si="90"/>
        <v>ok</v>
      </c>
    </row>
    <row r="601" spans="1:43" ht="13.5" customHeight="1">
      <c r="A601" s="59">
        <v>20180600016</v>
      </c>
      <c r="B601" s="41" t="s">
        <v>673</v>
      </c>
      <c r="C601" s="41" t="s">
        <v>481</v>
      </c>
      <c r="D601" s="41"/>
      <c r="E601" s="41" t="s">
        <v>481</v>
      </c>
      <c r="F601" s="41" t="s">
        <v>481</v>
      </c>
      <c r="G601" s="61" t="s">
        <v>531</v>
      </c>
      <c r="H601" s="43">
        <v>0</v>
      </c>
      <c r="I601" s="43"/>
      <c r="J601" s="43">
        <v>0</v>
      </c>
      <c r="K601" s="46">
        <f>IFERROR(SUMIF('3.外注加工費'!N:N,A:A,'3.外注加工費'!P:P),"")</f>
        <v>20003</v>
      </c>
      <c r="L601" s="60" t="s">
        <v>531</v>
      </c>
      <c r="M601" s="60" t="s">
        <v>531</v>
      </c>
      <c r="N601" s="60"/>
      <c r="O601" s="60"/>
      <c r="P601" s="60"/>
      <c r="Q601" s="60"/>
      <c r="R601" s="52">
        <f ca="1">SUMIF('4.1製品別資材価格'!$A:$C,A601,'4.1製品別資材価格'!$C:$C)</f>
        <v>0</v>
      </c>
      <c r="S601" s="60" t="s">
        <v>531</v>
      </c>
      <c r="T601" s="60" t="s">
        <v>531</v>
      </c>
      <c r="U601" s="46">
        <f>IFERROR(SUMIF('4.4製品課実績'!$A:$A,'4.仕掛品(製品課) (2)'!A601,'4.4製品課実績'!D:D),"")</f>
        <v>0</v>
      </c>
      <c r="V601" s="60" t="s">
        <v>531</v>
      </c>
      <c r="W601" s="46"/>
      <c r="X601" s="46">
        <f>$X$692/$W$692*W601</f>
        <v>0</v>
      </c>
      <c r="Y601" s="60" t="s">
        <v>531</v>
      </c>
      <c r="Z601" s="60" t="s">
        <v>531</v>
      </c>
      <c r="AA601" s="46">
        <f ca="1">IFERROR(SUMIF('3.外注加工費'!N:N,A:A,'3.外注加工費'!S:S),"")</f>
        <v>375679.62927014503</v>
      </c>
      <c r="AB601" s="46"/>
      <c r="AC601" s="46"/>
      <c r="AD601" s="46">
        <f t="shared" si="85"/>
        <v>20003</v>
      </c>
      <c r="AE601" s="46">
        <f t="shared" ca="1" si="86"/>
        <v>375679.62927014509</v>
      </c>
      <c r="AF601" s="52">
        <f t="shared" ca="1" si="87"/>
        <v>18.781164288863923</v>
      </c>
      <c r="AG601" s="46">
        <f t="shared" si="88"/>
        <v>0</v>
      </c>
      <c r="AH601" s="46">
        <f t="shared" ca="1" si="89"/>
        <v>0</v>
      </c>
      <c r="AI601" s="46">
        <f>IFERROR(SUMIFS('4.3期末全在庫'!$G:$G,'4.3期末全在庫'!$B:$B,'4.仕掛品(製品課) (2)'!A601,'4.3期末全在庫'!$K:$K,"半製品"),"")</f>
        <v>0</v>
      </c>
      <c r="AJ601" s="47"/>
      <c r="AK601" s="46">
        <f t="shared" ca="1" si="84"/>
        <v>0</v>
      </c>
      <c r="AL601" s="48"/>
      <c r="AM601" s="50"/>
      <c r="AN601" s="7"/>
      <c r="AO601" s="4" t="e">
        <v>#N/A</v>
      </c>
      <c r="AQ601" s="3" t="str">
        <f t="shared" ca="1" si="90"/>
        <v>ok</v>
      </c>
    </row>
    <row r="602" spans="1:43" ht="13.5" customHeight="1">
      <c r="A602" s="59">
        <v>20180600017</v>
      </c>
      <c r="B602" s="41" t="s">
        <v>674</v>
      </c>
      <c r="C602" s="41" t="s">
        <v>481</v>
      </c>
      <c r="D602" s="41"/>
      <c r="E602" s="41" t="s">
        <v>481</v>
      </c>
      <c r="F602" s="41" t="s">
        <v>481</v>
      </c>
      <c r="G602" s="61" t="s">
        <v>531</v>
      </c>
      <c r="H602" s="43">
        <v>0</v>
      </c>
      <c r="I602" s="43"/>
      <c r="J602" s="43">
        <v>0</v>
      </c>
      <c r="K602" s="46">
        <f>IFERROR(SUMIF('3.外注加工費'!N:N,A:A,'3.外注加工費'!P:P),"")</f>
        <v>20003</v>
      </c>
      <c r="L602" s="60" t="s">
        <v>531</v>
      </c>
      <c r="M602" s="60" t="s">
        <v>531</v>
      </c>
      <c r="N602" s="60"/>
      <c r="O602" s="60"/>
      <c r="P602" s="60"/>
      <c r="Q602" s="60"/>
      <c r="R602" s="52">
        <f ca="1">SUMIF('4.1製品別資材価格'!$A:$C,A602,'4.1製品別資材価格'!$C:$C)</f>
        <v>0</v>
      </c>
      <c r="S602" s="60" t="s">
        <v>531</v>
      </c>
      <c r="T602" s="60" t="s">
        <v>531</v>
      </c>
      <c r="U602" s="46">
        <f>IFERROR(SUMIF('4.4製品課実績'!$A:$A,'4.仕掛品(製品課) (2)'!A602,'4.4製品課実績'!D:D),"")</f>
        <v>0</v>
      </c>
      <c r="V602" s="60" t="s">
        <v>531</v>
      </c>
      <c r="W602" s="46"/>
      <c r="X602" s="46">
        <f>$X$692/$W$692*W602</f>
        <v>0</v>
      </c>
      <c r="Y602" s="60" t="s">
        <v>531</v>
      </c>
      <c r="Z602" s="60" t="s">
        <v>531</v>
      </c>
      <c r="AA602" s="46">
        <f ca="1">IFERROR(SUMIF('3.外注加工費'!N:N,A:A,'3.外注加工費'!S:S),"")</f>
        <v>375679.62927014503</v>
      </c>
      <c r="AB602" s="46"/>
      <c r="AC602" s="46"/>
      <c r="AD602" s="46">
        <f t="shared" si="85"/>
        <v>20003</v>
      </c>
      <c r="AE602" s="46">
        <f t="shared" ca="1" si="86"/>
        <v>375679.62927014509</v>
      </c>
      <c r="AF602" s="52">
        <f t="shared" ca="1" si="87"/>
        <v>18.781164288863923</v>
      </c>
      <c r="AG602" s="46">
        <f t="shared" si="88"/>
        <v>0</v>
      </c>
      <c r="AH602" s="46">
        <f t="shared" ca="1" si="89"/>
        <v>0</v>
      </c>
      <c r="AI602" s="46">
        <f>IFERROR(SUMIFS('4.3期末全在庫'!$G:$G,'4.3期末全在庫'!$B:$B,'4.仕掛品(製品課) (2)'!A602,'4.3期末全在庫'!$K:$K,"半製品"),"")</f>
        <v>0</v>
      </c>
      <c r="AJ602" s="47"/>
      <c r="AK602" s="46">
        <f t="shared" ca="1" si="84"/>
        <v>0</v>
      </c>
      <c r="AL602" s="48"/>
      <c r="AM602" s="50"/>
      <c r="AN602" s="7"/>
      <c r="AO602" s="4" t="e">
        <v>#N/A</v>
      </c>
      <c r="AQ602" s="3" t="str">
        <f t="shared" ca="1" si="90"/>
        <v>ok</v>
      </c>
    </row>
    <row r="603" spans="1:43" ht="13.5" customHeight="1">
      <c r="A603" s="59">
        <v>20180600018</v>
      </c>
      <c r="B603" s="41" t="s">
        <v>675</v>
      </c>
      <c r="C603" s="41" t="s">
        <v>481</v>
      </c>
      <c r="D603" s="41"/>
      <c r="E603" s="41" t="s">
        <v>481</v>
      </c>
      <c r="F603" s="41" t="s">
        <v>481</v>
      </c>
      <c r="G603" s="61" t="s">
        <v>531</v>
      </c>
      <c r="H603" s="43">
        <v>0</v>
      </c>
      <c r="I603" s="43"/>
      <c r="J603" s="43">
        <v>0</v>
      </c>
      <c r="K603" s="46">
        <f>IFERROR(SUMIF('3.外注加工費'!N:N,A:A,'3.外注加工費'!P:P),"")</f>
        <v>20003</v>
      </c>
      <c r="L603" s="60" t="s">
        <v>531</v>
      </c>
      <c r="M603" s="60" t="s">
        <v>531</v>
      </c>
      <c r="N603" s="60"/>
      <c r="O603" s="60"/>
      <c r="P603" s="60"/>
      <c r="Q603" s="60"/>
      <c r="R603" s="52">
        <f ca="1">SUMIF('4.1製品別資材価格'!$A:$C,A603,'4.1製品別資材価格'!$C:$C)</f>
        <v>0</v>
      </c>
      <c r="S603" s="60" t="s">
        <v>531</v>
      </c>
      <c r="T603" s="60" t="s">
        <v>531</v>
      </c>
      <c r="U603" s="46">
        <f>IFERROR(SUMIF('4.4製品課実績'!$A:$A,'4.仕掛品(製品課) (2)'!A603,'4.4製品課実績'!D:D),"")</f>
        <v>0</v>
      </c>
      <c r="V603" s="60" t="s">
        <v>531</v>
      </c>
      <c r="W603" s="46"/>
      <c r="X603" s="46">
        <f>$X$692/$W$692*W603</f>
        <v>0</v>
      </c>
      <c r="Y603" s="60" t="s">
        <v>531</v>
      </c>
      <c r="Z603" s="60" t="s">
        <v>531</v>
      </c>
      <c r="AA603" s="46">
        <f ca="1">IFERROR(SUMIF('3.外注加工費'!N:N,A:A,'3.外注加工費'!S:S),"")</f>
        <v>411458.64158158738</v>
      </c>
      <c r="AB603" s="46"/>
      <c r="AC603" s="46"/>
      <c r="AD603" s="46">
        <f t="shared" si="85"/>
        <v>20003</v>
      </c>
      <c r="AE603" s="46">
        <f t="shared" ca="1" si="86"/>
        <v>411458.64158158738</v>
      </c>
      <c r="AF603" s="52">
        <f t="shared" ca="1" si="87"/>
        <v>20.569846602089054</v>
      </c>
      <c r="AG603" s="46">
        <f t="shared" si="88"/>
        <v>0</v>
      </c>
      <c r="AH603" s="46">
        <f t="shared" ca="1" si="89"/>
        <v>0</v>
      </c>
      <c r="AI603" s="46">
        <f>IFERROR(SUMIFS('4.3期末全在庫'!$G:$G,'4.3期末全在庫'!$B:$B,'4.仕掛品(製品課) (2)'!A603,'4.3期末全在庫'!$K:$K,"半製品"),"")</f>
        <v>0</v>
      </c>
      <c r="AJ603" s="47"/>
      <c r="AK603" s="46">
        <f t="shared" ca="1" si="84"/>
        <v>0</v>
      </c>
      <c r="AL603" s="48"/>
      <c r="AM603" s="50"/>
      <c r="AN603" s="7"/>
      <c r="AO603" s="4" t="e">
        <v>#N/A</v>
      </c>
      <c r="AQ603" s="3" t="str">
        <f t="shared" ca="1" si="90"/>
        <v>ok</v>
      </c>
    </row>
    <row r="604" spans="1:43" ht="13.5" hidden="1" customHeight="1" outlineLevel="1">
      <c r="A604" s="59">
        <v>20180800007</v>
      </c>
      <c r="B604" s="41" t="s">
        <v>676</v>
      </c>
      <c r="C604" s="41" t="s">
        <v>481</v>
      </c>
      <c r="D604" s="41"/>
      <c r="E604" s="41" t="s">
        <v>481</v>
      </c>
      <c r="F604" s="41" t="s">
        <v>481</v>
      </c>
      <c r="G604" s="61" t="s">
        <v>531</v>
      </c>
      <c r="H604" s="43">
        <v>0</v>
      </c>
      <c r="I604" s="43"/>
      <c r="J604" s="43">
        <v>0</v>
      </c>
      <c r="K604" s="46">
        <f>IFERROR(SUMIF('[1]3.外注加工費'!N:N,A:A,'[1]3.外注加工費'!P:P),"")</f>
        <v>0</v>
      </c>
      <c r="L604" s="60" t="s">
        <v>531</v>
      </c>
      <c r="M604" s="60" t="s">
        <v>531</v>
      </c>
      <c r="N604" s="60"/>
      <c r="O604" s="60"/>
      <c r="P604" s="60"/>
      <c r="Q604" s="60"/>
      <c r="R604" s="52">
        <f ca="1">SUMIF('4.1製品別資材価格'!$A:$C,A604,'4.1製品別資材価格'!$C:$C)</f>
        <v>0</v>
      </c>
      <c r="S604" s="60" t="s">
        <v>531</v>
      </c>
      <c r="T604" s="60" t="s">
        <v>531</v>
      </c>
      <c r="U604" s="46">
        <f>IFERROR(SUMIF('4.4製品課実績'!$A:$A,'4.仕掛品(製品課) (2)'!A604,'4.4製品課実績'!D:D),"")</f>
        <v>0</v>
      </c>
      <c r="V604" s="60" t="s">
        <v>531</v>
      </c>
      <c r="W604" s="46"/>
      <c r="X604" s="46">
        <f>$X$692/$W$692*W604</f>
        <v>0</v>
      </c>
      <c r="Y604" s="60" t="s">
        <v>531</v>
      </c>
      <c r="Z604" s="60" t="s">
        <v>531</v>
      </c>
      <c r="AA604" s="46">
        <f>IFERROR(SUMIF('[1]3.外注加工費'!N:N,A:A,'[1]3.外注加工費'!S:S),"")</f>
        <v>0</v>
      </c>
      <c r="AB604" s="46"/>
      <c r="AC604" s="46"/>
      <c r="AD604" s="46">
        <f t="shared" si="85"/>
        <v>0</v>
      </c>
      <c r="AE604" s="46">
        <f t="shared" si="86"/>
        <v>0</v>
      </c>
      <c r="AF604" s="52">
        <f t="shared" si="87"/>
        <v>0</v>
      </c>
      <c r="AG604" s="46">
        <f t="shared" si="88"/>
        <v>0</v>
      </c>
      <c r="AH604" s="46">
        <f t="shared" si="89"/>
        <v>0</v>
      </c>
      <c r="AI604" s="46">
        <f>IFERROR(SUMIFS('4.3期末全在庫'!$G:$G,'4.3期末全在庫'!$B:$B,'4.仕掛品(製品課) (2)'!A604,'4.3期末全在庫'!$K:$K,"半製品"),"")</f>
        <v>0</v>
      </c>
      <c r="AJ604" s="47"/>
      <c r="AK604" s="46">
        <f t="shared" si="84"/>
        <v>0</v>
      </c>
      <c r="AL604" s="48"/>
      <c r="AM604" s="50"/>
      <c r="AN604" s="7"/>
      <c r="AO604" s="4" t="e">
        <v>#N/A</v>
      </c>
      <c r="AQ604" s="3">
        <f t="shared" ca="1" si="90"/>
        <v>0</v>
      </c>
    </row>
    <row r="605" spans="1:43" ht="13.5" hidden="1" customHeight="1" outlineLevel="1">
      <c r="A605" s="59">
        <v>20180800060</v>
      </c>
      <c r="B605" s="41" t="s">
        <v>677</v>
      </c>
      <c r="C605" s="41" t="s">
        <v>481</v>
      </c>
      <c r="D605" s="41"/>
      <c r="E605" s="41" t="s">
        <v>481</v>
      </c>
      <c r="F605" s="41" t="s">
        <v>481</v>
      </c>
      <c r="G605" s="61" t="s">
        <v>531</v>
      </c>
      <c r="H605" s="43">
        <v>0</v>
      </c>
      <c r="I605" s="43"/>
      <c r="J605" s="43">
        <v>0</v>
      </c>
      <c r="K605" s="46">
        <f>IFERROR(SUMIF('[1]3.外注加工費'!N:N,A:A,'[1]3.外注加工費'!P:P),"")</f>
        <v>0</v>
      </c>
      <c r="L605" s="60" t="s">
        <v>531</v>
      </c>
      <c r="M605" s="60" t="s">
        <v>531</v>
      </c>
      <c r="N605" s="60"/>
      <c r="O605" s="60"/>
      <c r="P605" s="60"/>
      <c r="Q605" s="60"/>
      <c r="R605" s="52">
        <f ca="1">SUMIF('4.1製品別資材価格'!$A:$C,A605,'4.1製品別資材価格'!$C:$C)</f>
        <v>0</v>
      </c>
      <c r="S605" s="60" t="s">
        <v>531</v>
      </c>
      <c r="T605" s="60" t="s">
        <v>531</v>
      </c>
      <c r="U605" s="46">
        <f>IFERROR(SUMIF('4.4製品課実績'!$A:$A,'4.仕掛品(製品課) (2)'!A605,'4.4製品課実績'!D:D),"")</f>
        <v>0</v>
      </c>
      <c r="V605" s="60" t="s">
        <v>531</v>
      </c>
      <c r="W605" s="46"/>
      <c r="X605" s="46">
        <f>$X$692/$W$692*W605</f>
        <v>0</v>
      </c>
      <c r="Y605" s="60" t="s">
        <v>531</v>
      </c>
      <c r="Z605" s="60" t="s">
        <v>531</v>
      </c>
      <c r="AA605" s="46">
        <f>IFERROR(SUMIF('[1]3.外注加工費'!N:N,A:A,'[1]3.外注加工費'!S:S),"")</f>
        <v>0</v>
      </c>
      <c r="AB605" s="46"/>
      <c r="AC605" s="46"/>
      <c r="AD605" s="46">
        <f t="shared" si="85"/>
        <v>0</v>
      </c>
      <c r="AE605" s="46">
        <f t="shared" si="86"/>
        <v>0</v>
      </c>
      <c r="AF605" s="52">
        <f t="shared" si="87"/>
        <v>0</v>
      </c>
      <c r="AG605" s="46">
        <f t="shared" si="88"/>
        <v>0</v>
      </c>
      <c r="AH605" s="46">
        <f t="shared" si="89"/>
        <v>0</v>
      </c>
      <c r="AI605" s="46">
        <f>IFERROR(SUMIFS('4.3期末全在庫'!$G:$G,'4.3期末全在庫'!$B:$B,'4.仕掛品(製品課) (2)'!A605,'4.3期末全在庫'!$K:$K,"半製品"),"")</f>
        <v>0</v>
      </c>
      <c r="AJ605" s="47"/>
      <c r="AK605" s="46">
        <f t="shared" si="84"/>
        <v>0</v>
      </c>
      <c r="AL605" s="48"/>
      <c r="AM605" s="50"/>
      <c r="AN605" s="7"/>
      <c r="AO605" s="4" t="e">
        <v>#N/A</v>
      </c>
      <c r="AQ605" s="3">
        <f t="shared" ca="1" si="90"/>
        <v>0</v>
      </c>
    </row>
    <row r="606" spans="1:43" ht="13.5" hidden="1" customHeight="1" outlineLevel="1">
      <c r="A606" s="59">
        <v>20181100039</v>
      </c>
      <c r="B606" s="41" t="s">
        <v>678</v>
      </c>
      <c r="C606" s="41" t="s">
        <v>481</v>
      </c>
      <c r="D606" s="41"/>
      <c r="E606" s="41" t="s">
        <v>481</v>
      </c>
      <c r="F606" s="41" t="s">
        <v>481</v>
      </c>
      <c r="G606" s="61" t="s">
        <v>531</v>
      </c>
      <c r="H606" s="43">
        <v>0</v>
      </c>
      <c r="I606" s="43"/>
      <c r="J606" s="43">
        <v>0</v>
      </c>
      <c r="K606" s="46">
        <f>IFERROR(SUMIF('[1]3.外注加工費'!N:N,A:A,'[1]3.外注加工費'!P:P),"")</f>
        <v>0</v>
      </c>
      <c r="L606" s="60" t="s">
        <v>531</v>
      </c>
      <c r="M606" s="60" t="s">
        <v>531</v>
      </c>
      <c r="N606" s="60"/>
      <c r="O606" s="60"/>
      <c r="P606" s="60"/>
      <c r="Q606" s="60"/>
      <c r="R606" s="52">
        <f ca="1">SUMIF('4.1製品別資材価格'!$A:$C,A606,'4.1製品別資材価格'!$C:$C)</f>
        <v>0</v>
      </c>
      <c r="S606" s="60" t="s">
        <v>531</v>
      </c>
      <c r="T606" s="60" t="s">
        <v>531</v>
      </c>
      <c r="U606" s="46">
        <f>IFERROR(SUMIF('4.4製品課実績'!$A:$A,'4.仕掛品(製品課) (2)'!A606,'4.4製品課実績'!D:D),"")</f>
        <v>0</v>
      </c>
      <c r="V606" s="60" t="s">
        <v>531</v>
      </c>
      <c r="W606" s="46"/>
      <c r="X606" s="46">
        <f>$X$692/$W$692*W606</f>
        <v>0</v>
      </c>
      <c r="Y606" s="60" t="s">
        <v>531</v>
      </c>
      <c r="Z606" s="60" t="s">
        <v>531</v>
      </c>
      <c r="AA606" s="46">
        <f>IFERROR(SUMIF('[1]3.外注加工費'!N:N,A:A,'[1]3.外注加工費'!S:S),"")</f>
        <v>0</v>
      </c>
      <c r="AB606" s="46"/>
      <c r="AC606" s="46"/>
      <c r="AD606" s="46">
        <f t="shared" si="85"/>
        <v>0</v>
      </c>
      <c r="AE606" s="46">
        <f t="shared" si="86"/>
        <v>0</v>
      </c>
      <c r="AF606" s="52">
        <f t="shared" si="87"/>
        <v>0</v>
      </c>
      <c r="AG606" s="46">
        <f t="shared" si="88"/>
        <v>0</v>
      </c>
      <c r="AH606" s="46">
        <f t="shared" si="89"/>
        <v>0</v>
      </c>
      <c r="AI606" s="46">
        <f>IFERROR(SUMIFS('4.3期末全在庫'!$G:$G,'4.3期末全在庫'!$B:$B,'4.仕掛品(製品課) (2)'!A606,'4.3期末全在庫'!$K:$K,"半製品"),"")</f>
        <v>0</v>
      </c>
      <c r="AJ606" s="47"/>
      <c r="AK606" s="46">
        <f t="shared" si="84"/>
        <v>0</v>
      </c>
      <c r="AL606" s="48"/>
      <c r="AM606" s="50"/>
      <c r="AN606" s="7"/>
      <c r="AO606" s="4" t="e">
        <v>#N/A</v>
      </c>
      <c r="AQ606" s="3">
        <f t="shared" ca="1" si="90"/>
        <v>0</v>
      </c>
    </row>
    <row r="607" spans="1:43" ht="13.5" hidden="1" customHeight="1" outlineLevel="1">
      <c r="A607" s="59">
        <v>20181100041</v>
      </c>
      <c r="B607" s="41" t="s">
        <v>679</v>
      </c>
      <c r="C607" s="41" t="s">
        <v>481</v>
      </c>
      <c r="D607" s="41"/>
      <c r="E607" s="41" t="s">
        <v>541</v>
      </c>
      <c r="F607" s="41" t="s">
        <v>680</v>
      </c>
      <c r="G607" s="42">
        <f ca="1">IFERROR(VLOOKUP(F607,'[1]2.仕掛品(製造部)'!MY:NB,4,0),0)</f>
        <v>0</v>
      </c>
      <c r="H607" s="43">
        <v>0</v>
      </c>
      <c r="I607" s="43"/>
      <c r="J607" s="43">
        <v>0</v>
      </c>
      <c r="K607" s="46">
        <f>IFERROR(SUMIF('[1]3.外注加工費'!N:N,A:A,'[1]3.外注加工費'!P:P),"")</f>
        <v>0</v>
      </c>
      <c r="L607" s="60" t="s">
        <v>531</v>
      </c>
      <c r="M607" s="60" t="s">
        <v>531</v>
      </c>
      <c r="N607" s="60"/>
      <c r="O607" s="60"/>
      <c r="P607" s="60"/>
      <c r="Q607" s="60"/>
      <c r="R607" s="52">
        <f ca="1">SUMIF('4.1製品別資材価格'!$A:$C,A607,'4.1製品別資材価格'!$C:$C)</f>
        <v>0</v>
      </c>
      <c r="S607" s="60" t="s">
        <v>531</v>
      </c>
      <c r="T607" s="60" t="s">
        <v>531</v>
      </c>
      <c r="U607" s="46">
        <f>IFERROR(SUMIF('4.4製品課実績'!$A:$A,'4.仕掛品(製品課) (2)'!A607,'4.4製品課実績'!D:D),"")</f>
        <v>0</v>
      </c>
      <c r="V607" s="60" t="s">
        <v>531</v>
      </c>
      <c r="W607" s="46"/>
      <c r="X607" s="46">
        <f>$X$692/$W$692*W607</f>
        <v>0</v>
      </c>
      <c r="Y607" s="60" t="s">
        <v>531</v>
      </c>
      <c r="Z607" s="60" t="s">
        <v>531</v>
      </c>
      <c r="AA607" s="46">
        <f>IFERROR(SUMIF('[1]3.外注加工費'!N:N,A:A,'[1]3.外注加工費'!S:S),"")</f>
        <v>0</v>
      </c>
      <c r="AB607" s="46"/>
      <c r="AC607" s="46"/>
      <c r="AD607" s="46">
        <f t="shared" si="85"/>
        <v>0</v>
      </c>
      <c r="AE607" s="46">
        <f t="shared" si="86"/>
        <v>0</v>
      </c>
      <c r="AF607" s="52">
        <f t="shared" si="87"/>
        <v>0</v>
      </c>
      <c r="AG607" s="46">
        <f t="shared" si="88"/>
        <v>0</v>
      </c>
      <c r="AH607" s="46">
        <f t="shared" si="89"/>
        <v>0</v>
      </c>
      <c r="AI607" s="46">
        <f>IFERROR(SUMIFS('4.3期末全在庫'!$G:$G,'4.3期末全在庫'!$B:$B,'4.仕掛品(製品課) (2)'!A607,'4.3期末全在庫'!$K:$K,"半製品"),"")</f>
        <v>0</v>
      </c>
      <c r="AJ607" s="47"/>
      <c r="AK607" s="46">
        <f t="shared" si="84"/>
        <v>0</v>
      </c>
      <c r="AL607" s="48"/>
      <c r="AM607" s="50"/>
      <c r="AN607" s="7"/>
      <c r="AO607" s="4" t="e">
        <v>#N/A</v>
      </c>
      <c r="AQ607" s="3">
        <f t="shared" ca="1" si="90"/>
        <v>0</v>
      </c>
    </row>
    <row r="608" spans="1:43" ht="13.5" hidden="1" customHeight="1" outlineLevel="1">
      <c r="A608" s="59">
        <v>20181100080</v>
      </c>
      <c r="B608" s="41" t="s">
        <v>681</v>
      </c>
      <c r="C608" s="41" t="s">
        <v>481</v>
      </c>
      <c r="D608" s="41"/>
      <c r="E608" s="41" t="s">
        <v>481</v>
      </c>
      <c r="F608" s="41" t="s">
        <v>481</v>
      </c>
      <c r="G608" s="61" t="s">
        <v>531</v>
      </c>
      <c r="H608" s="43">
        <v>0</v>
      </c>
      <c r="I608" s="43"/>
      <c r="J608" s="43">
        <v>0</v>
      </c>
      <c r="K608" s="46">
        <f>IFERROR(SUMIF('[1]3.外注加工費'!N:N,A:A,'[1]3.外注加工費'!P:P),"")</f>
        <v>0</v>
      </c>
      <c r="L608" s="60" t="s">
        <v>531</v>
      </c>
      <c r="M608" s="60" t="s">
        <v>531</v>
      </c>
      <c r="N608" s="60"/>
      <c r="O608" s="60"/>
      <c r="P608" s="60"/>
      <c r="Q608" s="60"/>
      <c r="R608" s="52">
        <f ca="1">SUMIF('4.1製品別資材価格'!$A:$C,A608,'4.1製品別資材価格'!$C:$C)</f>
        <v>0</v>
      </c>
      <c r="S608" s="60" t="s">
        <v>531</v>
      </c>
      <c r="T608" s="60" t="s">
        <v>531</v>
      </c>
      <c r="U608" s="46">
        <f>IFERROR(SUMIF('4.4製品課実績'!$A:$A,'4.仕掛品(製品課) (2)'!A608,'4.4製品課実績'!D:D),"")</f>
        <v>0</v>
      </c>
      <c r="V608" s="60" t="s">
        <v>531</v>
      </c>
      <c r="W608" s="46"/>
      <c r="X608" s="46">
        <f>$X$692/$W$692*W608</f>
        <v>0</v>
      </c>
      <c r="Y608" s="60" t="s">
        <v>531</v>
      </c>
      <c r="Z608" s="60" t="s">
        <v>531</v>
      </c>
      <c r="AA608" s="46">
        <f>IFERROR(SUMIF('[1]3.外注加工費'!N:N,A:A,'[1]3.外注加工費'!S:S),"")</f>
        <v>0</v>
      </c>
      <c r="AB608" s="46"/>
      <c r="AC608" s="46"/>
      <c r="AD608" s="46">
        <f t="shared" si="85"/>
        <v>0</v>
      </c>
      <c r="AE608" s="46">
        <f t="shared" si="86"/>
        <v>0</v>
      </c>
      <c r="AF608" s="52">
        <f t="shared" si="87"/>
        <v>0</v>
      </c>
      <c r="AG608" s="46">
        <f t="shared" si="88"/>
        <v>0</v>
      </c>
      <c r="AH608" s="46">
        <f t="shared" si="89"/>
        <v>0</v>
      </c>
      <c r="AI608" s="46">
        <f>IFERROR(SUMIFS('4.3期末全在庫'!$G:$G,'4.3期末全在庫'!$B:$B,'4.仕掛品(製品課) (2)'!A608,'4.3期末全在庫'!$K:$K,"半製品"),"")</f>
        <v>0</v>
      </c>
      <c r="AJ608" s="47"/>
      <c r="AK608" s="46">
        <f t="shared" si="84"/>
        <v>0</v>
      </c>
      <c r="AL608" s="48"/>
      <c r="AM608" s="50"/>
      <c r="AN608" s="7"/>
      <c r="AO608" s="4" t="e">
        <v>#N/A</v>
      </c>
      <c r="AQ608" s="3">
        <f t="shared" ca="1" si="90"/>
        <v>0</v>
      </c>
    </row>
    <row r="609" spans="1:43" ht="13.5" customHeight="1" collapsed="1">
      <c r="A609" s="59">
        <v>20190400027</v>
      </c>
      <c r="B609" s="41" t="s">
        <v>682</v>
      </c>
      <c r="C609" s="41" t="s">
        <v>481</v>
      </c>
      <c r="D609" s="41"/>
      <c r="E609" s="41" t="s">
        <v>541</v>
      </c>
      <c r="F609" s="41" t="s">
        <v>541</v>
      </c>
      <c r="G609" s="61" t="s">
        <v>531</v>
      </c>
      <c r="H609" s="43">
        <v>0</v>
      </c>
      <c r="I609" s="43"/>
      <c r="J609" s="43">
        <v>0</v>
      </c>
      <c r="K609" s="46">
        <f>IFERROR(SUMIF('3.外注加工費'!N:N,A:A,'3.外注加工費'!P:P),"")</f>
        <v>4101</v>
      </c>
      <c r="L609" s="60" t="s">
        <v>531</v>
      </c>
      <c r="M609" s="60" t="s">
        <v>531</v>
      </c>
      <c r="N609" s="60"/>
      <c r="O609" s="60"/>
      <c r="P609" s="60"/>
      <c r="Q609" s="60"/>
      <c r="R609" s="52">
        <f ca="1">SUMIF('4.1製品別資材価格'!$A:$C,A609,'4.1製品別資材価格'!$C:$C)</f>
        <v>0</v>
      </c>
      <c r="S609" s="60" t="s">
        <v>531</v>
      </c>
      <c r="T609" s="60" t="s">
        <v>531</v>
      </c>
      <c r="U609" s="46">
        <f>IFERROR(SUMIF('4.4製品課実績'!$A:$A,'4.仕掛品(製品課) (2)'!A609,'4.4製品課実績'!D:D),"")</f>
        <v>0</v>
      </c>
      <c r="V609" s="60" t="s">
        <v>531</v>
      </c>
      <c r="W609" s="46"/>
      <c r="X609" s="46">
        <f>$X$692/$W$692*W609</f>
        <v>0</v>
      </c>
      <c r="Y609" s="60" t="s">
        <v>531</v>
      </c>
      <c r="Z609" s="60" t="s">
        <v>531</v>
      </c>
      <c r="AA609" s="46">
        <f ca="1">IFERROR(SUMIF('3.外注加工費'!N:N,A:A,'3.外注加工費'!S:S),"")</f>
        <v>5313150.207942429</v>
      </c>
      <c r="AB609" s="46"/>
      <c r="AC609" s="46"/>
      <c r="AD609" s="46">
        <f t="shared" si="85"/>
        <v>4101</v>
      </c>
      <c r="AE609" s="46">
        <f t="shared" ca="1" si="86"/>
        <v>5313150.207942429</v>
      </c>
      <c r="AF609" s="52">
        <f t="shared" ca="1" si="87"/>
        <v>1295.5743008881807</v>
      </c>
      <c r="AG609" s="46">
        <f t="shared" si="88"/>
        <v>0</v>
      </c>
      <c r="AH609" s="46">
        <f t="shared" ca="1" si="89"/>
        <v>0</v>
      </c>
      <c r="AI609" s="46">
        <f>IFERROR(SUMIFS('4.3期末全在庫'!$G:$G,'4.3期末全在庫'!$B:$B,'4.仕掛品(製品課) (2)'!A609,'4.3期末全在庫'!$K:$K,"半製品"),"")</f>
        <v>0</v>
      </c>
      <c r="AJ609" s="47"/>
      <c r="AK609" s="46">
        <f t="shared" ca="1" si="84"/>
        <v>0</v>
      </c>
      <c r="AL609" s="48"/>
      <c r="AM609" s="50"/>
      <c r="AN609" s="7"/>
      <c r="AO609" s="4" t="e">
        <v>#N/A</v>
      </c>
      <c r="AQ609" s="3" t="str">
        <f t="shared" ca="1" si="90"/>
        <v>ok</v>
      </c>
    </row>
    <row r="610" spans="1:43" ht="13.5" hidden="1" customHeight="1" outlineLevel="1">
      <c r="A610" s="59">
        <v>20190400033</v>
      </c>
      <c r="B610" s="41" t="s">
        <v>683</v>
      </c>
      <c r="C610" s="41" t="s">
        <v>481</v>
      </c>
      <c r="D610" s="41"/>
      <c r="E610" s="41" t="s">
        <v>541</v>
      </c>
      <c r="F610" s="41" t="s">
        <v>541</v>
      </c>
      <c r="G610" s="61" t="s">
        <v>531</v>
      </c>
      <c r="H610" s="43">
        <v>0</v>
      </c>
      <c r="I610" s="43"/>
      <c r="J610" s="43">
        <v>0</v>
      </c>
      <c r="K610" s="46">
        <f>IFERROR(SUMIF('[1]3.外注加工費'!N:N,A:A,'[1]3.外注加工費'!P:P),"")</f>
        <v>0</v>
      </c>
      <c r="L610" s="60" t="s">
        <v>531</v>
      </c>
      <c r="M610" s="60" t="s">
        <v>531</v>
      </c>
      <c r="N610" s="60"/>
      <c r="O610" s="60"/>
      <c r="P610" s="60"/>
      <c r="Q610" s="60"/>
      <c r="R610" s="52">
        <f ca="1">SUMIF('4.1製品別資材価格'!$A:$C,A610,'4.1製品別資材価格'!$C:$C)</f>
        <v>0</v>
      </c>
      <c r="S610" s="60" t="s">
        <v>531</v>
      </c>
      <c r="T610" s="60" t="s">
        <v>531</v>
      </c>
      <c r="U610" s="46">
        <f>IFERROR(SUMIF('4.4製品課実績'!$A:$A,'4.仕掛品(製品課) (2)'!A610,'4.4製品課実績'!D:D),"")</f>
        <v>0</v>
      </c>
      <c r="V610" s="60" t="s">
        <v>531</v>
      </c>
      <c r="W610" s="46"/>
      <c r="X610" s="46">
        <f>$X$692/$W$692*W610</f>
        <v>0</v>
      </c>
      <c r="Y610" s="60" t="s">
        <v>531</v>
      </c>
      <c r="Z610" s="60" t="s">
        <v>531</v>
      </c>
      <c r="AA610" s="46">
        <f>IFERROR(SUMIF('[1]3.外注加工費'!N:N,A:A,'[1]3.外注加工費'!S:S),"")</f>
        <v>0</v>
      </c>
      <c r="AB610" s="46"/>
      <c r="AC610" s="46"/>
      <c r="AD610" s="46">
        <f t="shared" si="85"/>
        <v>0</v>
      </c>
      <c r="AE610" s="46">
        <f t="shared" si="86"/>
        <v>0</v>
      </c>
      <c r="AF610" s="52">
        <f t="shared" si="87"/>
        <v>0</v>
      </c>
      <c r="AG610" s="46">
        <f t="shared" si="88"/>
        <v>0</v>
      </c>
      <c r="AH610" s="46">
        <f t="shared" si="89"/>
        <v>0</v>
      </c>
      <c r="AI610" s="46">
        <f>IFERROR(SUMIFS('4.3期末全在庫'!$G:$G,'4.3期末全在庫'!$B:$B,'4.仕掛品(製品課) (2)'!A610,'4.3期末全在庫'!$K:$K,"半製品"),"")</f>
        <v>0</v>
      </c>
      <c r="AJ610" s="47"/>
      <c r="AK610" s="46">
        <f t="shared" si="84"/>
        <v>0</v>
      </c>
      <c r="AL610" s="48"/>
      <c r="AM610" s="50"/>
      <c r="AN610" s="7"/>
      <c r="AO610" s="4" t="e">
        <v>#N/A</v>
      </c>
      <c r="AQ610" s="3">
        <f t="shared" ca="1" si="90"/>
        <v>0</v>
      </c>
    </row>
    <row r="611" spans="1:43" ht="13.5" hidden="1" customHeight="1" outlineLevel="1">
      <c r="A611" s="59">
        <v>20190700062</v>
      </c>
      <c r="B611" s="41" t="s">
        <v>684</v>
      </c>
      <c r="C611" s="41" t="s">
        <v>481</v>
      </c>
      <c r="D611" s="41"/>
      <c r="E611" s="41" t="s">
        <v>541</v>
      </c>
      <c r="F611" s="41" t="s">
        <v>541</v>
      </c>
      <c r="G611" s="61" t="s">
        <v>531</v>
      </c>
      <c r="H611" s="43">
        <v>0</v>
      </c>
      <c r="I611" s="43"/>
      <c r="J611" s="43">
        <v>0</v>
      </c>
      <c r="K611" s="46">
        <f>IFERROR(SUMIF('[1]3.外注加工費'!N:N,A:A,'[1]3.外注加工費'!P:P),"")</f>
        <v>0</v>
      </c>
      <c r="L611" s="60" t="s">
        <v>531</v>
      </c>
      <c r="M611" s="60" t="s">
        <v>531</v>
      </c>
      <c r="N611" s="60"/>
      <c r="O611" s="60"/>
      <c r="P611" s="60"/>
      <c r="Q611" s="60"/>
      <c r="R611" s="52">
        <f ca="1">SUMIF('4.1製品別資材価格'!$A:$C,A611,'4.1製品別資材価格'!$C:$C)</f>
        <v>0</v>
      </c>
      <c r="S611" s="60" t="s">
        <v>531</v>
      </c>
      <c r="T611" s="60" t="s">
        <v>531</v>
      </c>
      <c r="U611" s="46">
        <f>IFERROR(SUMIF('4.4製品課実績'!$A:$A,'4.仕掛品(製品課) (2)'!A611,'4.4製品課実績'!D:D),"")</f>
        <v>0</v>
      </c>
      <c r="V611" s="60" t="s">
        <v>531</v>
      </c>
      <c r="W611" s="46"/>
      <c r="X611" s="46">
        <f>$X$692/$W$692*W611</f>
        <v>0</v>
      </c>
      <c r="Y611" s="60" t="s">
        <v>531</v>
      </c>
      <c r="Z611" s="60" t="s">
        <v>531</v>
      </c>
      <c r="AA611" s="46" t="str">
        <f ca="1">IFERROR(SUMIF('[1]3.外注加工費'!N:N,A:A,'[1]3.外注加工費'!S:S),"")</f>
        <v/>
      </c>
      <c r="AB611" s="46"/>
      <c r="AC611" s="46"/>
      <c r="AD611" s="46">
        <f t="shared" si="85"/>
        <v>0</v>
      </c>
      <c r="AE611" s="46">
        <f t="shared" ca="1" si="86"/>
        <v>0</v>
      </c>
      <c r="AF611" s="52">
        <f t="shared" ca="1" si="87"/>
        <v>0</v>
      </c>
      <c r="AG611" s="46">
        <f t="shared" si="88"/>
        <v>0</v>
      </c>
      <c r="AH611" s="46">
        <f t="shared" ca="1" si="89"/>
        <v>0</v>
      </c>
      <c r="AI611" s="46">
        <f>IFERROR(SUMIFS('4.3期末全在庫'!$G:$G,'4.3期末全在庫'!$B:$B,'4.仕掛品(製品課) (2)'!A611,'4.3期末全在庫'!$K:$K,"半製品"),"")</f>
        <v>0</v>
      </c>
      <c r="AJ611" s="47"/>
      <c r="AK611" s="46">
        <f t="shared" ca="1" si="84"/>
        <v>0</v>
      </c>
      <c r="AL611" s="48"/>
      <c r="AM611" s="50"/>
      <c r="AN611" s="7"/>
      <c r="AO611" s="4" t="e">
        <v>#N/A</v>
      </c>
      <c r="AQ611" s="3">
        <f t="shared" ca="1" si="90"/>
        <v>0</v>
      </c>
    </row>
    <row r="612" spans="1:43" ht="13.5" hidden="1" customHeight="1" outlineLevel="1">
      <c r="A612" s="59">
        <v>20191000008</v>
      </c>
      <c r="B612" s="41" t="s">
        <v>685</v>
      </c>
      <c r="C612" s="41" t="s">
        <v>481</v>
      </c>
      <c r="D612" s="41"/>
      <c r="E612" s="41" t="s">
        <v>541</v>
      </c>
      <c r="F612" s="41" t="s">
        <v>541</v>
      </c>
      <c r="G612" s="61" t="s">
        <v>531</v>
      </c>
      <c r="H612" s="43">
        <v>0</v>
      </c>
      <c r="I612" s="43"/>
      <c r="J612" s="43">
        <v>0</v>
      </c>
      <c r="K612" s="46">
        <f>IFERROR(SUMIF('[1]3.外注加工費'!N:N,A:A,'[1]3.外注加工費'!P:P),"")</f>
        <v>0</v>
      </c>
      <c r="L612" s="60" t="s">
        <v>531</v>
      </c>
      <c r="M612" s="60" t="s">
        <v>531</v>
      </c>
      <c r="N612" s="60"/>
      <c r="O612" s="60"/>
      <c r="P612" s="60"/>
      <c r="Q612" s="60"/>
      <c r="R612" s="52">
        <f ca="1">SUMIF('4.1製品別資材価格'!$A:$C,A612,'4.1製品別資材価格'!$C:$C)</f>
        <v>0</v>
      </c>
      <c r="S612" s="60" t="s">
        <v>531</v>
      </c>
      <c r="T612" s="60" t="s">
        <v>531</v>
      </c>
      <c r="U612" s="46">
        <f>IFERROR(SUMIF('4.4製品課実績'!$A:$A,'4.仕掛品(製品課) (2)'!A612,'4.4製品課実績'!D:D),"")</f>
        <v>0</v>
      </c>
      <c r="V612" s="60" t="s">
        <v>531</v>
      </c>
      <c r="W612" s="46"/>
      <c r="X612" s="46">
        <f>$X$692/$W$692*W612</f>
        <v>0</v>
      </c>
      <c r="Y612" s="60" t="s">
        <v>531</v>
      </c>
      <c r="Z612" s="60" t="s">
        <v>531</v>
      </c>
      <c r="AA612" s="46">
        <f>IFERROR(SUMIF('[1]3.外注加工費'!N:N,A:A,'[1]3.外注加工費'!S:S),"")</f>
        <v>0</v>
      </c>
      <c r="AB612" s="46"/>
      <c r="AC612" s="46"/>
      <c r="AD612" s="46">
        <f t="shared" si="85"/>
        <v>0</v>
      </c>
      <c r="AE612" s="46">
        <f t="shared" si="86"/>
        <v>0</v>
      </c>
      <c r="AF612" s="52">
        <f t="shared" si="87"/>
        <v>0</v>
      </c>
      <c r="AG612" s="46">
        <f t="shared" si="88"/>
        <v>0</v>
      </c>
      <c r="AH612" s="46">
        <f t="shared" si="89"/>
        <v>0</v>
      </c>
      <c r="AI612" s="46">
        <f>IFERROR(SUMIFS('4.3期末全在庫'!$G:$G,'4.3期末全在庫'!$B:$B,'4.仕掛品(製品課) (2)'!A612,'4.3期末全在庫'!$K:$K,"半製品"),"")</f>
        <v>0</v>
      </c>
      <c r="AJ612" s="47"/>
      <c r="AK612" s="46">
        <f t="shared" si="84"/>
        <v>0</v>
      </c>
      <c r="AL612" s="48"/>
      <c r="AM612" s="50"/>
      <c r="AN612" s="7"/>
      <c r="AO612" s="4" t="e">
        <v>#N/A</v>
      </c>
      <c r="AQ612" s="3">
        <f t="shared" ca="1" si="90"/>
        <v>0</v>
      </c>
    </row>
    <row r="613" spans="1:43" ht="13.5" hidden="1" customHeight="1" outlineLevel="1">
      <c r="A613" s="59">
        <v>20191000009</v>
      </c>
      <c r="B613" s="41" t="s">
        <v>686</v>
      </c>
      <c r="C613" s="41" t="s">
        <v>481</v>
      </c>
      <c r="D613" s="41"/>
      <c r="E613" s="41" t="s">
        <v>541</v>
      </c>
      <c r="F613" s="41" t="s">
        <v>541</v>
      </c>
      <c r="G613" s="61" t="s">
        <v>531</v>
      </c>
      <c r="H613" s="43">
        <v>0</v>
      </c>
      <c r="I613" s="43"/>
      <c r="J613" s="43">
        <v>0</v>
      </c>
      <c r="K613" s="46">
        <f>IFERROR(SUMIF('[1]3.外注加工費'!N:N,A:A,'[1]3.外注加工費'!P:P),"")</f>
        <v>0</v>
      </c>
      <c r="L613" s="60" t="s">
        <v>531</v>
      </c>
      <c r="M613" s="60" t="s">
        <v>531</v>
      </c>
      <c r="N613" s="60"/>
      <c r="O613" s="60"/>
      <c r="P613" s="60"/>
      <c r="Q613" s="60"/>
      <c r="R613" s="52">
        <f ca="1">SUMIF('4.1製品別資材価格'!$A:$C,A613,'4.1製品別資材価格'!$C:$C)</f>
        <v>0</v>
      </c>
      <c r="S613" s="60" t="s">
        <v>531</v>
      </c>
      <c r="T613" s="60" t="s">
        <v>531</v>
      </c>
      <c r="U613" s="46">
        <f>IFERROR(SUMIF('4.4製品課実績'!$A:$A,'4.仕掛品(製品課) (2)'!A613,'4.4製品課実績'!D:D),"")</f>
        <v>0</v>
      </c>
      <c r="V613" s="60" t="s">
        <v>531</v>
      </c>
      <c r="W613" s="46"/>
      <c r="X613" s="46">
        <f>$X$692/$W$692*W613</f>
        <v>0</v>
      </c>
      <c r="Y613" s="60" t="s">
        <v>531</v>
      </c>
      <c r="Z613" s="60" t="s">
        <v>531</v>
      </c>
      <c r="AA613" s="46">
        <f>IFERROR(SUMIF('[1]3.外注加工費'!N:N,A:A,'[1]3.外注加工費'!S:S),"")</f>
        <v>0</v>
      </c>
      <c r="AB613" s="46"/>
      <c r="AC613" s="46"/>
      <c r="AD613" s="46">
        <f t="shared" si="85"/>
        <v>0</v>
      </c>
      <c r="AE613" s="46">
        <f t="shared" si="86"/>
        <v>0</v>
      </c>
      <c r="AF613" s="52">
        <f t="shared" si="87"/>
        <v>0</v>
      </c>
      <c r="AG613" s="46">
        <f t="shared" si="88"/>
        <v>0</v>
      </c>
      <c r="AH613" s="46">
        <f t="shared" si="89"/>
        <v>0</v>
      </c>
      <c r="AI613" s="46">
        <f>IFERROR(SUMIFS('4.3期末全在庫'!$G:$G,'4.3期末全在庫'!$B:$B,'4.仕掛品(製品課) (2)'!A613,'4.3期末全在庫'!$K:$K,"半製品"),"")</f>
        <v>0</v>
      </c>
      <c r="AJ613" s="47"/>
      <c r="AK613" s="46">
        <f t="shared" si="84"/>
        <v>0</v>
      </c>
      <c r="AL613" s="48"/>
      <c r="AM613" s="50"/>
      <c r="AN613" s="7"/>
      <c r="AO613" s="4" t="e">
        <v>#N/A</v>
      </c>
      <c r="AQ613" s="3">
        <f t="shared" ca="1" si="90"/>
        <v>0</v>
      </c>
    </row>
    <row r="614" spans="1:43" ht="13.5" hidden="1" customHeight="1" outlineLevel="1">
      <c r="A614" s="59">
        <v>20191200080</v>
      </c>
      <c r="B614" s="41" t="s">
        <v>475</v>
      </c>
      <c r="C614" s="41" t="s">
        <v>481</v>
      </c>
      <c r="D614" s="41"/>
      <c r="E614" s="41" t="s">
        <v>541</v>
      </c>
      <c r="F614" s="41" t="s">
        <v>541</v>
      </c>
      <c r="G614" s="61" t="s">
        <v>531</v>
      </c>
      <c r="H614" s="43">
        <v>0</v>
      </c>
      <c r="I614" s="43"/>
      <c r="J614" s="43">
        <v>0</v>
      </c>
      <c r="K614" s="46">
        <f>IFERROR(SUMIF('[1]3.外注加工費'!N:N,A:A,'[1]3.外注加工費'!P:P),"")</f>
        <v>0</v>
      </c>
      <c r="L614" s="60" t="s">
        <v>531</v>
      </c>
      <c r="M614" s="60" t="s">
        <v>531</v>
      </c>
      <c r="N614" s="60"/>
      <c r="O614" s="60"/>
      <c r="P614" s="60"/>
      <c r="Q614" s="60"/>
      <c r="R614" s="52">
        <f ca="1">SUMIF('4.1製品別資材価格'!$A:$C,A614,'4.1製品別資材価格'!$C:$C)</f>
        <v>0</v>
      </c>
      <c r="S614" s="60" t="s">
        <v>531</v>
      </c>
      <c r="T614" s="60" t="s">
        <v>531</v>
      </c>
      <c r="U614" s="46">
        <f>IFERROR(SUMIF('4.4製品課実績'!$A:$A,'4.仕掛品(製品課) (2)'!A614,'4.4製品課実績'!D:D),"")</f>
        <v>0</v>
      </c>
      <c r="V614" s="60" t="s">
        <v>531</v>
      </c>
      <c r="W614" s="46"/>
      <c r="X614" s="46">
        <f>$X$692/$W$692*W614</f>
        <v>0</v>
      </c>
      <c r="Y614" s="60" t="s">
        <v>531</v>
      </c>
      <c r="Z614" s="60" t="s">
        <v>531</v>
      </c>
      <c r="AA614" s="46">
        <f>IFERROR(SUMIF('[1]3.外注加工費'!N:N,A:A,'[1]3.外注加工費'!S:S),"")</f>
        <v>0</v>
      </c>
      <c r="AB614" s="46"/>
      <c r="AC614" s="46"/>
      <c r="AD614" s="46">
        <f t="shared" si="85"/>
        <v>0</v>
      </c>
      <c r="AE614" s="46">
        <f t="shared" si="86"/>
        <v>0</v>
      </c>
      <c r="AF614" s="52">
        <f t="shared" si="87"/>
        <v>0</v>
      </c>
      <c r="AG614" s="46">
        <f t="shared" si="88"/>
        <v>0</v>
      </c>
      <c r="AH614" s="46">
        <f t="shared" si="89"/>
        <v>0</v>
      </c>
      <c r="AI614" s="46">
        <f>IFERROR(SUMIFS('4.3期末全在庫'!$G:$G,'4.3期末全在庫'!$B:$B,'4.仕掛品(製品課) (2)'!A614,'4.3期末全在庫'!$K:$K,"半製品"),"")</f>
        <v>0</v>
      </c>
      <c r="AJ614" s="47"/>
      <c r="AK614" s="46">
        <f t="shared" si="84"/>
        <v>0</v>
      </c>
      <c r="AL614" s="48"/>
      <c r="AM614" s="50"/>
      <c r="AN614" s="7"/>
      <c r="AO614" s="4" t="e">
        <v>#N/A</v>
      </c>
      <c r="AQ614" s="3">
        <f t="shared" ca="1" si="90"/>
        <v>0</v>
      </c>
    </row>
    <row r="615" spans="1:43" ht="13.5" hidden="1" customHeight="1" outlineLevel="1">
      <c r="A615" s="59">
        <v>20191200088</v>
      </c>
      <c r="B615" s="41" t="s">
        <v>687</v>
      </c>
      <c r="C615" s="41" t="s">
        <v>481</v>
      </c>
      <c r="D615" s="41"/>
      <c r="E615" s="41" t="s">
        <v>541</v>
      </c>
      <c r="F615" s="41" t="s">
        <v>541</v>
      </c>
      <c r="G615" s="61" t="s">
        <v>531</v>
      </c>
      <c r="H615" s="43">
        <v>0</v>
      </c>
      <c r="I615" s="43"/>
      <c r="J615" s="43">
        <v>0</v>
      </c>
      <c r="K615" s="46">
        <f>IFERROR(SUMIF('[1]3.外注加工費'!N:N,A:A,'[1]3.外注加工費'!P:P),"")</f>
        <v>0</v>
      </c>
      <c r="L615" s="60" t="s">
        <v>531</v>
      </c>
      <c r="M615" s="60" t="s">
        <v>531</v>
      </c>
      <c r="N615" s="60"/>
      <c r="O615" s="60"/>
      <c r="P615" s="60"/>
      <c r="Q615" s="60"/>
      <c r="R615" s="52">
        <f ca="1">SUMIF('4.1製品別資材価格'!$A:$C,A615,'4.1製品別資材価格'!$C:$C)</f>
        <v>0</v>
      </c>
      <c r="S615" s="60" t="s">
        <v>531</v>
      </c>
      <c r="T615" s="60" t="s">
        <v>531</v>
      </c>
      <c r="U615" s="46">
        <f>IFERROR(SUMIF('4.4製品課実績'!$A:$A,'4.仕掛品(製品課) (2)'!A615,'4.4製品課実績'!D:D),"")</f>
        <v>0</v>
      </c>
      <c r="V615" s="60" t="s">
        <v>531</v>
      </c>
      <c r="W615" s="46"/>
      <c r="X615" s="46">
        <f>$X$692/$W$692*W615</f>
        <v>0</v>
      </c>
      <c r="Y615" s="60" t="s">
        <v>531</v>
      </c>
      <c r="Z615" s="60" t="s">
        <v>531</v>
      </c>
      <c r="AA615" s="46">
        <f>IFERROR(SUMIF('[1]3.外注加工費'!N:N,A:A,'[1]3.外注加工費'!S:S),"")</f>
        <v>0</v>
      </c>
      <c r="AB615" s="46"/>
      <c r="AC615" s="46"/>
      <c r="AD615" s="46">
        <f t="shared" si="85"/>
        <v>0</v>
      </c>
      <c r="AE615" s="46">
        <f t="shared" si="86"/>
        <v>0</v>
      </c>
      <c r="AF615" s="52">
        <f t="shared" si="87"/>
        <v>0</v>
      </c>
      <c r="AG615" s="46">
        <f t="shared" si="88"/>
        <v>0</v>
      </c>
      <c r="AH615" s="46">
        <f t="shared" si="89"/>
        <v>0</v>
      </c>
      <c r="AI615" s="46">
        <f>IFERROR(SUMIFS('4.3期末全在庫'!$G:$G,'4.3期末全在庫'!$B:$B,'4.仕掛品(製品課) (2)'!A615,'4.3期末全在庫'!$K:$K,"半製品"),"")</f>
        <v>0</v>
      </c>
      <c r="AJ615" s="47"/>
      <c r="AK615" s="46">
        <f t="shared" si="84"/>
        <v>0</v>
      </c>
      <c r="AL615" s="48"/>
      <c r="AM615" s="50"/>
      <c r="AN615" s="7"/>
      <c r="AO615" s="4" t="e">
        <v>#N/A</v>
      </c>
      <c r="AQ615" s="3">
        <f t="shared" ca="1" si="90"/>
        <v>0</v>
      </c>
    </row>
    <row r="616" spans="1:43" ht="13.5" hidden="1" customHeight="1" outlineLevel="1">
      <c r="A616" s="59">
        <v>20191200090</v>
      </c>
      <c r="B616" s="41" t="s">
        <v>688</v>
      </c>
      <c r="C616" s="41" t="s">
        <v>481</v>
      </c>
      <c r="D616" s="41"/>
      <c r="E616" s="41" t="s">
        <v>541</v>
      </c>
      <c r="F616" s="41" t="s">
        <v>541</v>
      </c>
      <c r="G616" s="61" t="s">
        <v>531</v>
      </c>
      <c r="H616" s="43">
        <v>0</v>
      </c>
      <c r="I616" s="43"/>
      <c r="J616" s="43">
        <v>0</v>
      </c>
      <c r="K616" s="46">
        <f>IFERROR(SUMIF('[1]3.外注加工費'!N:N,A:A,'[1]3.外注加工費'!P:P),"")</f>
        <v>0</v>
      </c>
      <c r="L616" s="60" t="s">
        <v>531</v>
      </c>
      <c r="M616" s="60" t="s">
        <v>531</v>
      </c>
      <c r="N616" s="60"/>
      <c r="O616" s="60"/>
      <c r="P616" s="60"/>
      <c r="Q616" s="60"/>
      <c r="R616" s="52">
        <f ca="1">SUMIF('4.1製品別資材価格'!$A:$C,A616,'4.1製品別資材価格'!$C:$C)</f>
        <v>0</v>
      </c>
      <c r="S616" s="60" t="s">
        <v>531</v>
      </c>
      <c r="T616" s="60" t="s">
        <v>531</v>
      </c>
      <c r="U616" s="46">
        <f>IFERROR(SUMIF('4.4製品課実績'!$A:$A,'4.仕掛品(製品課) (2)'!A616,'4.4製品課実績'!D:D),"")</f>
        <v>0</v>
      </c>
      <c r="V616" s="60" t="s">
        <v>531</v>
      </c>
      <c r="W616" s="46"/>
      <c r="X616" s="46">
        <f>$X$692/$W$692*W616</f>
        <v>0</v>
      </c>
      <c r="Y616" s="60" t="s">
        <v>531</v>
      </c>
      <c r="Z616" s="60" t="s">
        <v>531</v>
      </c>
      <c r="AA616" s="46">
        <f>IFERROR(SUMIF('[1]3.外注加工費'!N:N,A:A,'[1]3.外注加工費'!S:S),"")</f>
        <v>0</v>
      </c>
      <c r="AB616" s="46"/>
      <c r="AC616" s="46"/>
      <c r="AD616" s="46">
        <f t="shared" si="85"/>
        <v>0</v>
      </c>
      <c r="AE616" s="46">
        <f t="shared" si="86"/>
        <v>0</v>
      </c>
      <c r="AF616" s="52">
        <f t="shared" si="87"/>
        <v>0</v>
      </c>
      <c r="AG616" s="46">
        <f t="shared" si="88"/>
        <v>0</v>
      </c>
      <c r="AH616" s="46">
        <f t="shared" si="89"/>
        <v>0</v>
      </c>
      <c r="AI616" s="46">
        <f>IFERROR(SUMIFS('4.3期末全在庫'!$G:$G,'4.3期末全在庫'!$B:$B,'4.仕掛品(製品課) (2)'!A616,'4.3期末全在庫'!$K:$K,"半製品"),"")</f>
        <v>0</v>
      </c>
      <c r="AJ616" s="47"/>
      <c r="AK616" s="46">
        <f t="shared" si="84"/>
        <v>0</v>
      </c>
      <c r="AL616" s="48"/>
      <c r="AM616" s="50"/>
      <c r="AN616" s="7"/>
      <c r="AO616" s="4" t="e">
        <v>#N/A</v>
      </c>
      <c r="AQ616" s="3">
        <f t="shared" ca="1" si="90"/>
        <v>0</v>
      </c>
    </row>
    <row r="617" spans="1:43" ht="13.5" customHeight="1" collapsed="1">
      <c r="A617" s="59">
        <v>20200200002</v>
      </c>
      <c r="B617" s="41" t="s">
        <v>689</v>
      </c>
      <c r="C617" s="41" t="s">
        <v>481</v>
      </c>
      <c r="D617" s="41"/>
      <c r="E617" s="41" t="s">
        <v>541</v>
      </c>
      <c r="F617" s="41" t="s">
        <v>541</v>
      </c>
      <c r="G617" s="61" t="s">
        <v>531</v>
      </c>
      <c r="H617" s="43">
        <v>0</v>
      </c>
      <c r="I617" s="43"/>
      <c r="J617" s="43">
        <v>0</v>
      </c>
      <c r="K617" s="46">
        <f>IFERROR(SUMIF('3.外注加工費'!N:N,A:A,'3.外注加工費'!P:P),"")</f>
        <v>3894</v>
      </c>
      <c r="L617" s="60" t="s">
        <v>531</v>
      </c>
      <c r="M617" s="60" t="s">
        <v>531</v>
      </c>
      <c r="N617" s="60"/>
      <c r="O617" s="60"/>
      <c r="P617" s="60"/>
      <c r="Q617" s="60"/>
      <c r="R617" s="52">
        <f ca="1">SUMIF('4.1製品別資材価格'!$A:$C,A617,'4.1製品別資材価格'!$C:$C)</f>
        <v>0</v>
      </c>
      <c r="S617" s="60" t="s">
        <v>531</v>
      </c>
      <c r="T617" s="60" t="s">
        <v>531</v>
      </c>
      <c r="U617" s="46">
        <f>IFERROR(SUMIF('4.4製品課実績'!$A:$A,'4.仕掛品(製品課) (2)'!A617,'4.4製品課実績'!D:D),"")</f>
        <v>0</v>
      </c>
      <c r="V617" s="60" t="s">
        <v>531</v>
      </c>
      <c r="W617" s="46"/>
      <c r="X617" s="46">
        <f>$X$692/$W$692*W617</f>
        <v>0</v>
      </c>
      <c r="Y617" s="60" t="s">
        <v>531</v>
      </c>
      <c r="Z617" s="60" t="s">
        <v>531</v>
      </c>
      <c r="AA617" s="46">
        <f ca="1">IFERROR(SUMIF('3.外注加工費'!N:N,A:A,'3.外注加工費'!S:S),"")</f>
        <v>2550124.8017685344</v>
      </c>
      <c r="AB617" s="46"/>
      <c r="AC617" s="46"/>
      <c r="AD617" s="46">
        <f t="shared" si="85"/>
        <v>3894</v>
      </c>
      <c r="AE617" s="46">
        <f t="shared" ca="1" si="86"/>
        <v>2550124.8017685344</v>
      </c>
      <c r="AF617" s="52">
        <f t="shared" ca="1" si="87"/>
        <v>654.88567071611055</v>
      </c>
      <c r="AG617" s="46">
        <f t="shared" si="88"/>
        <v>0</v>
      </c>
      <c r="AH617" s="46">
        <f t="shared" ca="1" si="89"/>
        <v>0</v>
      </c>
      <c r="AI617" s="46">
        <f>IFERROR(SUMIFS('4.3期末全在庫'!$G:$G,'4.3期末全在庫'!$B:$B,'4.仕掛品(製品課) (2)'!A617,'4.3期末全在庫'!$K:$K,"半製品"),"")</f>
        <v>0</v>
      </c>
      <c r="AJ617" s="47"/>
      <c r="AK617" s="46">
        <f t="shared" ca="1" si="84"/>
        <v>0</v>
      </c>
      <c r="AL617" s="48"/>
      <c r="AM617" s="50"/>
      <c r="AN617" s="7"/>
      <c r="AO617" s="4" t="e">
        <v>#N/A</v>
      </c>
      <c r="AQ617" s="3" t="str">
        <f t="shared" ca="1" si="90"/>
        <v>ok</v>
      </c>
    </row>
    <row r="618" spans="1:43" ht="13.5" customHeight="1">
      <c r="A618" s="59">
        <v>20200200004</v>
      </c>
      <c r="B618" s="41" t="s">
        <v>690</v>
      </c>
      <c r="C618" s="41" t="s">
        <v>481</v>
      </c>
      <c r="D618" s="41"/>
      <c r="E618" s="41" t="s">
        <v>541</v>
      </c>
      <c r="F618" s="41" t="s">
        <v>541</v>
      </c>
      <c r="G618" s="61" t="s">
        <v>531</v>
      </c>
      <c r="H618" s="43">
        <v>0</v>
      </c>
      <c r="I618" s="43"/>
      <c r="J618" s="43">
        <v>0</v>
      </c>
      <c r="K618" s="46">
        <f>IFERROR(SUMIF('3.外注加工費'!N:N,A:A,'3.外注加工費'!P:P),"")</f>
        <v>506</v>
      </c>
      <c r="L618" s="60" t="s">
        <v>531</v>
      </c>
      <c r="M618" s="60" t="s">
        <v>531</v>
      </c>
      <c r="N618" s="60"/>
      <c r="O618" s="60"/>
      <c r="P618" s="60"/>
      <c r="Q618" s="60"/>
      <c r="R618" s="52">
        <f ca="1">SUMIF('4.1製品別資材価格'!$A:$C,A618,'4.1製品別資材価格'!$C:$C)</f>
        <v>0</v>
      </c>
      <c r="S618" s="60" t="s">
        <v>531</v>
      </c>
      <c r="T618" s="60" t="s">
        <v>531</v>
      </c>
      <c r="U618" s="46">
        <f>IFERROR(SUMIF('4.4製品課実績'!$A:$A,'4.仕掛品(製品課) (2)'!A618,'4.4製品課実績'!D:D),"")</f>
        <v>0</v>
      </c>
      <c r="V618" s="60" t="s">
        <v>531</v>
      </c>
      <c r="W618" s="46"/>
      <c r="X618" s="46">
        <f>$X$692/$W$692*W618</f>
        <v>0</v>
      </c>
      <c r="Y618" s="60" t="s">
        <v>531</v>
      </c>
      <c r="Z618" s="60" t="s">
        <v>531</v>
      </c>
      <c r="AA618" s="46">
        <f ca="1">IFERROR(SUMIF('3.外注加工費'!N:N,A:A,'3.外注加工費'!S:S),"")</f>
        <v>104475.31366240149</v>
      </c>
      <c r="AB618" s="46"/>
      <c r="AC618" s="46"/>
      <c r="AD618" s="46">
        <f t="shared" si="85"/>
        <v>506</v>
      </c>
      <c r="AE618" s="46">
        <f t="shared" ca="1" si="86"/>
        <v>104475.31366240149</v>
      </c>
      <c r="AF618" s="52">
        <f t="shared" ca="1" si="87"/>
        <v>206.47295190197923</v>
      </c>
      <c r="AG618" s="46">
        <f t="shared" si="88"/>
        <v>0</v>
      </c>
      <c r="AH618" s="46">
        <f t="shared" ca="1" si="89"/>
        <v>0</v>
      </c>
      <c r="AI618" s="46">
        <f>IFERROR(SUMIFS('4.3期末全在庫'!$G:$G,'4.3期末全在庫'!$B:$B,'4.仕掛品(製品課) (2)'!A618,'4.3期末全在庫'!$K:$K,"半製品"),"")</f>
        <v>0</v>
      </c>
      <c r="AJ618" s="47"/>
      <c r="AK618" s="46">
        <f t="shared" ca="1" si="84"/>
        <v>0</v>
      </c>
      <c r="AL618" s="48"/>
      <c r="AM618" s="50"/>
      <c r="AN618" s="7"/>
      <c r="AO618" s="4" t="e">
        <v>#N/A</v>
      </c>
      <c r="AQ618" s="3" t="str">
        <f t="shared" ca="1" si="90"/>
        <v>ok</v>
      </c>
    </row>
    <row r="619" spans="1:43" ht="13.5" hidden="1" customHeight="1" outlineLevel="1">
      <c r="A619" s="59">
        <v>20200200022</v>
      </c>
      <c r="B619" s="41" t="s">
        <v>691</v>
      </c>
      <c r="C619" s="41" t="s">
        <v>481</v>
      </c>
      <c r="D619" s="41"/>
      <c r="E619" s="41" t="s">
        <v>541</v>
      </c>
      <c r="F619" s="41" t="s">
        <v>541</v>
      </c>
      <c r="G619" s="61" t="s">
        <v>531</v>
      </c>
      <c r="H619" s="43">
        <v>0</v>
      </c>
      <c r="I619" s="43"/>
      <c r="J619" s="43">
        <v>0</v>
      </c>
      <c r="K619" s="46">
        <f>IFERROR(SUMIF('[1]3.外注加工費'!N:N,A:A,'[1]3.外注加工費'!P:P),"")</f>
        <v>0</v>
      </c>
      <c r="L619" s="60" t="s">
        <v>531</v>
      </c>
      <c r="M619" s="60" t="s">
        <v>531</v>
      </c>
      <c r="N619" s="60"/>
      <c r="O619" s="60"/>
      <c r="P619" s="60"/>
      <c r="Q619" s="60"/>
      <c r="R619" s="52">
        <f ca="1">SUMIF('4.1製品別資材価格'!$A:$C,A619,'4.1製品別資材価格'!$C:$C)</f>
        <v>0</v>
      </c>
      <c r="S619" s="60" t="s">
        <v>531</v>
      </c>
      <c r="T619" s="60" t="s">
        <v>531</v>
      </c>
      <c r="U619" s="46">
        <f>IFERROR(SUMIF('4.4製品課実績'!$A:$A,'4.仕掛品(製品課) (2)'!A619,'4.4製品課実績'!D:D),"")</f>
        <v>0</v>
      </c>
      <c r="V619" s="60" t="s">
        <v>531</v>
      </c>
      <c r="W619" s="46"/>
      <c r="X619" s="46">
        <f>$X$692/$W$692*W619</f>
        <v>0</v>
      </c>
      <c r="Y619" s="60" t="s">
        <v>531</v>
      </c>
      <c r="Z619" s="60" t="s">
        <v>531</v>
      </c>
      <c r="AA619" s="46">
        <f>IFERROR(SUMIF('[1]3.外注加工費'!N:N,A:A,'[1]3.外注加工費'!S:S),"")</f>
        <v>0</v>
      </c>
      <c r="AB619" s="46"/>
      <c r="AC619" s="46"/>
      <c r="AD619" s="46">
        <f t="shared" si="85"/>
        <v>0</v>
      </c>
      <c r="AE619" s="46">
        <f t="shared" si="86"/>
        <v>0</v>
      </c>
      <c r="AF619" s="52">
        <f t="shared" si="87"/>
        <v>0</v>
      </c>
      <c r="AG619" s="46">
        <f t="shared" si="88"/>
        <v>0</v>
      </c>
      <c r="AH619" s="46">
        <f t="shared" si="89"/>
        <v>0</v>
      </c>
      <c r="AI619" s="46">
        <f>IFERROR(SUMIFS('4.3期末全在庫'!$G:$G,'4.3期末全在庫'!$B:$B,'4.仕掛品(製品課) (2)'!A619,'4.3期末全在庫'!$K:$K,"半製品"),"")</f>
        <v>0</v>
      </c>
      <c r="AJ619" s="47"/>
      <c r="AK619" s="46">
        <f t="shared" si="84"/>
        <v>0</v>
      </c>
      <c r="AL619" s="48"/>
      <c r="AM619" s="50"/>
      <c r="AN619" s="7"/>
      <c r="AO619" s="4" t="e">
        <v>#N/A</v>
      </c>
      <c r="AQ619" s="3">
        <f t="shared" ca="1" si="90"/>
        <v>0</v>
      </c>
    </row>
    <row r="620" spans="1:43" ht="13.5" hidden="1" customHeight="1" outlineLevel="1">
      <c r="A620" s="59">
        <v>20200200023</v>
      </c>
      <c r="B620" s="41" t="s">
        <v>692</v>
      </c>
      <c r="C620" s="41" t="s">
        <v>481</v>
      </c>
      <c r="D620" s="41"/>
      <c r="E620" s="41" t="s">
        <v>541</v>
      </c>
      <c r="F620" s="41" t="s">
        <v>541</v>
      </c>
      <c r="G620" s="61" t="s">
        <v>531</v>
      </c>
      <c r="H620" s="43">
        <v>0</v>
      </c>
      <c r="I620" s="43"/>
      <c r="J620" s="43">
        <v>0</v>
      </c>
      <c r="K620" s="46">
        <f>IFERROR(SUMIF('[1]3.外注加工費'!N:N,A:A,'[1]3.外注加工費'!P:P),"")</f>
        <v>0</v>
      </c>
      <c r="L620" s="60" t="s">
        <v>531</v>
      </c>
      <c r="M620" s="60" t="s">
        <v>531</v>
      </c>
      <c r="N620" s="60"/>
      <c r="O620" s="60"/>
      <c r="P620" s="60"/>
      <c r="Q620" s="60"/>
      <c r="R620" s="52">
        <f ca="1">SUMIF('4.1製品別資材価格'!$A:$C,A620,'4.1製品別資材価格'!$C:$C)</f>
        <v>0</v>
      </c>
      <c r="S620" s="60" t="s">
        <v>531</v>
      </c>
      <c r="T620" s="60" t="s">
        <v>531</v>
      </c>
      <c r="U620" s="46">
        <f>IFERROR(SUMIF('4.4製品課実績'!$A:$A,'4.仕掛品(製品課) (2)'!A620,'4.4製品課実績'!D:D),"")</f>
        <v>0</v>
      </c>
      <c r="V620" s="60" t="s">
        <v>531</v>
      </c>
      <c r="W620" s="46"/>
      <c r="X620" s="46">
        <f>$X$692/$W$692*W620</f>
        <v>0</v>
      </c>
      <c r="Y620" s="60" t="s">
        <v>531</v>
      </c>
      <c r="Z620" s="60" t="s">
        <v>531</v>
      </c>
      <c r="AA620" s="46">
        <f>IFERROR(SUMIF('[1]3.外注加工費'!N:N,A:A,'[1]3.外注加工費'!S:S),"")</f>
        <v>0</v>
      </c>
      <c r="AB620" s="46"/>
      <c r="AC620" s="46"/>
      <c r="AD620" s="46">
        <f t="shared" si="85"/>
        <v>0</v>
      </c>
      <c r="AE620" s="46">
        <f t="shared" si="86"/>
        <v>0</v>
      </c>
      <c r="AF620" s="52">
        <f t="shared" si="87"/>
        <v>0</v>
      </c>
      <c r="AG620" s="46">
        <f t="shared" si="88"/>
        <v>0</v>
      </c>
      <c r="AH620" s="46">
        <f t="shared" si="89"/>
        <v>0</v>
      </c>
      <c r="AI620" s="46">
        <f>IFERROR(SUMIFS('4.3期末全在庫'!$G:$G,'4.3期末全在庫'!$B:$B,'4.仕掛品(製品課) (2)'!A620,'4.3期末全在庫'!$K:$K,"半製品"),"")</f>
        <v>0</v>
      </c>
      <c r="AJ620" s="47"/>
      <c r="AK620" s="46">
        <f t="shared" si="84"/>
        <v>0</v>
      </c>
      <c r="AL620" s="48"/>
      <c r="AM620" s="50"/>
      <c r="AN620" s="7"/>
      <c r="AO620" s="4" t="e">
        <v>#N/A</v>
      </c>
      <c r="AQ620" s="3">
        <f t="shared" ca="1" si="90"/>
        <v>0</v>
      </c>
    </row>
    <row r="621" spans="1:43" ht="13.5" hidden="1" customHeight="1" outlineLevel="1">
      <c r="A621" s="59">
        <v>20200200024</v>
      </c>
      <c r="B621" s="41" t="s">
        <v>693</v>
      </c>
      <c r="C621" s="41" t="s">
        <v>481</v>
      </c>
      <c r="D621" s="41"/>
      <c r="E621" s="41" t="s">
        <v>541</v>
      </c>
      <c r="F621" s="41" t="s">
        <v>541</v>
      </c>
      <c r="G621" s="61" t="s">
        <v>531</v>
      </c>
      <c r="H621" s="43">
        <v>0</v>
      </c>
      <c r="I621" s="43"/>
      <c r="J621" s="43">
        <v>0</v>
      </c>
      <c r="K621" s="46">
        <f>IFERROR(SUMIF('[1]3.外注加工費'!N:N,A:A,'[1]3.外注加工費'!P:P),"")</f>
        <v>0</v>
      </c>
      <c r="L621" s="60" t="s">
        <v>531</v>
      </c>
      <c r="M621" s="60" t="s">
        <v>531</v>
      </c>
      <c r="N621" s="60"/>
      <c r="O621" s="60"/>
      <c r="P621" s="60"/>
      <c r="Q621" s="60"/>
      <c r="R621" s="52">
        <f ca="1">SUMIF('4.1製品別資材価格'!$A:$C,A621,'4.1製品別資材価格'!$C:$C)</f>
        <v>0</v>
      </c>
      <c r="S621" s="60" t="s">
        <v>531</v>
      </c>
      <c r="T621" s="60" t="s">
        <v>531</v>
      </c>
      <c r="U621" s="46">
        <f>IFERROR(SUMIF('4.4製品課実績'!$A:$A,'4.仕掛品(製品課) (2)'!A621,'4.4製品課実績'!D:D),"")</f>
        <v>0</v>
      </c>
      <c r="V621" s="60" t="s">
        <v>531</v>
      </c>
      <c r="W621" s="46"/>
      <c r="X621" s="46">
        <f>$X$692/$W$692*W621</f>
        <v>0</v>
      </c>
      <c r="Y621" s="60" t="s">
        <v>531</v>
      </c>
      <c r="Z621" s="60" t="s">
        <v>531</v>
      </c>
      <c r="AA621" s="46">
        <f>IFERROR(SUMIF('[1]3.外注加工費'!N:N,A:A,'[1]3.外注加工費'!S:S),"")</f>
        <v>0</v>
      </c>
      <c r="AB621" s="46"/>
      <c r="AC621" s="46"/>
      <c r="AD621" s="46">
        <f t="shared" si="85"/>
        <v>0</v>
      </c>
      <c r="AE621" s="46">
        <f t="shared" si="86"/>
        <v>0</v>
      </c>
      <c r="AF621" s="52">
        <f t="shared" si="87"/>
        <v>0</v>
      </c>
      <c r="AG621" s="46">
        <f t="shared" si="88"/>
        <v>0</v>
      </c>
      <c r="AH621" s="46">
        <f t="shared" si="89"/>
        <v>0</v>
      </c>
      <c r="AI621" s="46">
        <f>IFERROR(SUMIFS('4.3期末全在庫'!$G:$G,'4.3期末全在庫'!$B:$B,'4.仕掛品(製品課) (2)'!A621,'4.3期末全在庫'!$K:$K,"半製品"),"")</f>
        <v>0</v>
      </c>
      <c r="AJ621" s="47"/>
      <c r="AK621" s="46">
        <f t="shared" si="84"/>
        <v>0</v>
      </c>
      <c r="AL621" s="48"/>
      <c r="AM621" s="50"/>
      <c r="AN621" s="7"/>
      <c r="AO621" s="4" t="e">
        <v>#N/A</v>
      </c>
      <c r="AQ621" s="3">
        <f t="shared" ca="1" si="90"/>
        <v>0</v>
      </c>
    </row>
    <row r="622" spans="1:43" ht="13.5" hidden="1" customHeight="1" outlineLevel="1">
      <c r="A622" s="59">
        <v>20200300013</v>
      </c>
      <c r="B622" s="41" t="s">
        <v>694</v>
      </c>
      <c r="C622" s="41" t="s">
        <v>481</v>
      </c>
      <c r="D622" s="41"/>
      <c r="E622" s="41" t="s">
        <v>541</v>
      </c>
      <c r="F622" s="41" t="s">
        <v>541</v>
      </c>
      <c r="G622" s="61" t="s">
        <v>531</v>
      </c>
      <c r="H622" s="43">
        <v>0</v>
      </c>
      <c r="I622" s="43"/>
      <c r="J622" s="43">
        <v>0</v>
      </c>
      <c r="K622" s="46">
        <f>IFERROR(SUMIF('[1]3.外注加工費'!N:N,A:A,'[1]3.外注加工費'!P:P),"")</f>
        <v>0</v>
      </c>
      <c r="L622" s="60" t="s">
        <v>531</v>
      </c>
      <c r="M622" s="60" t="s">
        <v>531</v>
      </c>
      <c r="N622" s="60"/>
      <c r="O622" s="60"/>
      <c r="P622" s="60"/>
      <c r="Q622" s="60"/>
      <c r="R622" s="52">
        <f ca="1">SUMIF('4.1製品別資材価格'!$A:$C,A622,'4.1製品別資材価格'!$C:$C)</f>
        <v>0</v>
      </c>
      <c r="S622" s="60" t="s">
        <v>531</v>
      </c>
      <c r="T622" s="60" t="s">
        <v>531</v>
      </c>
      <c r="U622" s="46">
        <f>IFERROR(SUMIF('4.4製品課実績'!$A:$A,'4.仕掛品(製品課) (2)'!A622,'4.4製品課実績'!D:D),"")</f>
        <v>0</v>
      </c>
      <c r="V622" s="60" t="s">
        <v>531</v>
      </c>
      <c r="W622" s="46"/>
      <c r="X622" s="46">
        <f>$X$692/$W$692*W622</f>
        <v>0</v>
      </c>
      <c r="Y622" s="60" t="s">
        <v>531</v>
      </c>
      <c r="Z622" s="60" t="s">
        <v>531</v>
      </c>
      <c r="AA622" s="46">
        <f>IFERROR(SUMIF('[1]3.外注加工費'!N:N,A:A,'[1]3.外注加工費'!S:S),"")</f>
        <v>0</v>
      </c>
      <c r="AB622" s="46"/>
      <c r="AC622" s="46"/>
      <c r="AD622" s="46">
        <f t="shared" si="85"/>
        <v>0</v>
      </c>
      <c r="AE622" s="46">
        <f t="shared" si="86"/>
        <v>0</v>
      </c>
      <c r="AF622" s="52">
        <f t="shared" si="87"/>
        <v>0</v>
      </c>
      <c r="AG622" s="46">
        <f t="shared" si="88"/>
        <v>0</v>
      </c>
      <c r="AH622" s="46">
        <f t="shared" si="89"/>
        <v>0</v>
      </c>
      <c r="AI622" s="46">
        <f>IFERROR(SUMIFS('4.3期末全在庫'!$G:$G,'4.3期末全在庫'!$B:$B,'4.仕掛品(製品課) (2)'!A622,'4.3期末全在庫'!$K:$K,"半製品"),"")</f>
        <v>0</v>
      </c>
      <c r="AJ622" s="47"/>
      <c r="AK622" s="46">
        <f t="shared" si="84"/>
        <v>0</v>
      </c>
      <c r="AL622" s="48"/>
      <c r="AM622" s="50"/>
      <c r="AN622" s="7"/>
      <c r="AO622" s="4" t="e">
        <v>#N/A</v>
      </c>
      <c r="AQ622" s="3">
        <f t="shared" ca="1" si="90"/>
        <v>0</v>
      </c>
    </row>
    <row r="623" spans="1:43" ht="13.5" hidden="1" customHeight="1" outlineLevel="1">
      <c r="A623" s="59">
        <v>20200300015</v>
      </c>
      <c r="B623" s="41" t="s">
        <v>695</v>
      </c>
      <c r="C623" s="41" t="s">
        <v>481</v>
      </c>
      <c r="D623" s="41"/>
      <c r="E623" s="41" t="s">
        <v>541</v>
      </c>
      <c r="F623" s="41" t="s">
        <v>541</v>
      </c>
      <c r="G623" s="61" t="s">
        <v>531</v>
      </c>
      <c r="H623" s="43">
        <v>0</v>
      </c>
      <c r="I623" s="43"/>
      <c r="J623" s="43">
        <v>0</v>
      </c>
      <c r="K623" s="46">
        <f>IFERROR(SUMIF('[1]3.外注加工費'!N:N,A:A,'[1]3.外注加工費'!P:P),"")</f>
        <v>0</v>
      </c>
      <c r="L623" s="60" t="s">
        <v>531</v>
      </c>
      <c r="M623" s="60" t="s">
        <v>531</v>
      </c>
      <c r="N623" s="60"/>
      <c r="O623" s="60"/>
      <c r="P623" s="60"/>
      <c r="Q623" s="60"/>
      <c r="R623" s="52">
        <f ca="1">SUMIF('4.1製品別資材価格'!$A:$C,A623,'4.1製品別資材価格'!$C:$C)</f>
        <v>0</v>
      </c>
      <c r="S623" s="60" t="s">
        <v>531</v>
      </c>
      <c r="T623" s="60" t="s">
        <v>531</v>
      </c>
      <c r="U623" s="46">
        <f>IFERROR(SUMIF('4.4製品課実績'!$A:$A,'4.仕掛品(製品課) (2)'!A623,'4.4製品課実績'!D:D),"")</f>
        <v>0</v>
      </c>
      <c r="V623" s="60" t="s">
        <v>531</v>
      </c>
      <c r="W623" s="46"/>
      <c r="X623" s="46">
        <f>$X$692/$W$692*W623</f>
        <v>0</v>
      </c>
      <c r="Y623" s="60" t="s">
        <v>531</v>
      </c>
      <c r="Z623" s="60" t="s">
        <v>531</v>
      </c>
      <c r="AA623" s="46">
        <f>IFERROR(SUMIF('[1]3.外注加工費'!N:N,A:A,'[1]3.外注加工費'!S:S),"")</f>
        <v>0</v>
      </c>
      <c r="AB623" s="46"/>
      <c r="AC623" s="46"/>
      <c r="AD623" s="46">
        <f t="shared" si="85"/>
        <v>0</v>
      </c>
      <c r="AE623" s="46">
        <f t="shared" si="86"/>
        <v>0</v>
      </c>
      <c r="AF623" s="52">
        <f t="shared" si="87"/>
        <v>0</v>
      </c>
      <c r="AG623" s="46">
        <f t="shared" si="88"/>
        <v>0</v>
      </c>
      <c r="AH623" s="46">
        <f t="shared" si="89"/>
        <v>0</v>
      </c>
      <c r="AI623" s="46">
        <f>IFERROR(SUMIFS('4.3期末全在庫'!$G:$G,'4.3期末全在庫'!$B:$B,'4.仕掛品(製品課) (2)'!A623,'4.3期末全在庫'!$K:$K,"半製品"),"")</f>
        <v>0</v>
      </c>
      <c r="AJ623" s="47"/>
      <c r="AK623" s="46">
        <f t="shared" si="84"/>
        <v>0</v>
      </c>
      <c r="AL623" s="48"/>
      <c r="AM623" s="50"/>
      <c r="AN623" s="7"/>
      <c r="AO623" s="4" t="e">
        <v>#N/A</v>
      </c>
      <c r="AQ623" s="3">
        <f t="shared" ca="1" si="90"/>
        <v>0</v>
      </c>
    </row>
    <row r="624" spans="1:43" ht="13.5" hidden="1" customHeight="1" outlineLevel="1">
      <c r="A624" s="59">
        <v>20200300016</v>
      </c>
      <c r="B624" s="41" t="s">
        <v>696</v>
      </c>
      <c r="C624" s="41" t="s">
        <v>481</v>
      </c>
      <c r="D624" s="41"/>
      <c r="E624" s="41" t="s">
        <v>541</v>
      </c>
      <c r="F624" s="41" t="s">
        <v>541</v>
      </c>
      <c r="G624" s="61" t="s">
        <v>531</v>
      </c>
      <c r="H624" s="43">
        <v>0</v>
      </c>
      <c r="I624" s="43"/>
      <c r="J624" s="43">
        <v>0</v>
      </c>
      <c r="K624" s="46">
        <f>IFERROR(SUMIF('[1]3.外注加工費'!N:N,A:A,'[1]3.外注加工費'!P:P),"")</f>
        <v>0</v>
      </c>
      <c r="L624" s="60" t="s">
        <v>531</v>
      </c>
      <c r="M624" s="60" t="s">
        <v>531</v>
      </c>
      <c r="N624" s="60"/>
      <c r="O624" s="60"/>
      <c r="P624" s="60"/>
      <c r="Q624" s="60"/>
      <c r="R624" s="52">
        <f ca="1">SUMIF('4.1製品別資材価格'!$A:$C,A624,'4.1製品別資材価格'!$C:$C)</f>
        <v>0</v>
      </c>
      <c r="S624" s="60" t="s">
        <v>531</v>
      </c>
      <c r="T624" s="60" t="s">
        <v>531</v>
      </c>
      <c r="U624" s="46">
        <f>IFERROR(SUMIF('4.4製品課実績'!$A:$A,'4.仕掛品(製品課) (2)'!A624,'4.4製品課実績'!D:D),"")</f>
        <v>0</v>
      </c>
      <c r="V624" s="60" t="s">
        <v>531</v>
      </c>
      <c r="W624" s="46"/>
      <c r="X624" s="46">
        <f>$X$692/$W$692*W624</f>
        <v>0</v>
      </c>
      <c r="Y624" s="60" t="s">
        <v>531</v>
      </c>
      <c r="Z624" s="60" t="s">
        <v>531</v>
      </c>
      <c r="AA624" s="46">
        <f>IFERROR(SUMIF('[1]3.外注加工費'!N:N,A:A,'[1]3.外注加工費'!S:S),"")</f>
        <v>0</v>
      </c>
      <c r="AB624" s="46"/>
      <c r="AC624" s="46"/>
      <c r="AD624" s="46">
        <f t="shared" si="85"/>
        <v>0</v>
      </c>
      <c r="AE624" s="46">
        <f t="shared" si="86"/>
        <v>0</v>
      </c>
      <c r="AF624" s="52">
        <f t="shared" si="87"/>
        <v>0</v>
      </c>
      <c r="AG624" s="46">
        <f t="shared" si="88"/>
        <v>0</v>
      </c>
      <c r="AH624" s="46">
        <f t="shared" si="89"/>
        <v>0</v>
      </c>
      <c r="AI624" s="46">
        <f>IFERROR(SUMIFS('4.3期末全在庫'!$G:$G,'4.3期末全在庫'!$B:$B,'4.仕掛品(製品課) (2)'!A624,'4.3期末全在庫'!$K:$K,"半製品"),"")</f>
        <v>0</v>
      </c>
      <c r="AJ624" s="47"/>
      <c r="AK624" s="46">
        <f t="shared" si="84"/>
        <v>0</v>
      </c>
      <c r="AL624" s="48"/>
      <c r="AM624" s="50"/>
      <c r="AN624" s="7"/>
      <c r="AO624" s="4" t="e">
        <v>#N/A</v>
      </c>
      <c r="AQ624" s="3">
        <f t="shared" ca="1" si="90"/>
        <v>0</v>
      </c>
    </row>
    <row r="625" spans="1:43" ht="13.5" hidden="1" customHeight="1" outlineLevel="1">
      <c r="A625" s="59">
        <v>20200300097</v>
      </c>
      <c r="B625" s="41" t="s">
        <v>697</v>
      </c>
      <c r="C625" s="41" t="s">
        <v>481</v>
      </c>
      <c r="D625" s="41"/>
      <c r="E625" s="41" t="s">
        <v>541</v>
      </c>
      <c r="F625" s="41" t="s">
        <v>541</v>
      </c>
      <c r="G625" s="61" t="s">
        <v>531</v>
      </c>
      <c r="H625" s="43">
        <v>0</v>
      </c>
      <c r="I625" s="43"/>
      <c r="J625" s="43">
        <v>0</v>
      </c>
      <c r="K625" s="46">
        <f>IFERROR(SUMIF('[1]3.外注加工費'!N:N,A:A,'[1]3.外注加工費'!P:P),"")</f>
        <v>0</v>
      </c>
      <c r="L625" s="60" t="s">
        <v>531</v>
      </c>
      <c r="M625" s="60" t="s">
        <v>531</v>
      </c>
      <c r="N625" s="60"/>
      <c r="O625" s="60"/>
      <c r="P625" s="60"/>
      <c r="Q625" s="60"/>
      <c r="R625" s="52">
        <f ca="1">SUMIF('4.1製品別資材価格'!$A:$C,A625,'4.1製品別資材価格'!$C:$C)</f>
        <v>0</v>
      </c>
      <c r="S625" s="60" t="s">
        <v>531</v>
      </c>
      <c r="T625" s="60" t="s">
        <v>531</v>
      </c>
      <c r="U625" s="46">
        <f>IFERROR(SUMIF('4.4製品課実績'!$A:$A,'4.仕掛品(製品課) (2)'!A625,'4.4製品課実績'!D:D),"")</f>
        <v>0</v>
      </c>
      <c r="V625" s="60" t="s">
        <v>531</v>
      </c>
      <c r="W625" s="46"/>
      <c r="X625" s="46">
        <f>$X$692/$W$692*W625</f>
        <v>0</v>
      </c>
      <c r="Y625" s="60" t="s">
        <v>531</v>
      </c>
      <c r="Z625" s="60" t="s">
        <v>531</v>
      </c>
      <c r="AA625" s="46">
        <f>IFERROR(SUMIF('[1]3.外注加工費'!N:N,A:A,'[1]3.外注加工費'!S:S),"")</f>
        <v>0</v>
      </c>
      <c r="AB625" s="46"/>
      <c r="AC625" s="46"/>
      <c r="AD625" s="46">
        <f t="shared" si="85"/>
        <v>0</v>
      </c>
      <c r="AE625" s="46">
        <f t="shared" si="86"/>
        <v>0</v>
      </c>
      <c r="AF625" s="52">
        <f t="shared" si="87"/>
        <v>0</v>
      </c>
      <c r="AG625" s="46">
        <f t="shared" si="88"/>
        <v>0</v>
      </c>
      <c r="AH625" s="46">
        <f t="shared" si="89"/>
        <v>0</v>
      </c>
      <c r="AI625" s="46">
        <f>IFERROR(SUMIFS('4.3期末全在庫'!$G:$G,'4.3期末全在庫'!$B:$B,'4.仕掛品(製品課) (2)'!A625,'4.3期末全在庫'!$K:$K,"半製品"),"")</f>
        <v>0</v>
      </c>
      <c r="AJ625" s="47"/>
      <c r="AK625" s="46">
        <f t="shared" si="84"/>
        <v>0</v>
      </c>
      <c r="AL625" s="48"/>
      <c r="AM625" s="50"/>
      <c r="AN625" s="7"/>
      <c r="AO625" s="4" t="e">
        <v>#N/A</v>
      </c>
      <c r="AQ625" s="3">
        <f t="shared" ca="1" si="90"/>
        <v>0</v>
      </c>
    </row>
    <row r="626" spans="1:43" ht="13.5" customHeight="1" collapsed="1">
      <c r="A626" s="59">
        <v>20200400002</v>
      </c>
      <c r="B626" s="41" t="s">
        <v>698</v>
      </c>
      <c r="C626" s="41" t="s">
        <v>481</v>
      </c>
      <c r="D626" s="41"/>
      <c r="E626" s="41" t="s">
        <v>541</v>
      </c>
      <c r="F626" s="41" t="s">
        <v>541</v>
      </c>
      <c r="G626" s="61" t="s">
        <v>531</v>
      </c>
      <c r="H626" s="43">
        <v>0</v>
      </c>
      <c r="I626" s="43"/>
      <c r="J626" s="43">
        <v>0</v>
      </c>
      <c r="K626" s="46">
        <f>IFERROR(SUMIF('3.外注加工費'!N:N,A:A,'3.外注加工費'!P:P),"")</f>
        <v>61193</v>
      </c>
      <c r="L626" s="60" t="s">
        <v>531</v>
      </c>
      <c r="M626" s="60" t="s">
        <v>531</v>
      </c>
      <c r="N626" s="60"/>
      <c r="O626" s="60"/>
      <c r="P626" s="60"/>
      <c r="Q626" s="60"/>
      <c r="R626" s="52">
        <f ca="1">SUMIF('4.1製品別資材価格'!$A:$C,A626,'4.1製品別資材価格'!$C:$C)</f>
        <v>0</v>
      </c>
      <c r="S626" s="60" t="s">
        <v>531</v>
      </c>
      <c r="T626" s="60" t="s">
        <v>531</v>
      </c>
      <c r="U626" s="46">
        <f>IFERROR(SUMIF('4.4製品課実績'!$A:$A,'4.仕掛品(製品課) (2)'!A626,'4.4製品課実績'!D:D),"")</f>
        <v>0</v>
      </c>
      <c r="V626" s="60" t="s">
        <v>531</v>
      </c>
      <c r="W626" s="46"/>
      <c r="X626" s="46">
        <f>$X$692/$W$692*W626</f>
        <v>0</v>
      </c>
      <c r="Y626" s="60" t="s">
        <v>531</v>
      </c>
      <c r="Z626" s="60" t="s">
        <v>531</v>
      </c>
      <c r="AA626" s="46">
        <f ca="1">IFERROR(SUMIF('3.外注加工費'!N:N,A:A,'3.外注加工費'!S:S),"")</f>
        <v>14847151.205685228</v>
      </c>
      <c r="AB626" s="46"/>
      <c r="AC626" s="46"/>
      <c r="AD626" s="46">
        <f t="shared" si="85"/>
        <v>61193</v>
      </c>
      <c r="AE626" s="46">
        <f t="shared" ca="1" si="86"/>
        <v>14847151.205685228</v>
      </c>
      <c r="AF626" s="52">
        <f t="shared" ca="1" si="87"/>
        <v>242.62826149535451</v>
      </c>
      <c r="AG626" s="46">
        <f t="shared" si="88"/>
        <v>0</v>
      </c>
      <c r="AH626" s="46">
        <f t="shared" ca="1" si="89"/>
        <v>0</v>
      </c>
      <c r="AI626" s="46">
        <f>IFERROR(SUMIFS('4.3期末全在庫'!$G:$G,'4.3期末全在庫'!$B:$B,'4.仕掛品(製品課) (2)'!A626,'4.3期末全在庫'!$K:$K,"半製品"),"")</f>
        <v>0</v>
      </c>
      <c r="AJ626" s="47"/>
      <c r="AK626" s="46">
        <f t="shared" ca="1" si="84"/>
        <v>0</v>
      </c>
      <c r="AL626" s="48"/>
      <c r="AM626" s="50"/>
      <c r="AN626" s="7"/>
      <c r="AO626" s="4" t="e">
        <v>#N/A</v>
      </c>
      <c r="AQ626" s="3" t="str">
        <f t="shared" ca="1" si="90"/>
        <v>ok</v>
      </c>
    </row>
    <row r="627" spans="1:43" ht="13.5" customHeight="1">
      <c r="A627" s="59">
        <v>20200600069</v>
      </c>
      <c r="B627" s="41" t="s">
        <v>699</v>
      </c>
      <c r="C627" s="41" t="s">
        <v>481</v>
      </c>
      <c r="D627" s="41"/>
      <c r="E627" s="41" t="s">
        <v>541</v>
      </c>
      <c r="F627" s="41" t="s">
        <v>541</v>
      </c>
      <c r="G627" s="61" t="s">
        <v>531</v>
      </c>
      <c r="H627" s="43">
        <v>0</v>
      </c>
      <c r="I627" s="43"/>
      <c r="J627" s="43">
        <v>0</v>
      </c>
      <c r="K627" s="46">
        <f>IFERROR(SUMIF('3.外注加工費'!N:N,A:A,'3.外注加工費'!P:P),"")</f>
        <v>2583</v>
      </c>
      <c r="L627" s="60" t="s">
        <v>531</v>
      </c>
      <c r="M627" s="60" t="s">
        <v>531</v>
      </c>
      <c r="N627" s="60"/>
      <c r="O627" s="60"/>
      <c r="P627" s="60"/>
      <c r="Q627" s="60"/>
      <c r="R627" s="52">
        <f ca="1">SUMIF('4.1製品別資材価格'!$A:$C,A627,'4.1製品別資材価格'!$C:$C)</f>
        <v>0</v>
      </c>
      <c r="S627" s="60" t="s">
        <v>531</v>
      </c>
      <c r="T627" s="60" t="s">
        <v>531</v>
      </c>
      <c r="U627" s="46">
        <f>IFERROR(SUMIF('4.4製品課実績'!$A:$A,'4.仕掛品(製品課) (2)'!A627,'4.4製品課実績'!D:D),"")</f>
        <v>0</v>
      </c>
      <c r="V627" s="60" t="s">
        <v>531</v>
      </c>
      <c r="W627" s="46"/>
      <c r="X627" s="46">
        <f>$X$692/$W$692*W627</f>
        <v>0</v>
      </c>
      <c r="Y627" s="60" t="s">
        <v>531</v>
      </c>
      <c r="Z627" s="60" t="s">
        <v>531</v>
      </c>
      <c r="AA627" s="46">
        <f ca="1">IFERROR(SUMIF('3.外注加工費'!N:N,A:A,'3.外注加工費'!S:S),"")</f>
        <v>336770.41268205934</v>
      </c>
      <c r="AB627" s="46"/>
      <c r="AC627" s="46"/>
      <c r="AD627" s="46">
        <f t="shared" si="85"/>
        <v>2583</v>
      </c>
      <c r="AE627" s="46">
        <f t="shared" ca="1" si="86"/>
        <v>336770.41268205934</v>
      </c>
      <c r="AF627" s="52">
        <f t="shared" ca="1" si="87"/>
        <v>130.37956356254716</v>
      </c>
      <c r="AG627" s="46">
        <f t="shared" si="88"/>
        <v>0</v>
      </c>
      <c r="AH627" s="46">
        <f t="shared" ca="1" si="89"/>
        <v>0</v>
      </c>
      <c r="AI627" s="46">
        <f>IFERROR(SUMIFS('4.3期末全在庫'!$G:$G,'4.3期末全在庫'!$B:$B,'4.仕掛品(製品課) (2)'!A627,'4.3期末全在庫'!$K:$K,"半製品"),"")</f>
        <v>0</v>
      </c>
      <c r="AJ627" s="47"/>
      <c r="AK627" s="46">
        <f t="shared" ca="1" si="84"/>
        <v>0</v>
      </c>
      <c r="AL627" s="48"/>
      <c r="AM627" s="50"/>
      <c r="AN627" s="7"/>
      <c r="AO627" s="4" t="e">
        <v>#N/A</v>
      </c>
      <c r="AQ627" s="3" t="str">
        <f t="shared" ca="1" si="90"/>
        <v>ok</v>
      </c>
    </row>
    <row r="628" spans="1:43" ht="13.5" hidden="1" customHeight="1" outlineLevel="1">
      <c r="A628" s="59">
        <v>20201200040</v>
      </c>
      <c r="B628" s="41" t="s">
        <v>700</v>
      </c>
      <c r="C628" s="41" t="s">
        <v>481</v>
      </c>
      <c r="D628" s="41"/>
      <c r="E628" s="41" t="s">
        <v>541</v>
      </c>
      <c r="F628" s="41" t="s">
        <v>481</v>
      </c>
      <c r="G628" s="42"/>
      <c r="H628" s="43">
        <v>0</v>
      </c>
      <c r="I628" s="43"/>
      <c r="J628" s="43">
        <v>0</v>
      </c>
      <c r="K628" s="46">
        <f>IFERROR(SUMIF('[1]3.外注加工費'!N:N,A:A,'[1]3.外注加工費'!P:P),"")</f>
        <v>0</v>
      </c>
      <c r="L628" s="60" t="s">
        <v>531</v>
      </c>
      <c r="M628" s="60" t="s">
        <v>531</v>
      </c>
      <c r="N628" s="60"/>
      <c r="O628" s="60"/>
      <c r="P628" s="60"/>
      <c r="Q628" s="60"/>
      <c r="R628" s="52">
        <f ca="1">SUMIF('4.1製品別資材価格'!$A:$C,A628,'4.1製品別資材価格'!$C:$C)</f>
        <v>0</v>
      </c>
      <c r="S628" s="60" t="s">
        <v>531</v>
      </c>
      <c r="T628" s="60" t="s">
        <v>531</v>
      </c>
      <c r="U628" s="46">
        <f>IFERROR(SUMIF('4.4製品課実績'!$A:$A,'4.仕掛品(製品課) (2)'!A628,'4.4製品課実績'!D:D),"")</f>
        <v>0</v>
      </c>
      <c r="V628" s="60" t="s">
        <v>531</v>
      </c>
      <c r="W628" s="46"/>
      <c r="X628" s="46">
        <f>$X$692/$W$692*W628</f>
        <v>0</v>
      </c>
      <c r="Y628" s="60" t="s">
        <v>531</v>
      </c>
      <c r="Z628" s="60" t="s">
        <v>531</v>
      </c>
      <c r="AA628" s="46">
        <f>IFERROR(SUMIF('[1]3.外注加工費'!N:N,A:A,'[1]3.外注加工費'!S:S),"")</f>
        <v>0</v>
      </c>
      <c r="AB628" s="46"/>
      <c r="AC628" s="46"/>
      <c r="AD628" s="46">
        <f t="shared" si="85"/>
        <v>0</v>
      </c>
      <c r="AE628" s="46">
        <f t="shared" si="86"/>
        <v>0</v>
      </c>
      <c r="AF628" s="52">
        <f t="shared" si="87"/>
        <v>0</v>
      </c>
      <c r="AG628" s="46">
        <f t="shared" si="88"/>
        <v>0</v>
      </c>
      <c r="AH628" s="46">
        <f t="shared" si="89"/>
        <v>0</v>
      </c>
      <c r="AI628" s="46">
        <f>IFERROR(SUMIFS('4.3期末全在庫'!$G:$G,'4.3期末全在庫'!$B:$B,'4.仕掛品(製品課) (2)'!A628,'4.3期末全在庫'!$K:$K,"半製品"),"")</f>
        <v>0</v>
      </c>
      <c r="AJ628" s="47"/>
      <c r="AK628" s="46">
        <f t="shared" si="84"/>
        <v>0</v>
      </c>
      <c r="AL628" s="48"/>
      <c r="AM628" s="50"/>
      <c r="AN628" s="7"/>
      <c r="AO628" s="4" t="e">
        <v>#N/A</v>
      </c>
      <c r="AQ628" s="3">
        <f t="shared" ca="1" si="90"/>
        <v>0</v>
      </c>
    </row>
    <row r="629" spans="1:43" ht="13.5" hidden="1" customHeight="1" outlineLevel="1">
      <c r="A629" s="59">
        <v>20201200051</v>
      </c>
      <c r="B629" s="41" t="s">
        <v>701</v>
      </c>
      <c r="C629" s="41" t="s">
        <v>481</v>
      </c>
      <c r="D629" s="41"/>
      <c r="E629" s="41" t="s">
        <v>541</v>
      </c>
      <c r="F629" s="41" t="s">
        <v>541</v>
      </c>
      <c r="G629" s="61" t="s">
        <v>531</v>
      </c>
      <c r="H629" s="43">
        <v>0</v>
      </c>
      <c r="I629" s="43"/>
      <c r="J629" s="43">
        <v>0</v>
      </c>
      <c r="K629" s="46">
        <f>IFERROR(SUMIF('[1]3.外注加工費'!N:N,A:A,'[1]3.外注加工費'!P:P),"")</f>
        <v>0</v>
      </c>
      <c r="L629" s="60" t="s">
        <v>531</v>
      </c>
      <c r="M629" s="60" t="s">
        <v>531</v>
      </c>
      <c r="N629" s="60"/>
      <c r="O629" s="60"/>
      <c r="P629" s="60"/>
      <c r="Q629" s="60"/>
      <c r="R629" s="52">
        <f ca="1">SUMIF('4.1製品別資材価格'!$A:$C,A629,'4.1製品別資材価格'!$C:$C)</f>
        <v>0</v>
      </c>
      <c r="S629" s="60" t="s">
        <v>531</v>
      </c>
      <c r="T629" s="60" t="s">
        <v>531</v>
      </c>
      <c r="U629" s="46">
        <f>IFERROR(SUMIF('4.4製品課実績'!$A:$A,'4.仕掛品(製品課) (2)'!A629,'4.4製品課実績'!D:D),"")</f>
        <v>0</v>
      </c>
      <c r="V629" s="60" t="s">
        <v>531</v>
      </c>
      <c r="W629" s="46"/>
      <c r="X629" s="46">
        <f>$X$692/$W$692*W629</f>
        <v>0</v>
      </c>
      <c r="Y629" s="60" t="s">
        <v>531</v>
      </c>
      <c r="Z629" s="60" t="s">
        <v>531</v>
      </c>
      <c r="AA629" s="46">
        <f>IFERROR(SUMIF('[1]3.外注加工費'!N:N,A:A,'[1]3.外注加工費'!S:S),"")</f>
        <v>0</v>
      </c>
      <c r="AB629" s="46"/>
      <c r="AC629" s="46"/>
      <c r="AD629" s="46">
        <f t="shared" si="85"/>
        <v>0</v>
      </c>
      <c r="AE629" s="46">
        <f t="shared" si="86"/>
        <v>0</v>
      </c>
      <c r="AF629" s="52">
        <f t="shared" si="87"/>
        <v>0</v>
      </c>
      <c r="AG629" s="46">
        <f t="shared" si="88"/>
        <v>0</v>
      </c>
      <c r="AH629" s="46">
        <f t="shared" si="89"/>
        <v>0</v>
      </c>
      <c r="AI629" s="46">
        <f>IFERROR(SUMIFS('4.3期末全在庫'!$G:$G,'4.3期末全在庫'!$B:$B,'4.仕掛品(製品課) (2)'!A629,'4.3期末全在庫'!$K:$K,"半製品"),"")</f>
        <v>0</v>
      </c>
      <c r="AJ629" s="47"/>
      <c r="AK629" s="46">
        <f t="shared" si="84"/>
        <v>0</v>
      </c>
      <c r="AL629" s="48"/>
      <c r="AM629" s="50"/>
      <c r="AN629" s="7"/>
      <c r="AO629" s="4" t="e">
        <v>#N/A</v>
      </c>
      <c r="AQ629" s="3">
        <f t="shared" ca="1" si="90"/>
        <v>0</v>
      </c>
    </row>
    <row r="630" spans="1:43" ht="13.5" customHeight="1" collapsed="1">
      <c r="A630" s="59">
        <v>20210200051</v>
      </c>
      <c r="B630" s="41" t="s">
        <v>702</v>
      </c>
      <c r="C630" s="41" t="s">
        <v>481</v>
      </c>
      <c r="D630" s="41"/>
      <c r="E630" s="41" t="s">
        <v>541</v>
      </c>
      <c r="F630" s="41" t="s">
        <v>541</v>
      </c>
      <c r="G630" s="61" t="s">
        <v>531</v>
      </c>
      <c r="H630" s="43">
        <v>0</v>
      </c>
      <c r="I630" s="43"/>
      <c r="J630" s="43">
        <v>0</v>
      </c>
      <c r="K630" s="46">
        <f>IFERROR(SUMIF('3.外注加工費'!N:N,A:A,'3.外注加工費'!P:P),"")</f>
        <v>29572</v>
      </c>
      <c r="L630" s="60" t="s">
        <v>531</v>
      </c>
      <c r="M630" s="60" t="s">
        <v>531</v>
      </c>
      <c r="N630" s="60"/>
      <c r="O630" s="60"/>
      <c r="P630" s="60"/>
      <c r="Q630" s="60"/>
      <c r="R630" s="52">
        <f ca="1">SUMIF('4.1製品別資材価格'!$A:$C,A630,'4.1製品別資材価格'!$C:$C)</f>
        <v>0</v>
      </c>
      <c r="S630" s="60" t="s">
        <v>531</v>
      </c>
      <c r="T630" s="60" t="s">
        <v>531</v>
      </c>
      <c r="U630" s="46">
        <f>IFERROR(SUMIF('4.4製品課実績'!$A:$A,'4.仕掛品(製品課) (2)'!A630,'4.4製品課実績'!D:D),"")</f>
        <v>0</v>
      </c>
      <c r="V630" s="60" t="s">
        <v>531</v>
      </c>
      <c r="W630" s="46"/>
      <c r="X630" s="46">
        <f>$X$692/$W$692*W630</f>
        <v>0</v>
      </c>
      <c r="Y630" s="60" t="s">
        <v>531</v>
      </c>
      <c r="Z630" s="60" t="s">
        <v>531</v>
      </c>
      <c r="AA630" s="46">
        <f ca="1">IFERROR(SUMIF('3.外注加工費'!N:N,A:A,'3.外注加工費'!S:S),"")</f>
        <v>4894956.1756369844</v>
      </c>
      <c r="AB630" s="46"/>
      <c r="AC630" s="46"/>
      <c r="AD630" s="46">
        <f t="shared" si="85"/>
        <v>29572</v>
      </c>
      <c r="AE630" s="46">
        <f t="shared" ca="1" si="86"/>
        <v>4894956.1756369844</v>
      </c>
      <c r="AF630" s="52">
        <f t="shared" ca="1" si="87"/>
        <v>165.52672039892414</v>
      </c>
      <c r="AG630" s="46">
        <f t="shared" si="88"/>
        <v>0</v>
      </c>
      <c r="AH630" s="46">
        <f t="shared" ca="1" si="89"/>
        <v>0</v>
      </c>
      <c r="AI630" s="46">
        <f>IFERROR(SUMIFS('4.3期末全在庫'!$G:$G,'4.3期末全在庫'!$B:$B,'4.仕掛品(製品課) (2)'!A630,'4.3期末全在庫'!$K:$K,"半製品"),"")</f>
        <v>0</v>
      </c>
      <c r="AJ630" s="47"/>
      <c r="AK630" s="46">
        <f t="shared" ca="1" si="84"/>
        <v>0</v>
      </c>
      <c r="AL630" s="48"/>
      <c r="AM630" s="50"/>
      <c r="AN630" s="7"/>
      <c r="AO630" s="4" t="e">
        <v>#N/A</v>
      </c>
      <c r="AQ630" s="3" t="str">
        <f t="shared" ca="1" si="90"/>
        <v>ok</v>
      </c>
    </row>
    <row r="631" spans="1:43" ht="13.5" hidden="1" customHeight="1" outlineLevel="1">
      <c r="A631" s="59">
        <v>20210400015</v>
      </c>
      <c r="B631" s="41" t="s">
        <v>703</v>
      </c>
      <c r="C631" s="41" t="s">
        <v>481</v>
      </c>
      <c r="D631" s="41"/>
      <c r="E631" s="41" t="s">
        <v>481</v>
      </c>
      <c r="F631" s="41" t="s">
        <v>481</v>
      </c>
      <c r="G631" s="42">
        <f ca="1">IFERROR(VLOOKUP(F631,'[1]2.仕掛品(製造部)'!MY:NB,4,0),0)</f>
        <v>0</v>
      </c>
      <c r="H631" s="43">
        <v>0</v>
      </c>
      <c r="I631" s="43"/>
      <c r="J631" s="43">
        <v>0</v>
      </c>
      <c r="K631" s="46">
        <f>IFERROR(SUMIF('[1]3.外注加工費'!N:N,A:A,'[1]3.外注加工費'!P:P),"")</f>
        <v>0</v>
      </c>
      <c r="L631" s="60" t="s">
        <v>531</v>
      </c>
      <c r="M631" s="60" t="s">
        <v>531</v>
      </c>
      <c r="N631" s="60"/>
      <c r="O631" s="60"/>
      <c r="P631" s="60"/>
      <c r="Q631" s="60"/>
      <c r="R631" s="52">
        <f ca="1">SUMIF('4.1製品別資材価格'!$A:$C,A631,'4.1製品別資材価格'!$C:$C)</f>
        <v>0</v>
      </c>
      <c r="S631" s="60" t="s">
        <v>531</v>
      </c>
      <c r="T631" s="60" t="s">
        <v>531</v>
      </c>
      <c r="U631" s="46">
        <f>IFERROR(SUMIF('4.4製品課実績'!$A:$A,'4.仕掛品(製品課) (2)'!A631,'4.4製品課実績'!D:D),"")</f>
        <v>0</v>
      </c>
      <c r="V631" s="60" t="s">
        <v>531</v>
      </c>
      <c r="W631" s="46"/>
      <c r="X631" s="46">
        <f>$X$692/$W$692*W631</f>
        <v>0</v>
      </c>
      <c r="Y631" s="60" t="s">
        <v>531</v>
      </c>
      <c r="Z631" s="60" t="s">
        <v>531</v>
      </c>
      <c r="AA631" s="46">
        <f>IFERROR(SUMIF('[1]3.外注加工費'!N:N,A:A,'[1]3.外注加工費'!S:S),"")</f>
        <v>0</v>
      </c>
      <c r="AB631" s="46"/>
      <c r="AC631" s="46"/>
      <c r="AD631" s="46">
        <f t="shared" si="85"/>
        <v>0</v>
      </c>
      <c r="AE631" s="46">
        <f t="shared" si="86"/>
        <v>0</v>
      </c>
      <c r="AF631" s="52">
        <f t="shared" si="87"/>
        <v>0</v>
      </c>
      <c r="AG631" s="46">
        <f t="shared" si="88"/>
        <v>0</v>
      </c>
      <c r="AH631" s="46">
        <f t="shared" si="89"/>
        <v>0</v>
      </c>
      <c r="AI631" s="46">
        <f>IFERROR(SUMIFS('4.3期末全在庫'!$G:$G,'4.3期末全在庫'!$B:$B,'4.仕掛品(製品課) (2)'!A631,'4.3期末全在庫'!$K:$K,"半製品"),"")</f>
        <v>0</v>
      </c>
      <c r="AJ631" s="47"/>
      <c r="AK631" s="46">
        <f t="shared" si="84"/>
        <v>0</v>
      </c>
      <c r="AL631" s="48"/>
      <c r="AM631" s="50"/>
      <c r="AN631" s="7"/>
      <c r="AO631" s="4" t="e">
        <v>#N/A</v>
      </c>
      <c r="AQ631" s="3">
        <f t="shared" ca="1" si="90"/>
        <v>0</v>
      </c>
    </row>
    <row r="632" spans="1:43" ht="13.5" hidden="1" customHeight="1" outlineLevel="1">
      <c r="A632" s="59">
        <v>20210700017</v>
      </c>
      <c r="B632" s="41" t="s">
        <v>704</v>
      </c>
      <c r="C632" s="41" t="s">
        <v>481</v>
      </c>
      <c r="D632" s="41"/>
      <c r="E632" s="41" t="s">
        <v>481</v>
      </c>
      <c r="F632" s="41" t="s">
        <v>481</v>
      </c>
      <c r="G632" s="42">
        <f ca="1">IFERROR(VLOOKUP(F632,'[1]2.仕掛品(製造部)'!MY:NB,4,0),0)</f>
        <v>0</v>
      </c>
      <c r="H632" s="43">
        <v>0</v>
      </c>
      <c r="I632" s="43"/>
      <c r="J632" s="43">
        <v>0</v>
      </c>
      <c r="K632" s="46">
        <f>IFERROR(SUMIF('[1]3.外注加工費'!N:N,A:A,'[1]3.外注加工費'!P:P),"")</f>
        <v>0</v>
      </c>
      <c r="L632" s="60" t="s">
        <v>531</v>
      </c>
      <c r="M632" s="60" t="s">
        <v>531</v>
      </c>
      <c r="N632" s="60"/>
      <c r="O632" s="60"/>
      <c r="P632" s="60"/>
      <c r="Q632" s="60"/>
      <c r="R632" s="52">
        <f ca="1">SUMIF('4.1製品別資材価格'!$A:$C,A632,'4.1製品別資材価格'!$C:$C)</f>
        <v>0</v>
      </c>
      <c r="S632" s="60" t="s">
        <v>531</v>
      </c>
      <c r="T632" s="60" t="s">
        <v>531</v>
      </c>
      <c r="U632" s="46">
        <f>IFERROR(SUMIF('4.4製品課実績'!$A:$A,'4.仕掛品(製品課) (2)'!A632,'4.4製品課実績'!D:D),"")</f>
        <v>0</v>
      </c>
      <c r="V632" s="60" t="s">
        <v>531</v>
      </c>
      <c r="W632" s="46"/>
      <c r="X632" s="46">
        <f>$X$692/$W$692*W632</f>
        <v>0</v>
      </c>
      <c r="Y632" s="60" t="s">
        <v>531</v>
      </c>
      <c r="Z632" s="60" t="s">
        <v>531</v>
      </c>
      <c r="AA632" s="46">
        <f ca="1">IFERROR(SUMIF('[1]3.外注加工費'!N:N,A:A,'[1]3.外注加工費'!S:S),"")</f>
        <v>0</v>
      </c>
      <c r="AB632" s="46"/>
      <c r="AC632" s="46"/>
      <c r="AD632" s="46">
        <f t="shared" si="85"/>
        <v>0</v>
      </c>
      <c r="AE632" s="46">
        <f t="shared" ca="1" si="86"/>
        <v>0</v>
      </c>
      <c r="AF632" s="52">
        <f t="shared" ca="1" si="87"/>
        <v>0</v>
      </c>
      <c r="AG632" s="46">
        <f t="shared" si="88"/>
        <v>0</v>
      </c>
      <c r="AH632" s="46">
        <f t="shared" ca="1" si="89"/>
        <v>0</v>
      </c>
      <c r="AI632" s="46">
        <f>IFERROR(SUMIFS('4.3期末全在庫'!$G:$G,'4.3期末全在庫'!$B:$B,'4.仕掛品(製品課) (2)'!A632,'4.3期末全在庫'!$K:$K,"半製品"),"")</f>
        <v>0</v>
      </c>
      <c r="AJ632" s="47"/>
      <c r="AK632" s="46">
        <f t="shared" ca="1" si="84"/>
        <v>0</v>
      </c>
      <c r="AL632" s="48"/>
      <c r="AM632" s="50"/>
      <c r="AN632" s="7"/>
      <c r="AO632" s="4" t="e">
        <v>#N/A</v>
      </c>
      <c r="AQ632" s="3">
        <f t="shared" ca="1" si="90"/>
        <v>0</v>
      </c>
    </row>
    <row r="633" spans="1:43" ht="13.5" hidden="1" customHeight="1" outlineLevel="1">
      <c r="A633" s="59">
        <v>20211000062</v>
      </c>
      <c r="B633" s="41" t="s">
        <v>705</v>
      </c>
      <c r="C633" s="41" t="s">
        <v>481</v>
      </c>
      <c r="D633" s="41"/>
      <c r="E633" s="41" t="s">
        <v>481</v>
      </c>
      <c r="F633" s="41" t="s">
        <v>481</v>
      </c>
      <c r="G633" s="42">
        <f ca="1">IFERROR(VLOOKUP(F633,'[1]2.仕掛品(製造部)'!MY:NB,4,0),0)</f>
        <v>0</v>
      </c>
      <c r="H633" s="43">
        <v>0</v>
      </c>
      <c r="I633" s="43"/>
      <c r="J633" s="43">
        <v>0</v>
      </c>
      <c r="K633" s="46">
        <f>IFERROR(SUMIF('[1]3.外注加工費'!N:N,A:A,'[1]3.外注加工費'!P:P),"")</f>
        <v>0</v>
      </c>
      <c r="L633" s="60" t="s">
        <v>531</v>
      </c>
      <c r="M633" s="60" t="s">
        <v>531</v>
      </c>
      <c r="N633" s="60"/>
      <c r="O633" s="60"/>
      <c r="P633" s="60"/>
      <c r="Q633" s="60"/>
      <c r="R633" s="52">
        <f ca="1">SUMIF('4.1製品別資材価格'!$A:$C,A633,'4.1製品別資材価格'!$C:$C)</f>
        <v>0</v>
      </c>
      <c r="S633" s="60" t="s">
        <v>531</v>
      </c>
      <c r="T633" s="60" t="s">
        <v>531</v>
      </c>
      <c r="U633" s="46">
        <f>IFERROR(SUMIF('4.4製品課実績'!$A:$A,'4.仕掛品(製品課) (2)'!A633,'4.4製品課実績'!D:D),"")</f>
        <v>0</v>
      </c>
      <c r="V633" s="60" t="s">
        <v>531</v>
      </c>
      <c r="W633" s="46"/>
      <c r="X633" s="46">
        <f>$X$692/$W$692*W633</f>
        <v>0</v>
      </c>
      <c r="Y633" s="60" t="s">
        <v>531</v>
      </c>
      <c r="Z633" s="60" t="s">
        <v>531</v>
      </c>
      <c r="AA633" s="46" t="str">
        <f ca="1">IFERROR(SUMIF('[1]3.外注加工費'!N:N,A:A,'[1]3.外注加工費'!S:S),"")</f>
        <v/>
      </c>
      <c r="AB633" s="46"/>
      <c r="AC633" s="46"/>
      <c r="AD633" s="46">
        <f t="shared" si="85"/>
        <v>0</v>
      </c>
      <c r="AE633" s="46">
        <f t="shared" ca="1" si="86"/>
        <v>0</v>
      </c>
      <c r="AF633" s="52">
        <f t="shared" ca="1" si="87"/>
        <v>0</v>
      </c>
      <c r="AG633" s="46">
        <f t="shared" si="88"/>
        <v>0</v>
      </c>
      <c r="AH633" s="46">
        <f t="shared" ca="1" si="89"/>
        <v>0</v>
      </c>
      <c r="AI633" s="46">
        <f>IFERROR(SUMIFS('4.3期末全在庫'!$G:$G,'4.3期末全在庫'!$B:$B,'4.仕掛品(製品課) (2)'!A633,'4.3期末全在庫'!$K:$K,"半製品"),"")</f>
        <v>0</v>
      </c>
      <c r="AJ633" s="47"/>
      <c r="AK633" s="46">
        <f t="shared" ca="1" si="84"/>
        <v>0</v>
      </c>
      <c r="AL633" s="48"/>
      <c r="AM633" s="50"/>
      <c r="AN633" s="7"/>
      <c r="AO633" s="4" t="e">
        <v>#N/A</v>
      </c>
      <c r="AQ633" s="3">
        <f t="shared" ca="1" si="90"/>
        <v>0</v>
      </c>
    </row>
    <row r="634" spans="1:43" ht="13.5" customHeight="1" collapsed="1">
      <c r="A634" s="59">
        <v>20220100037</v>
      </c>
      <c r="B634" s="41" t="s">
        <v>706</v>
      </c>
      <c r="C634" s="41" t="s">
        <v>481</v>
      </c>
      <c r="D634" s="41"/>
      <c r="E634" s="41" t="s">
        <v>481</v>
      </c>
      <c r="F634" s="41" t="s">
        <v>481</v>
      </c>
      <c r="G634" s="42">
        <f ca="1">IFERROR(VLOOKUP(F634,'[1]2.仕掛品(製造部)'!MY:NB,4,0),0)</f>
        <v>0</v>
      </c>
      <c r="H634" s="43">
        <v>0</v>
      </c>
      <c r="I634" s="43"/>
      <c r="J634" s="43">
        <v>0</v>
      </c>
      <c r="K634" s="46">
        <f>IFERROR(SUMIF('3.外注加工費'!N:N,A:A,'3.外注加工費'!P:P),"")</f>
        <v>30000</v>
      </c>
      <c r="L634" s="60" t="s">
        <v>531</v>
      </c>
      <c r="M634" s="60" t="s">
        <v>531</v>
      </c>
      <c r="N634" s="60"/>
      <c r="O634" s="60"/>
      <c r="P634" s="60"/>
      <c r="Q634" s="60"/>
      <c r="R634" s="52">
        <f ca="1">SUMIF('4.1製品別資材価格'!$A:$C,A634,'4.1製品別資材価格'!$C:$C)</f>
        <v>0</v>
      </c>
      <c r="S634" s="60" t="s">
        <v>531</v>
      </c>
      <c r="T634" s="60" t="s">
        <v>531</v>
      </c>
      <c r="U634" s="46">
        <f>IFERROR(SUMIF('4.4製品課実績'!$A:$A,'4.仕掛品(製品課) (2)'!A634,'4.4製品課実績'!D:D),"")</f>
        <v>0</v>
      </c>
      <c r="V634" s="60" t="s">
        <v>531</v>
      </c>
      <c r="W634" s="46"/>
      <c r="X634" s="46">
        <f>$X$692/$W$692*W634</f>
        <v>0</v>
      </c>
      <c r="Y634" s="60" t="s">
        <v>531</v>
      </c>
      <c r="Z634" s="60" t="s">
        <v>531</v>
      </c>
      <c r="AA634" s="46">
        <f ca="1">IFERROR(SUMIF('3.外注加工費'!N:N,A:A,'3.外注加工費'!S:S),"")</f>
        <v>15717029.801930809</v>
      </c>
      <c r="AB634" s="46"/>
      <c r="AC634" s="46"/>
      <c r="AD634" s="46">
        <f t="shared" si="85"/>
        <v>30000</v>
      </c>
      <c r="AE634" s="46">
        <f t="shared" ca="1" si="86"/>
        <v>15717029.801930811</v>
      </c>
      <c r="AF634" s="52">
        <f t="shared" ca="1" si="87"/>
        <v>523.9009933976937</v>
      </c>
      <c r="AG634" s="46">
        <f t="shared" si="88"/>
        <v>0</v>
      </c>
      <c r="AH634" s="46">
        <f t="shared" ca="1" si="89"/>
        <v>0</v>
      </c>
      <c r="AI634" s="46">
        <f>IFERROR(SUMIFS('4.3期末全在庫'!$G:$G,'4.3期末全在庫'!$B:$B,'4.仕掛品(製品課) (2)'!A634,'4.3期末全在庫'!$K:$K,"半製品"),"")</f>
        <v>0</v>
      </c>
      <c r="AJ634" s="47"/>
      <c r="AK634" s="46">
        <f t="shared" ca="1" si="84"/>
        <v>0</v>
      </c>
      <c r="AL634" s="48"/>
      <c r="AM634" s="50"/>
      <c r="AN634" s="7"/>
      <c r="AO634" s="4" t="e">
        <v>#N/A</v>
      </c>
      <c r="AQ634" s="3" t="str">
        <f t="shared" ca="1" si="90"/>
        <v>ok</v>
      </c>
    </row>
    <row r="635" spans="1:43" ht="13.5" customHeight="1">
      <c r="A635" s="59">
        <v>20220100041</v>
      </c>
      <c r="B635" s="41" t="s">
        <v>707</v>
      </c>
      <c r="C635" s="41" t="s">
        <v>481</v>
      </c>
      <c r="D635" s="41"/>
      <c r="E635" s="41" t="s">
        <v>481</v>
      </c>
      <c r="F635" s="41" t="s">
        <v>481</v>
      </c>
      <c r="G635" s="42">
        <f ca="1">IFERROR(VLOOKUP(F635,'[1]2.仕掛品(製造部)'!MY:NB,4,0),0)</f>
        <v>0</v>
      </c>
      <c r="H635" s="43">
        <v>0</v>
      </c>
      <c r="I635" s="43"/>
      <c r="J635" s="43">
        <v>0</v>
      </c>
      <c r="K635" s="46">
        <f>IFERROR(SUMIF('3.外注加工費'!N:N,A:A,'3.外注加工費'!P:P),"")</f>
        <v>24000</v>
      </c>
      <c r="L635" s="60" t="s">
        <v>531</v>
      </c>
      <c r="M635" s="60" t="s">
        <v>531</v>
      </c>
      <c r="N635" s="60"/>
      <c r="O635" s="60"/>
      <c r="P635" s="60"/>
      <c r="Q635" s="60"/>
      <c r="R635" s="52">
        <f ca="1">SUMIF('4.1製品別資材価格'!$A:$C,A635,'4.1製品別資材価格'!$C:$C)</f>
        <v>0</v>
      </c>
      <c r="S635" s="60" t="s">
        <v>531</v>
      </c>
      <c r="T635" s="60" t="s">
        <v>531</v>
      </c>
      <c r="U635" s="46">
        <f>IFERROR(SUMIF('4.4製品課実績'!$A:$A,'4.仕掛品(製品課) (2)'!A635,'4.4製品課実績'!D:D),"")</f>
        <v>0</v>
      </c>
      <c r="V635" s="60" t="s">
        <v>531</v>
      </c>
      <c r="W635" s="46"/>
      <c r="X635" s="46">
        <f>$X$692/$W$692*W635</f>
        <v>0</v>
      </c>
      <c r="Y635" s="60" t="s">
        <v>531</v>
      </c>
      <c r="Z635" s="60" t="s">
        <v>531</v>
      </c>
      <c r="AA635" s="46">
        <f ca="1">IFERROR(SUMIF('3.外注加工費'!N:N,A:A,'3.外注加工費'!S:S),"")</f>
        <v>2071957.0805035634</v>
      </c>
      <c r="AB635" s="46"/>
      <c r="AC635" s="46"/>
      <c r="AD635" s="46">
        <f t="shared" si="85"/>
        <v>24000</v>
      </c>
      <c r="AE635" s="46">
        <f t="shared" ca="1" si="86"/>
        <v>2071957.0805035634</v>
      </c>
      <c r="AF635" s="52">
        <f t="shared" ca="1" si="87"/>
        <v>86.331545020981807</v>
      </c>
      <c r="AG635" s="46">
        <f t="shared" si="88"/>
        <v>0</v>
      </c>
      <c r="AH635" s="46">
        <f t="shared" ca="1" si="89"/>
        <v>0</v>
      </c>
      <c r="AI635" s="46">
        <f>IFERROR(SUMIFS('4.3期末全在庫'!$G:$G,'4.3期末全在庫'!$B:$B,'4.仕掛品(製品課) (2)'!A635,'4.3期末全在庫'!$K:$K,"半製品"),"")</f>
        <v>0</v>
      </c>
      <c r="AJ635" s="47"/>
      <c r="AK635" s="46">
        <f t="shared" ca="1" si="84"/>
        <v>0</v>
      </c>
      <c r="AL635" s="48"/>
      <c r="AM635" s="50"/>
      <c r="AN635" s="7"/>
      <c r="AO635" s="4" t="e">
        <v>#N/A</v>
      </c>
      <c r="AQ635" s="3" t="str">
        <f t="shared" ca="1" si="90"/>
        <v>ok</v>
      </c>
    </row>
    <row r="636" spans="1:43" ht="13.5" customHeight="1">
      <c r="A636" s="59">
        <v>20220200004</v>
      </c>
      <c r="B636" s="41" t="s">
        <v>708</v>
      </c>
      <c r="C636" s="41" t="s">
        <v>481</v>
      </c>
      <c r="D636" s="41"/>
      <c r="E636" s="41" t="s">
        <v>481</v>
      </c>
      <c r="F636" s="41" t="s">
        <v>481</v>
      </c>
      <c r="G636" s="42">
        <f ca="1">IFERROR(VLOOKUP(F636,'[1]2.仕掛品(製造部)'!MY:NB,4,0),0)</f>
        <v>0</v>
      </c>
      <c r="H636" s="43">
        <v>0</v>
      </c>
      <c r="I636" s="43"/>
      <c r="J636" s="43">
        <v>0</v>
      </c>
      <c r="K636" s="46">
        <f>IFERROR(SUMIF('3.外注加工費'!N:N,A:A,'3.外注加工費'!P:P),"")</f>
        <v>137758</v>
      </c>
      <c r="L636" s="60" t="s">
        <v>531</v>
      </c>
      <c r="M636" s="60" t="s">
        <v>531</v>
      </c>
      <c r="N636" s="60"/>
      <c r="O636" s="60"/>
      <c r="P636" s="60"/>
      <c r="Q636" s="60"/>
      <c r="R636" s="52">
        <f ca="1">SUMIF('4.1製品別資材価格'!$A:$C,A636,'4.1製品別資材価格'!$C:$C)</f>
        <v>0</v>
      </c>
      <c r="S636" s="60" t="s">
        <v>531</v>
      </c>
      <c r="T636" s="60" t="s">
        <v>531</v>
      </c>
      <c r="U636" s="46">
        <f>IFERROR(SUMIF('4.4製品課実績'!$A:$A,'4.仕掛品(製品課) (2)'!A636,'4.4製品課実績'!D:D),"")</f>
        <v>0</v>
      </c>
      <c r="V636" s="60" t="s">
        <v>531</v>
      </c>
      <c r="W636" s="46"/>
      <c r="X636" s="46">
        <f>$X$692/$W$692*W636</f>
        <v>0</v>
      </c>
      <c r="Y636" s="60" t="s">
        <v>531</v>
      </c>
      <c r="Z636" s="60" t="s">
        <v>531</v>
      </c>
      <c r="AA636" s="46">
        <f ca="1">IFERROR(SUMIF('3.外注加工費'!N:N,A:A,'3.外注加工費'!S:S),"")</f>
        <v>2344833.6599532152</v>
      </c>
      <c r="AB636" s="46"/>
      <c r="AC636" s="46"/>
      <c r="AD636" s="46">
        <f t="shared" si="85"/>
        <v>137758</v>
      </c>
      <c r="AE636" s="46">
        <f t="shared" ca="1" si="86"/>
        <v>2344833.6599532156</v>
      </c>
      <c r="AF636" s="52">
        <f t="shared" ca="1" si="87"/>
        <v>17.0213973776711</v>
      </c>
      <c r="AG636" s="46">
        <f t="shared" si="88"/>
        <v>0</v>
      </c>
      <c r="AH636" s="46">
        <f t="shared" ca="1" si="89"/>
        <v>0</v>
      </c>
      <c r="AI636" s="46">
        <f>IFERROR(SUMIFS('4.3期末全在庫'!$G:$G,'4.3期末全在庫'!$B:$B,'4.仕掛品(製品課) (2)'!A636,'4.3期末全在庫'!$K:$K,"半製品"),"")</f>
        <v>0</v>
      </c>
      <c r="AJ636" s="47"/>
      <c r="AK636" s="46">
        <f t="shared" ca="1" si="84"/>
        <v>0</v>
      </c>
      <c r="AL636" s="48"/>
      <c r="AM636" s="50"/>
      <c r="AN636" s="7"/>
      <c r="AO636" s="4" t="e">
        <v>#N/A</v>
      </c>
      <c r="AQ636" s="3" t="str">
        <f t="shared" ca="1" si="90"/>
        <v>ok</v>
      </c>
    </row>
    <row r="637" spans="1:43" ht="13.5" customHeight="1">
      <c r="A637" s="59">
        <v>20220200005</v>
      </c>
      <c r="B637" s="41" t="s">
        <v>709</v>
      </c>
      <c r="C637" s="41" t="s">
        <v>481</v>
      </c>
      <c r="D637" s="41"/>
      <c r="E637" s="41" t="s">
        <v>481</v>
      </c>
      <c r="F637" s="41" t="s">
        <v>481</v>
      </c>
      <c r="G637" s="42">
        <f ca="1">IFERROR(VLOOKUP(F637,'[1]2.仕掛品(製造部)'!MY:NB,4,0),0)</f>
        <v>0</v>
      </c>
      <c r="H637" s="43">
        <v>0</v>
      </c>
      <c r="I637" s="43"/>
      <c r="J637" s="43">
        <v>0</v>
      </c>
      <c r="K637" s="46">
        <f>IFERROR(SUMIF('3.外注加工費'!N:N,A:A,'3.外注加工費'!P:P),"")</f>
        <v>91865</v>
      </c>
      <c r="L637" s="60" t="s">
        <v>531</v>
      </c>
      <c r="M637" s="60" t="s">
        <v>531</v>
      </c>
      <c r="N637" s="60"/>
      <c r="O637" s="60"/>
      <c r="P637" s="60"/>
      <c r="Q637" s="60"/>
      <c r="R637" s="52">
        <f ca="1">SUMIF('4.1製品別資材価格'!$A:$C,A637,'4.1製品別資材価格'!$C:$C)</f>
        <v>0</v>
      </c>
      <c r="S637" s="60" t="s">
        <v>531</v>
      </c>
      <c r="T637" s="60" t="s">
        <v>531</v>
      </c>
      <c r="U637" s="46">
        <f>IFERROR(SUMIF('4.4製品課実績'!$A:$A,'4.仕掛品(製品課) (2)'!A637,'4.4製品課実績'!D:D),"")</f>
        <v>0</v>
      </c>
      <c r="V637" s="60" t="s">
        <v>531</v>
      </c>
      <c r="W637" s="46"/>
      <c r="X637" s="46">
        <f>$X$692/$W$692*W637</f>
        <v>0</v>
      </c>
      <c r="Y637" s="60" t="s">
        <v>531</v>
      </c>
      <c r="Z637" s="60" t="s">
        <v>531</v>
      </c>
      <c r="AA637" s="46">
        <f ca="1">IFERROR(SUMIF('3.外注加工費'!N:N,A:A,'3.外注加工費'!S:S),"")</f>
        <v>1563674.878179187</v>
      </c>
      <c r="AB637" s="46"/>
      <c r="AC637" s="46"/>
      <c r="AD637" s="46">
        <f t="shared" si="85"/>
        <v>91865</v>
      </c>
      <c r="AE637" s="46">
        <f t="shared" ca="1" si="86"/>
        <v>1563674.8781791867</v>
      </c>
      <c r="AF637" s="52">
        <f t="shared" ca="1" si="87"/>
        <v>17.02144318488202</v>
      </c>
      <c r="AG637" s="46">
        <f t="shared" si="88"/>
        <v>0</v>
      </c>
      <c r="AH637" s="46">
        <f t="shared" ca="1" si="89"/>
        <v>0</v>
      </c>
      <c r="AI637" s="46">
        <f>IFERROR(SUMIFS('4.3期末全在庫'!$G:$G,'4.3期末全在庫'!$B:$B,'4.仕掛品(製品課) (2)'!A637,'4.3期末全在庫'!$K:$K,"半製品"),"")</f>
        <v>0</v>
      </c>
      <c r="AJ637" s="47"/>
      <c r="AK637" s="46">
        <f t="shared" ca="1" si="84"/>
        <v>0</v>
      </c>
      <c r="AL637" s="48"/>
      <c r="AM637" s="50"/>
      <c r="AN637" s="7"/>
      <c r="AO637" s="4" t="e">
        <v>#N/A</v>
      </c>
      <c r="AQ637" s="3" t="str">
        <f t="shared" ca="1" si="90"/>
        <v>ok</v>
      </c>
    </row>
    <row r="638" spans="1:43" ht="13.5" hidden="1" customHeight="1" outlineLevel="1">
      <c r="A638" s="59">
        <v>20220200006</v>
      </c>
      <c r="B638" s="41" t="s">
        <v>710</v>
      </c>
      <c r="C638" s="41" t="s">
        <v>481</v>
      </c>
      <c r="D638" s="41"/>
      <c r="E638" s="41" t="s">
        <v>481</v>
      </c>
      <c r="F638" s="41" t="s">
        <v>481</v>
      </c>
      <c r="G638" s="42">
        <f ca="1">IFERROR(VLOOKUP(F638,'[1]2.仕掛品(製造部)'!MY:NB,4,0),0)</f>
        <v>0</v>
      </c>
      <c r="H638" s="43">
        <v>0</v>
      </c>
      <c r="I638" s="43"/>
      <c r="J638" s="43">
        <v>0</v>
      </c>
      <c r="K638" s="46">
        <f>IFERROR(SUMIF('[1]3.外注加工費'!N:N,A:A,'[1]3.外注加工費'!P:P),"")</f>
        <v>0</v>
      </c>
      <c r="L638" s="60" t="s">
        <v>531</v>
      </c>
      <c r="M638" s="60" t="s">
        <v>531</v>
      </c>
      <c r="N638" s="60"/>
      <c r="O638" s="60"/>
      <c r="P638" s="60"/>
      <c r="Q638" s="60"/>
      <c r="R638" s="52">
        <f ca="1">SUMIF('4.1製品別資材価格'!$A:$C,A638,'4.1製品別資材価格'!$C:$C)</f>
        <v>0</v>
      </c>
      <c r="S638" s="60" t="s">
        <v>531</v>
      </c>
      <c r="T638" s="60" t="s">
        <v>531</v>
      </c>
      <c r="U638" s="46">
        <f>IFERROR(SUMIF('4.4製品課実績'!$A:$A,'4.仕掛品(製品課) (2)'!A638,'4.4製品課実績'!D:D),"")</f>
        <v>0</v>
      </c>
      <c r="V638" s="60" t="s">
        <v>531</v>
      </c>
      <c r="W638" s="46"/>
      <c r="X638" s="46">
        <f>$X$692/$W$692*W638</f>
        <v>0</v>
      </c>
      <c r="Y638" s="60" t="s">
        <v>531</v>
      </c>
      <c r="Z638" s="60" t="s">
        <v>531</v>
      </c>
      <c r="AA638" s="46">
        <f ca="1">IFERROR(SUMIF('[1]3.外注加工費'!N:N,A:A,'[1]3.外注加工費'!S:S),"")</f>
        <v>0</v>
      </c>
      <c r="AB638" s="46"/>
      <c r="AC638" s="46"/>
      <c r="AD638" s="46">
        <f t="shared" si="85"/>
        <v>0</v>
      </c>
      <c r="AE638" s="46">
        <f t="shared" ca="1" si="86"/>
        <v>0</v>
      </c>
      <c r="AF638" s="52">
        <f t="shared" ca="1" si="87"/>
        <v>0</v>
      </c>
      <c r="AG638" s="46">
        <f t="shared" si="88"/>
        <v>0</v>
      </c>
      <c r="AH638" s="46">
        <f t="shared" ca="1" si="89"/>
        <v>0</v>
      </c>
      <c r="AI638" s="46">
        <f>IFERROR(SUMIFS('4.3期末全在庫'!$G:$G,'4.3期末全在庫'!$B:$B,'4.仕掛品(製品課) (2)'!A638,'4.3期末全在庫'!$K:$K,"半製品"),"")</f>
        <v>0</v>
      </c>
      <c r="AJ638" s="47"/>
      <c r="AK638" s="46">
        <f t="shared" ca="1" si="84"/>
        <v>0</v>
      </c>
      <c r="AL638" s="48"/>
      <c r="AM638" s="50"/>
      <c r="AN638" s="7"/>
      <c r="AO638" s="4" t="e">
        <v>#N/A</v>
      </c>
      <c r="AQ638" s="3">
        <f t="shared" ca="1" si="90"/>
        <v>0</v>
      </c>
    </row>
    <row r="639" spans="1:43" ht="13.5" customHeight="1" collapsed="1">
      <c r="A639" s="59">
        <v>20220200007</v>
      </c>
      <c r="B639" s="41" t="s">
        <v>711</v>
      </c>
      <c r="C639" s="41" t="s">
        <v>481</v>
      </c>
      <c r="D639" s="41"/>
      <c r="E639" s="41" t="s">
        <v>481</v>
      </c>
      <c r="F639" s="41" t="s">
        <v>481</v>
      </c>
      <c r="G639" s="42">
        <f ca="1">IFERROR(VLOOKUP(F639,'[1]2.仕掛品(製造部)'!MY:NB,4,0),0)</f>
        <v>0</v>
      </c>
      <c r="H639" s="43">
        <v>0</v>
      </c>
      <c r="I639" s="43"/>
      <c r="J639" s="43">
        <v>0</v>
      </c>
      <c r="K639" s="46">
        <f>IFERROR(SUMIF('3.外注加工費'!N:N,A:A,'3.外注加工費'!P:P),"")</f>
        <v>11982</v>
      </c>
      <c r="L639" s="60" t="s">
        <v>531</v>
      </c>
      <c r="M639" s="60" t="s">
        <v>531</v>
      </c>
      <c r="N639" s="60"/>
      <c r="O639" s="60"/>
      <c r="P639" s="60"/>
      <c r="Q639" s="60"/>
      <c r="R639" s="52">
        <f ca="1">SUMIF('4.1製品別資材価格'!$A:$C,A639,'4.1製品別資材価格'!$C:$C)</f>
        <v>0</v>
      </c>
      <c r="S639" s="60" t="s">
        <v>531</v>
      </c>
      <c r="T639" s="60" t="s">
        <v>531</v>
      </c>
      <c r="U639" s="46">
        <f>IFERROR(SUMIF('4.4製品課実績'!$A:$A,'4.仕掛品(製品課) (2)'!A639,'4.4製品課実績'!D:D),"")</f>
        <v>0</v>
      </c>
      <c r="V639" s="60" t="s">
        <v>531</v>
      </c>
      <c r="W639" s="46"/>
      <c r="X639" s="46">
        <f>$X$692/$W$692*W639</f>
        <v>0</v>
      </c>
      <c r="Y639" s="60" t="s">
        <v>531</v>
      </c>
      <c r="Z639" s="60" t="s">
        <v>531</v>
      </c>
      <c r="AA639" s="46">
        <f ca="1">IFERROR(SUMIF('3.外注加工費'!N:N,A:A,'3.外注加工費'!S:S),"")</f>
        <v>203950.83015728998</v>
      </c>
      <c r="AB639" s="46"/>
      <c r="AC639" s="46"/>
      <c r="AD639" s="46">
        <f t="shared" si="85"/>
        <v>11982</v>
      </c>
      <c r="AE639" s="46">
        <f t="shared" ca="1" si="86"/>
        <v>203950.83015729001</v>
      </c>
      <c r="AF639" s="52">
        <f t="shared" ca="1" si="87"/>
        <v>17.021434665105158</v>
      </c>
      <c r="AG639" s="46">
        <f t="shared" si="88"/>
        <v>0</v>
      </c>
      <c r="AH639" s="46">
        <f t="shared" ca="1" si="89"/>
        <v>0</v>
      </c>
      <c r="AI639" s="46">
        <f>IFERROR(SUMIFS('4.3期末全在庫'!$G:$G,'4.3期末全在庫'!$B:$B,'4.仕掛品(製品課) (2)'!A639,'4.3期末全在庫'!$K:$K,"半製品"),"")</f>
        <v>0</v>
      </c>
      <c r="AJ639" s="47"/>
      <c r="AK639" s="46">
        <f t="shared" ca="1" si="84"/>
        <v>0</v>
      </c>
      <c r="AL639" s="48"/>
      <c r="AM639" s="50"/>
      <c r="AN639" s="7"/>
      <c r="AO639" s="4" t="e">
        <v>#N/A</v>
      </c>
      <c r="AQ639" s="3" t="str">
        <f t="shared" ca="1" si="90"/>
        <v>ok</v>
      </c>
    </row>
    <row r="640" spans="1:43" ht="13.5" customHeight="1">
      <c r="A640" s="59">
        <v>20220500015</v>
      </c>
      <c r="B640" s="41" t="s">
        <v>712</v>
      </c>
      <c r="C640" s="41" t="s">
        <v>481</v>
      </c>
      <c r="D640" s="41"/>
      <c r="E640" s="41" t="s">
        <v>481</v>
      </c>
      <c r="F640" s="41" t="s">
        <v>481</v>
      </c>
      <c r="G640" s="42">
        <f ca="1">IFERROR(VLOOKUP(F640,'[1]2.仕掛品(製造部)'!MY:NB,4,0),0)</f>
        <v>0</v>
      </c>
      <c r="H640" s="43">
        <v>0</v>
      </c>
      <c r="I640" s="43"/>
      <c r="J640" s="43">
        <v>0</v>
      </c>
      <c r="K640" s="46">
        <f>IFERROR(SUMIF('3.外注加工費'!N:N,A:A,'3.外注加工費'!P:P),"")</f>
        <v>5847900</v>
      </c>
      <c r="L640" s="60" t="s">
        <v>531</v>
      </c>
      <c r="M640" s="60" t="s">
        <v>531</v>
      </c>
      <c r="N640" s="60"/>
      <c r="O640" s="60"/>
      <c r="P640" s="60"/>
      <c r="Q640" s="60"/>
      <c r="R640" s="52">
        <f ca="1">SUMIF('4.1製品別資材価格'!$A:$C,A640,'4.1製品別資材価格'!$C:$C)</f>
        <v>0</v>
      </c>
      <c r="S640" s="60" t="s">
        <v>531</v>
      </c>
      <c r="T640" s="60" t="s">
        <v>531</v>
      </c>
      <c r="U640" s="46">
        <f>IFERROR(SUMIF('4.4製品課実績'!$A:$A,'4.仕掛品(製品課) (2)'!A640,'4.4製品課実績'!D:D),"")</f>
        <v>0</v>
      </c>
      <c r="V640" s="60" t="s">
        <v>531</v>
      </c>
      <c r="W640" s="46"/>
      <c r="X640" s="46">
        <f>$X$692/$W$692*W640</f>
        <v>0</v>
      </c>
      <c r="Y640" s="60" t="s">
        <v>531</v>
      </c>
      <c r="Z640" s="60" t="s">
        <v>531</v>
      </c>
      <c r="AA640" s="46">
        <f ca="1">IFERROR(SUMIF('3.外注加工費'!N:N,A:A,'3.外注加工費'!S:S),"")</f>
        <v>295486560.80625308</v>
      </c>
      <c r="AB640" s="46"/>
      <c r="AC640" s="46"/>
      <c r="AD640" s="46">
        <f t="shared" si="85"/>
        <v>5847900</v>
      </c>
      <c r="AE640" s="46">
        <f t="shared" ca="1" si="86"/>
        <v>295486560.80625308</v>
      </c>
      <c r="AF640" s="52">
        <f t="shared" ca="1" si="87"/>
        <v>50.528661708690827</v>
      </c>
      <c r="AG640" s="46">
        <f t="shared" si="88"/>
        <v>0</v>
      </c>
      <c r="AH640" s="46">
        <f t="shared" ca="1" si="89"/>
        <v>0</v>
      </c>
      <c r="AI640" s="46">
        <f>IFERROR(SUMIFS('4.3期末全在庫'!$G:$G,'4.3期末全在庫'!$B:$B,'4.仕掛品(製品課) (2)'!A640,'4.3期末全在庫'!$K:$K,"半製品"),"")</f>
        <v>0</v>
      </c>
      <c r="AJ640" s="47"/>
      <c r="AK640" s="46">
        <f t="shared" ca="1" si="84"/>
        <v>0</v>
      </c>
      <c r="AL640" s="48"/>
      <c r="AM640" s="50"/>
      <c r="AN640" s="7"/>
      <c r="AO640" s="4" t="e">
        <v>#N/A</v>
      </c>
      <c r="AQ640" s="3" t="str">
        <f t="shared" ca="1" si="90"/>
        <v>ok</v>
      </c>
    </row>
    <row r="641" spans="1:43" ht="13.5" customHeight="1">
      <c r="A641" s="59">
        <v>20220500001</v>
      </c>
      <c r="B641" s="41" t="s">
        <v>713</v>
      </c>
      <c r="C641" s="41" t="s">
        <v>481</v>
      </c>
      <c r="D641" s="41"/>
      <c r="E641" s="41" t="s">
        <v>481</v>
      </c>
      <c r="F641" s="41" t="s">
        <v>481</v>
      </c>
      <c r="G641" s="42">
        <f ca="1">IFERROR(VLOOKUP(F641,'[1]2.仕掛品(製造部)'!MY:NB,4,0),0)</f>
        <v>0</v>
      </c>
      <c r="H641" s="43">
        <v>0</v>
      </c>
      <c r="I641" s="43"/>
      <c r="J641" s="43">
        <v>0</v>
      </c>
      <c r="K641" s="46">
        <f>IFERROR(SUMIF('3.外注加工費'!N:N,A:A,'3.外注加工費'!P:P),"")</f>
        <v>2874</v>
      </c>
      <c r="L641" s="60" t="s">
        <v>531</v>
      </c>
      <c r="M641" s="60" t="s">
        <v>531</v>
      </c>
      <c r="N641" s="60"/>
      <c r="O641" s="60"/>
      <c r="P641" s="60"/>
      <c r="Q641" s="60"/>
      <c r="R641" s="52">
        <f ca="1">SUMIF('4.1製品別資材価格'!$A:$C,A641,'4.1製品別資材価格'!$C:$C)</f>
        <v>0</v>
      </c>
      <c r="S641" s="60" t="s">
        <v>531</v>
      </c>
      <c r="T641" s="60" t="s">
        <v>531</v>
      </c>
      <c r="U641" s="46">
        <f>IFERROR(SUMIF('4.4製品課実績'!$A:$A,'4.仕掛品(製品課) (2)'!A641,'4.4製品課実績'!D:D),"")</f>
        <v>0</v>
      </c>
      <c r="V641" s="60" t="s">
        <v>531</v>
      </c>
      <c r="W641" s="46"/>
      <c r="X641" s="46">
        <f>$X$692/$W$692*W641</f>
        <v>0</v>
      </c>
      <c r="Y641" s="60" t="s">
        <v>531</v>
      </c>
      <c r="Z641" s="60" t="s">
        <v>531</v>
      </c>
      <c r="AA641" s="46">
        <f ca="1">IFERROR(SUMIF('3.外注加工費'!N:N,A:A,'3.外注加工費'!S:S),"")</f>
        <v>2854474.7254647231</v>
      </c>
      <c r="AB641" s="46"/>
      <c r="AC641" s="46"/>
      <c r="AD641" s="46">
        <f t="shared" si="85"/>
        <v>2874</v>
      </c>
      <c r="AE641" s="46">
        <f t="shared" ca="1" si="86"/>
        <v>2854474.7254647231</v>
      </c>
      <c r="AF641" s="52">
        <f t="shared" ca="1" si="87"/>
        <v>993.20623711368239</v>
      </c>
      <c r="AG641" s="46">
        <f t="shared" si="88"/>
        <v>0</v>
      </c>
      <c r="AH641" s="46">
        <f t="shared" ca="1" si="89"/>
        <v>0</v>
      </c>
      <c r="AI641" s="46">
        <f>IFERROR(SUMIFS('4.3期末全在庫'!$G:$G,'4.3期末全在庫'!$B:$B,'4.仕掛品(製品課) (2)'!A641,'4.3期末全在庫'!$K:$K,"半製品"),"")</f>
        <v>0</v>
      </c>
      <c r="AJ641" s="47"/>
      <c r="AK641" s="46">
        <f t="shared" ca="1" si="84"/>
        <v>0</v>
      </c>
      <c r="AL641" s="48"/>
      <c r="AM641" s="50"/>
      <c r="AN641" s="7"/>
      <c r="AO641" s="4" t="e">
        <v>#N/A</v>
      </c>
      <c r="AQ641" s="3" t="str">
        <f t="shared" ca="1" si="90"/>
        <v>ok</v>
      </c>
    </row>
    <row r="642" spans="1:43" ht="13.5" customHeight="1">
      <c r="A642" s="59">
        <v>20220600065</v>
      </c>
      <c r="B642" s="41" t="s">
        <v>714</v>
      </c>
      <c r="C642" s="41" t="s">
        <v>481</v>
      </c>
      <c r="D642" s="41"/>
      <c r="E642" s="41" t="s">
        <v>481</v>
      </c>
      <c r="F642" s="41" t="s">
        <v>481</v>
      </c>
      <c r="G642" s="42">
        <f ca="1">IFERROR(VLOOKUP(F642,'[1]2.仕掛品(製造部)'!MY:NB,4,0),0)</f>
        <v>0</v>
      </c>
      <c r="H642" s="43">
        <v>0</v>
      </c>
      <c r="I642" s="43"/>
      <c r="J642" s="43">
        <v>0</v>
      </c>
      <c r="K642" s="46">
        <f>IFERROR(SUMIF('3.外注加工費'!N:N,A:A,'3.外注加工費'!P:P),"")</f>
        <v>1000</v>
      </c>
      <c r="L642" s="60" t="s">
        <v>531</v>
      </c>
      <c r="M642" s="60" t="s">
        <v>531</v>
      </c>
      <c r="N642" s="60"/>
      <c r="O642" s="60"/>
      <c r="P642" s="60"/>
      <c r="Q642" s="60"/>
      <c r="R642" s="52">
        <f ca="1">SUMIF('4.1製品別資材価格'!$A:$C,A642,'4.1製品別資材価格'!$C:$C)</f>
        <v>0</v>
      </c>
      <c r="S642" s="60" t="s">
        <v>531</v>
      </c>
      <c r="T642" s="60" t="s">
        <v>531</v>
      </c>
      <c r="U642" s="46">
        <f>IFERROR(SUMIF('4.4製品課実績'!$A:$A,'4.仕掛品(製品課) (2)'!A642,'4.4製品課実績'!D:D),"")</f>
        <v>0</v>
      </c>
      <c r="V642" s="60" t="s">
        <v>531</v>
      </c>
      <c r="W642" s="46"/>
      <c r="X642" s="46">
        <f>$X$692/$W$692*W642</f>
        <v>0</v>
      </c>
      <c r="Y642" s="60" t="s">
        <v>531</v>
      </c>
      <c r="Z642" s="60" t="s">
        <v>531</v>
      </c>
      <c r="AA642" s="46">
        <f ca="1">IFERROR(SUMIF('3.外注加工費'!N:N,A:A,'3.外注加工費'!S:S),"")</f>
        <v>105528.16269332875</v>
      </c>
      <c r="AB642" s="46"/>
      <c r="AC642" s="46"/>
      <c r="AD642" s="46">
        <f t="shared" si="85"/>
        <v>1000</v>
      </c>
      <c r="AE642" s="46">
        <f t="shared" ca="1" si="86"/>
        <v>105528.16269332875</v>
      </c>
      <c r="AF642" s="52">
        <f t="shared" ca="1" si="87"/>
        <v>105.52816269332875</v>
      </c>
      <c r="AG642" s="46">
        <f t="shared" si="88"/>
        <v>0</v>
      </c>
      <c r="AH642" s="46">
        <f t="shared" ca="1" si="89"/>
        <v>0</v>
      </c>
      <c r="AI642" s="46">
        <f>IFERROR(SUMIFS('4.3期末全在庫'!$G:$G,'4.3期末全在庫'!$B:$B,'4.仕掛品(製品課) (2)'!A642,'4.3期末全在庫'!$K:$K,"半製品"),"")</f>
        <v>0</v>
      </c>
      <c r="AJ642" s="47"/>
      <c r="AK642" s="46">
        <f t="shared" ca="1" si="84"/>
        <v>0</v>
      </c>
      <c r="AL642" s="48"/>
      <c r="AM642" s="50"/>
      <c r="AN642" s="7"/>
      <c r="AO642" s="4" t="e">
        <v>#N/A</v>
      </c>
      <c r="AQ642" s="3" t="str">
        <f t="shared" ca="1" si="90"/>
        <v>ok</v>
      </c>
    </row>
    <row r="643" spans="1:43" ht="13.5" hidden="1" customHeight="1" outlineLevel="1">
      <c r="A643" s="59">
        <v>20220700082</v>
      </c>
      <c r="B643" s="41" t="s">
        <v>715</v>
      </c>
      <c r="C643" s="41" t="s">
        <v>481</v>
      </c>
      <c r="D643" s="41"/>
      <c r="E643" s="41" t="s">
        <v>481</v>
      </c>
      <c r="F643" s="41" t="s">
        <v>481</v>
      </c>
      <c r="G643" s="42">
        <f ca="1">IFERROR(VLOOKUP(F643,'[1]2.仕掛品(製造部)'!MY:NB,4,0),0)</f>
        <v>0</v>
      </c>
      <c r="H643" s="43">
        <v>0</v>
      </c>
      <c r="I643" s="43"/>
      <c r="J643" s="43">
        <v>0</v>
      </c>
      <c r="K643" s="46">
        <f>IFERROR(SUMIF('[1]3.外注加工費'!N:N,A:A,'[1]3.外注加工費'!P:P),"")</f>
        <v>0</v>
      </c>
      <c r="L643" s="60" t="s">
        <v>531</v>
      </c>
      <c r="M643" s="60" t="s">
        <v>531</v>
      </c>
      <c r="N643" s="60"/>
      <c r="O643" s="60"/>
      <c r="P643" s="60"/>
      <c r="Q643" s="60"/>
      <c r="R643" s="52">
        <f ca="1">SUMIF('4.1製品別資材価格'!$A:$C,A643,'4.1製品別資材価格'!$C:$C)</f>
        <v>0</v>
      </c>
      <c r="S643" s="60" t="s">
        <v>531</v>
      </c>
      <c r="T643" s="60" t="s">
        <v>531</v>
      </c>
      <c r="U643" s="46">
        <f>IFERROR(SUMIF('4.4製品課実績'!$A:$A,'4.仕掛品(製品課) (2)'!A643,'4.4製品課実績'!D:D),"")</f>
        <v>0</v>
      </c>
      <c r="V643" s="60" t="s">
        <v>531</v>
      </c>
      <c r="W643" s="46"/>
      <c r="X643" s="46">
        <f>$X$692/$W$692*W643</f>
        <v>0</v>
      </c>
      <c r="Y643" s="60" t="s">
        <v>531</v>
      </c>
      <c r="Z643" s="60" t="s">
        <v>531</v>
      </c>
      <c r="AA643" s="46">
        <f>IFERROR(SUMIF('[1]3.外注加工費'!N:N,A:A,'[1]3.外注加工費'!S:S),"")</f>
        <v>0</v>
      </c>
      <c r="AB643" s="46"/>
      <c r="AC643" s="46"/>
      <c r="AD643" s="46">
        <f t="shared" si="85"/>
        <v>0</v>
      </c>
      <c r="AE643" s="46">
        <f t="shared" si="86"/>
        <v>0</v>
      </c>
      <c r="AF643" s="52">
        <f t="shared" si="87"/>
        <v>0</v>
      </c>
      <c r="AG643" s="46">
        <f t="shared" si="88"/>
        <v>0</v>
      </c>
      <c r="AH643" s="46">
        <f t="shared" si="89"/>
        <v>0</v>
      </c>
      <c r="AI643" s="46">
        <f>IFERROR(SUMIFS('4.3期末全在庫'!$G:$G,'4.3期末全在庫'!$B:$B,'4.仕掛品(製品課) (2)'!A643,'4.3期末全在庫'!$K:$K,"半製品"),"")</f>
        <v>0</v>
      </c>
      <c r="AJ643" s="47"/>
      <c r="AK643" s="46">
        <f t="shared" si="84"/>
        <v>0</v>
      </c>
      <c r="AL643" s="48"/>
      <c r="AM643" s="50"/>
      <c r="AN643" s="7"/>
      <c r="AO643" s="4" t="e">
        <v>#N/A</v>
      </c>
      <c r="AQ643" s="3">
        <f t="shared" ca="1" si="90"/>
        <v>0</v>
      </c>
    </row>
    <row r="644" spans="1:43" ht="13.5" hidden="1" customHeight="1" outlineLevel="1">
      <c r="A644" s="59">
        <v>20220700083</v>
      </c>
      <c r="B644" s="41" t="s">
        <v>716</v>
      </c>
      <c r="C644" s="41" t="s">
        <v>481</v>
      </c>
      <c r="D644" s="41"/>
      <c r="E644" s="41" t="s">
        <v>481</v>
      </c>
      <c r="F644" s="41" t="s">
        <v>481</v>
      </c>
      <c r="G644" s="42">
        <f ca="1">IFERROR(VLOOKUP(F644,'[1]2.仕掛品(製造部)'!MY:NB,4,0),0)</f>
        <v>0</v>
      </c>
      <c r="H644" s="43">
        <v>0</v>
      </c>
      <c r="I644" s="43"/>
      <c r="J644" s="43">
        <v>0</v>
      </c>
      <c r="K644" s="46">
        <f>IFERROR(SUMIF('[1]3.外注加工費'!N:N,A:A,'[1]3.外注加工費'!P:P),"")</f>
        <v>0</v>
      </c>
      <c r="L644" s="60" t="s">
        <v>531</v>
      </c>
      <c r="M644" s="60" t="s">
        <v>531</v>
      </c>
      <c r="N644" s="60"/>
      <c r="O644" s="60"/>
      <c r="P644" s="60"/>
      <c r="Q644" s="60"/>
      <c r="R644" s="52">
        <f ca="1">SUMIF('4.1製品別資材価格'!$A:$C,A644,'4.1製品別資材価格'!$C:$C)</f>
        <v>0</v>
      </c>
      <c r="S644" s="60" t="s">
        <v>531</v>
      </c>
      <c r="T644" s="60" t="s">
        <v>531</v>
      </c>
      <c r="U644" s="46">
        <f>IFERROR(SUMIF('4.4製品課実績'!$A:$A,'4.仕掛品(製品課) (2)'!A644,'4.4製品課実績'!D:D),"")</f>
        <v>0</v>
      </c>
      <c r="V644" s="60" t="s">
        <v>531</v>
      </c>
      <c r="W644" s="46"/>
      <c r="X644" s="46">
        <f>$X$692/$W$692*W644</f>
        <v>0</v>
      </c>
      <c r="Y644" s="60" t="s">
        <v>531</v>
      </c>
      <c r="Z644" s="60" t="s">
        <v>531</v>
      </c>
      <c r="AA644" s="46">
        <f>IFERROR(SUMIF('[1]3.外注加工費'!N:N,A:A,'[1]3.外注加工費'!S:S),"")</f>
        <v>0</v>
      </c>
      <c r="AB644" s="46"/>
      <c r="AC644" s="46"/>
      <c r="AD644" s="46">
        <f t="shared" si="85"/>
        <v>0</v>
      </c>
      <c r="AE644" s="46">
        <f t="shared" si="86"/>
        <v>0</v>
      </c>
      <c r="AF644" s="52">
        <f t="shared" si="87"/>
        <v>0</v>
      </c>
      <c r="AG644" s="46">
        <f t="shared" si="88"/>
        <v>0</v>
      </c>
      <c r="AH644" s="46">
        <f t="shared" si="89"/>
        <v>0</v>
      </c>
      <c r="AI644" s="46">
        <f>IFERROR(SUMIFS('4.3期末全在庫'!$G:$G,'4.3期末全在庫'!$B:$B,'4.仕掛品(製品課) (2)'!A644,'4.3期末全在庫'!$K:$K,"半製品"),"")</f>
        <v>0</v>
      </c>
      <c r="AJ644" s="47"/>
      <c r="AK644" s="46">
        <f t="shared" si="84"/>
        <v>0</v>
      </c>
      <c r="AL644" s="48"/>
      <c r="AM644" s="50"/>
      <c r="AN644" s="7"/>
      <c r="AO644" s="4" t="e">
        <v>#N/A</v>
      </c>
      <c r="AQ644" s="3">
        <f t="shared" ca="1" si="90"/>
        <v>0</v>
      </c>
    </row>
    <row r="645" spans="1:43" ht="13.5" customHeight="1" collapsed="1">
      <c r="A645" s="59">
        <v>20231000064</v>
      </c>
      <c r="B645" s="51" t="s">
        <v>717</v>
      </c>
      <c r="C645" s="41" t="s">
        <v>481</v>
      </c>
      <c r="D645" s="41"/>
      <c r="E645" s="41" t="s">
        <v>541</v>
      </c>
      <c r="F645" s="41" t="s">
        <v>481</v>
      </c>
      <c r="G645" s="42"/>
      <c r="H645" s="43">
        <v>0</v>
      </c>
      <c r="I645" s="43"/>
      <c r="J645" s="43">
        <v>0</v>
      </c>
      <c r="K645" s="46">
        <f>IFERROR(SUMIF('3.外注加工費'!N:N,A:A,'3.外注加工費'!P:P),"")</f>
        <v>9963</v>
      </c>
      <c r="L645" s="60" t="s">
        <v>531</v>
      </c>
      <c r="M645" s="60" t="s">
        <v>531</v>
      </c>
      <c r="N645" s="60"/>
      <c r="O645" s="60"/>
      <c r="P645" s="60"/>
      <c r="Q645" s="60"/>
      <c r="R645" s="52">
        <f ca="1">SUMIF('4.1製品別資材価格'!$A:$C,A645,'4.1製品別資材価格'!$C:$C)</f>
        <v>0</v>
      </c>
      <c r="S645" s="60" t="s">
        <v>531</v>
      </c>
      <c r="T645" s="60" t="s">
        <v>531</v>
      </c>
      <c r="U645" s="46">
        <f>IFERROR(SUMIF('4.4製品課実績'!$A:$A,'4.仕掛品(製品課) (2)'!A645,'4.4製品課実績'!D:D),"")</f>
        <v>0</v>
      </c>
      <c r="V645" s="60" t="s">
        <v>531</v>
      </c>
      <c r="W645" s="46"/>
      <c r="X645" s="46">
        <f>$X$692/$W$692*W645</f>
        <v>0</v>
      </c>
      <c r="Y645" s="60" t="s">
        <v>531</v>
      </c>
      <c r="Z645" s="60" t="s">
        <v>531</v>
      </c>
      <c r="AA645" s="46">
        <f ca="1">IFERROR(SUMIF('3.外注加工費'!N:N,A:A,'3.外注加工費'!S:S),"")</f>
        <v>8172001.4485182408</v>
      </c>
      <c r="AB645" s="46"/>
      <c r="AC645" s="46"/>
      <c r="AD645" s="46">
        <f t="shared" si="85"/>
        <v>9963</v>
      </c>
      <c r="AE645" s="46">
        <f t="shared" ca="1" si="86"/>
        <v>8172001.4485182408</v>
      </c>
      <c r="AF645" s="52">
        <f t="shared" ca="1" si="87"/>
        <v>820.23501440512302</v>
      </c>
      <c r="AG645" s="46">
        <f t="shared" si="88"/>
        <v>0</v>
      </c>
      <c r="AH645" s="46">
        <f t="shared" ca="1" si="89"/>
        <v>0</v>
      </c>
      <c r="AI645" s="46">
        <f>IFERROR(SUMIFS('4.3期末全在庫'!$G:$G,'4.3期末全在庫'!$B:$B,'4.仕掛品(製品課) (2)'!A645,'4.3期末全在庫'!$K:$K,"半製品"),"")</f>
        <v>0</v>
      </c>
      <c r="AJ645" s="47"/>
      <c r="AK645" s="46">
        <f t="shared" ca="1" si="84"/>
        <v>0</v>
      </c>
      <c r="AL645" s="48"/>
      <c r="AM645" s="50"/>
      <c r="AN645" s="7"/>
      <c r="AO645" s="4" t="e">
        <v>#N/A</v>
      </c>
      <c r="AQ645" s="3" t="str">
        <f t="shared" ca="1" si="90"/>
        <v>ok</v>
      </c>
    </row>
    <row r="646" spans="1:43" ht="13.5" customHeight="1">
      <c r="A646" s="59">
        <v>20230300006</v>
      </c>
      <c r="B646" s="51" t="s">
        <v>718</v>
      </c>
      <c r="C646" s="41" t="s">
        <v>481</v>
      </c>
      <c r="D646" s="41"/>
      <c r="E646" s="41" t="s">
        <v>541</v>
      </c>
      <c r="F646" s="41" t="s">
        <v>541</v>
      </c>
      <c r="G646" s="61" t="s">
        <v>531</v>
      </c>
      <c r="H646" s="43">
        <v>0</v>
      </c>
      <c r="I646" s="43"/>
      <c r="J646" s="43">
        <v>0</v>
      </c>
      <c r="K646" s="46">
        <f>IFERROR(SUMIF('3.外注加工費'!N:N,A:A,'3.外注加工費'!P:P),"")</f>
        <v>562060</v>
      </c>
      <c r="L646" s="60" t="s">
        <v>531</v>
      </c>
      <c r="M646" s="60" t="s">
        <v>531</v>
      </c>
      <c r="N646" s="60"/>
      <c r="O646" s="60"/>
      <c r="P646" s="60"/>
      <c r="Q646" s="60"/>
      <c r="R646" s="52">
        <f ca="1">SUMIF('4.1製品別資材価格'!$A:$C,A646,'4.1製品別資材価格'!$C:$C)</f>
        <v>0</v>
      </c>
      <c r="S646" s="60" t="s">
        <v>531</v>
      </c>
      <c r="T646" s="60" t="s">
        <v>531</v>
      </c>
      <c r="U646" s="46">
        <f>IFERROR(SUMIF('4.4製品課実績'!$A:$A,'4.仕掛品(製品課) (2)'!A646,'4.4製品課実績'!D:D),"")</f>
        <v>0</v>
      </c>
      <c r="V646" s="60" t="s">
        <v>531</v>
      </c>
      <c r="W646" s="46"/>
      <c r="X646" s="46">
        <f>$X$692/$W$692*W646</f>
        <v>0</v>
      </c>
      <c r="Y646" s="60" t="s">
        <v>531</v>
      </c>
      <c r="Z646" s="60" t="s">
        <v>531</v>
      </c>
      <c r="AA646" s="46">
        <f ca="1">IFERROR(SUMIF('3.外注加工費'!N:N,A:A,'3.外注加工費'!S:S),"")</f>
        <v>37824086.149990112</v>
      </c>
      <c r="AB646" s="46"/>
      <c r="AC646" s="46"/>
      <c r="AD646" s="46">
        <f t="shared" si="85"/>
        <v>562060</v>
      </c>
      <c r="AE646" s="46">
        <f t="shared" ca="1" si="86"/>
        <v>37824086.149990112</v>
      </c>
      <c r="AF646" s="52">
        <f t="shared" ca="1" si="87"/>
        <v>67.29545982633546</v>
      </c>
      <c r="AG646" s="46">
        <f t="shared" si="88"/>
        <v>0</v>
      </c>
      <c r="AH646" s="46">
        <f t="shared" ca="1" si="89"/>
        <v>0</v>
      </c>
      <c r="AI646" s="46">
        <f>IFERROR(SUMIFS('4.3期末全在庫'!$G:$G,'4.3期末全在庫'!$B:$B,'4.仕掛品(製品課) (2)'!A646,'4.3期末全在庫'!$K:$K,"半製品"),"")</f>
        <v>0</v>
      </c>
      <c r="AJ646" s="47"/>
      <c r="AK646" s="46">
        <f t="shared" ca="1" si="84"/>
        <v>0</v>
      </c>
      <c r="AL646" s="48"/>
      <c r="AM646" s="50"/>
      <c r="AN646" s="7"/>
      <c r="AO646" s="4" t="e">
        <v>#N/A</v>
      </c>
      <c r="AQ646" s="3" t="str">
        <f t="shared" ca="1" si="90"/>
        <v>ok</v>
      </c>
    </row>
    <row r="647" spans="1:43" ht="13.5" hidden="1" customHeight="1" outlineLevel="1">
      <c r="A647" s="59">
        <v>20220500006</v>
      </c>
      <c r="B647" s="51" t="s">
        <v>719</v>
      </c>
      <c r="C647" s="41" t="s">
        <v>481</v>
      </c>
      <c r="D647" s="41"/>
      <c r="E647" s="41" t="s">
        <v>541</v>
      </c>
      <c r="F647" s="41" t="s">
        <v>481</v>
      </c>
      <c r="G647" s="42"/>
      <c r="H647" s="43">
        <v>0</v>
      </c>
      <c r="I647" s="43"/>
      <c r="J647" s="43">
        <v>0</v>
      </c>
      <c r="K647" s="46">
        <f>IFERROR(SUMIF('[1]3.外注加工費'!N:N,A:A,'[1]3.外注加工費'!P:P),"")</f>
        <v>0</v>
      </c>
      <c r="L647" s="60" t="s">
        <v>531</v>
      </c>
      <c r="M647" s="60" t="s">
        <v>531</v>
      </c>
      <c r="N647" s="60"/>
      <c r="O647" s="60"/>
      <c r="P647" s="60"/>
      <c r="Q647" s="60"/>
      <c r="R647" s="52">
        <f ca="1">SUMIF('4.1製品別資材価格'!$A:$C,A647,'4.1製品別資材価格'!$C:$C)</f>
        <v>0</v>
      </c>
      <c r="S647" s="60" t="s">
        <v>531</v>
      </c>
      <c r="T647" s="60" t="s">
        <v>531</v>
      </c>
      <c r="U647" s="46">
        <f>IFERROR(SUMIF('4.4製品課実績'!$A:$A,'4.仕掛品(製品課) (2)'!A647,'4.4製品課実績'!D:D),"")</f>
        <v>0</v>
      </c>
      <c r="V647" s="60" t="s">
        <v>531</v>
      </c>
      <c r="W647" s="46"/>
      <c r="X647" s="46">
        <f>$X$692/$W$692*W647</f>
        <v>0</v>
      </c>
      <c r="Y647" s="60" t="s">
        <v>531</v>
      </c>
      <c r="Z647" s="60" t="s">
        <v>531</v>
      </c>
      <c r="AA647" s="46" t="str">
        <f ca="1">IFERROR(SUMIF('[1]3.外注加工費'!N:N,A:A,'[1]3.外注加工費'!S:S),"")</f>
        <v/>
      </c>
      <c r="AB647" s="46"/>
      <c r="AC647" s="46"/>
      <c r="AD647" s="46">
        <f t="shared" si="85"/>
        <v>0</v>
      </c>
      <c r="AE647" s="46">
        <f t="shared" ca="1" si="86"/>
        <v>0</v>
      </c>
      <c r="AF647" s="52">
        <f t="shared" ca="1" si="87"/>
        <v>0</v>
      </c>
      <c r="AG647" s="46">
        <f t="shared" si="88"/>
        <v>0</v>
      </c>
      <c r="AH647" s="46">
        <f t="shared" ca="1" si="89"/>
        <v>0</v>
      </c>
      <c r="AI647" s="46">
        <f>IFERROR(SUMIFS('4.3期末全在庫'!$G:$G,'4.3期末全在庫'!$B:$B,'4.仕掛品(製品課) (2)'!A647,'4.3期末全在庫'!$K:$K,"半製品"),"")</f>
        <v>0</v>
      </c>
      <c r="AJ647" s="47"/>
      <c r="AK647" s="46">
        <f t="shared" ca="1" si="84"/>
        <v>0</v>
      </c>
      <c r="AL647" s="48"/>
      <c r="AM647" s="50"/>
      <c r="AN647" s="7"/>
      <c r="AO647" s="4" t="e">
        <v>#N/A</v>
      </c>
      <c r="AQ647" s="3">
        <f t="shared" ca="1" si="90"/>
        <v>0</v>
      </c>
    </row>
    <row r="648" spans="1:43" ht="13.5" customHeight="1" collapsed="1">
      <c r="A648" s="59">
        <v>20240100003</v>
      </c>
      <c r="B648" s="51" t="s">
        <v>720</v>
      </c>
      <c r="C648" s="41" t="s">
        <v>481</v>
      </c>
      <c r="D648" s="41"/>
      <c r="E648" s="41" t="s">
        <v>541</v>
      </c>
      <c r="F648" s="41" t="s">
        <v>541</v>
      </c>
      <c r="G648" s="61" t="s">
        <v>531</v>
      </c>
      <c r="H648" s="43">
        <v>0</v>
      </c>
      <c r="I648" s="43"/>
      <c r="J648" s="43">
        <v>0</v>
      </c>
      <c r="K648" s="46">
        <f>IFERROR(SUMIF('3.外注加工費'!N:N,A:A,'3.外注加工費'!P:P),"")</f>
        <v>21600</v>
      </c>
      <c r="L648" s="60" t="s">
        <v>531</v>
      </c>
      <c r="M648" s="60" t="s">
        <v>531</v>
      </c>
      <c r="N648" s="60"/>
      <c r="O648" s="60"/>
      <c r="P648" s="60"/>
      <c r="Q648" s="60"/>
      <c r="R648" s="52">
        <f ca="1">SUMIF('4.1製品別資材価格'!$A:$C,A648,'4.1製品別資材価格'!$C:$C)</f>
        <v>0</v>
      </c>
      <c r="S648" s="60" t="s">
        <v>531</v>
      </c>
      <c r="T648" s="60" t="s">
        <v>531</v>
      </c>
      <c r="U648" s="46">
        <f>IFERROR(SUMIF('4.4製品課実績'!$A:$A,'4.仕掛品(製品課) (2)'!A648,'4.4製品課実績'!D:D),"")</f>
        <v>0</v>
      </c>
      <c r="V648" s="60" t="s">
        <v>531</v>
      </c>
      <c r="W648" s="46"/>
      <c r="X648" s="46">
        <f>$X$692/$W$692*W648</f>
        <v>0</v>
      </c>
      <c r="Y648" s="60" t="s">
        <v>531</v>
      </c>
      <c r="Z648" s="60" t="s">
        <v>531</v>
      </c>
      <c r="AA648" s="46">
        <f>IFERROR(SUMIF('3.外注加工費'!N:N,A:A,'3.外注加工費'!S:S),"")</f>
        <v>4730400</v>
      </c>
      <c r="AB648" s="46"/>
      <c r="AC648" s="46"/>
      <c r="AD648" s="46">
        <f>K648-N648-AB648</f>
        <v>21600</v>
      </c>
      <c r="AE648" s="46">
        <f>IFERROR(SUM(J648,T648,V648,Z648,AA648,X648)/(AD648+(AI648*AJ648))*AD648+(SUM(M648)/(AD648+AI648)*AD648),SUM(J648,M648,T648,V648,Z648,AA648,X648)-AK648)</f>
        <v>4730400</v>
      </c>
      <c r="AF648" s="52">
        <f>IF(ISERROR(AE648/AD648),0,(AE648/AD648))</f>
        <v>219</v>
      </c>
      <c r="AG648" s="46">
        <f>AI648-((H648+K648)-AB648-AD648)</f>
        <v>0</v>
      </c>
      <c r="AH648" s="46">
        <f>-AF648*AG648</f>
        <v>0</v>
      </c>
      <c r="AI648" s="46">
        <f>IFERROR(SUMIFS('4.3期末全在庫'!$G:$G,'4.3期末全在庫'!$B:$B,'4.仕掛品(製品課) (2)'!A648,'4.3期末全在庫'!$K:$K,"半製品"),"")</f>
        <v>0</v>
      </c>
      <c r="AJ648" s="47"/>
      <c r="AK648" s="46">
        <f>IFERROR(SUM(J648,T648,V648,Z648,AA648,X648)/(AD648+(AI648*AJ648))*(AI648*AJ648)+(SUM(M648)/(AD648+AI648)*AI648),0)</f>
        <v>0</v>
      </c>
      <c r="AL648" s="48"/>
      <c r="AM648" s="50"/>
      <c r="AN648" s="7"/>
      <c r="AO648" s="4" t="e">
        <v>#N/A</v>
      </c>
      <c r="AQ648" s="3" t="str">
        <f t="shared" ca="1" si="90"/>
        <v>ok</v>
      </c>
    </row>
    <row r="649" spans="1:43" ht="13.5" customHeight="1">
      <c r="A649" s="59">
        <v>20230900056</v>
      </c>
      <c r="B649" s="51" t="s">
        <v>721</v>
      </c>
      <c r="C649" s="41" t="s">
        <v>481</v>
      </c>
      <c r="D649" s="41"/>
      <c r="E649" s="41" t="s">
        <v>541</v>
      </c>
      <c r="F649" s="41" t="s">
        <v>481</v>
      </c>
      <c r="G649" s="42"/>
      <c r="H649" s="43">
        <v>0</v>
      </c>
      <c r="I649" s="43"/>
      <c r="J649" s="43">
        <v>0</v>
      </c>
      <c r="K649" s="46">
        <f>IFERROR(SUMIF('3.外注加工費'!N:N,A:A,'3.外注加工費'!P:P),"")</f>
        <v>364428</v>
      </c>
      <c r="L649" s="60" t="s">
        <v>531</v>
      </c>
      <c r="M649" s="60" t="s">
        <v>531</v>
      </c>
      <c r="N649" s="60"/>
      <c r="O649" s="60"/>
      <c r="P649" s="60"/>
      <c r="Q649" s="60"/>
      <c r="R649" s="52">
        <f ca="1">SUMIF('4.1製品別資材価格'!$A:$C,A649,'4.1製品別資材価格'!$C:$C)</f>
        <v>0</v>
      </c>
      <c r="S649" s="60" t="s">
        <v>531</v>
      </c>
      <c r="T649" s="60" t="s">
        <v>531</v>
      </c>
      <c r="U649" s="46">
        <f>IFERROR(SUMIF('4.4製品課実績'!$A:$A,'4.仕掛品(製品課) (2)'!A649,'4.4製品課実績'!D:D),"")</f>
        <v>0</v>
      </c>
      <c r="V649" s="60" t="s">
        <v>531</v>
      </c>
      <c r="W649" s="46"/>
      <c r="X649" s="46">
        <f>$X$692/$W$692*W649</f>
        <v>0</v>
      </c>
      <c r="Y649" s="60" t="s">
        <v>531</v>
      </c>
      <c r="Z649" s="60" t="s">
        <v>531</v>
      </c>
      <c r="AA649" s="46">
        <f ca="1">IFERROR(SUMIF('3.外注加工費'!N:N,A:A,'3.外注加工費'!S:S),"")</f>
        <v>28048916.642341536</v>
      </c>
      <c r="AB649" s="46"/>
      <c r="AC649" s="46"/>
      <c r="AD649" s="46">
        <f>K649-N649-AB649</f>
        <v>364428</v>
      </c>
      <c r="AE649" s="46">
        <f ca="1">IFERROR(SUM(J649,T649,V649,Z649,AA649,X649)/(AD649+(AI649*AJ649))*AD649+(SUM(M649)/(AD649+AI649)*AD649),SUM(J649,M649,T649,V649,Z649,AA649,X649)-AK649)</f>
        <v>28048916.642341536</v>
      </c>
      <c r="AF649" s="52">
        <f ca="1">IF(ISERROR(AE649/AD649),0,(AE649/AD649))</f>
        <v>76.966963686493727</v>
      </c>
      <c r="AG649" s="46">
        <f>AI649-((H649+K649)-AB649-AD649)</f>
        <v>0</v>
      </c>
      <c r="AH649" s="46">
        <f ca="1">-AF649*AG649</f>
        <v>0</v>
      </c>
      <c r="AI649" s="46">
        <f>IFERROR(SUMIFS('4.3期末全在庫'!$G:$G,'4.3期末全在庫'!$B:$B,'4.仕掛品(製品課) (2)'!A649,'4.3期末全在庫'!$K:$K,"半製品"),"")</f>
        <v>0</v>
      </c>
      <c r="AJ649" s="47"/>
      <c r="AK649" s="46">
        <f ca="1">IFERROR(SUM(J649,T649,V649,Z649,AA649,X649)/(AD649+(AI649*AJ649))*(AI649*AJ649)+(SUM(M649)/(AD649+AI649)*AI649),0)</f>
        <v>0</v>
      </c>
      <c r="AL649" s="48"/>
      <c r="AM649" s="50"/>
      <c r="AN649" s="7"/>
      <c r="AO649" s="4" t="e">
        <v>#N/A</v>
      </c>
      <c r="AQ649" s="3" t="str">
        <f t="shared" ca="1" si="90"/>
        <v>ok</v>
      </c>
    </row>
    <row r="650" spans="1:43" ht="13.5" customHeight="1">
      <c r="A650" s="59">
        <v>20230900057</v>
      </c>
      <c r="B650" s="51" t="s">
        <v>722</v>
      </c>
      <c r="C650" s="41" t="s">
        <v>481</v>
      </c>
      <c r="D650" s="41"/>
      <c r="E650" s="41" t="s">
        <v>541</v>
      </c>
      <c r="F650" s="41" t="s">
        <v>541</v>
      </c>
      <c r="G650" s="61" t="s">
        <v>531</v>
      </c>
      <c r="H650" s="43">
        <v>0</v>
      </c>
      <c r="I650" s="43"/>
      <c r="J650" s="43">
        <v>0</v>
      </c>
      <c r="K650" s="46">
        <f>IFERROR(SUMIF('3.外注加工費'!N:N,A:A,'3.外注加工費'!P:P),"")</f>
        <v>2160</v>
      </c>
      <c r="L650" s="60" t="s">
        <v>531</v>
      </c>
      <c r="M650" s="60" t="s">
        <v>531</v>
      </c>
      <c r="N650" s="60"/>
      <c r="O650" s="60"/>
      <c r="P650" s="60"/>
      <c r="Q650" s="60"/>
      <c r="R650" s="52">
        <f ca="1">SUMIF('4.1製品別資材価格'!$A:$C,A650,'4.1製品別資材価格'!$C:$C)</f>
        <v>0</v>
      </c>
      <c r="S650" s="60" t="s">
        <v>531</v>
      </c>
      <c r="T650" s="60" t="s">
        <v>531</v>
      </c>
      <c r="U650" s="46">
        <f>IFERROR(SUMIF('4.4製品課実績'!$A:$A,'4.仕掛品(製品課) (2)'!A650,'4.4製品課実績'!D:D),"")</f>
        <v>0</v>
      </c>
      <c r="V650" s="60" t="s">
        <v>531</v>
      </c>
      <c r="W650" s="46"/>
      <c r="X650" s="46">
        <f>$X$692/$W$692*W650</f>
        <v>0</v>
      </c>
      <c r="Y650" s="60" t="s">
        <v>531</v>
      </c>
      <c r="Z650" s="60" t="s">
        <v>531</v>
      </c>
      <c r="AA650" s="46">
        <f ca="1">IFERROR(SUMIF('3.外注加工費'!N:N,A:A,'3.外注加工費'!S:S),"")</f>
        <v>1512679.9533594344</v>
      </c>
      <c r="AB650" s="46"/>
      <c r="AC650" s="46"/>
      <c r="AD650" s="46">
        <f>K650-N650-AB650</f>
        <v>2160</v>
      </c>
      <c r="AE650" s="46">
        <f ca="1">IFERROR(SUM(J650,T650,V650,Z650,AA650,X650)/(AD650+(AI650*AJ650))*AD650+(SUM(M650)/(AD650+AI650)*AD650),SUM(J650,M650,T650,V650,Z650,AA650,X650)-AK650)</f>
        <v>1512679.9533594344</v>
      </c>
      <c r="AF650" s="52">
        <f ca="1">IF(ISERROR(AE650/AD650),0,(AE650/AD650))</f>
        <v>700.31479322196037</v>
      </c>
      <c r="AG650" s="46">
        <f>AI650-((H650+K650)-AB650-AD650)</f>
        <v>0</v>
      </c>
      <c r="AH650" s="46">
        <f ca="1">-AF650*AG650</f>
        <v>0</v>
      </c>
      <c r="AI650" s="46">
        <f>IFERROR(SUMIFS('4.3期末全在庫'!$G:$G,'4.3期末全在庫'!$B:$B,'4.仕掛品(製品課) (2)'!A650,'4.3期末全在庫'!$K:$K,"半製品"),"")</f>
        <v>0</v>
      </c>
      <c r="AJ650" s="47"/>
      <c r="AK650" s="46">
        <f ca="1">IFERROR(SUM(J650,T650,V650,Z650,AA650,X650)/(AD650+(AI650*AJ650))*(AI650*AJ650)+(SUM(M650)/(AD650+AI650)*AI650),0)</f>
        <v>0</v>
      </c>
      <c r="AL650" s="48"/>
      <c r="AM650" s="50"/>
      <c r="AN650" s="7"/>
      <c r="AO650" s="4" t="e">
        <v>#N/A</v>
      </c>
      <c r="AQ650" s="3" t="str">
        <f t="shared" ref="AQ650:AQ690" ca="1" si="91">IF(SUM(H650:AK650)=0,0,"ok")</f>
        <v>ok</v>
      </c>
    </row>
    <row r="651" spans="1:43" ht="13.5" hidden="1" customHeight="1" outlineLevel="1">
      <c r="A651" s="59">
        <v>20220200011</v>
      </c>
      <c r="B651" s="51" t="s">
        <v>723</v>
      </c>
      <c r="C651" s="41" t="s">
        <v>481</v>
      </c>
      <c r="D651" s="41"/>
      <c r="E651" s="41" t="s">
        <v>481</v>
      </c>
      <c r="F651" s="41" t="s">
        <v>481</v>
      </c>
      <c r="G651" s="42"/>
      <c r="H651" s="43">
        <v>0</v>
      </c>
      <c r="I651" s="49"/>
      <c r="J651" s="43">
        <v>0</v>
      </c>
      <c r="K651" s="46">
        <f>IFERROR(SUMIF('[1]3.外注加工費'!N:N,A:A,'[1]3.外注加工費'!P:P),"")</f>
        <v>0</v>
      </c>
      <c r="L651" s="60"/>
      <c r="M651" s="60"/>
      <c r="N651" s="46"/>
      <c r="O651" s="60"/>
      <c r="P651" s="60"/>
      <c r="Q651" s="60"/>
      <c r="R651" s="52"/>
      <c r="S651" s="60"/>
      <c r="T651" s="60"/>
      <c r="U651" s="46"/>
      <c r="V651" s="60"/>
      <c r="W651" s="46"/>
      <c r="X651" s="46"/>
      <c r="Y651" s="60"/>
      <c r="Z651" s="60"/>
      <c r="AA651" s="46">
        <f ca="1">IFERROR(SUMIF('[1]3.外注加工費'!N:N,A:A,'[1]3.外注加工費'!S:S),"")</f>
        <v>0</v>
      </c>
      <c r="AB651" s="46"/>
      <c r="AC651" s="46"/>
      <c r="AD651" s="46">
        <f>K651-N651-AB651</f>
        <v>0</v>
      </c>
      <c r="AE651" s="46">
        <f ca="1">IFERROR(SUM(J651,T651,V651,Z651,AA651,X651)/(AD651+(AI651*AJ651))*AD651+(SUM(M651)/(AD651+AI651)*AD651),SUM(J651,M651,T651,V651,Z651,AA651,X651)-AK651)</f>
        <v>0</v>
      </c>
      <c r="AF651" s="52">
        <f ca="1">IF(ISERROR(AE651/AD651),0,(AE651/AD651))</f>
        <v>0</v>
      </c>
      <c r="AG651" s="46">
        <f>AI651-((H651+K651)-AB651-AD651)</f>
        <v>0</v>
      </c>
      <c r="AH651" s="46">
        <f ca="1">-AF651*AG651</f>
        <v>0</v>
      </c>
      <c r="AI651" s="46">
        <f>IFERROR(SUMIFS('4.3期末全在庫'!$G:$G,'4.3期末全在庫'!$B:$B,'4.仕掛品(製品課) (2)'!A651,'4.3期末全在庫'!$K:$K,"半製品"),"")</f>
        <v>0</v>
      </c>
      <c r="AJ651" s="47"/>
      <c r="AK651" s="46">
        <f ca="1">IFERROR(SUM(J651,T651,V651,Z651,AA651,X651)/(AD651+(AI651*AJ651))*(AI651*AJ651)+(SUM(M651)/(AD651+AI651)*AI651),0)</f>
        <v>0</v>
      </c>
      <c r="AL651" s="48"/>
      <c r="AM651" s="50"/>
      <c r="AN651" s="7"/>
      <c r="AQ651" s="3">
        <f t="shared" ca="1" si="91"/>
        <v>0</v>
      </c>
    </row>
    <row r="652" spans="1:43" ht="13.5" customHeight="1" collapsed="1">
      <c r="A652" s="59">
        <v>20231100077</v>
      </c>
      <c r="B652" s="51" t="s">
        <v>724</v>
      </c>
      <c r="C652" s="41" t="s">
        <v>481</v>
      </c>
      <c r="D652" s="41"/>
      <c r="E652" s="41" t="s">
        <v>481</v>
      </c>
      <c r="F652" s="41" t="s">
        <v>481</v>
      </c>
      <c r="G652" s="42"/>
      <c r="H652" s="43">
        <v>0</v>
      </c>
      <c r="I652" s="49"/>
      <c r="J652" s="43">
        <v>0</v>
      </c>
      <c r="K652" s="46">
        <f>IFERROR(SUMIF('3.外注加工費'!N:N,A:A,'3.外注加工費'!P:P),"")</f>
        <v>311562</v>
      </c>
      <c r="L652" s="60"/>
      <c r="M652" s="60"/>
      <c r="N652" s="46"/>
      <c r="O652" s="60"/>
      <c r="P652" s="60"/>
      <c r="Q652" s="60"/>
      <c r="R652" s="52"/>
      <c r="S652" s="60"/>
      <c r="T652" s="60"/>
      <c r="U652" s="46"/>
      <c r="V652" s="60"/>
      <c r="W652" s="46"/>
      <c r="X652" s="46"/>
      <c r="Y652" s="60"/>
      <c r="Z652" s="60"/>
      <c r="AA652" s="46">
        <f ca="1">IFERROR(SUMIF('3.外注加工費'!N:N,A:A,'3.外注加工費'!S:S),"")</f>
        <v>5303232.2278642785</v>
      </c>
      <c r="AB652" s="46"/>
      <c r="AC652" s="46"/>
      <c r="AD652" s="46">
        <f>K652-N652-AB652</f>
        <v>311562</v>
      </c>
      <c r="AE652" s="46">
        <f ca="1">IFERROR(SUM(J652,T652,V652,Z652,AA652,X652)/(AD652+(AI652*AJ652))*AD652+(SUM(M652)/(AD652+AI652)*AD652),SUM(J652,M652,T652,V652,Z652,AA652,X652)-AK652)</f>
        <v>5303232.2278642785</v>
      </c>
      <c r="AF652" s="52">
        <f ca="1">IF(ISERROR(AE652/AD652),0,(AE652/AD652))</f>
        <v>17.021434667463549</v>
      </c>
      <c r="AG652" s="46">
        <f>AI652-((H652+K652)-AB652-AD652)</f>
        <v>0</v>
      </c>
      <c r="AH652" s="46">
        <f ca="1">-AF652*AG652</f>
        <v>0</v>
      </c>
      <c r="AI652" s="46">
        <f>IFERROR(SUMIFS('4.3期末全在庫'!$G:$G,'4.3期末全在庫'!$B:$B,'4.仕掛品(製品課) (2)'!A652,'4.3期末全在庫'!$K:$K,"半製品"),"")</f>
        <v>0</v>
      </c>
      <c r="AJ652" s="47"/>
      <c r="AK652" s="46">
        <f ca="1">IFERROR(SUM(J652,T652,V652,Z652,AA652,X652)/(AD652+(AI652*AJ652))*(AI652*AJ652)+(SUM(M652)/(AD652+AI652)*AI652),0)</f>
        <v>0</v>
      </c>
      <c r="AL652" s="48"/>
      <c r="AM652" s="50"/>
      <c r="AN652" s="7"/>
      <c r="AQ652" s="3" t="str">
        <f t="shared" ca="1" si="91"/>
        <v>ok</v>
      </c>
    </row>
    <row r="653" spans="1:43" ht="13.5" customHeight="1">
      <c r="A653" s="59">
        <v>20240800027</v>
      </c>
      <c r="B653" s="51" t="s">
        <v>725</v>
      </c>
      <c r="C653" s="41" t="s">
        <v>481</v>
      </c>
      <c r="D653" s="41"/>
      <c r="E653" s="41" t="s">
        <v>481</v>
      </c>
      <c r="F653" s="41" t="s">
        <v>481</v>
      </c>
      <c r="G653" s="42"/>
      <c r="H653" s="43">
        <v>0</v>
      </c>
      <c r="I653" s="49"/>
      <c r="J653" s="43">
        <v>0</v>
      </c>
      <c r="K653" s="46">
        <f>IFERROR(SUMIF('3.外注加工費'!N:N,A:A,'3.外注加工費'!P:P),"")</f>
        <v>19620</v>
      </c>
      <c r="L653" s="60"/>
      <c r="M653" s="60"/>
      <c r="N653" s="46"/>
      <c r="O653" s="60"/>
      <c r="P653" s="60"/>
      <c r="Q653" s="60"/>
      <c r="R653" s="52"/>
      <c r="S653" s="60"/>
      <c r="T653" s="60"/>
      <c r="U653" s="46"/>
      <c r="V653" s="60"/>
      <c r="W653" s="46"/>
      <c r="X653" s="46"/>
      <c r="Y653" s="60"/>
      <c r="Z653" s="60"/>
      <c r="AA653" s="46">
        <f ca="1">IFERROR(SUMIF('3.外注加工費'!N:N,A:A,'3.外注加工費'!S:S),"")</f>
        <v>23957523.567265317</v>
      </c>
      <c r="AB653" s="46"/>
      <c r="AC653" s="46"/>
      <c r="AD653" s="46">
        <f t="shared" ref="AD653:AD673" si="92">K653-N653-AB653</f>
        <v>19620</v>
      </c>
      <c r="AE653" s="46">
        <f t="shared" ref="AE653:AE673" ca="1" si="93">IFERROR(SUM(J653,T653,V653,Z653,AA653,X653)/(AD653+(AI653*AJ653))*AD653+(SUM(M653)/(AD653+AI653)*AD653),SUM(J653,M653,T653,V653,Z653,AA653,X653)-AK653)</f>
        <v>23957523.567265317</v>
      </c>
      <c r="AF653" s="52">
        <f t="shared" ref="AF653:AF673" ca="1" si="94">IF(ISERROR(AE653/AD653),0,(AE653/AD653))</f>
        <v>1221.0766344171925</v>
      </c>
      <c r="AG653" s="46">
        <f t="shared" ref="AG653:AG673" si="95">AI653-((H653+K653)-AB653-AD653)</f>
        <v>0</v>
      </c>
      <c r="AH653" s="46">
        <f t="shared" ref="AH653:AH673" ca="1" si="96">-AF653*AG653</f>
        <v>0</v>
      </c>
      <c r="AI653" s="46">
        <f>IFERROR(SUMIFS('4.3期末全在庫'!$G:$G,'4.3期末全在庫'!$B:$B,'4.仕掛品(製品課) (2)'!A653,'4.3期末全在庫'!$K:$K,"半製品"),"")</f>
        <v>0</v>
      </c>
      <c r="AJ653" s="47"/>
      <c r="AK653" s="46">
        <f t="shared" ref="AK653:AK673" ca="1" si="97">IFERROR(SUM(J653,T653,V653,Z653,AA653,X653)/(AD653+(AI653*AJ653))*(AI653*AJ653)+(SUM(M653)/(AD653+AI653)*AI653),0)</f>
        <v>0</v>
      </c>
      <c r="AL653" s="48"/>
      <c r="AM653" s="50"/>
      <c r="AN653" s="7"/>
      <c r="AQ653" s="3" t="str">
        <f t="shared" ca="1" si="91"/>
        <v>ok</v>
      </c>
    </row>
    <row r="654" spans="1:43" ht="13.5" customHeight="1">
      <c r="A654" s="59">
        <v>20250400008</v>
      </c>
      <c r="B654" s="51" t="s">
        <v>726</v>
      </c>
      <c r="C654" s="41" t="s">
        <v>481</v>
      </c>
      <c r="D654" s="41"/>
      <c r="E654" s="41" t="s">
        <v>481</v>
      </c>
      <c r="F654" s="41" t="s">
        <v>481</v>
      </c>
      <c r="G654" s="42"/>
      <c r="H654" s="43">
        <v>0</v>
      </c>
      <c r="I654" s="49"/>
      <c r="J654" s="43">
        <v>0</v>
      </c>
      <c r="K654" s="46">
        <f>IFERROR(SUMIF('3.外注加工費'!N:N,A:A,'3.外注加工費'!P:P),"")</f>
        <v>4746</v>
      </c>
      <c r="L654" s="60"/>
      <c r="M654" s="60"/>
      <c r="N654" s="46"/>
      <c r="O654" s="60"/>
      <c r="P654" s="60"/>
      <c r="Q654" s="60"/>
      <c r="R654" s="52"/>
      <c r="S654" s="60"/>
      <c r="T654" s="60"/>
      <c r="U654" s="46"/>
      <c r="V654" s="60"/>
      <c r="W654" s="46"/>
      <c r="X654" s="46"/>
      <c r="Y654" s="60"/>
      <c r="Z654" s="60"/>
      <c r="AA654" s="46">
        <f>IFERROR(SUMIF('3.外注加工費'!N:N,A:A,'3.外注加工費'!S:S),"")</f>
        <v>3546046.3604244618</v>
      </c>
      <c r="AB654" s="46"/>
      <c r="AC654" s="46"/>
      <c r="AD654" s="46">
        <f t="shared" si="92"/>
        <v>4746</v>
      </c>
      <c r="AE654" s="46">
        <f t="shared" si="93"/>
        <v>3546046.3604244618</v>
      </c>
      <c r="AF654" s="52">
        <f t="shared" si="94"/>
        <v>747.16526768319886</v>
      </c>
      <c r="AG654" s="46">
        <f t="shared" si="95"/>
        <v>0</v>
      </c>
      <c r="AH654" s="46">
        <f t="shared" si="96"/>
        <v>0</v>
      </c>
      <c r="AI654" s="46">
        <f>IFERROR(SUMIFS('4.3期末全在庫'!$G:$G,'4.3期末全在庫'!$B:$B,'4.仕掛品(製品課) (2)'!A654,'4.3期末全在庫'!$K:$K,"半製品"),"")</f>
        <v>0</v>
      </c>
      <c r="AJ654" s="47"/>
      <c r="AK654" s="46">
        <f t="shared" si="97"/>
        <v>0</v>
      </c>
      <c r="AL654" s="48"/>
      <c r="AM654" s="50"/>
      <c r="AN654" s="7"/>
      <c r="AQ654" s="3" t="str">
        <f t="shared" si="91"/>
        <v>ok</v>
      </c>
    </row>
    <row r="655" spans="1:43" ht="13.5" customHeight="1">
      <c r="A655" s="59">
        <v>20250400007</v>
      </c>
      <c r="B655" s="51" t="s">
        <v>727</v>
      </c>
      <c r="C655" s="41" t="s">
        <v>481</v>
      </c>
      <c r="D655" s="41"/>
      <c r="E655" s="41" t="s">
        <v>481</v>
      </c>
      <c r="F655" s="41" t="s">
        <v>481</v>
      </c>
      <c r="G655" s="42"/>
      <c r="H655" s="43">
        <v>0</v>
      </c>
      <c r="I655" s="49"/>
      <c r="J655" s="43">
        <v>0</v>
      </c>
      <c r="K655" s="46">
        <f>IFERROR(SUMIF('3.外注加工費'!N:N,A:A,'3.外注加工費'!P:P),"")</f>
        <v>3849</v>
      </c>
      <c r="L655" s="60"/>
      <c r="M655" s="60"/>
      <c r="N655" s="46"/>
      <c r="O655" s="60"/>
      <c r="P655" s="60"/>
      <c r="Q655" s="60"/>
      <c r="R655" s="52"/>
      <c r="S655" s="60"/>
      <c r="T655" s="60"/>
      <c r="U655" s="46"/>
      <c r="V655" s="60"/>
      <c r="W655" s="46"/>
      <c r="X655" s="46"/>
      <c r="Y655" s="60"/>
      <c r="Z655" s="60"/>
      <c r="AA655" s="46">
        <f>IFERROR(SUMIF('3.外注加工費'!N:N,A:A,'3.外注加工費'!S:S),"")</f>
        <v>2315191.6580497208</v>
      </c>
      <c r="AB655" s="46"/>
      <c r="AC655" s="46"/>
      <c r="AD655" s="46">
        <f t="shared" si="92"/>
        <v>3849</v>
      </c>
      <c r="AE655" s="46">
        <f t="shared" si="93"/>
        <v>2315191.6580497208</v>
      </c>
      <c r="AF655" s="52">
        <f t="shared" si="94"/>
        <v>601.50471760190203</v>
      </c>
      <c r="AG655" s="46">
        <f t="shared" si="95"/>
        <v>0</v>
      </c>
      <c r="AH655" s="46">
        <f t="shared" si="96"/>
        <v>0</v>
      </c>
      <c r="AI655" s="46">
        <f>IFERROR(SUMIFS('4.3期末全在庫'!$G:$G,'4.3期末全在庫'!$B:$B,'4.仕掛品(製品課) (2)'!A655,'4.3期末全在庫'!$K:$K,"半製品"),"")</f>
        <v>0</v>
      </c>
      <c r="AJ655" s="47"/>
      <c r="AK655" s="46">
        <f t="shared" si="97"/>
        <v>0</v>
      </c>
      <c r="AL655" s="48"/>
      <c r="AM655" s="50"/>
      <c r="AN655" s="7"/>
      <c r="AQ655" s="3" t="str">
        <f t="shared" si="91"/>
        <v>ok</v>
      </c>
    </row>
    <row r="656" spans="1:43" ht="13.5" customHeight="1">
      <c r="A656" s="59">
        <v>20250400006</v>
      </c>
      <c r="B656" s="51" t="s">
        <v>728</v>
      </c>
      <c r="C656" s="41" t="s">
        <v>481</v>
      </c>
      <c r="D656" s="41"/>
      <c r="E656" s="41" t="s">
        <v>481</v>
      </c>
      <c r="F656" s="41" t="s">
        <v>481</v>
      </c>
      <c r="G656" s="42"/>
      <c r="H656" s="43">
        <v>0</v>
      </c>
      <c r="I656" s="49"/>
      <c r="J656" s="43">
        <v>0</v>
      </c>
      <c r="K656" s="46">
        <f>IFERROR(SUMIF('3.外注加工費'!N:N,A:A,'3.外注加工費'!P:P),"")</f>
        <v>4922</v>
      </c>
      <c r="L656" s="60"/>
      <c r="M656" s="60"/>
      <c r="N656" s="46"/>
      <c r="O656" s="60"/>
      <c r="P656" s="60"/>
      <c r="Q656" s="60"/>
      <c r="R656" s="52"/>
      <c r="S656" s="60"/>
      <c r="T656" s="60"/>
      <c r="U656" s="46"/>
      <c r="V656" s="60"/>
      <c r="W656" s="46"/>
      <c r="X656" s="46"/>
      <c r="Y656" s="60"/>
      <c r="Z656" s="60"/>
      <c r="AA656" s="46">
        <f>IFERROR(SUMIF('3.外注加工費'!N:N,A:A,'3.外注加工費'!S:S),"")</f>
        <v>1882615.4535075699</v>
      </c>
      <c r="AB656" s="46"/>
      <c r="AC656" s="46"/>
      <c r="AD656" s="46">
        <f t="shared" si="92"/>
        <v>4922</v>
      </c>
      <c r="AE656" s="46">
        <f t="shared" si="93"/>
        <v>1882615.4535075699</v>
      </c>
      <c r="AF656" s="52">
        <f t="shared" si="94"/>
        <v>382.48993366671471</v>
      </c>
      <c r="AG656" s="46">
        <f t="shared" si="95"/>
        <v>0</v>
      </c>
      <c r="AH656" s="46">
        <f t="shared" si="96"/>
        <v>0</v>
      </c>
      <c r="AI656" s="46">
        <f>IFERROR(SUMIFS('4.3期末全在庫'!$G:$G,'4.3期末全在庫'!$B:$B,'4.仕掛品(製品課) (2)'!A656,'4.3期末全在庫'!$K:$K,"半製品"),"")</f>
        <v>0</v>
      </c>
      <c r="AJ656" s="47"/>
      <c r="AK656" s="46">
        <f t="shared" si="97"/>
        <v>0</v>
      </c>
      <c r="AL656" s="48"/>
      <c r="AM656" s="50"/>
      <c r="AN656" s="7"/>
      <c r="AQ656" s="3" t="str">
        <f t="shared" si="91"/>
        <v>ok</v>
      </c>
    </row>
    <row r="657" spans="1:43" ht="13.5" customHeight="1">
      <c r="A657" s="59">
        <v>20250400009</v>
      </c>
      <c r="B657" s="51" t="s">
        <v>729</v>
      </c>
      <c r="C657" s="41" t="s">
        <v>481</v>
      </c>
      <c r="D657" s="41"/>
      <c r="E657" s="41" t="s">
        <v>481</v>
      </c>
      <c r="F657" s="41" t="s">
        <v>481</v>
      </c>
      <c r="G657" s="42"/>
      <c r="H657" s="43">
        <v>0</v>
      </c>
      <c r="I657" s="49"/>
      <c r="J657" s="43">
        <v>0</v>
      </c>
      <c r="K657" s="46">
        <f>IFERROR(SUMIF('3.外注加工費'!N:N,A:A,'3.外注加工費'!P:P),"")</f>
        <v>7948</v>
      </c>
      <c r="L657" s="60"/>
      <c r="M657" s="60"/>
      <c r="N657" s="46"/>
      <c r="O657" s="60"/>
      <c r="P657" s="60"/>
      <c r="Q657" s="60"/>
      <c r="R657" s="52"/>
      <c r="S657" s="60"/>
      <c r="T657" s="60"/>
      <c r="U657" s="46"/>
      <c r="V657" s="60"/>
      <c r="W657" s="46"/>
      <c r="X657" s="46"/>
      <c r="Y657" s="60"/>
      <c r="Z657" s="60"/>
      <c r="AA657" s="46">
        <f>IFERROR(SUMIF('3.外注加工費'!N:N,A:A,'3.外注加工費'!S:S),"")</f>
        <v>2623587.5280182473</v>
      </c>
      <c r="AB657" s="46"/>
      <c r="AC657" s="46"/>
      <c r="AD657" s="46">
        <f t="shared" si="92"/>
        <v>7948</v>
      </c>
      <c r="AE657" s="46">
        <f t="shared" si="93"/>
        <v>2623587.5280182473</v>
      </c>
      <c r="AF657" s="52">
        <f t="shared" si="94"/>
        <v>330.09405234250721</v>
      </c>
      <c r="AG657" s="46">
        <f t="shared" si="95"/>
        <v>0</v>
      </c>
      <c r="AH657" s="46">
        <f t="shared" si="96"/>
        <v>0</v>
      </c>
      <c r="AI657" s="46">
        <f>IFERROR(SUMIFS('4.3期末全在庫'!$G:$G,'4.3期末全在庫'!$B:$B,'4.仕掛品(製品課) (2)'!A657,'4.3期末全在庫'!$K:$K,"半製品"),"")</f>
        <v>0</v>
      </c>
      <c r="AJ657" s="47"/>
      <c r="AK657" s="46">
        <f t="shared" si="97"/>
        <v>0</v>
      </c>
      <c r="AL657" s="48"/>
      <c r="AM657" s="50"/>
      <c r="AN657" s="7"/>
      <c r="AQ657" s="3" t="str">
        <f t="shared" si="91"/>
        <v>ok</v>
      </c>
    </row>
    <row r="658" spans="1:43" ht="13.5" customHeight="1">
      <c r="A658" s="59">
        <v>20230600096</v>
      </c>
      <c r="B658" s="51" t="s">
        <v>730</v>
      </c>
      <c r="C658" s="41" t="s">
        <v>481</v>
      </c>
      <c r="D658" s="41"/>
      <c r="E658" s="41" t="s">
        <v>481</v>
      </c>
      <c r="F658" s="41" t="s">
        <v>481</v>
      </c>
      <c r="G658" s="42"/>
      <c r="H658" s="43">
        <v>0</v>
      </c>
      <c r="I658" s="49"/>
      <c r="J658" s="43">
        <v>0</v>
      </c>
      <c r="K658" s="46">
        <f>IFERROR(SUMIF('3.外注加工費'!N:N,A:A,'3.外注加工費'!P:P),"")</f>
        <v>5510</v>
      </c>
      <c r="L658" s="60"/>
      <c r="M658" s="60"/>
      <c r="N658" s="46"/>
      <c r="O658" s="60"/>
      <c r="P658" s="60"/>
      <c r="Q658" s="60"/>
      <c r="R658" s="52"/>
      <c r="S658" s="60"/>
      <c r="T658" s="60"/>
      <c r="U658" s="46"/>
      <c r="V658" s="60"/>
      <c r="W658" s="46"/>
      <c r="X658" s="46"/>
      <c r="Y658" s="60"/>
      <c r="Z658" s="60"/>
      <c r="AA658" s="46">
        <f ca="1">IFERROR(SUMIF('3.外注加工費'!N:N,A:A,'3.外注加工費'!S:S),"")</f>
        <v>1016963.44027278</v>
      </c>
      <c r="AB658" s="46"/>
      <c r="AC658" s="46"/>
      <c r="AD658" s="46">
        <f t="shared" si="92"/>
        <v>5510</v>
      </c>
      <c r="AE658" s="46">
        <f t="shared" ca="1" si="93"/>
        <v>1016963.44027278</v>
      </c>
      <c r="AF658" s="52">
        <f t="shared" ca="1" si="94"/>
        <v>184.56686756311797</v>
      </c>
      <c r="AG658" s="46">
        <f t="shared" si="95"/>
        <v>0</v>
      </c>
      <c r="AH658" s="46">
        <f t="shared" ca="1" si="96"/>
        <v>0</v>
      </c>
      <c r="AI658" s="46">
        <f>IFERROR(SUMIFS('4.3期末全在庫'!$G:$G,'4.3期末全在庫'!$B:$B,'4.仕掛品(製品課) (2)'!A658,'4.3期末全在庫'!$K:$K,"半製品"),"")</f>
        <v>0</v>
      </c>
      <c r="AJ658" s="47"/>
      <c r="AK658" s="46">
        <f t="shared" ca="1" si="97"/>
        <v>0</v>
      </c>
      <c r="AL658" s="48"/>
      <c r="AM658" s="50"/>
      <c r="AN658" s="7"/>
      <c r="AQ658" s="3" t="str">
        <f t="shared" ca="1" si="91"/>
        <v>ok</v>
      </c>
    </row>
    <row r="659" spans="1:43" ht="13.5" customHeight="1">
      <c r="A659" s="59">
        <v>20240800028</v>
      </c>
      <c r="B659" s="51" t="s">
        <v>731</v>
      </c>
      <c r="C659" s="41" t="s">
        <v>481</v>
      </c>
      <c r="D659" s="41"/>
      <c r="E659" s="41" t="s">
        <v>481</v>
      </c>
      <c r="F659" s="41" t="s">
        <v>481</v>
      </c>
      <c r="G659" s="42"/>
      <c r="H659" s="43">
        <v>0</v>
      </c>
      <c r="I659" s="49"/>
      <c r="J659" s="43">
        <v>0</v>
      </c>
      <c r="K659" s="46">
        <f>IFERROR(SUMIF('3.外注加工費'!N:N,A:A,'3.外注加工費'!P:P),"")</f>
        <v>50622</v>
      </c>
      <c r="L659" s="60"/>
      <c r="M659" s="60"/>
      <c r="N659" s="46"/>
      <c r="O659" s="60"/>
      <c r="P659" s="60"/>
      <c r="Q659" s="60"/>
      <c r="R659" s="52"/>
      <c r="S659" s="60"/>
      <c r="T659" s="60"/>
      <c r="U659" s="46"/>
      <c r="V659" s="60"/>
      <c r="W659" s="46"/>
      <c r="X659" s="46"/>
      <c r="Y659" s="60"/>
      <c r="Z659" s="60"/>
      <c r="AA659" s="46">
        <f ca="1">IFERROR(SUMIF('3.外注加工費'!N:N,A:A,'3.外注加工費'!S:S),"")</f>
        <v>48664589.761656113</v>
      </c>
      <c r="AB659" s="46"/>
      <c r="AC659" s="46"/>
      <c r="AD659" s="46">
        <f t="shared" si="92"/>
        <v>50622</v>
      </c>
      <c r="AE659" s="46">
        <f t="shared" ca="1" si="93"/>
        <v>48664589.761656113</v>
      </c>
      <c r="AF659" s="52">
        <f t="shared" ca="1" si="94"/>
        <v>961.33281501434385</v>
      </c>
      <c r="AG659" s="46">
        <f t="shared" si="95"/>
        <v>0</v>
      </c>
      <c r="AH659" s="46">
        <f t="shared" ca="1" si="96"/>
        <v>0</v>
      </c>
      <c r="AI659" s="46">
        <f>IFERROR(SUMIFS('4.3期末全在庫'!$G:$G,'4.3期末全在庫'!$B:$B,'4.仕掛品(製品課) (2)'!A659,'4.3期末全在庫'!$K:$K,"半製品"),"")</f>
        <v>0</v>
      </c>
      <c r="AJ659" s="47"/>
      <c r="AK659" s="46">
        <f t="shared" ca="1" si="97"/>
        <v>0</v>
      </c>
      <c r="AL659" s="48"/>
      <c r="AM659" s="50"/>
      <c r="AN659" s="7"/>
      <c r="AQ659" s="3" t="str">
        <f t="shared" ca="1" si="91"/>
        <v>ok</v>
      </c>
    </row>
    <row r="660" spans="1:43" ht="13.5" customHeight="1">
      <c r="A660" s="59" t="s">
        <v>733</v>
      </c>
      <c r="B660" s="51" t="s">
        <v>735</v>
      </c>
      <c r="C660" s="41" t="s">
        <v>481</v>
      </c>
      <c r="D660" s="41"/>
      <c r="E660" s="41" t="s">
        <v>481</v>
      </c>
      <c r="F660" s="41" t="s">
        <v>481</v>
      </c>
      <c r="G660" s="42"/>
      <c r="H660" s="43">
        <v>0</v>
      </c>
      <c r="I660" s="49"/>
      <c r="J660" s="43">
        <v>0</v>
      </c>
      <c r="K660" s="46">
        <f>IFERROR(SUMIF('3.外注加工費'!N:N,A:A,'3.外注加工費'!P:P),"")</f>
        <v>633300</v>
      </c>
      <c r="L660" s="60"/>
      <c r="M660" s="60"/>
      <c r="N660" s="46"/>
      <c r="O660" s="60"/>
      <c r="P660" s="60"/>
      <c r="Q660" s="60"/>
      <c r="R660" s="52"/>
      <c r="S660" s="60"/>
      <c r="T660" s="60"/>
      <c r="U660" s="46"/>
      <c r="V660" s="60"/>
      <c r="W660" s="46"/>
      <c r="X660" s="46"/>
      <c r="Y660" s="60"/>
      <c r="Z660" s="60"/>
      <c r="AA660" s="46">
        <f ca="1">IFERROR(SUMIF('3.外注加工費'!N:N,A:A,'3.外注加工費'!S:S),"")</f>
        <v>46410695.958066329</v>
      </c>
      <c r="AB660" s="46"/>
      <c r="AC660" s="46"/>
      <c r="AD660" s="46">
        <f t="shared" si="92"/>
        <v>633300</v>
      </c>
      <c r="AE660" s="46">
        <f t="shared" ca="1" si="93"/>
        <v>46410695.958066337</v>
      </c>
      <c r="AF660" s="52">
        <f t="shared" ca="1" si="94"/>
        <v>73.283903297120375</v>
      </c>
      <c r="AG660" s="46">
        <f t="shared" si="95"/>
        <v>0</v>
      </c>
      <c r="AH660" s="46">
        <f t="shared" ca="1" si="96"/>
        <v>0</v>
      </c>
      <c r="AI660" s="46">
        <f>IFERROR(SUMIFS('4.3期末全在庫'!$G:$G,'4.3期末全在庫'!$B:$B,'4.仕掛品(製品課) (2)'!A660,'4.3期末全在庫'!$K:$K,"半製品"),"")</f>
        <v>0</v>
      </c>
      <c r="AJ660" s="47"/>
      <c r="AK660" s="46">
        <f t="shared" ca="1" si="97"/>
        <v>0</v>
      </c>
      <c r="AL660" s="48"/>
      <c r="AM660" s="50"/>
      <c r="AN660" s="7"/>
      <c r="AQ660" s="3" t="str">
        <f t="shared" ca="1" si="91"/>
        <v>ok</v>
      </c>
    </row>
    <row r="661" spans="1:43" ht="13.5" customHeight="1">
      <c r="A661" s="59" t="s">
        <v>737</v>
      </c>
      <c r="B661" s="51" t="s">
        <v>739</v>
      </c>
      <c r="C661" s="41" t="s">
        <v>481</v>
      </c>
      <c r="D661" s="41"/>
      <c r="E661" s="41" t="s">
        <v>481</v>
      </c>
      <c r="F661" s="41" t="s">
        <v>481</v>
      </c>
      <c r="G661" s="42"/>
      <c r="H661" s="43">
        <v>0</v>
      </c>
      <c r="I661" s="49"/>
      <c r="J661" s="43">
        <v>0</v>
      </c>
      <c r="K661" s="46">
        <f>IFERROR(SUMIF('3.外注加工費'!N:N,A:A,'3.外注加工費'!P:P),"")</f>
        <v>13166</v>
      </c>
      <c r="L661" s="60"/>
      <c r="M661" s="60"/>
      <c r="N661" s="46"/>
      <c r="O661" s="60"/>
      <c r="P661" s="60"/>
      <c r="Q661" s="60"/>
      <c r="R661" s="52"/>
      <c r="S661" s="60"/>
      <c r="T661" s="60"/>
      <c r="U661" s="46"/>
      <c r="V661" s="60"/>
      <c r="W661" s="46"/>
      <c r="X661" s="46"/>
      <c r="Y661" s="60"/>
      <c r="Z661" s="60"/>
      <c r="AA661" s="46">
        <f ca="1">IFERROR(SUMIF('3.外注加工費'!N:N,A:A,'3.外注加工費'!S:S),"")</f>
        <v>40395299.124573931</v>
      </c>
      <c r="AB661" s="46"/>
      <c r="AC661" s="46"/>
      <c r="AD661" s="46">
        <f t="shared" si="92"/>
        <v>13166</v>
      </c>
      <c r="AE661" s="46">
        <f t="shared" ca="1" si="93"/>
        <v>40395299.124573931</v>
      </c>
      <c r="AF661" s="52">
        <f t="shared" ca="1" si="94"/>
        <v>3068.1527513727733</v>
      </c>
      <c r="AG661" s="46">
        <f t="shared" si="95"/>
        <v>0</v>
      </c>
      <c r="AH661" s="46">
        <f t="shared" ca="1" si="96"/>
        <v>0</v>
      </c>
      <c r="AI661" s="46">
        <f>IFERROR(SUMIFS('4.3期末全在庫'!$G:$G,'4.3期末全在庫'!$B:$B,'4.仕掛品(製品課) (2)'!A661,'4.3期末全在庫'!$K:$K,"半製品"),"")</f>
        <v>0</v>
      </c>
      <c r="AJ661" s="47"/>
      <c r="AK661" s="46">
        <f t="shared" ca="1" si="97"/>
        <v>0</v>
      </c>
      <c r="AL661" s="48"/>
      <c r="AM661" s="50"/>
      <c r="AN661" s="7"/>
      <c r="AQ661" s="3" t="str">
        <f t="shared" ca="1" si="91"/>
        <v>ok</v>
      </c>
    </row>
    <row r="662" spans="1:43" ht="13.5" customHeight="1">
      <c r="A662" s="59">
        <v>20240500048</v>
      </c>
      <c r="B662" s="51" t="s">
        <v>740</v>
      </c>
      <c r="C662" s="41" t="s">
        <v>481</v>
      </c>
      <c r="D662" s="41"/>
      <c r="E662" s="41" t="s">
        <v>481</v>
      </c>
      <c r="F662" s="41" t="s">
        <v>481</v>
      </c>
      <c r="G662" s="42"/>
      <c r="H662" s="43">
        <v>0</v>
      </c>
      <c r="I662" s="49"/>
      <c r="J662" s="43">
        <v>0</v>
      </c>
      <c r="K662" s="46">
        <f>IFERROR(SUMIF('3.外注加工費'!N:N,A:A,'3.外注加工費'!P:P),"")</f>
        <v>491</v>
      </c>
      <c r="L662" s="60"/>
      <c r="M662" s="60"/>
      <c r="N662" s="46"/>
      <c r="O662" s="60"/>
      <c r="P662" s="60"/>
      <c r="Q662" s="60"/>
      <c r="R662" s="52"/>
      <c r="S662" s="60"/>
      <c r="T662" s="60"/>
      <c r="U662" s="46"/>
      <c r="V662" s="60"/>
      <c r="W662" s="46"/>
      <c r="X662" s="46"/>
      <c r="Y662" s="60"/>
      <c r="Z662" s="60"/>
      <c r="AA662" s="46">
        <f ca="1">IFERROR(SUMIF('3.外注加工費'!N:N,A:A,'3.外注加工費'!S:S),"")</f>
        <v>1843807.8335671201</v>
      </c>
      <c r="AB662" s="46"/>
      <c r="AC662" s="46"/>
      <c r="AD662" s="46">
        <f t="shared" si="92"/>
        <v>491</v>
      </c>
      <c r="AE662" s="46">
        <f t="shared" ca="1" si="93"/>
        <v>1843807.8335671201</v>
      </c>
      <c r="AF662" s="52">
        <f t="shared" ca="1" si="94"/>
        <v>3755.2094370002446</v>
      </c>
      <c r="AG662" s="46">
        <f t="shared" si="95"/>
        <v>0</v>
      </c>
      <c r="AH662" s="46">
        <f t="shared" ca="1" si="96"/>
        <v>0</v>
      </c>
      <c r="AI662" s="46">
        <f>IFERROR(SUMIFS('4.3期末全在庫'!$G:$G,'4.3期末全在庫'!$B:$B,'4.仕掛品(製品課) (2)'!A662,'4.3期末全在庫'!$K:$K,"半製品"),"")</f>
        <v>0</v>
      </c>
      <c r="AJ662" s="47"/>
      <c r="AK662" s="46">
        <f t="shared" ca="1" si="97"/>
        <v>0</v>
      </c>
      <c r="AL662" s="48"/>
      <c r="AM662" s="50"/>
      <c r="AN662" s="7"/>
      <c r="AQ662" s="3" t="str">
        <f t="shared" ca="1" si="91"/>
        <v>ok</v>
      </c>
    </row>
    <row r="663" spans="1:43" ht="13.5" customHeight="1">
      <c r="A663" s="59">
        <v>20241000051</v>
      </c>
      <c r="B663" s="51" t="s">
        <v>741</v>
      </c>
      <c r="C663" s="41" t="s">
        <v>481</v>
      </c>
      <c r="D663" s="41"/>
      <c r="E663" s="41" t="s">
        <v>481</v>
      </c>
      <c r="F663" s="41" t="s">
        <v>481</v>
      </c>
      <c r="G663" s="42"/>
      <c r="H663" s="43">
        <v>0</v>
      </c>
      <c r="I663" s="49"/>
      <c r="J663" s="43">
        <v>0</v>
      </c>
      <c r="K663" s="46">
        <f>IFERROR(SUMIF('3.外注加工費'!N:N,A:A,'3.外注加工費'!P:P),"")</f>
        <v>1200</v>
      </c>
      <c r="L663" s="60"/>
      <c r="M663" s="60"/>
      <c r="N663" s="46"/>
      <c r="O663" s="60"/>
      <c r="P663" s="60"/>
      <c r="Q663" s="60"/>
      <c r="R663" s="52"/>
      <c r="S663" s="60"/>
      <c r="T663" s="60"/>
      <c r="U663" s="46"/>
      <c r="V663" s="60"/>
      <c r="W663" s="46"/>
      <c r="X663" s="46"/>
      <c r="Y663" s="60"/>
      <c r="Z663" s="60"/>
      <c r="AA663" s="46">
        <f>IFERROR(SUMIF('3.外注加工費'!N:N,A:A,'3.外注加工費'!S:S),"")</f>
        <v>456000</v>
      </c>
      <c r="AB663" s="46"/>
      <c r="AC663" s="46"/>
      <c r="AD663" s="46">
        <f t="shared" si="92"/>
        <v>1200</v>
      </c>
      <c r="AE663" s="46">
        <f t="shared" si="93"/>
        <v>456000</v>
      </c>
      <c r="AF663" s="52">
        <f t="shared" si="94"/>
        <v>380</v>
      </c>
      <c r="AG663" s="46">
        <f t="shared" si="95"/>
        <v>0</v>
      </c>
      <c r="AH663" s="46">
        <f t="shared" si="96"/>
        <v>0</v>
      </c>
      <c r="AI663" s="46">
        <f>IFERROR(SUMIFS('4.3期末全在庫'!$G:$G,'4.3期末全在庫'!$B:$B,'4.仕掛品(製品課) (2)'!A663,'4.3期末全在庫'!$K:$K,"半製品"),"")</f>
        <v>0</v>
      </c>
      <c r="AJ663" s="47"/>
      <c r="AK663" s="46">
        <f t="shared" si="97"/>
        <v>0</v>
      </c>
      <c r="AL663" s="48"/>
      <c r="AM663" s="50"/>
      <c r="AN663" s="7"/>
      <c r="AQ663" s="3" t="str">
        <f t="shared" si="91"/>
        <v>ok</v>
      </c>
    </row>
    <row r="664" spans="1:43" ht="13.5" customHeight="1">
      <c r="A664" s="59">
        <v>20241000052</v>
      </c>
      <c r="B664" s="51" t="s">
        <v>742</v>
      </c>
      <c r="C664" s="41" t="s">
        <v>481</v>
      </c>
      <c r="D664" s="41"/>
      <c r="E664" s="41" t="s">
        <v>481</v>
      </c>
      <c r="F664" s="41" t="s">
        <v>481</v>
      </c>
      <c r="G664" s="42"/>
      <c r="H664" s="43">
        <v>0</v>
      </c>
      <c r="I664" s="49"/>
      <c r="J664" s="43">
        <v>0</v>
      </c>
      <c r="K664" s="46">
        <f>IFERROR(SUMIF('3.外注加工費'!N:N,A:A,'3.外注加工費'!P:P),"")</f>
        <v>1200</v>
      </c>
      <c r="L664" s="60"/>
      <c r="M664" s="60"/>
      <c r="N664" s="46"/>
      <c r="O664" s="60"/>
      <c r="P664" s="60"/>
      <c r="Q664" s="60"/>
      <c r="R664" s="52"/>
      <c r="S664" s="60"/>
      <c r="T664" s="60"/>
      <c r="U664" s="46"/>
      <c r="V664" s="60"/>
      <c r="W664" s="46"/>
      <c r="X664" s="46"/>
      <c r="Y664" s="60"/>
      <c r="Z664" s="60"/>
      <c r="AA664" s="46">
        <f>IFERROR(SUMIF('3.外注加工費'!N:N,A:A,'3.外注加工費'!S:S),"")</f>
        <v>456000</v>
      </c>
      <c r="AB664" s="46"/>
      <c r="AC664" s="46"/>
      <c r="AD664" s="46">
        <f t="shared" si="92"/>
        <v>1200</v>
      </c>
      <c r="AE664" s="46">
        <f t="shared" si="93"/>
        <v>456000</v>
      </c>
      <c r="AF664" s="52">
        <f t="shared" si="94"/>
        <v>380</v>
      </c>
      <c r="AG664" s="46">
        <f t="shared" si="95"/>
        <v>0</v>
      </c>
      <c r="AH664" s="46">
        <f t="shared" si="96"/>
        <v>0</v>
      </c>
      <c r="AI664" s="46">
        <f>IFERROR(SUMIFS('4.3期末全在庫'!$G:$G,'4.3期末全在庫'!$B:$B,'4.仕掛品(製品課) (2)'!A664,'4.3期末全在庫'!$K:$K,"半製品"),"")</f>
        <v>0</v>
      </c>
      <c r="AJ664" s="47"/>
      <c r="AK664" s="46">
        <f t="shared" si="97"/>
        <v>0</v>
      </c>
      <c r="AL664" s="48"/>
      <c r="AM664" s="50"/>
      <c r="AN664" s="7"/>
      <c r="AQ664" s="3" t="str">
        <f t="shared" si="91"/>
        <v>ok</v>
      </c>
    </row>
    <row r="665" spans="1:43" ht="13.5" customHeight="1">
      <c r="A665" s="59">
        <v>20241000053</v>
      </c>
      <c r="B665" s="51" t="s">
        <v>743</v>
      </c>
      <c r="C665" s="41" t="s">
        <v>481</v>
      </c>
      <c r="D665" s="41"/>
      <c r="E665" s="41" t="s">
        <v>481</v>
      </c>
      <c r="F665" s="41" t="s">
        <v>481</v>
      </c>
      <c r="G665" s="42"/>
      <c r="H665" s="43">
        <v>0</v>
      </c>
      <c r="I665" s="49"/>
      <c r="J665" s="43">
        <v>0</v>
      </c>
      <c r="K665" s="46">
        <f>IFERROR(SUMIF('3.外注加工費'!N:N,A:A,'3.外注加工費'!P:P),"")</f>
        <v>1200</v>
      </c>
      <c r="L665" s="60"/>
      <c r="M665" s="60"/>
      <c r="N665" s="46"/>
      <c r="O665" s="60"/>
      <c r="P665" s="60"/>
      <c r="Q665" s="60"/>
      <c r="R665" s="52"/>
      <c r="S665" s="60"/>
      <c r="T665" s="60"/>
      <c r="U665" s="46"/>
      <c r="V665" s="60"/>
      <c r="W665" s="46"/>
      <c r="X665" s="46"/>
      <c r="Y665" s="60"/>
      <c r="Z665" s="60"/>
      <c r="AA665" s="46">
        <f>IFERROR(SUMIF('3.外注加工費'!N:N,A:A,'3.外注加工費'!S:S),"")</f>
        <v>456000</v>
      </c>
      <c r="AB665" s="46"/>
      <c r="AC665" s="46"/>
      <c r="AD665" s="46">
        <f t="shared" si="92"/>
        <v>1200</v>
      </c>
      <c r="AE665" s="46">
        <f t="shared" si="93"/>
        <v>456000</v>
      </c>
      <c r="AF665" s="52">
        <f t="shared" si="94"/>
        <v>380</v>
      </c>
      <c r="AG665" s="46">
        <f t="shared" si="95"/>
        <v>0</v>
      </c>
      <c r="AH665" s="46">
        <f t="shared" si="96"/>
        <v>0</v>
      </c>
      <c r="AI665" s="46">
        <f>IFERROR(SUMIFS('4.3期末全在庫'!$G:$G,'4.3期末全在庫'!$B:$B,'4.仕掛品(製品課) (2)'!A665,'4.3期末全在庫'!$K:$K,"半製品"),"")</f>
        <v>0</v>
      </c>
      <c r="AJ665" s="47"/>
      <c r="AK665" s="46">
        <f t="shared" si="97"/>
        <v>0</v>
      </c>
      <c r="AL665" s="48"/>
      <c r="AM665" s="50"/>
      <c r="AN665" s="7"/>
      <c r="AQ665" s="3" t="str">
        <f t="shared" si="91"/>
        <v>ok</v>
      </c>
    </row>
    <row r="666" spans="1:43" ht="13.5" customHeight="1">
      <c r="A666" s="59">
        <v>20241000054</v>
      </c>
      <c r="B666" s="51" t="s">
        <v>744</v>
      </c>
      <c r="C666" s="41" t="s">
        <v>481</v>
      </c>
      <c r="D666" s="41"/>
      <c r="E666" s="41" t="s">
        <v>481</v>
      </c>
      <c r="F666" s="41" t="s">
        <v>481</v>
      </c>
      <c r="G666" s="42"/>
      <c r="H666" s="43">
        <v>0</v>
      </c>
      <c r="I666" s="49"/>
      <c r="J666" s="43">
        <v>0</v>
      </c>
      <c r="K666" s="46">
        <f>IFERROR(SUMIF('3.外注加工費'!N:N,A:A,'3.外注加工費'!P:P),"")</f>
        <v>1200</v>
      </c>
      <c r="L666" s="60"/>
      <c r="M666" s="60"/>
      <c r="N666" s="46"/>
      <c r="O666" s="60"/>
      <c r="P666" s="60"/>
      <c r="Q666" s="60"/>
      <c r="R666" s="52"/>
      <c r="S666" s="60"/>
      <c r="T666" s="60"/>
      <c r="U666" s="46"/>
      <c r="V666" s="60"/>
      <c r="W666" s="46"/>
      <c r="X666" s="46"/>
      <c r="Y666" s="60"/>
      <c r="Z666" s="60"/>
      <c r="AA666" s="46">
        <f>IFERROR(SUMIF('3.外注加工費'!N:N,A:A,'3.外注加工費'!S:S),"")</f>
        <v>456000</v>
      </c>
      <c r="AB666" s="46"/>
      <c r="AC666" s="46"/>
      <c r="AD666" s="46">
        <f t="shared" si="92"/>
        <v>1200</v>
      </c>
      <c r="AE666" s="46">
        <f t="shared" si="93"/>
        <v>456000</v>
      </c>
      <c r="AF666" s="52">
        <f t="shared" si="94"/>
        <v>380</v>
      </c>
      <c r="AG666" s="46">
        <f t="shared" si="95"/>
        <v>0</v>
      </c>
      <c r="AH666" s="46">
        <f t="shared" si="96"/>
        <v>0</v>
      </c>
      <c r="AI666" s="46">
        <f>IFERROR(SUMIFS('4.3期末全在庫'!$G:$G,'4.3期末全在庫'!$B:$B,'4.仕掛品(製品課) (2)'!A666,'4.3期末全在庫'!$K:$K,"半製品"),"")</f>
        <v>0</v>
      </c>
      <c r="AJ666" s="47"/>
      <c r="AK666" s="46">
        <f t="shared" si="97"/>
        <v>0</v>
      </c>
      <c r="AL666" s="48"/>
      <c r="AM666" s="50"/>
      <c r="AN666" s="7"/>
      <c r="AQ666" s="3" t="str">
        <f t="shared" si="91"/>
        <v>ok</v>
      </c>
    </row>
    <row r="667" spans="1:43" ht="13.5" customHeight="1">
      <c r="A667" s="59">
        <v>20250300003</v>
      </c>
      <c r="B667" s="51" t="s">
        <v>745</v>
      </c>
      <c r="C667" s="41" t="s">
        <v>481</v>
      </c>
      <c r="D667" s="41"/>
      <c r="E667" s="41" t="s">
        <v>481</v>
      </c>
      <c r="F667" s="41" t="s">
        <v>481</v>
      </c>
      <c r="G667" s="42"/>
      <c r="H667" s="43">
        <v>0</v>
      </c>
      <c r="I667" s="49"/>
      <c r="J667" s="43">
        <v>0</v>
      </c>
      <c r="K667" s="46">
        <f>IFERROR(SUMIF('3.外注加工費'!N:N,A:A,'3.外注加工費'!P:P),"")</f>
        <v>5009</v>
      </c>
      <c r="L667" s="60"/>
      <c r="M667" s="60"/>
      <c r="N667" s="46"/>
      <c r="O667" s="60"/>
      <c r="P667" s="60"/>
      <c r="Q667" s="60"/>
      <c r="R667" s="52"/>
      <c r="S667" s="60"/>
      <c r="T667" s="60"/>
      <c r="U667" s="46"/>
      <c r="V667" s="60"/>
      <c r="W667" s="46"/>
      <c r="X667" s="46"/>
      <c r="Y667" s="60"/>
      <c r="Z667" s="60"/>
      <c r="AA667" s="46">
        <f>IFERROR(SUMIF('3.外注加工費'!N:N,A:A,'3.外注加工費'!S:S),"")</f>
        <v>175315</v>
      </c>
      <c r="AB667" s="46"/>
      <c r="AC667" s="46"/>
      <c r="AD667" s="46">
        <f t="shared" si="92"/>
        <v>5009</v>
      </c>
      <c r="AE667" s="46">
        <f t="shared" si="93"/>
        <v>175315</v>
      </c>
      <c r="AF667" s="52">
        <f t="shared" si="94"/>
        <v>35</v>
      </c>
      <c r="AG667" s="46">
        <f t="shared" si="95"/>
        <v>0</v>
      </c>
      <c r="AH667" s="46">
        <f t="shared" si="96"/>
        <v>0</v>
      </c>
      <c r="AI667" s="46">
        <f>IFERROR(SUMIFS('4.3期末全在庫'!$G:$G,'4.3期末全在庫'!$B:$B,'4.仕掛品(製品課) (2)'!A667,'4.3期末全在庫'!$K:$K,"半製品"),"")</f>
        <v>0</v>
      </c>
      <c r="AJ667" s="47"/>
      <c r="AK667" s="46">
        <f t="shared" si="97"/>
        <v>0</v>
      </c>
      <c r="AL667" s="48"/>
      <c r="AM667" s="50"/>
      <c r="AN667" s="7"/>
      <c r="AQ667" s="3" t="str">
        <f t="shared" si="91"/>
        <v>ok</v>
      </c>
    </row>
    <row r="668" spans="1:43" ht="13.5" customHeight="1">
      <c r="A668" s="59">
        <v>20250300004</v>
      </c>
      <c r="B668" s="51" t="s">
        <v>746</v>
      </c>
      <c r="C668" s="41" t="s">
        <v>481</v>
      </c>
      <c r="D668" s="41"/>
      <c r="E668" s="41" t="s">
        <v>481</v>
      </c>
      <c r="F668" s="41" t="s">
        <v>481</v>
      </c>
      <c r="G668" s="42"/>
      <c r="H668" s="43">
        <v>0</v>
      </c>
      <c r="I668" s="49"/>
      <c r="J668" s="43">
        <v>0</v>
      </c>
      <c r="K668" s="46">
        <f>IFERROR(SUMIF('3.外注加工費'!N:N,A:A,'3.外注加工費'!P:P),"")</f>
        <v>5009</v>
      </c>
      <c r="L668" s="60"/>
      <c r="M668" s="60"/>
      <c r="N668" s="46"/>
      <c r="O668" s="60"/>
      <c r="P668" s="60"/>
      <c r="Q668" s="60"/>
      <c r="R668" s="52"/>
      <c r="S668" s="60"/>
      <c r="T668" s="60"/>
      <c r="U668" s="46"/>
      <c r="V668" s="60"/>
      <c r="W668" s="46"/>
      <c r="X668" s="46"/>
      <c r="Y668" s="60"/>
      <c r="Z668" s="60"/>
      <c r="AA668" s="46">
        <f>IFERROR(SUMIF('3.外注加工費'!N:N,A:A,'3.外注加工費'!S:S),"")</f>
        <v>175315</v>
      </c>
      <c r="AB668" s="46"/>
      <c r="AC668" s="46"/>
      <c r="AD668" s="46">
        <f t="shared" si="92"/>
        <v>5009</v>
      </c>
      <c r="AE668" s="46">
        <f t="shared" si="93"/>
        <v>175315</v>
      </c>
      <c r="AF668" s="52">
        <f t="shared" si="94"/>
        <v>35</v>
      </c>
      <c r="AG668" s="46">
        <f t="shared" si="95"/>
        <v>0</v>
      </c>
      <c r="AH668" s="46">
        <f t="shared" si="96"/>
        <v>0</v>
      </c>
      <c r="AI668" s="46">
        <f>IFERROR(SUMIFS('4.3期末全在庫'!$G:$G,'4.3期末全在庫'!$B:$B,'4.仕掛品(製品課) (2)'!A668,'4.3期末全在庫'!$K:$K,"半製品"),"")</f>
        <v>0</v>
      </c>
      <c r="AJ668" s="47"/>
      <c r="AK668" s="46">
        <f t="shared" si="97"/>
        <v>0</v>
      </c>
      <c r="AL668" s="48"/>
      <c r="AM668" s="50"/>
      <c r="AN668" s="7"/>
      <c r="AQ668" s="3" t="str">
        <f t="shared" si="91"/>
        <v>ok</v>
      </c>
    </row>
    <row r="669" spans="1:43" ht="13.5" customHeight="1">
      <c r="A669" s="59">
        <v>20250300005</v>
      </c>
      <c r="B669" s="51" t="s">
        <v>747</v>
      </c>
      <c r="C669" s="41" t="s">
        <v>481</v>
      </c>
      <c r="D669" s="41"/>
      <c r="E669" s="41" t="s">
        <v>481</v>
      </c>
      <c r="F669" s="41" t="s">
        <v>481</v>
      </c>
      <c r="G669" s="42"/>
      <c r="H669" s="43">
        <v>0</v>
      </c>
      <c r="I669" s="49"/>
      <c r="J669" s="43">
        <v>0</v>
      </c>
      <c r="K669" s="46">
        <f>IFERROR(SUMIF('3.外注加工費'!N:N,A:A,'3.外注加工費'!P:P),"")</f>
        <v>5007</v>
      </c>
      <c r="L669" s="60"/>
      <c r="M669" s="60"/>
      <c r="N669" s="46"/>
      <c r="O669" s="60"/>
      <c r="P669" s="60"/>
      <c r="Q669" s="60"/>
      <c r="R669" s="52"/>
      <c r="S669" s="60"/>
      <c r="T669" s="60"/>
      <c r="U669" s="46"/>
      <c r="V669" s="60"/>
      <c r="W669" s="46"/>
      <c r="X669" s="46"/>
      <c r="Y669" s="60"/>
      <c r="Z669" s="60"/>
      <c r="AA669" s="46">
        <f>IFERROR(SUMIF('3.外注加工費'!N:N,A:A,'3.外注加工費'!S:S),"")</f>
        <v>175245</v>
      </c>
      <c r="AB669" s="46"/>
      <c r="AC669" s="46"/>
      <c r="AD669" s="46">
        <f t="shared" si="92"/>
        <v>5007</v>
      </c>
      <c r="AE669" s="46">
        <f t="shared" si="93"/>
        <v>175245</v>
      </c>
      <c r="AF669" s="52">
        <f t="shared" si="94"/>
        <v>35</v>
      </c>
      <c r="AG669" s="46">
        <f t="shared" si="95"/>
        <v>0</v>
      </c>
      <c r="AH669" s="46">
        <f t="shared" si="96"/>
        <v>0</v>
      </c>
      <c r="AI669" s="46">
        <f>IFERROR(SUMIFS('4.3期末全在庫'!$G:$G,'4.3期末全在庫'!$B:$B,'4.仕掛品(製品課) (2)'!A669,'4.3期末全在庫'!$K:$K,"半製品"),"")</f>
        <v>0</v>
      </c>
      <c r="AJ669" s="47"/>
      <c r="AK669" s="46">
        <f t="shared" si="97"/>
        <v>0</v>
      </c>
      <c r="AL669" s="48"/>
      <c r="AM669" s="50"/>
      <c r="AN669" s="7"/>
      <c r="AQ669" s="3" t="str">
        <f t="shared" si="91"/>
        <v>ok</v>
      </c>
    </row>
    <row r="670" spans="1:43" ht="13.5" customHeight="1">
      <c r="A670" s="59">
        <v>20250300006</v>
      </c>
      <c r="B670" s="51" t="s">
        <v>748</v>
      </c>
      <c r="C670" s="41" t="s">
        <v>481</v>
      </c>
      <c r="D670" s="41"/>
      <c r="E670" s="41" t="s">
        <v>481</v>
      </c>
      <c r="F670" s="41" t="s">
        <v>481</v>
      </c>
      <c r="G670" s="42"/>
      <c r="H670" s="43">
        <v>0</v>
      </c>
      <c r="I670" s="49"/>
      <c r="J670" s="43">
        <v>0</v>
      </c>
      <c r="K670" s="46">
        <f>IFERROR(SUMIF('3.外注加工費'!N:N,A:A,'3.外注加工費'!P:P),"")</f>
        <v>5008</v>
      </c>
      <c r="L670" s="60"/>
      <c r="M670" s="60"/>
      <c r="N670" s="46"/>
      <c r="O670" s="60"/>
      <c r="P670" s="60"/>
      <c r="Q670" s="60"/>
      <c r="R670" s="52"/>
      <c r="S670" s="60"/>
      <c r="T670" s="60"/>
      <c r="U670" s="46"/>
      <c r="V670" s="60"/>
      <c r="W670" s="46"/>
      <c r="X670" s="46"/>
      <c r="Y670" s="60"/>
      <c r="Z670" s="60"/>
      <c r="AA670" s="46">
        <f>IFERROR(SUMIF('3.外注加工費'!N:N,A:A,'3.外注加工費'!S:S),"")</f>
        <v>175280</v>
      </c>
      <c r="AB670" s="46"/>
      <c r="AC670" s="46"/>
      <c r="AD670" s="46">
        <f t="shared" si="92"/>
        <v>5008</v>
      </c>
      <c r="AE670" s="46">
        <f t="shared" si="93"/>
        <v>175280</v>
      </c>
      <c r="AF670" s="52">
        <f t="shared" si="94"/>
        <v>35</v>
      </c>
      <c r="AG670" s="46">
        <f t="shared" si="95"/>
        <v>0</v>
      </c>
      <c r="AH670" s="46">
        <f t="shared" si="96"/>
        <v>0</v>
      </c>
      <c r="AI670" s="46">
        <f>IFERROR(SUMIFS('4.3期末全在庫'!$G:$G,'4.3期末全在庫'!$B:$B,'4.仕掛品(製品課) (2)'!A670,'4.3期末全在庫'!$K:$K,"半製品"),"")</f>
        <v>0</v>
      </c>
      <c r="AJ670" s="47"/>
      <c r="AK670" s="46">
        <f t="shared" si="97"/>
        <v>0</v>
      </c>
      <c r="AL670" s="48"/>
      <c r="AM670" s="50"/>
      <c r="AN670" s="7"/>
      <c r="AQ670" s="3" t="str">
        <f t="shared" si="91"/>
        <v>ok</v>
      </c>
    </row>
    <row r="671" spans="1:43" ht="13.5" customHeight="1">
      <c r="A671" s="59">
        <v>20240700084</v>
      </c>
      <c r="B671" s="51" t="s">
        <v>749</v>
      </c>
      <c r="C671" s="41" t="s">
        <v>481</v>
      </c>
      <c r="D671" s="41"/>
      <c r="E671" s="41" t="s">
        <v>481</v>
      </c>
      <c r="F671" s="41" t="s">
        <v>481</v>
      </c>
      <c r="G671" s="42"/>
      <c r="H671" s="43">
        <v>0</v>
      </c>
      <c r="I671" s="49"/>
      <c r="J671" s="43">
        <v>0</v>
      </c>
      <c r="K671" s="46">
        <f>IFERROR(SUMIF('3.外注加工費'!N:N,A:A,'3.外注加工費'!P:P),"")</f>
        <v>520</v>
      </c>
      <c r="L671" s="60"/>
      <c r="M671" s="60"/>
      <c r="N671" s="46"/>
      <c r="O671" s="60"/>
      <c r="P671" s="60"/>
      <c r="Q671" s="60"/>
      <c r="R671" s="52"/>
      <c r="S671" s="60"/>
      <c r="T671" s="60"/>
      <c r="U671" s="46"/>
      <c r="V671" s="60"/>
      <c r="W671" s="46"/>
      <c r="X671" s="46"/>
      <c r="Y671" s="60"/>
      <c r="Z671" s="60"/>
      <c r="AA671" s="46">
        <f ca="1">IFERROR(SUMIF('3.外注加工費'!N:N,A:A,'3.外注加工費'!S:S),"")</f>
        <v>1430485.0601050381</v>
      </c>
      <c r="AB671" s="46"/>
      <c r="AC671" s="46"/>
      <c r="AD671" s="46">
        <f t="shared" si="92"/>
        <v>520</v>
      </c>
      <c r="AE671" s="46">
        <f t="shared" ca="1" si="93"/>
        <v>1430485.0601050381</v>
      </c>
      <c r="AF671" s="52">
        <f t="shared" ca="1" si="94"/>
        <v>2750.932807894304</v>
      </c>
      <c r="AG671" s="46">
        <f t="shared" si="95"/>
        <v>0</v>
      </c>
      <c r="AH671" s="46">
        <f t="shared" ca="1" si="96"/>
        <v>0</v>
      </c>
      <c r="AI671" s="46">
        <f>IFERROR(SUMIFS('4.3期末全在庫'!$G:$G,'4.3期末全在庫'!$B:$B,'4.仕掛品(製品課) (2)'!A671,'4.3期末全在庫'!$K:$K,"半製品"),"")</f>
        <v>0</v>
      </c>
      <c r="AJ671" s="47"/>
      <c r="AK671" s="46">
        <f t="shared" ca="1" si="97"/>
        <v>0</v>
      </c>
      <c r="AL671" s="48"/>
      <c r="AM671" s="50"/>
      <c r="AN671" s="7"/>
      <c r="AQ671" s="3" t="str">
        <f t="shared" ca="1" si="91"/>
        <v>ok</v>
      </c>
    </row>
    <row r="672" spans="1:43" ht="13.5" customHeight="1">
      <c r="A672" s="59">
        <v>20240700083</v>
      </c>
      <c r="B672" s="51" t="s">
        <v>750</v>
      </c>
      <c r="C672" s="41" t="s">
        <v>481</v>
      </c>
      <c r="D672" s="41"/>
      <c r="E672" s="41" t="s">
        <v>481</v>
      </c>
      <c r="F672" s="41" t="s">
        <v>481</v>
      </c>
      <c r="G672" s="42"/>
      <c r="H672" s="43">
        <v>0</v>
      </c>
      <c r="I672" s="49"/>
      <c r="J672" s="43">
        <v>0</v>
      </c>
      <c r="K672" s="46">
        <f>IFERROR(SUMIF('3.外注加工費'!N:N,A:A,'3.外注加工費'!P:P),"")</f>
        <v>124</v>
      </c>
      <c r="L672" s="60"/>
      <c r="M672" s="60"/>
      <c r="N672" s="46"/>
      <c r="O672" s="60"/>
      <c r="P672" s="60"/>
      <c r="Q672" s="60"/>
      <c r="R672" s="52"/>
      <c r="S672" s="60"/>
      <c r="T672" s="60"/>
      <c r="U672" s="46"/>
      <c r="V672" s="60"/>
      <c r="W672" s="46"/>
      <c r="X672" s="46"/>
      <c r="Y672" s="60"/>
      <c r="Z672" s="60"/>
      <c r="AA672" s="46">
        <f ca="1">IFERROR(SUMIF('3.外注加工費'!N:N,A:A,'3.外注加工費'!S:S),"")</f>
        <v>541080.02538721066</v>
      </c>
      <c r="AB672" s="46"/>
      <c r="AC672" s="46"/>
      <c r="AD672" s="46">
        <f t="shared" si="92"/>
        <v>124</v>
      </c>
      <c r="AE672" s="46">
        <f t="shared" ca="1" si="93"/>
        <v>541080.02538721066</v>
      </c>
      <c r="AF672" s="52">
        <f t="shared" ca="1" si="94"/>
        <v>4363.5485918323438</v>
      </c>
      <c r="AG672" s="46">
        <f t="shared" si="95"/>
        <v>0</v>
      </c>
      <c r="AH672" s="46">
        <f t="shared" ca="1" si="96"/>
        <v>0</v>
      </c>
      <c r="AI672" s="46">
        <f>IFERROR(SUMIFS('4.3期末全在庫'!$G:$G,'4.3期末全在庫'!$B:$B,'4.仕掛品(製品課) (2)'!A672,'4.3期末全在庫'!$K:$K,"半製品"),"")</f>
        <v>0</v>
      </c>
      <c r="AJ672" s="47"/>
      <c r="AK672" s="46">
        <f t="shared" ca="1" si="97"/>
        <v>0</v>
      </c>
      <c r="AL672" s="48"/>
      <c r="AM672" s="50"/>
      <c r="AN672" s="7"/>
      <c r="AQ672" s="3" t="str">
        <f t="shared" ca="1" si="91"/>
        <v>ok</v>
      </c>
    </row>
    <row r="673" spans="1:43" ht="13.5" customHeight="1">
      <c r="A673" s="59">
        <v>20241000056</v>
      </c>
      <c r="B673" s="51" t="s">
        <v>751</v>
      </c>
      <c r="C673" s="41" t="s">
        <v>481</v>
      </c>
      <c r="D673" s="41"/>
      <c r="E673" s="41" t="s">
        <v>481</v>
      </c>
      <c r="F673" s="41" t="s">
        <v>481</v>
      </c>
      <c r="G673" s="42"/>
      <c r="H673" s="43">
        <v>0</v>
      </c>
      <c r="I673" s="49"/>
      <c r="J673" s="43">
        <v>0</v>
      </c>
      <c r="K673" s="46">
        <f>IFERROR(SUMIF('3.外注加工費'!N:N,A:A,'3.外注加工費'!P:P),"")</f>
        <v>3000</v>
      </c>
      <c r="L673" s="60"/>
      <c r="M673" s="60"/>
      <c r="N673" s="46"/>
      <c r="O673" s="60"/>
      <c r="P673" s="60"/>
      <c r="Q673" s="60"/>
      <c r="R673" s="52"/>
      <c r="S673" s="60"/>
      <c r="T673" s="60"/>
      <c r="U673" s="46"/>
      <c r="V673" s="60"/>
      <c r="W673" s="46"/>
      <c r="X673" s="46"/>
      <c r="Y673" s="60"/>
      <c r="Z673" s="60"/>
      <c r="AA673" s="46">
        <f ca="1">IFERROR(SUMIF('3.外注加工費'!N:N,A:A,'3.外注加工費'!S:S),"")</f>
        <v>2271936.409111788</v>
      </c>
      <c r="AB673" s="46"/>
      <c r="AC673" s="46"/>
      <c r="AD673" s="46">
        <f t="shared" si="92"/>
        <v>3000</v>
      </c>
      <c r="AE673" s="46">
        <f t="shared" ca="1" si="93"/>
        <v>2271936.409111788</v>
      </c>
      <c r="AF673" s="52">
        <f t="shared" ca="1" si="94"/>
        <v>757.31213637059602</v>
      </c>
      <c r="AG673" s="46">
        <f t="shared" si="95"/>
        <v>0</v>
      </c>
      <c r="AH673" s="46">
        <f t="shared" ca="1" si="96"/>
        <v>0</v>
      </c>
      <c r="AI673" s="46">
        <f>IFERROR(SUMIFS('4.3期末全在庫'!$G:$G,'4.3期末全在庫'!$B:$B,'4.仕掛品(製品課) (2)'!A673,'4.3期末全在庫'!$K:$K,"半製品"),"")</f>
        <v>0</v>
      </c>
      <c r="AJ673" s="47"/>
      <c r="AK673" s="46">
        <f t="shared" ca="1" si="97"/>
        <v>0</v>
      </c>
      <c r="AL673" s="48"/>
      <c r="AM673" s="50"/>
      <c r="AN673" s="7"/>
      <c r="AQ673" s="3" t="str">
        <f t="shared" ca="1" si="91"/>
        <v>ok</v>
      </c>
    </row>
    <row r="674" spans="1:43" ht="13.5" hidden="1" customHeight="1" outlineLevel="1">
      <c r="A674" s="59"/>
      <c r="B674" s="51"/>
      <c r="C674" s="41"/>
      <c r="D674" s="41"/>
      <c r="E674" s="41"/>
      <c r="F674" s="41"/>
      <c r="G674" s="42"/>
      <c r="H674" s="43"/>
      <c r="I674" s="49"/>
      <c r="J674" s="43"/>
      <c r="K674" s="46"/>
      <c r="L674" s="60"/>
      <c r="M674" s="60"/>
      <c r="N674" s="46"/>
      <c r="O674" s="60"/>
      <c r="P674" s="60"/>
      <c r="Q674" s="60"/>
      <c r="R674" s="52"/>
      <c r="S674" s="60"/>
      <c r="T674" s="60"/>
      <c r="U674" s="46"/>
      <c r="V674" s="60"/>
      <c r="W674" s="46"/>
      <c r="X674" s="46"/>
      <c r="Y674" s="60"/>
      <c r="Z674" s="60"/>
      <c r="AA674" s="46"/>
      <c r="AB674" s="46"/>
      <c r="AC674" s="46"/>
      <c r="AD674" s="46"/>
      <c r="AE674" s="46"/>
      <c r="AF674" s="52"/>
      <c r="AG674" s="46"/>
      <c r="AH674" s="46"/>
      <c r="AI674" s="46"/>
      <c r="AJ674" s="47"/>
      <c r="AK674" s="46"/>
      <c r="AL674" s="48"/>
      <c r="AM674" s="50"/>
      <c r="AN674" s="7"/>
      <c r="AQ674" s="3">
        <f t="shared" si="91"/>
        <v>0</v>
      </c>
    </row>
    <row r="675" spans="1:43" ht="13.5" hidden="1" customHeight="1" outlineLevel="1">
      <c r="A675" s="53"/>
      <c r="B675" s="53"/>
      <c r="C675" s="53"/>
      <c r="D675" s="53"/>
      <c r="E675" s="53"/>
      <c r="F675" s="53"/>
      <c r="G675" s="54"/>
      <c r="H675" s="55"/>
      <c r="I675" s="56"/>
      <c r="J675" s="55"/>
      <c r="K675" s="44"/>
      <c r="L675" s="44"/>
      <c r="M675" s="44"/>
      <c r="N675" s="44"/>
      <c r="O675" s="44"/>
      <c r="P675" s="44"/>
      <c r="Q675" s="44"/>
      <c r="R675" s="45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>
        <f t="shared" ref="AD675:AD690" si="98">K675-N675-AB675</f>
        <v>0</v>
      </c>
      <c r="AE675" s="44"/>
      <c r="AF675" s="45"/>
      <c r="AG675" s="44">
        <f t="shared" ref="AG675:AG690" si="99">AI675-((H675+K675)-AB675-AD675)</f>
        <v>0</v>
      </c>
      <c r="AH675" s="44"/>
      <c r="AI675" s="44"/>
      <c r="AJ675" s="57"/>
      <c r="AK675" s="44"/>
      <c r="AL675" s="48"/>
      <c r="AM675" s="50"/>
      <c r="AN675" s="7"/>
      <c r="AO675" s="4" t="e">
        <v>#N/A</v>
      </c>
      <c r="AQ675" s="3">
        <f t="shared" si="91"/>
        <v>0</v>
      </c>
    </row>
    <row r="676" spans="1:43" ht="13.5" hidden="1" customHeight="1" outlineLevel="1">
      <c r="A676" s="59">
        <v>20110801276</v>
      </c>
      <c r="B676" s="41" t="s">
        <v>752</v>
      </c>
      <c r="C676" s="41" t="s">
        <v>680</v>
      </c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>
        <f t="shared" si="98"/>
        <v>0</v>
      </c>
      <c r="AE676" s="41"/>
      <c r="AF676" s="41"/>
      <c r="AG676" s="41">
        <f t="shared" si="99"/>
        <v>0</v>
      </c>
      <c r="AH676" s="41"/>
      <c r="AI676" s="41"/>
      <c r="AJ676" s="41"/>
      <c r="AK676" s="41"/>
      <c r="AL676" s="48"/>
      <c r="AM676" s="16"/>
      <c r="AN676" s="7">
        <v>150.47538347031966</v>
      </c>
      <c r="AO676" s="4">
        <v>1316.4969892577183</v>
      </c>
      <c r="AQ676" s="3">
        <f t="shared" si="91"/>
        <v>0</v>
      </c>
    </row>
    <row r="677" spans="1:43" ht="13.5" hidden="1" customHeight="1" outlineLevel="1">
      <c r="A677" s="59">
        <v>20180200005</v>
      </c>
      <c r="B677" s="41" t="s">
        <v>753</v>
      </c>
      <c r="C677" s="41" t="s">
        <v>680</v>
      </c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>
        <f t="shared" si="98"/>
        <v>0</v>
      </c>
      <c r="AE677" s="41"/>
      <c r="AF677" s="41"/>
      <c r="AG677" s="41">
        <f t="shared" si="99"/>
        <v>0</v>
      </c>
      <c r="AH677" s="41"/>
      <c r="AI677" s="41"/>
      <c r="AJ677" s="41"/>
      <c r="AK677" s="41"/>
      <c r="AL677" s="48"/>
      <c r="AM677" s="16"/>
      <c r="AN677" s="7"/>
      <c r="AO677" s="4">
        <v>0</v>
      </c>
      <c r="AQ677" s="3">
        <f t="shared" si="91"/>
        <v>0</v>
      </c>
    </row>
    <row r="678" spans="1:43" ht="13.5" hidden="1" customHeight="1" outlineLevel="1">
      <c r="A678" s="40">
        <v>20151200005</v>
      </c>
      <c r="B678" s="41" t="s">
        <v>754</v>
      </c>
      <c r="C678" s="41" t="s">
        <v>680</v>
      </c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>
        <f t="shared" si="98"/>
        <v>0</v>
      </c>
      <c r="AE678" s="41"/>
      <c r="AF678" s="41"/>
      <c r="AG678" s="41">
        <f t="shared" si="99"/>
        <v>0</v>
      </c>
      <c r="AH678" s="41"/>
      <c r="AI678" s="41"/>
      <c r="AJ678" s="41"/>
      <c r="AK678" s="41"/>
      <c r="AL678" s="48"/>
      <c r="AM678" s="16"/>
      <c r="AN678" s="7"/>
      <c r="AO678" s="4">
        <v>0</v>
      </c>
      <c r="AQ678" s="3">
        <f t="shared" si="91"/>
        <v>0</v>
      </c>
    </row>
    <row r="679" spans="1:43" ht="13.5" hidden="1" customHeight="1" outlineLevel="1">
      <c r="A679" s="40">
        <v>20180500100</v>
      </c>
      <c r="B679" s="41" t="s">
        <v>755</v>
      </c>
      <c r="C679" s="41" t="s">
        <v>680</v>
      </c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>
        <f t="shared" si="98"/>
        <v>0</v>
      </c>
      <c r="AE679" s="41"/>
      <c r="AF679" s="41"/>
      <c r="AG679" s="41">
        <f t="shared" si="99"/>
        <v>0</v>
      </c>
      <c r="AH679" s="41"/>
      <c r="AI679" s="41"/>
      <c r="AJ679" s="41"/>
      <c r="AK679" s="41"/>
      <c r="AL679" s="48"/>
      <c r="AM679" s="16"/>
      <c r="AN679" s="7"/>
      <c r="AO679" s="4">
        <v>0</v>
      </c>
      <c r="AQ679" s="3">
        <f t="shared" si="91"/>
        <v>0</v>
      </c>
    </row>
    <row r="680" spans="1:43" ht="13.5" hidden="1" customHeight="1" outlineLevel="1">
      <c r="A680" s="40">
        <v>20180500119</v>
      </c>
      <c r="B680" s="41" t="s">
        <v>756</v>
      </c>
      <c r="C680" s="41" t="s">
        <v>680</v>
      </c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>
        <f t="shared" si="98"/>
        <v>0</v>
      </c>
      <c r="AE680" s="41"/>
      <c r="AF680" s="41"/>
      <c r="AG680" s="41">
        <f t="shared" si="99"/>
        <v>0</v>
      </c>
      <c r="AH680" s="41"/>
      <c r="AI680" s="41"/>
      <c r="AJ680" s="41"/>
      <c r="AK680" s="41"/>
      <c r="AL680" s="48"/>
      <c r="AM680" s="16"/>
      <c r="AN680" s="7">
        <v>1114.6986275214886</v>
      </c>
      <c r="AO680" s="4">
        <v>1288.9052485769955</v>
      </c>
      <c r="AQ680" s="3">
        <f t="shared" si="91"/>
        <v>0</v>
      </c>
    </row>
    <row r="681" spans="1:43" ht="13.5" hidden="1" customHeight="1" outlineLevel="1">
      <c r="A681" s="40">
        <v>20180700072</v>
      </c>
      <c r="B681" s="41" t="s">
        <v>757</v>
      </c>
      <c r="C681" s="41" t="s">
        <v>680</v>
      </c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>
        <f t="shared" si="98"/>
        <v>0</v>
      </c>
      <c r="AE681" s="41"/>
      <c r="AF681" s="41"/>
      <c r="AG681" s="41">
        <f t="shared" si="99"/>
        <v>0</v>
      </c>
      <c r="AH681" s="41"/>
      <c r="AI681" s="41"/>
      <c r="AJ681" s="41"/>
      <c r="AK681" s="41"/>
      <c r="AL681" s="48"/>
      <c r="AM681" s="16"/>
      <c r="AN681" s="7"/>
      <c r="AO681" s="4">
        <v>0</v>
      </c>
      <c r="AQ681" s="3">
        <f t="shared" si="91"/>
        <v>0</v>
      </c>
    </row>
    <row r="682" spans="1:43" ht="13.5" hidden="1" customHeight="1" outlineLevel="1">
      <c r="A682" s="40">
        <v>20180700073</v>
      </c>
      <c r="B682" s="41" t="s">
        <v>758</v>
      </c>
      <c r="C682" s="41" t="s">
        <v>680</v>
      </c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>
        <f t="shared" si="98"/>
        <v>0</v>
      </c>
      <c r="AE682" s="41"/>
      <c r="AF682" s="41"/>
      <c r="AG682" s="41">
        <f t="shared" si="99"/>
        <v>0</v>
      </c>
      <c r="AH682" s="41"/>
      <c r="AI682" s="41"/>
      <c r="AJ682" s="41"/>
      <c r="AK682" s="41"/>
      <c r="AL682" s="48"/>
      <c r="AM682" s="16"/>
      <c r="AN682" s="7">
        <v>168.94476228000002</v>
      </c>
      <c r="AO682" s="4">
        <v>4314.5055810045551</v>
      </c>
      <c r="AQ682" s="3">
        <f t="shared" si="91"/>
        <v>0</v>
      </c>
    </row>
    <row r="683" spans="1:43" ht="13.5" hidden="1" customHeight="1" outlineLevel="1">
      <c r="A683" s="40">
        <v>20180700074</v>
      </c>
      <c r="B683" s="41" t="s">
        <v>759</v>
      </c>
      <c r="C683" s="41" t="s">
        <v>680</v>
      </c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>
        <f t="shared" si="98"/>
        <v>0</v>
      </c>
      <c r="AE683" s="41"/>
      <c r="AF683" s="41"/>
      <c r="AG683" s="41">
        <f t="shared" si="99"/>
        <v>0</v>
      </c>
      <c r="AH683" s="41"/>
      <c r="AI683" s="41"/>
      <c r="AJ683" s="41"/>
      <c r="AK683" s="41"/>
      <c r="AL683" s="48"/>
      <c r="AM683" s="16"/>
      <c r="AN683" s="7">
        <v>0</v>
      </c>
      <c r="AO683" s="4">
        <v>2368.7637970639057</v>
      </c>
      <c r="AQ683" s="3">
        <f t="shared" si="91"/>
        <v>0</v>
      </c>
    </row>
    <row r="684" spans="1:43" ht="13.5" hidden="1" customHeight="1" outlineLevel="1">
      <c r="A684" s="40">
        <v>20181100041</v>
      </c>
      <c r="B684" s="41" t="s">
        <v>760</v>
      </c>
      <c r="C684" s="41" t="s">
        <v>680</v>
      </c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>
        <f t="shared" si="98"/>
        <v>0</v>
      </c>
      <c r="AE684" s="41"/>
      <c r="AF684" s="41"/>
      <c r="AG684" s="41">
        <f t="shared" si="99"/>
        <v>0</v>
      </c>
      <c r="AH684" s="41"/>
      <c r="AI684" s="41"/>
      <c r="AJ684" s="41"/>
      <c r="AK684" s="41"/>
      <c r="AL684" s="48"/>
      <c r="AM684" s="16"/>
      <c r="AN684" s="7">
        <v>0</v>
      </c>
      <c r="AO684" s="4">
        <v>0</v>
      </c>
      <c r="AQ684" s="3">
        <f t="shared" si="91"/>
        <v>0</v>
      </c>
    </row>
    <row r="685" spans="1:43" ht="13.5" hidden="1" customHeight="1" outlineLevel="1">
      <c r="A685" s="40">
        <v>20181100043</v>
      </c>
      <c r="B685" s="41" t="s">
        <v>761</v>
      </c>
      <c r="C685" s="41" t="s">
        <v>680</v>
      </c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>
        <f t="shared" si="98"/>
        <v>0</v>
      </c>
      <c r="AE685" s="41"/>
      <c r="AF685" s="41"/>
      <c r="AG685" s="41">
        <f t="shared" si="99"/>
        <v>0</v>
      </c>
      <c r="AH685" s="41"/>
      <c r="AI685" s="41"/>
      <c r="AJ685" s="41"/>
      <c r="AK685" s="41"/>
      <c r="AL685" s="48"/>
      <c r="AM685" s="16"/>
      <c r="AN685" s="7"/>
      <c r="AO685" s="4">
        <v>0</v>
      </c>
      <c r="AQ685" s="3">
        <f t="shared" si="91"/>
        <v>0</v>
      </c>
    </row>
    <row r="686" spans="1:43" ht="13.5" hidden="1" customHeight="1" outlineLevel="1">
      <c r="A686" s="40">
        <v>20190100015</v>
      </c>
      <c r="B686" s="41" t="s">
        <v>762</v>
      </c>
      <c r="C686" s="41" t="s">
        <v>680</v>
      </c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>
        <f t="shared" si="98"/>
        <v>0</v>
      </c>
      <c r="AE686" s="41"/>
      <c r="AF686" s="41"/>
      <c r="AG686" s="41">
        <f t="shared" si="99"/>
        <v>0</v>
      </c>
      <c r="AH686" s="41"/>
      <c r="AI686" s="41"/>
      <c r="AJ686" s="41"/>
      <c r="AK686" s="41"/>
      <c r="AL686" s="48"/>
      <c r="AM686" s="16"/>
      <c r="AN686" s="7">
        <v>0</v>
      </c>
      <c r="AO686" s="4">
        <v>0</v>
      </c>
      <c r="AQ686" s="3">
        <f t="shared" si="91"/>
        <v>0</v>
      </c>
    </row>
    <row r="687" spans="1:43" ht="13.5" hidden="1" customHeight="1" outlineLevel="1">
      <c r="A687" s="40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8"/>
      <c r="AM687" s="16"/>
      <c r="AN687" s="7"/>
      <c r="AQ687" s="3">
        <f t="shared" si="91"/>
        <v>0</v>
      </c>
    </row>
    <row r="688" spans="1:43" ht="13.5" hidden="1" customHeight="1" outlineLevel="1">
      <c r="A688" s="53"/>
      <c r="B688" s="53"/>
      <c r="C688" s="53"/>
      <c r="D688" s="53"/>
      <c r="E688" s="53"/>
      <c r="F688" s="53"/>
      <c r="G688" s="54"/>
      <c r="H688" s="55"/>
      <c r="I688" s="56"/>
      <c r="J688" s="55"/>
      <c r="K688" s="44"/>
      <c r="L688" s="44"/>
      <c r="M688" s="44"/>
      <c r="N688" s="44"/>
      <c r="O688" s="44"/>
      <c r="P688" s="44"/>
      <c r="Q688" s="44"/>
      <c r="R688" s="45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>
        <f t="shared" si="98"/>
        <v>0</v>
      </c>
      <c r="AE688" s="44"/>
      <c r="AF688" s="45"/>
      <c r="AG688" s="44">
        <f t="shared" si="99"/>
        <v>0</v>
      </c>
      <c r="AH688" s="44"/>
      <c r="AI688" s="44"/>
      <c r="AJ688" s="57"/>
      <c r="AK688" s="44"/>
      <c r="AL688" s="48"/>
      <c r="AM688" s="50"/>
      <c r="AN688" s="7"/>
      <c r="AO688" s="4" t="e">
        <v>#N/A</v>
      </c>
      <c r="AQ688" s="3">
        <f t="shared" si="91"/>
        <v>0</v>
      </c>
    </row>
    <row r="689" spans="1:43" ht="13.5" hidden="1" customHeight="1" outlineLevel="1">
      <c r="A689" s="40">
        <v>20201000025</v>
      </c>
      <c r="B689" s="41" t="s">
        <v>763</v>
      </c>
      <c r="C689" s="41" t="s">
        <v>764</v>
      </c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>
        <f t="shared" si="98"/>
        <v>0</v>
      </c>
      <c r="AE689" s="41"/>
      <c r="AF689" s="41"/>
      <c r="AG689" s="41">
        <f t="shared" si="99"/>
        <v>0</v>
      </c>
      <c r="AH689" s="41"/>
      <c r="AI689" s="41"/>
      <c r="AJ689" s="41"/>
      <c r="AK689" s="41"/>
      <c r="AL689" s="48"/>
      <c r="AM689" s="50"/>
      <c r="AN689" s="7">
        <v>0</v>
      </c>
      <c r="AO689" s="4">
        <v>0</v>
      </c>
      <c r="AQ689" s="3">
        <f t="shared" si="91"/>
        <v>0</v>
      </c>
    </row>
    <row r="690" spans="1:43" ht="13.5" hidden="1" customHeight="1" outlineLevel="1">
      <c r="A690" s="40">
        <v>20201000026</v>
      </c>
      <c r="B690" s="41" t="s">
        <v>765</v>
      </c>
      <c r="C690" s="41" t="s">
        <v>764</v>
      </c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>
        <f t="shared" si="98"/>
        <v>0</v>
      </c>
      <c r="AE690" s="41"/>
      <c r="AF690" s="41"/>
      <c r="AG690" s="41">
        <f t="shared" si="99"/>
        <v>0</v>
      </c>
      <c r="AH690" s="41"/>
      <c r="AI690" s="41"/>
      <c r="AJ690" s="41"/>
      <c r="AK690" s="41"/>
      <c r="AL690" s="48"/>
      <c r="AM690" s="50"/>
      <c r="AN690" s="7"/>
      <c r="AO690" s="4">
        <v>0</v>
      </c>
      <c r="AQ690" s="3">
        <f t="shared" si="91"/>
        <v>0</v>
      </c>
    </row>
    <row r="691" spans="1:43" ht="13.5" customHeight="1" collapsed="1">
      <c r="A691" s="41"/>
      <c r="B691" s="41"/>
      <c r="C691" s="41"/>
      <c r="D691" s="41"/>
      <c r="E691" s="41"/>
      <c r="F691" s="41"/>
      <c r="G691" s="42"/>
      <c r="H691" s="43">
        <v>0</v>
      </c>
      <c r="I691" s="49"/>
      <c r="J691" s="43">
        <v>0</v>
      </c>
      <c r="K691" s="46"/>
      <c r="L691" s="60"/>
      <c r="M691" s="60"/>
      <c r="N691" s="60"/>
      <c r="O691" s="60"/>
      <c r="P691" s="60"/>
      <c r="Q691" s="60"/>
      <c r="R691" s="62"/>
      <c r="S691" s="46"/>
      <c r="T691" s="46"/>
      <c r="U691" s="60"/>
      <c r="V691" s="60"/>
      <c r="W691" s="60"/>
      <c r="X691" s="46">
        <f>$X$692/$W$692*W691</f>
        <v>0</v>
      </c>
      <c r="Y691" s="60"/>
      <c r="Z691" s="60"/>
      <c r="AA691" s="46"/>
      <c r="AB691" s="46"/>
      <c r="AC691" s="46"/>
      <c r="AD691" s="46"/>
      <c r="AE691" s="46"/>
      <c r="AF691" s="52"/>
      <c r="AG691" s="46"/>
      <c r="AH691" s="46"/>
      <c r="AI691" s="46">
        <f>IFERROR(SUMIFS('4.3期末全在庫'!$G:$G,'4.3期末全在庫'!$B:$B,'4.仕掛品(製品課) (2)'!A691,'4.3期末全在庫'!$K:$K,"半製品"),"")</f>
        <v>0</v>
      </c>
      <c r="AJ691" s="47"/>
      <c r="AK691" s="46">
        <f t="shared" ref="AK691" si="100">IFERROR(SUM(J691,T691,V691,Z691,AA691,AC691)/(AD691+(AI691*AJ691))*(AI691*AJ691)+(SUM(M691)/(AD691+AI691)*AI691),0)</f>
        <v>0</v>
      </c>
      <c r="AL691" s="48"/>
      <c r="AM691" s="3" t="s">
        <v>7</v>
      </c>
      <c r="AN691" s="3" t="s">
        <v>24</v>
      </c>
    </row>
    <row r="692" spans="1:43" s="5" customFormat="1" ht="13.5" customHeight="1">
      <c r="A692" s="63"/>
      <c r="B692" s="63"/>
      <c r="C692" s="63"/>
      <c r="D692" s="63"/>
      <c r="E692" s="63"/>
      <c r="F692" s="63"/>
      <c r="G692" s="64"/>
      <c r="H692" s="46">
        <f>SUM(H6:H691)</f>
        <v>1978183</v>
      </c>
      <c r="I692" s="65" t="s">
        <v>766</v>
      </c>
      <c r="J692" s="46">
        <f>SUM(J6:J691)</f>
        <v>25302294.684380904</v>
      </c>
      <c r="K692" s="46">
        <f>SUM(K6:K691)</f>
        <v>17418587</v>
      </c>
      <c r="L692" s="46">
        <f ca="1">SUM(L6:L691)</f>
        <v>141631676.80177289</v>
      </c>
      <c r="M692" s="46">
        <f ca="1">+'[1]2.仕掛品(製造部)'!K946-'[1]2.仕掛品(製造部)'!MV946</f>
        <v>151186967.84730491</v>
      </c>
      <c r="N692" s="46">
        <f>SUM(N6:N691)</f>
        <v>0</v>
      </c>
      <c r="O692" s="46">
        <f ca="1">SUM(O6:O691)</f>
        <v>119179746.51193285</v>
      </c>
      <c r="P692" s="46">
        <f ca="1">SUM(P6:P691)</f>
        <v>101495262.60287628</v>
      </c>
      <c r="Q692" s="46">
        <f>'[1]2.仕掛品(製造部)'!MS946</f>
        <v>93698434.12299566</v>
      </c>
      <c r="R692" s="66" t="s">
        <v>531</v>
      </c>
      <c r="S692" s="46">
        <f ca="1">SUM(S6:S691)</f>
        <v>120594519.59053169</v>
      </c>
      <c r="T692" s="67">
        <v>95340136.259487286</v>
      </c>
      <c r="U692" s="46">
        <f>SUM(U6:U691)</f>
        <v>1058325</v>
      </c>
      <c r="V692" s="46">
        <f>V698</f>
        <v>121751366</v>
      </c>
      <c r="W692" s="46">
        <f>SUM(W6:W691)</f>
        <v>34655</v>
      </c>
      <c r="X692" s="46">
        <f>'[1]2.10原液別作業時間'!F6</f>
        <v>2000714.3010935485</v>
      </c>
      <c r="Y692" s="46">
        <f>SUM(Y6:Y691)</f>
        <v>176955683</v>
      </c>
      <c r="Z692" s="67">
        <v>75416929</v>
      </c>
      <c r="AA692" s="46">
        <f ca="1">SUM(AA6:AA691)</f>
        <v>901145692.83678484</v>
      </c>
      <c r="AB692" s="46">
        <f>SUM(AB6:AB691)</f>
        <v>6595575</v>
      </c>
      <c r="AC692" s="46">
        <f ca="1">SUM(AC6:AC691)</f>
        <v>-119179746.51193285</v>
      </c>
      <c r="AD692" s="46">
        <f>SUM(AD6:AD691)</f>
        <v>11417569</v>
      </c>
      <c r="AE692" s="46">
        <f ca="1">SUM(AE6:AE691)</f>
        <v>1440540240.3676662</v>
      </c>
      <c r="AF692" s="60" t="s">
        <v>531</v>
      </c>
      <c r="AG692" s="46">
        <f>SUM(AG6:AG691)</f>
        <v>0</v>
      </c>
      <c r="AH692" s="46">
        <f ca="1">SUM(AH6:AH691)</f>
        <v>0</v>
      </c>
      <c r="AI692" s="46">
        <f>SUM(AI6:AI691)</f>
        <v>1369896</v>
      </c>
      <c r="AJ692" s="65" t="s">
        <v>531</v>
      </c>
      <c r="AK692" s="46">
        <f ca="1">SUM(AK6:AK691)</f>
        <v>19537977.483055711</v>
      </c>
      <c r="AL692" s="48"/>
      <c r="AM692" s="68">
        <f>SUM(H692,K692,AB692)-SUM(AD692,AI692)</f>
        <v>13204880</v>
      </c>
      <c r="AN692" s="68">
        <v>6.7427754402160645E-7</v>
      </c>
      <c r="AO692" s="69"/>
    </row>
    <row r="693" spans="1:43" ht="13.5" customHeight="1">
      <c r="G693" s="70" t="s">
        <v>767</v>
      </c>
      <c r="H693" s="71">
        <v>1978183</v>
      </c>
      <c r="I693" s="71" t="s">
        <v>766</v>
      </c>
      <c r="J693" s="71">
        <v>25302294.684380904</v>
      </c>
      <c r="T693" s="72" t="s">
        <v>768</v>
      </c>
      <c r="U693" s="71">
        <f>'4.4製品課実績'!D133</f>
        <v>1058325</v>
      </c>
      <c r="W693" s="71">
        <f>'4.5製造部(製品化作業)'!B3</f>
        <v>7745</v>
      </c>
      <c r="Y693" s="73"/>
      <c r="Z693" s="74" t="s">
        <v>769</v>
      </c>
      <c r="AA693" s="71">
        <f ca="1">'3.外注加工費'!S223</f>
        <v>901145692.83678484</v>
      </c>
      <c r="AB693" s="75"/>
      <c r="AC693" s="75"/>
      <c r="AD693" s="75"/>
      <c r="AI693" s="71">
        <f>SUMIF('4.3期末全在庫'!$K:$K,"半製品",'4.3期末全在庫'!$G:$G)+SUMIF('4.3期末全在庫'!$K:$K,"外注内製",'4.3期末全在庫'!$G:$G)</f>
        <v>1369896</v>
      </c>
      <c r="AL693" s="48"/>
    </row>
    <row r="694" spans="1:43" ht="13.5" customHeight="1">
      <c r="G694" s="70" t="s">
        <v>770</v>
      </c>
      <c r="H694" s="76" t="str">
        <f>IF(H692-H693=0,"ok",H692-H693)</f>
        <v>ok</v>
      </c>
      <c r="J694" s="76" t="str">
        <f>IF(J692-J693=0,"ok",J692-J693)</f>
        <v>ok</v>
      </c>
      <c r="T694" s="77" t="s">
        <v>771</v>
      </c>
      <c r="U694" s="76" t="str">
        <f>IF(U692-U693=0,"ok",U692-U693)</f>
        <v>ok</v>
      </c>
      <c r="W694" s="76">
        <f>IF(W692-W693=0,"ok",W692-W693)</f>
        <v>26910</v>
      </c>
      <c r="Z694" s="78" t="s">
        <v>772</v>
      </c>
      <c r="AA694" s="79" t="str">
        <f ca="1">IF(AA692-AA693=0,"ok",AA692-AA693)</f>
        <v>ok</v>
      </c>
      <c r="AC694" s="3"/>
      <c r="AD694" s="71"/>
      <c r="AG694" s="77"/>
      <c r="AH694" s="77" t="s">
        <v>773</v>
      </c>
      <c r="AI694" s="79" t="str">
        <f>IF(AI692-AI693=0,"ok",AI692-AI693)</f>
        <v>ok</v>
      </c>
      <c r="AL694" s="48"/>
    </row>
    <row r="695" spans="1:43">
      <c r="AC695" s="77" t="s">
        <v>774</v>
      </c>
      <c r="AD695" s="71">
        <f>SUM(AD140:AD408)+SUM(AD409:AD420)</f>
        <v>2631096</v>
      </c>
      <c r="AL695" s="48"/>
    </row>
    <row r="696" spans="1:43">
      <c r="I696" s="3"/>
      <c r="J696" s="77" t="s">
        <v>774</v>
      </c>
      <c r="K696" s="71">
        <f>'4.4製品課実績'!C133</f>
        <v>2631096</v>
      </c>
      <c r="U696" s="80" t="s">
        <v>775</v>
      </c>
      <c r="W696" s="80"/>
      <c r="Y696" s="7"/>
      <c r="AC696" s="78" t="s">
        <v>776</v>
      </c>
      <c r="AD696" s="7">
        <f>SUM(AD6:AD139)</f>
        <v>0</v>
      </c>
      <c r="AL696" s="48"/>
    </row>
    <row r="697" spans="1:43">
      <c r="I697" s="3"/>
      <c r="J697" s="78" t="s">
        <v>776</v>
      </c>
      <c r="K697" s="7">
        <f>'4.2半製品'!E16</f>
        <v>455700</v>
      </c>
      <c r="U697" s="80" t="s">
        <v>777</v>
      </c>
      <c r="V697" s="81">
        <v>121751366</v>
      </c>
      <c r="W697" s="82" t="s">
        <v>778</v>
      </c>
      <c r="Y697" s="7"/>
      <c r="AC697" s="78" t="s">
        <v>510</v>
      </c>
      <c r="AD697" s="7">
        <f>SUM(AD421:AD446)</f>
        <v>63233</v>
      </c>
      <c r="AL697" s="48"/>
    </row>
    <row r="698" spans="1:43" ht="13.5" thickBot="1">
      <c r="I698" s="3"/>
      <c r="J698" s="78" t="s">
        <v>510</v>
      </c>
      <c r="K698" s="7">
        <f>'4.4製品課実績'!C171</f>
        <v>63233</v>
      </c>
      <c r="T698" s="7">
        <f ca="1">SUM(T6:T691)</f>
        <v>95340136.259487286</v>
      </c>
      <c r="V698" s="83">
        <f>SUM(V696:V697)</f>
        <v>121751366</v>
      </c>
      <c r="Z698" s="7">
        <f>SUM(Z6:Z691)</f>
        <v>75416929</v>
      </c>
      <c r="AC698" s="77" t="s">
        <v>481</v>
      </c>
      <c r="AD698" s="84">
        <f>SUM(AD447:AD456)+SUM(AD457:AD675)</f>
        <v>8723240</v>
      </c>
      <c r="AL698" s="48"/>
    </row>
    <row r="699" spans="1:43" ht="14" thickTop="1" thickBot="1">
      <c r="I699" s="3"/>
      <c r="J699" s="77" t="s">
        <v>481</v>
      </c>
      <c r="K699" s="84">
        <f>'3.外注加工費'!P146</f>
        <v>14724258</v>
      </c>
      <c r="S699" s="77" t="s">
        <v>779</v>
      </c>
      <c r="T699" s="76" t="str">
        <f ca="1">IF(T698-T692=0,"ok",T698-T692)</f>
        <v>ok</v>
      </c>
      <c r="Y699" s="77" t="s">
        <v>780</v>
      </c>
      <c r="Z699" s="76" t="str">
        <f>IF(Z698-Z692=0,"ok",Z698-Z692)</f>
        <v>ok</v>
      </c>
      <c r="AC699" s="77" t="s">
        <v>781</v>
      </c>
      <c r="AD699" s="85">
        <f>AD695+AD697+AD698</f>
        <v>11417569</v>
      </c>
      <c r="AL699" s="48"/>
    </row>
    <row r="700" spans="1:43" ht="14" thickTop="1" thickBot="1">
      <c r="I700" s="3"/>
      <c r="J700" s="77" t="s">
        <v>782</v>
      </c>
      <c r="K700" s="85">
        <f>SUM(K696:K699)</f>
        <v>17874287</v>
      </c>
      <c r="V700" s="7">
        <f>SUM(V6:V691)</f>
        <v>121751365.99999999</v>
      </c>
      <c r="AC700" s="3"/>
      <c r="AD700" s="3" t="s">
        <v>783</v>
      </c>
      <c r="AL700" s="48"/>
    </row>
    <row r="701" spans="1:43" ht="13.5" thickTop="1">
      <c r="I701" s="3"/>
      <c r="J701" s="7" t="s">
        <v>784</v>
      </c>
      <c r="K701" s="79">
        <f>IF(K692-K700=0,"ok",K692-K700)</f>
        <v>-455700</v>
      </c>
      <c r="U701" s="77" t="s">
        <v>785</v>
      </c>
      <c r="V701" s="76">
        <f>IF(V700-V692=0,"ok",V700-V692)</f>
        <v>-1.4901161193847656E-8</v>
      </c>
      <c r="AC701" s="3"/>
      <c r="AL701" s="48"/>
    </row>
    <row r="702" spans="1:43">
      <c r="W702" s="80"/>
      <c r="Y702" s="80"/>
    </row>
    <row r="703" spans="1:43">
      <c r="W703" s="80"/>
      <c r="Y703" s="80"/>
    </row>
    <row r="704" spans="1:43">
      <c r="W704" s="80"/>
      <c r="Y704" s="80"/>
    </row>
    <row r="705" spans="23:25">
      <c r="W705" s="80"/>
      <c r="Y705" s="80"/>
    </row>
  </sheetData>
  <autoFilter ref="A5:AQ418" xr:uid="{59B6168D-39AB-4F05-ADC0-416D732156CB}">
    <filterColumn colId="42">
      <customFilters>
        <customFilter operator="notEqual" val=" "/>
      </customFilters>
    </filterColumn>
  </autoFilter>
  <mergeCells count="18">
    <mergeCell ref="AI4:AJ4"/>
    <mergeCell ref="A692:G692"/>
    <mergeCell ref="AI3:AK3"/>
    <mergeCell ref="H4:I4"/>
    <mergeCell ref="L4:M4"/>
    <mergeCell ref="N4:O4"/>
    <mergeCell ref="P4:Q4"/>
    <mergeCell ref="R4:T4"/>
    <mergeCell ref="U4:V4"/>
    <mergeCell ref="W4:X4"/>
    <mergeCell ref="Y4:Z4"/>
    <mergeCell ref="AB4:AC4"/>
    <mergeCell ref="A1:B2"/>
    <mergeCell ref="F3:G4"/>
    <mergeCell ref="H3:J3"/>
    <mergeCell ref="K3:AC3"/>
    <mergeCell ref="AD3:AF3"/>
    <mergeCell ref="AG3:AH3"/>
  </mergeCells>
  <phoneticPr fontId="7"/>
  <pageMargins left="0.23622047244094491" right="0.15748031496062992" top="1.1023622047244095" bottom="0.15748031496062992" header="0.6692913385826772" footer="0.15748031496062992"/>
  <pageSetup paperSize="8" scale="29" fitToHeight="0" orientation="portrait" r:id="rId1"/>
  <headerFooter alignWithMargins="0">
    <oddFooter>&amp;R&amp;20&amp;A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1DF5-F092-48B1-8816-2F7355D17D0F}">
  <sheetPr>
    <pageSetUpPr fitToPage="1"/>
  </sheetPr>
  <dimension ref="A1:AQ760"/>
  <sheetViews>
    <sheetView showGridLines="0" showZeros="0" zoomScale="85" zoomScaleNormal="85" zoomScaleSheetLayoutView="85" workbookViewId="0">
      <pane xSplit="5" ySplit="5" topLeftCell="AI6" activePane="bottomRight" state="frozen"/>
      <selection activeCell="E107" sqref="E107"/>
      <selection pane="topRight" activeCell="E107" sqref="E107"/>
      <selection pane="bottomLeft" activeCell="E107" sqref="E107"/>
      <selection pane="bottomRight" activeCell="E107" sqref="E107"/>
    </sheetView>
  </sheetViews>
  <sheetFormatPr defaultColWidth="9" defaultRowHeight="13"/>
  <cols>
    <col min="1" max="1" width="13.08984375" style="3" bestFit="1" customWidth="1"/>
    <col min="2" max="2" width="40.08984375" style="3" bestFit="1" customWidth="1"/>
    <col min="3" max="4" width="8.6328125" style="3" customWidth="1"/>
    <col min="5" max="5" width="9.08984375" style="3" bestFit="1" customWidth="1"/>
    <col min="6" max="6" width="9" style="3"/>
    <col min="7" max="7" width="9" style="4"/>
    <col min="8" max="8" width="8.36328125" style="5" bestFit="1" customWidth="1"/>
    <col min="9" max="9" width="7.08984375" style="6" bestFit="1" customWidth="1"/>
    <col min="10" max="10" width="9.453125" style="7" bestFit="1" customWidth="1"/>
    <col min="11" max="11" width="10.6328125" style="3" bestFit="1" customWidth="1"/>
    <col min="12" max="12" width="13" style="3" bestFit="1" customWidth="1"/>
    <col min="13" max="13" width="11.6328125" style="7" bestFit="1" customWidth="1"/>
    <col min="14" max="14" width="13" style="3" bestFit="1" customWidth="1"/>
    <col min="15" max="15" width="11.6328125" style="7" bestFit="1" customWidth="1"/>
    <col min="16" max="16" width="13" style="3" bestFit="1" customWidth="1"/>
    <col min="17" max="17" width="11.6328125" style="7" bestFit="1" customWidth="1"/>
    <col min="18" max="18" width="13" style="8" bestFit="1" customWidth="1"/>
    <col min="19" max="19" width="13" style="3" customWidth="1"/>
    <col min="20" max="20" width="11.6328125" style="7" customWidth="1"/>
    <col min="21" max="21" width="12.6328125" style="3" customWidth="1"/>
    <col min="22" max="22" width="11.36328125" style="7" customWidth="1"/>
    <col min="23" max="23" width="12.6328125" style="3" customWidth="1"/>
    <col min="24" max="24" width="11.36328125" style="7" customWidth="1"/>
    <col min="25" max="25" width="12.6328125" style="3" customWidth="1"/>
    <col min="26" max="26" width="17.36328125" style="7" customWidth="1"/>
    <col min="27" max="27" width="16.453125" style="7" customWidth="1"/>
    <col min="28" max="28" width="9.36328125" style="3" customWidth="1"/>
    <col min="29" max="29" width="13.36328125" style="7" customWidth="1"/>
    <col min="30" max="30" width="10.08984375" style="3" bestFit="1" customWidth="1"/>
    <col min="31" max="31" width="12.90625" style="3" customWidth="1"/>
    <col min="32" max="32" width="11.08984375" style="4" bestFit="1" customWidth="1"/>
    <col min="33" max="34" width="9.36328125" style="4" customWidth="1"/>
    <col min="35" max="35" width="8.90625" style="5" customWidth="1"/>
    <col min="36" max="36" width="7.08984375" style="6" customWidth="1"/>
    <col min="37" max="37" width="11.6328125" style="3" customWidth="1"/>
    <col min="38" max="38" width="12.6328125" style="3" customWidth="1"/>
    <col min="39" max="39" width="13" style="3" customWidth="1"/>
    <col min="40" max="40" width="12.90625" style="3" customWidth="1"/>
    <col min="41" max="41" width="13.453125" style="4" bestFit="1" customWidth="1"/>
    <col min="42" max="16384" width="9" style="3"/>
  </cols>
  <sheetData>
    <row r="1" spans="1:43" ht="13.5" customHeight="1">
      <c r="A1" s="1" t="s">
        <v>0</v>
      </c>
      <c r="B1" s="1"/>
      <c r="C1" s="2"/>
      <c r="D1" s="2"/>
    </row>
    <row r="2" spans="1:43" ht="13.5" customHeight="1">
      <c r="A2" s="9"/>
      <c r="B2" s="9"/>
      <c r="C2" s="2"/>
      <c r="D2" s="2"/>
    </row>
    <row r="3" spans="1:43" s="16" customFormat="1">
      <c r="A3" s="10"/>
      <c r="B3" s="10"/>
      <c r="C3" s="10"/>
      <c r="D3" s="10"/>
      <c r="E3" s="10"/>
      <c r="F3" s="11" t="s">
        <v>1</v>
      </c>
      <c r="G3" s="11"/>
      <c r="H3" s="12" t="s">
        <v>2</v>
      </c>
      <c r="I3" s="12"/>
      <c r="J3" s="12"/>
      <c r="K3" s="12" t="s">
        <v>3</v>
      </c>
      <c r="L3" s="12"/>
      <c r="M3" s="12"/>
      <c r="N3" s="12"/>
      <c r="O3" s="12"/>
      <c r="P3" s="12"/>
      <c r="Q3" s="12"/>
      <c r="R3" s="13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1" t="s">
        <v>4</v>
      </c>
      <c r="AE3" s="11"/>
      <c r="AF3" s="11"/>
      <c r="AG3" s="14" t="s">
        <v>5</v>
      </c>
      <c r="AH3" s="15"/>
      <c r="AI3" s="11" t="s">
        <v>6</v>
      </c>
      <c r="AJ3" s="11"/>
      <c r="AK3" s="11"/>
      <c r="AO3" s="17"/>
    </row>
    <row r="4" spans="1:43" s="16" customFormat="1">
      <c r="A4" s="18"/>
      <c r="B4" s="18"/>
      <c r="C4" s="18"/>
      <c r="D4" s="18"/>
      <c r="E4" s="18"/>
      <c r="F4" s="11"/>
      <c r="G4" s="11"/>
      <c r="H4" s="19" t="s">
        <v>7</v>
      </c>
      <c r="I4" s="20"/>
      <c r="J4" s="21"/>
      <c r="K4" s="10"/>
      <c r="L4" s="12" t="s">
        <v>8</v>
      </c>
      <c r="M4" s="12"/>
      <c r="N4" s="12" t="s">
        <v>9</v>
      </c>
      <c r="O4" s="12"/>
      <c r="P4" s="12" t="s">
        <v>10</v>
      </c>
      <c r="Q4" s="12"/>
      <c r="R4" s="19" t="s">
        <v>11</v>
      </c>
      <c r="S4" s="22"/>
      <c r="T4" s="23"/>
      <c r="U4" s="12" t="s">
        <v>12</v>
      </c>
      <c r="V4" s="12"/>
      <c r="W4" s="19" t="s">
        <v>13</v>
      </c>
      <c r="X4" s="20"/>
      <c r="Y4" s="12" t="s">
        <v>14</v>
      </c>
      <c r="Z4" s="12"/>
      <c r="AA4" s="24" t="s">
        <v>15</v>
      </c>
      <c r="AB4" s="19" t="s">
        <v>16</v>
      </c>
      <c r="AC4" s="20"/>
      <c r="AD4" s="10"/>
      <c r="AE4" s="10"/>
      <c r="AF4" s="25"/>
      <c r="AG4" s="26"/>
      <c r="AH4" s="27"/>
      <c r="AI4" s="19" t="s">
        <v>7</v>
      </c>
      <c r="AJ4" s="20"/>
      <c r="AK4" s="21"/>
      <c r="AO4" s="17"/>
    </row>
    <row r="5" spans="1:43" s="16" customFormat="1">
      <c r="A5" s="28" t="s">
        <v>17</v>
      </c>
      <c r="B5" s="28" t="s">
        <v>18</v>
      </c>
      <c r="C5" s="28" t="s">
        <v>19</v>
      </c>
      <c r="D5" s="28" t="s">
        <v>20</v>
      </c>
      <c r="E5" s="28" t="s">
        <v>21</v>
      </c>
      <c r="F5" s="29" t="s">
        <v>1</v>
      </c>
      <c r="G5" s="30" t="s">
        <v>22</v>
      </c>
      <c r="H5" s="31" t="s">
        <v>7</v>
      </c>
      <c r="I5" s="32" t="s">
        <v>23</v>
      </c>
      <c r="J5" s="33" t="s">
        <v>24</v>
      </c>
      <c r="K5" s="28" t="s">
        <v>7</v>
      </c>
      <c r="L5" s="29" t="s">
        <v>25</v>
      </c>
      <c r="M5" s="24" t="s">
        <v>24</v>
      </c>
      <c r="N5" s="29" t="s">
        <v>25</v>
      </c>
      <c r="O5" s="24" t="s">
        <v>24</v>
      </c>
      <c r="P5" s="29" t="s">
        <v>25</v>
      </c>
      <c r="Q5" s="24" t="s">
        <v>24</v>
      </c>
      <c r="R5" s="34" t="s">
        <v>26</v>
      </c>
      <c r="S5" s="29" t="s">
        <v>25</v>
      </c>
      <c r="T5" s="24" t="s">
        <v>24</v>
      </c>
      <c r="U5" s="29" t="s">
        <v>25</v>
      </c>
      <c r="V5" s="24" t="s">
        <v>24</v>
      </c>
      <c r="W5" s="29" t="s">
        <v>25</v>
      </c>
      <c r="X5" s="24" t="s">
        <v>24</v>
      </c>
      <c r="Y5" s="29" t="s">
        <v>25</v>
      </c>
      <c r="Z5" s="24" t="s">
        <v>24</v>
      </c>
      <c r="AA5" s="35" t="s">
        <v>27</v>
      </c>
      <c r="AB5" s="36" t="s">
        <v>7</v>
      </c>
      <c r="AC5" s="24" t="s">
        <v>24</v>
      </c>
      <c r="AD5" s="28" t="s">
        <v>7</v>
      </c>
      <c r="AE5" s="28" t="s">
        <v>24</v>
      </c>
      <c r="AF5" s="37" t="s">
        <v>28</v>
      </c>
      <c r="AG5" s="38" t="s">
        <v>7</v>
      </c>
      <c r="AH5" s="39" t="s">
        <v>29</v>
      </c>
      <c r="AI5" s="31" t="s">
        <v>7</v>
      </c>
      <c r="AJ5" s="32" t="s">
        <v>23</v>
      </c>
      <c r="AK5" s="33" t="s">
        <v>24</v>
      </c>
      <c r="AN5" s="16" t="s">
        <v>30</v>
      </c>
      <c r="AO5" s="17" t="s">
        <v>31</v>
      </c>
      <c r="AQ5" s="16" t="s">
        <v>2953</v>
      </c>
    </row>
    <row r="6" spans="1:43" ht="13.5" customHeight="1">
      <c r="A6" s="40">
        <v>20110300023</v>
      </c>
      <c r="B6" s="41" t="s">
        <v>32</v>
      </c>
      <c r="C6" s="41" t="s">
        <v>20</v>
      </c>
      <c r="D6" s="41" t="s">
        <v>20</v>
      </c>
      <c r="E6" s="41">
        <v>6</v>
      </c>
      <c r="F6" s="41" t="s">
        <v>33</v>
      </c>
      <c r="G6" s="42">
        <f ca="1">IFERROR(VLOOKUP(F6,'[1]2.仕掛品(製造部)'!MY:NB,4,0),0)</f>
        <v>0</v>
      </c>
      <c r="H6" s="43">
        <v>0</v>
      </c>
      <c r="I6" s="43"/>
      <c r="J6" s="43">
        <v>0</v>
      </c>
      <c r="K6" s="44"/>
      <c r="L6" s="44"/>
      <c r="M6" s="44"/>
      <c r="N6" s="44"/>
      <c r="O6" s="44"/>
      <c r="P6" s="44"/>
      <c r="Q6" s="44"/>
      <c r="R6" s="45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5"/>
      <c r="AG6" s="44"/>
      <c r="AH6" s="44"/>
      <c r="AI6" s="46">
        <f>IFERROR(SUMIFS('4.3期末全在庫'!$G:$G,'4.3期末全在庫'!$B:$B,'4.仕掛品(製品課)'!A6,'4.3期末全在庫'!$K:$K,"半製品"),"")</f>
        <v>0</v>
      </c>
      <c r="AJ6" s="47"/>
      <c r="AK6" s="46">
        <f>AF6*AI6</f>
        <v>0</v>
      </c>
      <c r="AL6" s="48"/>
      <c r="AM6" s="16"/>
      <c r="AN6" s="7"/>
      <c r="AO6" s="4">
        <v>0</v>
      </c>
    </row>
    <row r="7" spans="1:43" ht="13.5" customHeight="1">
      <c r="A7" s="40">
        <v>20110801125</v>
      </c>
      <c r="B7" s="41" t="s">
        <v>34</v>
      </c>
      <c r="C7" s="41" t="s">
        <v>20</v>
      </c>
      <c r="D7" s="41" t="s">
        <v>20</v>
      </c>
      <c r="E7" s="41"/>
      <c r="F7" s="41"/>
      <c r="G7" s="42">
        <f ca="1">IFERROR(VLOOKUP(F7,'[1]2.仕掛品(製造部)'!MY:NB,4,0),0)</f>
        <v>0</v>
      </c>
      <c r="H7" s="43">
        <v>0</v>
      </c>
      <c r="I7" s="43"/>
      <c r="J7" s="43">
        <v>0</v>
      </c>
      <c r="K7" s="44"/>
      <c r="L7" s="44"/>
      <c r="M7" s="44"/>
      <c r="N7" s="44"/>
      <c r="O7" s="44"/>
      <c r="P7" s="44"/>
      <c r="Q7" s="44"/>
      <c r="R7" s="45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44"/>
      <c r="AH7" s="44"/>
      <c r="AI7" s="46">
        <f>IFERROR(SUMIFS('4.3期末全在庫'!$G:$G,'4.3期末全在庫'!$B:$B,'4.仕掛品(製品課)'!A7,'4.3期末全在庫'!$K:$K,"半製品"),"")</f>
        <v>0</v>
      </c>
      <c r="AJ7" s="47"/>
      <c r="AK7" s="46">
        <f t="shared" ref="AK7:AK70" si="0">AF7*AI7</f>
        <v>0</v>
      </c>
      <c r="AL7" s="48"/>
      <c r="AM7" s="16"/>
      <c r="AN7" s="7">
        <v>248.93192323271433</v>
      </c>
      <c r="AO7" s="4">
        <v>0</v>
      </c>
    </row>
    <row r="8" spans="1:43" ht="13.5" customHeight="1">
      <c r="A8" s="40">
        <v>20110801128</v>
      </c>
      <c r="B8" s="41" t="s">
        <v>35</v>
      </c>
      <c r="C8" s="41" t="s">
        <v>20</v>
      </c>
      <c r="D8" s="41" t="s">
        <v>20</v>
      </c>
      <c r="E8" s="41"/>
      <c r="F8" s="41"/>
      <c r="G8" s="42">
        <f ca="1">IFERROR(VLOOKUP(F8,'[1]2.仕掛品(製造部)'!MY:NB,4,0),0)</f>
        <v>0</v>
      </c>
      <c r="H8" s="43">
        <v>0</v>
      </c>
      <c r="I8" s="43"/>
      <c r="J8" s="43">
        <v>0</v>
      </c>
      <c r="K8" s="44"/>
      <c r="L8" s="44"/>
      <c r="M8" s="44"/>
      <c r="N8" s="44"/>
      <c r="O8" s="44"/>
      <c r="P8" s="44"/>
      <c r="Q8" s="44"/>
      <c r="R8" s="45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5"/>
      <c r="AG8" s="44"/>
      <c r="AH8" s="44"/>
      <c r="AI8" s="46">
        <f>IFERROR(SUMIFS('4.3期末全在庫'!$G:$G,'4.3期末全在庫'!$B:$B,'4.仕掛品(製品課)'!A8,'4.3期末全在庫'!$K:$K,"半製品"),"")</f>
        <v>0</v>
      </c>
      <c r="AJ8" s="47"/>
      <c r="AK8" s="46">
        <f t="shared" si="0"/>
        <v>0</v>
      </c>
      <c r="AL8" s="48"/>
      <c r="AM8" s="16"/>
      <c r="AN8" s="7"/>
      <c r="AO8" s="4">
        <v>12.902550582943823</v>
      </c>
    </row>
    <row r="9" spans="1:43" ht="13.5" customHeight="1">
      <c r="A9" s="40">
        <v>20110801129</v>
      </c>
      <c r="B9" s="41" t="s">
        <v>36</v>
      </c>
      <c r="C9" s="41" t="s">
        <v>20</v>
      </c>
      <c r="D9" s="41" t="s">
        <v>20</v>
      </c>
      <c r="E9" s="41"/>
      <c r="F9" s="41"/>
      <c r="G9" s="42">
        <f ca="1">IFERROR(VLOOKUP(F9,'[1]2.仕掛品(製造部)'!MY:NB,4,0),0)</f>
        <v>0</v>
      </c>
      <c r="H9" s="43">
        <v>0</v>
      </c>
      <c r="I9" s="43"/>
      <c r="J9" s="43">
        <v>0</v>
      </c>
      <c r="K9" s="44"/>
      <c r="L9" s="44"/>
      <c r="M9" s="44"/>
      <c r="N9" s="44"/>
      <c r="O9" s="44"/>
      <c r="P9" s="44"/>
      <c r="Q9" s="44"/>
      <c r="R9" s="45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5"/>
      <c r="AG9" s="44"/>
      <c r="AH9" s="44"/>
      <c r="AI9" s="46">
        <f>IFERROR(SUMIFS('4.3期末全在庫'!$G:$G,'4.3期末全在庫'!$B:$B,'4.仕掛品(製品課)'!A9,'4.3期末全在庫'!$K:$K,"半製品"),"")</f>
        <v>0</v>
      </c>
      <c r="AJ9" s="47"/>
      <c r="AK9" s="46">
        <f t="shared" si="0"/>
        <v>0</v>
      </c>
      <c r="AL9" s="48"/>
      <c r="AM9" s="16"/>
      <c r="AN9" s="7"/>
      <c r="AO9" s="4">
        <v>6.7658564323934316</v>
      </c>
    </row>
    <row r="10" spans="1:43" ht="13.5" customHeight="1">
      <c r="A10" s="40">
        <v>20110801131</v>
      </c>
      <c r="B10" s="41" t="s">
        <v>37</v>
      </c>
      <c r="C10" s="41" t="s">
        <v>20</v>
      </c>
      <c r="D10" s="41" t="s">
        <v>20</v>
      </c>
      <c r="E10" s="41"/>
      <c r="F10" s="41"/>
      <c r="G10" s="42">
        <f ca="1">IFERROR(VLOOKUP(F10,'[1]2.仕掛品(製造部)'!MY:NB,4,0),0)</f>
        <v>0</v>
      </c>
      <c r="H10" s="43">
        <v>0</v>
      </c>
      <c r="I10" s="43"/>
      <c r="J10" s="43">
        <v>0</v>
      </c>
      <c r="K10" s="44"/>
      <c r="L10" s="44"/>
      <c r="M10" s="44"/>
      <c r="N10" s="44"/>
      <c r="O10" s="44"/>
      <c r="P10" s="44"/>
      <c r="Q10" s="44"/>
      <c r="R10" s="45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5"/>
      <c r="AG10" s="44"/>
      <c r="AH10" s="44"/>
      <c r="AI10" s="46">
        <f>IFERROR(SUMIFS('4.3期末全在庫'!$G:$G,'4.3期末全在庫'!$B:$B,'4.仕掛品(製品課)'!A10,'4.3期末全在庫'!$K:$K,"半製品"),"")</f>
        <v>0</v>
      </c>
      <c r="AJ10" s="47"/>
      <c r="AK10" s="46">
        <f t="shared" si="0"/>
        <v>0</v>
      </c>
      <c r="AL10" s="48"/>
      <c r="AM10" s="16"/>
      <c r="AN10" s="7"/>
      <c r="AO10" s="4">
        <v>7.5356885373219322</v>
      </c>
    </row>
    <row r="11" spans="1:43" ht="13.5" customHeight="1">
      <c r="A11" s="40">
        <v>20110801132</v>
      </c>
      <c r="B11" s="41" t="s">
        <v>38</v>
      </c>
      <c r="C11" s="41" t="s">
        <v>20</v>
      </c>
      <c r="D11" s="41" t="s">
        <v>20</v>
      </c>
      <c r="E11" s="41"/>
      <c r="F11" s="41"/>
      <c r="G11" s="42">
        <f ca="1">IFERROR(VLOOKUP(F11,'[1]2.仕掛品(製造部)'!MY:NB,4,0),0)</f>
        <v>0</v>
      </c>
      <c r="H11" s="43">
        <v>0</v>
      </c>
      <c r="I11" s="43"/>
      <c r="J11" s="43">
        <v>0</v>
      </c>
      <c r="K11" s="44"/>
      <c r="L11" s="44"/>
      <c r="M11" s="44"/>
      <c r="N11" s="44"/>
      <c r="O11" s="44"/>
      <c r="P11" s="44"/>
      <c r="Q11" s="44"/>
      <c r="R11" s="45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5"/>
      <c r="AG11" s="44"/>
      <c r="AH11" s="44"/>
      <c r="AI11" s="46">
        <f>IFERROR(SUMIFS('4.3期末全在庫'!$G:$G,'4.3期末全在庫'!$B:$B,'4.仕掛品(製品課)'!A11,'4.3期末全在庫'!$K:$K,"半製品"),"")</f>
        <v>0</v>
      </c>
      <c r="AJ11" s="47"/>
      <c r="AK11" s="46">
        <f t="shared" si="0"/>
        <v>0</v>
      </c>
      <c r="AL11" s="48"/>
      <c r="AM11" s="16"/>
      <c r="AN11" s="7"/>
      <c r="AO11" s="4">
        <v>0</v>
      </c>
    </row>
    <row r="12" spans="1:43" ht="13.5" customHeight="1">
      <c r="A12" s="40">
        <v>20110801133</v>
      </c>
      <c r="B12" s="41" t="s">
        <v>39</v>
      </c>
      <c r="C12" s="41" t="s">
        <v>20</v>
      </c>
      <c r="D12" s="41" t="s">
        <v>20</v>
      </c>
      <c r="E12" s="41"/>
      <c r="F12" s="41"/>
      <c r="G12" s="42">
        <f ca="1">IFERROR(VLOOKUP(F12,'[1]2.仕掛品(製造部)'!MY:NB,4,0),0)</f>
        <v>0</v>
      </c>
      <c r="H12" s="43">
        <v>0</v>
      </c>
      <c r="I12" s="43"/>
      <c r="J12" s="43">
        <v>0</v>
      </c>
      <c r="K12" s="44"/>
      <c r="L12" s="44"/>
      <c r="M12" s="44"/>
      <c r="N12" s="44"/>
      <c r="O12" s="44"/>
      <c r="P12" s="44"/>
      <c r="Q12" s="44"/>
      <c r="R12" s="45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5"/>
      <c r="AG12" s="44"/>
      <c r="AH12" s="44"/>
      <c r="AI12" s="46">
        <f>IFERROR(SUMIFS('4.3期末全在庫'!$G:$G,'4.3期末全在庫'!$B:$B,'4.仕掛品(製品課)'!A12,'4.3期末全在庫'!$K:$K,"半製品"),"")</f>
        <v>0</v>
      </c>
      <c r="AJ12" s="47"/>
      <c r="AK12" s="46">
        <f t="shared" si="0"/>
        <v>0</v>
      </c>
      <c r="AL12" s="48"/>
      <c r="AM12" s="16"/>
      <c r="AN12" s="7"/>
      <c r="AO12" s="4">
        <v>0</v>
      </c>
    </row>
    <row r="13" spans="1:43" ht="13.5" customHeight="1">
      <c r="A13" s="40">
        <v>20110801134</v>
      </c>
      <c r="B13" s="41" t="s">
        <v>40</v>
      </c>
      <c r="C13" s="41" t="s">
        <v>20</v>
      </c>
      <c r="D13" s="41" t="s">
        <v>20</v>
      </c>
      <c r="E13" s="41"/>
      <c r="F13" s="41"/>
      <c r="G13" s="42">
        <f ca="1">IFERROR(VLOOKUP(F13,'[1]2.仕掛品(製造部)'!MY:NB,4,0),0)</f>
        <v>0</v>
      </c>
      <c r="H13" s="43">
        <v>0</v>
      </c>
      <c r="I13" s="43"/>
      <c r="J13" s="43">
        <v>0</v>
      </c>
      <c r="K13" s="44"/>
      <c r="L13" s="44"/>
      <c r="M13" s="44"/>
      <c r="N13" s="44"/>
      <c r="O13" s="44"/>
      <c r="P13" s="44"/>
      <c r="Q13" s="44"/>
      <c r="R13" s="45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5"/>
      <c r="AG13" s="44"/>
      <c r="AH13" s="44"/>
      <c r="AI13" s="46">
        <f>IFERROR(SUMIFS('4.3期末全在庫'!$G:$G,'4.3期末全在庫'!$B:$B,'4.仕掛品(製品課)'!A13,'4.3期末全在庫'!$K:$K,"半製品"),"")</f>
        <v>0</v>
      </c>
      <c r="AJ13" s="47"/>
      <c r="AK13" s="46">
        <f t="shared" si="0"/>
        <v>0</v>
      </c>
      <c r="AL13" s="48"/>
      <c r="AM13" s="16"/>
      <c r="AN13" s="7"/>
      <c r="AO13" s="4">
        <v>0</v>
      </c>
    </row>
    <row r="14" spans="1:43" ht="13.5" customHeight="1">
      <c r="A14" s="40">
        <v>20110801135</v>
      </c>
      <c r="B14" s="41" t="s">
        <v>41</v>
      </c>
      <c r="C14" s="41" t="s">
        <v>20</v>
      </c>
      <c r="D14" s="41" t="s">
        <v>20</v>
      </c>
      <c r="E14" s="41"/>
      <c r="F14" s="41"/>
      <c r="G14" s="42">
        <f ca="1">IFERROR(VLOOKUP(F14,'[1]2.仕掛品(製造部)'!MY:NB,4,0),0)</f>
        <v>0</v>
      </c>
      <c r="H14" s="43">
        <v>0</v>
      </c>
      <c r="I14" s="43"/>
      <c r="J14" s="43">
        <v>0</v>
      </c>
      <c r="K14" s="44"/>
      <c r="L14" s="44"/>
      <c r="M14" s="44"/>
      <c r="N14" s="44"/>
      <c r="O14" s="44"/>
      <c r="P14" s="44"/>
      <c r="Q14" s="44"/>
      <c r="R14" s="45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5"/>
      <c r="AG14" s="44"/>
      <c r="AH14" s="44"/>
      <c r="AI14" s="46">
        <f>IFERROR(SUMIFS('4.3期末全在庫'!$G:$G,'4.3期末全在庫'!$B:$B,'4.仕掛品(製品課)'!A14,'4.3期末全在庫'!$K:$K,"半製品"),"")</f>
        <v>0</v>
      </c>
      <c r="AJ14" s="47"/>
      <c r="AK14" s="46">
        <f t="shared" si="0"/>
        <v>0</v>
      </c>
      <c r="AL14" s="48"/>
      <c r="AM14" s="16"/>
      <c r="AN14" s="7"/>
      <c r="AO14" s="4">
        <v>0</v>
      </c>
    </row>
    <row r="15" spans="1:43" ht="13.5" customHeight="1">
      <c r="A15" s="40">
        <v>20110801137</v>
      </c>
      <c r="B15" s="41" t="s">
        <v>42</v>
      </c>
      <c r="C15" s="41" t="s">
        <v>20</v>
      </c>
      <c r="D15" s="41" t="s">
        <v>20</v>
      </c>
      <c r="E15" s="41"/>
      <c r="F15" s="41"/>
      <c r="G15" s="42">
        <f ca="1">IFERROR(VLOOKUP(F15,'[1]2.仕掛品(製造部)'!MY:NB,4,0),0)</f>
        <v>0</v>
      </c>
      <c r="H15" s="43">
        <v>0</v>
      </c>
      <c r="I15" s="43"/>
      <c r="J15" s="43">
        <v>0</v>
      </c>
      <c r="K15" s="44"/>
      <c r="L15" s="44"/>
      <c r="M15" s="44"/>
      <c r="N15" s="44"/>
      <c r="O15" s="44"/>
      <c r="P15" s="44"/>
      <c r="Q15" s="44"/>
      <c r="R15" s="45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5"/>
      <c r="AG15" s="44"/>
      <c r="AH15" s="44"/>
      <c r="AI15" s="46">
        <f>IFERROR(SUMIFS('4.3期末全在庫'!$G:$G,'4.3期末全在庫'!$B:$B,'4.仕掛品(製品課)'!A15,'4.3期末全在庫'!$K:$K,"半製品"),"")</f>
        <v>0</v>
      </c>
      <c r="AJ15" s="47"/>
      <c r="AK15" s="46">
        <f t="shared" si="0"/>
        <v>0</v>
      </c>
      <c r="AL15" s="48"/>
      <c r="AM15" s="16"/>
      <c r="AN15" s="7"/>
      <c r="AO15" s="4">
        <v>6.1045484669501322</v>
      </c>
    </row>
    <row r="16" spans="1:43" ht="13.5" customHeight="1">
      <c r="A16" s="40">
        <v>20110801139</v>
      </c>
      <c r="B16" s="41" t="s">
        <v>43</v>
      </c>
      <c r="C16" s="41" t="s">
        <v>20</v>
      </c>
      <c r="D16" s="41" t="s">
        <v>20</v>
      </c>
      <c r="E16" s="41"/>
      <c r="F16" s="41"/>
      <c r="G16" s="42">
        <f ca="1">IFERROR(VLOOKUP(F16,'[1]2.仕掛品(製造部)'!MY:NB,4,0),0)</f>
        <v>0</v>
      </c>
      <c r="H16" s="43">
        <v>0</v>
      </c>
      <c r="I16" s="43"/>
      <c r="J16" s="43">
        <v>0</v>
      </c>
      <c r="K16" s="44"/>
      <c r="L16" s="44"/>
      <c r="M16" s="44"/>
      <c r="N16" s="44"/>
      <c r="O16" s="44"/>
      <c r="P16" s="44"/>
      <c r="Q16" s="44"/>
      <c r="R16" s="45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5"/>
      <c r="AG16" s="44"/>
      <c r="AH16" s="44"/>
      <c r="AI16" s="46">
        <f>IFERROR(SUMIFS('4.3期末全在庫'!$G:$G,'4.3期末全在庫'!$B:$B,'4.仕掛品(製品課)'!A16,'4.3期末全在庫'!$K:$K,"半製品"),"")</f>
        <v>0</v>
      </c>
      <c r="AJ16" s="47"/>
      <c r="AK16" s="46">
        <f t="shared" si="0"/>
        <v>0</v>
      </c>
      <c r="AL16" s="48"/>
      <c r="AM16" s="16"/>
      <c r="AN16" s="7"/>
      <c r="AO16" s="4">
        <v>0</v>
      </c>
    </row>
    <row r="17" spans="1:43" ht="13.5" customHeight="1">
      <c r="A17" s="40">
        <v>20110801142</v>
      </c>
      <c r="B17" s="41" t="s">
        <v>44</v>
      </c>
      <c r="C17" s="41" t="s">
        <v>20</v>
      </c>
      <c r="D17" s="41" t="s">
        <v>20</v>
      </c>
      <c r="E17" s="41">
        <v>145</v>
      </c>
      <c r="F17" s="41" t="s">
        <v>45</v>
      </c>
      <c r="G17" s="42">
        <f ca="1">IFERROR(VLOOKUP(F17,'[1]2.仕掛品(製造部)'!MY:NB,4,0),0)</f>
        <v>1.2657092176984073</v>
      </c>
      <c r="H17" s="43">
        <v>0</v>
      </c>
      <c r="I17" s="43"/>
      <c r="J17" s="43">
        <v>0</v>
      </c>
      <c r="K17" s="44"/>
      <c r="L17" s="44"/>
      <c r="M17" s="44"/>
      <c r="N17" s="44"/>
      <c r="O17" s="44"/>
      <c r="P17" s="44"/>
      <c r="Q17" s="44"/>
      <c r="R17" s="45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5"/>
      <c r="AG17" s="44"/>
      <c r="AH17" s="44"/>
      <c r="AI17" s="46">
        <f>IFERROR(SUMIFS('4.3期末全在庫'!$G:$G,'4.3期末全在庫'!$B:$B,'4.仕掛品(製品課)'!A17,'4.3期末全在庫'!$K:$K,"半製品"),"")</f>
        <v>0</v>
      </c>
      <c r="AJ17" s="47"/>
      <c r="AK17" s="46">
        <f t="shared" si="0"/>
        <v>0</v>
      </c>
      <c r="AL17" s="48"/>
      <c r="AM17" s="16"/>
      <c r="AN17" s="7"/>
      <c r="AO17" s="4">
        <v>0</v>
      </c>
    </row>
    <row r="18" spans="1:43" ht="13.5" customHeight="1">
      <c r="A18" s="40">
        <v>20110801143</v>
      </c>
      <c r="B18" s="41" t="s">
        <v>46</v>
      </c>
      <c r="C18" s="41" t="s">
        <v>20</v>
      </c>
      <c r="D18" s="41" t="s">
        <v>20</v>
      </c>
      <c r="E18" s="41"/>
      <c r="F18" s="41"/>
      <c r="G18" s="42">
        <f ca="1">IFERROR(VLOOKUP(F18,'[1]2.仕掛品(製造部)'!MY:NB,4,0),0)</f>
        <v>0</v>
      </c>
      <c r="H18" s="43">
        <v>0</v>
      </c>
      <c r="I18" s="43"/>
      <c r="J18" s="43">
        <v>0</v>
      </c>
      <c r="K18" s="44"/>
      <c r="L18" s="44"/>
      <c r="M18" s="44"/>
      <c r="N18" s="44"/>
      <c r="O18" s="44"/>
      <c r="P18" s="44"/>
      <c r="Q18" s="44"/>
      <c r="R18" s="45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44"/>
      <c r="AH18" s="44"/>
      <c r="AI18" s="46">
        <f>IFERROR(SUMIFS('4.3期末全在庫'!$G:$G,'4.3期末全在庫'!$B:$B,'4.仕掛品(製品課)'!A18,'4.3期末全在庫'!$K:$K,"半製品"),"")</f>
        <v>0</v>
      </c>
      <c r="AJ18" s="47"/>
      <c r="AK18" s="46">
        <f t="shared" si="0"/>
        <v>0</v>
      </c>
      <c r="AL18" s="48"/>
      <c r="AM18" s="16"/>
      <c r="AN18" s="7"/>
      <c r="AO18" s="4">
        <v>0</v>
      </c>
      <c r="AQ18" s="3">
        <f t="shared" ref="AQ18:AQ81" si="1">IF(SUM(H18:AK18)=0,0,"ok")</f>
        <v>0</v>
      </c>
    </row>
    <row r="19" spans="1:43" ht="13.5" customHeight="1">
      <c r="A19" s="40">
        <v>20110801158</v>
      </c>
      <c r="B19" s="41" t="s">
        <v>47</v>
      </c>
      <c r="C19" s="41" t="s">
        <v>20</v>
      </c>
      <c r="D19" s="41" t="s">
        <v>20</v>
      </c>
      <c r="E19" s="41">
        <v>5</v>
      </c>
      <c r="F19" s="41" t="s">
        <v>48</v>
      </c>
      <c r="G19" s="42">
        <f ca="1">IFERROR(VLOOKUP(F19,'[1]2.仕掛品(製造部)'!MY:NB,4,0),0)</f>
        <v>1.4973297795834115</v>
      </c>
      <c r="H19" s="43">
        <v>180</v>
      </c>
      <c r="I19" s="43"/>
      <c r="J19" s="43">
        <v>1110.9506481061164</v>
      </c>
      <c r="K19" s="44"/>
      <c r="L19" s="44"/>
      <c r="M19" s="44"/>
      <c r="N19" s="44"/>
      <c r="O19" s="44"/>
      <c r="P19" s="44"/>
      <c r="Q19" s="44"/>
      <c r="R19" s="45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5"/>
      <c r="AG19" s="44"/>
      <c r="AH19" s="44"/>
      <c r="AI19" s="46">
        <f>IFERROR(SUMIFS('4.3期末全在庫'!$G:$G,'4.3期末全在庫'!$B:$B,'4.仕掛品(製品課)'!A19,'4.3期末全在庫'!$K:$K,"半製品"),"")</f>
        <v>1350</v>
      </c>
      <c r="AJ19" s="47"/>
      <c r="AK19" s="46">
        <f ca="1">AI19*AF175/E19*E175</f>
        <v>82945.987522361276</v>
      </c>
      <c r="AL19" s="48"/>
      <c r="AM19" s="16"/>
      <c r="AN19" s="7"/>
      <c r="AO19" s="4">
        <v>0</v>
      </c>
      <c r="AQ19" s="3" t="str">
        <f t="shared" ca="1" si="1"/>
        <v>ok</v>
      </c>
    </row>
    <row r="20" spans="1:43" ht="13.5" customHeight="1">
      <c r="A20" s="40">
        <v>20110801159</v>
      </c>
      <c r="B20" s="41" t="s">
        <v>49</v>
      </c>
      <c r="C20" s="41" t="s">
        <v>20</v>
      </c>
      <c r="D20" s="41" t="s">
        <v>20</v>
      </c>
      <c r="E20" s="41">
        <v>5</v>
      </c>
      <c r="F20" s="41" t="s">
        <v>50</v>
      </c>
      <c r="G20" s="42">
        <f ca="1">IFERROR(VLOOKUP(F20,'[1]2.仕掛品(製造部)'!MY:NB,4,0),0)</f>
        <v>2.2073146339103578</v>
      </c>
      <c r="H20" s="43">
        <v>4500</v>
      </c>
      <c r="I20" s="43"/>
      <c r="J20" s="43">
        <v>37735.652622894268</v>
      </c>
      <c r="K20" s="44"/>
      <c r="L20" s="44"/>
      <c r="M20" s="44"/>
      <c r="N20" s="44"/>
      <c r="O20" s="44"/>
      <c r="P20" s="44"/>
      <c r="Q20" s="44"/>
      <c r="R20" s="45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5"/>
      <c r="AG20" s="44"/>
      <c r="AH20" s="44"/>
      <c r="AI20" s="46">
        <f>IFERROR(SUMIFS('4.3期末全在庫'!$G:$G,'4.3期末全在庫'!$B:$B,'4.仕掛品(製品課)'!A20,'4.3期末全在庫'!$K:$K,"半製品"),"")</f>
        <v>0</v>
      </c>
      <c r="AJ20" s="47"/>
      <c r="AK20" s="46">
        <f t="shared" si="0"/>
        <v>0</v>
      </c>
      <c r="AL20" s="48"/>
      <c r="AM20" s="16"/>
      <c r="AN20" s="7"/>
      <c r="AO20" s="4">
        <v>0</v>
      </c>
      <c r="AQ20" s="3" t="str">
        <f t="shared" si="1"/>
        <v>ok</v>
      </c>
    </row>
    <row r="21" spans="1:43" ht="13.5" customHeight="1">
      <c r="A21" s="40">
        <v>20110801161</v>
      </c>
      <c r="B21" s="41" t="s">
        <v>51</v>
      </c>
      <c r="C21" s="41" t="s">
        <v>20</v>
      </c>
      <c r="D21" s="41" t="s">
        <v>20</v>
      </c>
      <c r="E21" s="41">
        <v>5</v>
      </c>
      <c r="F21" s="41" t="s">
        <v>52</v>
      </c>
      <c r="G21" s="42">
        <f ca="1">IFERROR(VLOOKUP(F21,'[1]2.仕掛品(製造部)'!MY:NB,4,0),0)</f>
        <v>1.6947415974326687</v>
      </c>
      <c r="H21" s="43">
        <v>3800</v>
      </c>
      <c r="I21" s="43"/>
      <c r="J21" s="43">
        <v>25204.237113497751</v>
      </c>
      <c r="K21" s="44"/>
      <c r="L21" s="44"/>
      <c r="M21" s="44"/>
      <c r="N21" s="44"/>
      <c r="O21" s="44"/>
      <c r="P21" s="44"/>
      <c r="Q21" s="44"/>
      <c r="R21" s="45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5"/>
      <c r="AG21" s="44"/>
      <c r="AH21" s="44"/>
      <c r="AI21" s="46">
        <f>IFERROR(SUMIFS('4.3期末全在庫'!$G:$G,'4.3期末全在庫'!$B:$B,'4.仕掛品(製品課)'!A21,'4.3期末全在庫'!$K:$K,"半製品"),"")</f>
        <v>0</v>
      </c>
      <c r="AJ21" s="47"/>
      <c r="AK21" s="46">
        <f t="shared" si="0"/>
        <v>0</v>
      </c>
      <c r="AL21" s="48"/>
      <c r="AM21" s="16"/>
      <c r="AN21" s="7"/>
      <c r="AO21" s="4">
        <v>7.1801316270338456</v>
      </c>
      <c r="AQ21" s="3" t="str">
        <f t="shared" si="1"/>
        <v>ok</v>
      </c>
    </row>
    <row r="22" spans="1:43" ht="13.5" customHeight="1">
      <c r="A22" s="40">
        <v>20110801164</v>
      </c>
      <c r="B22" s="41" t="s">
        <v>53</v>
      </c>
      <c r="C22" s="41" t="s">
        <v>20</v>
      </c>
      <c r="D22" s="41" t="s">
        <v>20</v>
      </c>
      <c r="E22" s="41">
        <v>5</v>
      </c>
      <c r="F22" s="41" t="s">
        <v>48</v>
      </c>
      <c r="G22" s="42">
        <f ca="1">IFERROR(VLOOKUP(F22,'[1]2.仕掛品(製造部)'!MY:NB,4,0),0)</f>
        <v>1.4973297795834115</v>
      </c>
      <c r="H22" s="43">
        <v>900</v>
      </c>
      <c r="I22" s="43"/>
      <c r="J22" s="43">
        <v>5554.753240530581</v>
      </c>
      <c r="K22" s="44"/>
      <c r="L22" s="44"/>
      <c r="M22" s="44"/>
      <c r="N22" s="44"/>
      <c r="O22" s="44"/>
      <c r="P22" s="44"/>
      <c r="Q22" s="44"/>
      <c r="R22" s="45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5"/>
      <c r="AG22" s="44"/>
      <c r="AH22" s="44"/>
      <c r="AI22" s="46">
        <f>IFERROR(SUMIFS('4.3期末全在庫'!$G:$G,'4.3期末全在庫'!$B:$B,'4.仕掛品(製品課)'!A22,'4.3期末全在庫'!$K:$K,"半製品"),"")</f>
        <v>1800</v>
      </c>
      <c r="AJ22" s="47"/>
      <c r="AK22" s="46">
        <f ca="1">AI22*AF175/E22*E175</f>
        <v>110594.65002981503</v>
      </c>
      <c r="AL22" s="48"/>
      <c r="AM22" s="16"/>
      <c r="AN22" s="7"/>
      <c r="AO22" s="4">
        <v>0</v>
      </c>
      <c r="AQ22" s="3" t="str">
        <f t="shared" ca="1" si="1"/>
        <v>ok</v>
      </c>
    </row>
    <row r="23" spans="1:43" ht="13.5" customHeight="1">
      <c r="A23" s="40">
        <v>20110801167</v>
      </c>
      <c r="B23" s="41" t="s">
        <v>54</v>
      </c>
      <c r="C23" s="41" t="s">
        <v>20</v>
      </c>
      <c r="D23" s="41" t="s">
        <v>20</v>
      </c>
      <c r="E23" s="41">
        <v>5</v>
      </c>
      <c r="F23" s="41" t="s">
        <v>55</v>
      </c>
      <c r="G23" s="42">
        <f ca="1">IFERROR(VLOOKUP(F23,'[1]2.仕掛品(製造部)'!MY:NB,4,0),0)</f>
        <v>0</v>
      </c>
      <c r="H23" s="43">
        <v>0</v>
      </c>
      <c r="I23" s="43"/>
      <c r="J23" s="43">
        <v>0</v>
      </c>
      <c r="K23" s="44"/>
      <c r="L23" s="44"/>
      <c r="M23" s="44"/>
      <c r="N23" s="44"/>
      <c r="O23" s="44"/>
      <c r="P23" s="44"/>
      <c r="Q23" s="44"/>
      <c r="R23" s="45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5"/>
      <c r="AG23" s="44"/>
      <c r="AH23" s="44"/>
      <c r="AI23" s="46">
        <f>IFERROR(SUMIFS('4.3期末全在庫'!$G:$G,'4.3期末全在庫'!$B:$B,'4.仕掛品(製品課)'!A23,'4.3期末全在庫'!$K:$K,"半製品"),"")</f>
        <v>0</v>
      </c>
      <c r="AJ23" s="47"/>
      <c r="AK23" s="46">
        <f t="shared" si="0"/>
        <v>0</v>
      </c>
      <c r="AL23" s="48"/>
      <c r="AM23" s="16"/>
      <c r="AN23" s="7">
        <v>11.488231235374519</v>
      </c>
      <c r="AO23" s="4">
        <v>67.628909679182058</v>
      </c>
      <c r="AQ23" s="3">
        <f t="shared" si="1"/>
        <v>0</v>
      </c>
    </row>
    <row r="24" spans="1:43" ht="13.5" customHeight="1">
      <c r="A24" s="40">
        <v>20110801168</v>
      </c>
      <c r="B24" s="41" t="s">
        <v>56</v>
      </c>
      <c r="C24" s="41" t="s">
        <v>20</v>
      </c>
      <c r="D24" s="41" t="s">
        <v>20</v>
      </c>
      <c r="E24" s="41">
        <v>5</v>
      </c>
      <c r="F24" s="41" t="s">
        <v>57</v>
      </c>
      <c r="G24" s="42">
        <f ca="1">IFERROR(VLOOKUP(F24,'[1]2.仕掛品(製造部)'!MY:NB,4,0),0)</f>
        <v>1.1499333504230713</v>
      </c>
      <c r="H24" s="43">
        <v>0</v>
      </c>
      <c r="I24" s="43"/>
      <c r="J24" s="43">
        <v>0</v>
      </c>
      <c r="K24" s="44"/>
      <c r="L24" s="44"/>
      <c r="M24" s="44"/>
      <c r="N24" s="44"/>
      <c r="O24" s="44"/>
      <c r="P24" s="44"/>
      <c r="Q24" s="44"/>
      <c r="R24" s="45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5"/>
      <c r="AG24" s="44"/>
      <c r="AH24" s="44"/>
      <c r="AI24" s="46">
        <f>IFERROR(SUMIFS('4.3期末全在庫'!$G:$G,'4.3期末全在庫'!$B:$B,'4.仕掛品(製品課)'!A24,'4.3期末全在庫'!$K:$K,"半製品"),"")</f>
        <v>0</v>
      </c>
      <c r="AJ24" s="47"/>
      <c r="AK24" s="46">
        <f t="shared" si="0"/>
        <v>0</v>
      </c>
      <c r="AL24" s="48"/>
      <c r="AM24" s="16"/>
      <c r="AN24" s="7"/>
      <c r="AO24" s="4">
        <v>1328.020252472083</v>
      </c>
      <c r="AQ24" s="3">
        <f t="shared" si="1"/>
        <v>0</v>
      </c>
    </row>
    <row r="25" spans="1:43" ht="13.5" customHeight="1">
      <c r="A25" s="40">
        <v>20110801169</v>
      </c>
      <c r="B25" s="41" t="s">
        <v>58</v>
      </c>
      <c r="C25" s="41" t="s">
        <v>20</v>
      </c>
      <c r="D25" s="41" t="s">
        <v>20</v>
      </c>
      <c r="E25" s="41">
        <v>15</v>
      </c>
      <c r="F25" s="41" t="s">
        <v>59</v>
      </c>
      <c r="G25" s="42">
        <f ca="1">IFERROR(VLOOKUP(F25,'[1]2.仕掛品(製造部)'!MY:NB,4,0),0)</f>
        <v>1.6405740954785171</v>
      </c>
      <c r="H25" s="43">
        <v>0</v>
      </c>
      <c r="I25" s="43"/>
      <c r="J25" s="43">
        <v>0</v>
      </c>
      <c r="K25" s="44"/>
      <c r="L25" s="44"/>
      <c r="M25" s="44"/>
      <c r="N25" s="44"/>
      <c r="O25" s="44"/>
      <c r="P25" s="44"/>
      <c r="Q25" s="44"/>
      <c r="R25" s="45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5"/>
      <c r="AG25" s="44"/>
      <c r="AH25" s="44"/>
      <c r="AI25" s="46">
        <f>IFERROR(SUMIFS('4.3期末全在庫'!$G:$G,'4.3期末全在庫'!$B:$B,'4.仕掛品(製品課)'!A25,'4.3期末全在庫'!$K:$K,"半製品"),"")</f>
        <v>0</v>
      </c>
      <c r="AJ25" s="47"/>
      <c r="AK25" s="46">
        <f t="shared" si="0"/>
        <v>0</v>
      </c>
      <c r="AL25" s="48"/>
      <c r="AM25" s="16"/>
      <c r="AN25" s="7">
        <v>20.138231235374519</v>
      </c>
      <c r="AO25" s="4">
        <v>72.32067280130552</v>
      </c>
      <c r="AQ25" s="3">
        <f t="shared" si="1"/>
        <v>0</v>
      </c>
    </row>
    <row r="26" spans="1:43" ht="13.5" customHeight="1">
      <c r="A26" s="40">
        <v>20110801179</v>
      </c>
      <c r="B26" s="41" t="s">
        <v>60</v>
      </c>
      <c r="C26" s="41" t="s">
        <v>20</v>
      </c>
      <c r="D26" s="41" t="s">
        <v>20</v>
      </c>
      <c r="E26" s="41">
        <v>5</v>
      </c>
      <c r="F26" s="41" t="s">
        <v>61</v>
      </c>
      <c r="G26" s="42">
        <f ca="1">IFERROR(VLOOKUP(F26,'[1]2.仕掛品(製造部)'!MY:NB,4,0),0)</f>
        <v>1.8947649106326334</v>
      </c>
      <c r="H26" s="43">
        <v>0</v>
      </c>
      <c r="I26" s="43"/>
      <c r="J26" s="43">
        <v>0</v>
      </c>
      <c r="K26" s="44"/>
      <c r="L26" s="44"/>
      <c r="M26" s="44"/>
      <c r="N26" s="44"/>
      <c r="O26" s="44"/>
      <c r="P26" s="44"/>
      <c r="Q26" s="44"/>
      <c r="R26" s="45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5"/>
      <c r="AG26" s="44"/>
      <c r="AH26" s="44"/>
      <c r="AI26" s="46">
        <f>IFERROR(SUMIFS('4.3期末全在庫'!$G:$G,'4.3期末全在庫'!$B:$B,'4.仕掛品(製品課)'!A26,'4.3期末全在庫'!$K:$K,"半製品"),"")</f>
        <v>0</v>
      </c>
      <c r="AJ26" s="47"/>
      <c r="AK26" s="46">
        <f t="shared" si="0"/>
        <v>0</v>
      </c>
      <c r="AL26" s="48"/>
      <c r="AM26" s="16"/>
      <c r="AN26" s="7">
        <v>140.76441345061781</v>
      </c>
      <c r="AO26" s="4">
        <v>427.69343621923889</v>
      </c>
      <c r="AQ26" s="3">
        <f t="shared" si="1"/>
        <v>0</v>
      </c>
    </row>
    <row r="27" spans="1:43" ht="13.5" customHeight="1">
      <c r="A27" s="40">
        <v>20110801204</v>
      </c>
      <c r="B27" s="41" t="s">
        <v>62</v>
      </c>
      <c r="C27" s="41" t="s">
        <v>20</v>
      </c>
      <c r="D27" s="41" t="s">
        <v>20</v>
      </c>
      <c r="E27" s="41">
        <v>3.34</v>
      </c>
      <c r="F27" s="41" t="s">
        <v>63</v>
      </c>
      <c r="G27" s="42">
        <f ca="1">IFERROR(VLOOKUP(F27,'[1]2.仕掛品(製造部)'!MY:NB,4,0),0)</f>
        <v>1.349963068994019</v>
      </c>
      <c r="H27" s="43">
        <v>0</v>
      </c>
      <c r="I27" s="43"/>
      <c r="J27" s="43">
        <v>0</v>
      </c>
      <c r="K27" s="44"/>
      <c r="L27" s="44"/>
      <c r="M27" s="44"/>
      <c r="N27" s="44"/>
      <c r="O27" s="44"/>
      <c r="P27" s="44"/>
      <c r="Q27" s="44"/>
      <c r="R27" s="45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5"/>
      <c r="AG27" s="44"/>
      <c r="AH27" s="44"/>
      <c r="AI27" s="46">
        <f>IFERROR(SUMIFS('4.3期末全在庫'!$G:$G,'4.3期末全在庫'!$B:$B,'4.仕掛品(製品課)'!A27,'4.3期末全在庫'!$K:$K,"半製品"),"")</f>
        <v>0</v>
      </c>
      <c r="AJ27" s="47"/>
      <c r="AK27" s="46">
        <f t="shared" si="0"/>
        <v>0</v>
      </c>
      <c r="AL27" s="48"/>
      <c r="AM27" s="16"/>
      <c r="AN27" s="7">
        <v>762.89597252148883</v>
      </c>
      <c r="AO27" s="4">
        <v>1582.1569905224044</v>
      </c>
      <c r="AQ27" s="3">
        <f t="shared" si="1"/>
        <v>0</v>
      </c>
    </row>
    <row r="28" spans="1:43" ht="13.5" customHeight="1">
      <c r="A28" s="40">
        <v>20110801206</v>
      </c>
      <c r="B28" s="41" t="s">
        <v>64</v>
      </c>
      <c r="C28" s="41" t="s">
        <v>20</v>
      </c>
      <c r="D28" s="41" t="s">
        <v>20</v>
      </c>
      <c r="E28" s="41">
        <v>15</v>
      </c>
      <c r="F28" s="41" t="s">
        <v>59</v>
      </c>
      <c r="G28" s="42">
        <f ca="1">IFERROR(VLOOKUP(F28,'[1]2.仕掛品(製造部)'!MY:NB,4,0),0)</f>
        <v>1.6405740954785171</v>
      </c>
      <c r="H28" s="43">
        <v>0</v>
      </c>
      <c r="I28" s="43"/>
      <c r="J28" s="43">
        <v>0</v>
      </c>
      <c r="K28" s="44"/>
      <c r="L28" s="44"/>
      <c r="M28" s="44"/>
      <c r="N28" s="44"/>
      <c r="O28" s="44"/>
      <c r="P28" s="44"/>
      <c r="Q28" s="44"/>
      <c r="R28" s="45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44"/>
      <c r="AH28" s="44"/>
      <c r="AI28" s="46">
        <f>IFERROR(SUMIFS('4.3期末全在庫'!$G:$G,'4.3期末全在庫'!$B:$B,'4.仕掛品(製品課)'!A28,'4.3期末全在庫'!$K:$K,"半製品"),"")</f>
        <v>0</v>
      </c>
      <c r="AJ28" s="47"/>
      <c r="AK28" s="46">
        <f t="shared" si="0"/>
        <v>0</v>
      </c>
      <c r="AL28" s="48"/>
      <c r="AM28" s="16"/>
      <c r="AN28" s="7"/>
      <c r="AO28" s="4">
        <v>0</v>
      </c>
      <c r="AQ28" s="3">
        <f t="shared" si="1"/>
        <v>0</v>
      </c>
    </row>
    <row r="29" spans="1:43" ht="13.5" customHeight="1">
      <c r="A29" s="40">
        <v>20110801213</v>
      </c>
      <c r="B29" s="41" t="s">
        <v>65</v>
      </c>
      <c r="C29" s="41" t="s">
        <v>20</v>
      </c>
      <c r="D29" s="41" t="s">
        <v>20</v>
      </c>
      <c r="E29" s="41">
        <v>6</v>
      </c>
      <c r="F29" s="41" t="s">
        <v>66</v>
      </c>
      <c r="G29" s="42">
        <f ca="1">IFERROR(VLOOKUP(F29,'[1]2.仕掛品(製造部)'!MY:NB,4,0),0)</f>
        <v>0</v>
      </c>
      <c r="H29" s="43">
        <v>0</v>
      </c>
      <c r="I29" s="43"/>
      <c r="J29" s="43">
        <v>0</v>
      </c>
      <c r="K29" s="44"/>
      <c r="L29" s="44"/>
      <c r="M29" s="44"/>
      <c r="N29" s="44"/>
      <c r="O29" s="44"/>
      <c r="P29" s="44"/>
      <c r="Q29" s="44"/>
      <c r="R29" s="45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5"/>
      <c r="AG29" s="44"/>
      <c r="AH29" s="44"/>
      <c r="AI29" s="46">
        <f>IFERROR(SUMIFS('4.3期末全在庫'!$G:$G,'4.3期末全在庫'!$B:$B,'4.仕掛品(製品課)'!A29,'4.3期末全在庫'!$K:$K,"半製品"),"")</f>
        <v>0</v>
      </c>
      <c r="AJ29" s="47"/>
      <c r="AK29" s="46">
        <f t="shared" si="0"/>
        <v>0</v>
      </c>
      <c r="AL29" s="48"/>
      <c r="AM29" s="16"/>
      <c r="AN29" s="7">
        <v>192.7705605771429</v>
      </c>
      <c r="AO29" s="4">
        <v>0</v>
      </c>
      <c r="AQ29" s="3">
        <f t="shared" si="1"/>
        <v>0</v>
      </c>
    </row>
    <row r="30" spans="1:43" ht="13.5" customHeight="1">
      <c r="A30" s="40">
        <v>20110801215</v>
      </c>
      <c r="B30" s="41" t="s">
        <v>67</v>
      </c>
      <c r="C30" s="41" t="s">
        <v>20</v>
      </c>
      <c r="D30" s="41" t="s">
        <v>20</v>
      </c>
      <c r="E30" s="41">
        <v>10</v>
      </c>
      <c r="F30" s="41" t="s">
        <v>68</v>
      </c>
      <c r="G30" s="42">
        <f ca="1">IFERROR(VLOOKUP(F30,'[1]2.仕掛品(製造部)'!MY:NB,4,0),0)</f>
        <v>5.1725293561013439</v>
      </c>
      <c r="H30" s="43">
        <v>0</v>
      </c>
      <c r="I30" s="43"/>
      <c r="J30" s="43">
        <v>0</v>
      </c>
      <c r="K30" s="44"/>
      <c r="L30" s="44"/>
      <c r="M30" s="44"/>
      <c r="N30" s="44"/>
      <c r="O30" s="44"/>
      <c r="P30" s="44"/>
      <c r="Q30" s="44"/>
      <c r="R30" s="45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5"/>
      <c r="AG30" s="44"/>
      <c r="AH30" s="44"/>
      <c r="AI30" s="46">
        <f>IFERROR(SUMIFS('4.3期末全在庫'!$G:$G,'4.3期末全在庫'!$B:$B,'4.仕掛品(製品課)'!A30,'4.3期末全在庫'!$K:$K,"半製品"),"")</f>
        <v>0</v>
      </c>
      <c r="AJ30" s="47"/>
      <c r="AK30" s="46">
        <f t="shared" si="0"/>
        <v>0</v>
      </c>
      <c r="AL30" s="48"/>
      <c r="AM30" s="16"/>
      <c r="AN30" s="7">
        <v>82.903660577142858</v>
      </c>
      <c r="AO30" s="4">
        <v>0</v>
      </c>
      <c r="AQ30" s="3">
        <f t="shared" si="1"/>
        <v>0</v>
      </c>
    </row>
    <row r="31" spans="1:43" ht="13.5" customHeight="1">
      <c r="A31" s="40">
        <v>20110801216</v>
      </c>
      <c r="B31" s="41" t="s">
        <v>69</v>
      </c>
      <c r="C31" s="41" t="s">
        <v>20</v>
      </c>
      <c r="D31" s="41" t="s">
        <v>20</v>
      </c>
      <c r="E31" s="41"/>
      <c r="F31" s="41"/>
      <c r="G31" s="42">
        <f ca="1">IFERROR(VLOOKUP(F31,'[1]2.仕掛品(製造部)'!MY:NB,4,0),0)</f>
        <v>0</v>
      </c>
      <c r="H31" s="43">
        <v>0</v>
      </c>
      <c r="I31" s="43"/>
      <c r="J31" s="43">
        <v>0</v>
      </c>
      <c r="K31" s="44"/>
      <c r="L31" s="44"/>
      <c r="M31" s="44"/>
      <c r="N31" s="44"/>
      <c r="O31" s="44"/>
      <c r="P31" s="44"/>
      <c r="Q31" s="44"/>
      <c r="R31" s="45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4"/>
      <c r="AH31" s="44"/>
      <c r="AI31" s="46">
        <f>IFERROR(SUMIFS('4.3期末全在庫'!$G:$G,'4.3期末全在庫'!$B:$B,'4.仕掛品(製品課)'!A31,'4.3期末全在庫'!$K:$K,"半製品"),"")</f>
        <v>0</v>
      </c>
      <c r="AJ31" s="47"/>
      <c r="AK31" s="46">
        <f t="shared" si="0"/>
        <v>0</v>
      </c>
      <c r="AL31" s="48"/>
      <c r="AM31" s="16"/>
      <c r="AN31" s="7">
        <v>92.267500866399061</v>
      </c>
      <c r="AO31" s="4">
        <v>0</v>
      </c>
      <c r="AQ31" s="3">
        <f t="shared" si="1"/>
        <v>0</v>
      </c>
    </row>
    <row r="32" spans="1:43" ht="13.5" customHeight="1">
      <c r="A32" s="40">
        <v>20110801217</v>
      </c>
      <c r="B32" s="41" t="s">
        <v>70</v>
      </c>
      <c r="C32" s="41" t="s">
        <v>20</v>
      </c>
      <c r="D32" s="41" t="s">
        <v>20</v>
      </c>
      <c r="E32" s="41"/>
      <c r="F32" s="41"/>
      <c r="G32" s="42">
        <f ca="1">IFERROR(VLOOKUP(F32,'[1]2.仕掛品(製造部)'!MY:NB,4,0),0)</f>
        <v>0</v>
      </c>
      <c r="H32" s="43">
        <v>0</v>
      </c>
      <c r="I32" s="43"/>
      <c r="J32" s="43">
        <v>0</v>
      </c>
      <c r="K32" s="44"/>
      <c r="L32" s="44"/>
      <c r="M32" s="44"/>
      <c r="N32" s="44"/>
      <c r="O32" s="44"/>
      <c r="P32" s="44"/>
      <c r="Q32" s="44"/>
      <c r="R32" s="45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4"/>
      <c r="AH32" s="44"/>
      <c r="AI32" s="46">
        <f>IFERROR(SUMIFS('4.3期末全在庫'!$G:$G,'4.3期末全在庫'!$B:$B,'4.仕掛品(製品課)'!A32,'4.3期末全在庫'!$K:$K,"半製品"),"")</f>
        <v>0</v>
      </c>
      <c r="AJ32" s="47"/>
      <c r="AK32" s="46">
        <f t="shared" si="0"/>
        <v>0</v>
      </c>
      <c r="AL32" s="48"/>
      <c r="AM32" s="16"/>
      <c r="AN32" s="7"/>
      <c r="AO32" s="4">
        <v>0</v>
      </c>
      <c r="AQ32" s="3">
        <f t="shared" si="1"/>
        <v>0</v>
      </c>
    </row>
    <row r="33" spans="1:43" ht="13.5" customHeight="1">
      <c r="A33" s="40">
        <v>20110801221</v>
      </c>
      <c r="B33" s="41" t="s">
        <v>71</v>
      </c>
      <c r="C33" s="41" t="s">
        <v>20</v>
      </c>
      <c r="D33" s="41" t="s">
        <v>20</v>
      </c>
      <c r="E33" s="41">
        <v>5</v>
      </c>
      <c r="F33" s="41" t="s">
        <v>72</v>
      </c>
      <c r="G33" s="42">
        <f ca="1">IFERROR(VLOOKUP(F33,'[1]2.仕掛品(製造部)'!MY:NB,4,0),0)</f>
        <v>2.541445333994659</v>
      </c>
      <c r="H33" s="43">
        <v>0</v>
      </c>
      <c r="I33" s="43"/>
      <c r="J33" s="43">
        <v>0</v>
      </c>
      <c r="K33" s="44"/>
      <c r="L33" s="44"/>
      <c r="M33" s="44"/>
      <c r="N33" s="44"/>
      <c r="O33" s="44"/>
      <c r="P33" s="44"/>
      <c r="Q33" s="44"/>
      <c r="R33" s="45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4"/>
      <c r="AH33" s="44"/>
      <c r="AI33" s="46">
        <f>IFERROR(SUMIFS('4.3期末全在庫'!$G:$G,'4.3期末全在庫'!$B:$B,'4.仕掛品(製品課)'!A33,'4.3期末全在庫'!$K:$K,"半製品"),"")</f>
        <v>0</v>
      </c>
      <c r="AJ33" s="47"/>
      <c r="AK33" s="46">
        <f t="shared" si="0"/>
        <v>0</v>
      </c>
      <c r="AL33" s="48"/>
      <c r="AM33" s="16"/>
      <c r="AN33" s="7"/>
      <c r="AO33" s="4">
        <v>0</v>
      </c>
      <c r="AQ33" s="3">
        <f t="shared" si="1"/>
        <v>0</v>
      </c>
    </row>
    <row r="34" spans="1:43" ht="13.5" customHeight="1">
      <c r="A34" s="40">
        <v>20110801223</v>
      </c>
      <c r="B34" s="41" t="s">
        <v>73</v>
      </c>
      <c r="C34" s="41" t="s">
        <v>20</v>
      </c>
      <c r="D34" s="41" t="s">
        <v>20</v>
      </c>
      <c r="E34" s="41">
        <v>7.5</v>
      </c>
      <c r="F34" s="41" t="s">
        <v>74</v>
      </c>
      <c r="G34" s="42">
        <f ca="1">IFERROR(VLOOKUP(F34,'[1]2.仕掛品(製造部)'!MY:NB,4,0),0)</f>
        <v>1.8060341576046244</v>
      </c>
      <c r="H34" s="43">
        <v>0</v>
      </c>
      <c r="I34" s="43"/>
      <c r="J34" s="43">
        <v>0</v>
      </c>
      <c r="K34" s="44"/>
      <c r="L34" s="44"/>
      <c r="M34" s="44"/>
      <c r="N34" s="44"/>
      <c r="O34" s="44"/>
      <c r="P34" s="44"/>
      <c r="Q34" s="44"/>
      <c r="R34" s="45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4"/>
      <c r="AH34" s="44"/>
      <c r="AI34" s="46">
        <f>IFERROR(SUMIFS('4.3期末全在庫'!$G:$G,'4.3期末全在庫'!$B:$B,'4.仕掛品(製品課)'!A34,'4.3期末全在庫'!$K:$K,"半製品"),"")</f>
        <v>0</v>
      </c>
      <c r="AJ34" s="47"/>
      <c r="AK34" s="46">
        <f t="shared" si="0"/>
        <v>0</v>
      </c>
      <c r="AL34" s="48"/>
      <c r="AM34" s="16"/>
      <c r="AN34" s="7">
        <v>471.83603022018752</v>
      </c>
      <c r="AO34" s="4">
        <v>3237.5044566597048</v>
      </c>
      <c r="AQ34" s="3">
        <f t="shared" si="1"/>
        <v>0</v>
      </c>
    </row>
    <row r="35" spans="1:43" ht="13.5" customHeight="1">
      <c r="A35" s="40">
        <v>20110801234</v>
      </c>
      <c r="B35" s="41" t="s">
        <v>75</v>
      </c>
      <c r="C35" s="41" t="s">
        <v>20</v>
      </c>
      <c r="D35" s="41" t="s">
        <v>20</v>
      </c>
      <c r="E35" s="41">
        <v>10</v>
      </c>
      <c r="F35" s="41" t="s">
        <v>45</v>
      </c>
      <c r="G35" s="42">
        <f ca="1">IFERROR(VLOOKUP(F35,'[1]2.仕掛品(製造部)'!MY:NB,4,0),0)</f>
        <v>1.2657092176984073</v>
      </c>
      <c r="H35" s="43">
        <v>0</v>
      </c>
      <c r="I35" s="43"/>
      <c r="J35" s="43">
        <v>0</v>
      </c>
      <c r="K35" s="44"/>
      <c r="L35" s="44"/>
      <c r="M35" s="44"/>
      <c r="N35" s="44"/>
      <c r="O35" s="44"/>
      <c r="P35" s="44"/>
      <c r="Q35" s="44"/>
      <c r="R35" s="45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4"/>
      <c r="AH35" s="44"/>
      <c r="AI35" s="46">
        <f>IFERROR(SUMIFS('4.3期末全在庫'!$G:$G,'4.3期末全在庫'!$B:$B,'4.仕掛品(製品課)'!A35,'4.3期末全在庫'!$K:$K,"半製品"),"")</f>
        <v>0</v>
      </c>
      <c r="AJ35" s="47"/>
      <c r="AK35" s="46">
        <f t="shared" si="0"/>
        <v>0</v>
      </c>
      <c r="AL35" s="48"/>
      <c r="AM35" s="16"/>
      <c r="AN35" s="7">
        <v>815.61763022018738</v>
      </c>
      <c r="AO35" s="4">
        <v>0</v>
      </c>
      <c r="AQ35" s="3">
        <f t="shared" si="1"/>
        <v>0</v>
      </c>
    </row>
    <row r="36" spans="1:43" ht="13.5" customHeight="1">
      <c r="A36" s="40">
        <v>20110801266</v>
      </c>
      <c r="B36" s="41" t="s">
        <v>76</v>
      </c>
      <c r="C36" s="41" t="s">
        <v>20</v>
      </c>
      <c r="D36" s="41" t="s">
        <v>20</v>
      </c>
      <c r="E36" s="41">
        <v>5</v>
      </c>
      <c r="F36" s="41" t="s">
        <v>77</v>
      </c>
      <c r="G36" s="42">
        <f ca="1">IFERROR(VLOOKUP(F36,'[1]2.仕掛品(製造部)'!MY:NB,4,0),0)</f>
        <v>1.3486946843755108</v>
      </c>
      <c r="H36" s="43">
        <v>0</v>
      </c>
      <c r="I36" s="43"/>
      <c r="J36" s="43">
        <v>0</v>
      </c>
      <c r="K36" s="44"/>
      <c r="L36" s="44"/>
      <c r="M36" s="44"/>
      <c r="N36" s="44"/>
      <c r="O36" s="44"/>
      <c r="P36" s="44"/>
      <c r="Q36" s="44"/>
      <c r="R36" s="45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4"/>
      <c r="AH36" s="44"/>
      <c r="AI36" s="46">
        <f>IFERROR(SUMIFS('4.3期末全在庫'!$G:$G,'4.3期末全在庫'!$B:$B,'4.仕掛品(製品課)'!A36,'4.3期末全在庫'!$K:$K,"半製品"),"")</f>
        <v>0</v>
      </c>
      <c r="AJ36" s="47"/>
      <c r="AK36" s="46">
        <f t="shared" si="0"/>
        <v>0</v>
      </c>
      <c r="AL36" s="48"/>
      <c r="AM36" s="16"/>
      <c r="AN36" s="7">
        <v>484.84922252148885</v>
      </c>
      <c r="AO36" s="4">
        <v>1826.5396104977258</v>
      </c>
      <c r="AQ36" s="3">
        <f t="shared" si="1"/>
        <v>0</v>
      </c>
    </row>
    <row r="37" spans="1:43" ht="13.5" customHeight="1">
      <c r="A37" s="40">
        <v>20110801267</v>
      </c>
      <c r="B37" s="41" t="s">
        <v>78</v>
      </c>
      <c r="C37" s="41" t="s">
        <v>20</v>
      </c>
      <c r="D37" s="41" t="s">
        <v>20</v>
      </c>
      <c r="E37" s="41">
        <v>5</v>
      </c>
      <c r="F37" s="41" t="s">
        <v>79</v>
      </c>
      <c r="G37" s="42">
        <f ca="1">IFERROR(VLOOKUP(F37,'[1]2.仕掛品(製造部)'!MY:NB,4,0),0)</f>
        <v>1.3583251501585794</v>
      </c>
      <c r="H37" s="43">
        <v>4500</v>
      </c>
      <c r="I37" s="43"/>
      <c r="J37" s="43">
        <v>19728.659091485144</v>
      </c>
      <c r="K37" s="44"/>
      <c r="L37" s="44"/>
      <c r="M37" s="44"/>
      <c r="N37" s="44"/>
      <c r="O37" s="44"/>
      <c r="P37" s="44"/>
      <c r="Q37" s="44"/>
      <c r="R37" s="45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4"/>
      <c r="AH37" s="44"/>
      <c r="AI37" s="46">
        <f>IFERROR(SUMIFS('4.3期末全在庫'!$G:$G,'4.3期末全在庫'!$B:$B,'4.仕掛品(製品課)'!A37,'4.3期末全在庫'!$K:$K,"半製品"),"")</f>
        <v>12600</v>
      </c>
      <c r="AJ37" s="47"/>
      <c r="AK37" s="46">
        <f ca="1">AI37*AF172/E37*E172</f>
        <v>369655.95996294514</v>
      </c>
      <c r="AL37" s="48"/>
      <c r="AM37" s="16"/>
      <c r="AN37" s="7"/>
      <c r="AO37" s="4">
        <v>2136.1469922564302</v>
      </c>
      <c r="AQ37" s="3" t="str">
        <f t="shared" ca="1" si="1"/>
        <v>ok</v>
      </c>
    </row>
    <row r="38" spans="1:43" ht="13.5" customHeight="1">
      <c r="A38" s="40">
        <v>20110801268</v>
      </c>
      <c r="B38" s="41" t="s">
        <v>80</v>
      </c>
      <c r="C38" s="41" t="s">
        <v>20</v>
      </c>
      <c r="D38" s="41" t="s">
        <v>20</v>
      </c>
      <c r="E38" s="41">
        <v>5</v>
      </c>
      <c r="F38" s="41" t="s">
        <v>81</v>
      </c>
      <c r="G38" s="42">
        <f ca="1">IFERROR(VLOOKUP(F38,'[1]2.仕掛品(製造部)'!MY:NB,4,0),0)</f>
        <v>1.2113726880830433</v>
      </c>
      <c r="H38" s="43">
        <v>0</v>
      </c>
      <c r="I38" s="43"/>
      <c r="J38" s="43">
        <v>0</v>
      </c>
      <c r="K38" s="44"/>
      <c r="L38" s="44"/>
      <c r="M38" s="44"/>
      <c r="N38" s="44"/>
      <c r="O38" s="44"/>
      <c r="P38" s="44"/>
      <c r="Q38" s="44"/>
      <c r="R38" s="45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4"/>
      <c r="AH38" s="44"/>
      <c r="AI38" s="46">
        <f>IFERROR(SUMIFS('4.3期末全在庫'!$G:$G,'4.3期末全在庫'!$B:$B,'4.仕掛品(製品課)'!A38,'4.3期末全在庫'!$K:$K,"半製品"),"")</f>
        <v>12700</v>
      </c>
      <c r="AJ38" s="47"/>
      <c r="AK38" s="46">
        <f ca="1">AI38*AF178/E38*E178</f>
        <v>337292.90963634464</v>
      </c>
      <c r="AL38" s="48"/>
      <c r="AM38" s="16"/>
      <c r="AN38" s="7">
        <v>594.95854250018749</v>
      </c>
      <c r="AO38" s="4">
        <v>2504.1590632005382</v>
      </c>
      <c r="AQ38" s="3" t="str">
        <f t="shared" ca="1" si="1"/>
        <v>ok</v>
      </c>
    </row>
    <row r="39" spans="1:43" ht="13.5" customHeight="1">
      <c r="A39" s="40">
        <v>20110801270</v>
      </c>
      <c r="B39" s="41" t="s">
        <v>82</v>
      </c>
      <c r="C39" s="41" t="s">
        <v>20</v>
      </c>
      <c r="D39" s="41" t="s">
        <v>20</v>
      </c>
      <c r="E39" s="41">
        <v>5</v>
      </c>
      <c r="F39" s="41" t="s">
        <v>83</v>
      </c>
      <c r="G39" s="42">
        <f ca="1">IFERROR(VLOOKUP(F39,'[1]2.仕掛品(製造部)'!MY:NB,4,0),0)</f>
        <v>2.6770700970141528</v>
      </c>
      <c r="H39" s="43">
        <v>0</v>
      </c>
      <c r="I39" s="43"/>
      <c r="J39" s="43">
        <v>0</v>
      </c>
      <c r="K39" s="44"/>
      <c r="L39" s="44"/>
      <c r="M39" s="44"/>
      <c r="N39" s="44"/>
      <c r="O39" s="44"/>
      <c r="P39" s="44"/>
      <c r="Q39" s="44"/>
      <c r="R39" s="45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4"/>
      <c r="AH39" s="44"/>
      <c r="AI39" s="46">
        <f>IFERROR(SUMIFS('4.3期末全在庫'!$G:$G,'4.3期末全在庫'!$B:$B,'4.仕掛品(製品課)'!A39,'4.3期末全在庫'!$K:$K,"半製品"),"")</f>
        <v>0</v>
      </c>
      <c r="AJ39" s="47"/>
      <c r="AK39" s="46">
        <f t="shared" si="0"/>
        <v>0</v>
      </c>
      <c r="AL39" s="48"/>
      <c r="AM39" s="16"/>
      <c r="AN39" s="7">
        <v>244.44922252148882</v>
      </c>
      <c r="AO39" s="4">
        <v>914.29186283795786</v>
      </c>
      <c r="AQ39" s="3">
        <f t="shared" si="1"/>
        <v>0</v>
      </c>
    </row>
    <row r="40" spans="1:43" ht="13.5" customHeight="1">
      <c r="A40" s="40">
        <v>20110801272</v>
      </c>
      <c r="B40" s="41" t="s">
        <v>84</v>
      </c>
      <c r="C40" s="41" t="s">
        <v>20</v>
      </c>
      <c r="D40" s="41" t="s">
        <v>20</v>
      </c>
      <c r="E40" s="41">
        <v>5</v>
      </c>
      <c r="F40" s="41" t="s">
        <v>45</v>
      </c>
      <c r="G40" s="42">
        <f ca="1">IFERROR(VLOOKUP(F40,'[1]2.仕掛品(製造部)'!MY:NB,4,0),0)</f>
        <v>1.2657092176984073</v>
      </c>
      <c r="H40" s="43">
        <v>0</v>
      </c>
      <c r="I40" s="43"/>
      <c r="J40" s="43">
        <v>0</v>
      </c>
      <c r="K40" s="44"/>
      <c r="L40" s="44"/>
      <c r="M40" s="44"/>
      <c r="N40" s="44"/>
      <c r="O40" s="44"/>
      <c r="P40" s="44"/>
      <c r="Q40" s="44"/>
      <c r="R40" s="45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4"/>
      <c r="AH40" s="44"/>
      <c r="AI40" s="46">
        <f>IFERROR(SUMIFS('4.3期末全在庫'!$G:$G,'4.3期末全在庫'!$B:$B,'4.仕掛品(製品課)'!A40,'4.3期末全在庫'!$K:$K,"半製品"),"")</f>
        <v>0</v>
      </c>
      <c r="AJ40" s="47"/>
      <c r="AK40" s="46">
        <f t="shared" si="0"/>
        <v>0</v>
      </c>
      <c r="AL40" s="48"/>
      <c r="AM40" s="16"/>
      <c r="AN40" s="7">
        <v>204.85380818666667</v>
      </c>
      <c r="AO40" s="4">
        <v>1187.3954695624736</v>
      </c>
      <c r="AQ40" s="3">
        <f t="shared" si="1"/>
        <v>0</v>
      </c>
    </row>
    <row r="41" spans="1:43" ht="13.5" customHeight="1">
      <c r="A41" s="40">
        <v>20110801273</v>
      </c>
      <c r="B41" s="41" t="s">
        <v>85</v>
      </c>
      <c r="C41" s="41" t="s">
        <v>20</v>
      </c>
      <c r="D41" s="41" t="s">
        <v>20</v>
      </c>
      <c r="E41" s="41">
        <v>5</v>
      </c>
      <c r="F41" s="41" t="s">
        <v>45</v>
      </c>
      <c r="G41" s="42">
        <f ca="1">IFERROR(VLOOKUP(F41,'[1]2.仕掛品(製造部)'!MY:NB,4,0),0)</f>
        <v>1.2657092176984073</v>
      </c>
      <c r="H41" s="43">
        <v>124800</v>
      </c>
      <c r="I41" s="43"/>
      <c r="J41" s="43">
        <v>599836.35815773334</v>
      </c>
      <c r="K41" s="44"/>
      <c r="L41" s="44"/>
      <c r="M41" s="44"/>
      <c r="N41" s="44"/>
      <c r="O41" s="44"/>
      <c r="P41" s="44"/>
      <c r="Q41" s="44"/>
      <c r="R41" s="45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4"/>
      <c r="AH41" s="44"/>
      <c r="AI41" s="46">
        <f>IFERROR(SUMIFS('4.3期末全在庫'!$G:$G,'4.3期末全在庫'!$B:$B,'4.仕掛品(製品課)'!A41,'4.3期末全在庫'!$K:$K,"半製品"),"")</f>
        <v>52300</v>
      </c>
      <c r="AJ41" s="47"/>
      <c r="AK41" s="46">
        <f ca="1">AI41*AF336/E41*E336</f>
        <v>670818.0053610485</v>
      </c>
      <c r="AL41" s="48"/>
      <c r="AM41" s="16"/>
      <c r="AN41" s="7">
        <v>68.967368000000008</v>
      </c>
      <c r="AO41" s="4">
        <v>729.09328613997218</v>
      </c>
      <c r="AQ41" s="3" t="str">
        <f t="shared" ca="1" si="1"/>
        <v>ok</v>
      </c>
    </row>
    <row r="42" spans="1:43" ht="13.5" customHeight="1">
      <c r="A42" s="40">
        <v>20110801274</v>
      </c>
      <c r="B42" s="41" t="s">
        <v>86</v>
      </c>
      <c r="C42" s="41" t="s">
        <v>20</v>
      </c>
      <c r="D42" s="41" t="s">
        <v>20</v>
      </c>
      <c r="E42" s="41">
        <v>5</v>
      </c>
      <c r="F42" s="41" t="s">
        <v>87</v>
      </c>
      <c r="G42" s="42">
        <f ca="1">IFERROR(VLOOKUP(F42,'[1]2.仕掛品(製造部)'!MY:NB,4,0),0)</f>
        <v>1.322810826649603</v>
      </c>
      <c r="H42" s="43">
        <v>0</v>
      </c>
      <c r="I42" s="43"/>
      <c r="J42" s="43">
        <v>0</v>
      </c>
      <c r="K42" s="44"/>
      <c r="L42" s="44"/>
      <c r="M42" s="44"/>
      <c r="N42" s="44"/>
      <c r="O42" s="44"/>
      <c r="P42" s="44"/>
      <c r="Q42" s="44"/>
      <c r="R42" s="45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4"/>
      <c r="AH42" s="44"/>
      <c r="AI42" s="46">
        <f>IFERROR(SUMIFS('4.3期末全在庫'!$G:$G,'4.3期末全在庫'!$B:$B,'4.仕掛品(製品課)'!A42,'4.3期末全在庫'!$K:$K,"半製品"),"")</f>
        <v>0</v>
      </c>
      <c r="AJ42" s="47"/>
      <c r="AK42" s="46">
        <f t="shared" si="0"/>
        <v>0</v>
      </c>
      <c r="AL42" s="48"/>
      <c r="AM42" s="16"/>
      <c r="AN42" s="7">
        <v>44.058684000000007</v>
      </c>
      <c r="AO42" s="4">
        <v>433.65190509199499</v>
      </c>
      <c r="AQ42" s="3">
        <f t="shared" si="1"/>
        <v>0</v>
      </c>
    </row>
    <row r="43" spans="1:43" ht="13.5" customHeight="1">
      <c r="A43" s="40">
        <v>20110801277</v>
      </c>
      <c r="B43" s="41" t="s">
        <v>88</v>
      </c>
      <c r="C43" s="41" t="s">
        <v>20</v>
      </c>
      <c r="D43" s="41" t="s">
        <v>20</v>
      </c>
      <c r="E43" s="41">
        <v>5</v>
      </c>
      <c r="F43" s="41" t="s">
        <v>74</v>
      </c>
      <c r="G43" s="42">
        <f ca="1">IFERROR(VLOOKUP(F43,'[1]2.仕掛品(製造部)'!MY:NB,4,0),0)</f>
        <v>1.8060341576046244</v>
      </c>
      <c r="H43" s="43">
        <v>0</v>
      </c>
      <c r="I43" s="43"/>
      <c r="J43" s="43">
        <v>0</v>
      </c>
      <c r="K43" s="44"/>
      <c r="L43" s="44"/>
      <c r="M43" s="44"/>
      <c r="N43" s="44"/>
      <c r="O43" s="44"/>
      <c r="P43" s="44"/>
      <c r="Q43" s="44"/>
      <c r="R43" s="45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4"/>
      <c r="AH43" s="44"/>
      <c r="AI43" s="46">
        <f>IFERROR(SUMIFS('4.3期末全在庫'!$G:$G,'4.3期末全在庫'!$B:$B,'4.仕掛品(製品課)'!A43,'4.3期末全在庫'!$K:$K,"半製品"),"")</f>
        <v>0</v>
      </c>
      <c r="AJ43" s="47"/>
      <c r="AK43" s="46">
        <f t="shared" si="0"/>
        <v>0</v>
      </c>
      <c r="AL43" s="48"/>
      <c r="AM43" s="16"/>
      <c r="AN43" s="7">
        <v>124.25736800000001</v>
      </c>
      <c r="AO43" s="4">
        <v>655.06429550056146</v>
      </c>
      <c r="AQ43" s="3">
        <f t="shared" si="1"/>
        <v>0</v>
      </c>
    </row>
    <row r="44" spans="1:43" ht="13.5" customHeight="1">
      <c r="A44" s="40">
        <v>20110801280</v>
      </c>
      <c r="B44" s="41" t="s">
        <v>89</v>
      </c>
      <c r="C44" s="41" t="s">
        <v>20</v>
      </c>
      <c r="D44" s="41" t="s">
        <v>20</v>
      </c>
      <c r="E44" s="41">
        <v>5</v>
      </c>
      <c r="F44" s="41" t="s">
        <v>90</v>
      </c>
      <c r="G44" s="42">
        <f ca="1">IFERROR(VLOOKUP(F44,'[1]2.仕掛品(製造部)'!MY:NB,4,0),0)</f>
        <v>2.7753037819816893</v>
      </c>
      <c r="H44" s="43">
        <v>0</v>
      </c>
      <c r="I44" s="43"/>
      <c r="J44" s="43">
        <v>0</v>
      </c>
      <c r="K44" s="44"/>
      <c r="L44" s="44"/>
      <c r="M44" s="44"/>
      <c r="N44" s="44"/>
      <c r="O44" s="44"/>
      <c r="P44" s="44"/>
      <c r="Q44" s="44"/>
      <c r="R44" s="45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4"/>
      <c r="AH44" s="44"/>
      <c r="AI44" s="46">
        <f>IFERROR(SUMIFS('4.3期末全在庫'!$G:$G,'4.3期末全在庫'!$B:$B,'4.仕掛品(製品課)'!A44,'4.3期末全在庫'!$K:$K,"半製品"),"")</f>
        <v>0</v>
      </c>
      <c r="AJ44" s="47"/>
      <c r="AK44" s="46">
        <f t="shared" si="0"/>
        <v>0</v>
      </c>
      <c r="AL44" s="48"/>
      <c r="AM44" s="16"/>
      <c r="AN44" s="7"/>
      <c r="AO44" s="4">
        <v>4034.3004163592077</v>
      </c>
      <c r="AQ44" s="3">
        <f t="shared" si="1"/>
        <v>0</v>
      </c>
    </row>
    <row r="45" spans="1:43" ht="13.5" customHeight="1">
      <c r="A45" s="40">
        <v>20110801283</v>
      </c>
      <c r="B45" s="41" t="s">
        <v>91</v>
      </c>
      <c r="C45" s="41" t="s">
        <v>20</v>
      </c>
      <c r="D45" s="41" t="s">
        <v>20</v>
      </c>
      <c r="E45" s="41">
        <v>5</v>
      </c>
      <c r="F45" s="41" t="s">
        <v>68</v>
      </c>
      <c r="G45" s="42">
        <f ca="1">IFERROR(VLOOKUP(F45,'[1]2.仕掛品(製造部)'!MY:NB,4,0),0)</f>
        <v>5.1725293561013439</v>
      </c>
      <c r="H45" s="43">
        <v>0</v>
      </c>
      <c r="I45" s="43"/>
      <c r="J45" s="43">
        <v>0</v>
      </c>
      <c r="K45" s="44"/>
      <c r="L45" s="44"/>
      <c r="M45" s="44"/>
      <c r="N45" s="44"/>
      <c r="O45" s="44"/>
      <c r="P45" s="44"/>
      <c r="Q45" s="44"/>
      <c r="R45" s="45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4"/>
      <c r="AH45" s="44"/>
      <c r="AI45" s="46">
        <f>IFERROR(SUMIFS('4.3期末全在庫'!$G:$G,'4.3期末全在庫'!$B:$B,'4.仕掛品(製品課)'!A45,'4.3期末全在庫'!$K:$K,"半製品"),"")</f>
        <v>0</v>
      </c>
      <c r="AJ45" s="47"/>
      <c r="AK45" s="46">
        <f t="shared" si="0"/>
        <v>0</v>
      </c>
      <c r="AL45" s="48"/>
      <c r="AM45" s="16"/>
      <c r="AN45" s="7"/>
      <c r="AO45" s="4">
        <v>3237.3252958227026</v>
      </c>
      <c r="AQ45" s="3">
        <f t="shared" si="1"/>
        <v>0</v>
      </c>
    </row>
    <row r="46" spans="1:43" ht="13.5" customHeight="1">
      <c r="A46" s="40">
        <v>20110801300</v>
      </c>
      <c r="B46" s="41" t="s">
        <v>92</v>
      </c>
      <c r="C46" s="41" t="s">
        <v>20</v>
      </c>
      <c r="D46" s="41" t="s">
        <v>20</v>
      </c>
      <c r="E46" s="41">
        <v>2.6</v>
      </c>
      <c r="F46" s="41" t="s">
        <v>93</v>
      </c>
      <c r="G46" s="42">
        <f ca="1">IFERROR(VLOOKUP(F46,'[1]2.仕掛品(製造部)'!MY:NB,4,0),0)</f>
        <v>1.5731245205740305</v>
      </c>
      <c r="H46" s="43">
        <v>0</v>
      </c>
      <c r="I46" s="43"/>
      <c r="J46" s="43">
        <v>0</v>
      </c>
      <c r="K46" s="44"/>
      <c r="L46" s="44"/>
      <c r="M46" s="44"/>
      <c r="N46" s="44"/>
      <c r="O46" s="44"/>
      <c r="P46" s="44"/>
      <c r="Q46" s="44"/>
      <c r="R46" s="45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4"/>
      <c r="AH46" s="44"/>
      <c r="AI46" s="46">
        <f>IFERROR(SUMIFS('4.3期末全在庫'!$G:$G,'4.3期末全在庫'!$B:$B,'4.仕掛品(製品課)'!A46,'4.3期末全在庫'!$K:$K,"半製品"),"")</f>
        <v>0</v>
      </c>
      <c r="AJ46" s="47"/>
      <c r="AK46" s="46">
        <f t="shared" si="0"/>
        <v>0</v>
      </c>
      <c r="AL46" s="48"/>
      <c r="AM46" s="16"/>
      <c r="AN46" s="7">
        <v>141.81276228000002</v>
      </c>
      <c r="AO46" s="4">
        <v>3712.8163275270367</v>
      </c>
      <c r="AQ46" s="3">
        <f t="shared" si="1"/>
        <v>0</v>
      </c>
    </row>
    <row r="47" spans="1:43" ht="13.5" customHeight="1">
      <c r="A47" s="40">
        <v>20110801492</v>
      </c>
      <c r="B47" s="41" t="s">
        <v>94</v>
      </c>
      <c r="C47" s="41" t="s">
        <v>20</v>
      </c>
      <c r="D47" s="41" t="s">
        <v>20</v>
      </c>
      <c r="E47" s="41"/>
      <c r="F47" s="41"/>
      <c r="G47" s="42">
        <f ca="1">IFERROR(VLOOKUP(F47,'[1]2.仕掛品(製造部)'!MY:NB,4,0),0)</f>
        <v>0</v>
      </c>
      <c r="H47" s="43">
        <v>0</v>
      </c>
      <c r="I47" s="43"/>
      <c r="J47" s="43">
        <v>0</v>
      </c>
      <c r="K47" s="44"/>
      <c r="L47" s="44"/>
      <c r="M47" s="44"/>
      <c r="N47" s="44"/>
      <c r="O47" s="44"/>
      <c r="P47" s="44"/>
      <c r="Q47" s="44"/>
      <c r="R47" s="45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4"/>
      <c r="AH47" s="44"/>
      <c r="AI47" s="46">
        <f>IFERROR(SUMIFS('4.3期末全在庫'!$G:$G,'4.3期末全在庫'!$B:$B,'4.仕掛品(製品課)'!A47,'4.3期末全在庫'!$K:$K,"半製品"),"")</f>
        <v>0</v>
      </c>
      <c r="AJ47" s="47"/>
      <c r="AK47" s="46">
        <f t="shared" si="0"/>
        <v>0</v>
      </c>
      <c r="AL47" s="48"/>
      <c r="AM47" s="16"/>
      <c r="AN47" s="7">
        <v>175</v>
      </c>
      <c r="AO47" s="4">
        <v>3082.7114205595803</v>
      </c>
      <c r="AQ47" s="3">
        <f t="shared" si="1"/>
        <v>0</v>
      </c>
    </row>
    <row r="48" spans="1:43" ht="13.5" customHeight="1">
      <c r="A48" s="40">
        <v>20110801505</v>
      </c>
      <c r="B48" s="41" t="s">
        <v>95</v>
      </c>
      <c r="C48" s="41" t="s">
        <v>20</v>
      </c>
      <c r="D48" s="41" t="s">
        <v>20</v>
      </c>
      <c r="E48" s="41"/>
      <c r="F48" s="41"/>
      <c r="G48" s="42">
        <f ca="1">IFERROR(VLOOKUP(F48,'[1]2.仕掛品(製造部)'!MY:NB,4,0),0)</f>
        <v>0</v>
      </c>
      <c r="H48" s="43">
        <v>0</v>
      </c>
      <c r="I48" s="43"/>
      <c r="J48" s="43">
        <v>0</v>
      </c>
      <c r="K48" s="44"/>
      <c r="L48" s="44"/>
      <c r="M48" s="44"/>
      <c r="N48" s="44"/>
      <c r="O48" s="44"/>
      <c r="P48" s="44"/>
      <c r="Q48" s="44"/>
      <c r="R48" s="45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4"/>
      <c r="AH48" s="44"/>
      <c r="AI48" s="46">
        <f>IFERROR(SUMIFS('4.3期末全在庫'!$G:$G,'4.3期末全在庫'!$B:$B,'4.仕掛品(製品課)'!A48,'4.3期末全在庫'!$K:$K,"半製品"),"")</f>
        <v>0</v>
      </c>
      <c r="AJ48" s="47"/>
      <c r="AK48" s="46">
        <f t="shared" si="0"/>
        <v>0</v>
      </c>
      <c r="AL48" s="48"/>
      <c r="AM48" s="16"/>
      <c r="AN48" s="7">
        <v>550.87690438666652</v>
      </c>
      <c r="AO48" s="4">
        <v>1685.6496833469632</v>
      </c>
      <c r="AQ48" s="3">
        <f t="shared" si="1"/>
        <v>0</v>
      </c>
    </row>
    <row r="49" spans="1:43" ht="13.5" customHeight="1">
      <c r="A49" s="40">
        <v>20110801533</v>
      </c>
      <c r="B49" s="41" t="s">
        <v>96</v>
      </c>
      <c r="C49" s="41" t="s">
        <v>20</v>
      </c>
      <c r="D49" s="41" t="s">
        <v>20</v>
      </c>
      <c r="E49" s="41"/>
      <c r="F49" s="41"/>
      <c r="G49" s="42">
        <f ca="1">IFERROR(VLOOKUP(F49,'[1]2.仕掛品(製造部)'!MY:NB,4,0),0)</f>
        <v>0</v>
      </c>
      <c r="H49" s="43">
        <v>0</v>
      </c>
      <c r="I49" s="43"/>
      <c r="J49" s="43">
        <v>0</v>
      </c>
      <c r="K49" s="44"/>
      <c r="L49" s="44"/>
      <c r="M49" s="44"/>
      <c r="N49" s="44"/>
      <c r="O49" s="44"/>
      <c r="P49" s="44"/>
      <c r="Q49" s="44"/>
      <c r="R49" s="45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4"/>
      <c r="AH49" s="44"/>
      <c r="AI49" s="46">
        <f>IFERROR(SUMIFS('4.3期末全在庫'!$G:$G,'4.3期末全在庫'!$B:$B,'4.仕掛品(製品課)'!A49,'4.3期末全在庫'!$K:$K,"半製品"),"")</f>
        <v>0</v>
      </c>
      <c r="AJ49" s="47"/>
      <c r="AK49" s="46">
        <f t="shared" si="0"/>
        <v>0</v>
      </c>
      <c r="AL49" s="48"/>
      <c r="AM49" s="16"/>
      <c r="AN49" s="7"/>
      <c r="AO49" s="4">
        <v>0</v>
      </c>
      <c r="AQ49" s="3">
        <f t="shared" si="1"/>
        <v>0</v>
      </c>
    </row>
    <row r="50" spans="1:43" ht="13.5" customHeight="1">
      <c r="A50" s="40">
        <v>20110801536</v>
      </c>
      <c r="B50" s="41" t="s">
        <v>97</v>
      </c>
      <c r="C50" s="41" t="s">
        <v>20</v>
      </c>
      <c r="D50" s="41" t="s">
        <v>20</v>
      </c>
      <c r="E50" s="41"/>
      <c r="F50" s="41"/>
      <c r="G50" s="42">
        <f ca="1">IFERROR(VLOOKUP(F50,'[1]2.仕掛品(製造部)'!MY:NB,4,0),0)</f>
        <v>0</v>
      </c>
      <c r="H50" s="43">
        <v>0</v>
      </c>
      <c r="I50" s="43"/>
      <c r="J50" s="43">
        <v>0</v>
      </c>
      <c r="K50" s="44"/>
      <c r="L50" s="44"/>
      <c r="M50" s="44"/>
      <c r="N50" s="44"/>
      <c r="O50" s="44"/>
      <c r="P50" s="44"/>
      <c r="Q50" s="44"/>
      <c r="R50" s="45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4"/>
      <c r="AH50" s="44"/>
      <c r="AI50" s="46">
        <f>IFERROR(SUMIFS('4.3期末全在庫'!$G:$G,'4.3期末全在庫'!$B:$B,'4.仕掛品(製品課)'!A50,'4.3期末全在庫'!$K:$K,"半製品"),"")</f>
        <v>0</v>
      </c>
      <c r="AJ50" s="47"/>
      <c r="AK50" s="46">
        <f t="shared" si="0"/>
        <v>0</v>
      </c>
      <c r="AL50" s="48"/>
      <c r="AM50" s="16"/>
      <c r="AN50" s="7">
        <v>82.800698944114117</v>
      </c>
      <c r="AO50" s="4">
        <v>390.404953163767</v>
      </c>
      <c r="AQ50" s="3">
        <f t="shared" si="1"/>
        <v>0</v>
      </c>
    </row>
    <row r="51" spans="1:43" ht="13.5" customHeight="1">
      <c r="A51" s="40">
        <v>20110801549</v>
      </c>
      <c r="B51" s="41" t="s">
        <v>98</v>
      </c>
      <c r="C51" s="41" t="s">
        <v>20</v>
      </c>
      <c r="D51" s="41" t="s">
        <v>20</v>
      </c>
      <c r="E51" s="41"/>
      <c r="F51" s="41"/>
      <c r="G51" s="42">
        <f ca="1">IFERROR(VLOOKUP(F51,'[1]2.仕掛品(製造部)'!MY:NB,4,0),0)</f>
        <v>0</v>
      </c>
      <c r="H51" s="43">
        <v>0</v>
      </c>
      <c r="I51" s="43"/>
      <c r="J51" s="43">
        <v>0</v>
      </c>
      <c r="K51" s="44"/>
      <c r="L51" s="44"/>
      <c r="M51" s="44"/>
      <c r="N51" s="44"/>
      <c r="O51" s="44"/>
      <c r="P51" s="44"/>
      <c r="Q51" s="44"/>
      <c r="R51" s="45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4"/>
      <c r="AH51" s="44"/>
      <c r="AI51" s="46">
        <f>IFERROR(SUMIFS('4.3期末全在庫'!$G:$G,'4.3期末全在庫'!$B:$B,'4.仕掛品(製品課)'!A51,'4.3期末全在庫'!$K:$K,"半製品"),"")</f>
        <v>0</v>
      </c>
      <c r="AJ51" s="47"/>
      <c r="AK51" s="46">
        <f t="shared" si="0"/>
        <v>0</v>
      </c>
      <c r="AL51" s="48"/>
      <c r="AM51" s="16"/>
      <c r="AN51" s="7"/>
      <c r="AO51" s="4">
        <v>8.7154731844426134</v>
      </c>
      <c r="AQ51" s="3">
        <f t="shared" si="1"/>
        <v>0</v>
      </c>
    </row>
    <row r="52" spans="1:43" ht="13.5" customHeight="1">
      <c r="A52" s="40">
        <v>20110801604</v>
      </c>
      <c r="B52" s="41" t="s">
        <v>99</v>
      </c>
      <c r="C52" s="41" t="s">
        <v>20</v>
      </c>
      <c r="D52" s="41" t="s">
        <v>20</v>
      </c>
      <c r="E52" s="41"/>
      <c r="F52" s="41"/>
      <c r="G52" s="42">
        <f ca="1">IFERROR(VLOOKUP(F52,'[1]2.仕掛品(製造部)'!MY:NB,4,0),0)</f>
        <v>0</v>
      </c>
      <c r="H52" s="43">
        <v>0</v>
      </c>
      <c r="I52" s="43"/>
      <c r="J52" s="43">
        <v>0</v>
      </c>
      <c r="K52" s="44"/>
      <c r="L52" s="44"/>
      <c r="M52" s="44"/>
      <c r="N52" s="44"/>
      <c r="O52" s="44"/>
      <c r="P52" s="44"/>
      <c r="Q52" s="44"/>
      <c r="R52" s="45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4"/>
      <c r="AH52" s="44"/>
      <c r="AI52" s="46">
        <f>IFERROR(SUMIFS('4.3期末全在庫'!$G:$G,'4.3期末全在庫'!$B:$B,'4.仕掛品(製品課)'!A52,'4.3期末全在庫'!$K:$K,"半製品"),"")</f>
        <v>0</v>
      </c>
      <c r="AJ52" s="47"/>
      <c r="AK52" s="46">
        <f t="shared" si="0"/>
        <v>0</v>
      </c>
      <c r="AL52" s="48"/>
      <c r="AM52" s="16"/>
      <c r="AN52" s="7"/>
      <c r="AO52" s="4">
        <v>6.4400381088447283</v>
      </c>
      <c r="AQ52" s="3">
        <f t="shared" si="1"/>
        <v>0</v>
      </c>
    </row>
    <row r="53" spans="1:43" ht="13.5" customHeight="1">
      <c r="A53" s="40">
        <v>20110801610</v>
      </c>
      <c r="B53" s="41" t="s">
        <v>100</v>
      </c>
      <c r="C53" s="41" t="s">
        <v>20</v>
      </c>
      <c r="D53" s="41" t="s">
        <v>20</v>
      </c>
      <c r="E53" s="41"/>
      <c r="F53" s="41"/>
      <c r="G53" s="42">
        <f ca="1">IFERROR(VLOOKUP(F53,'[1]2.仕掛品(製造部)'!MY:NB,4,0),0)</f>
        <v>0</v>
      </c>
      <c r="H53" s="43">
        <v>0</v>
      </c>
      <c r="I53" s="43"/>
      <c r="J53" s="43">
        <v>0</v>
      </c>
      <c r="K53" s="44"/>
      <c r="L53" s="44"/>
      <c r="M53" s="44"/>
      <c r="N53" s="44"/>
      <c r="O53" s="44"/>
      <c r="P53" s="44"/>
      <c r="Q53" s="44"/>
      <c r="R53" s="45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4"/>
      <c r="AH53" s="44"/>
      <c r="AI53" s="46">
        <f>IFERROR(SUMIFS('4.3期末全在庫'!$G:$G,'4.3期末全在庫'!$B:$B,'4.仕掛品(製品課)'!A53,'4.3期末全在庫'!$K:$K,"半製品"),"")</f>
        <v>0</v>
      </c>
      <c r="AJ53" s="47"/>
      <c r="AK53" s="46">
        <f t="shared" si="0"/>
        <v>0</v>
      </c>
      <c r="AL53" s="48"/>
      <c r="AM53" s="16"/>
      <c r="AN53" s="7"/>
      <c r="AO53" s="4">
        <v>0</v>
      </c>
      <c r="AQ53" s="3">
        <f t="shared" si="1"/>
        <v>0</v>
      </c>
    </row>
    <row r="54" spans="1:43" ht="13.5" customHeight="1">
      <c r="A54" s="40">
        <v>20110801621</v>
      </c>
      <c r="B54" s="41" t="s">
        <v>101</v>
      </c>
      <c r="C54" s="41" t="s">
        <v>20</v>
      </c>
      <c r="D54" s="41" t="s">
        <v>20</v>
      </c>
      <c r="E54" s="41"/>
      <c r="F54" s="41"/>
      <c r="G54" s="42">
        <f ca="1">IFERROR(VLOOKUP(F54,'[1]2.仕掛品(製造部)'!MY:NB,4,0),0)</f>
        <v>0</v>
      </c>
      <c r="H54" s="43">
        <v>0</v>
      </c>
      <c r="I54" s="43"/>
      <c r="J54" s="43">
        <v>0</v>
      </c>
      <c r="K54" s="44"/>
      <c r="L54" s="44"/>
      <c r="M54" s="44"/>
      <c r="N54" s="44"/>
      <c r="O54" s="44"/>
      <c r="P54" s="44"/>
      <c r="Q54" s="44"/>
      <c r="R54" s="45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4"/>
      <c r="AH54" s="44"/>
      <c r="AI54" s="46">
        <f>IFERROR(SUMIFS('4.3期末全在庫'!$G:$G,'4.3期末全在庫'!$B:$B,'4.仕掛品(製品課)'!A54,'4.3期末全在庫'!$K:$K,"半製品"),"")</f>
        <v>0</v>
      </c>
      <c r="AJ54" s="47"/>
      <c r="AK54" s="46">
        <f t="shared" si="0"/>
        <v>0</v>
      </c>
      <c r="AL54" s="48"/>
      <c r="AM54" s="16"/>
      <c r="AN54" s="7"/>
      <c r="AO54" s="4">
        <v>7.4080624285887549</v>
      </c>
      <c r="AQ54" s="3">
        <f t="shared" si="1"/>
        <v>0</v>
      </c>
    </row>
    <row r="55" spans="1:43" ht="13.5" customHeight="1">
      <c r="A55" s="40">
        <v>20110801622</v>
      </c>
      <c r="B55" s="41" t="s">
        <v>102</v>
      </c>
      <c r="C55" s="41" t="s">
        <v>20</v>
      </c>
      <c r="D55" s="41" t="s">
        <v>20</v>
      </c>
      <c r="E55" s="41"/>
      <c r="F55" s="41"/>
      <c r="G55" s="42">
        <f ca="1">IFERROR(VLOOKUP(F55,'[1]2.仕掛品(製造部)'!MY:NB,4,0),0)</f>
        <v>0</v>
      </c>
      <c r="H55" s="43">
        <v>0</v>
      </c>
      <c r="I55" s="43"/>
      <c r="J55" s="43">
        <v>0</v>
      </c>
      <c r="K55" s="44"/>
      <c r="L55" s="44"/>
      <c r="M55" s="44"/>
      <c r="N55" s="44"/>
      <c r="O55" s="44"/>
      <c r="P55" s="44"/>
      <c r="Q55" s="44"/>
      <c r="R55" s="45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4"/>
      <c r="AH55" s="44"/>
      <c r="AI55" s="46">
        <f>IFERROR(SUMIFS('4.3期末全在庫'!$G:$G,'4.3期末全在庫'!$B:$B,'4.仕掛品(製品課)'!A55,'4.3期末全在庫'!$K:$K,"半製品"),"")</f>
        <v>0</v>
      </c>
      <c r="AJ55" s="47"/>
      <c r="AK55" s="46">
        <f t="shared" si="0"/>
        <v>0</v>
      </c>
      <c r="AL55" s="48"/>
      <c r="AM55" s="16"/>
      <c r="AN55" s="7"/>
      <c r="AO55" s="4">
        <v>0</v>
      </c>
      <c r="AQ55" s="3">
        <f t="shared" si="1"/>
        <v>0</v>
      </c>
    </row>
    <row r="56" spans="1:43" ht="13.5" customHeight="1">
      <c r="A56" s="40">
        <v>20110801624</v>
      </c>
      <c r="B56" s="41" t="s">
        <v>103</v>
      </c>
      <c r="C56" s="41" t="s">
        <v>20</v>
      </c>
      <c r="D56" s="41" t="s">
        <v>20</v>
      </c>
      <c r="E56" s="41"/>
      <c r="F56" s="41"/>
      <c r="G56" s="42">
        <f ca="1">IFERROR(VLOOKUP(F56,'[1]2.仕掛品(製造部)'!MY:NB,4,0),0)</f>
        <v>0</v>
      </c>
      <c r="H56" s="43">
        <v>0</v>
      </c>
      <c r="I56" s="43"/>
      <c r="J56" s="43">
        <v>0</v>
      </c>
      <c r="K56" s="44"/>
      <c r="L56" s="44"/>
      <c r="M56" s="44"/>
      <c r="N56" s="44"/>
      <c r="O56" s="44"/>
      <c r="P56" s="44"/>
      <c r="Q56" s="44"/>
      <c r="R56" s="45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4"/>
      <c r="AH56" s="44"/>
      <c r="AI56" s="46">
        <f>IFERROR(SUMIFS('4.3期末全在庫'!$G:$G,'4.3期末全在庫'!$B:$B,'4.仕掛品(製品課)'!A56,'4.3期末全在庫'!$K:$K,"半製品"),"")</f>
        <v>0</v>
      </c>
      <c r="AJ56" s="47"/>
      <c r="AK56" s="46">
        <f t="shared" si="0"/>
        <v>0</v>
      </c>
      <c r="AL56" s="48"/>
      <c r="AM56" s="16"/>
      <c r="AN56" s="7"/>
      <c r="AO56" s="4">
        <v>6.1625531723415206</v>
      </c>
      <c r="AQ56" s="3">
        <f t="shared" si="1"/>
        <v>0</v>
      </c>
    </row>
    <row r="57" spans="1:43" ht="13.5" customHeight="1">
      <c r="A57" s="40">
        <v>20110801689</v>
      </c>
      <c r="B57" s="41" t="s">
        <v>104</v>
      </c>
      <c r="C57" s="41" t="s">
        <v>20</v>
      </c>
      <c r="D57" s="41" t="s">
        <v>20</v>
      </c>
      <c r="E57" s="41"/>
      <c r="F57" s="41"/>
      <c r="G57" s="42">
        <f ca="1">IFERROR(VLOOKUP(F57,'[1]2.仕掛品(製造部)'!MY:NB,4,0),0)</f>
        <v>0</v>
      </c>
      <c r="H57" s="43">
        <v>0</v>
      </c>
      <c r="I57" s="43"/>
      <c r="J57" s="43">
        <v>0</v>
      </c>
      <c r="K57" s="44"/>
      <c r="L57" s="44"/>
      <c r="M57" s="44"/>
      <c r="N57" s="44"/>
      <c r="O57" s="44"/>
      <c r="P57" s="44"/>
      <c r="Q57" s="44"/>
      <c r="R57" s="45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4"/>
      <c r="AH57" s="44"/>
      <c r="AI57" s="46">
        <f>IFERROR(SUMIFS('4.3期末全在庫'!$G:$G,'4.3期末全在庫'!$B:$B,'4.仕掛品(製品課)'!A57,'4.3期末全在庫'!$K:$K,"半製品"),"")</f>
        <v>0</v>
      </c>
      <c r="AJ57" s="47"/>
      <c r="AK57" s="46">
        <f t="shared" si="0"/>
        <v>0</v>
      </c>
      <c r="AL57" s="48"/>
      <c r="AM57" s="16"/>
      <c r="AN57" s="7"/>
      <c r="AO57" s="4">
        <v>0</v>
      </c>
      <c r="AQ57" s="3">
        <f t="shared" si="1"/>
        <v>0</v>
      </c>
    </row>
    <row r="58" spans="1:43" ht="13.5" customHeight="1">
      <c r="A58" s="40">
        <v>20110801698</v>
      </c>
      <c r="B58" s="41" t="s">
        <v>105</v>
      </c>
      <c r="C58" s="41" t="s">
        <v>20</v>
      </c>
      <c r="D58" s="41" t="s">
        <v>20</v>
      </c>
      <c r="E58" s="41"/>
      <c r="F58" s="41"/>
      <c r="G58" s="42">
        <f ca="1">IFERROR(VLOOKUP(F58,'[1]2.仕掛品(製造部)'!MY:NB,4,0),0)</f>
        <v>0</v>
      </c>
      <c r="H58" s="43">
        <v>0</v>
      </c>
      <c r="I58" s="43"/>
      <c r="J58" s="43">
        <v>0</v>
      </c>
      <c r="K58" s="44"/>
      <c r="L58" s="44"/>
      <c r="M58" s="44"/>
      <c r="N58" s="44"/>
      <c r="O58" s="44"/>
      <c r="P58" s="44"/>
      <c r="Q58" s="44"/>
      <c r="R58" s="45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4"/>
      <c r="AH58" s="44"/>
      <c r="AI58" s="46">
        <f>IFERROR(SUMIFS('4.3期末全在庫'!$G:$G,'4.3期末全在庫'!$B:$B,'4.仕掛品(製品課)'!A58,'4.3期末全在庫'!$K:$K,"半製品"),"")</f>
        <v>0</v>
      </c>
      <c r="AJ58" s="47"/>
      <c r="AK58" s="46">
        <f t="shared" si="0"/>
        <v>0</v>
      </c>
      <c r="AL58" s="48"/>
      <c r="AM58" s="16"/>
      <c r="AN58" s="7"/>
      <c r="AO58" s="4">
        <v>0</v>
      </c>
      <c r="AQ58" s="3">
        <f t="shared" si="1"/>
        <v>0</v>
      </c>
    </row>
    <row r="59" spans="1:43" ht="13.5" customHeight="1">
      <c r="A59" s="40">
        <v>20110803102</v>
      </c>
      <c r="B59" s="41" t="s">
        <v>106</v>
      </c>
      <c r="C59" s="41" t="s">
        <v>20</v>
      </c>
      <c r="D59" s="41" t="s">
        <v>20</v>
      </c>
      <c r="E59" s="41"/>
      <c r="F59" s="41"/>
      <c r="G59" s="42">
        <f ca="1">IFERROR(VLOOKUP(F59,'[1]2.仕掛品(製造部)'!MY:NB,4,0),0)</f>
        <v>0</v>
      </c>
      <c r="H59" s="43">
        <v>0</v>
      </c>
      <c r="I59" s="43"/>
      <c r="J59" s="43">
        <v>0</v>
      </c>
      <c r="K59" s="44"/>
      <c r="L59" s="44"/>
      <c r="M59" s="44"/>
      <c r="N59" s="44"/>
      <c r="O59" s="44"/>
      <c r="P59" s="44"/>
      <c r="Q59" s="44"/>
      <c r="R59" s="45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4"/>
      <c r="AH59" s="44"/>
      <c r="AI59" s="46">
        <f>IFERROR(SUMIFS('4.3期末全在庫'!$G:$G,'4.3期末全在庫'!$B:$B,'4.仕掛品(製品課)'!A59,'4.3期末全在庫'!$K:$K,"半製品"),"")</f>
        <v>0</v>
      </c>
      <c r="AJ59" s="47"/>
      <c r="AK59" s="46">
        <f t="shared" si="0"/>
        <v>0</v>
      </c>
      <c r="AL59" s="48"/>
      <c r="AM59" s="16"/>
      <c r="AN59" s="7"/>
      <c r="AO59" s="4">
        <v>3.7627944737699179</v>
      </c>
      <c r="AQ59" s="3">
        <f t="shared" si="1"/>
        <v>0</v>
      </c>
    </row>
    <row r="60" spans="1:43" ht="13.5" customHeight="1">
      <c r="A60" s="40">
        <v>20110900030</v>
      </c>
      <c r="B60" s="41" t="s">
        <v>107</v>
      </c>
      <c r="C60" s="41" t="s">
        <v>20</v>
      </c>
      <c r="D60" s="41" t="s">
        <v>20</v>
      </c>
      <c r="E60" s="41">
        <v>2.5</v>
      </c>
      <c r="F60" s="41" t="s">
        <v>108</v>
      </c>
      <c r="G60" s="42"/>
      <c r="H60" s="43">
        <v>0</v>
      </c>
      <c r="I60" s="49"/>
      <c r="J60" s="43">
        <v>0</v>
      </c>
      <c r="K60" s="44"/>
      <c r="L60" s="44"/>
      <c r="M60" s="44"/>
      <c r="N60" s="44"/>
      <c r="O60" s="44"/>
      <c r="P60" s="44"/>
      <c r="Q60" s="44"/>
      <c r="R60" s="45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4"/>
      <c r="AH60" s="44"/>
      <c r="AI60" s="46">
        <f>IFERROR(SUMIFS('4.3期末全在庫'!$G:$G,'4.3期末全在庫'!$B:$B,'4.仕掛品(製品課)'!A60,'4.3期末全在庫'!$K:$K,"半製品"),"")</f>
        <v>0</v>
      </c>
      <c r="AJ60" s="47"/>
      <c r="AK60" s="46">
        <f t="shared" si="0"/>
        <v>0</v>
      </c>
      <c r="AL60" s="48"/>
      <c r="AM60" s="16"/>
      <c r="AN60" s="7"/>
      <c r="AO60" s="4">
        <v>132.80325236986815</v>
      </c>
      <c r="AQ60" s="3">
        <f t="shared" si="1"/>
        <v>0</v>
      </c>
    </row>
    <row r="61" spans="1:43" ht="13.5" customHeight="1">
      <c r="A61" s="40">
        <v>20111000018</v>
      </c>
      <c r="B61" s="41" t="s">
        <v>109</v>
      </c>
      <c r="C61" s="41" t="s">
        <v>20</v>
      </c>
      <c r="D61" s="41" t="s">
        <v>20</v>
      </c>
      <c r="E61" s="41"/>
      <c r="F61" s="41"/>
      <c r="G61" s="42">
        <f ca="1">IFERROR(VLOOKUP(F61,'[1]2.仕掛品(製造部)'!MY:NB,4,0),0)</f>
        <v>0</v>
      </c>
      <c r="H61" s="43">
        <v>0</v>
      </c>
      <c r="I61" s="43"/>
      <c r="J61" s="43">
        <v>0</v>
      </c>
      <c r="K61" s="44"/>
      <c r="L61" s="44"/>
      <c r="M61" s="44"/>
      <c r="N61" s="44"/>
      <c r="O61" s="44"/>
      <c r="P61" s="44"/>
      <c r="Q61" s="44"/>
      <c r="R61" s="45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4"/>
      <c r="AH61" s="44"/>
      <c r="AI61" s="46">
        <f>IFERROR(SUMIFS('4.3期末全在庫'!$G:$G,'4.3期末全在庫'!$B:$B,'4.仕掛品(製品課)'!A61,'4.3期末全在庫'!$K:$K,"半製品"),"")</f>
        <v>0</v>
      </c>
      <c r="AJ61" s="47"/>
      <c r="AK61" s="46">
        <f t="shared" si="0"/>
        <v>0</v>
      </c>
      <c r="AL61" s="48"/>
      <c r="AM61" s="16"/>
      <c r="AN61" s="7"/>
      <c r="AO61" s="4">
        <v>6.4280051203339061</v>
      </c>
      <c r="AQ61" s="3">
        <f t="shared" si="1"/>
        <v>0</v>
      </c>
    </row>
    <row r="62" spans="1:43" ht="13.5" customHeight="1">
      <c r="A62" s="40">
        <v>20111000019</v>
      </c>
      <c r="B62" s="41" t="s">
        <v>110</v>
      </c>
      <c r="C62" s="41" t="s">
        <v>20</v>
      </c>
      <c r="D62" s="41" t="s">
        <v>20</v>
      </c>
      <c r="E62" s="41"/>
      <c r="F62" s="41"/>
      <c r="G62" s="42">
        <f ca="1">IFERROR(VLOOKUP(F62,'[1]2.仕掛品(製造部)'!MY:NB,4,0),0)</f>
        <v>0</v>
      </c>
      <c r="H62" s="43">
        <v>0</v>
      </c>
      <c r="I62" s="43"/>
      <c r="J62" s="43">
        <v>0</v>
      </c>
      <c r="K62" s="44"/>
      <c r="L62" s="44"/>
      <c r="M62" s="44"/>
      <c r="N62" s="44"/>
      <c r="O62" s="44"/>
      <c r="P62" s="44"/>
      <c r="Q62" s="44"/>
      <c r="R62" s="45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4"/>
      <c r="AH62" s="44"/>
      <c r="AI62" s="46">
        <f>IFERROR(SUMIFS('4.3期末全在庫'!$G:$G,'4.3期末全在庫'!$B:$B,'4.仕掛品(製品課)'!A62,'4.3期末全在庫'!$K:$K,"半製品"),"")</f>
        <v>0</v>
      </c>
      <c r="AJ62" s="47"/>
      <c r="AK62" s="46">
        <f t="shared" si="0"/>
        <v>0</v>
      </c>
      <c r="AL62" s="48"/>
      <c r="AM62" s="16"/>
      <c r="AN62" s="7"/>
      <c r="AO62" s="4">
        <v>0</v>
      </c>
      <c r="AQ62" s="3">
        <f t="shared" si="1"/>
        <v>0</v>
      </c>
    </row>
    <row r="63" spans="1:43" ht="13.5" customHeight="1">
      <c r="A63" s="40">
        <v>20111000949</v>
      </c>
      <c r="B63" s="41" t="s">
        <v>111</v>
      </c>
      <c r="C63" s="41" t="s">
        <v>20</v>
      </c>
      <c r="D63" s="41" t="s">
        <v>20</v>
      </c>
      <c r="E63" s="41"/>
      <c r="F63" s="41"/>
      <c r="G63" s="42">
        <f ca="1">IFERROR(VLOOKUP(F63,'[1]2.仕掛品(製造部)'!MY:NB,4,0),0)</f>
        <v>0</v>
      </c>
      <c r="H63" s="43">
        <v>0</v>
      </c>
      <c r="I63" s="43"/>
      <c r="J63" s="43">
        <v>0</v>
      </c>
      <c r="K63" s="44"/>
      <c r="L63" s="44"/>
      <c r="M63" s="44"/>
      <c r="N63" s="44"/>
      <c r="O63" s="44"/>
      <c r="P63" s="44"/>
      <c r="Q63" s="44"/>
      <c r="R63" s="45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4"/>
      <c r="AH63" s="44"/>
      <c r="AI63" s="46">
        <f>IFERROR(SUMIFS('4.3期末全在庫'!$G:$G,'4.3期末全在庫'!$B:$B,'4.仕掛品(製品課)'!A63,'4.3期末全在庫'!$K:$K,"半製品"),"")</f>
        <v>0</v>
      </c>
      <c r="AJ63" s="47"/>
      <c r="AK63" s="46">
        <f t="shared" si="0"/>
        <v>0</v>
      </c>
      <c r="AL63" s="48"/>
      <c r="AM63" s="16"/>
      <c r="AN63" s="7"/>
      <c r="AO63" s="4">
        <v>406.82860522328485</v>
      </c>
      <c r="AQ63" s="3">
        <f t="shared" si="1"/>
        <v>0</v>
      </c>
    </row>
    <row r="64" spans="1:43" ht="13.5" customHeight="1">
      <c r="A64" s="40">
        <v>20111000967</v>
      </c>
      <c r="B64" s="41" t="s">
        <v>112</v>
      </c>
      <c r="C64" s="41" t="s">
        <v>20</v>
      </c>
      <c r="D64" s="41" t="s">
        <v>20</v>
      </c>
      <c r="E64" s="41">
        <v>145</v>
      </c>
      <c r="F64" s="41" t="s">
        <v>113</v>
      </c>
      <c r="G64" s="42">
        <f ca="1">IFERROR(VLOOKUP(F64,'[1]2.仕掛品(製造部)'!MY:NB,4,0),0)</f>
        <v>0</v>
      </c>
      <c r="H64" s="43">
        <v>0</v>
      </c>
      <c r="I64" s="43"/>
      <c r="J64" s="43">
        <v>0</v>
      </c>
      <c r="K64" s="44"/>
      <c r="L64" s="44"/>
      <c r="M64" s="44"/>
      <c r="N64" s="44"/>
      <c r="O64" s="44"/>
      <c r="P64" s="44"/>
      <c r="Q64" s="44"/>
      <c r="R64" s="45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4"/>
      <c r="AH64" s="44"/>
      <c r="AI64" s="46">
        <f>IFERROR(SUMIFS('4.3期末全在庫'!$G:$G,'4.3期末全在庫'!$B:$B,'4.仕掛品(製品課)'!A64,'4.3期末全在庫'!$K:$K,"半製品"),"")</f>
        <v>0</v>
      </c>
      <c r="AJ64" s="47"/>
      <c r="AK64" s="46">
        <f t="shared" si="0"/>
        <v>0</v>
      </c>
      <c r="AL64" s="48"/>
      <c r="AM64" s="16"/>
      <c r="AN64" s="7">
        <v>719.47185002158722</v>
      </c>
      <c r="AO64" s="4">
        <v>2035.4569878288569</v>
      </c>
      <c r="AQ64" s="3">
        <f t="shared" si="1"/>
        <v>0</v>
      </c>
    </row>
    <row r="65" spans="1:43" ht="13.5" customHeight="1">
      <c r="A65" s="40">
        <v>20111100047</v>
      </c>
      <c r="B65" s="41" t="s">
        <v>114</v>
      </c>
      <c r="C65" s="41" t="s">
        <v>20</v>
      </c>
      <c r="D65" s="41" t="s">
        <v>20</v>
      </c>
      <c r="E65" s="41">
        <v>5</v>
      </c>
      <c r="F65" s="41" t="s">
        <v>115</v>
      </c>
      <c r="G65" s="42">
        <f ca="1">IFERROR(VLOOKUP(F65,'[1]2.仕掛品(製造部)'!MY:NB,4,0),0)</f>
        <v>0</v>
      </c>
      <c r="H65" s="43">
        <v>0</v>
      </c>
      <c r="I65" s="43"/>
      <c r="J65" s="43">
        <v>0</v>
      </c>
      <c r="K65" s="44"/>
      <c r="L65" s="44"/>
      <c r="M65" s="44"/>
      <c r="N65" s="44"/>
      <c r="O65" s="44"/>
      <c r="P65" s="44"/>
      <c r="Q65" s="44"/>
      <c r="R65" s="45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4"/>
      <c r="AH65" s="44"/>
      <c r="AI65" s="46">
        <f>IFERROR(SUMIFS('4.3期末全在庫'!$G:$G,'4.3期末全在庫'!$B:$B,'4.仕掛品(製品課)'!A65,'4.3期末全在庫'!$K:$K,"半製品"),"")</f>
        <v>0</v>
      </c>
      <c r="AJ65" s="47"/>
      <c r="AK65" s="46">
        <f t="shared" si="0"/>
        <v>0</v>
      </c>
      <c r="AL65" s="48"/>
      <c r="AM65" s="16"/>
      <c r="AN65" s="7">
        <v>912.3004142533332</v>
      </c>
      <c r="AO65" s="4">
        <v>1981.9318532123377</v>
      </c>
      <c r="AQ65" s="3">
        <f t="shared" si="1"/>
        <v>0</v>
      </c>
    </row>
    <row r="66" spans="1:43" ht="13.5" customHeight="1">
      <c r="A66" s="40">
        <v>20120300043</v>
      </c>
      <c r="B66" s="41" t="s">
        <v>116</v>
      </c>
      <c r="C66" s="41" t="s">
        <v>20</v>
      </c>
      <c r="D66" s="41" t="s">
        <v>20</v>
      </c>
      <c r="E66" s="41">
        <v>15</v>
      </c>
      <c r="F66" s="41" t="s">
        <v>59</v>
      </c>
      <c r="G66" s="42">
        <f ca="1">IFERROR(VLOOKUP(F66,'[1]2.仕掛品(製造部)'!MY:NB,4,0),0)</f>
        <v>1.6405740954785171</v>
      </c>
      <c r="H66" s="43">
        <v>0</v>
      </c>
      <c r="I66" s="43"/>
      <c r="J66" s="43">
        <v>0</v>
      </c>
      <c r="K66" s="44"/>
      <c r="L66" s="44"/>
      <c r="M66" s="44"/>
      <c r="N66" s="44"/>
      <c r="O66" s="44"/>
      <c r="P66" s="44"/>
      <c r="Q66" s="44"/>
      <c r="R66" s="45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5"/>
      <c r="AG66" s="44"/>
      <c r="AH66" s="44"/>
      <c r="AI66" s="46">
        <f>IFERROR(SUMIFS('4.3期末全在庫'!$G:$G,'4.3期末全在庫'!$B:$B,'4.仕掛品(製品課)'!A66,'4.3期末全在庫'!$K:$K,"半製品"),"")</f>
        <v>0</v>
      </c>
      <c r="AJ66" s="47"/>
      <c r="AK66" s="46">
        <f t="shared" si="0"/>
        <v>0</v>
      </c>
      <c r="AL66" s="48"/>
      <c r="AM66" s="16"/>
      <c r="AN66" s="7"/>
      <c r="AO66" s="4">
        <v>0</v>
      </c>
      <c r="AQ66" s="3">
        <f t="shared" si="1"/>
        <v>0</v>
      </c>
    </row>
    <row r="67" spans="1:43" ht="13.5" customHeight="1">
      <c r="A67" s="40">
        <v>20120900071</v>
      </c>
      <c r="B67" s="41" t="s">
        <v>117</v>
      </c>
      <c r="C67" s="41" t="s">
        <v>20</v>
      </c>
      <c r="D67" s="41" t="s">
        <v>20</v>
      </c>
      <c r="E67" s="41">
        <v>2.5</v>
      </c>
      <c r="F67" s="41" t="s">
        <v>57</v>
      </c>
      <c r="G67" s="42">
        <f ca="1">IFERROR(VLOOKUP(F67,'[1]2.仕掛品(製造部)'!MY:NB,4,0),0)</f>
        <v>1.1499333504230713</v>
      </c>
      <c r="H67" s="43">
        <v>0</v>
      </c>
      <c r="I67" s="43"/>
      <c r="J67" s="43">
        <v>0</v>
      </c>
      <c r="K67" s="44"/>
      <c r="L67" s="44"/>
      <c r="M67" s="44"/>
      <c r="N67" s="44"/>
      <c r="O67" s="44"/>
      <c r="P67" s="44"/>
      <c r="Q67" s="44"/>
      <c r="R67" s="45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5"/>
      <c r="AG67" s="44"/>
      <c r="AH67" s="44"/>
      <c r="AI67" s="46">
        <f>IFERROR(SUMIFS('4.3期末全在庫'!$G:$G,'4.3期末全在庫'!$B:$B,'4.仕掛品(製品課)'!A67,'4.3期末全在庫'!$K:$K,"半製品"),"")</f>
        <v>0</v>
      </c>
      <c r="AJ67" s="47"/>
      <c r="AK67" s="46">
        <f t="shared" si="0"/>
        <v>0</v>
      </c>
      <c r="AL67" s="48"/>
      <c r="AM67" s="16"/>
      <c r="AN67" s="7"/>
      <c r="AO67" s="4">
        <v>0</v>
      </c>
      <c r="AQ67" s="3">
        <f t="shared" si="1"/>
        <v>0</v>
      </c>
    </row>
    <row r="68" spans="1:43" ht="13.5" customHeight="1">
      <c r="A68" s="40">
        <v>20121000006</v>
      </c>
      <c r="B68" s="41" t="s">
        <v>118</v>
      </c>
      <c r="C68" s="41" t="s">
        <v>20</v>
      </c>
      <c r="D68" s="41" t="s">
        <v>20</v>
      </c>
      <c r="E68" s="41">
        <v>4</v>
      </c>
      <c r="F68" s="41" t="s">
        <v>119</v>
      </c>
      <c r="G68" s="42">
        <f ca="1">IFERROR(VLOOKUP(F68,'[1]2.仕掛品(製造部)'!MY:NB,4,0),0)</f>
        <v>1.7935092587910133</v>
      </c>
      <c r="H68" s="43">
        <v>0</v>
      </c>
      <c r="I68" s="43"/>
      <c r="J68" s="43">
        <v>0</v>
      </c>
      <c r="K68" s="44"/>
      <c r="L68" s="44"/>
      <c r="M68" s="44"/>
      <c r="N68" s="44"/>
      <c r="O68" s="44"/>
      <c r="P68" s="44"/>
      <c r="Q68" s="44"/>
      <c r="R68" s="45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5"/>
      <c r="AG68" s="44"/>
      <c r="AH68" s="44"/>
      <c r="AI68" s="46">
        <f>IFERROR(SUMIFS('4.3期末全在庫'!$G:$G,'4.3期末全在庫'!$B:$B,'4.仕掛品(製品課)'!A68,'4.3期末全在庫'!$K:$K,"半製品"),"")</f>
        <v>0</v>
      </c>
      <c r="AJ68" s="47"/>
      <c r="AK68" s="46">
        <f t="shared" si="0"/>
        <v>0</v>
      </c>
      <c r="AL68" s="48"/>
      <c r="AM68" s="16"/>
      <c r="AN68" s="7"/>
      <c r="AO68" s="4">
        <v>0</v>
      </c>
      <c r="AQ68" s="3">
        <f t="shared" si="1"/>
        <v>0</v>
      </c>
    </row>
    <row r="69" spans="1:43" ht="13.5" customHeight="1">
      <c r="A69" s="40">
        <v>20121000043</v>
      </c>
      <c r="B69" s="41" t="s">
        <v>120</v>
      </c>
      <c r="C69" s="41" t="s">
        <v>20</v>
      </c>
      <c r="D69" s="41" t="s">
        <v>20</v>
      </c>
      <c r="E69" s="41">
        <v>5</v>
      </c>
      <c r="F69" s="41" t="s">
        <v>121</v>
      </c>
      <c r="G69" s="42">
        <f ca="1">IFERROR(VLOOKUP(F69,'[1]2.仕掛品(製造部)'!MY:NB,4,0),0)</f>
        <v>1.5486311464524407</v>
      </c>
      <c r="H69" s="43">
        <v>0</v>
      </c>
      <c r="I69" s="43"/>
      <c r="J69" s="43">
        <v>0</v>
      </c>
      <c r="K69" s="44"/>
      <c r="L69" s="44"/>
      <c r="M69" s="44"/>
      <c r="N69" s="44"/>
      <c r="O69" s="44"/>
      <c r="P69" s="44"/>
      <c r="Q69" s="44"/>
      <c r="R69" s="45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5"/>
      <c r="AG69" s="44"/>
      <c r="AH69" s="44"/>
      <c r="AI69" s="46">
        <f>IFERROR(SUMIFS('4.3期末全在庫'!$G:$G,'4.3期末全在庫'!$B:$B,'4.仕掛品(製品課)'!A69,'4.3期末全在庫'!$K:$K,"半製品"),"")</f>
        <v>0</v>
      </c>
      <c r="AJ69" s="47"/>
      <c r="AK69" s="46">
        <f t="shared" si="0"/>
        <v>0</v>
      </c>
      <c r="AL69" s="48"/>
      <c r="AM69" s="16"/>
      <c r="AN69" s="7"/>
      <c r="AO69" s="4">
        <v>0</v>
      </c>
      <c r="AQ69" s="3">
        <f t="shared" si="1"/>
        <v>0</v>
      </c>
    </row>
    <row r="70" spans="1:43" ht="13.5" customHeight="1">
      <c r="A70" s="40">
        <v>20130100020</v>
      </c>
      <c r="B70" s="41" t="s">
        <v>122</v>
      </c>
      <c r="C70" s="41" t="s">
        <v>20</v>
      </c>
      <c r="D70" s="41" t="s">
        <v>20</v>
      </c>
      <c r="E70" s="41"/>
      <c r="F70" s="41"/>
      <c r="G70" s="42">
        <f ca="1">IFERROR(VLOOKUP(F70,'[1]2.仕掛品(製造部)'!MY:NB,4,0),0)</f>
        <v>0</v>
      </c>
      <c r="H70" s="43">
        <v>0</v>
      </c>
      <c r="I70" s="43"/>
      <c r="J70" s="43">
        <v>0</v>
      </c>
      <c r="K70" s="44"/>
      <c r="L70" s="44"/>
      <c r="M70" s="44"/>
      <c r="N70" s="44"/>
      <c r="O70" s="44"/>
      <c r="P70" s="44"/>
      <c r="Q70" s="44"/>
      <c r="R70" s="45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5"/>
      <c r="AG70" s="44"/>
      <c r="AH70" s="44"/>
      <c r="AI70" s="46">
        <f>IFERROR(SUMIFS('4.3期末全在庫'!$G:$G,'4.3期末全在庫'!$B:$B,'4.仕掛品(製品課)'!A70,'4.3期末全在庫'!$K:$K,"半製品"),"")</f>
        <v>0</v>
      </c>
      <c r="AJ70" s="47"/>
      <c r="AK70" s="46">
        <f t="shared" si="0"/>
        <v>0</v>
      </c>
      <c r="AL70" s="48"/>
      <c r="AM70" s="16"/>
      <c r="AN70" s="7"/>
      <c r="AO70" s="4">
        <v>0</v>
      </c>
      <c r="AQ70" s="3">
        <f t="shared" si="1"/>
        <v>0</v>
      </c>
    </row>
    <row r="71" spans="1:43" ht="13.5" customHeight="1">
      <c r="A71" s="40">
        <v>20130100025</v>
      </c>
      <c r="B71" s="41" t="s">
        <v>123</v>
      </c>
      <c r="C71" s="41" t="s">
        <v>20</v>
      </c>
      <c r="D71" s="41" t="s">
        <v>20</v>
      </c>
      <c r="E71" s="41"/>
      <c r="F71" s="41"/>
      <c r="G71" s="42">
        <f ca="1">IFERROR(VLOOKUP(F71,'[1]2.仕掛品(製造部)'!MY:NB,4,0),0)</f>
        <v>0</v>
      </c>
      <c r="H71" s="43">
        <v>0</v>
      </c>
      <c r="I71" s="43"/>
      <c r="J71" s="43">
        <v>0</v>
      </c>
      <c r="K71" s="44"/>
      <c r="L71" s="44"/>
      <c r="M71" s="44"/>
      <c r="N71" s="44"/>
      <c r="O71" s="44"/>
      <c r="P71" s="44"/>
      <c r="Q71" s="44"/>
      <c r="R71" s="45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5"/>
      <c r="AG71" s="44"/>
      <c r="AH71" s="44"/>
      <c r="AI71" s="46">
        <f>IFERROR(SUMIFS('4.3期末全在庫'!$G:$G,'4.3期末全在庫'!$B:$B,'4.仕掛品(製品課)'!A71,'4.3期末全在庫'!$K:$K,"半製品"),"")</f>
        <v>0</v>
      </c>
      <c r="AJ71" s="47"/>
      <c r="AK71" s="46">
        <f t="shared" ref="AK71:AK123" si="2">AF71*AI71</f>
        <v>0</v>
      </c>
      <c r="AL71" s="48"/>
      <c r="AM71" s="16"/>
      <c r="AN71" s="7"/>
      <c r="AO71" s="4">
        <v>0</v>
      </c>
      <c r="AQ71" s="3">
        <f t="shared" si="1"/>
        <v>0</v>
      </c>
    </row>
    <row r="72" spans="1:43" ht="13.5" customHeight="1">
      <c r="A72" s="40">
        <v>20130200022</v>
      </c>
      <c r="B72" s="41" t="s">
        <v>124</v>
      </c>
      <c r="C72" s="41" t="s">
        <v>20</v>
      </c>
      <c r="D72" s="41" t="s">
        <v>20</v>
      </c>
      <c r="E72" s="41">
        <v>6</v>
      </c>
      <c r="F72" s="41" t="s">
        <v>66</v>
      </c>
      <c r="G72" s="42">
        <f ca="1">IFERROR(VLOOKUP(F72,'[1]2.仕掛品(製造部)'!MY:NB,4,0),0)</f>
        <v>0</v>
      </c>
      <c r="H72" s="43">
        <v>0</v>
      </c>
      <c r="I72" s="43"/>
      <c r="J72" s="43">
        <v>0</v>
      </c>
      <c r="K72" s="44"/>
      <c r="L72" s="44"/>
      <c r="M72" s="44"/>
      <c r="N72" s="44"/>
      <c r="O72" s="44"/>
      <c r="P72" s="44"/>
      <c r="Q72" s="44"/>
      <c r="R72" s="45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5"/>
      <c r="AG72" s="44"/>
      <c r="AH72" s="44"/>
      <c r="AI72" s="46">
        <f>IFERROR(SUMIFS('4.3期末全在庫'!$G:$G,'4.3期末全在庫'!$B:$B,'4.仕掛品(製品課)'!A72,'4.3期末全在庫'!$K:$K,"半製品"),"")</f>
        <v>0</v>
      </c>
      <c r="AJ72" s="47"/>
      <c r="AK72" s="46">
        <f t="shared" si="2"/>
        <v>0</v>
      </c>
      <c r="AL72" s="48"/>
      <c r="AM72" s="16"/>
      <c r="AN72" s="7"/>
      <c r="AO72" s="4">
        <v>0</v>
      </c>
      <c r="AQ72" s="3">
        <f t="shared" si="1"/>
        <v>0</v>
      </c>
    </row>
    <row r="73" spans="1:43" ht="13.5" customHeight="1">
      <c r="A73" s="40">
        <v>20130400028</v>
      </c>
      <c r="B73" s="41" t="s">
        <v>125</v>
      </c>
      <c r="C73" s="41" t="s">
        <v>20</v>
      </c>
      <c r="D73" s="41" t="s">
        <v>20</v>
      </c>
      <c r="E73" s="41">
        <v>70</v>
      </c>
      <c r="F73" s="41" t="s">
        <v>126</v>
      </c>
      <c r="G73" s="42">
        <f ca="1">IFERROR(VLOOKUP(F73,'[1]2.仕掛品(製造部)'!MY:NB,4,0),0)</f>
        <v>1.2657092176984073</v>
      </c>
      <c r="H73" s="43">
        <v>0</v>
      </c>
      <c r="I73" s="43"/>
      <c r="J73" s="43">
        <v>0</v>
      </c>
      <c r="K73" s="44"/>
      <c r="L73" s="44"/>
      <c r="M73" s="44"/>
      <c r="N73" s="44"/>
      <c r="O73" s="44"/>
      <c r="P73" s="44"/>
      <c r="Q73" s="44"/>
      <c r="R73" s="45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5"/>
      <c r="AG73" s="44"/>
      <c r="AH73" s="44"/>
      <c r="AI73" s="46">
        <f>IFERROR(SUMIFS('4.3期末全在庫'!$G:$G,'4.3期末全在庫'!$B:$B,'4.仕掛品(製品課)'!A73,'4.3期末全在庫'!$K:$K,"半製品"),"")</f>
        <v>0</v>
      </c>
      <c r="AJ73" s="47"/>
      <c r="AK73" s="46">
        <f t="shared" si="2"/>
        <v>0</v>
      </c>
      <c r="AL73" s="48"/>
      <c r="AM73" s="16"/>
      <c r="AN73" s="7"/>
      <c r="AO73" s="4">
        <v>0</v>
      </c>
      <c r="AQ73" s="3">
        <f t="shared" si="1"/>
        <v>0</v>
      </c>
    </row>
    <row r="74" spans="1:43" ht="13.5" customHeight="1">
      <c r="A74" s="40">
        <v>20130400029</v>
      </c>
      <c r="B74" s="41" t="s">
        <v>127</v>
      </c>
      <c r="C74" s="41" t="s">
        <v>20</v>
      </c>
      <c r="D74" s="41" t="s">
        <v>20</v>
      </c>
      <c r="E74" s="41">
        <v>5</v>
      </c>
      <c r="F74" s="41" t="s">
        <v>45</v>
      </c>
      <c r="G74" s="42">
        <f ca="1">IFERROR(VLOOKUP(F74,'[1]2.仕掛品(製造部)'!MY:NB,4,0),0)</f>
        <v>1.2657092176984073</v>
      </c>
      <c r="H74" s="43">
        <v>0</v>
      </c>
      <c r="I74" s="43"/>
      <c r="J74" s="43">
        <v>0</v>
      </c>
      <c r="K74" s="44"/>
      <c r="L74" s="44"/>
      <c r="M74" s="44"/>
      <c r="N74" s="44"/>
      <c r="O74" s="44"/>
      <c r="P74" s="44"/>
      <c r="Q74" s="44"/>
      <c r="R74" s="45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5"/>
      <c r="AG74" s="44"/>
      <c r="AH74" s="44"/>
      <c r="AI74" s="46">
        <f>IFERROR(SUMIFS('4.3期末全在庫'!$G:$G,'4.3期末全在庫'!$B:$B,'4.仕掛品(製品課)'!A74,'4.3期末全在庫'!$K:$K,"半製品"),"")</f>
        <v>0</v>
      </c>
      <c r="AJ74" s="47"/>
      <c r="AK74" s="46">
        <f t="shared" si="2"/>
        <v>0</v>
      </c>
      <c r="AL74" s="48"/>
      <c r="AM74" s="16"/>
      <c r="AN74" s="7"/>
      <c r="AO74" s="4">
        <v>0</v>
      </c>
      <c r="AQ74" s="3">
        <f t="shared" si="1"/>
        <v>0</v>
      </c>
    </row>
    <row r="75" spans="1:43" ht="13.5" customHeight="1">
      <c r="A75" s="40">
        <v>20130900009</v>
      </c>
      <c r="B75" s="41" t="s">
        <v>128</v>
      </c>
      <c r="C75" s="41" t="s">
        <v>20</v>
      </c>
      <c r="D75" s="41" t="s">
        <v>20</v>
      </c>
      <c r="E75" s="41">
        <v>5</v>
      </c>
      <c r="F75" s="41" t="s">
        <v>129</v>
      </c>
      <c r="G75" s="42">
        <f ca="1">IFERROR(VLOOKUP(F75,'[1]2.仕掛品(製造部)'!MY:NB,4,0),0)</f>
        <v>0</v>
      </c>
      <c r="H75" s="43">
        <v>0</v>
      </c>
      <c r="I75" s="43"/>
      <c r="J75" s="43">
        <v>0</v>
      </c>
      <c r="K75" s="44"/>
      <c r="L75" s="44"/>
      <c r="M75" s="44"/>
      <c r="N75" s="44"/>
      <c r="O75" s="44"/>
      <c r="P75" s="44"/>
      <c r="Q75" s="44"/>
      <c r="R75" s="45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5"/>
      <c r="AG75" s="44"/>
      <c r="AH75" s="44"/>
      <c r="AI75" s="46">
        <f>IFERROR(SUMIFS('4.3期末全在庫'!$G:$G,'4.3期末全在庫'!$B:$B,'4.仕掛品(製品課)'!A75,'4.3期末全在庫'!$K:$K,"半製品"),"")</f>
        <v>0</v>
      </c>
      <c r="AJ75" s="47"/>
      <c r="AK75" s="46">
        <f t="shared" si="2"/>
        <v>0</v>
      </c>
      <c r="AL75" s="48"/>
      <c r="AM75" s="16"/>
      <c r="AN75" s="7"/>
      <c r="AO75" s="4">
        <v>0</v>
      </c>
      <c r="AQ75" s="3">
        <f t="shared" si="1"/>
        <v>0</v>
      </c>
    </row>
    <row r="76" spans="1:43" ht="13.5" customHeight="1">
      <c r="A76" s="40">
        <v>20131000001</v>
      </c>
      <c r="B76" s="41" t="s">
        <v>130</v>
      </c>
      <c r="C76" s="41" t="s">
        <v>20</v>
      </c>
      <c r="D76" s="41" t="s">
        <v>20</v>
      </c>
      <c r="E76" s="41"/>
      <c r="F76" s="41"/>
      <c r="G76" s="42">
        <f ca="1">IFERROR(VLOOKUP(F76,'[1]2.仕掛品(製造部)'!MY:NB,4,0),0)</f>
        <v>0</v>
      </c>
      <c r="H76" s="43">
        <v>0</v>
      </c>
      <c r="I76" s="43"/>
      <c r="J76" s="43">
        <v>0</v>
      </c>
      <c r="K76" s="44"/>
      <c r="L76" s="44"/>
      <c r="M76" s="44"/>
      <c r="N76" s="44"/>
      <c r="O76" s="44"/>
      <c r="P76" s="44"/>
      <c r="Q76" s="44"/>
      <c r="R76" s="45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5"/>
      <c r="AG76" s="44"/>
      <c r="AH76" s="44"/>
      <c r="AI76" s="46">
        <f>IFERROR(SUMIFS('4.3期末全在庫'!$G:$G,'4.3期末全在庫'!$B:$B,'4.仕掛品(製品課)'!A76,'4.3期末全在庫'!$K:$K,"半製品"),"")</f>
        <v>0</v>
      </c>
      <c r="AJ76" s="47"/>
      <c r="AK76" s="46">
        <f t="shared" si="2"/>
        <v>0</v>
      </c>
      <c r="AL76" s="48"/>
      <c r="AM76" s="16"/>
      <c r="AN76" s="7"/>
      <c r="AO76" s="4">
        <v>0</v>
      </c>
      <c r="AQ76" s="3">
        <f t="shared" si="1"/>
        <v>0</v>
      </c>
    </row>
    <row r="77" spans="1:43" ht="13.5" customHeight="1">
      <c r="A77" s="40">
        <v>20131100008</v>
      </c>
      <c r="B77" s="41" t="s">
        <v>131</v>
      </c>
      <c r="C77" s="41" t="s">
        <v>20</v>
      </c>
      <c r="D77" s="41" t="s">
        <v>20</v>
      </c>
      <c r="E77" s="41"/>
      <c r="F77" s="41"/>
      <c r="G77" s="42">
        <f ca="1">IFERROR(VLOOKUP(F77,'[1]2.仕掛品(製造部)'!MY:NB,4,0),0)</f>
        <v>0</v>
      </c>
      <c r="H77" s="43">
        <v>0</v>
      </c>
      <c r="I77" s="43"/>
      <c r="J77" s="43">
        <v>0</v>
      </c>
      <c r="K77" s="44"/>
      <c r="L77" s="44"/>
      <c r="M77" s="44"/>
      <c r="N77" s="44"/>
      <c r="O77" s="44"/>
      <c r="P77" s="44"/>
      <c r="Q77" s="44"/>
      <c r="R77" s="45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5"/>
      <c r="AG77" s="44"/>
      <c r="AH77" s="44"/>
      <c r="AI77" s="46">
        <f>IFERROR(SUMIFS('4.3期末全在庫'!$G:$G,'4.3期末全在庫'!$B:$B,'4.仕掛品(製品課)'!A77,'4.3期末全在庫'!$K:$K,"半製品"),"")</f>
        <v>0</v>
      </c>
      <c r="AJ77" s="47"/>
      <c r="AK77" s="46">
        <f t="shared" si="2"/>
        <v>0</v>
      </c>
      <c r="AL77" s="48"/>
      <c r="AM77" s="16"/>
      <c r="AN77" s="7"/>
      <c r="AO77" s="4">
        <v>0</v>
      </c>
      <c r="AQ77" s="3">
        <f t="shared" si="1"/>
        <v>0</v>
      </c>
    </row>
    <row r="78" spans="1:43" ht="13.5" customHeight="1">
      <c r="A78" s="40">
        <v>20131100013</v>
      </c>
      <c r="B78" s="41" t="s">
        <v>132</v>
      </c>
      <c r="C78" s="41" t="s">
        <v>20</v>
      </c>
      <c r="D78" s="41" t="s">
        <v>20</v>
      </c>
      <c r="E78" s="41"/>
      <c r="F78" s="41"/>
      <c r="G78" s="42">
        <f ca="1">IFERROR(VLOOKUP(F78,'[1]2.仕掛品(製造部)'!MY:NB,4,0),0)</f>
        <v>0</v>
      </c>
      <c r="H78" s="43">
        <v>0</v>
      </c>
      <c r="I78" s="43"/>
      <c r="J78" s="43">
        <v>0</v>
      </c>
      <c r="K78" s="44"/>
      <c r="L78" s="44"/>
      <c r="M78" s="44"/>
      <c r="N78" s="44"/>
      <c r="O78" s="44"/>
      <c r="P78" s="44"/>
      <c r="Q78" s="44"/>
      <c r="R78" s="45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5"/>
      <c r="AG78" s="44"/>
      <c r="AH78" s="44"/>
      <c r="AI78" s="46">
        <f>IFERROR(SUMIFS('4.3期末全在庫'!$G:$G,'4.3期末全在庫'!$B:$B,'4.仕掛品(製品課)'!A78,'4.3期末全在庫'!$K:$K,"半製品"),"")</f>
        <v>0</v>
      </c>
      <c r="AJ78" s="47"/>
      <c r="AK78" s="46">
        <f t="shared" si="2"/>
        <v>0</v>
      </c>
      <c r="AL78" s="48"/>
      <c r="AM78" s="16"/>
      <c r="AN78" s="7"/>
      <c r="AO78" s="4">
        <v>0</v>
      </c>
      <c r="AQ78" s="3">
        <f t="shared" si="1"/>
        <v>0</v>
      </c>
    </row>
    <row r="79" spans="1:43" ht="13.5" customHeight="1">
      <c r="A79" s="40">
        <v>20131200048</v>
      </c>
      <c r="B79" s="41" t="s">
        <v>133</v>
      </c>
      <c r="C79" s="41" t="s">
        <v>20</v>
      </c>
      <c r="D79" s="41" t="s">
        <v>20</v>
      </c>
      <c r="E79" s="41"/>
      <c r="F79" s="41"/>
      <c r="G79" s="42">
        <f ca="1">IFERROR(VLOOKUP(F79,'[1]2.仕掛品(製造部)'!MY:NB,4,0),0)</f>
        <v>0</v>
      </c>
      <c r="H79" s="43">
        <v>0</v>
      </c>
      <c r="I79" s="43"/>
      <c r="J79" s="43">
        <v>0</v>
      </c>
      <c r="K79" s="44"/>
      <c r="L79" s="44"/>
      <c r="M79" s="44"/>
      <c r="N79" s="44"/>
      <c r="O79" s="44"/>
      <c r="P79" s="44"/>
      <c r="Q79" s="44"/>
      <c r="R79" s="45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5"/>
      <c r="AG79" s="44"/>
      <c r="AH79" s="44"/>
      <c r="AI79" s="46">
        <f>IFERROR(SUMIFS('4.3期末全在庫'!$G:$G,'4.3期末全在庫'!$B:$B,'4.仕掛品(製品課)'!A79,'4.3期末全在庫'!$K:$K,"半製品"),"")</f>
        <v>0</v>
      </c>
      <c r="AJ79" s="47"/>
      <c r="AK79" s="46">
        <f t="shared" si="2"/>
        <v>0</v>
      </c>
      <c r="AL79" s="48"/>
      <c r="AM79" s="16"/>
      <c r="AN79" s="7"/>
      <c r="AO79" s="4">
        <v>0</v>
      </c>
      <c r="AQ79" s="3">
        <f t="shared" si="1"/>
        <v>0</v>
      </c>
    </row>
    <row r="80" spans="1:43" ht="13.5" customHeight="1">
      <c r="A80" s="40">
        <v>20140100009</v>
      </c>
      <c r="B80" s="41" t="s">
        <v>134</v>
      </c>
      <c r="C80" s="41" t="s">
        <v>20</v>
      </c>
      <c r="D80" s="41" t="s">
        <v>20</v>
      </c>
      <c r="E80" s="41"/>
      <c r="F80" s="41"/>
      <c r="G80" s="42">
        <f ca="1">IFERROR(VLOOKUP(F80,'[1]2.仕掛品(製造部)'!MY:NB,4,0),0)</f>
        <v>0</v>
      </c>
      <c r="H80" s="43">
        <v>0</v>
      </c>
      <c r="I80" s="43"/>
      <c r="J80" s="43">
        <v>0</v>
      </c>
      <c r="K80" s="44"/>
      <c r="L80" s="44"/>
      <c r="M80" s="44"/>
      <c r="N80" s="44"/>
      <c r="O80" s="44"/>
      <c r="P80" s="44"/>
      <c r="Q80" s="44"/>
      <c r="R80" s="45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5"/>
      <c r="AG80" s="44"/>
      <c r="AH80" s="44"/>
      <c r="AI80" s="46">
        <f>IFERROR(SUMIFS('4.3期末全在庫'!$G:$G,'4.3期末全在庫'!$B:$B,'4.仕掛品(製品課)'!A80,'4.3期末全在庫'!$K:$K,"半製品"),"")</f>
        <v>0</v>
      </c>
      <c r="AJ80" s="47"/>
      <c r="AK80" s="46">
        <f t="shared" si="2"/>
        <v>0</v>
      </c>
      <c r="AL80" s="48"/>
      <c r="AM80" s="16"/>
      <c r="AN80" s="7"/>
      <c r="AO80" s="4">
        <v>0</v>
      </c>
      <c r="AQ80" s="3">
        <f t="shared" si="1"/>
        <v>0</v>
      </c>
    </row>
    <row r="81" spans="1:43" ht="13.5" customHeight="1">
      <c r="A81" s="40">
        <v>20140100078</v>
      </c>
      <c r="B81" s="41" t="s">
        <v>135</v>
      </c>
      <c r="C81" s="41" t="s">
        <v>20</v>
      </c>
      <c r="D81" s="41" t="s">
        <v>20</v>
      </c>
      <c r="E81" s="41"/>
      <c r="F81" s="41"/>
      <c r="G81" s="42">
        <f ca="1">IFERROR(VLOOKUP(F81,'[1]2.仕掛品(製造部)'!MY:NB,4,0),0)</f>
        <v>0</v>
      </c>
      <c r="H81" s="43">
        <v>0</v>
      </c>
      <c r="I81" s="43"/>
      <c r="J81" s="43">
        <v>0</v>
      </c>
      <c r="K81" s="44"/>
      <c r="L81" s="44"/>
      <c r="M81" s="44"/>
      <c r="N81" s="44"/>
      <c r="O81" s="44"/>
      <c r="P81" s="44"/>
      <c r="Q81" s="44"/>
      <c r="R81" s="45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5"/>
      <c r="AG81" s="44"/>
      <c r="AH81" s="44"/>
      <c r="AI81" s="46">
        <f>IFERROR(SUMIFS('4.3期末全在庫'!$G:$G,'4.3期末全在庫'!$B:$B,'4.仕掛品(製品課)'!A81,'4.3期末全在庫'!$K:$K,"半製品"),"")</f>
        <v>0</v>
      </c>
      <c r="AJ81" s="47"/>
      <c r="AK81" s="46">
        <f t="shared" si="2"/>
        <v>0</v>
      </c>
      <c r="AL81" s="48"/>
      <c r="AM81" s="16"/>
      <c r="AN81" s="7"/>
      <c r="AO81" s="4">
        <v>0</v>
      </c>
      <c r="AQ81" s="3">
        <f t="shared" si="1"/>
        <v>0</v>
      </c>
    </row>
    <row r="82" spans="1:43" ht="13.5" customHeight="1">
      <c r="A82" s="40">
        <v>20140800032</v>
      </c>
      <c r="B82" s="41" t="s">
        <v>136</v>
      </c>
      <c r="C82" s="41" t="s">
        <v>20</v>
      </c>
      <c r="D82" s="41" t="s">
        <v>20</v>
      </c>
      <c r="E82" s="41">
        <v>5</v>
      </c>
      <c r="F82" s="41" t="s">
        <v>137</v>
      </c>
      <c r="G82" s="42">
        <f ca="1">IFERROR(VLOOKUP(F82,'[1]2.仕掛品(製造部)'!MY:NB,4,0),0)</f>
        <v>1.9177072016337864</v>
      </c>
      <c r="H82" s="43">
        <v>0</v>
      </c>
      <c r="I82" s="43"/>
      <c r="J82" s="43">
        <v>0</v>
      </c>
      <c r="K82" s="44"/>
      <c r="L82" s="44"/>
      <c r="M82" s="44"/>
      <c r="N82" s="44"/>
      <c r="O82" s="44"/>
      <c r="P82" s="44"/>
      <c r="Q82" s="44"/>
      <c r="R82" s="45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5"/>
      <c r="AG82" s="44"/>
      <c r="AH82" s="44"/>
      <c r="AI82" s="46">
        <f>IFERROR(SUMIFS('4.3期末全在庫'!$G:$G,'4.3期末全在庫'!$B:$B,'4.仕掛品(製品課)'!A82,'4.3期末全在庫'!$K:$K,"半製品"),"")</f>
        <v>0</v>
      </c>
      <c r="AJ82" s="47"/>
      <c r="AK82" s="46">
        <f t="shared" si="2"/>
        <v>0</v>
      </c>
      <c r="AL82" s="48"/>
      <c r="AM82" s="16"/>
      <c r="AN82" s="7"/>
      <c r="AO82" s="4">
        <v>0</v>
      </c>
      <c r="AQ82" s="3">
        <f t="shared" ref="AQ82:AQ145" si="3">IF(SUM(H82:AK82)=0,0,"ok")</f>
        <v>0</v>
      </c>
    </row>
    <row r="83" spans="1:43" ht="13.5" customHeight="1">
      <c r="A83" s="40">
        <v>20140900009</v>
      </c>
      <c r="B83" s="41" t="s">
        <v>138</v>
      </c>
      <c r="C83" s="41" t="s">
        <v>20</v>
      </c>
      <c r="D83" s="41" t="s">
        <v>20</v>
      </c>
      <c r="E83" s="41">
        <v>2.5</v>
      </c>
      <c r="F83" s="41" t="s">
        <v>77</v>
      </c>
      <c r="G83" s="42">
        <f ca="1">IFERROR(VLOOKUP(F83,'[1]2.仕掛品(製造部)'!MY:NB,4,0),0)</f>
        <v>1.3486946843755108</v>
      </c>
      <c r="H83" s="43">
        <v>0</v>
      </c>
      <c r="I83" s="43"/>
      <c r="J83" s="43">
        <v>0</v>
      </c>
      <c r="K83" s="44"/>
      <c r="L83" s="44"/>
      <c r="M83" s="44"/>
      <c r="N83" s="44"/>
      <c r="O83" s="44"/>
      <c r="P83" s="44"/>
      <c r="Q83" s="44"/>
      <c r="R83" s="45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5"/>
      <c r="AG83" s="44"/>
      <c r="AH83" s="44"/>
      <c r="AI83" s="46">
        <f>IFERROR(SUMIFS('4.3期末全在庫'!$G:$G,'4.3期末全在庫'!$B:$B,'4.仕掛品(製品課)'!A83,'4.3期末全在庫'!$K:$K,"半製品"),"")</f>
        <v>0</v>
      </c>
      <c r="AJ83" s="47"/>
      <c r="AK83" s="46">
        <f t="shared" si="2"/>
        <v>0</v>
      </c>
      <c r="AL83" s="48"/>
      <c r="AM83" s="16"/>
      <c r="AN83" s="7"/>
      <c r="AO83" s="4">
        <v>0</v>
      </c>
      <c r="AQ83" s="3">
        <f t="shared" si="3"/>
        <v>0</v>
      </c>
    </row>
    <row r="84" spans="1:43" ht="13.5" customHeight="1">
      <c r="A84" s="40">
        <v>20141100018</v>
      </c>
      <c r="B84" s="41" t="s">
        <v>139</v>
      </c>
      <c r="C84" s="41" t="s">
        <v>20</v>
      </c>
      <c r="D84" s="41" t="s">
        <v>20</v>
      </c>
      <c r="E84" s="41"/>
      <c r="F84" s="41"/>
      <c r="G84" s="42">
        <f ca="1">IFERROR(VLOOKUP(F84,'[1]2.仕掛品(製造部)'!MY:NB,4,0),0)</f>
        <v>0</v>
      </c>
      <c r="H84" s="43">
        <v>0</v>
      </c>
      <c r="I84" s="43"/>
      <c r="J84" s="43">
        <v>0</v>
      </c>
      <c r="K84" s="44"/>
      <c r="L84" s="44"/>
      <c r="M84" s="44"/>
      <c r="N84" s="44"/>
      <c r="O84" s="44"/>
      <c r="P84" s="44"/>
      <c r="Q84" s="44"/>
      <c r="R84" s="45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5"/>
      <c r="AG84" s="44"/>
      <c r="AH84" s="44"/>
      <c r="AI84" s="46">
        <f>IFERROR(SUMIFS('4.3期末全在庫'!$G:$G,'4.3期末全在庫'!$B:$B,'4.仕掛品(製品課)'!A84,'4.3期末全在庫'!$K:$K,"半製品"),"")</f>
        <v>0</v>
      </c>
      <c r="AJ84" s="47"/>
      <c r="AK84" s="46">
        <f t="shared" si="2"/>
        <v>0</v>
      </c>
      <c r="AL84" s="48"/>
      <c r="AM84" s="16"/>
      <c r="AN84" s="7"/>
      <c r="AO84" s="4">
        <v>0</v>
      </c>
      <c r="AQ84" s="3">
        <f t="shared" si="3"/>
        <v>0</v>
      </c>
    </row>
    <row r="85" spans="1:43" ht="13.5" customHeight="1">
      <c r="A85" s="40">
        <v>20151200008</v>
      </c>
      <c r="B85" s="41" t="s">
        <v>140</v>
      </c>
      <c r="C85" s="41" t="s">
        <v>20</v>
      </c>
      <c r="D85" s="41" t="s">
        <v>20</v>
      </c>
      <c r="E85" s="41">
        <v>2.5</v>
      </c>
      <c r="F85" s="41" t="s">
        <v>126</v>
      </c>
      <c r="G85" s="42">
        <f ca="1">IFERROR(VLOOKUP(F85,'[1]2.仕掛品(製造部)'!MY:NB,4,0),0)</f>
        <v>1.2657092176984073</v>
      </c>
      <c r="H85" s="43">
        <v>0</v>
      </c>
      <c r="I85" s="43"/>
      <c r="J85" s="43">
        <v>0</v>
      </c>
      <c r="K85" s="44"/>
      <c r="L85" s="44"/>
      <c r="M85" s="44"/>
      <c r="N85" s="44"/>
      <c r="O85" s="44"/>
      <c r="P85" s="44"/>
      <c r="Q85" s="44"/>
      <c r="R85" s="45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5"/>
      <c r="AG85" s="44"/>
      <c r="AH85" s="44"/>
      <c r="AI85" s="46">
        <f>IFERROR(SUMIFS('4.3期末全在庫'!$G:$G,'4.3期末全在庫'!$B:$B,'4.仕掛品(製品課)'!A85,'4.3期末全在庫'!$K:$K,"半製品"),"")</f>
        <v>0</v>
      </c>
      <c r="AJ85" s="47"/>
      <c r="AK85" s="46">
        <f t="shared" si="2"/>
        <v>0</v>
      </c>
      <c r="AL85" s="48"/>
      <c r="AM85" s="16"/>
      <c r="AN85" s="7"/>
      <c r="AO85" s="4">
        <v>0</v>
      </c>
      <c r="AQ85" s="3">
        <f t="shared" si="3"/>
        <v>0</v>
      </c>
    </row>
    <row r="86" spans="1:43" ht="13.5" customHeight="1">
      <c r="A86" s="40">
        <v>20160800001</v>
      </c>
      <c r="B86" s="41" t="s">
        <v>141</v>
      </c>
      <c r="C86" s="41" t="s">
        <v>20</v>
      </c>
      <c r="D86" s="41" t="s">
        <v>20</v>
      </c>
      <c r="E86" s="41"/>
      <c r="F86" s="41"/>
      <c r="G86" s="42">
        <f ca="1">IFERROR(VLOOKUP(F86,'[1]2.仕掛品(製造部)'!MY:NB,4,0),0)</f>
        <v>0</v>
      </c>
      <c r="H86" s="43">
        <v>0</v>
      </c>
      <c r="I86" s="43"/>
      <c r="J86" s="43">
        <v>0</v>
      </c>
      <c r="K86" s="44"/>
      <c r="L86" s="44"/>
      <c r="M86" s="44"/>
      <c r="N86" s="44"/>
      <c r="O86" s="44"/>
      <c r="P86" s="44"/>
      <c r="Q86" s="44"/>
      <c r="R86" s="45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5"/>
      <c r="AG86" s="44"/>
      <c r="AH86" s="44"/>
      <c r="AI86" s="46">
        <f>IFERROR(SUMIFS('4.3期末全在庫'!$G:$G,'4.3期末全在庫'!$B:$B,'4.仕掛品(製品課)'!A86,'4.3期末全在庫'!$K:$K,"半製品"),"")</f>
        <v>0</v>
      </c>
      <c r="AJ86" s="47"/>
      <c r="AK86" s="46">
        <f t="shared" si="2"/>
        <v>0</v>
      </c>
      <c r="AL86" s="48"/>
      <c r="AM86" s="16"/>
      <c r="AN86" s="7"/>
      <c r="AO86" s="4">
        <v>0</v>
      </c>
      <c r="AQ86" s="3">
        <f t="shared" si="3"/>
        <v>0</v>
      </c>
    </row>
    <row r="87" spans="1:43" ht="13.5" customHeight="1">
      <c r="A87" s="40">
        <v>20170300033</v>
      </c>
      <c r="B87" s="41" t="s">
        <v>142</v>
      </c>
      <c r="C87" s="41" t="s">
        <v>20</v>
      </c>
      <c r="D87" s="41" t="s">
        <v>20</v>
      </c>
      <c r="E87" s="41"/>
      <c r="F87" s="41"/>
      <c r="G87" s="42">
        <f ca="1">IFERROR(VLOOKUP(F87,'[1]2.仕掛品(製造部)'!MY:NB,4,0),0)</f>
        <v>0</v>
      </c>
      <c r="H87" s="43">
        <v>0</v>
      </c>
      <c r="I87" s="43"/>
      <c r="J87" s="43">
        <v>0</v>
      </c>
      <c r="K87" s="44"/>
      <c r="L87" s="44"/>
      <c r="M87" s="44"/>
      <c r="N87" s="44"/>
      <c r="O87" s="44"/>
      <c r="P87" s="44"/>
      <c r="Q87" s="44"/>
      <c r="R87" s="45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5"/>
      <c r="AG87" s="44"/>
      <c r="AH87" s="44"/>
      <c r="AI87" s="46">
        <f>IFERROR(SUMIFS('4.3期末全在庫'!$G:$G,'4.3期末全在庫'!$B:$B,'4.仕掛品(製品課)'!A87,'4.3期末全在庫'!$K:$K,"半製品"),"")</f>
        <v>0</v>
      </c>
      <c r="AJ87" s="47"/>
      <c r="AK87" s="46">
        <f t="shared" si="2"/>
        <v>0</v>
      </c>
      <c r="AL87" s="48"/>
      <c r="AM87" s="16"/>
      <c r="AN87" s="7"/>
      <c r="AO87" s="4">
        <v>0</v>
      </c>
      <c r="AQ87" s="3">
        <f t="shared" si="3"/>
        <v>0</v>
      </c>
    </row>
    <row r="88" spans="1:43" ht="13.5" customHeight="1">
      <c r="A88" s="40">
        <v>20170400032</v>
      </c>
      <c r="B88" s="41" t="s">
        <v>143</v>
      </c>
      <c r="C88" s="41" t="s">
        <v>20</v>
      </c>
      <c r="D88" s="41" t="s">
        <v>20</v>
      </c>
      <c r="E88" s="41"/>
      <c r="F88" s="41"/>
      <c r="G88" s="42">
        <f ca="1">IFERROR(VLOOKUP(F88,'[1]2.仕掛品(製造部)'!MY:NB,4,0),0)</f>
        <v>0</v>
      </c>
      <c r="H88" s="43">
        <v>0</v>
      </c>
      <c r="I88" s="43"/>
      <c r="J88" s="43">
        <v>0</v>
      </c>
      <c r="K88" s="44"/>
      <c r="L88" s="44"/>
      <c r="M88" s="44"/>
      <c r="N88" s="44"/>
      <c r="O88" s="44"/>
      <c r="P88" s="44"/>
      <c r="Q88" s="44"/>
      <c r="R88" s="45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5"/>
      <c r="AG88" s="44"/>
      <c r="AH88" s="44"/>
      <c r="AI88" s="46">
        <f>IFERROR(SUMIFS('4.3期末全在庫'!$G:$G,'4.3期末全在庫'!$B:$B,'4.仕掛品(製品課)'!A88,'4.3期末全在庫'!$K:$K,"半製品"),"")</f>
        <v>0</v>
      </c>
      <c r="AJ88" s="47"/>
      <c r="AK88" s="46">
        <f t="shared" si="2"/>
        <v>0</v>
      </c>
      <c r="AL88" s="48"/>
      <c r="AM88" s="16"/>
      <c r="AN88" s="7"/>
      <c r="AO88" s="4">
        <v>0</v>
      </c>
      <c r="AQ88" s="3">
        <f t="shared" si="3"/>
        <v>0</v>
      </c>
    </row>
    <row r="89" spans="1:43" ht="13.5" customHeight="1">
      <c r="A89" s="40">
        <v>20170400033</v>
      </c>
      <c r="B89" s="41" t="s">
        <v>144</v>
      </c>
      <c r="C89" s="41" t="s">
        <v>20</v>
      </c>
      <c r="D89" s="41" t="s">
        <v>20</v>
      </c>
      <c r="E89" s="41"/>
      <c r="F89" s="41"/>
      <c r="G89" s="42">
        <f ca="1">IFERROR(VLOOKUP(F89,'[1]2.仕掛品(製造部)'!MY:NB,4,0),0)</f>
        <v>0</v>
      </c>
      <c r="H89" s="43">
        <v>0</v>
      </c>
      <c r="I89" s="43"/>
      <c r="J89" s="43">
        <v>0</v>
      </c>
      <c r="K89" s="44"/>
      <c r="L89" s="44"/>
      <c r="M89" s="44"/>
      <c r="N89" s="44"/>
      <c r="O89" s="44"/>
      <c r="P89" s="44"/>
      <c r="Q89" s="44"/>
      <c r="R89" s="45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5"/>
      <c r="AG89" s="44"/>
      <c r="AH89" s="44"/>
      <c r="AI89" s="46">
        <f>IFERROR(SUMIFS('4.3期末全在庫'!$G:$G,'4.3期末全在庫'!$B:$B,'4.仕掛品(製品課)'!A89,'4.3期末全在庫'!$K:$K,"半製品"),"")</f>
        <v>0</v>
      </c>
      <c r="AJ89" s="47"/>
      <c r="AK89" s="46">
        <f t="shared" si="2"/>
        <v>0</v>
      </c>
      <c r="AL89" s="48"/>
      <c r="AM89" s="16"/>
      <c r="AN89" s="7"/>
      <c r="AO89" s="4">
        <v>0</v>
      </c>
      <c r="AQ89" s="3">
        <f t="shared" si="3"/>
        <v>0</v>
      </c>
    </row>
    <row r="90" spans="1:43" ht="13.5" customHeight="1">
      <c r="A90" s="40">
        <v>20170500057</v>
      </c>
      <c r="B90" s="41" t="s">
        <v>145</v>
      </c>
      <c r="C90" s="41" t="s">
        <v>20</v>
      </c>
      <c r="D90" s="41" t="s">
        <v>20</v>
      </c>
      <c r="E90" s="41">
        <v>2.5</v>
      </c>
      <c r="F90" s="41" t="s">
        <v>108</v>
      </c>
      <c r="G90" s="42">
        <f ca="1">IFERROR(VLOOKUP(F90,'[1]2.仕掛品(製造部)'!MY:NB,4,0),0)</f>
        <v>1.1499333504230713</v>
      </c>
      <c r="H90" s="43">
        <v>31600</v>
      </c>
      <c r="I90" s="43"/>
      <c r="J90" s="43">
        <v>67389.991589448211</v>
      </c>
      <c r="K90" s="44"/>
      <c r="L90" s="44"/>
      <c r="M90" s="44"/>
      <c r="N90" s="44"/>
      <c r="O90" s="44"/>
      <c r="P90" s="44"/>
      <c r="Q90" s="44"/>
      <c r="R90" s="45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5"/>
      <c r="AG90" s="44"/>
      <c r="AH90" s="44"/>
      <c r="AI90" s="46">
        <f>IFERROR(SUMIFS('4.3期末全在庫'!$G:$G,'4.3期末全在庫'!$B:$B,'4.仕掛品(製品課)'!A90,'4.3期末全在庫'!$K:$K,"半製品"),"")</f>
        <v>18000</v>
      </c>
      <c r="AJ90" s="47"/>
      <c r="AK90" s="46">
        <f ca="1">AI90*AF334/E109*E334</f>
        <v>125180.490226464</v>
      </c>
      <c r="AL90" s="48"/>
      <c r="AM90" s="16"/>
      <c r="AN90" s="7"/>
      <c r="AO90" s="4">
        <v>0</v>
      </c>
      <c r="AQ90" s="3" t="str">
        <f t="shared" ca="1" si="3"/>
        <v>ok</v>
      </c>
    </row>
    <row r="91" spans="1:43" ht="13.5" customHeight="1">
      <c r="A91" s="40">
        <v>20170500058</v>
      </c>
      <c r="B91" s="41" t="s">
        <v>146</v>
      </c>
      <c r="C91" s="41" t="s">
        <v>20</v>
      </c>
      <c r="D91" s="41" t="s">
        <v>20</v>
      </c>
      <c r="E91" s="41">
        <v>2.5</v>
      </c>
      <c r="F91" s="41" t="s">
        <v>147</v>
      </c>
      <c r="G91" s="42">
        <f ca="1">IFERROR(VLOOKUP(F91,'[1]2.仕掛品(製造部)'!MY:NB,4,0),0)</f>
        <v>1.2530513780924588</v>
      </c>
      <c r="H91" s="43">
        <v>8400</v>
      </c>
      <c r="I91" s="43"/>
      <c r="J91" s="43">
        <v>20308.945798892968</v>
      </c>
      <c r="K91" s="44"/>
      <c r="L91" s="44"/>
      <c r="M91" s="44"/>
      <c r="N91" s="44"/>
      <c r="O91" s="44"/>
      <c r="P91" s="44"/>
      <c r="Q91" s="44"/>
      <c r="R91" s="45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5"/>
      <c r="AG91" s="44"/>
      <c r="AH91" s="44"/>
      <c r="AI91" s="46">
        <f>IFERROR(SUMIFS('4.3期末全在庫'!$G:$G,'4.3期末全在庫'!$B:$B,'4.仕掛品(製品課)'!A91,'4.3期末全在庫'!$K:$K,"半製品"),"")</f>
        <v>26000</v>
      </c>
      <c r="AJ91" s="47"/>
      <c r="AK91" s="46">
        <f ca="1">AF273*AI91/E91*E273</f>
        <v>463797.99160498381</v>
      </c>
      <c r="AL91" s="48"/>
      <c r="AM91" s="16"/>
      <c r="AN91" s="7"/>
      <c r="AO91" s="4">
        <v>0</v>
      </c>
      <c r="AQ91" s="3" t="str">
        <f t="shared" ca="1" si="3"/>
        <v>ok</v>
      </c>
    </row>
    <row r="92" spans="1:43" ht="13.5" customHeight="1">
      <c r="A92" s="40">
        <v>20170700070</v>
      </c>
      <c r="B92" s="41" t="s">
        <v>148</v>
      </c>
      <c r="C92" s="41" t="s">
        <v>20</v>
      </c>
      <c r="D92" s="41" t="s">
        <v>20</v>
      </c>
      <c r="E92" s="41">
        <v>2.6</v>
      </c>
      <c r="F92" s="41" t="s">
        <v>149</v>
      </c>
      <c r="G92" s="42">
        <f ca="1">IFERROR(VLOOKUP(F92,'[1]2.仕掛品(製造部)'!MY:NB,4,0),0)</f>
        <v>2.7031087834885259</v>
      </c>
      <c r="H92" s="43">
        <v>0</v>
      </c>
      <c r="I92" s="43"/>
      <c r="J92" s="43">
        <v>0</v>
      </c>
      <c r="K92" s="44"/>
      <c r="L92" s="44"/>
      <c r="M92" s="44"/>
      <c r="N92" s="44"/>
      <c r="O92" s="44"/>
      <c r="P92" s="44"/>
      <c r="Q92" s="44"/>
      <c r="R92" s="45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5"/>
      <c r="AG92" s="44"/>
      <c r="AH92" s="44"/>
      <c r="AI92" s="46">
        <f>IFERROR(SUMIFS('4.3期末全在庫'!$G:$G,'4.3期末全在庫'!$B:$B,'4.仕掛品(製品課)'!A92,'4.3期末全在庫'!$K:$K,"半製品"),"")</f>
        <v>0</v>
      </c>
      <c r="AJ92" s="47"/>
      <c r="AK92" s="46">
        <f t="shared" si="2"/>
        <v>0</v>
      </c>
      <c r="AL92" s="48"/>
      <c r="AM92" s="16"/>
      <c r="AN92" s="7"/>
      <c r="AO92" s="4">
        <v>0</v>
      </c>
      <c r="AQ92" s="3">
        <f t="shared" si="3"/>
        <v>0</v>
      </c>
    </row>
    <row r="93" spans="1:43" ht="13.5" customHeight="1">
      <c r="A93" s="40">
        <v>20171100054</v>
      </c>
      <c r="B93" s="41" t="s">
        <v>150</v>
      </c>
      <c r="C93" s="41" t="s">
        <v>20</v>
      </c>
      <c r="D93" s="41" t="s">
        <v>20</v>
      </c>
      <c r="E93" s="41"/>
      <c r="F93" s="41"/>
      <c r="G93" s="42">
        <f ca="1">IFERROR(VLOOKUP(F93,'[1]2.仕掛品(製造部)'!MY:NB,4,0),0)</f>
        <v>0</v>
      </c>
      <c r="H93" s="43">
        <v>0</v>
      </c>
      <c r="I93" s="43"/>
      <c r="J93" s="43">
        <v>0</v>
      </c>
      <c r="K93" s="44"/>
      <c r="L93" s="44"/>
      <c r="M93" s="44"/>
      <c r="N93" s="44"/>
      <c r="O93" s="44"/>
      <c r="P93" s="44"/>
      <c r="Q93" s="44"/>
      <c r="R93" s="45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5"/>
      <c r="AG93" s="44"/>
      <c r="AH93" s="44"/>
      <c r="AI93" s="46">
        <f>IFERROR(SUMIFS('4.3期末全在庫'!$G:$G,'4.3期末全在庫'!$B:$B,'4.仕掛品(製品課)'!A93,'4.3期末全在庫'!$K:$K,"半製品"),"")</f>
        <v>0</v>
      </c>
      <c r="AJ93" s="47"/>
      <c r="AK93" s="46">
        <f t="shared" si="2"/>
        <v>0</v>
      </c>
      <c r="AL93" s="48"/>
      <c r="AM93" s="16"/>
      <c r="AN93" s="7"/>
      <c r="AO93" s="4">
        <v>0</v>
      </c>
      <c r="AQ93" s="3">
        <f t="shared" si="3"/>
        <v>0</v>
      </c>
    </row>
    <row r="94" spans="1:43" ht="13.5" customHeight="1">
      <c r="A94" s="40">
        <v>20180300010</v>
      </c>
      <c r="B94" s="41" t="s">
        <v>151</v>
      </c>
      <c r="C94" s="41" t="s">
        <v>20</v>
      </c>
      <c r="D94" s="41" t="s">
        <v>20</v>
      </c>
      <c r="E94" s="41"/>
      <c r="F94" s="41"/>
      <c r="G94" s="42">
        <f ca="1">IFERROR(VLOOKUP(F94,'[1]2.仕掛品(製造部)'!MY:NB,4,0),0)</f>
        <v>0</v>
      </c>
      <c r="H94" s="43">
        <v>0</v>
      </c>
      <c r="I94" s="43"/>
      <c r="J94" s="43">
        <v>0</v>
      </c>
      <c r="K94" s="44"/>
      <c r="L94" s="44"/>
      <c r="M94" s="44"/>
      <c r="N94" s="44"/>
      <c r="O94" s="44"/>
      <c r="P94" s="44"/>
      <c r="Q94" s="44"/>
      <c r="R94" s="45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5"/>
      <c r="AG94" s="44"/>
      <c r="AH94" s="44"/>
      <c r="AI94" s="46">
        <f>IFERROR(SUMIFS('4.3期末全在庫'!$G:$G,'4.3期末全在庫'!$B:$B,'4.仕掛品(製品課)'!A94,'4.3期末全在庫'!$K:$K,"半製品"),"")</f>
        <v>0</v>
      </c>
      <c r="AJ94" s="47"/>
      <c r="AK94" s="46">
        <f t="shared" si="2"/>
        <v>0</v>
      </c>
      <c r="AL94" s="48"/>
      <c r="AM94" s="16"/>
      <c r="AN94" s="7"/>
      <c r="AO94" s="4">
        <v>0</v>
      </c>
      <c r="AQ94" s="3">
        <f t="shared" si="3"/>
        <v>0</v>
      </c>
    </row>
    <row r="95" spans="1:43" ht="13.5" customHeight="1">
      <c r="A95" s="40">
        <v>20180400012</v>
      </c>
      <c r="B95" s="41" t="s">
        <v>152</v>
      </c>
      <c r="C95" s="41" t="s">
        <v>20</v>
      </c>
      <c r="D95" s="41" t="s">
        <v>20</v>
      </c>
      <c r="E95" s="41"/>
      <c r="F95" s="41"/>
      <c r="G95" s="42">
        <f ca="1">IFERROR(VLOOKUP(F95,'[1]2.仕掛品(製造部)'!MY:NB,4,0),0)</f>
        <v>0</v>
      </c>
      <c r="H95" s="43">
        <v>0</v>
      </c>
      <c r="I95" s="43"/>
      <c r="J95" s="43">
        <v>0</v>
      </c>
      <c r="K95" s="44"/>
      <c r="L95" s="44"/>
      <c r="M95" s="44"/>
      <c r="N95" s="44"/>
      <c r="O95" s="44"/>
      <c r="P95" s="44"/>
      <c r="Q95" s="44"/>
      <c r="R95" s="45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5"/>
      <c r="AG95" s="44"/>
      <c r="AH95" s="44"/>
      <c r="AI95" s="46">
        <f>IFERROR(SUMIFS('4.3期末全在庫'!$G:$G,'4.3期末全在庫'!$B:$B,'4.仕掛品(製品課)'!A95,'4.3期末全在庫'!$K:$K,"半製品"),"")</f>
        <v>0</v>
      </c>
      <c r="AJ95" s="47"/>
      <c r="AK95" s="46">
        <f t="shared" si="2"/>
        <v>0</v>
      </c>
      <c r="AL95" s="48"/>
      <c r="AM95" s="16"/>
      <c r="AN95" s="7">
        <v>341.64817951894429</v>
      </c>
      <c r="AO95" s="4">
        <v>1056.8316817358707</v>
      </c>
      <c r="AQ95" s="3">
        <f t="shared" si="3"/>
        <v>0</v>
      </c>
    </row>
    <row r="96" spans="1:43" ht="13.5" customHeight="1">
      <c r="A96" s="40">
        <v>20180400027</v>
      </c>
      <c r="B96" s="41" t="s">
        <v>153</v>
      </c>
      <c r="C96" s="41" t="s">
        <v>20</v>
      </c>
      <c r="D96" s="41" t="s">
        <v>20</v>
      </c>
      <c r="E96" s="41">
        <v>26</v>
      </c>
      <c r="F96" s="41" t="s">
        <v>57</v>
      </c>
      <c r="G96" s="42">
        <f ca="1">IFERROR(VLOOKUP(F96,'[1]2.仕掛品(製造部)'!MY:NB,4,0),0)</f>
        <v>1.1499333504230713</v>
      </c>
      <c r="H96" s="43">
        <v>0</v>
      </c>
      <c r="I96" s="43"/>
      <c r="J96" s="43">
        <v>0</v>
      </c>
      <c r="K96" s="44"/>
      <c r="L96" s="44"/>
      <c r="M96" s="44"/>
      <c r="N96" s="44"/>
      <c r="O96" s="44"/>
      <c r="P96" s="44"/>
      <c r="Q96" s="44"/>
      <c r="R96" s="45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5"/>
      <c r="AG96" s="44"/>
      <c r="AH96" s="44"/>
      <c r="AI96" s="46">
        <f>IFERROR(SUMIFS('4.3期末全在庫'!$G:$G,'4.3期末全在庫'!$B:$B,'4.仕掛品(製品課)'!A96,'4.3期末全在庫'!$K:$K,"半製品"),"")</f>
        <v>0</v>
      </c>
      <c r="AJ96" s="47"/>
      <c r="AK96" s="46">
        <f t="shared" si="2"/>
        <v>0</v>
      </c>
      <c r="AL96" s="48"/>
      <c r="AM96" s="16"/>
      <c r="AN96" s="7">
        <v>95.723269268510265</v>
      </c>
      <c r="AO96" s="4">
        <v>329.00287952130054</v>
      </c>
      <c r="AQ96" s="3">
        <f t="shared" si="3"/>
        <v>0</v>
      </c>
    </row>
    <row r="97" spans="1:43" ht="13.5" customHeight="1">
      <c r="A97" s="40">
        <v>20180400028</v>
      </c>
      <c r="B97" s="41" t="s">
        <v>154</v>
      </c>
      <c r="C97" s="41" t="s">
        <v>20</v>
      </c>
      <c r="D97" s="41" t="s">
        <v>20</v>
      </c>
      <c r="E97" s="41">
        <v>26</v>
      </c>
      <c r="F97" s="41" t="s">
        <v>155</v>
      </c>
      <c r="G97" s="42">
        <f ca="1">IFERROR(VLOOKUP(F97,'[1]2.仕掛品(製造部)'!MY:NB,4,0),0)</f>
        <v>1.2530513780924588</v>
      </c>
      <c r="H97" s="43">
        <v>0</v>
      </c>
      <c r="I97" s="43"/>
      <c r="J97" s="43">
        <v>0</v>
      </c>
      <c r="K97" s="44"/>
      <c r="L97" s="44"/>
      <c r="M97" s="44"/>
      <c r="N97" s="44"/>
      <c r="O97" s="44"/>
      <c r="P97" s="44"/>
      <c r="Q97" s="44"/>
      <c r="R97" s="45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5"/>
      <c r="AG97" s="44"/>
      <c r="AH97" s="44"/>
      <c r="AI97" s="46">
        <f>IFERROR(SUMIFS('4.3期末全在庫'!$G:$G,'4.3期末全在庫'!$B:$B,'4.仕掛品(製品課)'!A97,'4.3期末全在庫'!$K:$K,"半製品"),"")</f>
        <v>0</v>
      </c>
      <c r="AJ97" s="47"/>
      <c r="AK97" s="46">
        <f t="shared" si="2"/>
        <v>0</v>
      </c>
      <c r="AL97" s="48"/>
      <c r="AM97" s="16"/>
      <c r="AN97" s="7">
        <v>550.64154824263039</v>
      </c>
      <c r="AO97" s="4">
        <v>2161.6617605215242</v>
      </c>
      <c r="AQ97" s="3">
        <f t="shared" si="3"/>
        <v>0</v>
      </c>
    </row>
    <row r="98" spans="1:43" ht="13.5" customHeight="1">
      <c r="A98" s="40">
        <v>20180400029</v>
      </c>
      <c r="B98" s="41" t="s">
        <v>156</v>
      </c>
      <c r="C98" s="41" t="s">
        <v>20</v>
      </c>
      <c r="D98" s="41" t="s">
        <v>20</v>
      </c>
      <c r="E98" s="41">
        <v>26</v>
      </c>
      <c r="F98" s="41" t="s">
        <v>157</v>
      </c>
      <c r="G98" s="42">
        <f ca="1">IFERROR(VLOOKUP(F98,'[1]2.仕掛品(製造部)'!MY:NB,4,0),0)</f>
        <v>1.1798247848759411</v>
      </c>
      <c r="H98" s="43">
        <v>0</v>
      </c>
      <c r="I98" s="43"/>
      <c r="J98" s="43">
        <v>0</v>
      </c>
      <c r="K98" s="44"/>
      <c r="L98" s="44"/>
      <c r="M98" s="44"/>
      <c r="N98" s="44"/>
      <c r="O98" s="44"/>
      <c r="P98" s="44"/>
      <c r="Q98" s="44"/>
      <c r="R98" s="45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5"/>
      <c r="AG98" s="44"/>
      <c r="AH98" s="44"/>
      <c r="AI98" s="46">
        <f>IFERROR(SUMIFS('4.3期末全在庫'!$G:$G,'4.3期末全在庫'!$B:$B,'4.仕掛品(製品課)'!A98,'4.3期末全在庫'!$K:$K,"半製品"),"")</f>
        <v>0</v>
      </c>
      <c r="AJ98" s="47"/>
      <c r="AK98" s="46">
        <f t="shared" si="2"/>
        <v>0</v>
      </c>
      <c r="AL98" s="48"/>
      <c r="AM98" s="16"/>
      <c r="AN98" s="7">
        <v>721.07321228000001</v>
      </c>
      <c r="AO98" s="4">
        <v>3984.9366459135995</v>
      </c>
      <c r="AQ98" s="3">
        <f t="shared" si="3"/>
        <v>0</v>
      </c>
    </row>
    <row r="99" spans="1:43" ht="13.5" customHeight="1">
      <c r="A99" s="40">
        <v>20180700008</v>
      </c>
      <c r="B99" s="41" t="s">
        <v>158</v>
      </c>
      <c r="C99" s="41" t="s">
        <v>20</v>
      </c>
      <c r="D99" s="41" t="s">
        <v>20</v>
      </c>
      <c r="E99" s="41">
        <v>2.5</v>
      </c>
      <c r="F99" s="41" t="s">
        <v>157</v>
      </c>
      <c r="G99" s="42">
        <f ca="1">IFERROR(VLOOKUP(F99,'[1]2.仕掛品(製造部)'!MY:NB,4,0),0)</f>
        <v>1.1798247848759411</v>
      </c>
      <c r="H99" s="43">
        <v>40000</v>
      </c>
      <c r="I99" s="43"/>
      <c r="J99" s="43">
        <v>87224.698871296481</v>
      </c>
      <c r="K99" s="44"/>
      <c r="L99" s="44"/>
      <c r="M99" s="44"/>
      <c r="N99" s="44"/>
      <c r="O99" s="44"/>
      <c r="P99" s="44"/>
      <c r="Q99" s="44"/>
      <c r="R99" s="45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5"/>
      <c r="AG99" s="44"/>
      <c r="AH99" s="44"/>
      <c r="AI99" s="46">
        <f>IFERROR(SUMIFS('4.3期末全在庫'!$G:$G,'4.3期末全在庫'!$B:$B,'4.仕掛品(製品課)'!A99,'4.3期末全在庫'!$K:$K,"半製品"),"")</f>
        <v>24200</v>
      </c>
      <c r="AJ99" s="47"/>
      <c r="AK99" s="46">
        <f ca="1">AF333*AI99/E99*E333</f>
        <v>172038.19203362119</v>
      </c>
      <c r="AL99" s="48"/>
      <c r="AM99" s="16"/>
      <c r="AN99" s="7">
        <v>1775.9686710533333</v>
      </c>
      <c r="AO99" s="4">
        <v>7296.6701432368855</v>
      </c>
      <c r="AQ99" s="3" t="str">
        <f t="shared" ca="1" si="3"/>
        <v>ok</v>
      </c>
    </row>
    <row r="100" spans="1:43" ht="13.5" customHeight="1">
      <c r="A100" s="40">
        <v>20191200054</v>
      </c>
      <c r="B100" s="41" t="s">
        <v>159</v>
      </c>
      <c r="C100" s="41" t="s">
        <v>20</v>
      </c>
      <c r="D100" s="41" t="s">
        <v>20</v>
      </c>
      <c r="E100" s="41"/>
      <c r="F100" s="41"/>
      <c r="G100" s="42">
        <f ca="1">IFERROR(VLOOKUP(F100,'[1]2.仕掛品(製造部)'!MY:NB,4,0),0)</f>
        <v>0</v>
      </c>
      <c r="H100" s="43">
        <v>0</v>
      </c>
      <c r="I100" s="43"/>
      <c r="J100" s="43">
        <v>0</v>
      </c>
      <c r="K100" s="44"/>
      <c r="L100" s="44"/>
      <c r="M100" s="44"/>
      <c r="N100" s="44"/>
      <c r="O100" s="44"/>
      <c r="P100" s="44"/>
      <c r="Q100" s="44"/>
      <c r="R100" s="45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5"/>
      <c r="AG100" s="44"/>
      <c r="AH100" s="44"/>
      <c r="AI100" s="46">
        <f>IFERROR(SUMIFS('4.3期末全在庫'!$G:$G,'4.3期末全在庫'!$B:$B,'4.仕掛品(製品課)'!A100,'4.3期末全在庫'!$K:$K,"半製品"),"")</f>
        <v>0</v>
      </c>
      <c r="AJ100" s="47"/>
      <c r="AK100" s="46">
        <f t="shared" si="2"/>
        <v>0</v>
      </c>
      <c r="AL100" s="48"/>
      <c r="AM100" s="16"/>
      <c r="AN100" s="7">
        <v>138.98755884880637</v>
      </c>
      <c r="AO100" s="4">
        <v>293.86190620098034</v>
      </c>
      <c r="AQ100" s="3">
        <f t="shared" si="3"/>
        <v>0</v>
      </c>
    </row>
    <row r="101" spans="1:43" ht="13.5" customHeight="1">
      <c r="A101" s="40">
        <v>20191200056</v>
      </c>
      <c r="B101" s="41" t="s">
        <v>160</v>
      </c>
      <c r="C101" s="41" t="s">
        <v>20</v>
      </c>
      <c r="D101" s="41" t="s">
        <v>20</v>
      </c>
      <c r="E101" s="41"/>
      <c r="F101" s="41"/>
      <c r="G101" s="42">
        <f ca="1">IFERROR(VLOOKUP(F101,'[1]2.仕掛品(製造部)'!MY:NB,4,0),0)</f>
        <v>0</v>
      </c>
      <c r="H101" s="43">
        <v>0</v>
      </c>
      <c r="I101" s="43"/>
      <c r="J101" s="43">
        <v>0</v>
      </c>
      <c r="K101" s="44"/>
      <c r="L101" s="44"/>
      <c r="M101" s="44"/>
      <c r="N101" s="44"/>
      <c r="O101" s="44"/>
      <c r="P101" s="44"/>
      <c r="Q101" s="44"/>
      <c r="R101" s="45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5"/>
      <c r="AG101" s="44"/>
      <c r="AH101" s="44"/>
      <c r="AI101" s="46">
        <f>IFERROR(SUMIFS('4.3期末全在庫'!$G:$G,'4.3期末全在庫'!$B:$B,'4.仕掛品(製品課)'!A101,'4.3期末全在庫'!$K:$K,"半製品"),"")</f>
        <v>0</v>
      </c>
      <c r="AJ101" s="47"/>
      <c r="AK101" s="46">
        <f t="shared" si="2"/>
        <v>0</v>
      </c>
      <c r="AL101" s="48"/>
      <c r="AM101" s="16"/>
      <c r="AN101" s="7">
        <v>970.35568615384625</v>
      </c>
      <c r="AO101" s="4">
        <v>4245.3617165536216</v>
      </c>
      <c r="AQ101" s="3">
        <f t="shared" si="3"/>
        <v>0</v>
      </c>
    </row>
    <row r="102" spans="1:43" ht="13.5" customHeight="1">
      <c r="A102" s="40">
        <v>20191200065</v>
      </c>
      <c r="B102" s="41" t="s">
        <v>161</v>
      </c>
      <c r="C102" s="41" t="s">
        <v>20</v>
      </c>
      <c r="D102" s="41" t="s">
        <v>20</v>
      </c>
      <c r="E102" s="41">
        <v>5</v>
      </c>
      <c r="F102" s="41" t="s">
        <v>162</v>
      </c>
      <c r="G102" s="42">
        <f ca="1">IFERROR(VLOOKUP(F102,'[1]2.仕掛品(製造部)'!MY:NB,4,0),0)</f>
        <v>0</v>
      </c>
      <c r="H102" s="43">
        <v>0</v>
      </c>
      <c r="I102" s="43"/>
      <c r="J102" s="43">
        <v>0</v>
      </c>
      <c r="K102" s="44"/>
      <c r="L102" s="44"/>
      <c r="M102" s="44"/>
      <c r="N102" s="44"/>
      <c r="O102" s="44"/>
      <c r="P102" s="44"/>
      <c r="Q102" s="44"/>
      <c r="R102" s="45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5"/>
      <c r="AG102" s="44"/>
      <c r="AH102" s="44"/>
      <c r="AI102" s="46">
        <f>IFERROR(SUMIFS('4.3期末全在庫'!$G:$G,'4.3期末全在庫'!$B:$B,'4.仕掛品(製品課)'!A102,'4.3期末全在庫'!$K:$K,"半製品"),"")</f>
        <v>0</v>
      </c>
      <c r="AJ102" s="47"/>
      <c r="AK102" s="46">
        <f t="shared" si="2"/>
        <v>0</v>
      </c>
      <c r="AL102" s="48"/>
      <c r="AM102" s="16"/>
      <c r="AN102" s="7"/>
      <c r="AO102" s="4">
        <v>0</v>
      </c>
      <c r="AQ102" s="3">
        <f t="shared" si="3"/>
        <v>0</v>
      </c>
    </row>
    <row r="103" spans="1:43" ht="13.5" customHeight="1">
      <c r="A103" s="40">
        <v>20191200066</v>
      </c>
      <c r="B103" s="41" t="s">
        <v>163</v>
      </c>
      <c r="C103" s="41" t="s">
        <v>20</v>
      </c>
      <c r="D103" s="41" t="s">
        <v>20</v>
      </c>
      <c r="E103" s="41">
        <v>2.5</v>
      </c>
      <c r="F103" s="41" t="s">
        <v>155</v>
      </c>
      <c r="G103" s="42">
        <f ca="1">IFERROR(VLOOKUP(F103,'[1]2.仕掛品(製造部)'!MY:NB,4,0),0)</f>
        <v>1.2530513780924588</v>
      </c>
      <c r="H103" s="43">
        <v>0</v>
      </c>
      <c r="I103" s="43"/>
      <c r="J103" s="43">
        <v>0</v>
      </c>
      <c r="K103" s="44"/>
      <c r="L103" s="44"/>
      <c r="M103" s="44"/>
      <c r="N103" s="44"/>
      <c r="O103" s="44"/>
      <c r="P103" s="44"/>
      <c r="Q103" s="44"/>
      <c r="R103" s="45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5"/>
      <c r="AG103" s="44"/>
      <c r="AH103" s="44"/>
      <c r="AI103" s="46">
        <f>IFERROR(SUMIFS('4.3期末全在庫'!$G:$G,'4.3期末全在庫'!$B:$B,'4.仕掛品(製品課)'!A103,'4.3期末全在庫'!$K:$K,"半製品"),"")</f>
        <v>0</v>
      </c>
      <c r="AJ103" s="47"/>
      <c r="AK103" s="46">
        <f t="shared" si="2"/>
        <v>0</v>
      </c>
      <c r="AL103" s="48"/>
      <c r="AM103" s="16"/>
      <c r="AN103" s="7"/>
      <c r="AO103" s="4">
        <v>0</v>
      </c>
      <c r="AQ103" s="3">
        <f t="shared" si="3"/>
        <v>0</v>
      </c>
    </row>
    <row r="104" spans="1:43" ht="13.5" customHeight="1">
      <c r="A104" s="40">
        <v>20200100026</v>
      </c>
      <c r="B104" s="41" t="s">
        <v>164</v>
      </c>
      <c r="C104" s="41" t="s">
        <v>20</v>
      </c>
      <c r="D104" s="41" t="s">
        <v>20</v>
      </c>
      <c r="E104" s="41">
        <v>1.3</v>
      </c>
      <c r="F104" s="41" t="s">
        <v>93</v>
      </c>
      <c r="G104" s="42">
        <f ca="1">IFERROR(VLOOKUP(F104,'[1]2.仕掛品(製造部)'!MY:NB,4,0),0)</f>
        <v>1.5731245205740305</v>
      </c>
      <c r="H104" s="43">
        <v>0</v>
      </c>
      <c r="I104" s="43"/>
      <c r="J104" s="43">
        <v>0</v>
      </c>
      <c r="K104" s="44"/>
      <c r="L104" s="44"/>
      <c r="M104" s="44"/>
      <c r="N104" s="44"/>
      <c r="O104" s="44"/>
      <c r="P104" s="44"/>
      <c r="Q104" s="44"/>
      <c r="R104" s="45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5"/>
      <c r="AG104" s="44"/>
      <c r="AH104" s="44"/>
      <c r="AI104" s="46">
        <f>IFERROR(SUMIFS('4.3期末全在庫'!$G:$G,'4.3期末全在庫'!$B:$B,'4.仕掛品(製品課)'!A104,'4.3期末全在庫'!$K:$K,"半製品"),"")</f>
        <v>0</v>
      </c>
      <c r="AJ104" s="47"/>
      <c r="AK104" s="46">
        <f t="shared" si="2"/>
        <v>0</v>
      </c>
      <c r="AL104" s="48"/>
      <c r="AM104" s="16"/>
      <c r="AN104" s="7"/>
      <c r="AO104" s="4">
        <v>0</v>
      </c>
      <c r="AQ104" s="3">
        <f t="shared" si="3"/>
        <v>0</v>
      </c>
    </row>
    <row r="105" spans="1:43" ht="13.5" customHeight="1">
      <c r="A105" s="40">
        <v>20200200007</v>
      </c>
      <c r="B105" s="41" t="s">
        <v>165</v>
      </c>
      <c r="C105" s="41" t="s">
        <v>20</v>
      </c>
      <c r="D105" s="41" t="s">
        <v>20</v>
      </c>
      <c r="E105" s="41">
        <v>2.5</v>
      </c>
      <c r="F105" s="41" t="s">
        <v>166</v>
      </c>
      <c r="G105" s="42">
        <f ca="1">IFERROR(VLOOKUP(F105,'[1]2.仕掛品(製造部)'!MY:NB,4,0),0)</f>
        <v>0</v>
      </c>
      <c r="H105" s="43">
        <v>0</v>
      </c>
      <c r="I105" s="43"/>
      <c r="J105" s="43">
        <v>0</v>
      </c>
      <c r="K105" s="44"/>
      <c r="L105" s="44"/>
      <c r="M105" s="44"/>
      <c r="N105" s="44"/>
      <c r="O105" s="44"/>
      <c r="P105" s="44"/>
      <c r="Q105" s="44"/>
      <c r="R105" s="45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5"/>
      <c r="AG105" s="44"/>
      <c r="AH105" s="44"/>
      <c r="AI105" s="46">
        <f>IFERROR(SUMIFS('4.3期末全在庫'!$G:$G,'4.3期末全在庫'!$B:$B,'4.仕掛品(製品課)'!A105,'4.3期末全在庫'!$K:$K,"半製品"),"")</f>
        <v>0</v>
      </c>
      <c r="AJ105" s="47"/>
      <c r="AK105" s="46">
        <f t="shared" si="2"/>
        <v>0</v>
      </c>
      <c r="AL105" s="48"/>
      <c r="AM105" s="16"/>
      <c r="AN105" s="7"/>
      <c r="AO105" s="4">
        <v>0</v>
      </c>
      <c r="AQ105" s="3">
        <f t="shared" si="3"/>
        <v>0</v>
      </c>
    </row>
    <row r="106" spans="1:43" ht="13.5" customHeight="1">
      <c r="A106" s="40">
        <v>20200200008</v>
      </c>
      <c r="B106" s="41" t="s">
        <v>167</v>
      </c>
      <c r="C106" s="41" t="s">
        <v>20</v>
      </c>
      <c r="D106" s="41" t="s">
        <v>20</v>
      </c>
      <c r="E106" s="41">
        <v>2.5</v>
      </c>
      <c r="F106" s="41" t="s">
        <v>63</v>
      </c>
      <c r="G106" s="42">
        <f ca="1">IFERROR(VLOOKUP(F106,'[1]2.仕掛品(製造部)'!MY:NB,4,0),0)</f>
        <v>1.349963068994019</v>
      </c>
      <c r="H106" s="43">
        <v>0</v>
      </c>
      <c r="I106" s="43"/>
      <c r="J106" s="43">
        <v>0</v>
      </c>
      <c r="K106" s="44"/>
      <c r="L106" s="44"/>
      <c r="M106" s="44"/>
      <c r="N106" s="44"/>
      <c r="O106" s="44"/>
      <c r="P106" s="44"/>
      <c r="Q106" s="44"/>
      <c r="R106" s="45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5"/>
      <c r="AG106" s="44"/>
      <c r="AH106" s="44"/>
      <c r="AI106" s="46">
        <f>IFERROR(SUMIFS('4.3期末全在庫'!$G:$G,'4.3期末全在庫'!$B:$B,'4.仕掛品(製品課)'!A106,'4.3期末全在庫'!$K:$K,"半製品"),"")</f>
        <v>0</v>
      </c>
      <c r="AJ106" s="47"/>
      <c r="AK106" s="46">
        <f t="shared" si="2"/>
        <v>0</v>
      </c>
      <c r="AL106" s="48"/>
      <c r="AM106" s="16"/>
      <c r="AN106" s="7"/>
      <c r="AO106" s="4">
        <v>0</v>
      </c>
      <c r="AQ106" s="3">
        <f t="shared" si="3"/>
        <v>0</v>
      </c>
    </row>
    <row r="107" spans="1:43" ht="13.5" customHeight="1">
      <c r="A107" s="40">
        <v>20200300078</v>
      </c>
      <c r="B107" s="41" t="s">
        <v>168</v>
      </c>
      <c r="C107" s="41" t="s">
        <v>20</v>
      </c>
      <c r="D107" s="41" t="s">
        <v>20</v>
      </c>
      <c r="E107" s="41"/>
      <c r="F107" s="41"/>
      <c r="G107" s="42">
        <f ca="1">IFERROR(VLOOKUP(F107,'[1]2.仕掛品(製造部)'!MY:NB,4,0),0)</f>
        <v>0</v>
      </c>
      <c r="H107" s="43">
        <v>0</v>
      </c>
      <c r="I107" s="43"/>
      <c r="J107" s="43">
        <v>0</v>
      </c>
      <c r="K107" s="44"/>
      <c r="L107" s="44"/>
      <c r="M107" s="44"/>
      <c r="N107" s="44"/>
      <c r="O107" s="44"/>
      <c r="P107" s="44"/>
      <c r="Q107" s="44"/>
      <c r="R107" s="45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5"/>
      <c r="AG107" s="44"/>
      <c r="AH107" s="44"/>
      <c r="AI107" s="46">
        <f>IFERROR(SUMIFS('4.3期末全在庫'!$G:$G,'4.3期末全在庫'!$B:$B,'4.仕掛品(製品課)'!A107,'4.3期末全在庫'!$K:$K,"半製品"),"")</f>
        <v>0</v>
      </c>
      <c r="AJ107" s="47"/>
      <c r="AK107" s="46">
        <f t="shared" si="2"/>
        <v>0</v>
      </c>
      <c r="AL107" s="48"/>
      <c r="AM107" s="16"/>
      <c r="AN107" s="7">
        <v>197.18900570258114</v>
      </c>
      <c r="AO107" s="4">
        <v>0</v>
      </c>
      <c r="AQ107" s="3">
        <f t="shared" si="3"/>
        <v>0</v>
      </c>
    </row>
    <row r="108" spans="1:43" ht="13.5" customHeight="1">
      <c r="A108" s="40">
        <v>20200300113</v>
      </c>
      <c r="B108" s="41" t="s">
        <v>169</v>
      </c>
      <c r="C108" s="41" t="s">
        <v>20</v>
      </c>
      <c r="D108" s="41" t="s">
        <v>20</v>
      </c>
      <c r="E108" s="41">
        <v>2.5</v>
      </c>
      <c r="F108" s="41" t="s">
        <v>170</v>
      </c>
      <c r="G108" s="42">
        <f ca="1">IFERROR(VLOOKUP(F108,'[1]2.仕掛品(製造部)'!MY:NB,4,0),0)</f>
        <v>1.1798247848759411</v>
      </c>
      <c r="H108" s="43">
        <v>0</v>
      </c>
      <c r="I108" s="43"/>
      <c r="J108" s="43">
        <v>0</v>
      </c>
      <c r="K108" s="44"/>
      <c r="L108" s="44"/>
      <c r="M108" s="44"/>
      <c r="N108" s="44"/>
      <c r="O108" s="44"/>
      <c r="P108" s="44"/>
      <c r="Q108" s="44"/>
      <c r="R108" s="45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5"/>
      <c r="AG108" s="44"/>
      <c r="AH108" s="44"/>
      <c r="AI108" s="46">
        <f>IFERROR(SUMIFS('4.3期末全在庫'!$G:$G,'4.3期末全在庫'!$B:$B,'4.仕掛品(製品課)'!A108,'4.3期末全在庫'!$K:$K,"半製品"),"")</f>
        <v>0</v>
      </c>
      <c r="AJ108" s="47"/>
      <c r="AK108" s="46">
        <f t="shared" si="2"/>
        <v>0</v>
      </c>
      <c r="AL108" s="48"/>
      <c r="AM108" s="16"/>
      <c r="AN108" s="7"/>
      <c r="AO108" s="4">
        <v>0</v>
      </c>
      <c r="AQ108" s="3">
        <f t="shared" si="3"/>
        <v>0</v>
      </c>
    </row>
    <row r="109" spans="1:43" ht="13.5" customHeight="1">
      <c r="A109" s="40">
        <v>20200300114</v>
      </c>
      <c r="B109" s="41" t="s">
        <v>171</v>
      </c>
      <c r="C109" s="41" t="s">
        <v>20</v>
      </c>
      <c r="D109" s="41" t="s">
        <v>20</v>
      </c>
      <c r="E109" s="41">
        <v>2.5</v>
      </c>
      <c r="F109" s="41" t="s">
        <v>172</v>
      </c>
      <c r="G109" s="42">
        <f ca="1">IFERROR(VLOOKUP(F109,'[1]2.仕掛品(製造部)'!MY:NB,4,0),0)</f>
        <v>1.0493128338125248</v>
      </c>
      <c r="H109" s="43">
        <v>0</v>
      </c>
      <c r="I109" s="43"/>
      <c r="J109" s="43">
        <v>0</v>
      </c>
      <c r="K109" s="44"/>
      <c r="L109" s="44"/>
      <c r="M109" s="44"/>
      <c r="N109" s="44"/>
      <c r="O109" s="44"/>
      <c r="P109" s="44"/>
      <c r="Q109" s="44"/>
      <c r="R109" s="45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5"/>
      <c r="AG109" s="44"/>
      <c r="AH109" s="44"/>
      <c r="AI109" s="46">
        <f>IFERROR(SUMIFS('4.3期末全在庫'!$G:$G,'4.3期末全在庫'!$B:$B,'4.仕掛品(製品課)'!A109,'4.3期末全在庫'!$K:$K,"半製品"),"")</f>
        <v>0</v>
      </c>
      <c r="AJ109" s="47"/>
      <c r="AK109" s="46">
        <f t="shared" si="2"/>
        <v>0</v>
      </c>
      <c r="AL109" s="48"/>
      <c r="AM109" s="16"/>
      <c r="AN109" s="7"/>
      <c r="AO109" s="4">
        <v>0</v>
      </c>
      <c r="AQ109" s="3">
        <f t="shared" si="3"/>
        <v>0</v>
      </c>
    </row>
    <row r="110" spans="1:43" ht="13.5" customHeight="1">
      <c r="A110" s="40">
        <v>20200300121</v>
      </c>
      <c r="B110" s="41" t="s">
        <v>173</v>
      </c>
      <c r="C110" s="41" t="s">
        <v>20</v>
      </c>
      <c r="D110" s="41" t="s">
        <v>20</v>
      </c>
      <c r="E110" s="41"/>
      <c r="F110" s="41"/>
      <c r="G110" s="42">
        <f ca="1">IFERROR(VLOOKUP(F110,'[1]2.仕掛品(製造部)'!MY:NB,4,0),0)</f>
        <v>0</v>
      </c>
      <c r="H110" s="43">
        <v>0</v>
      </c>
      <c r="I110" s="43"/>
      <c r="J110" s="43">
        <v>0</v>
      </c>
      <c r="K110" s="44"/>
      <c r="L110" s="44"/>
      <c r="M110" s="44"/>
      <c r="N110" s="44"/>
      <c r="O110" s="44"/>
      <c r="P110" s="44"/>
      <c r="Q110" s="44"/>
      <c r="R110" s="45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5"/>
      <c r="AG110" s="44"/>
      <c r="AH110" s="44"/>
      <c r="AI110" s="46">
        <f>IFERROR(SUMIFS('4.3期末全在庫'!$G:$G,'4.3期末全在庫'!$B:$B,'4.仕掛品(製品課)'!A110,'4.3期末全在庫'!$K:$K,"半製品"),"")</f>
        <v>0</v>
      </c>
      <c r="AJ110" s="47"/>
      <c r="AK110" s="46">
        <f t="shared" si="2"/>
        <v>0</v>
      </c>
      <c r="AL110" s="48"/>
      <c r="AM110" s="16"/>
      <c r="AN110" s="7"/>
      <c r="AO110" s="4">
        <v>2285.3468523107954</v>
      </c>
      <c r="AQ110" s="3">
        <f t="shared" si="3"/>
        <v>0</v>
      </c>
    </row>
    <row r="111" spans="1:43" ht="13.5" customHeight="1">
      <c r="A111" s="40">
        <v>20200300122</v>
      </c>
      <c r="B111" s="41" t="s">
        <v>174</v>
      </c>
      <c r="C111" s="41" t="s">
        <v>20</v>
      </c>
      <c r="D111" s="41" t="s">
        <v>20</v>
      </c>
      <c r="E111" s="41">
        <v>6.5</v>
      </c>
      <c r="F111" s="41" t="s">
        <v>93</v>
      </c>
      <c r="G111" s="42">
        <f ca="1">IFERROR(VLOOKUP(F111,'[1]2.仕掛品(製造部)'!MY:NB,4,0),0)</f>
        <v>1.5731245205740305</v>
      </c>
      <c r="H111" s="43">
        <v>0</v>
      </c>
      <c r="I111" s="43"/>
      <c r="J111" s="43">
        <v>0</v>
      </c>
      <c r="K111" s="44"/>
      <c r="L111" s="44"/>
      <c r="M111" s="44"/>
      <c r="N111" s="44"/>
      <c r="O111" s="44"/>
      <c r="P111" s="44"/>
      <c r="Q111" s="44"/>
      <c r="R111" s="45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5"/>
      <c r="AG111" s="44"/>
      <c r="AH111" s="44"/>
      <c r="AI111" s="46">
        <f>IFERROR(SUMIFS('4.3期末全在庫'!$G:$G,'4.3期末全在庫'!$B:$B,'4.仕掛品(製品課)'!A111,'4.3期末全在庫'!$K:$K,"半製品"),"")</f>
        <v>0</v>
      </c>
      <c r="AJ111" s="47"/>
      <c r="AK111" s="46">
        <f t="shared" si="2"/>
        <v>0</v>
      </c>
      <c r="AL111" s="48"/>
      <c r="AM111" s="16"/>
      <c r="AN111" s="7"/>
      <c r="AO111" s="4">
        <v>0</v>
      </c>
      <c r="AQ111" s="3">
        <f t="shared" si="3"/>
        <v>0</v>
      </c>
    </row>
    <row r="112" spans="1:43" ht="13.5" customHeight="1">
      <c r="A112" s="40">
        <v>20200400041</v>
      </c>
      <c r="B112" s="41" t="s">
        <v>175</v>
      </c>
      <c r="C112" s="41" t="s">
        <v>20</v>
      </c>
      <c r="D112" s="41" t="s">
        <v>20</v>
      </c>
      <c r="E112" s="41"/>
      <c r="F112" s="41"/>
      <c r="G112" s="42">
        <f ca="1">IFERROR(VLOOKUP(F112,'[1]2.仕掛品(製造部)'!MY:NB,4,0),0)</f>
        <v>0</v>
      </c>
      <c r="H112" s="43">
        <v>0</v>
      </c>
      <c r="I112" s="43"/>
      <c r="J112" s="43">
        <v>0</v>
      </c>
      <c r="K112" s="44"/>
      <c r="L112" s="44"/>
      <c r="M112" s="44"/>
      <c r="N112" s="44"/>
      <c r="O112" s="44"/>
      <c r="P112" s="44"/>
      <c r="Q112" s="44"/>
      <c r="R112" s="45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5"/>
      <c r="AG112" s="44"/>
      <c r="AH112" s="44"/>
      <c r="AI112" s="46">
        <f>IFERROR(SUMIFS('4.3期末全在庫'!$G:$G,'4.3期末全在庫'!$B:$B,'4.仕掛品(製品課)'!A112,'4.3期末全在庫'!$K:$K,"半製品"),"")</f>
        <v>0</v>
      </c>
      <c r="AJ112" s="47"/>
      <c r="AK112" s="46">
        <f t="shared" si="2"/>
        <v>0</v>
      </c>
      <c r="AL112" s="48"/>
      <c r="AM112" s="16"/>
      <c r="AN112" s="7"/>
      <c r="AO112" s="4">
        <v>0</v>
      </c>
      <c r="AQ112" s="3">
        <f t="shared" si="3"/>
        <v>0</v>
      </c>
    </row>
    <row r="113" spans="1:43" ht="13.5" customHeight="1">
      <c r="A113" s="40">
        <v>20200700028</v>
      </c>
      <c r="B113" s="41" t="s">
        <v>176</v>
      </c>
      <c r="C113" s="41" t="s">
        <v>20</v>
      </c>
      <c r="D113" s="41" t="s">
        <v>20</v>
      </c>
      <c r="E113" s="41"/>
      <c r="F113" s="41"/>
      <c r="G113" s="42">
        <f ca="1">IFERROR(VLOOKUP(F113,'[1]2.仕掛品(製造部)'!MY:NB,4,0),0)</f>
        <v>0</v>
      </c>
      <c r="H113" s="43">
        <v>0</v>
      </c>
      <c r="I113" s="43"/>
      <c r="J113" s="43">
        <v>0</v>
      </c>
      <c r="K113" s="44"/>
      <c r="L113" s="44"/>
      <c r="M113" s="44"/>
      <c r="N113" s="44"/>
      <c r="O113" s="44"/>
      <c r="P113" s="44"/>
      <c r="Q113" s="44"/>
      <c r="R113" s="45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5"/>
      <c r="AG113" s="44"/>
      <c r="AH113" s="44"/>
      <c r="AI113" s="46">
        <f>IFERROR(SUMIFS('4.3期末全在庫'!$G:$G,'4.3期末全在庫'!$B:$B,'4.仕掛品(製品課)'!A113,'4.3期末全在庫'!$K:$K,"半製品"),"")</f>
        <v>0</v>
      </c>
      <c r="AJ113" s="47"/>
      <c r="AK113" s="46">
        <f t="shared" si="2"/>
        <v>0</v>
      </c>
      <c r="AL113" s="48"/>
      <c r="AM113" s="16"/>
      <c r="AN113" s="7"/>
      <c r="AO113" s="4">
        <v>0</v>
      </c>
      <c r="AQ113" s="3">
        <f t="shared" si="3"/>
        <v>0</v>
      </c>
    </row>
    <row r="114" spans="1:43" ht="13.5" customHeight="1">
      <c r="A114" s="40">
        <v>20201000039</v>
      </c>
      <c r="B114" s="41" t="s">
        <v>177</v>
      </c>
      <c r="C114" s="41" t="s">
        <v>20</v>
      </c>
      <c r="D114" s="41" t="s">
        <v>20</v>
      </c>
      <c r="E114" s="41">
        <v>5</v>
      </c>
      <c r="F114" s="41" t="s">
        <v>178</v>
      </c>
      <c r="G114" s="42">
        <f ca="1">IFERROR(VLOOKUP(F114,'[1]2.仕掛品(製造部)'!MY:NB,4,0),0)</f>
        <v>1.4216078125032778</v>
      </c>
      <c r="H114" s="43">
        <v>0</v>
      </c>
      <c r="I114" s="43"/>
      <c r="J114" s="43">
        <v>0</v>
      </c>
      <c r="K114" s="44"/>
      <c r="L114" s="44"/>
      <c r="M114" s="44"/>
      <c r="N114" s="44"/>
      <c r="O114" s="44"/>
      <c r="P114" s="44"/>
      <c r="Q114" s="44"/>
      <c r="R114" s="45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5"/>
      <c r="AG114" s="44"/>
      <c r="AH114" s="44"/>
      <c r="AI114" s="46">
        <f>IFERROR(SUMIFS('4.3期末全在庫'!$G:$G,'4.3期末全在庫'!$B:$B,'4.仕掛品(製品課)'!A114,'4.3期末全在庫'!$K:$K,"半製品"),"")</f>
        <v>0</v>
      </c>
      <c r="AJ114" s="47"/>
      <c r="AK114" s="46">
        <f t="shared" si="2"/>
        <v>0</v>
      </c>
      <c r="AL114" s="48"/>
      <c r="AM114" s="16"/>
      <c r="AN114" s="7"/>
      <c r="AO114" s="4">
        <v>0</v>
      </c>
      <c r="AQ114" s="3">
        <f t="shared" si="3"/>
        <v>0</v>
      </c>
    </row>
    <row r="115" spans="1:43" ht="13.5" customHeight="1">
      <c r="A115" s="40">
        <v>20201000040</v>
      </c>
      <c r="B115" s="41" t="s">
        <v>179</v>
      </c>
      <c r="C115" s="41" t="s">
        <v>20</v>
      </c>
      <c r="D115" s="41" t="s">
        <v>20</v>
      </c>
      <c r="E115" s="41">
        <v>5</v>
      </c>
      <c r="F115" s="41" t="s">
        <v>180</v>
      </c>
      <c r="G115" s="42">
        <f ca="1">IFERROR(VLOOKUP(F115,'[1]2.仕掛品(製造部)'!MY:NB,4,0),0)</f>
        <v>1.3000228323212888</v>
      </c>
      <c r="H115" s="43">
        <v>0</v>
      </c>
      <c r="I115" s="43"/>
      <c r="J115" s="43">
        <v>0</v>
      </c>
      <c r="K115" s="44"/>
      <c r="L115" s="44"/>
      <c r="M115" s="44"/>
      <c r="N115" s="44"/>
      <c r="O115" s="44"/>
      <c r="P115" s="44"/>
      <c r="Q115" s="44"/>
      <c r="R115" s="45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5"/>
      <c r="AG115" s="44"/>
      <c r="AH115" s="44"/>
      <c r="AI115" s="46">
        <f>IFERROR(SUMIFS('4.3期末全在庫'!$G:$G,'4.3期末全在庫'!$B:$B,'4.仕掛品(製品課)'!A115,'4.3期末全在庫'!$K:$K,"半製品"),"")</f>
        <v>0</v>
      </c>
      <c r="AJ115" s="47"/>
      <c r="AK115" s="46">
        <f t="shared" si="2"/>
        <v>0</v>
      </c>
      <c r="AL115" s="48"/>
      <c r="AM115" s="16"/>
      <c r="AN115" s="7"/>
      <c r="AO115" s="4">
        <v>0</v>
      </c>
      <c r="AQ115" s="3">
        <f t="shared" si="3"/>
        <v>0</v>
      </c>
    </row>
    <row r="116" spans="1:43" ht="13.5" customHeight="1">
      <c r="A116" s="40">
        <v>20201100060</v>
      </c>
      <c r="B116" s="41" t="s">
        <v>181</v>
      </c>
      <c r="C116" s="41" t="s">
        <v>20</v>
      </c>
      <c r="D116" s="41" t="s">
        <v>20</v>
      </c>
      <c r="E116" s="41">
        <v>2.5</v>
      </c>
      <c r="F116" s="41" t="s">
        <v>182</v>
      </c>
      <c r="G116" s="42">
        <f ca="1">IFERROR(VLOOKUP(F116,'[1]2.仕掛品(製造部)'!MY:NB,4,0),0)</f>
        <v>4.0081229481912928</v>
      </c>
      <c r="H116" s="43">
        <v>0</v>
      </c>
      <c r="I116" s="43"/>
      <c r="J116" s="43">
        <v>0</v>
      </c>
      <c r="K116" s="44"/>
      <c r="L116" s="44"/>
      <c r="M116" s="44"/>
      <c r="N116" s="44"/>
      <c r="O116" s="44"/>
      <c r="P116" s="44"/>
      <c r="Q116" s="44"/>
      <c r="R116" s="45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5"/>
      <c r="AG116" s="44"/>
      <c r="AH116" s="44"/>
      <c r="AI116" s="46">
        <f>IFERROR(SUMIFS('4.3期末全在庫'!$G:$G,'4.3期末全在庫'!$B:$B,'4.仕掛品(製品課)'!A116,'4.3期末全在庫'!$K:$K,"半製品"),"")</f>
        <v>0</v>
      </c>
      <c r="AJ116" s="47"/>
      <c r="AK116" s="46">
        <f t="shared" si="2"/>
        <v>0</v>
      </c>
      <c r="AL116" s="48"/>
      <c r="AM116" s="16"/>
      <c r="AN116" s="7"/>
      <c r="AO116" s="4">
        <v>263.48704885465639</v>
      </c>
      <c r="AQ116" s="3">
        <f t="shared" si="3"/>
        <v>0</v>
      </c>
    </row>
    <row r="117" spans="1:43" ht="13.5" customHeight="1">
      <c r="A117" s="40">
        <v>20210300058</v>
      </c>
      <c r="B117" s="41" t="s">
        <v>183</v>
      </c>
      <c r="C117" s="41" t="s">
        <v>20</v>
      </c>
      <c r="D117" s="41" t="s">
        <v>20</v>
      </c>
      <c r="E117" s="41">
        <v>5</v>
      </c>
      <c r="F117" s="41" t="s">
        <v>126</v>
      </c>
      <c r="G117" s="42">
        <f ca="1">IFERROR(VLOOKUP(F117,'[1]2.仕掛品(製造部)'!MY:NB,4,0),0)</f>
        <v>1.2657092176984073</v>
      </c>
      <c r="H117" s="43">
        <v>0</v>
      </c>
      <c r="I117" s="43"/>
      <c r="J117" s="43">
        <v>0</v>
      </c>
      <c r="K117" s="44"/>
      <c r="L117" s="44"/>
      <c r="M117" s="44"/>
      <c r="N117" s="44"/>
      <c r="O117" s="44"/>
      <c r="P117" s="44"/>
      <c r="Q117" s="44"/>
      <c r="R117" s="45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5"/>
      <c r="AG117" s="44"/>
      <c r="AH117" s="44"/>
      <c r="AI117" s="46">
        <f>IFERROR(SUMIFS('4.3期末全在庫'!$G:$G,'4.3期末全在庫'!$B:$B,'4.仕掛品(製品課)'!A117,'4.3期末全在庫'!$K:$K,"半製品"),"")</f>
        <v>0</v>
      </c>
      <c r="AJ117" s="47"/>
      <c r="AK117" s="46">
        <f t="shared" si="2"/>
        <v>0</v>
      </c>
      <c r="AL117" s="48"/>
      <c r="AM117" s="16"/>
      <c r="AN117" s="7"/>
      <c r="AO117" s="4">
        <v>742.06556616209366</v>
      </c>
      <c r="AQ117" s="3">
        <f t="shared" si="3"/>
        <v>0</v>
      </c>
    </row>
    <row r="118" spans="1:43" ht="13.5" customHeight="1">
      <c r="A118" s="40">
        <v>20210300059</v>
      </c>
      <c r="B118" s="41" t="s">
        <v>184</v>
      </c>
      <c r="C118" s="41" t="s">
        <v>20</v>
      </c>
      <c r="D118" s="41" t="s">
        <v>20</v>
      </c>
      <c r="E118" s="41">
        <v>5</v>
      </c>
      <c r="F118" s="41" t="s">
        <v>185</v>
      </c>
      <c r="G118" s="42">
        <f ca="1">IFERROR(VLOOKUP(F118,'[1]2.仕掛品(製造部)'!MY:NB,4,0),0)</f>
        <v>1.3486946843755108</v>
      </c>
      <c r="H118" s="43">
        <v>0</v>
      </c>
      <c r="I118" s="43"/>
      <c r="J118" s="43">
        <v>0</v>
      </c>
      <c r="K118" s="44"/>
      <c r="L118" s="44"/>
      <c r="M118" s="44"/>
      <c r="N118" s="44"/>
      <c r="O118" s="44"/>
      <c r="P118" s="44"/>
      <c r="Q118" s="44"/>
      <c r="R118" s="45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5"/>
      <c r="AG118" s="44"/>
      <c r="AH118" s="44"/>
      <c r="AI118" s="46">
        <f>IFERROR(SUMIFS('4.3期末全在庫'!$G:$G,'4.3期末全在庫'!$B:$B,'4.仕掛品(製品課)'!A118,'4.3期末全在庫'!$K:$K,"半製品"),"")</f>
        <v>0</v>
      </c>
      <c r="AJ118" s="47"/>
      <c r="AK118" s="46">
        <f t="shared" si="2"/>
        <v>0</v>
      </c>
      <c r="AL118" s="48"/>
      <c r="AM118" s="16"/>
      <c r="AN118" s="7"/>
      <c r="AO118" s="4">
        <v>483.95580401875668</v>
      </c>
      <c r="AQ118" s="3">
        <f t="shared" si="3"/>
        <v>0</v>
      </c>
    </row>
    <row r="119" spans="1:43" ht="13.5" customHeight="1">
      <c r="A119" s="40">
        <v>20210500030</v>
      </c>
      <c r="B119" s="41" t="s">
        <v>186</v>
      </c>
      <c r="C119" s="41" t="s">
        <v>20</v>
      </c>
      <c r="D119" s="41" t="s">
        <v>20</v>
      </c>
      <c r="E119" s="41">
        <v>2.5</v>
      </c>
      <c r="F119" s="41" t="s">
        <v>187</v>
      </c>
      <c r="G119" s="42">
        <f ca="1">IFERROR(VLOOKUP(F119,'[1]2.仕掛品(製造部)'!MY:NB,4,0),0)</f>
        <v>0</v>
      </c>
      <c r="H119" s="43">
        <v>0</v>
      </c>
      <c r="I119" s="43"/>
      <c r="J119" s="43">
        <v>0</v>
      </c>
      <c r="K119" s="44"/>
      <c r="L119" s="44"/>
      <c r="M119" s="44"/>
      <c r="N119" s="44"/>
      <c r="O119" s="44"/>
      <c r="P119" s="44"/>
      <c r="Q119" s="44"/>
      <c r="R119" s="45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5"/>
      <c r="AG119" s="44"/>
      <c r="AH119" s="44"/>
      <c r="AI119" s="46">
        <f>IFERROR(SUMIFS('4.3期末全在庫'!$G:$G,'4.3期末全在庫'!$B:$B,'4.仕掛品(製品課)'!A119,'4.3期末全在庫'!$K:$K,"半製品"),"")</f>
        <v>0</v>
      </c>
      <c r="AJ119" s="47"/>
      <c r="AK119" s="46">
        <f t="shared" si="2"/>
        <v>0</v>
      </c>
      <c r="AL119" s="48"/>
      <c r="AM119" s="16"/>
      <c r="AN119" s="7"/>
      <c r="AO119" s="4">
        <v>613.01068509042511</v>
      </c>
      <c r="AQ119" s="3">
        <f t="shared" si="3"/>
        <v>0</v>
      </c>
    </row>
    <row r="120" spans="1:43" ht="13.5" customHeight="1">
      <c r="A120" s="40">
        <v>20210500033</v>
      </c>
      <c r="B120" s="41" t="s">
        <v>188</v>
      </c>
      <c r="C120" s="41" t="s">
        <v>20</v>
      </c>
      <c r="D120" s="41" t="s">
        <v>20</v>
      </c>
      <c r="E120" s="41"/>
      <c r="F120" s="41"/>
      <c r="G120" s="42">
        <f ca="1">IFERROR(VLOOKUP(F120,'[1]2.仕掛品(製造部)'!MY:NB,4,0),0)</f>
        <v>0</v>
      </c>
      <c r="H120" s="43">
        <v>0</v>
      </c>
      <c r="I120" s="43"/>
      <c r="J120" s="43">
        <v>0</v>
      </c>
      <c r="K120" s="44"/>
      <c r="L120" s="44"/>
      <c r="M120" s="44"/>
      <c r="N120" s="44"/>
      <c r="O120" s="44"/>
      <c r="P120" s="44"/>
      <c r="Q120" s="44"/>
      <c r="R120" s="45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5"/>
      <c r="AG120" s="44"/>
      <c r="AH120" s="44"/>
      <c r="AI120" s="46">
        <f>IFERROR(SUMIFS('4.3期末全在庫'!$G:$G,'4.3期末全在庫'!$B:$B,'4.仕掛品(製品課)'!A120,'4.3期末全在庫'!$K:$K,"半製品"),"")</f>
        <v>0</v>
      </c>
      <c r="AJ120" s="47"/>
      <c r="AK120" s="46">
        <f t="shared" si="2"/>
        <v>0</v>
      </c>
      <c r="AL120" s="48"/>
      <c r="AM120" s="16"/>
      <c r="AN120" s="7"/>
      <c r="AO120" s="4">
        <v>215.09146845278076</v>
      </c>
      <c r="AQ120" s="3">
        <f t="shared" si="3"/>
        <v>0</v>
      </c>
    </row>
    <row r="121" spans="1:43" ht="13.5" customHeight="1">
      <c r="A121" s="40">
        <v>20230200038</v>
      </c>
      <c r="B121" s="41" t="s">
        <v>189</v>
      </c>
      <c r="C121" s="41" t="s">
        <v>20</v>
      </c>
      <c r="D121" s="41" t="s">
        <v>20</v>
      </c>
      <c r="E121" s="41">
        <v>5</v>
      </c>
      <c r="F121" s="41" t="s">
        <v>180</v>
      </c>
      <c r="G121" s="42">
        <f ca="1">IFERROR(VLOOKUP(F121,'[1]2.仕掛品(製造部)'!MY:NB,4,0),0)</f>
        <v>1.3000228323212888</v>
      </c>
      <c r="H121" s="43">
        <v>0</v>
      </c>
      <c r="I121" s="49"/>
      <c r="J121" s="43">
        <v>0</v>
      </c>
      <c r="K121" s="44"/>
      <c r="L121" s="44"/>
      <c r="M121" s="44"/>
      <c r="N121" s="44"/>
      <c r="O121" s="44"/>
      <c r="P121" s="44"/>
      <c r="Q121" s="44"/>
      <c r="R121" s="45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5"/>
      <c r="AG121" s="44"/>
      <c r="AH121" s="44"/>
      <c r="AI121" s="46">
        <f>IFERROR(SUMIFS('4.3期末全在庫'!$G:$G,'4.3期末全在庫'!$B:$B,'4.仕掛品(製品課)'!A121,'4.3期末全在庫'!$K:$K,"半製品"),"")</f>
        <v>0</v>
      </c>
      <c r="AJ121" s="47"/>
      <c r="AK121" s="46">
        <f t="shared" si="2"/>
        <v>0</v>
      </c>
      <c r="AL121" s="48"/>
      <c r="AM121" s="50"/>
      <c r="AN121" s="7"/>
      <c r="AO121" s="4">
        <v>2399.2885693013413</v>
      </c>
      <c r="AQ121" s="3">
        <f t="shared" si="3"/>
        <v>0</v>
      </c>
    </row>
    <row r="122" spans="1:43" ht="13.5" customHeight="1">
      <c r="A122" s="40">
        <v>20230300041</v>
      </c>
      <c r="B122" s="41" t="s">
        <v>190</v>
      </c>
      <c r="C122" s="41" t="s">
        <v>20</v>
      </c>
      <c r="D122" s="41" t="s">
        <v>20</v>
      </c>
      <c r="E122" s="41">
        <v>13</v>
      </c>
      <c r="F122" s="41" t="s">
        <v>191</v>
      </c>
      <c r="G122" s="42">
        <f ca="1">IFERROR(VLOOKUP(F122,'[1]2.仕掛品(製造部)'!MY:NB,4,0),0)</f>
        <v>1.5731245205740305</v>
      </c>
      <c r="H122" s="43">
        <v>0</v>
      </c>
      <c r="I122" s="49"/>
      <c r="J122" s="43">
        <v>0</v>
      </c>
      <c r="K122" s="44"/>
      <c r="L122" s="44"/>
      <c r="M122" s="44"/>
      <c r="N122" s="44"/>
      <c r="O122" s="44"/>
      <c r="P122" s="44"/>
      <c r="Q122" s="44"/>
      <c r="R122" s="45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5"/>
      <c r="AG122" s="44"/>
      <c r="AH122" s="44"/>
      <c r="AI122" s="46">
        <f>IFERROR(SUMIFS('4.3期末全在庫'!$G:$G,'4.3期末全在庫'!$B:$B,'4.仕掛品(製品課)'!A122,'4.3期末全在庫'!$K:$K,"半製品"),"")</f>
        <v>0</v>
      </c>
      <c r="AJ122" s="47"/>
      <c r="AK122" s="46">
        <f t="shared" si="2"/>
        <v>0</v>
      </c>
      <c r="AL122" s="48"/>
      <c r="AM122" s="50"/>
      <c r="AN122" s="7">
        <v>0</v>
      </c>
      <c r="AO122" s="4">
        <v>65.188880939455629</v>
      </c>
      <c r="AQ122" s="3">
        <f t="shared" si="3"/>
        <v>0</v>
      </c>
    </row>
    <row r="123" spans="1:43" ht="13.5" customHeight="1">
      <c r="A123" s="40">
        <v>20230600090</v>
      </c>
      <c r="B123" s="41" t="s">
        <v>192</v>
      </c>
      <c r="C123" s="41" t="s">
        <v>20</v>
      </c>
      <c r="D123" s="41" t="s">
        <v>20</v>
      </c>
      <c r="E123" s="41">
        <v>2.5</v>
      </c>
      <c r="F123" s="41" t="s">
        <v>193</v>
      </c>
      <c r="G123" s="42">
        <f ca="1">IFERROR(VLOOKUP(F123,'[1]2.仕掛品(製造部)'!MY:NB,4,0),0)</f>
        <v>1.394799007378682</v>
      </c>
      <c r="H123" s="43">
        <v>44000</v>
      </c>
      <c r="I123" s="49"/>
      <c r="J123" s="43">
        <v>107278.1484493087</v>
      </c>
      <c r="K123" s="44"/>
      <c r="L123" s="44"/>
      <c r="M123" s="44"/>
      <c r="N123" s="44"/>
      <c r="O123" s="44"/>
      <c r="P123" s="44"/>
      <c r="Q123" s="44"/>
      <c r="R123" s="45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5"/>
      <c r="AG123" s="44"/>
      <c r="AH123" s="44"/>
      <c r="AI123" s="46">
        <f>IFERROR(SUMIFS('4.3期末全在庫'!$G:$G,'4.3期末全在庫'!$B:$B,'4.仕掛品(製品課)'!A123,'4.3期末全在庫'!$K:$K,"半製品"),"")</f>
        <v>100000</v>
      </c>
      <c r="AJ123" s="47"/>
      <c r="AK123" s="46">
        <f ca="1">AF338*AI123/E123*E338</f>
        <v>753532.73128092452</v>
      </c>
      <c r="AL123" s="48"/>
      <c r="AM123" s="50"/>
      <c r="AN123" s="7"/>
      <c r="AQ123" s="3" t="str">
        <f t="shared" ca="1" si="3"/>
        <v>ok</v>
      </c>
    </row>
    <row r="124" spans="1:43" ht="13.5" customHeight="1">
      <c r="A124" s="40">
        <v>20230700022</v>
      </c>
      <c r="B124" s="41" t="s">
        <v>194</v>
      </c>
      <c r="C124" s="41" t="s">
        <v>20</v>
      </c>
      <c r="D124" s="41" t="s">
        <v>20</v>
      </c>
      <c r="E124" s="41">
        <v>5</v>
      </c>
      <c r="F124" s="41" t="s">
        <v>126</v>
      </c>
      <c r="G124" s="42">
        <f ca="1">IFERROR(VLOOKUP(F124,'[1]2.仕掛品(製造部)'!MY:NB,4,0),0)</f>
        <v>1.2657092176984073</v>
      </c>
      <c r="H124" s="43">
        <v>0</v>
      </c>
      <c r="I124" s="49"/>
      <c r="J124" s="43">
        <v>0</v>
      </c>
      <c r="K124" s="44"/>
      <c r="L124" s="44"/>
      <c r="M124" s="44"/>
      <c r="N124" s="44"/>
      <c r="O124" s="44"/>
      <c r="P124" s="44"/>
      <c r="Q124" s="44"/>
      <c r="R124" s="45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5"/>
      <c r="AG124" s="44"/>
      <c r="AH124" s="44"/>
      <c r="AI124" s="46">
        <f>IFERROR(SUMIFS('4.3期末全在庫'!$G:$G,'4.3期末全在庫'!$B:$B,'4.仕掛品(製品課)'!A124,'4.3期末全在庫'!$K:$K,"半製品"),"")</f>
        <v>0</v>
      </c>
      <c r="AJ124" s="47"/>
      <c r="AK124" s="46">
        <f>AF124*AI124</f>
        <v>0</v>
      </c>
      <c r="AL124" s="48"/>
      <c r="AM124" s="50"/>
      <c r="AN124" s="7"/>
      <c r="AQ124" s="3">
        <f t="shared" si="3"/>
        <v>0</v>
      </c>
    </row>
    <row r="125" spans="1:43" ht="13.5" customHeight="1">
      <c r="A125" s="40">
        <v>20240100055</v>
      </c>
      <c r="B125" s="41" t="s">
        <v>195</v>
      </c>
      <c r="C125" s="41" t="s">
        <v>20</v>
      </c>
      <c r="D125" s="41" t="s">
        <v>20</v>
      </c>
      <c r="E125" s="41">
        <v>2.5</v>
      </c>
      <c r="F125" s="41" t="s">
        <v>196</v>
      </c>
      <c r="G125" s="42">
        <f ca="1">IFERROR(VLOOKUP(F125,'[1]2.仕掛品(製造部)'!MY:NB,4,0),0)</f>
        <v>4.5002041969827644</v>
      </c>
      <c r="H125" s="43">
        <v>0</v>
      </c>
      <c r="I125" s="49"/>
      <c r="J125" s="43">
        <v>0</v>
      </c>
      <c r="K125" s="44"/>
      <c r="L125" s="44"/>
      <c r="M125" s="44"/>
      <c r="N125" s="44"/>
      <c r="O125" s="44"/>
      <c r="P125" s="44"/>
      <c r="Q125" s="44"/>
      <c r="R125" s="45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5"/>
      <c r="AG125" s="44"/>
      <c r="AH125" s="44"/>
      <c r="AI125" s="46">
        <f>IFERROR(SUMIFS('4.3期末全在庫'!$G:$G,'4.3期末全在庫'!$B:$B,'4.仕掛品(製品課)'!A125,'4.3期末全在庫'!$K:$K,"半製品"),"")</f>
        <v>0</v>
      </c>
      <c r="AJ125" s="47"/>
      <c r="AK125" s="46">
        <f>AF125*AI125</f>
        <v>0</v>
      </c>
      <c r="AL125" s="48"/>
      <c r="AM125" s="50"/>
      <c r="AN125" s="7"/>
      <c r="AQ125" s="3">
        <f t="shared" si="3"/>
        <v>0</v>
      </c>
    </row>
    <row r="126" spans="1:43" ht="13.5" customHeight="1">
      <c r="A126" s="40">
        <v>20240300032</v>
      </c>
      <c r="B126" s="41" t="s">
        <v>197</v>
      </c>
      <c r="C126" s="41" t="s">
        <v>20</v>
      </c>
      <c r="D126" s="41" t="s">
        <v>20</v>
      </c>
      <c r="E126" s="41">
        <v>5</v>
      </c>
      <c r="F126" s="41" t="s">
        <v>198</v>
      </c>
      <c r="G126" s="42">
        <f ca="1">IFERROR(VLOOKUP(F126,'[1]2.仕掛品(製造部)'!MY:NB,4,0),0)</f>
        <v>6.6636577103199226</v>
      </c>
      <c r="H126" s="43">
        <v>0</v>
      </c>
      <c r="I126" s="49"/>
      <c r="J126" s="43">
        <v>0</v>
      </c>
      <c r="K126" s="44"/>
      <c r="L126" s="44"/>
      <c r="M126" s="44"/>
      <c r="N126" s="44"/>
      <c r="O126" s="44"/>
      <c r="P126" s="44"/>
      <c r="Q126" s="44"/>
      <c r="R126" s="45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5"/>
      <c r="AG126" s="44"/>
      <c r="AH126" s="44"/>
      <c r="AI126" s="46">
        <f>IFERROR(SUMIFS('4.3期末全在庫'!$G:$G,'4.3期末全在庫'!$B:$B,'4.仕掛品(製品課)'!A126,'4.3期末全在庫'!$K:$K,"半製品"),"")</f>
        <v>0</v>
      </c>
      <c r="AJ126" s="47"/>
      <c r="AK126" s="46">
        <f>AF126*AI126</f>
        <v>0</v>
      </c>
      <c r="AL126" s="48"/>
      <c r="AM126" s="50"/>
      <c r="AN126" s="7"/>
      <c r="AQ126" s="3">
        <f t="shared" si="3"/>
        <v>0</v>
      </c>
    </row>
    <row r="127" spans="1:43" ht="13.5" customHeight="1">
      <c r="A127" s="40">
        <v>20180801158</v>
      </c>
      <c r="B127" s="51" t="s">
        <v>199</v>
      </c>
      <c r="C127" s="41" t="s">
        <v>20</v>
      </c>
      <c r="D127" s="41" t="s">
        <v>20</v>
      </c>
      <c r="E127" s="41">
        <v>5</v>
      </c>
      <c r="F127" s="41" t="s">
        <v>200</v>
      </c>
      <c r="G127" s="42">
        <f ca="1">IFERROR(VLOOKUP(F127,'[1]2.仕掛品(製造部)'!MY:NB,4,0),0)</f>
        <v>1.4973297795834115</v>
      </c>
      <c r="H127" s="43">
        <v>0</v>
      </c>
      <c r="I127" s="49"/>
      <c r="J127" s="43">
        <v>0</v>
      </c>
      <c r="K127" s="44"/>
      <c r="L127" s="44"/>
      <c r="M127" s="44"/>
      <c r="N127" s="44"/>
      <c r="O127" s="44"/>
      <c r="P127" s="44"/>
      <c r="Q127" s="44"/>
      <c r="R127" s="45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5"/>
      <c r="AG127" s="44"/>
      <c r="AH127" s="44"/>
      <c r="AI127" s="46">
        <f>IFERROR(SUMIFS('4.3期末全在庫'!$G:$G,'4.3期末全在庫'!$B:$B,'4.仕掛品(製品課)'!A127,'4.3期末全在庫'!$K:$K,"半製品"),"")</f>
        <v>0</v>
      </c>
      <c r="AJ127" s="47"/>
      <c r="AK127" s="46">
        <f>AF127*AI127</f>
        <v>0</v>
      </c>
      <c r="AL127" s="48"/>
      <c r="AM127" s="50"/>
      <c r="AN127" s="7"/>
      <c r="AQ127" s="3">
        <f t="shared" si="3"/>
        <v>0</v>
      </c>
    </row>
    <row r="128" spans="1:43" ht="13.5" customHeight="1">
      <c r="A128" s="40"/>
      <c r="B128" s="51"/>
      <c r="C128" s="41"/>
      <c r="D128" s="41"/>
      <c r="E128" s="41"/>
      <c r="F128" s="41"/>
      <c r="G128" s="42"/>
      <c r="H128" s="43"/>
      <c r="I128" s="49"/>
      <c r="J128" s="43"/>
      <c r="K128" s="46">
        <f>SUMIF('4.2半製品'!B:B,A:A,'4.2半製品'!E:E)</f>
        <v>0</v>
      </c>
      <c r="L128" s="46">
        <f t="shared" ref="L128:L138" si="4">G128*E128*K128</f>
        <v>0</v>
      </c>
      <c r="M128" s="46">
        <f t="shared" ref="M128:M138" ca="1" si="5">$M$747/$L$747*L128</f>
        <v>0</v>
      </c>
      <c r="N128" s="46"/>
      <c r="O128" s="46"/>
      <c r="P128" s="46"/>
      <c r="Q128" s="46"/>
      <c r="R128" s="52">
        <f ca="1">SUMIF('4.1製品別資材価格'!$A:$C,A128,'4.1製品別資材価格'!$C:$C)</f>
        <v>0</v>
      </c>
      <c r="S128" s="46">
        <f t="shared" ref="S128:S138" ca="1" si="6">K128*R128</f>
        <v>0</v>
      </c>
      <c r="T128" s="46">
        <f t="shared" ref="T128:T138" ca="1" si="7">$T$747/$S$747*S128</f>
        <v>0</v>
      </c>
      <c r="U128" s="46">
        <f>IFERROR(SUMIF('4.4製品課実績'!$A:$A,'4.仕掛品(製品課)'!A128,'4.4製品課実績'!D:D),"")</f>
        <v>0</v>
      </c>
      <c r="V128" s="46">
        <f t="shared" ref="V128:V138" si="8">$V$747/$U$747*U128</f>
        <v>0</v>
      </c>
      <c r="W128" s="46"/>
      <c r="X128" s="46">
        <f t="shared" ref="X128:X138" si="9">$X$747/$W$747*W128</f>
        <v>0</v>
      </c>
      <c r="Y128" s="46">
        <f t="shared" ref="Y128:Y138" si="10">(H128*I128+K128)*E128</f>
        <v>0</v>
      </c>
      <c r="Z128" s="46">
        <f t="shared" ref="Z128:Z138" si="11">$Z$747/$Y$747*Y128</f>
        <v>0</v>
      </c>
      <c r="AA128" s="46"/>
      <c r="AB128" s="46"/>
      <c r="AC128" s="46"/>
      <c r="AD128" s="46">
        <f>SUMIF('4.2半製品'!C:C,A:A,'4.2半製品'!E:E)</f>
        <v>0</v>
      </c>
      <c r="AE128" s="46">
        <f t="shared" ref="AE128:AE138" ca="1" si="12">AD128*AF128</f>
        <v>0</v>
      </c>
      <c r="AF128" s="52">
        <f t="shared" ref="AF128:AF138" ca="1" si="13">IFERROR((J128+M128+O128+Q128+T128+V128+X128+Z128+AA128)/(H128+K128),0)</f>
        <v>0</v>
      </c>
      <c r="AG128" s="46">
        <f t="shared" ref="AG128:AG138" si="14">AI128-((H128+K128)-AB128-AD128)</f>
        <v>0</v>
      </c>
      <c r="AH128" s="46">
        <f t="shared" ref="AH128:AH138" ca="1" si="15">-AF128*AG128</f>
        <v>0</v>
      </c>
      <c r="AI128" s="46">
        <f>IFERROR(SUMIFS('4.3期末全在庫'!$G:$G,'4.3期末全在庫'!$B:$B,'4.仕掛品(製品課)'!A128,'4.3期末全在庫'!$K:$K,"半製品"),"")</f>
        <v>0</v>
      </c>
      <c r="AJ128" s="47"/>
      <c r="AK128" s="46">
        <f t="shared" ref="AK128:AK138" ca="1" si="16">AF128*AI128</f>
        <v>0</v>
      </c>
      <c r="AL128" s="48"/>
      <c r="AM128" s="50"/>
      <c r="AN128" s="7"/>
      <c r="AQ128" s="3">
        <f t="shared" ca="1" si="3"/>
        <v>0</v>
      </c>
    </row>
    <row r="129" spans="1:43" ht="13.5" customHeight="1">
      <c r="A129" s="40"/>
      <c r="B129" s="51"/>
      <c r="C129" s="41"/>
      <c r="D129" s="41"/>
      <c r="E129" s="41"/>
      <c r="F129" s="41"/>
      <c r="G129" s="42"/>
      <c r="H129" s="43"/>
      <c r="I129" s="49"/>
      <c r="J129" s="43"/>
      <c r="K129" s="46">
        <f>SUMIF('4.2半製品'!B:B,A:A,'4.2半製品'!E:E)</f>
        <v>0</v>
      </c>
      <c r="L129" s="46">
        <f t="shared" si="4"/>
        <v>0</v>
      </c>
      <c r="M129" s="46">
        <f t="shared" ca="1" si="5"/>
        <v>0</v>
      </c>
      <c r="N129" s="46"/>
      <c r="O129" s="46"/>
      <c r="P129" s="46"/>
      <c r="Q129" s="46"/>
      <c r="R129" s="52">
        <f ca="1">SUMIF('4.1製品別資材価格'!$A:$C,A129,'4.1製品別資材価格'!$C:$C)</f>
        <v>0</v>
      </c>
      <c r="S129" s="46">
        <f t="shared" ca="1" si="6"/>
        <v>0</v>
      </c>
      <c r="T129" s="46">
        <f t="shared" ca="1" si="7"/>
        <v>0</v>
      </c>
      <c r="U129" s="46">
        <f>IFERROR(SUMIF('4.4製品課実績'!$A:$A,'4.仕掛品(製品課)'!A129,'4.4製品課実績'!D:D),"")</f>
        <v>0</v>
      </c>
      <c r="V129" s="46">
        <f t="shared" si="8"/>
        <v>0</v>
      </c>
      <c r="W129" s="46"/>
      <c r="X129" s="46">
        <f t="shared" si="9"/>
        <v>0</v>
      </c>
      <c r="Y129" s="46">
        <f t="shared" si="10"/>
        <v>0</v>
      </c>
      <c r="Z129" s="46">
        <f t="shared" si="11"/>
        <v>0</v>
      </c>
      <c r="AA129" s="46"/>
      <c r="AB129" s="46"/>
      <c r="AC129" s="46"/>
      <c r="AD129" s="46">
        <f>SUMIF('4.2半製品'!C:C,A:A,'4.2半製品'!E:E)</f>
        <v>0</v>
      </c>
      <c r="AE129" s="46">
        <f t="shared" ca="1" si="12"/>
        <v>0</v>
      </c>
      <c r="AF129" s="52">
        <f t="shared" ca="1" si="13"/>
        <v>0</v>
      </c>
      <c r="AG129" s="46">
        <f t="shared" si="14"/>
        <v>0</v>
      </c>
      <c r="AH129" s="46">
        <f t="shared" ca="1" si="15"/>
        <v>0</v>
      </c>
      <c r="AI129" s="46">
        <f>IFERROR(SUMIFS('4.3期末全在庫'!$G:$G,'4.3期末全在庫'!$B:$B,'4.仕掛品(製品課)'!A129,'4.3期末全在庫'!$K:$K,"半製品"),"")</f>
        <v>0</v>
      </c>
      <c r="AJ129" s="47"/>
      <c r="AK129" s="46">
        <f t="shared" ca="1" si="16"/>
        <v>0</v>
      </c>
      <c r="AL129" s="48"/>
      <c r="AM129" s="50"/>
      <c r="AN129" s="7"/>
      <c r="AQ129" s="3">
        <f t="shared" ca="1" si="3"/>
        <v>0</v>
      </c>
    </row>
    <row r="130" spans="1:43" ht="13.5" customHeight="1">
      <c r="A130" s="40"/>
      <c r="B130" s="51"/>
      <c r="C130" s="41"/>
      <c r="D130" s="41"/>
      <c r="E130" s="41"/>
      <c r="F130" s="41"/>
      <c r="G130" s="42"/>
      <c r="H130" s="43"/>
      <c r="I130" s="49"/>
      <c r="J130" s="43"/>
      <c r="K130" s="46">
        <f>SUMIF('4.2半製品'!B:B,A:A,'4.2半製品'!E:E)</f>
        <v>0</v>
      </c>
      <c r="L130" s="46">
        <f t="shared" si="4"/>
        <v>0</v>
      </c>
      <c r="M130" s="46">
        <f t="shared" ca="1" si="5"/>
        <v>0</v>
      </c>
      <c r="N130" s="46"/>
      <c r="O130" s="46"/>
      <c r="P130" s="46"/>
      <c r="Q130" s="46"/>
      <c r="R130" s="52">
        <f ca="1">SUMIF('4.1製品別資材価格'!$A:$C,A130,'4.1製品別資材価格'!$C:$C)</f>
        <v>0</v>
      </c>
      <c r="S130" s="46">
        <f t="shared" ca="1" si="6"/>
        <v>0</v>
      </c>
      <c r="T130" s="46">
        <f t="shared" ca="1" si="7"/>
        <v>0</v>
      </c>
      <c r="U130" s="46">
        <f>IFERROR(SUMIF('4.4製品課実績'!$A:$A,'4.仕掛品(製品課)'!A130,'4.4製品課実績'!D:D),"")</f>
        <v>0</v>
      </c>
      <c r="V130" s="46">
        <f t="shared" si="8"/>
        <v>0</v>
      </c>
      <c r="W130" s="46"/>
      <c r="X130" s="46">
        <f t="shared" si="9"/>
        <v>0</v>
      </c>
      <c r="Y130" s="46">
        <f t="shared" si="10"/>
        <v>0</v>
      </c>
      <c r="Z130" s="46">
        <f t="shared" si="11"/>
        <v>0</v>
      </c>
      <c r="AA130" s="46"/>
      <c r="AB130" s="46"/>
      <c r="AC130" s="46"/>
      <c r="AD130" s="46">
        <f>SUMIF('4.2半製品'!C:C,A:A,'4.2半製品'!E:E)</f>
        <v>0</v>
      </c>
      <c r="AE130" s="46">
        <f t="shared" ca="1" si="12"/>
        <v>0</v>
      </c>
      <c r="AF130" s="52">
        <f t="shared" ca="1" si="13"/>
        <v>0</v>
      </c>
      <c r="AG130" s="46">
        <f t="shared" si="14"/>
        <v>0</v>
      </c>
      <c r="AH130" s="46">
        <f t="shared" ca="1" si="15"/>
        <v>0</v>
      </c>
      <c r="AI130" s="46">
        <f>IFERROR(SUMIFS('4.3期末全在庫'!$G:$G,'4.3期末全在庫'!$B:$B,'4.仕掛品(製品課)'!A130,'4.3期末全在庫'!$K:$K,"半製品"),"")</f>
        <v>0</v>
      </c>
      <c r="AJ130" s="47"/>
      <c r="AK130" s="46">
        <f t="shared" ca="1" si="16"/>
        <v>0</v>
      </c>
      <c r="AL130" s="48"/>
      <c r="AM130" s="50"/>
      <c r="AN130" s="7"/>
      <c r="AQ130" s="3">
        <f t="shared" ca="1" si="3"/>
        <v>0</v>
      </c>
    </row>
    <row r="131" spans="1:43" ht="13.5" customHeight="1">
      <c r="A131" s="40"/>
      <c r="B131" s="51"/>
      <c r="C131" s="41"/>
      <c r="D131" s="41"/>
      <c r="E131" s="41"/>
      <c r="F131" s="41"/>
      <c r="G131" s="42"/>
      <c r="H131" s="43"/>
      <c r="I131" s="49"/>
      <c r="J131" s="43"/>
      <c r="K131" s="46">
        <f>SUMIF('4.2半製品'!B:B,A:A,'4.2半製品'!E:E)</f>
        <v>0</v>
      </c>
      <c r="L131" s="46">
        <f t="shared" si="4"/>
        <v>0</v>
      </c>
      <c r="M131" s="46">
        <f t="shared" ca="1" si="5"/>
        <v>0</v>
      </c>
      <c r="N131" s="46"/>
      <c r="O131" s="46"/>
      <c r="P131" s="46"/>
      <c r="Q131" s="46"/>
      <c r="R131" s="52">
        <f ca="1">SUMIF('4.1製品別資材価格'!$A:$C,A131,'4.1製品別資材価格'!$C:$C)</f>
        <v>0</v>
      </c>
      <c r="S131" s="46">
        <f t="shared" ca="1" si="6"/>
        <v>0</v>
      </c>
      <c r="T131" s="46">
        <f t="shared" ca="1" si="7"/>
        <v>0</v>
      </c>
      <c r="U131" s="46">
        <f>IFERROR(SUMIF('4.4製品課実績'!$A:$A,'4.仕掛品(製品課)'!A131,'4.4製品課実績'!D:D),"")</f>
        <v>0</v>
      </c>
      <c r="V131" s="46">
        <f t="shared" si="8"/>
        <v>0</v>
      </c>
      <c r="W131" s="46"/>
      <c r="X131" s="46">
        <f t="shared" si="9"/>
        <v>0</v>
      </c>
      <c r="Y131" s="46">
        <f t="shared" si="10"/>
        <v>0</v>
      </c>
      <c r="Z131" s="46">
        <f t="shared" si="11"/>
        <v>0</v>
      </c>
      <c r="AA131" s="46"/>
      <c r="AB131" s="46"/>
      <c r="AC131" s="46"/>
      <c r="AD131" s="46">
        <f>SUMIF('4.2半製品'!C:C,A:A,'4.2半製品'!E:E)</f>
        <v>0</v>
      </c>
      <c r="AE131" s="46">
        <f t="shared" ca="1" si="12"/>
        <v>0</v>
      </c>
      <c r="AF131" s="52">
        <f t="shared" ca="1" si="13"/>
        <v>0</v>
      </c>
      <c r="AG131" s="46">
        <f t="shared" si="14"/>
        <v>0</v>
      </c>
      <c r="AH131" s="46">
        <f t="shared" ca="1" si="15"/>
        <v>0</v>
      </c>
      <c r="AI131" s="46">
        <f>IFERROR(SUMIFS('4.3期末全在庫'!$G:$G,'4.3期末全在庫'!$B:$B,'4.仕掛品(製品課)'!A131,'4.3期末全在庫'!$K:$K,"半製品"),"")</f>
        <v>0</v>
      </c>
      <c r="AJ131" s="47"/>
      <c r="AK131" s="46">
        <f t="shared" ca="1" si="16"/>
        <v>0</v>
      </c>
      <c r="AL131" s="48"/>
      <c r="AM131" s="50"/>
      <c r="AN131" s="7"/>
      <c r="AQ131" s="3">
        <f t="shared" ca="1" si="3"/>
        <v>0</v>
      </c>
    </row>
    <row r="132" spans="1:43" ht="13.5" customHeight="1">
      <c r="A132" s="40"/>
      <c r="B132" s="51"/>
      <c r="C132" s="41"/>
      <c r="D132" s="41"/>
      <c r="E132" s="41"/>
      <c r="F132" s="41"/>
      <c r="G132" s="42"/>
      <c r="H132" s="43"/>
      <c r="I132" s="49"/>
      <c r="J132" s="43"/>
      <c r="K132" s="46">
        <f>SUMIF('4.2半製品'!B:B,A:A,'4.2半製品'!E:E)</f>
        <v>0</v>
      </c>
      <c r="L132" s="46">
        <f t="shared" si="4"/>
        <v>0</v>
      </c>
      <c r="M132" s="46">
        <f t="shared" ca="1" si="5"/>
        <v>0</v>
      </c>
      <c r="N132" s="46"/>
      <c r="O132" s="46"/>
      <c r="P132" s="46"/>
      <c r="Q132" s="46"/>
      <c r="R132" s="52">
        <f ca="1">SUMIF('4.1製品別資材価格'!$A:$C,A132,'4.1製品別資材価格'!$C:$C)</f>
        <v>0</v>
      </c>
      <c r="S132" s="46">
        <f t="shared" ca="1" si="6"/>
        <v>0</v>
      </c>
      <c r="T132" s="46">
        <f t="shared" ca="1" si="7"/>
        <v>0</v>
      </c>
      <c r="U132" s="46">
        <f>IFERROR(SUMIF('4.4製品課実績'!$A:$A,'4.仕掛品(製品課)'!A132,'4.4製品課実績'!D:D),"")</f>
        <v>0</v>
      </c>
      <c r="V132" s="46">
        <f t="shared" si="8"/>
        <v>0</v>
      </c>
      <c r="W132" s="46"/>
      <c r="X132" s="46">
        <f t="shared" si="9"/>
        <v>0</v>
      </c>
      <c r="Y132" s="46">
        <f t="shared" si="10"/>
        <v>0</v>
      </c>
      <c r="Z132" s="46">
        <f t="shared" si="11"/>
        <v>0</v>
      </c>
      <c r="AA132" s="46"/>
      <c r="AB132" s="46"/>
      <c r="AC132" s="46"/>
      <c r="AD132" s="46">
        <f>SUMIF('4.2半製品'!C:C,A:A,'4.2半製品'!E:E)</f>
        <v>0</v>
      </c>
      <c r="AE132" s="46">
        <f t="shared" ca="1" si="12"/>
        <v>0</v>
      </c>
      <c r="AF132" s="52">
        <f t="shared" ca="1" si="13"/>
        <v>0</v>
      </c>
      <c r="AG132" s="46">
        <f t="shared" si="14"/>
        <v>0</v>
      </c>
      <c r="AH132" s="46">
        <f t="shared" ca="1" si="15"/>
        <v>0</v>
      </c>
      <c r="AI132" s="46">
        <f>IFERROR(SUMIFS('4.3期末全在庫'!$G:$G,'4.3期末全在庫'!$B:$B,'4.仕掛品(製品課)'!A132,'4.3期末全在庫'!$K:$K,"半製品"),"")</f>
        <v>0</v>
      </c>
      <c r="AJ132" s="47"/>
      <c r="AK132" s="46">
        <f t="shared" ca="1" si="16"/>
        <v>0</v>
      </c>
      <c r="AL132" s="48"/>
      <c r="AM132" s="50"/>
      <c r="AN132" s="7"/>
      <c r="AQ132" s="3">
        <f t="shared" ca="1" si="3"/>
        <v>0</v>
      </c>
    </row>
    <row r="133" spans="1:43" ht="13.5" customHeight="1">
      <c r="A133" s="40"/>
      <c r="B133" s="51"/>
      <c r="C133" s="41"/>
      <c r="D133" s="41"/>
      <c r="E133" s="41"/>
      <c r="F133" s="41"/>
      <c r="G133" s="42"/>
      <c r="H133" s="43"/>
      <c r="I133" s="49"/>
      <c r="J133" s="43"/>
      <c r="K133" s="46">
        <f>SUMIF('4.2半製品'!B:B,A:A,'4.2半製品'!E:E)</f>
        <v>0</v>
      </c>
      <c r="L133" s="46">
        <f t="shared" si="4"/>
        <v>0</v>
      </c>
      <c r="M133" s="46">
        <f t="shared" ca="1" si="5"/>
        <v>0</v>
      </c>
      <c r="N133" s="46"/>
      <c r="O133" s="46"/>
      <c r="P133" s="46"/>
      <c r="Q133" s="46"/>
      <c r="R133" s="52">
        <f ca="1">SUMIF('4.1製品別資材価格'!$A:$C,A133,'4.1製品別資材価格'!$C:$C)</f>
        <v>0</v>
      </c>
      <c r="S133" s="46">
        <f t="shared" ca="1" si="6"/>
        <v>0</v>
      </c>
      <c r="T133" s="46">
        <f t="shared" ca="1" si="7"/>
        <v>0</v>
      </c>
      <c r="U133" s="46">
        <f>IFERROR(SUMIF('4.4製品課実績'!$A:$A,'4.仕掛品(製品課)'!A133,'4.4製品課実績'!D:D),"")</f>
        <v>0</v>
      </c>
      <c r="V133" s="46">
        <f t="shared" si="8"/>
        <v>0</v>
      </c>
      <c r="W133" s="46"/>
      <c r="X133" s="46">
        <f t="shared" si="9"/>
        <v>0</v>
      </c>
      <c r="Y133" s="46">
        <f t="shared" si="10"/>
        <v>0</v>
      </c>
      <c r="Z133" s="46">
        <f t="shared" si="11"/>
        <v>0</v>
      </c>
      <c r="AA133" s="46"/>
      <c r="AB133" s="46"/>
      <c r="AC133" s="46"/>
      <c r="AD133" s="46">
        <f>SUMIF('4.2半製品'!C:C,A:A,'4.2半製品'!E:E)</f>
        <v>0</v>
      </c>
      <c r="AE133" s="46">
        <f t="shared" ca="1" si="12"/>
        <v>0</v>
      </c>
      <c r="AF133" s="52">
        <f t="shared" ca="1" si="13"/>
        <v>0</v>
      </c>
      <c r="AG133" s="46">
        <f t="shared" si="14"/>
        <v>0</v>
      </c>
      <c r="AH133" s="46">
        <f t="shared" ca="1" si="15"/>
        <v>0</v>
      </c>
      <c r="AI133" s="46">
        <f>IFERROR(SUMIFS('4.3期末全在庫'!$G:$G,'4.3期末全在庫'!$B:$B,'4.仕掛品(製品課)'!A133,'4.3期末全在庫'!$K:$K,"半製品"),"")</f>
        <v>0</v>
      </c>
      <c r="AJ133" s="47"/>
      <c r="AK133" s="46">
        <f t="shared" ca="1" si="16"/>
        <v>0</v>
      </c>
      <c r="AL133" s="48"/>
      <c r="AM133" s="50"/>
      <c r="AN133" s="7"/>
      <c r="AQ133" s="3">
        <f t="shared" ca="1" si="3"/>
        <v>0</v>
      </c>
    </row>
    <row r="134" spans="1:43" ht="13.5" customHeight="1">
      <c r="A134" s="40"/>
      <c r="B134" s="51"/>
      <c r="C134" s="41"/>
      <c r="D134" s="41"/>
      <c r="E134" s="41"/>
      <c r="F134" s="41"/>
      <c r="G134" s="42"/>
      <c r="H134" s="43"/>
      <c r="I134" s="49"/>
      <c r="J134" s="43"/>
      <c r="K134" s="46">
        <f>SUMIF('4.2半製品'!B:B,A:A,'4.2半製品'!E:E)</f>
        <v>0</v>
      </c>
      <c r="L134" s="46">
        <f t="shared" si="4"/>
        <v>0</v>
      </c>
      <c r="M134" s="46">
        <f t="shared" ca="1" si="5"/>
        <v>0</v>
      </c>
      <c r="N134" s="46"/>
      <c r="O134" s="46"/>
      <c r="P134" s="46"/>
      <c r="Q134" s="46"/>
      <c r="R134" s="52">
        <f ca="1">SUMIF('4.1製品別資材価格'!$A:$C,A134,'4.1製品別資材価格'!$C:$C)</f>
        <v>0</v>
      </c>
      <c r="S134" s="46">
        <f t="shared" ca="1" si="6"/>
        <v>0</v>
      </c>
      <c r="T134" s="46">
        <f t="shared" ca="1" si="7"/>
        <v>0</v>
      </c>
      <c r="U134" s="46">
        <f>IFERROR(SUMIF('4.4製品課実績'!$A:$A,'4.仕掛品(製品課)'!A134,'4.4製品課実績'!D:D),"")</f>
        <v>0</v>
      </c>
      <c r="V134" s="46">
        <f t="shared" si="8"/>
        <v>0</v>
      </c>
      <c r="W134" s="46"/>
      <c r="X134" s="46">
        <f t="shared" si="9"/>
        <v>0</v>
      </c>
      <c r="Y134" s="46">
        <f t="shared" si="10"/>
        <v>0</v>
      </c>
      <c r="Z134" s="46">
        <f t="shared" si="11"/>
        <v>0</v>
      </c>
      <c r="AA134" s="46"/>
      <c r="AB134" s="46"/>
      <c r="AC134" s="46"/>
      <c r="AD134" s="46">
        <f>SUMIF('4.2半製品'!C:C,A:A,'4.2半製品'!E:E)</f>
        <v>0</v>
      </c>
      <c r="AE134" s="46">
        <f t="shared" ca="1" si="12"/>
        <v>0</v>
      </c>
      <c r="AF134" s="52">
        <f t="shared" ca="1" si="13"/>
        <v>0</v>
      </c>
      <c r="AG134" s="46">
        <f t="shared" si="14"/>
        <v>0</v>
      </c>
      <c r="AH134" s="46">
        <f t="shared" ca="1" si="15"/>
        <v>0</v>
      </c>
      <c r="AI134" s="46">
        <f>IFERROR(SUMIFS('4.3期末全在庫'!$G:$G,'4.3期末全在庫'!$B:$B,'4.仕掛品(製品課)'!A134,'4.3期末全在庫'!$K:$K,"半製品"),"")</f>
        <v>0</v>
      </c>
      <c r="AJ134" s="47"/>
      <c r="AK134" s="46">
        <f t="shared" ca="1" si="16"/>
        <v>0</v>
      </c>
      <c r="AL134" s="48"/>
      <c r="AM134" s="50"/>
      <c r="AN134" s="7"/>
      <c r="AQ134" s="3">
        <f t="shared" ca="1" si="3"/>
        <v>0</v>
      </c>
    </row>
    <row r="135" spans="1:43" ht="13.5" customHeight="1">
      <c r="A135" s="40"/>
      <c r="B135" s="51"/>
      <c r="C135" s="41"/>
      <c r="D135" s="41"/>
      <c r="E135" s="41"/>
      <c r="F135" s="41"/>
      <c r="G135" s="42"/>
      <c r="H135" s="43"/>
      <c r="I135" s="49"/>
      <c r="J135" s="43"/>
      <c r="K135" s="46">
        <f>SUMIF('4.2半製品'!B:B,A:A,'4.2半製品'!E:E)</f>
        <v>0</v>
      </c>
      <c r="L135" s="46">
        <f t="shared" si="4"/>
        <v>0</v>
      </c>
      <c r="M135" s="46">
        <f t="shared" ca="1" si="5"/>
        <v>0</v>
      </c>
      <c r="N135" s="46"/>
      <c r="O135" s="46"/>
      <c r="P135" s="46"/>
      <c r="Q135" s="46"/>
      <c r="R135" s="52">
        <f ca="1">SUMIF('4.1製品別資材価格'!$A:$C,A135,'4.1製品別資材価格'!$C:$C)</f>
        <v>0</v>
      </c>
      <c r="S135" s="46">
        <f t="shared" ca="1" si="6"/>
        <v>0</v>
      </c>
      <c r="T135" s="46">
        <f t="shared" ca="1" si="7"/>
        <v>0</v>
      </c>
      <c r="U135" s="46">
        <f>IFERROR(SUMIF('4.4製品課実績'!$A:$A,'4.仕掛品(製品課)'!A135,'4.4製品課実績'!D:D),"")</f>
        <v>0</v>
      </c>
      <c r="V135" s="46">
        <f t="shared" si="8"/>
        <v>0</v>
      </c>
      <c r="W135" s="46"/>
      <c r="X135" s="46">
        <f t="shared" si="9"/>
        <v>0</v>
      </c>
      <c r="Y135" s="46">
        <f t="shared" si="10"/>
        <v>0</v>
      </c>
      <c r="Z135" s="46">
        <f t="shared" si="11"/>
        <v>0</v>
      </c>
      <c r="AA135" s="46"/>
      <c r="AB135" s="46"/>
      <c r="AC135" s="46"/>
      <c r="AD135" s="46">
        <f>SUMIF('4.2半製品'!C:C,A:A,'4.2半製品'!E:E)</f>
        <v>0</v>
      </c>
      <c r="AE135" s="46">
        <f t="shared" ca="1" si="12"/>
        <v>0</v>
      </c>
      <c r="AF135" s="52">
        <f t="shared" ca="1" si="13"/>
        <v>0</v>
      </c>
      <c r="AG135" s="46">
        <f t="shared" si="14"/>
        <v>0</v>
      </c>
      <c r="AH135" s="46">
        <f t="shared" ca="1" si="15"/>
        <v>0</v>
      </c>
      <c r="AI135" s="46">
        <f>IFERROR(SUMIFS('4.3期末全在庫'!$G:$G,'4.3期末全在庫'!$B:$B,'4.仕掛品(製品課)'!A135,'4.3期末全在庫'!$K:$K,"半製品"),"")</f>
        <v>0</v>
      </c>
      <c r="AJ135" s="47"/>
      <c r="AK135" s="46">
        <f t="shared" ca="1" si="16"/>
        <v>0</v>
      </c>
      <c r="AL135" s="48"/>
      <c r="AM135" s="50"/>
      <c r="AN135" s="7"/>
      <c r="AQ135" s="3">
        <f t="shared" ca="1" si="3"/>
        <v>0</v>
      </c>
    </row>
    <row r="136" spans="1:43" ht="13.5" customHeight="1">
      <c r="A136" s="40"/>
      <c r="B136" s="51"/>
      <c r="C136" s="41"/>
      <c r="D136" s="41"/>
      <c r="E136" s="41"/>
      <c r="F136" s="41"/>
      <c r="G136" s="42"/>
      <c r="H136" s="43"/>
      <c r="I136" s="49"/>
      <c r="J136" s="43"/>
      <c r="K136" s="46">
        <f>SUMIF('4.2半製品'!B:B,A:A,'4.2半製品'!E:E)</f>
        <v>0</v>
      </c>
      <c r="L136" s="46">
        <f t="shared" si="4"/>
        <v>0</v>
      </c>
      <c r="M136" s="46">
        <f t="shared" ca="1" si="5"/>
        <v>0</v>
      </c>
      <c r="N136" s="46"/>
      <c r="O136" s="46"/>
      <c r="P136" s="46"/>
      <c r="Q136" s="46"/>
      <c r="R136" s="52">
        <f ca="1">SUMIF('4.1製品別資材価格'!$A:$C,A136,'4.1製品別資材価格'!$C:$C)</f>
        <v>0</v>
      </c>
      <c r="S136" s="46">
        <f t="shared" ca="1" si="6"/>
        <v>0</v>
      </c>
      <c r="T136" s="46">
        <f t="shared" ca="1" si="7"/>
        <v>0</v>
      </c>
      <c r="U136" s="46">
        <f>IFERROR(SUMIF('4.4製品課実績'!$A:$A,'4.仕掛品(製品課)'!A136,'4.4製品課実績'!D:D),"")</f>
        <v>0</v>
      </c>
      <c r="V136" s="46">
        <f t="shared" si="8"/>
        <v>0</v>
      </c>
      <c r="W136" s="46"/>
      <c r="X136" s="46">
        <f t="shared" si="9"/>
        <v>0</v>
      </c>
      <c r="Y136" s="46">
        <f t="shared" si="10"/>
        <v>0</v>
      </c>
      <c r="Z136" s="46">
        <f t="shared" si="11"/>
        <v>0</v>
      </c>
      <c r="AA136" s="46"/>
      <c r="AB136" s="46"/>
      <c r="AC136" s="46"/>
      <c r="AD136" s="46">
        <f>SUMIF('4.2半製品'!C:C,A:A,'4.2半製品'!E:E)</f>
        <v>0</v>
      </c>
      <c r="AE136" s="46">
        <f t="shared" ca="1" si="12"/>
        <v>0</v>
      </c>
      <c r="AF136" s="52">
        <f t="shared" ca="1" si="13"/>
        <v>0</v>
      </c>
      <c r="AG136" s="46">
        <f t="shared" si="14"/>
        <v>0</v>
      </c>
      <c r="AH136" s="46">
        <f t="shared" ca="1" si="15"/>
        <v>0</v>
      </c>
      <c r="AI136" s="46">
        <f>IFERROR(SUMIFS('4.3期末全在庫'!$G:$G,'4.3期末全在庫'!$B:$B,'4.仕掛品(製品課)'!A136,'4.3期末全在庫'!$K:$K,"半製品"),"")</f>
        <v>0</v>
      </c>
      <c r="AJ136" s="47"/>
      <c r="AK136" s="46">
        <f t="shared" ca="1" si="16"/>
        <v>0</v>
      </c>
      <c r="AL136" s="48"/>
      <c r="AM136" s="50"/>
      <c r="AN136" s="7"/>
      <c r="AQ136" s="3">
        <f t="shared" ca="1" si="3"/>
        <v>0</v>
      </c>
    </row>
    <row r="137" spans="1:43" ht="13.5" customHeight="1">
      <c r="A137" s="40"/>
      <c r="B137" s="51"/>
      <c r="C137" s="41"/>
      <c r="D137" s="41"/>
      <c r="E137" s="41"/>
      <c r="F137" s="41"/>
      <c r="G137" s="42"/>
      <c r="H137" s="43"/>
      <c r="I137" s="49"/>
      <c r="J137" s="43"/>
      <c r="K137" s="46">
        <f>SUMIF('4.2半製品'!B:B,A:A,'4.2半製品'!E:E)</f>
        <v>0</v>
      </c>
      <c r="L137" s="46">
        <f t="shared" si="4"/>
        <v>0</v>
      </c>
      <c r="M137" s="46">
        <f t="shared" ca="1" si="5"/>
        <v>0</v>
      </c>
      <c r="N137" s="46"/>
      <c r="O137" s="46"/>
      <c r="P137" s="46"/>
      <c r="Q137" s="46"/>
      <c r="R137" s="52">
        <f ca="1">SUMIF('4.1製品別資材価格'!$A:$C,A137,'4.1製品別資材価格'!$C:$C)</f>
        <v>0</v>
      </c>
      <c r="S137" s="46">
        <f t="shared" ca="1" si="6"/>
        <v>0</v>
      </c>
      <c r="T137" s="46">
        <f t="shared" ca="1" si="7"/>
        <v>0</v>
      </c>
      <c r="U137" s="46">
        <f>IFERROR(SUMIF('4.4製品課実績'!$A:$A,'4.仕掛品(製品課)'!A137,'4.4製品課実績'!D:D),"")</f>
        <v>0</v>
      </c>
      <c r="V137" s="46">
        <f t="shared" si="8"/>
        <v>0</v>
      </c>
      <c r="W137" s="46"/>
      <c r="X137" s="46">
        <f t="shared" si="9"/>
        <v>0</v>
      </c>
      <c r="Y137" s="46">
        <f t="shared" si="10"/>
        <v>0</v>
      </c>
      <c r="Z137" s="46">
        <f t="shared" si="11"/>
        <v>0</v>
      </c>
      <c r="AA137" s="46"/>
      <c r="AB137" s="46"/>
      <c r="AC137" s="46"/>
      <c r="AD137" s="46">
        <f>SUMIF('4.2半製品'!C:C,A:A,'4.2半製品'!E:E)</f>
        <v>0</v>
      </c>
      <c r="AE137" s="46">
        <f t="shared" ca="1" si="12"/>
        <v>0</v>
      </c>
      <c r="AF137" s="52">
        <f t="shared" ca="1" si="13"/>
        <v>0</v>
      </c>
      <c r="AG137" s="46">
        <f t="shared" si="14"/>
        <v>0</v>
      </c>
      <c r="AH137" s="46">
        <f t="shared" ca="1" si="15"/>
        <v>0</v>
      </c>
      <c r="AI137" s="46">
        <f>IFERROR(SUMIFS('4.3期末全在庫'!$G:$G,'4.3期末全在庫'!$B:$B,'4.仕掛品(製品課)'!A137,'4.3期末全在庫'!$K:$K,"半製品"),"")</f>
        <v>0</v>
      </c>
      <c r="AJ137" s="47"/>
      <c r="AK137" s="46">
        <f t="shared" ca="1" si="16"/>
        <v>0</v>
      </c>
      <c r="AL137" s="48"/>
      <c r="AM137" s="50"/>
      <c r="AN137" s="7"/>
      <c r="AQ137" s="3">
        <f t="shared" ca="1" si="3"/>
        <v>0</v>
      </c>
    </row>
    <row r="138" spans="1:43" ht="13.5" customHeight="1">
      <c r="A138" s="40"/>
      <c r="B138" s="51"/>
      <c r="C138" s="41"/>
      <c r="D138" s="41"/>
      <c r="E138" s="41"/>
      <c r="F138" s="41"/>
      <c r="G138" s="42"/>
      <c r="H138" s="43"/>
      <c r="I138" s="49"/>
      <c r="J138" s="43"/>
      <c r="K138" s="46">
        <f>SUMIF('4.2半製品'!B:B,A:A,'4.2半製品'!E:E)</f>
        <v>0</v>
      </c>
      <c r="L138" s="46">
        <f t="shared" si="4"/>
        <v>0</v>
      </c>
      <c r="M138" s="46">
        <f t="shared" ca="1" si="5"/>
        <v>0</v>
      </c>
      <c r="N138" s="46"/>
      <c r="O138" s="46"/>
      <c r="P138" s="46"/>
      <c r="Q138" s="46"/>
      <c r="R138" s="52">
        <f ca="1">SUMIF('4.1製品別資材価格'!$A:$C,A138,'4.1製品別資材価格'!$C:$C)</f>
        <v>0</v>
      </c>
      <c r="S138" s="46">
        <f t="shared" ca="1" si="6"/>
        <v>0</v>
      </c>
      <c r="T138" s="46">
        <f t="shared" ca="1" si="7"/>
        <v>0</v>
      </c>
      <c r="U138" s="46">
        <f>IFERROR(SUMIF('4.4製品課実績'!$A:$A,'4.仕掛品(製品課)'!A138,'4.4製品課実績'!D:D),"")</f>
        <v>0</v>
      </c>
      <c r="V138" s="46">
        <f t="shared" si="8"/>
        <v>0</v>
      </c>
      <c r="W138" s="46"/>
      <c r="X138" s="46">
        <f t="shared" si="9"/>
        <v>0</v>
      </c>
      <c r="Y138" s="46">
        <f t="shared" si="10"/>
        <v>0</v>
      </c>
      <c r="Z138" s="46">
        <f t="shared" si="11"/>
        <v>0</v>
      </c>
      <c r="AA138" s="46"/>
      <c r="AB138" s="46"/>
      <c r="AC138" s="46"/>
      <c r="AD138" s="46">
        <f>SUMIF('4.2半製品'!C:C,A:A,'4.2半製品'!E:E)</f>
        <v>0</v>
      </c>
      <c r="AE138" s="46">
        <f t="shared" ca="1" si="12"/>
        <v>0</v>
      </c>
      <c r="AF138" s="52">
        <f t="shared" ca="1" si="13"/>
        <v>0</v>
      </c>
      <c r="AG138" s="46">
        <f t="shared" si="14"/>
        <v>0</v>
      </c>
      <c r="AH138" s="46">
        <f t="shared" ca="1" si="15"/>
        <v>0</v>
      </c>
      <c r="AI138" s="46">
        <f>IFERROR(SUMIFS('4.3期末全在庫'!$G:$G,'4.3期末全在庫'!$B:$B,'4.仕掛品(製品課)'!A138,'4.3期末全在庫'!$K:$K,"半製品"),"")</f>
        <v>0</v>
      </c>
      <c r="AJ138" s="47"/>
      <c r="AK138" s="46">
        <f t="shared" ca="1" si="16"/>
        <v>0</v>
      </c>
      <c r="AL138" s="48"/>
      <c r="AM138" s="50"/>
      <c r="AN138" s="7"/>
      <c r="AQ138" s="3">
        <f t="shared" ca="1" si="3"/>
        <v>0</v>
      </c>
    </row>
    <row r="139" spans="1:43" ht="13.5" customHeight="1">
      <c r="A139" s="53"/>
      <c r="B139" s="53"/>
      <c r="C139" s="53"/>
      <c r="D139" s="53"/>
      <c r="E139" s="53"/>
      <c r="F139" s="53"/>
      <c r="G139" s="54"/>
      <c r="H139" s="55"/>
      <c r="I139" s="56"/>
      <c r="J139" s="55"/>
      <c r="K139" s="44"/>
      <c r="L139" s="44"/>
      <c r="M139" s="44"/>
      <c r="N139" s="44"/>
      <c r="O139" s="44"/>
      <c r="P139" s="44"/>
      <c r="Q139" s="44"/>
      <c r="R139" s="45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>
        <f t="shared" ref="AD139:AD202" si="17">K139-N139-AB139</f>
        <v>0</v>
      </c>
      <c r="AE139" s="44"/>
      <c r="AF139" s="45"/>
      <c r="AG139" s="44">
        <f>AI139-((H139+K139)-AB139-AD139)</f>
        <v>0</v>
      </c>
      <c r="AH139" s="44"/>
      <c r="AI139" s="44"/>
      <c r="AJ139" s="57"/>
      <c r="AK139" s="44"/>
      <c r="AL139" s="48"/>
      <c r="AM139" s="50"/>
      <c r="AN139" s="7"/>
      <c r="AO139" s="4" t="e">
        <v>#N/A</v>
      </c>
      <c r="AQ139" s="3">
        <f t="shared" si="3"/>
        <v>0</v>
      </c>
    </row>
    <row r="140" spans="1:43" ht="13.5" customHeight="1">
      <c r="A140" s="40">
        <v>20010800004</v>
      </c>
      <c r="B140" s="41" t="s">
        <v>201</v>
      </c>
      <c r="C140" s="41" t="s">
        <v>202</v>
      </c>
      <c r="D140" s="41"/>
      <c r="E140" s="41">
        <v>450</v>
      </c>
      <c r="F140" s="41" t="s">
        <v>203</v>
      </c>
      <c r="G140" s="42">
        <f ca="1">IFERROR(VLOOKUP(F140,'[1]2.仕掛品(製造部)'!MY:NB,4,0),0)</f>
        <v>1.6405740954785171</v>
      </c>
      <c r="H140" s="43">
        <v>0</v>
      </c>
      <c r="I140" s="43"/>
      <c r="J140" s="43">
        <v>0</v>
      </c>
      <c r="K140" s="46">
        <f>IFERROR(SUMIF('4.4製品課実績'!$A:$A,'4.仕掛品(製品課)'!A140,'4.4製品課実績'!C:C),"")</f>
        <v>0</v>
      </c>
      <c r="L140" s="46">
        <f ca="1">G140*E140*K140</f>
        <v>0</v>
      </c>
      <c r="M140" s="46">
        <f t="shared" ref="M140:M203" ca="1" si="18">$M$747/$L$747*L140</f>
        <v>0</v>
      </c>
      <c r="N140" s="46"/>
      <c r="O140" s="46"/>
      <c r="P140" s="46"/>
      <c r="Q140" s="46"/>
      <c r="R140" s="52">
        <f ca="1">SUMIF('4.1製品別資材価格'!$A:$C,A140,'4.1製品別資材価格'!$C:$C)</f>
        <v>0</v>
      </c>
      <c r="S140" s="46">
        <f ca="1">K140*R140</f>
        <v>0</v>
      </c>
      <c r="T140" s="46">
        <f t="shared" ref="T140:T203" ca="1" si="19">$T$747/$S$747*S140</f>
        <v>0</v>
      </c>
      <c r="U140" s="46">
        <f>IFERROR(SUMIF('4.4製品課実績'!$A:$A,'4.仕掛品(製品課)'!A140,'4.4製品課実績'!D:D),"")</f>
        <v>0</v>
      </c>
      <c r="V140" s="46">
        <f t="shared" ref="V140:V203" si="20">$V$747/$U$747*U140</f>
        <v>0</v>
      </c>
      <c r="W140" s="46"/>
      <c r="X140" s="46">
        <f t="shared" ref="X140:X203" si="21">$X$747/$W$747*W140</f>
        <v>0</v>
      </c>
      <c r="Y140" s="46">
        <f t="shared" ref="Y140:Y203" si="22">(H140*I140+K140)*E140</f>
        <v>0</v>
      </c>
      <c r="Z140" s="46">
        <f t="shared" ref="Z140:Z203" si="23">$Z$747/$Y$747*Y140</f>
        <v>0</v>
      </c>
      <c r="AA140" s="46"/>
      <c r="AB140" s="46"/>
      <c r="AC140" s="46"/>
      <c r="AD140" s="46">
        <f t="shared" si="17"/>
        <v>0</v>
      </c>
      <c r="AE140" s="46">
        <f t="shared" ref="AE140:AE203" ca="1" si="24">AD140*AF140</f>
        <v>0</v>
      </c>
      <c r="AF140" s="52">
        <f t="shared" ref="AF140:AF203" ca="1" si="25">IFERROR((J140+M140+O140+Q140+T140+V140+X140+Z140+AA140)/(H140+K140),0)</f>
        <v>0</v>
      </c>
      <c r="AG140" s="46">
        <f>AI140-((H140+K140)-AB140-AD140)</f>
        <v>0</v>
      </c>
      <c r="AH140" s="46">
        <f ca="1">-AF140*AG140</f>
        <v>0</v>
      </c>
      <c r="AI140" s="46">
        <f>IFERROR(SUMIFS('4.3期末全在庫'!$G:$G,'4.3期末全在庫'!$B:$B,'4.仕掛品(製品課)'!A140,'4.3期末全在庫'!$K:$K,"半製品"),"")</f>
        <v>0</v>
      </c>
      <c r="AJ140" s="47"/>
      <c r="AK140" s="46">
        <f ca="1">AF140*AI140</f>
        <v>0</v>
      </c>
      <c r="AL140" s="48"/>
      <c r="AM140" s="16"/>
      <c r="AN140" s="7">
        <v>0</v>
      </c>
      <c r="AO140" s="4">
        <v>1040.0801018191796</v>
      </c>
      <c r="AQ140" s="3">
        <f t="shared" ca="1" si="3"/>
        <v>0</v>
      </c>
    </row>
    <row r="141" spans="1:43" ht="13.5" customHeight="1">
      <c r="A141" s="40">
        <v>20031200006</v>
      </c>
      <c r="B141" s="41" t="s">
        <v>204</v>
      </c>
      <c r="C141" s="41" t="s">
        <v>202</v>
      </c>
      <c r="D141" s="41"/>
      <c r="E141" s="41">
        <v>145</v>
      </c>
      <c r="F141" s="41" t="s">
        <v>205</v>
      </c>
      <c r="G141" s="42">
        <f ca="1">IFERROR(VLOOKUP(F141,'[1]2.仕掛品(製造部)'!MY:NB,4,0),0)</f>
        <v>1.0344858154238405</v>
      </c>
      <c r="H141" s="43">
        <v>0</v>
      </c>
      <c r="I141" s="43"/>
      <c r="J141" s="43">
        <v>0</v>
      </c>
      <c r="K141" s="46">
        <f>IFERROR(SUMIF('4.4製品課実績'!$A:$A,'4.仕掛品(製品課)'!A141,'4.4製品課実績'!C:C),"")</f>
        <v>0</v>
      </c>
      <c r="L141" s="46">
        <f t="shared" ref="L141:L204" ca="1" si="26">G141*E141*K141</f>
        <v>0</v>
      </c>
      <c r="M141" s="46">
        <f t="shared" ca="1" si="18"/>
        <v>0</v>
      </c>
      <c r="N141" s="46"/>
      <c r="O141" s="46"/>
      <c r="P141" s="46"/>
      <c r="Q141" s="46"/>
      <c r="R141" s="52">
        <f ca="1">SUMIF('4.1製品別資材価格'!$A:$C,A141,'4.1製品別資材価格'!$C:$C)</f>
        <v>0</v>
      </c>
      <c r="S141" s="46">
        <f t="shared" ref="S141:S204" ca="1" si="27">K141*R141</f>
        <v>0</v>
      </c>
      <c r="T141" s="46">
        <f t="shared" ca="1" si="19"/>
        <v>0</v>
      </c>
      <c r="U141" s="46">
        <f>IFERROR(SUMIF('4.4製品課実績'!$A:$A,'4.仕掛品(製品課)'!A141,'4.4製品課実績'!D:D),"")</f>
        <v>0</v>
      </c>
      <c r="V141" s="46">
        <f t="shared" si="20"/>
        <v>0</v>
      </c>
      <c r="W141" s="46"/>
      <c r="X141" s="46">
        <f t="shared" si="21"/>
        <v>0</v>
      </c>
      <c r="Y141" s="46">
        <f t="shared" si="22"/>
        <v>0</v>
      </c>
      <c r="Z141" s="46">
        <f t="shared" si="23"/>
        <v>0</v>
      </c>
      <c r="AA141" s="46"/>
      <c r="AB141" s="46"/>
      <c r="AC141" s="46"/>
      <c r="AD141" s="46">
        <f t="shared" si="17"/>
        <v>0</v>
      </c>
      <c r="AE141" s="46">
        <f t="shared" ca="1" si="24"/>
        <v>0</v>
      </c>
      <c r="AF141" s="52">
        <f t="shared" ca="1" si="25"/>
        <v>0</v>
      </c>
      <c r="AG141" s="46">
        <f t="shared" ref="AG141:AG204" si="28">AI141-((H141+K141)-AB141-AD141)</f>
        <v>0</v>
      </c>
      <c r="AH141" s="46">
        <f t="shared" ref="AH141:AH204" ca="1" si="29">-AF141*AG141</f>
        <v>0</v>
      </c>
      <c r="AI141" s="46">
        <f>IFERROR(SUMIFS('4.3期末全在庫'!$G:$G,'4.3期末全在庫'!$B:$B,'4.仕掛品(製品課)'!A141,'4.3期末全在庫'!$K:$K,"半製品"),"")</f>
        <v>0</v>
      </c>
      <c r="AJ141" s="47"/>
      <c r="AK141" s="46">
        <f t="shared" ref="AK141:AK204" ca="1" si="30">AF141*AI141</f>
        <v>0</v>
      </c>
      <c r="AL141" s="48"/>
      <c r="AM141" s="16"/>
      <c r="AN141" s="7">
        <v>0</v>
      </c>
      <c r="AO141" s="4">
        <v>870.44888510092801</v>
      </c>
      <c r="AQ141" s="3">
        <f t="shared" ca="1" si="3"/>
        <v>0</v>
      </c>
    </row>
    <row r="142" spans="1:43" ht="13.5" customHeight="1">
      <c r="A142" s="40">
        <v>20050700010</v>
      </c>
      <c r="B142" s="41" t="s">
        <v>206</v>
      </c>
      <c r="C142" s="41" t="s">
        <v>202</v>
      </c>
      <c r="D142" s="41"/>
      <c r="E142" s="41">
        <v>145</v>
      </c>
      <c r="F142" s="41" t="s">
        <v>200</v>
      </c>
      <c r="G142" s="42">
        <f ca="1">IFERROR(VLOOKUP(F142,'[1]2.仕掛品(製造部)'!MY:NB,4,0),0)</f>
        <v>1.4973297795834115</v>
      </c>
      <c r="H142" s="43">
        <v>0</v>
      </c>
      <c r="I142" s="43"/>
      <c r="J142" s="43">
        <v>0</v>
      </c>
      <c r="K142" s="46">
        <f>IFERROR(SUMIF('4.4製品課実績'!$A:$A,'4.仕掛品(製品課)'!A142,'4.4製品課実績'!C:C),"")</f>
        <v>0</v>
      </c>
      <c r="L142" s="46">
        <f t="shared" ca="1" si="26"/>
        <v>0</v>
      </c>
      <c r="M142" s="46">
        <f t="shared" ca="1" si="18"/>
        <v>0</v>
      </c>
      <c r="N142" s="46"/>
      <c r="O142" s="46"/>
      <c r="P142" s="46"/>
      <c r="Q142" s="46"/>
      <c r="R142" s="52">
        <f ca="1">SUMIF('4.1製品別資材価格'!$A:$C,A142,'4.1製品別資材価格'!$C:$C)</f>
        <v>0</v>
      </c>
      <c r="S142" s="46">
        <f t="shared" ca="1" si="27"/>
        <v>0</v>
      </c>
      <c r="T142" s="46">
        <f t="shared" ca="1" si="19"/>
        <v>0</v>
      </c>
      <c r="U142" s="46">
        <f>IFERROR(SUMIF('4.4製品課実績'!$A:$A,'4.仕掛品(製品課)'!A142,'4.4製品課実績'!D:D),"")</f>
        <v>0</v>
      </c>
      <c r="V142" s="46">
        <f t="shared" si="20"/>
        <v>0</v>
      </c>
      <c r="W142" s="46"/>
      <c r="X142" s="46">
        <f t="shared" si="21"/>
        <v>0</v>
      </c>
      <c r="Y142" s="46">
        <f t="shared" si="22"/>
        <v>0</v>
      </c>
      <c r="Z142" s="46">
        <f t="shared" si="23"/>
        <v>0</v>
      </c>
      <c r="AA142" s="46"/>
      <c r="AB142" s="46"/>
      <c r="AC142" s="46"/>
      <c r="AD142" s="46">
        <f t="shared" si="17"/>
        <v>0</v>
      </c>
      <c r="AE142" s="46">
        <f t="shared" ca="1" si="24"/>
        <v>0</v>
      </c>
      <c r="AF142" s="52">
        <f t="shared" ca="1" si="25"/>
        <v>0</v>
      </c>
      <c r="AG142" s="46">
        <f t="shared" si="28"/>
        <v>0</v>
      </c>
      <c r="AH142" s="46">
        <f t="shared" ca="1" si="29"/>
        <v>0</v>
      </c>
      <c r="AI142" s="46">
        <f>IFERROR(SUMIFS('4.3期末全在庫'!$G:$G,'4.3期末全在庫'!$B:$B,'4.仕掛品(製品課)'!A142,'4.3期末全在庫'!$K:$K,"半製品"),"")</f>
        <v>0</v>
      </c>
      <c r="AJ142" s="47"/>
      <c r="AK142" s="46">
        <f t="shared" ca="1" si="30"/>
        <v>0</v>
      </c>
      <c r="AL142" s="48"/>
      <c r="AM142" s="16"/>
      <c r="AN142" s="7">
        <v>0</v>
      </c>
      <c r="AO142" s="4">
        <v>0</v>
      </c>
      <c r="AQ142" s="3">
        <f t="shared" ca="1" si="3"/>
        <v>0</v>
      </c>
    </row>
    <row r="143" spans="1:43" ht="13.5" customHeight="1">
      <c r="A143" s="40">
        <v>20050700013</v>
      </c>
      <c r="B143" s="41" t="s">
        <v>207</v>
      </c>
      <c r="C143" s="41" t="s">
        <v>202</v>
      </c>
      <c r="D143" s="41"/>
      <c r="E143" s="41">
        <v>150</v>
      </c>
      <c r="F143" s="41" t="s">
        <v>200</v>
      </c>
      <c r="G143" s="42">
        <f ca="1">IFERROR(VLOOKUP(F143,'[1]2.仕掛品(製造部)'!MY:NB,4,0),0)</f>
        <v>1.4973297795834115</v>
      </c>
      <c r="H143" s="43">
        <v>0</v>
      </c>
      <c r="I143" s="43"/>
      <c r="J143" s="43">
        <v>0</v>
      </c>
      <c r="K143" s="46">
        <f>IFERROR(SUMIF('4.4製品課実績'!$A:$A,'4.仕掛品(製品課)'!A143,'4.4製品課実績'!C:C),"")</f>
        <v>150</v>
      </c>
      <c r="L143" s="46">
        <f t="shared" ca="1" si="26"/>
        <v>33689.920040626756</v>
      </c>
      <c r="M143" s="46">
        <f t="shared" ca="1" si="18"/>
        <v>35962.836654750048</v>
      </c>
      <c r="N143" s="46"/>
      <c r="O143" s="46"/>
      <c r="P143" s="46"/>
      <c r="Q143" s="46"/>
      <c r="R143" s="52">
        <f ca="1">SUMIF('4.1製品別資材価格'!$A:$C,A143,'4.1製品別資材価格'!$C:$C)</f>
        <v>418.80132937473974</v>
      </c>
      <c r="S143" s="46">
        <f t="shared" ca="1" si="27"/>
        <v>62820.199406210959</v>
      </c>
      <c r="T143" s="46">
        <f t="shared" ca="1" si="19"/>
        <v>49664.664626323167</v>
      </c>
      <c r="U143" s="46">
        <f>IFERROR(SUMIF('4.4製品課実績'!$A:$A,'4.仕掛品(製品課)'!A143,'4.4製品課実績'!D:D),"")</f>
        <v>455</v>
      </c>
      <c r="V143" s="46">
        <f t="shared" si="20"/>
        <v>52343.912815061536</v>
      </c>
      <c r="W143" s="46"/>
      <c r="X143" s="46">
        <f t="shared" si="21"/>
        <v>0</v>
      </c>
      <c r="Y143" s="46">
        <f t="shared" si="22"/>
        <v>22500</v>
      </c>
      <c r="Z143" s="46">
        <f t="shared" si="23"/>
        <v>9589.2987087620131</v>
      </c>
      <c r="AA143" s="46"/>
      <c r="AB143" s="46"/>
      <c r="AC143" s="46"/>
      <c r="AD143" s="46">
        <f t="shared" si="17"/>
        <v>150</v>
      </c>
      <c r="AE143" s="46">
        <f t="shared" ca="1" si="24"/>
        <v>147560.71280489676</v>
      </c>
      <c r="AF143" s="52">
        <f t="shared" ca="1" si="25"/>
        <v>983.73808536597835</v>
      </c>
      <c r="AG143" s="46">
        <f t="shared" si="28"/>
        <v>0</v>
      </c>
      <c r="AH143" s="46">
        <f t="shared" ca="1" si="29"/>
        <v>0</v>
      </c>
      <c r="AI143" s="46">
        <f>IFERROR(SUMIFS('4.3期末全在庫'!$G:$G,'4.3期末全在庫'!$B:$B,'4.仕掛品(製品課)'!A143,'4.3期末全在庫'!$K:$K,"半製品"),"")</f>
        <v>0</v>
      </c>
      <c r="AJ143" s="47"/>
      <c r="AK143" s="46">
        <f t="shared" ca="1" si="30"/>
        <v>0</v>
      </c>
      <c r="AL143" s="48"/>
      <c r="AM143" s="16"/>
      <c r="AN143" s="7"/>
      <c r="AO143" s="4">
        <v>0</v>
      </c>
      <c r="AQ143" s="3" t="str">
        <f t="shared" ca="1" si="3"/>
        <v>ok</v>
      </c>
    </row>
    <row r="144" spans="1:43" ht="13.5" customHeight="1">
      <c r="A144" s="40">
        <v>20051000011</v>
      </c>
      <c r="B144" s="41" t="s">
        <v>208</v>
      </c>
      <c r="C144" s="41" t="s">
        <v>202</v>
      </c>
      <c r="D144" s="41"/>
      <c r="E144" s="41">
        <v>450</v>
      </c>
      <c r="F144" s="41" t="s">
        <v>203</v>
      </c>
      <c r="G144" s="42">
        <f ca="1">IFERROR(VLOOKUP(F144,'[1]2.仕掛品(製造部)'!MY:NB,4,0),0)</f>
        <v>1.6405740954785171</v>
      </c>
      <c r="H144" s="43">
        <v>0</v>
      </c>
      <c r="I144" s="43"/>
      <c r="J144" s="43">
        <v>0</v>
      </c>
      <c r="K144" s="46">
        <f>IFERROR(SUMIF('4.4製品課実績'!$A:$A,'4.仕掛品(製品課)'!A144,'4.4製品課実績'!C:C),"")</f>
        <v>593</v>
      </c>
      <c r="L144" s="46">
        <f t="shared" ca="1" si="26"/>
        <v>437787.19737844227</v>
      </c>
      <c r="M144" s="46">
        <f t="shared" ca="1" si="18"/>
        <v>467322.85057001997</v>
      </c>
      <c r="N144" s="46"/>
      <c r="O144" s="46"/>
      <c r="P144" s="46"/>
      <c r="Q144" s="46"/>
      <c r="R144" s="52">
        <f ca="1">SUMIF('4.1製品別資材価格'!$A:$C,A144,'4.1製品別資材価格'!$C:$C)</f>
        <v>945.04106978216566</v>
      </c>
      <c r="S144" s="46">
        <f t="shared" ca="1" si="27"/>
        <v>560409.35438082425</v>
      </c>
      <c r="T144" s="46">
        <f t="shared" ca="1" si="19"/>
        <v>443050.84832357528</v>
      </c>
      <c r="U144" s="46">
        <f>IFERROR(SUMIF('4.4製品課実績'!$A:$A,'4.仕掛品(製品課)'!A144,'4.4製品課実績'!D:D),"")</f>
        <v>4550</v>
      </c>
      <c r="V144" s="46">
        <f t="shared" si="20"/>
        <v>523439.12815061538</v>
      </c>
      <c r="W144" s="46"/>
      <c r="X144" s="46">
        <f t="shared" si="21"/>
        <v>0</v>
      </c>
      <c r="Y144" s="46">
        <f t="shared" si="22"/>
        <v>266850</v>
      </c>
      <c r="Z144" s="46">
        <f t="shared" si="23"/>
        <v>113729.08268591747</v>
      </c>
      <c r="AA144" s="46"/>
      <c r="AB144" s="46"/>
      <c r="AC144" s="46"/>
      <c r="AD144" s="46">
        <f t="shared" si="17"/>
        <v>593</v>
      </c>
      <c r="AE144" s="46">
        <f t="shared" ca="1" si="24"/>
        <v>1547541.909730128</v>
      </c>
      <c r="AF144" s="52">
        <f t="shared" ca="1" si="25"/>
        <v>2609.6828157337741</v>
      </c>
      <c r="AG144" s="46">
        <f t="shared" si="28"/>
        <v>0</v>
      </c>
      <c r="AH144" s="46">
        <f t="shared" ca="1" si="29"/>
        <v>0</v>
      </c>
      <c r="AI144" s="46">
        <f>IFERROR(SUMIFS('4.3期末全在庫'!$G:$G,'4.3期末全在庫'!$B:$B,'4.仕掛品(製品課)'!A144,'4.3期末全在庫'!$K:$K,"半製品"),"")</f>
        <v>0</v>
      </c>
      <c r="AJ144" s="47"/>
      <c r="AK144" s="46">
        <f t="shared" ca="1" si="30"/>
        <v>0</v>
      </c>
      <c r="AL144" s="48"/>
      <c r="AM144" s="16"/>
      <c r="AN144" s="7"/>
      <c r="AO144" s="4">
        <v>0</v>
      </c>
      <c r="AQ144" s="3" t="str">
        <f t="shared" ca="1" si="3"/>
        <v>ok</v>
      </c>
    </row>
    <row r="145" spans="1:43" ht="13.5" customHeight="1">
      <c r="A145" s="40">
        <v>20051200005</v>
      </c>
      <c r="B145" s="41" t="s">
        <v>209</v>
      </c>
      <c r="C145" s="41" t="s">
        <v>202</v>
      </c>
      <c r="D145" s="41"/>
      <c r="E145" s="41">
        <v>150</v>
      </c>
      <c r="F145" s="41" t="s">
        <v>185</v>
      </c>
      <c r="G145" s="42">
        <f ca="1">IFERROR(VLOOKUP(F145,'[1]2.仕掛品(製造部)'!MY:NB,4,0),0)</f>
        <v>1.3486946843755108</v>
      </c>
      <c r="H145" s="43">
        <v>0</v>
      </c>
      <c r="I145" s="43"/>
      <c r="J145" s="43">
        <v>0</v>
      </c>
      <c r="K145" s="46">
        <f>IFERROR(SUMIF('4.4製品課実績'!$A:$A,'4.仕掛品(製品課)'!A145,'4.4製品課実績'!C:C),"")</f>
        <v>960</v>
      </c>
      <c r="L145" s="46">
        <f t="shared" ca="1" si="26"/>
        <v>194212.03455007356</v>
      </c>
      <c r="M145" s="46">
        <f t="shared" ca="1" si="18"/>
        <v>207314.70025718209</v>
      </c>
      <c r="N145" s="46"/>
      <c r="O145" s="46"/>
      <c r="P145" s="46"/>
      <c r="Q145" s="46"/>
      <c r="R145" s="52">
        <f ca="1">SUMIF('4.1製品別資材価格'!$A:$C,A145,'4.1製品別資材価格'!$C:$C)</f>
        <v>422.38363336875034</v>
      </c>
      <c r="S145" s="46">
        <f t="shared" ca="1" si="27"/>
        <v>405488.28803400032</v>
      </c>
      <c r="T145" s="46">
        <f t="shared" ca="1" si="19"/>
        <v>320572.68244072929</v>
      </c>
      <c r="U145" s="46">
        <f>IFERROR(SUMIF('4.4製品課実績'!$A:$A,'4.仕掛品(製品課)'!A145,'4.4製品課実績'!D:D),"")</f>
        <v>2740</v>
      </c>
      <c r="V145" s="46">
        <f t="shared" si="20"/>
        <v>315213.89255663432</v>
      </c>
      <c r="W145" s="46"/>
      <c r="X145" s="46">
        <f t="shared" si="21"/>
        <v>0</v>
      </c>
      <c r="Y145" s="46">
        <f t="shared" si="22"/>
        <v>144000</v>
      </c>
      <c r="Z145" s="46">
        <f t="shared" si="23"/>
        <v>61371.511736076878</v>
      </c>
      <c r="AA145" s="46"/>
      <c r="AB145" s="46"/>
      <c r="AC145" s="46"/>
      <c r="AD145" s="46">
        <f t="shared" si="17"/>
        <v>960</v>
      </c>
      <c r="AE145" s="46">
        <f t="shared" ca="1" si="24"/>
        <v>904472.78699062264</v>
      </c>
      <c r="AF145" s="52">
        <f t="shared" ca="1" si="25"/>
        <v>942.1591531152319</v>
      </c>
      <c r="AG145" s="46">
        <f t="shared" si="28"/>
        <v>0</v>
      </c>
      <c r="AH145" s="46">
        <f t="shared" ca="1" si="29"/>
        <v>0</v>
      </c>
      <c r="AI145" s="46">
        <f>IFERROR(SUMIFS('4.3期末全在庫'!$G:$G,'4.3期末全在庫'!$B:$B,'4.仕掛品(製品課)'!A145,'4.3期末全在庫'!$K:$K,"半製品"),"")</f>
        <v>0</v>
      </c>
      <c r="AJ145" s="47"/>
      <c r="AK145" s="46">
        <f t="shared" ca="1" si="30"/>
        <v>0</v>
      </c>
      <c r="AL145" s="48"/>
      <c r="AM145" s="16"/>
      <c r="AN145" s="7"/>
      <c r="AO145" s="4">
        <v>0</v>
      </c>
      <c r="AQ145" s="3" t="str">
        <f t="shared" ca="1" si="3"/>
        <v>ok</v>
      </c>
    </row>
    <row r="146" spans="1:43" ht="13.5" customHeight="1">
      <c r="A146" s="40">
        <v>20051200013</v>
      </c>
      <c r="B146" s="41" t="s">
        <v>210</v>
      </c>
      <c r="C146" s="41" t="s">
        <v>202</v>
      </c>
      <c r="D146" s="41"/>
      <c r="E146" s="41">
        <v>150</v>
      </c>
      <c r="F146" s="41" t="s">
        <v>211</v>
      </c>
      <c r="G146" s="42">
        <f ca="1">IFERROR(VLOOKUP(F146,'[1]2.仕掛品(製造部)'!MY:NB,4,0),0)</f>
        <v>5.1725293561013439</v>
      </c>
      <c r="H146" s="43">
        <v>0</v>
      </c>
      <c r="I146" s="43"/>
      <c r="J146" s="43">
        <v>0</v>
      </c>
      <c r="K146" s="46">
        <f>IFERROR(SUMIF('4.4製品課実績'!$A:$A,'4.仕掛品(製品課)'!A146,'4.4製品課実績'!C:C),"")</f>
        <v>814</v>
      </c>
      <c r="L146" s="46">
        <f t="shared" ca="1" si="26"/>
        <v>631565.83437997417</v>
      </c>
      <c r="M146" s="46">
        <f t="shared" ca="1" si="18"/>
        <v>674174.91377653589</v>
      </c>
      <c r="N146" s="46"/>
      <c r="O146" s="46"/>
      <c r="P146" s="46"/>
      <c r="Q146" s="46"/>
      <c r="R146" s="52">
        <f ca="1">SUMIF('4.1製品別資材価格'!$A:$C,A146,'4.1製品別資材価格'!$C:$C)</f>
        <v>110.73288493150686</v>
      </c>
      <c r="S146" s="46">
        <f t="shared" ca="1" si="27"/>
        <v>90136.568334246578</v>
      </c>
      <c r="T146" s="46">
        <f t="shared" ca="1" si="19"/>
        <v>71260.557578641179</v>
      </c>
      <c r="U146" s="46">
        <f>IFERROR(SUMIF('4.4製品課実績'!$A:$A,'4.仕掛品(製品課)'!A146,'4.4製品課実績'!D:D),"")</f>
        <v>1600</v>
      </c>
      <c r="V146" s="46">
        <f t="shared" si="20"/>
        <v>184066.50660241419</v>
      </c>
      <c r="W146" s="46"/>
      <c r="X146" s="46">
        <f t="shared" si="21"/>
        <v>0</v>
      </c>
      <c r="Y146" s="46">
        <f t="shared" si="22"/>
        <v>122100</v>
      </c>
      <c r="Z146" s="46">
        <f t="shared" si="23"/>
        <v>52037.927659548521</v>
      </c>
      <c r="AA146" s="46"/>
      <c r="AB146" s="46"/>
      <c r="AC146" s="46"/>
      <c r="AD146" s="46">
        <f t="shared" si="17"/>
        <v>814</v>
      </c>
      <c r="AE146" s="46">
        <f t="shared" ca="1" si="24"/>
        <v>981539.90561713977</v>
      </c>
      <c r="AF146" s="52">
        <f t="shared" ca="1" si="25"/>
        <v>1205.8229798736361</v>
      </c>
      <c r="AG146" s="46">
        <f t="shared" si="28"/>
        <v>0</v>
      </c>
      <c r="AH146" s="46">
        <f t="shared" ca="1" si="29"/>
        <v>0</v>
      </c>
      <c r="AI146" s="46">
        <f>IFERROR(SUMIFS('4.3期末全在庫'!$G:$G,'4.3期末全在庫'!$B:$B,'4.仕掛品(製品課)'!A146,'4.3期末全在庫'!$K:$K,"半製品"),"")</f>
        <v>0</v>
      </c>
      <c r="AJ146" s="47"/>
      <c r="AK146" s="46">
        <f t="shared" ca="1" si="30"/>
        <v>0</v>
      </c>
      <c r="AL146" s="48"/>
      <c r="AM146" s="16"/>
      <c r="AN146" s="7">
        <v>3.0756837153745198</v>
      </c>
      <c r="AO146" s="4">
        <v>27.221300863698179</v>
      </c>
      <c r="AQ146" s="3" t="str">
        <f t="shared" ref="AQ146:AQ209" ca="1" si="31">IF(SUM(H146:AK146)=0,0,"ok")</f>
        <v>ok</v>
      </c>
    </row>
    <row r="147" spans="1:43" ht="13.5" customHeight="1">
      <c r="A147" s="40">
        <v>20060100007</v>
      </c>
      <c r="B147" s="41" t="s">
        <v>212</v>
      </c>
      <c r="C147" s="41" t="s">
        <v>202</v>
      </c>
      <c r="D147" s="41"/>
      <c r="E147" s="41">
        <v>30</v>
      </c>
      <c r="F147" s="41" t="s">
        <v>213</v>
      </c>
      <c r="G147" s="42">
        <f ca="1">IFERROR(VLOOKUP(F147,'[1]2.仕掛品(製造部)'!MY:NB,4,0),0)</f>
        <v>1.4901065346974376</v>
      </c>
      <c r="H147" s="43">
        <v>0</v>
      </c>
      <c r="I147" s="43"/>
      <c r="J147" s="43">
        <v>0</v>
      </c>
      <c r="K147" s="46">
        <f>IFERROR(SUMIF('4.4製品課実績'!$A:$A,'4.仕掛品(製品課)'!A147,'4.4製品課実績'!C:C),"")</f>
        <v>132</v>
      </c>
      <c r="L147" s="46">
        <f t="shared" ca="1" si="26"/>
        <v>5900.8218774018524</v>
      </c>
      <c r="M147" s="46">
        <f t="shared" ca="1" si="18"/>
        <v>6298.9254070616207</v>
      </c>
      <c r="N147" s="46"/>
      <c r="O147" s="46"/>
      <c r="P147" s="46"/>
      <c r="Q147" s="46"/>
      <c r="R147" s="52">
        <f ca="1">SUMIF('4.1製品別資材価格'!$A:$C,A147,'4.1製品別資材価格'!$C:$C)</f>
        <v>199.73596185458376</v>
      </c>
      <c r="S147" s="46">
        <f t="shared" ca="1" si="27"/>
        <v>26365.146964805055</v>
      </c>
      <c r="T147" s="46">
        <f t="shared" ca="1" si="19"/>
        <v>20843.871783401322</v>
      </c>
      <c r="U147" s="46">
        <f>IFERROR(SUMIF('4.4製品課実績'!$A:$A,'4.仕掛品(製品課)'!A147,'4.4製品課実績'!D:D),"")</f>
        <v>590</v>
      </c>
      <c r="V147" s="46">
        <f t="shared" si="20"/>
        <v>67874.524309640226</v>
      </c>
      <c r="W147" s="46"/>
      <c r="X147" s="46">
        <f t="shared" si="21"/>
        <v>0</v>
      </c>
      <c r="Y147" s="46">
        <f t="shared" si="22"/>
        <v>3960</v>
      </c>
      <c r="Z147" s="46">
        <f t="shared" si="23"/>
        <v>1687.7165727421143</v>
      </c>
      <c r="AA147" s="46"/>
      <c r="AB147" s="46"/>
      <c r="AC147" s="46"/>
      <c r="AD147" s="46">
        <f t="shared" si="17"/>
        <v>132</v>
      </c>
      <c r="AE147" s="46">
        <f t="shared" ca="1" si="24"/>
        <v>96705.038072845273</v>
      </c>
      <c r="AF147" s="52">
        <f t="shared" ca="1" si="25"/>
        <v>732.61392479428241</v>
      </c>
      <c r="AG147" s="46">
        <f t="shared" si="28"/>
        <v>0</v>
      </c>
      <c r="AH147" s="46">
        <f t="shared" ca="1" si="29"/>
        <v>0</v>
      </c>
      <c r="AI147" s="46">
        <f>IFERROR(SUMIFS('4.3期末全在庫'!$G:$G,'4.3期末全在庫'!$B:$B,'4.仕掛品(製品課)'!A147,'4.3期末全在庫'!$K:$K,"半製品"),"")</f>
        <v>0</v>
      </c>
      <c r="AJ147" s="47"/>
      <c r="AK147" s="46">
        <f t="shared" ca="1" si="30"/>
        <v>0</v>
      </c>
      <c r="AL147" s="48"/>
      <c r="AM147" s="16"/>
      <c r="AN147" s="7">
        <v>7.4834840000000007</v>
      </c>
      <c r="AO147" s="4">
        <v>0</v>
      </c>
      <c r="AQ147" s="3" t="str">
        <f t="shared" ca="1" si="31"/>
        <v>ok</v>
      </c>
    </row>
    <row r="148" spans="1:43" ht="13.5" customHeight="1">
      <c r="A148" s="40">
        <v>20060200007</v>
      </c>
      <c r="B148" s="41" t="s">
        <v>214</v>
      </c>
      <c r="C148" s="41" t="s">
        <v>202</v>
      </c>
      <c r="D148" s="41"/>
      <c r="E148" s="41">
        <v>145</v>
      </c>
      <c r="F148" s="41" t="s">
        <v>215</v>
      </c>
      <c r="G148" s="42">
        <f ca="1">IFERROR(VLOOKUP(F148,'[1]2.仕掛品(製造部)'!MY:NB,4,0),0)</f>
        <v>1.322810826649603</v>
      </c>
      <c r="H148" s="43">
        <v>0</v>
      </c>
      <c r="I148" s="43"/>
      <c r="J148" s="43">
        <v>0</v>
      </c>
      <c r="K148" s="46">
        <f>IFERROR(SUMIF('4.4製品課実績'!$A:$A,'4.仕掛品(製品課)'!A148,'4.4製品課実績'!C:C),"")</f>
        <v>180</v>
      </c>
      <c r="L148" s="46">
        <f t="shared" ca="1" si="26"/>
        <v>34525.362575554638</v>
      </c>
      <c r="M148" s="46">
        <f t="shared" ca="1" si="18"/>
        <v>36854.642968977285</v>
      </c>
      <c r="N148" s="46"/>
      <c r="O148" s="46"/>
      <c r="P148" s="46"/>
      <c r="Q148" s="46"/>
      <c r="R148" s="52">
        <f ca="1">SUMIF('4.1製品別資材価格'!$A:$C,A148,'4.1製品別資材価格'!$C:$C)</f>
        <v>899.57607841095887</v>
      </c>
      <c r="S148" s="46">
        <f t="shared" ca="1" si="27"/>
        <v>161923.6941139726</v>
      </c>
      <c r="T148" s="46">
        <f t="shared" ca="1" si="19"/>
        <v>128014.33359396015</v>
      </c>
      <c r="U148" s="46">
        <f>IFERROR(SUMIF('4.4製品課実績'!$A:$A,'4.仕掛品(製品課)'!A148,'4.4製品課実績'!D:D),"")</f>
        <v>665</v>
      </c>
      <c r="V148" s="46">
        <f t="shared" si="20"/>
        <v>76502.641806628395</v>
      </c>
      <c r="W148" s="46"/>
      <c r="X148" s="46">
        <f t="shared" si="21"/>
        <v>0</v>
      </c>
      <c r="Y148" s="46">
        <f t="shared" si="22"/>
        <v>26100</v>
      </c>
      <c r="Z148" s="46">
        <f t="shared" si="23"/>
        <v>11123.586502163935</v>
      </c>
      <c r="AA148" s="46"/>
      <c r="AB148" s="46"/>
      <c r="AC148" s="46"/>
      <c r="AD148" s="46">
        <f t="shared" si="17"/>
        <v>180</v>
      </c>
      <c r="AE148" s="46">
        <f t="shared" ca="1" si="24"/>
        <v>252495.20487172974</v>
      </c>
      <c r="AF148" s="52">
        <f t="shared" ca="1" si="25"/>
        <v>1402.7511381762763</v>
      </c>
      <c r="AG148" s="46">
        <f t="shared" si="28"/>
        <v>0</v>
      </c>
      <c r="AH148" s="46">
        <f t="shared" ca="1" si="29"/>
        <v>0</v>
      </c>
      <c r="AI148" s="46">
        <f>IFERROR(SUMIFS('4.3期末全在庫'!$G:$G,'4.3期末全在庫'!$B:$B,'4.仕掛品(製品課)'!A148,'4.3期末全在庫'!$K:$K,"半製品"),"")</f>
        <v>0</v>
      </c>
      <c r="AJ148" s="47"/>
      <c r="AK148" s="46">
        <f t="shared" ca="1" si="30"/>
        <v>0</v>
      </c>
      <c r="AL148" s="48"/>
      <c r="AM148" s="16"/>
      <c r="AN148" s="7"/>
      <c r="AO148" s="4">
        <v>0</v>
      </c>
      <c r="AQ148" s="3" t="str">
        <f t="shared" ca="1" si="31"/>
        <v>ok</v>
      </c>
    </row>
    <row r="149" spans="1:43" ht="13.5" customHeight="1">
      <c r="A149" s="40">
        <v>20060800006</v>
      </c>
      <c r="B149" s="41" t="s">
        <v>216</v>
      </c>
      <c r="C149" s="41" t="s">
        <v>202</v>
      </c>
      <c r="D149" s="41"/>
      <c r="E149" s="41">
        <v>7.8</v>
      </c>
      <c r="F149" s="41" t="s">
        <v>191</v>
      </c>
      <c r="G149" s="42">
        <f ca="1">IFERROR(VLOOKUP(F149,'[1]2.仕掛品(製造部)'!MY:NB,4,0),0)</f>
        <v>1.5731245205740305</v>
      </c>
      <c r="H149" s="43">
        <v>0</v>
      </c>
      <c r="I149" s="43"/>
      <c r="J149" s="43">
        <v>0</v>
      </c>
      <c r="K149" s="46">
        <f>IFERROR(SUMIF('4.4製品課実績'!$A:$A,'4.仕掛品(製品課)'!A149,'4.4製品課実績'!C:C),"")</f>
        <v>4500</v>
      </c>
      <c r="L149" s="46">
        <f t="shared" ca="1" si="26"/>
        <v>55216.670672148473</v>
      </c>
      <c r="M149" s="46">
        <f t="shared" ca="1" si="18"/>
        <v>58941.906232101013</v>
      </c>
      <c r="N149" s="46"/>
      <c r="O149" s="46"/>
      <c r="P149" s="46"/>
      <c r="Q149" s="46"/>
      <c r="R149" s="52">
        <f ca="1">SUMIF('4.1製品別資材価格'!$A:$C,A149,'4.1製品別資材価格'!$C:$C)</f>
        <v>17.53588045222353</v>
      </c>
      <c r="S149" s="46">
        <f t="shared" ca="1" si="27"/>
        <v>78911.462035005883</v>
      </c>
      <c r="T149" s="46">
        <f t="shared" ca="1" si="19"/>
        <v>62386.164548753761</v>
      </c>
      <c r="U149" s="46">
        <f>IFERROR(SUMIF('4.4製品課実績'!$A:$A,'4.仕掛品(製品課)'!A149,'4.4製品課実績'!D:D),"")</f>
        <v>3245</v>
      </c>
      <c r="V149" s="46">
        <f t="shared" si="20"/>
        <v>373309.88370302127</v>
      </c>
      <c r="W149" s="46"/>
      <c r="X149" s="46">
        <f t="shared" si="21"/>
        <v>0</v>
      </c>
      <c r="Y149" s="46">
        <f t="shared" si="22"/>
        <v>35100</v>
      </c>
      <c r="Z149" s="46">
        <f t="shared" si="23"/>
        <v>14959.30598566874</v>
      </c>
      <c r="AA149" s="46"/>
      <c r="AB149" s="46"/>
      <c r="AC149" s="46"/>
      <c r="AD149" s="46">
        <f t="shared" si="17"/>
        <v>4500</v>
      </c>
      <c r="AE149" s="46">
        <f t="shared" ca="1" si="24"/>
        <v>509597.2604695448</v>
      </c>
      <c r="AF149" s="52">
        <f t="shared" ca="1" si="25"/>
        <v>113.24383565989885</v>
      </c>
      <c r="AG149" s="46">
        <f t="shared" si="28"/>
        <v>0</v>
      </c>
      <c r="AH149" s="46">
        <f t="shared" ca="1" si="29"/>
        <v>0</v>
      </c>
      <c r="AI149" s="46">
        <f>IFERROR(SUMIFS('4.3期末全在庫'!$G:$G,'4.3期末全在庫'!$B:$B,'4.仕掛品(製品課)'!A149,'4.3期末全在庫'!$K:$K,"半製品"),"")</f>
        <v>0</v>
      </c>
      <c r="AJ149" s="47"/>
      <c r="AK149" s="46">
        <f t="shared" ca="1" si="30"/>
        <v>0</v>
      </c>
      <c r="AL149" s="48"/>
      <c r="AM149" s="16"/>
      <c r="AN149" s="7">
        <v>6.1434839999999999</v>
      </c>
      <c r="AO149" s="4">
        <v>36.858678308790701</v>
      </c>
      <c r="AQ149" s="3" t="str">
        <f t="shared" ca="1" si="31"/>
        <v>ok</v>
      </c>
    </row>
    <row r="150" spans="1:43" ht="13.5" customHeight="1">
      <c r="A150" s="40">
        <v>20061000010</v>
      </c>
      <c r="B150" s="41" t="s">
        <v>217</v>
      </c>
      <c r="C150" s="41" t="s">
        <v>202</v>
      </c>
      <c r="D150" s="41"/>
      <c r="E150" s="41">
        <v>145</v>
      </c>
      <c r="F150" s="41" t="s">
        <v>126</v>
      </c>
      <c r="G150" s="42">
        <f ca="1">IFERROR(VLOOKUP(F150,'[1]2.仕掛品(製造部)'!MY:NB,4,0),0)</f>
        <v>1.2657092176984073</v>
      </c>
      <c r="H150" s="43">
        <v>0</v>
      </c>
      <c r="I150" s="43"/>
      <c r="J150" s="43">
        <v>0</v>
      </c>
      <c r="K150" s="46">
        <f>IFERROR(SUMIF('4.4製品課実績'!$A:$A,'4.仕掛品(製品課)'!A150,'4.4製品課実績'!C:C),"")</f>
        <v>0</v>
      </c>
      <c r="L150" s="46">
        <f t="shared" ca="1" si="26"/>
        <v>0</v>
      </c>
      <c r="M150" s="46">
        <f t="shared" ca="1" si="18"/>
        <v>0</v>
      </c>
      <c r="N150" s="46"/>
      <c r="O150" s="46"/>
      <c r="P150" s="46"/>
      <c r="Q150" s="46"/>
      <c r="R150" s="52">
        <f ca="1">SUMIF('4.1製品別資材価格'!$A:$C,A150,'4.1製品別資材価格'!$C:$C)</f>
        <v>0</v>
      </c>
      <c r="S150" s="46">
        <f t="shared" ca="1" si="27"/>
        <v>0</v>
      </c>
      <c r="T150" s="46">
        <f t="shared" ca="1" si="19"/>
        <v>0</v>
      </c>
      <c r="U150" s="46">
        <f>IFERROR(SUMIF('4.4製品課実績'!$A:$A,'4.仕掛品(製品課)'!A150,'4.4製品課実績'!D:D),"")</f>
        <v>0</v>
      </c>
      <c r="V150" s="46">
        <f t="shared" si="20"/>
        <v>0</v>
      </c>
      <c r="W150" s="46"/>
      <c r="X150" s="46">
        <f t="shared" si="21"/>
        <v>0</v>
      </c>
      <c r="Y150" s="46">
        <f t="shared" si="22"/>
        <v>0</v>
      </c>
      <c r="Z150" s="46">
        <f t="shared" si="23"/>
        <v>0</v>
      </c>
      <c r="AA150" s="46"/>
      <c r="AB150" s="46"/>
      <c r="AC150" s="46"/>
      <c r="AD150" s="46">
        <f t="shared" si="17"/>
        <v>0</v>
      </c>
      <c r="AE150" s="46">
        <f t="shared" ca="1" si="24"/>
        <v>0</v>
      </c>
      <c r="AF150" s="52">
        <f t="shared" ca="1" si="25"/>
        <v>0</v>
      </c>
      <c r="AG150" s="46">
        <f t="shared" si="28"/>
        <v>0</v>
      </c>
      <c r="AH150" s="46">
        <f t="shared" ca="1" si="29"/>
        <v>0</v>
      </c>
      <c r="AI150" s="46">
        <f>IFERROR(SUMIFS('4.3期末全在庫'!$G:$G,'4.3期末全在庫'!$B:$B,'4.仕掛品(製品課)'!A150,'4.3期末全在庫'!$K:$K,"半製品"),"")</f>
        <v>0</v>
      </c>
      <c r="AJ150" s="47"/>
      <c r="AK150" s="46">
        <f t="shared" ca="1" si="30"/>
        <v>0</v>
      </c>
      <c r="AL150" s="48"/>
      <c r="AM150" s="16"/>
      <c r="AN150" s="7">
        <v>9.9434839999999998</v>
      </c>
      <c r="AO150" s="4">
        <v>36.674542467668857</v>
      </c>
      <c r="AQ150" s="3">
        <f t="shared" ca="1" si="31"/>
        <v>0</v>
      </c>
    </row>
    <row r="151" spans="1:43" ht="13.5" customHeight="1">
      <c r="A151" s="40">
        <v>20061200006</v>
      </c>
      <c r="B151" s="41" t="s">
        <v>218</v>
      </c>
      <c r="C151" s="41" t="s">
        <v>202</v>
      </c>
      <c r="D151" s="41"/>
      <c r="E151" s="41">
        <v>145</v>
      </c>
      <c r="F151" s="41" t="s">
        <v>219</v>
      </c>
      <c r="G151" s="42">
        <f ca="1">IFERROR(VLOOKUP(F151,'[1]2.仕掛品(製造部)'!MY:NB,4,0),0)</f>
        <v>1.3583251501585794</v>
      </c>
      <c r="H151" s="43">
        <v>0</v>
      </c>
      <c r="I151" s="43"/>
      <c r="J151" s="43">
        <v>0</v>
      </c>
      <c r="K151" s="46">
        <f>IFERROR(SUMIF('4.4製品課実績'!$A:$A,'4.仕掛品(製品課)'!A151,'4.4製品課実績'!C:C),"")</f>
        <v>0</v>
      </c>
      <c r="L151" s="46">
        <f t="shared" ca="1" si="26"/>
        <v>0</v>
      </c>
      <c r="M151" s="46">
        <f t="shared" ca="1" si="18"/>
        <v>0</v>
      </c>
      <c r="N151" s="46"/>
      <c r="O151" s="46"/>
      <c r="P151" s="46"/>
      <c r="Q151" s="46"/>
      <c r="R151" s="52">
        <f ca="1">SUMIF('4.1製品別資材価格'!$A:$C,A151,'4.1製品別資材価格'!$C:$C)</f>
        <v>0</v>
      </c>
      <c r="S151" s="46">
        <f t="shared" ca="1" si="27"/>
        <v>0</v>
      </c>
      <c r="T151" s="46">
        <f t="shared" ca="1" si="19"/>
        <v>0</v>
      </c>
      <c r="U151" s="46">
        <f>IFERROR(SUMIF('4.4製品課実績'!$A:$A,'4.仕掛品(製品課)'!A151,'4.4製品課実績'!D:D),"")</f>
        <v>0</v>
      </c>
      <c r="V151" s="46">
        <f t="shared" si="20"/>
        <v>0</v>
      </c>
      <c r="W151" s="46"/>
      <c r="X151" s="46">
        <f t="shared" si="21"/>
        <v>0</v>
      </c>
      <c r="Y151" s="46">
        <f t="shared" si="22"/>
        <v>0</v>
      </c>
      <c r="Z151" s="46">
        <f t="shared" si="23"/>
        <v>0</v>
      </c>
      <c r="AA151" s="46"/>
      <c r="AB151" s="46"/>
      <c r="AC151" s="46"/>
      <c r="AD151" s="46">
        <f t="shared" si="17"/>
        <v>0</v>
      </c>
      <c r="AE151" s="46">
        <f t="shared" ca="1" si="24"/>
        <v>0</v>
      </c>
      <c r="AF151" s="52">
        <f t="shared" ca="1" si="25"/>
        <v>0</v>
      </c>
      <c r="AG151" s="46">
        <f t="shared" si="28"/>
        <v>0</v>
      </c>
      <c r="AH151" s="46">
        <f t="shared" ca="1" si="29"/>
        <v>0</v>
      </c>
      <c r="AI151" s="46">
        <f>IFERROR(SUMIFS('4.3期末全在庫'!$G:$G,'4.3期末全在庫'!$B:$B,'4.仕掛品(製品課)'!A151,'4.3期末全在庫'!$K:$K,"半製品"),"")</f>
        <v>0</v>
      </c>
      <c r="AJ151" s="47"/>
      <c r="AK151" s="46">
        <f t="shared" ca="1" si="30"/>
        <v>0</v>
      </c>
      <c r="AL151" s="48"/>
      <c r="AM151" s="16"/>
      <c r="AN151" s="7">
        <v>19.23995672727273</v>
      </c>
      <c r="AO151" s="4">
        <v>0</v>
      </c>
      <c r="AQ151" s="3">
        <f t="shared" ca="1" si="31"/>
        <v>0</v>
      </c>
    </row>
    <row r="152" spans="1:43" ht="13.5" customHeight="1">
      <c r="A152" s="40">
        <v>20061200010</v>
      </c>
      <c r="B152" s="41" t="s">
        <v>220</v>
      </c>
      <c r="C152" s="41" t="s">
        <v>202</v>
      </c>
      <c r="D152" s="41"/>
      <c r="E152" s="41">
        <v>145</v>
      </c>
      <c r="F152" s="41" t="s">
        <v>221</v>
      </c>
      <c r="G152" s="42">
        <f ca="1">IFERROR(VLOOKUP(F152,'[1]2.仕掛品(製造部)'!MY:NB,4,0),0)</f>
        <v>0</v>
      </c>
      <c r="H152" s="43">
        <v>0</v>
      </c>
      <c r="I152" s="43"/>
      <c r="J152" s="43">
        <v>0</v>
      </c>
      <c r="K152" s="46">
        <f>IFERROR(SUMIF('4.4製品課実績'!$A:$A,'4.仕掛品(製品課)'!A152,'4.4製品課実績'!C:C),"")</f>
        <v>0</v>
      </c>
      <c r="L152" s="46">
        <f t="shared" ca="1" si="26"/>
        <v>0</v>
      </c>
      <c r="M152" s="46">
        <f t="shared" ca="1" si="18"/>
        <v>0</v>
      </c>
      <c r="N152" s="46"/>
      <c r="O152" s="46"/>
      <c r="P152" s="46"/>
      <c r="Q152" s="46"/>
      <c r="R152" s="52">
        <f ca="1">SUMIF('4.1製品別資材価格'!$A:$C,A152,'4.1製品別資材価格'!$C:$C)</f>
        <v>0</v>
      </c>
      <c r="S152" s="46">
        <f t="shared" ca="1" si="27"/>
        <v>0</v>
      </c>
      <c r="T152" s="46">
        <f t="shared" ca="1" si="19"/>
        <v>0</v>
      </c>
      <c r="U152" s="46">
        <f>IFERROR(SUMIF('4.4製品課実績'!$A:$A,'4.仕掛品(製品課)'!A152,'4.4製品課実績'!D:D),"")</f>
        <v>0</v>
      </c>
      <c r="V152" s="46">
        <f t="shared" si="20"/>
        <v>0</v>
      </c>
      <c r="W152" s="46"/>
      <c r="X152" s="46">
        <f t="shared" si="21"/>
        <v>0</v>
      </c>
      <c r="Y152" s="46">
        <f t="shared" si="22"/>
        <v>0</v>
      </c>
      <c r="Z152" s="46">
        <f t="shared" si="23"/>
        <v>0</v>
      </c>
      <c r="AA152" s="46"/>
      <c r="AB152" s="46"/>
      <c r="AC152" s="46"/>
      <c r="AD152" s="46">
        <f t="shared" si="17"/>
        <v>0</v>
      </c>
      <c r="AE152" s="46">
        <f t="shared" ca="1" si="24"/>
        <v>0</v>
      </c>
      <c r="AF152" s="52">
        <f t="shared" ca="1" si="25"/>
        <v>0</v>
      </c>
      <c r="AG152" s="46">
        <f t="shared" si="28"/>
        <v>0</v>
      </c>
      <c r="AH152" s="46">
        <f t="shared" ca="1" si="29"/>
        <v>0</v>
      </c>
      <c r="AI152" s="46">
        <f>IFERROR(SUMIFS('4.3期末全在庫'!$G:$G,'4.3期末全在庫'!$B:$B,'4.仕掛品(製品課)'!A152,'4.3期末全在庫'!$K:$K,"半製品"),"")</f>
        <v>0</v>
      </c>
      <c r="AJ152" s="47"/>
      <c r="AK152" s="46">
        <f t="shared" ca="1" si="30"/>
        <v>0</v>
      </c>
      <c r="AL152" s="48"/>
      <c r="AM152" s="16"/>
      <c r="AN152" s="7"/>
      <c r="AO152" s="4">
        <v>0</v>
      </c>
      <c r="AQ152" s="3">
        <f t="shared" ca="1" si="31"/>
        <v>0</v>
      </c>
    </row>
    <row r="153" spans="1:43" ht="13.5" customHeight="1">
      <c r="A153" s="40">
        <v>20061200012</v>
      </c>
      <c r="B153" s="41" t="s">
        <v>222</v>
      </c>
      <c r="C153" s="41" t="s">
        <v>202</v>
      </c>
      <c r="D153" s="41"/>
      <c r="E153" s="41">
        <v>145</v>
      </c>
      <c r="F153" s="41" t="s">
        <v>126</v>
      </c>
      <c r="G153" s="42">
        <f ca="1">IFERROR(VLOOKUP(F153,'[1]2.仕掛品(製造部)'!MY:NB,4,0),0)</f>
        <v>1.2657092176984073</v>
      </c>
      <c r="H153" s="43">
        <v>0</v>
      </c>
      <c r="I153" s="43"/>
      <c r="J153" s="43">
        <v>0</v>
      </c>
      <c r="K153" s="46">
        <f>IFERROR(SUMIF('4.4製品課実績'!$A:$A,'4.仕掛品(製品課)'!A153,'4.4製品課実績'!C:C),"")</f>
        <v>4950</v>
      </c>
      <c r="L153" s="46">
        <f t="shared" ca="1" si="26"/>
        <v>908462.79100303189</v>
      </c>
      <c r="M153" s="46">
        <f t="shared" ca="1" si="18"/>
        <v>969752.93857517175</v>
      </c>
      <c r="N153" s="46"/>
      <c r="O153" s="46"/>
      <c r="P153" s="46"/>
      <c r="Q153" s="46"/>
      <c r="R153" s="52">
        <f ca="1">SUMIF('4.1製品別資材価格'!$A:$C,A153,'4.1製品別資材価格'!$C:$C)</f>
        <v>225.63505790070377</v>
      </c>
      <c r="S153" s="46">
        <f t="shared" ca="1" si="27"/>
        <v>1116893.5366084836</v>
      </c>
      <c r="T153" s="46">
        <f t="shared" ca="1" si="19"/>
        <v>882998.51708977646</v>
      </c>
      <c r="U153" s="46">
        <f>IFERROR(SUMIF('4.4製品課実績'!$A:$A,'4.仕掛品(製品課)'!A153,'4.4製品課実績'!D:D),"")</f>
        <v>11710</v>
      </c>
      <c r="V153" s="46">
        <f t="shared" si="20"/>
        <v>1347136.7451964188</v>
      </c>
      <c r="W153" s="46"/>
      <c r="X153" s="46">
        <f t="shared" si="21"/>
        <v>0</v>
      </c>
      <c r="Y153" s="46">
        <f t="shared" si="22"/>
        <v>717750</v>
      </c>
      <c r="Z153" s="46">
        <f t="shared" si="23"/>
        <v>305898.62880950823</v>
      </c>
      <c r="AA153" s="46"/>
      <c r="AB153" s="46"/>
      <c r="AC153" s="46"/>
      <c r="AD153" s="46">
        <f t="shared" si="17"/>
        <v>4950</v>
      </c>
      <c r="AE153" s="46">
        <f t="shared" ca="1" si="24"/>
        <v>3505786.8296708753</v>
      </c>
      <c r="AF153" s="52">
        <f t="shared" ca="1" si="25"/>
        <v>708.23976356987384</v>
      </c>
      <c r="AG153" s="46">
        <f t="shared" si="28"/>
        <v>0</v>
      </c>
      <c r="AH153" s="46">
        <f t="shared" ca="1" si="29"/>
        <v>0</v>
      </c>
      <c r="AI153" s="46">
        <f>IFERROR(SUMIFS('4.3期末全在庫'!$G:$G,'4.3期末全在庫'!$B:$B,'4.仕掛品(製品課)'!A153,'4.3期末全在庫'!$K:$K,"半製品"),"")</f>
        <v>0</v>
      </c>
      <c r="AJ153" s="47"/>
      <c r="AK153" s="46">
        <f t="shared" ca="1" si="30"/>
        <v>0</v>
      </c>
      <c r="AL153" s="48"/>
      <c r="AM153" s="16"/>
      <c r="AN153" s="7">
        <v>16.136683999999999</v>
      </c>
      <c r="AO153" s="4">
        <v>59.738818556901002</v>
      </c>
      <c r="AQ153" s="3" t="str">
        <f t="shared" ca="1" si="31"/>
        <v>ok</v>
      </c>
    </row>
    <row r="154" spans="1:43" ht="13.5" customHeight="1">
      <c r="A154" s="40">
        <v>20061200020</v>
      </c>
      <c r="B154" s="41" t="s">
        <v>223</v>
      </c>
      <c r="C154" s="41" t="s">
        <v>202</v>
      </c>
      <c r="D154" s="41"/>
      <c r="E154" s="41">
        <v>480</v>
      </c>
      <c r="F154" s="41" t="s">
        <v>219</v>
      </c>
      <c r="G154" s="42">
        <f ca="1">IFERROR(VLOOKUP(F154,'[1]2.仕掛品(製造部)'!MY:NB,4,0),0)</f>
        <v>1.3583251501585794</v>
      </c>
      <c r="H154" s="43">
        <v>0</v>
      </c>
      <c r="I154" s="43"/>
      <c r="J154" s="43">
        <v>0</v>
      </c>
      <c r="K154" s="46">
        <f>IFERROR(SUMIF('4.4製品課実績'!$A:$A,'4.仕掛品(製品課)'!A154,'4.4製品課実績'!C:C),"")</f>
        <v>0</v>
      </c>
      <c r="L154" s="46">
        <f t="shared" ca="1" si="26"/>
        <v>0</v>
      </c>
      <c r="M154" s="46">
        <f t="shared" ca="1" si="18"/>
        <v>0</v>
      </c>
      <c r="N154" s="46"/>
      <c r="O154" s="46"/>
      <c r="P154" s="46"/>
      <c r="Q154" s="46"/>
      <c r="R154" s="52">
        <f ca="1">SUMIF('4.1製品別資材価格'!$A:$C,A154,'4.1製品別資材価格'!$C:$C)</f>
        <v>0</v>
      </c>
      <c r="S154" s="46">
        <f t="shared" ca="1" si="27"/>
        <v>0</v>
      </c>
      <c r="T154" s="46">
        <f t="shared" ca="1" si="19"/>
        <v>0</v>
      </c>
      <c r="U154" s="46">
        <f>IFERROR(SUMIF('4.4製品課実績'!$A:$A,'4.仕掛品(製品課)'!A154,'4.4製品課実績'!D:D),"")</f>
        <v>0</v>
      </c>
      <c r="V154" s="46">
        <f t="shared" si="20"/>
        <v>0</v>
      </c>
      <c r="W154" s="46"/>
      <c r="X154" s="46">
        <f t="shared" si="21"/>
        <v>0</v>
      </c>
      <c r="Y154" s="46">
        <f t="shared" si="22"/>
        <v>0</v>
      </c>
      <c r="Z154" s="46">
        <f t="shared" si="23"/>
        <v>0</v>
      </c>
      <c r="AA154" s="46"/>
      <c r="AB154" s="46"/>
      <c r="AC154" s="46"/>
      <c r="AD154" s="46">
        <f t="shared" si="17"/>
        <v>0</v>
      </c>
      <c r="AE154" s="46">
        <f t="shared" ca="1" si="24"/>
        <v>0</v>
      </c>
      <c r="AF154" s="52">
        <f t="shared" ca="1" si="25"/>
        <v>0</v>
      </c>
      <c r="AG154" s="46">
        <f t="shared" si="28"/>
        <v>0</v>
      </c>
      <c r="AH154" s="46">
        <f t="shared" ca="1" si="29"/>
        <v>0</v>
      </c>
      <c r="AI154" s="46">
        <f>IFERROR(SUMIFS('4.3期末全在庫'!$G:$G,'4.3期末全在庫'!$B:$B,'4.仕掛品(製品課)'!A154,'4.3期末全在庫'!$K:$K,"半製品"),"")</f>
        <v>0</v>
      </c>
      <c r="AJ154" s="47"/>
      <c r="AK154" s="46">
        <f t="shared" ca="1" si="30"/>
        <v>0</v>
      </c>
      <c r="AL154" s="48"/>
      <c r="AM154" s="16"/>
      <c r="AN154" s="7">
        <v>9.2534837153745197</v>
      </c>
      <c r="AO154" s="4">
        <v>30.599892786900487</v>
      </c>
      <c r="AQ154" s="3">
        <f t="shared" ca="1" si="31"/>
        <v>0</v>
      </c>
    </row>
    <row r="155" spans="1:43" ht="13.5" customHeight="1">
      <c r="A155" s="40">
        <v>20061200021</v>
      </c>
      <c r="B155" s="41" t="s">
        <v>224</v>
      </c>
      <c r="C155" s="41" t="s">
        <v>202</v>
      </c>
      <c r="D155" s="41"/>
      <c r="E155" s="41">
        <v>150</v>
      </c>
      <c r="F155" s="41" t="s">
        <v>221</v>
      </c>
      <c r="G155" s="42">
        <f ca="1">IFERROR(VLOOKUP(F155,'[1]2.仕掛品(製造部)'!MY:NB,4,0),0)</f>
        <v>0</v>
      </c>
      <c r="H155" s="43">
        <v>0</v>
      </c>
      <c r="I155" s="43"/>
      <c r="J155" s="43">
        <v>0</v>
      </c>
      <c r="K155" s="46">
        <f>IFERROR(SUMIF('4.4製品課実績'!$A:$A,'4.仕掛品(製品課)'!A155,'4.4製品課実績'!C:C),"")</f>
        <v>0</v>
      </c>
      <c r="L155" s="46">
        <f t="shared" ca="1" si="26"/>
        <v>0</v>
      </c>
      <c r="M155" s="46">
        <f t="shared" ca="1" si="18"/>
        <v>0</v>
      </c>
      <c r="N155" s="46"/>
      <c r="O155" s="46"/>
      <c r="P155" s="46"/>
      <c r="Q155" s="46"/>
      <c r="R155" s="52">
        <f ca="1">SUMIF('4.1製品別資材価格'!$A:$C,A155,'4.1製品別資材価格'!$C:$C)</f>
        <v>0</v>
      </c>
      <c r="S155" s="46">
        <f t="shared" ca="1" si="27"/>
        <v>0</v>
      </c>
      <c r="T155" s="46">
        <f t="shared" ca="1" si="19"/>
        <v>0</v>
      </c>
      <c r="U155" s="46">
        <f>IFERROR(SUMIF('4.4製品課実績'!$A:$A,'4.仕掛品(製品課)'!A155,'4.4製品課実績'!D:D),"")</f>
        <v>0</v>
      </c>
      <c r="V155" s="46">
        <f t="shared" si="20"/>
        <v>0</v>
      </c>
      <c r="W155" s="46"/>
      <c r="X155" s="46">
        <f t="shared" si="21"/>
        <v>0</v>
      </c>
      <c r="Y155" s="46">
        <f t="shared" si="22"/>
        <v>0</v>
      </c>
      <c r="Z155" s="46">
        <f t="shared" si="23"/>
        <v>0</v>
      </c>
      <c r="AA155" s="46"/>
      <c r="AB155" s="46"/>
      <c r="AC155" s="46"/>
      <c r="AD155" s="46">
        <f t="shared" si="17"/>
        <v>0</v>
      </c>
      <c r="AE155" s="46">
        <f t="shared" ca="1" si="24"/>
        <v>0</v>
      </c>
      <c r="AF155" s="52">
        <f t="shared" ca="1" si="25"/>
        <v>0</v>
      </c>
      <c r="AG155" s="46">
        <f t="shared" si="28"/>
        <v>0</v>
      </c>
      <c r="AH155" s="46">
        <f t="shared" ca="1" si="29"/>
        <v>0</v>
      </c>
      <c r="AI155" s="46">
        <f>IFERROR(SUMIFS('4.3期末全在庫'!$G:$G,'4.3期末全在庫'!$B:$B,'4.仕掛品(製品課)'!A155,'4.3期末全在庫'!$K:$K,"半製品"),"")</f>
        <v>0</v>
      </c>
      <c r="AJ155" s="47"/>
      <c r="AK155" s="46">
        <f t="shared" ca="1" si="30"/>
        <v>0</v>
      </c>
      <c r="AL155" s="48"/>
      <c r="AM155" s="16"/>
      <c r="AN155" s="7">
        <v>4.2054837153745197</v>
      </c>
      <c r="AO155" s="4">
        <v>0</v>
      </c>
      <c r="AQ155" s="3">
        <f t="shared" ca="1" si="31"/>
        <v>0</v>
      </c>
    </row>
    <row r="156" spans="1:43" ht="13.5" customHeight="1">
      <c r="A156" s="40">
        <v>20070200008</v>
      </c>
      <c r="B156" s="41" t="s">
        <v>225</v>
      </c>
      <c r="C156" s="41" t="s">
        <v>202</v>
      </c>
      <c r="D156" s="41"/>
      <c r="E156" s="41">
        <v>125</v>
      </c>
      <c r="F156" s="41" t="s">
        <v>226</v>
      </c>
      <c r="G156" s="42">
        <f ca="1">IFERROR(VLOOKUP(F156,'[1]2.仕掛品(製造部)'!MY:NB,4,0),0)</f>
        <v>0</v>
      </c>
      <c r="H156" s="43">
        <v>0</v>
      </c>
      <c r="I156" s="43"/>
      <c r="J156" s="43">
        <v>0</v>
      </c>
      <c r="K156" s="46">
        <f>IFERROR(SUMIF('4.4製品課実績'!$A:$A,'4.仕掛品(製品課)'!A156,'4.4製品課実績'!C:C),"")</f>
        <v>0</v>
      </c>
      <c r="L156" s="46">
        <f t="shared" ca="1" si="26"/>
        <v>0</v>
      </c>
      <c r="M156" s="46">
        <f t="shared" ca="1" si="18"/>
        <v>0</v>
      </c>
      <c r="N156" s="46"/>
      <c r="O156" s="46"/>
      <c r="P156" s="46"/>
      <c r="Q156" s="46"/>
      <c r="R156" s="52">
        <f ca="1">SUMIF('4.1製品別資材価格'!$A:$C,A156,'4.1製品別資材価格'!$C:$C)</f>
        <v>0</v>
      </c>
      <c r="S156" s="46">
        <f t="shared" ca="1" si="27"/>
        <v>0</v>
      </c>
      <c r="T156" s="46">
        <f t="shared" ca="1" si="19"/>
        <v>0</v>
      </c>
      <c r="U156" s="46">
        <f>IFERROR(SUMIF('4.4製品課実績'!$A:$A,'4.仕掛品(製品課)'!A156,'4.4製品課実績'!D:D),"")</f>
        <v>0</v>
      </c>
      <c r="V156" s="46">
        <f t="shared" si="20"/>
        <v>0</v>
      </c>
      <c r="W156" s="46"/>
      <c r="X156" s="46">
        <f t="shared" si="21"/>
        <v>0</v>
      </c>
      <c r="Y156" s="46">
        <f t="shared" si="22"/>
        <v>0</v>
      </c>
      <c r="Z156" s="46">
        <f t="shared" si="23"/>
        <v>0</v>
      </c>
      <c r="AA156" s="46"/>
      <c r="AB156" s="46"/>
      <c r="AC156" s="46"/>
      <c r="AD156" s="46">
        <f t="shared" si="17"/>
        <v>0</v>
      </c>
      <c r="AE156" s="46">
        <f t="shared" ca="1" si="24"/>
        <v>0</v>
      </c>
      <c r="AF156" s="52">
        <f t="shared" ca="1" si="25"/>
        <v>0</v>
      </c>
      <c r="AG156" s="46">
        <f t="shared" si="28"/>
        <v>0</v>
      </c>
      <c r="AH156" s="46">
        <f t="shared" ca="1" si="29"/>
        <v>0</v>
      </c>
      <c r="AI156" s="46">
        <f>IFERROR(SUMIFS('4.3期末全在庫'!$G:$G,'4.3期末全在庫'!$B:$B,'4.仕掛品(製品課)'!A156,'4.3期末全在庫'!$K:$K,"半製品"),"")</f>
        <v>0</v>
      </c>
      <c r="AJ156" s="47"/>
      <c r="AK156" s="46">
        <f t="shared" ca="1" si="30"/>
        <v>0</v>
      </c>
      <c r="AL156" s="48"/>
      <c r="AM156" s="16"/>
      <c r="AN156" s="7"/>
      <c r="AO156" s="4">
        <v>0</v>
      </c>
      <c r="AQ156" s="3">
        <f t="shared" ca="1" si="31"/>
        <v>0</v>
      </c>
    </row>
    <row r="157" spans="1:43" ht="13.5" customHeight="1">
      <c r="A157" s="40">
        <v>20070300033</v>
      </c>
      <c r="B157" s="41" t="s">
        <v>227</v>
      </c>
      <c r="C157" s="41" t="s">
        <v>202</v>
      </c>
      <c r="D157" s="41"/>
      <c r="E157" s="41">
        <v>150</v>
      </c>
      <c r="F157" s="41" t="s">
        <v>126</v>
      </c>
      <c r="G157" s="42">
        <f ca="1">IFERROR(VLOOKUP(F157,'[1]2.仕掛品(製造部)'!MY:NB,4,0),0)</f>
        <v>1.2657092176984073</v>
      </c>
      <c r="H157" s="43">
        <v>0</v>
      </c>
      <c r="I157" s="43"/>
      <c r="J157" s="43">
        <v>0</v>
      </c>
      <c r="K157" s="46">
        <f>IFERROR(SUMIF('4.4製品課実績'!$A:$A,'4.仕掛品(製品課)'!A157,'4.4製品課実績'!C:C),"")</f>
        <v>13800</v>
      </c>
      <c r="L157" s="46">
        <f t="shared" ca="1" si="26"/>
        <v>2620018.0806357032</v>
      </c>
      <c r="M157" s="46">
        <f t="shared" ca="1" si="18"/>
        <v>2796779.6347622508</v>
      </c>
      <c r="N157" s="46"/>
      <c r="O157" s="46"/>
      <c r="P157" s="46"/>
      <c r="Q157" s="46"/>
      <c r="R157" s="52">
        <f ca="1">SUMIF('4.1製品別資材価格'!$A:$C,A157,'4.1製品別資材価格'!$C:$C)</f>
        <v>106.38363336875034</v>
      </c>
      <c r="S157" s="46">
        <f t="shared" ca="1" si="27"/>
        <v>1468094.1404887547</v>
      </c>
      <c r="T157" s="46">
        <f t="shared" ca="1" si="19"/>
        <v>1160652.20767248</v>
      </c>
      <c r="U157" s="46">
        <f>IFERROR(SUMIF('4.4製品課実績'!$A:$A,'4.仕掛品(製品課)'!A157,'4.4製品課実績'!D:D),"")</f>
        <v>29125</v>
      </c>
      <c r="V157" s="46">
        <f t="shared" si="20"/>
        <v>3350585.6279970706</v>
      </c>
      <c r="W157" s="46"/>
      <c r="X157" s="46">
        <f t="shared" si="21"/>
        <v>0</v>
      </c>
      <c r="Y157" s="46">
        <f t="shared" si="22"/>
        <v>2070000</v>
      </c>
      <c r="Z157" s="46">
        <f t="shared" si="23"/>
        <v>882215.48120610521</v>
      </c>
      <c r="AA157" s="46"/>
      <c r="AB157" s="46"/>
      <c r="AC157" s="46"/>
      <c r="AD157" s="46">
        <f t="shared" si="17"/>
        <v>13800</v>
      </c>
      <c r="AE157" s="46">
        <f t="shared" ca="1" si="24"/>
        <v>8190232.951637906</v>
      </c>
      <c r="AF157" s="52">
        <f t="shared" ca="1" si="25"/>
        <v>593.49514142303667</v>
      </c>
      <c r="AG157" s="46">
        <f t="shared" si="28"/>
        <v>0</v>
      </c>
      <c r="AH157" s="46">
        <f t="shared" ca="1" si="29"/>
        <v>0</v>
      </c>
      <c r="AI157" s="46">
        <f>IFERROR(SUMIFS('4.3期末全在庫'!$G:$G,'4.3期末全在庫'!$B:$B,'4.仕掛品(製品課)'!A157,'4.3期末全在庫'!$K:$K,"半製品"),"")</f>
        <v>0</v>
      </c>
      <c r="AJ157" s="47"/>
      <c r="AK157" s="46">
        <f t="shared" ca="1" si="30"/>
        <v>0</v>
      </c>
      <c r="AL157" s="48"/>
      <c r="AM157" s="16"/>
      <c r="AN157" s="7"/>
      <c r="AO157" s="4">
        <v>0</v>
      </c>
      <c r="AQ157" s="3" t="str">
        <f t="shared" ca="1" si="31"/>
        <v>ok</v>
      </c>
    </row>
    <row r="158" spans="1:43" ht="13.5" customHeight="1">
      <c r="A158" s="40">
        <v>20070500002</v>
      </c>
      <c r="B158" s="41" t="s">
        <v>228</v>
      </c>
      <c r="C158" s="41" t="s">
        <v>202</v>
      </c>
      <c r="D158" s="41"/>
      <c r="E158" s="41">
        <v>5</v>
      </c>
      <c r="F158" s="41" t="s">
        <v>221</v>
      </c>
      <c r="G158" s="42">
        <f ca="1">IFERROR(VLOOKUP(F158,'[1]2.仕掛品(製造部)'!MY:NB,4,0),0)</f>
        <v>0</v>
      </c>
      <c r="H158" s="43">
        <v>0</v>
      </c>
      <c r="I158" s="43"/>
      <c r="J158" s="43">
        <v>0</v>
      </c>
      <c r="K158" s="46">
        <f>IFERROR(SUMIF('4.4製品課実績'!$A:$A,'4.仕掛品(製品課)'!A158,'4.4製品課実績'!C:C),"")</f>
        <v>0</v>
      </c>
      <c r="L158" s="46">
        <f t="shared" ca="1" si="26"/>
        <v>0</v>
      </c>
      <c r="M158" s="46">
        <f t="shared" ca="1" si="18"/>
        <v>0</v>
      </c>
      <c r="N158" s="46"/>
      <c r="O158" s="46"/>
      <c r="P158" s="46"/>
      <c r="Q158" s="46"/>
      <c r="R158" s="52">
        <f ca="1">SUMIF('4.1製品別資材価格'!$A:$C,A158,'4.1製品別資材価格'!$C:$C)</f>
        <v>0</v>
      </c>
      <c r="S158" s="46">
        <f t="shared" ca="1" si="27"/>
        <v>0</v>
      </c>
      <c r="T158" s="46">
        <f t="shared" ca="1" si="19"/>
        <v>0</v>
      </c>
      <c r="U158" s="46">
        <f>IFERROR(SUMIF('4.4製品課実績'!$A:$A,'4.仕掛品(製品課)'!A158,'4.4製品課実績'!D:D),"")</f>
        <v>0</v>
      </c>
      <c r="V158" s="46">
        <f t="shared" si="20"/>
        <v>0</v>
      </c>
      <c r="W158" s="46"/>
      <c r="X158" s="46">
        <f t="shared" si="21"/>
        <v>0</v>
      </c>
      <c r="Y158" s="46">
        <f t="shared" si="22"/>
        <v>0</v>
      </c>
      <c r="Z158" s="46">
        <f t="shared" si="23"/>
        <v>0</v>
      </c>
      <c r="AA158" s="46"/>
      <c r="AB158" s="46"/>
      <c r="AC158" s="46"/>
      <c r="AD158" s="46">
        <f t="shared" si="17"/>
        <v>0</v>
      </c>
      <c r="AE158" s="46">
        <f t="shared" ca="1" si="24"/>
        <v>0</v>
      </c>
      <c r="AF158" s="52">
        <f t="shared" ca="1" si="25"/>
        <v>0</v>
      </c>
      <c r="AG158" s="46">
        <f t="shared" si="28"/>
        <v>0</v>
      </c>
      <c r="AH158" s="46">
        <f t="shared" ca="1" si="29"/>
        <v>0</v>
      </c>
      <c r="AI158" s="46">
        <f>IFERROR(SUMIFS('4.3期末全在庫'!$G:$G,'4.3期末全在庫'!$B:$B,'4.仕掛品(製品課)'!A158,'4.3期末全在庫'!$K:$K,"半製品"),"")</f>
        <v>0</v>
      </c>
      <c r="AJ158" s="47"/>
      <c r="AK158" s="46">
        <f t="shared" ca="1" si="30"/>
        <v>0</v>
      </c>
      <c r="AL158" s="48"/>
      <c r="AM158" s="16"/>
      <c r="AN158" s="7"/>
      <c r="AO158" s="4">
        <v>0</v>
      </c>
      <c r="AQ158" s="3">
        <f t="shared" ca="1" si="31"/>
        <v>0</v>
      </c>
    </row>
    <row r="159" spans="1:43" ht="13.5" customHeight="1">
      <c r="A159" s="40">
        <v>20070800006</v>
      </c>
      <c r="B159" s="41" t="s">
        <v>229</v>
      </c>
      <c r="C159" s="41" t="s">
        <v>202</v>
      </c>
      <c r="D159" s="41"/>
      <c r="E159" s="41">
        <v>145</v>
      </c>
      <c r="F159" s="41" t="s">
        <v>230</v>
      </c>
      <c r="G159" s="42">
        <f ca="1">IFERROR(VLOOKUP(F159,'[1]2.仕掛品(製造部)'!MY:NB,4,0),0)</f>
        <v>2.541445333994659</v>
      </c>
      <c r="H159" s="43">
        <v>0</v>
      </c>
      <c r="I159" s="43"/>
      <c r="J159" s="43">
        <v>0</v>
      </c>
      <c r="K159" s="46">
        <f>IFERROR(SUMIF('4.4製品課実績'!$A:$A,'4.仕掛品(製品課)'!A159,'4.4製品課実績'!C:C),"")</f>
        <v>0</v>
      </c>
      <c r="L159" s="46">
        <f t="shared" ca="1" si="26"/>
        <v>0</v>
      </c>
      <c r="M159" s="46">
        <f t="shared" ca="1" si="18"/>
        <v>0</v>
      </c>
      <c r="N159" s="46"/>
      <c r="O159" s="46"/>
      <c r="P159" s="46"/>
      <c r="Q159" s="46"/>
      <c r="R159" s="52">
        <f ca="1">SUMIF('4.1製品別資材価格'!$A:$C,A159,'4.1製品別資材価格'!$C:$C)</f>
        <v>0</v>
      </c>
      <c r="S159" s="46">
        <f t="shared" ca="1" si="27"/>
        <v>0</v>
      </c>
      <c r="T159" s="46">
        <f t="shared" ca="1" si="19"/>
        <v>0</v>
      </c>
      <c r="U159" s="46">
        <f>IFERROR(SUMIF('4.4製品課実績'!$A:$A,'4.仕掛品(製品課)'!A159,'4.4製品課実績'!D:D),"")</f>
        <v>0</v>
      </c>
      <c r="V159" s="46">
        <f t="shared" si="20"/>
        <v>0</v>
      </c>
      <c r="W159" s="46"/>
      <c r="X159" s="46">
        <f t="shared" si="21"/>
        <v>0</v>
      </c>
      <c r="Y159" s="46">
        <f t="shared" si="22"/>
        <v>0</v>
      </c>
      <c r="Z159" s="46">
        <f t="shared" si="23"/>
        <v>0</v>
      </c>
      <c r="AA159" s="46"/>
      <c r="AB159" s="46"/>
      <c r="AC159" s="46"/>
      <c r="AD159" s="46">
        <f t="shared" si="17"/>
        <v>0</v>
      </c>
      <c r="AE159" s="46">
        <f t="shared" ca="1" si="24"/>
        <v>0</v>
      </c>
      <c r="AF159" s="52">
        <f t="shared" ca="1" si="25"/>
        <v>0</v>
      </c>
      <c r="AG159" s="46">
        <f t="shared" si="28"/>
        <v>0</v>
      </c>
      <c r="AH159" s="46">
        <f t="shared" ca="1" si="29"/>
        <v>0</v>
      </c>
      <c r="AI159" s="46">
        <f>IFERROR(SUMIFS('4.3期末全在庫'!$G:$G,'4.3期末全在庫'!$B:$B,'4.仕掛品(製品課)'!A159,'4.3期末全在庫'!$K:$K,"半製品"),"")</f>
        <v>0</v>
      </c>
      <c r="AJ159" s="47"/>
      <c r="AK159" s="46">
        <f t="shared" ca="1" si="30"/>
        <v>0</v>
      </c>
      <c r="AL159" s="48"/>
      <c r="AM159" s="16"/>
      <c r="AN159" s="7">
        <v>26.237368</v>
      </c>
      <c r="AO159" s="4">
        <v>149.5731880597354</v>
      </c>
      <c r="AQ159" s="3">
        <f t="shared" ca="1" si="31"/>
        <v>0</v>
      </c>
    </row>
    <row r="160" spans="1:43" ht="13.5" customHeight="1">
      <c r="A160" s="40">
        <v>20070800010</v>
      </c>
      <c r="B160" s="41" t="s">
        <v>231</v>
      </c>
      <c r="C160" s="41" t="s">
        <v>202</v>
      </c>
      <c r="D160" s="41"/>
      <c r="E160" s="41">
        <v>70</v>
      </c>
      <c r="F160" s="41" t="s">
        <v>230</v>
      </c>
      <c r="G160" s="42">
        <f ca="1">IFERROR(VLOOKUP(F160,'[1]2.仕掛品(製造部)'!MY:NB,4,0),0)</f>
        <v>2.541445333994659</v>
      </c>
      <c r="H160" s="43">
        <v>0</v>
      </c>
      <c r="I160" s="43"/>
      <c r="J160" s="43">
        <v>0</v>
      </c>
      <c r="K160" s="46">
        <f>IFERROR(SUMIF('4.4製品課実績'!$A:$A,'4.仕掛品(製品課)'!A160,'4.4製品課実績'!C:C),"")</f>
        <v>0</v>
      </c>
      <c r="L160" s="46">
        <f t="shared" ca="1" si="26"/>
        <v>0</v>
      </c>
      <c r="M160" s="46">
        <f t="shared" ca="1" si="18"/>
        <v>0</v>
      </c>
      <c r="N160" s="46"/>
      <c r="O160" s="46"/>
      <c r="P160" s="46"/>
      <c r="Q160" s="46"/>
      <c r="R160" s="52">
        <f ca="1">SUMIF('4.1製品別資材価格'!$A:$C,A160,'4.1製品別資材価格'!$C:$C)</f>
        <v>0</v>
      </c>
      <c r="S160" s="46">
        <f t="shared" ca="1" si="27"/>
        <v>0</v>
      </c>
      <c r="T160" s="46">
        <f t="shared" ca="1" si="19"/>
        <v>0</v>
      </c>
      <c r="U160" s="46">
        <f>IFERROR(SUMIF('4.4製品課実績'!$A:$A,'4.仕掛品(製品課)'!A160,'4.4製品課実績'!D:D),"")</f>
        <v>0</v>
      </c>
      <c r="V160" s="46">
        <f t="shared" si="20"/>
        <v>0</v>
      </c>
      <c r="W160" s="46"/>
      <c r="X160" s="46">
        <f t="shared" si="21"/>
        <v>0</v>
      </c>
      <c r="Y160" s="46">
        <f t="shared" si="22"/>
        <v>0</v>
      </c>
      <c r="Z160" s="46">
        <f t="shared" si="23"/>
        <v>0</v>
      </c>
      <c r="AA160" s="46"/>
      <c r="AB160" s="46"/>
      <c r="AC160" s="46"/>
      <c r="AD160" s="46">
        <f t="shared" si="17"/>
        <v>0</v>
      </c>
      <c r="AE160" s="46">
        <f t="shared" ca="1" si="24"/>
        <v>0</v>
      </c>
      <c r="AF160" s="52">
        <f t="shared" ca="1" si="25"/>
        <v>0</v>
      </c>
      <c r="AG160" s="46">
        <f t="shared" si="28"/>
        <v>0</v>
      </c>
      <c r="AH160" s="46">
        <f t="shared" ca="1" si="29"/>
        <v>0</v>
      </c>
      <c r="AI160" s="46">
        <f>IFERROR(SUMIFS('4.3期末全在庫'!$G:$G,'4.3期末全在庫'!$B:$B,'4.仕掛品(製品課)'!A160,'4.3期末全在庫'!$K:$K,"半製品"),"")</f>
        <v>0</v>
      </c>
      <c r="AJ160" s="47"/>
      <c r="AK160" s="46">
        <f t="shared" ca="1" si="30"/>
        <v>0</v>
      </c>
      <c r="AL160" s="48"/>
      <c r="AM160" s="16"/>
      <c r="AN160" s="7"/>
      <c r="AO160" s="4">
        <v>0</v>
      </c>
      <c r="AQ160" s="3">
        <f t="shared" ca="1" si="31"/>
        <v>0</v>
      </c>
    </row>
    <row r="161" spans="1:43" ht="13.5" customHeight="1">
      <c r="A161" s="40">
        <v>20070900014</v>
      </c>
      <c r="B161" s="41" t="s">
        <v>232</v>
      </c>
      <c r="C161" s="41" t="s">
        <v>202</v>
      </c>
      <c r="D161" s="41"/>
      <c r="E161" s="41">
        <v>5</v>
      </c>
      <c r="F161" s="41" t="s">
        <v>221</v>
      </c>
      <c r="G161" s="42">
        <f ca="1">IFERROR(VLOOKUP(F161,'[1]2.仕掛品(製造部)'!MY:NB,4,0),0)</f>
        <v>0</v>
      </c>
      <c r="H161" s="43">
        <v>0</v>
      </c>
      <c r="I161" s="43"/>
      <c r="J161" s="43">
        <v>0</v>
      </c>
      <c r="K161" s="46">
        <f>IFERROR(SUMIF('4.4製品課実績'!$A:$A,'4.仕掛品(製品課)'!A161,'4.4製品課実績'!C:C),"")</f>
        <v>0</v>
      </c>
      <c r="L161" s="46">
        <f t="shared" ca="1" si="26"/>
        <v>0</v>
      </c>
      <c r="M161" s="46">
        <f t="shared" ca="1" si="18"/>
        <v>0</v>
      </c>
      <c r="N161" s="46"/>
      <c r="O161" s="46"/>
      <c r="P161" s="46"/>
      <c r="Q161" s="46"/>
      <c r="R161" s="52">
        <f ca="1">SUMIF('4.1製品別資材価格'!$A:$C,A161,'4.1製品別資材価格'!$C:$C)</f>
        <v>0</v>
      </c>
      <c r="S161" s="46">
        <f t="shared" ca="1" si="27"/>
        <v>0</v>
      </c>
      <c r="T161" s="46">
        <f t="shared" ca="1" si="19"/>
        <v>0</v>
      </c>
      <c r="U161" s="46">
        <f>IFERROR(SUMIF('4.4製品課実績'!$A:$A,'4.仕掛品(製品課)'!A161,'4.4製品課実績'!D:D),"")</f>
        <v>0</v>
      </c>
      <c r="V161" s="46">
        <f t="shared" si="20"/>
        <v>0</v>
      </c>
      <c r="W161" s="46"/>
      <c r="X161" s="46">
        <f t="shared" si="21"/>
        <v>0</v>
      </c>
      <c r="Y161" s="46">
        <f t="shared" si="22"/>
        <v>0</v>
      </c>
      <c r="Z161" s="46">
        <f t="shared" si="23"/>
        <v>0</v>
      </c>
      <c r="AA161" s="46"/>
      <c r="AB161" s="46"/>
      <c r="AC161" s="46"/>
      <c r="AD161" s="46">
        <f t="shared" si="17"/>
        <v>0</v>
      </c>
      <c r="AE161" s="46">
        <f t="shared" ca="1" si="24"/>
        <v>0</v>
      </c>
      <c r="AF161" s="52">
        <f t="shared" ca="1" si="25"/>
        <v>0</v>
      </c>
      <c r="AG161" s="46">
        <f t="shared" si="28"/>
        <v>0</v>
      </c>
      <c r="AH161" s="46">
        <f t="shared" ca="1" si="29"/>
        <v>0</v>
      </c>
      <c r="AI161" s="46">
        <f>IFERROR(SUMIFS('4.3期末全在庫'!$G:$G,'4.3期末全在庫'!$B:$B,'4.仕掛品(製品課)'!A161,'4.3期末全在庫'!$K:$K,"半製品"),"")</f>
        <v>0</v>
      </c>
      <c r="AJ161" s="47"/>
      <c r="AK161" s="46">
        <f t="shared" ca="1" si="30"/>
        <v>0</v>
      </c>
      <c r="AL161" s="48"/>
      <c r="AM161" s="16"/>
      <c r="AN161" s="7"/>
      <c r="AO161" s="4">
        <v>0</v>
      </c>
      <c r="AQ161" s="3">
        <f t="shared" ca="1" si="31"/>
        <v>0</v>
      </c>
    </row>
    <row r="162" spans="1:43" ht="13.5" customHeight="1">
      <c r="A162" s="40">
        <v>20071000005</v>
      </c>
      <c r="B162" s="41" t="s">
        <v>233</v>
      </c>
      <c r="C162" s="41" t="s">
        <v>202</v>
      </c>
      <c r="D162" s="41"/>
      <c r="E162" s="41">
        <v>5</v>
      </c>
      <c r="F162" s="41" t="s">
        <v>185</v>
      </c>
      <c r="G162" s="42">
        <f ca="1">IFERROR(VLOOKUP(F162,'[1]2.仕掛品(製造部)'!MY:NB,4,0),0)</f>
        <v>1.3486946843755108</v>
      </c>
      <c r="H162" s="43">
        <v>0</v>
      </c>
      <c r="I162" s="43"/>
      <c r="J162" s="43">
        <v>0</v>
      </c>
      <c r="K162" s="46">
        <f>IFERROR(SUMIF('4.4製品課実績'!$A:$A,'4.仕掛品(製品課)'!A162,'4.4製品課実績'!C:C),"")</f>
        <v>19500</v>
      </c>
      <c r="L162" s="46">
        <f t="shared" ca="1" si="26"/>
        <v>131497.73172661231</v>
      </c>
      <c r="M162" s="46">
        <f t="shared" ca="1" si="18"/>
        <v>140369.32829913372</v>
      </c>
      <c r="N162" s="46"/>
      <c r="O162" s="46"/>
      <c r="P162" s="46"/>
      <c r="Q162" s="46"/>
      <c r="R162" s="52">
        <f ca="1">SUMIF('4.1製品別資材価格'!$A:$C,A162,'4.1製品別資材価格'!$C:$C)</f>
        <v>7.8361920665429752</v>
      </c>
      <c r="S162" s="46">
        <f t="shared" ca="1" si="27"/>
        <v>152805.74529758803</v>
      </c>
      <c r="T162" s="46">
        <f t="shared" ca="1" si="19"/>
        <v>120805.82622967203</v>
      </c>
      <c r="U162" s="46">
        <f>IFERROR(SUMIF('4.4製品課実績'!$A:$A,'4.仕掛品(製品課)'!A162,'4.4製品課実績'!D:D),"")</f>
        <v>2045</v>
      </c>
      <c r="V162" s="46">
        <f t="shared" si="20"/>
        <v>235260.00375121064</v>
      </c>
      <c r="W162" s="46"/>
      <c r="X162" s="46">
        <f t="shared" si="21"/>
        <v>0</v>
      </c>
      <c r="Y162" s="46">
        <f t="shared" si="22"/>
        <v>97500</v>
      </c>
      <c r="Z162" s="46">
        <f t="shared" si="23"/>
        <v>41553.627737968724</v>
      </c>
      <c r="AA162" s="46"/>
      <c r="AB162" s="46"/>
      <c r="AC162" s="46"/>
      <c r="AD162" s="46">
        <f t="shared" si="17"/>
        <v>19500</v>
      </c>
      <c r="AE162" s="46">
        <f t="shared" ca="1" si="24"/>
        <v>537988.78601798508</v>
      </c>
      <c r="AF162" s="52">
        <f t="shared" ca="1" si="25"/>
        <v>27.589168513742823</v>
      </c>
      <c r="AG162" s="46">
        <f t="shared" si="28"/>
        <v>0</v>
      </c>
      <c r="AH162" s="46">
        <f t="shared" ca="1" si="29"/>
        <v>0</v>
      </c>
      <c r="AI162" s="46">
        <f>IFERROR(SUMIFS('4.3期末全在庫'!$G:$G,'4.3期末全在庫'!$B:$B,'4.仕掛品(製品課)'!A162,'4.3期末全在庫'!$K:$K,"半製品"),"")</f>
        <v>0</v>
      </c>
      <c r="AJ162" s="47"/>
      <c r="AK162" s="46">
        <f t="shared" ca="1" si="30"/>
        <v>0</v>
      </c>
      <c r="AL162" s="48"/>
      <c r="AM162" s="16"/>
      <c r="AN162" s="7">
        <v>3.4266837153745198</v>
      </c>
      <c r="AO162" s="4">
        <v>22.183363983484483</v>
      </c>
      <c r="AQ162" s="3" t="str">
        <f t="shared" ca="1" si="31"/>
        <v>ok</v>
      </c>
    </row>
    <row r="163" spans="1:43" ht="13.5" customHeight="1">
      <c r="A163" s="40">
        <v>20071000014</v>
      </c>
      <c r="B163" s="41" t="s">
        <v>234</v>
      </c>
      <c r="C163" s="41" t="s">
        <v>202</v>
      </c>
      <c r="D163" s="41"/>
      <c r="E163" s="41">
        <v>5</v>
      </c>
      <c r="F163" s="41" t="s">
        <v>215</v>
      </c>
      <c r="G163" s="42">
        <f ca="1">IFERROR(VLOOKUP(F163,'[1]2.仕掛品(製造部)'!MY:NB,4,0),0)</f>
        <v>1.322810826649603</v>
      </c>
      <c r="H163" s="43">
        <v>0</v>
      </c>
      <c r="I163" s="43"/>
      <c r="J163" s="43">
        <v>0</v>
      </c>
      <c r="K163" s="46">
        <f>IFERROR(SUMIF('4.4製品課実績'!$A:$A,'4.仕掛品(製品課)'!A163,'4.4製品課実績'!C:C),"")</f>
        <v>900</v>
      </c>
      <c r="L163" s="46">
        <f t="shared" ca="1" si="26"/>
        <v>5952.6487199232133</v>
      </c>
      <c r="M163" s="46">
        <f t="shared" ca="1" si="18"/>
        <v>6354.2487877547046</v>
      </c>
      <c r="N163" s="46"/>
      <c r="O163" s="46"/>
      <c r="P163" s="46"/>
      <c r="Q163" s="46"/>
      <c r="R163" s="52">
        <f ca="1">SUMIF('4.1製品別資材価格'!$A:$C,A163,'4.1製品別資材価格'!$C:$C)</f>
        <v>10.440942066542975</v>
      </c>
      <c r="S163" s="46">
        <f t="shared" ca="1" si="27"/>
        <v>9396.8478598886777</v>
      </c>
      <c r="T163" s="46">
        <f t="shared" ca="1" si="19"/>
        <v>7429.0005749299253</v>
      </c>
      <c r="U163" s="46">
        <f>IFERROR(SUMIF('4.4製品課実績'!$A:$A,'4.仕掛品(製品課)'!A163,'4.4製品課実績'!D:D),"")</f>
        <v>110</v>
      </c>
      <c r="V163" s="46">
        <f t="shared" si="20"/>
        <v>12654.572328915976</v>
      </c>
      <c r="W163" s="46"/>
      <c r="X163" s="46">
        <f t="shared" si="21"/>
        <v>0</v>
      </c>
      <c r="Y163" s="46">
        <f t="shared" si="22"/>
        <v>4500</v>
      </c>
      <c r="Z163" s="46">
        <f t="shared" si="23"/>
        <v>1917.8597417524024</v>
      </c>
      <c r="AA163" s="46"/>
      <c r="AB163" s="46"/>
      <c r="AC163" s="46"/>
      <c r="AD163" s="46">
        <f t="shared" si="17"/>
        <v>900</v>
      </c>
      <c r="AE163" s="46">
        <f t="shared" ca="1" si="24"/>
        <v>28355.681433353009</v>
      </c>
      <c r="AF163" s="52">
        <f t="shared" ca="1" si="25"/>
        <v>31.506312703725566</v>
      </c>
      <c r="AG163" s="46">
        <f t="shared" si="28"/>
        <v>0</v>
      </c>
      <c r="AH163" s="46">
        <f t="shared" ca="1" si="29"/>
        <v>0</v>
      </c>
      <c r="AI163" s="46">
        <f>IFERROR(SUMIFS('4.3期末全在庫'!$G:$G,'4.3期末全在庫'!$B:$B,'4.仕掛品(製品課)'!A163,'4.3期末全在庫'!$K:$K,"半製品"),"")</f>
        <v>0</v>
      </c>
      <c r="AJ163" s="47"/>
      <c r="AK163" s="46">
        <f t="shared" ca="1" si="30"/>
        <v>0</v>
      </c>
      <c r="AL163" s="48"/>
      <c r="AM163" s="16"/>
      <c r="AN163" s="7">
        <v>10.186684000000001</v>
      </c>
      <c r="AO163" s="4">
        <v>67.070853741336919</v>
      </c>
      <c r="AQ163" s="3" t="str">
        <f t="shared" ca="1" si="31"/>
        <v>ok</v>
      </c>
    </row>
    <row r="164" spans="1:43" ht="13.5" customHeight="1">
      <c r="A164" s="40">
        <v>20071100005</v>
      </c>
      <c r="B164" s="41" t="s">
        <v>235</v>
      </c>
      <c r="C164" s="41" t="s">
        <v>202</v>
      </c>
      <c r="D164" s="41"/>
      <c r="E164" s="41">
        <v>100</v>
      </c>
      <c r="F164" s="41" t="s">
        <v>236</v>
      </c>
      <c r="G164" s="42">
        <f ca="1">IFERROR(VLOOKUP(F164,'[1]2.仕掛品(製造部)'!MY:NB,4,0),0)</f>
        <v>1.349963068994019</v>
      </c>
      <c r="H164" s="43">
        <v>0</v>
      </c>
      <c r="I164" s="43"/>
      <c r="J164" s="43">
        <v>0</v>
      </c>
      <c r="K164" s="46">
        <f>IFERROR(SUMIF('4.4製品課実績'!$A:$A,'4.仕掛品(製品課)'!A164,'4.4製品課実績'!C:C),"")</f>
        <v>0</v>
      </c>
      <c r="L164" s="46">
        <f t="shared" ca="1" si="26"/>
        <v>0</v>
      </c>
      <c r="M164" s="46">
        <f t="shared" ca="1" si="18"/>
        <v>0</v>
      </c>
      <c r="N164" s="46"/>
      <c r="O164" s="46"/>
      <c r="P164" s="46"/>
      <c r="Q164" s="46"/>
      <c r="R164" s="52">
        <f ca="1">SUMIF('4.1製品別資材価格'!$A:$C,A164,'4.1製品別資材価格'!$C:$C)</f>
        <v>0</v>
      </c>
      <c r="S164" s="46">
        <f t="shared" ca="1" si="27"/>
        <v>0</v>
      </c>
      <c r="T164" s="46">
        <f t="shared" ca="1" si="19"/>
        <v>0</v>
      </c>
      <c r="U164" s="46">
        <f>IFERROR(SUMIF('4.4製品課実績'!$A:$A,'4.仕掛品(製品課)'!A164,'4.4製品課実績'!D:D),"")</f>
        <v>0</v>
      </c>
      <c r="V164" s="46">
        <f t="shared" si="20"/>
        <v>0</v>
      </c>
      <c r="W164" s="46"/>
      <c r="X164" s="46">
        <f t="shared" si="21"/>
        <v>0</v>
      </c>
      <c r="Y164" s="46">
        <f t="shared" si="22"/>
        <v>0</v>
      </c>
      <c r="Z164" s="46">
        <f t="shared" si="23"/>
        <v>0</v>
      </c>
      <c r="AA164" s="46"/>
      <c r="AB164" s="46"/>
      <c r="AC164" s="46"/>
      <c r="AD164" s="46">
        <f t="shared" si="17"/>
        <v>0</v>
      </c>
      <c r="AE164" s="46">
        <f t="shared" ca="1" si="24"/>
        <v>0</v>
      </c>
      <c r="AF164" s="52">
        <f t="shared" ca="1" si="25"/>
        <v>0</v>
      </c>
      <c r="AG164" s="46">
        <f t="shared" si="28"/>
        <v>0</v>
      </c>
      <c r="AH164" s="46">
        <f t="shared" ca="1" si="29"/>
        <v>0</v>
      </c>
      <c r="AI164" s="46">
        <f>IFERROR(SUMIFS('4.3期末全在庫'!$G:$G,'4.3期末全在庫'!$B:$B,'4.仕掛品(製品課)'!A164,'4.3期末全在庫'!$K:$K,"半製品"),"")</f>
        <v>0</v>
      </c>
      <c r="AJ164" s="47"/>
      <c r="AK164" s="46">
        <f t="shared" ca="1" si="30"/>
        <v>0</v>
      </c>
      <c r="AL164" s="48"/>
      <c r="AM164" s="16"/>
      <c r="AN164" s="7">
        <v>16.285316669322707</v>
      </c>
      <c r="AO164" s="4">
        <v>47.600765413703179</v>
      </c>
      <c r="AQ164" s="3">
        <f t="shared" ca="1" si="31"/>
        <v>0</v>
      </c>
    </row>
    <row r="165" spans="1:43" ht="13.5" customHeight="1">
      <c r="A165" s="40">
        <v>20071100007</v>
      </c>
      <c r="B165" s="41" t="s">
        <v>237</v>
      </c>
      <c r="C165" s="41" t="s">
        <v>202</v>
      </c>
      <c r="D165" s="41"/>
      <c r="E165" s="41">
        <v>50</v>
      </c>
      <c r="F165" s="41" t="s">
        <v>211</v>
      </c>
      <c r="G165" s="42">
        <f ca="1">IFERROR(VLOOKUP(F165,'[1]2.仕掛品(製造部)'!MY:NB,4,0),0)</f>
        <v>5.1725293561013439</v>
      </c>
      <c r="H165" s="43">
        <v>0</v>
      </c>
      <c r="I165" s="43"/>
      <c r="J165" s="43">
        <v>0</v>
      </c>
      <c r="K165" s="46">
        <f>IFERROR(SUMIF('4.4製品課実績'!$A:$A,'4.仕掛品(製品課)'!A165,'4.4製品課実績'!C:C),"")</f>
        <v>671</v>
      </c>
      <c r="L165" s="46">
        <f t="shared" ca="1" si="26"/>
        <v>173538.35989720008</v>
      </c>
      <c r="M165" s="46">
        <f t="shared" ca="1" si="18"/>
        <v>185246.26009175082</v>
      </c>
      <c r="N165" s="46"/>
      <c r="O165" s="46"/>
      <c r="P165" s="46"/>
      <c r="Q165" s="46"/>
      <c r="R165" s="52">
        <f ca="1">SUMIF('4.1製品別資材価格'!$A:$C,A165,'4.1製品別資材価格'!$C:$C)</f>
        <v>63.76881289988782</v>
      </c>
      <c r="S165" s="46">
        <f t="shared" ca="1" si="27"/>
        <v>42788.873455824731</v>
      </c>
      <c r="T165" s="46">
        <f t="shared" ca="1" si="19"/>
        <v>33828.212422254925</v>
      </c>
      <c r="U165" s="46">
        <f>IFERROR(SUMIF('4.4製品課実績'!$A:$A,'4.仕掛品(製品課)'!A165,'4.4製品課実績'!D:D),"")</f>
        <v>915</v>
      </c>
      <c r="V165" s="46">
        <f t="shared" si="20"/>
        <v>105263.03346325562</v>
      </c>
      <c r="W165" s="46"/>
      <c r="X165" s="46">
        <f t="shared" si="21"/>
        <v>0</v>
      </c>
      <c r="Y165" s="46">
        <f t="shared" si="22"/>
        <v>33550</v>
      </c>
      <c r="Z165" s="46">
        <f t="shared" si="23"/>
        <v>14298.709852398468</v>
      </c>
      <c r="AA165" s="46"/>
      <c r="AB165" s="46"/>
      <c r="AC165" s="46"/>
      <c r="AD165" s="46">
        <f t="shared" si="17"/>
        <v>671</v>
      </c>
      <c r="AE165" s="46">
        <f t="shared" ca="1" si="24"/>
        <v>338636.21582965984</v>
      </c>
      <c r="AF165" s="52">
        <f t="shared" ca="1" si="25"/>
        <v>504.67394311424715</v>
      </c>
      <c r="AG165" s="46">
        <f t="shared" si="28"/>
        <v>0</v>
      </c>
      <c r="AH165" s="46">
        <f t="shared" ca="1" si="29"/>
        <v>0</v>
      </c>
      <c r="AI165" s="46">
        <f>IFERROR(SUMIFS('4.3期末全在庫'!$G:$G,'4.3期末全在庫'!$B:$B,'4.仕掛品(製品課)'!A165,'4.3期末全在庫'!$K:$K,"半製品"),"")</f>
        <v>0</v>
      </c>
      <c r="AJ165" s="47"/>
      <c r="AK165" s="46">
        <f t="shared" ca="1" si="30"/>
        <v>0</v>
      </c>
      <c r="AL165" s="48"/>
      <c r="AM165" s="16"/>
      <c r="AN165" s="7"/>
      <c r="AO165" s="4">
        <v>0</v>
      </c>
      <c r="AQ165" s="3" t="str">
        <f t="shared" ca="1" si="31"/>
        <v>ok</v>
      </c>
    </row>
    <row r="166" spans="1:43" ht="13.5" customHeight="1">
      <c r="A166" s="40">
        <v>20071100011</v>
      </c>
      <c r="B166" s="41" t="s">
        <v>238</v>
      </c>
      <c r="C166" s="41" t="s">
        <v>202</v>
      </c>
      <c r="D166" s="41"/>
      <c r="E166" s="41">
        <v>5</v>
      </c>
      <c r="F166" s="41" t="s">
        <v>239</v>
      </c>
      <c r="G166" s="42">
        <f ca="1">IFERROR(VLOOKUP(F166,'[1]2.仕掛品(製造部)'!MY:NB,4,0),0)</f>
        <v>2.6770700970141528</v>
      </c>
      <c r="H166" s="43">
        <v>0</v>
      </c>
      <c r="I166" s="43"/>
      <c r="J166" s="43">
        <v>0</v>
      </c>
      <c r="K166" s="46">
        <f>IFERROR(SUMIF('4.4製品課実績'!$A:$A,'4.仕掛品(製品課)'!A166,'4.4製品課実績'!C:C),"")</f>
        <v>0</v>
      </c>
      <c r="L166" s="46">
        <f t="shared" ca="1" si="26"/>
        <v>0</v>
      </c>
      <c r="M166" s="46">
        <f t="shared" ca="1" si="18"/>
        <v>0</v>
      </c>
      <c r="N166" s="46"/>
      <c r="O166" s="46"/>
      <c r="P166" s="46"/>
      <c r="Q166" s="46"/>
      <c r="R166" s="52">
        <f ca="1">SUMIF('4.1製品別資材価格'!$A:$C,A166,'4.1製品別資材価格'!$C:$C)</f>
        <v>0</v>
      </c>
      <c r="S166" s="46">
        <f t="shared" ca="1" si="27"/>
        <v>0</v>
      </c>
      <c r="T166" s="46">
        <f t="shared" ca="1" si="19"/>
        <v>0</v>
      </c>
      <c r="U166" s="46">
        <f>IFERROR(SUMIF('4.4製品課実績'!$A:$A,'4.仕掛品(製品課)'!A166,'4.4製品課実績'!D:D),"")</f>
        <v>0</v>
      </c>
      <c r="V166" s="46">
        <f t="shared" si="20"/>
        <v>0</v>
      </c>
      <c r="W166" s="46"/>
      <c r="X166" s="46">
        <f t="shared" si="21"/>
        <v>0</v>
      </c>
      <c r="Y166" s="46">
        <f t="shared" si="22"/>
        <v>0</v>
      </c>
      <c r="Z166" s="46">
        <f t="shared" si="23"/>
        <v>0</v>
      </c>
      <c r="AA166" s="46"/>
      <c r="AB166" s="46"/>
      <c r="AC166" s="46"/>
      <c r="AD166" s="46">
        <f t="shared" si="17"/>
        <v>0</v>
      </c>
      <c r="AE166" s="46">
        <f t="shared" ca="1" si="24"/>
        <v>0</v>
      </c>
      <c r="AF166" s="52">
        <f t="shared" ca="1" si="25"/>
        <v>0</v>
      </c>
      <c r="AG166" s="46">
        <f t="shared" si="28"/>
        <v>0</v>
      </c>
      <c r="AH166" s="46">
        <f t="shared" ca="1" si="29"/>
        <v>0</v>
      </c>
      <c r="AI166" s="46">
        <f>IFERROR(SUMIFS('4.3期末全在庫'!$G:$G,'4.3期末全在庫'!$B:$B,'4.仕掛品(製品課)'!A166,'4.3期末全在庫'!$K:$K,"半製品"),"")</f>
        <v>0</v>
      </c>
      <c r="AJ166" s="47"/>
      <c r="AK166" s="46">
        <f t="shared" ca="1" si="30"/>
        <v>0</v>
      </c>
      <c r="AL166" s="48"/>
      <c r="AM166" s="16"/>
      <c r="AN166" s="7"/>
      <c r="AO166" s="4">
        <v>0</v>
      </c>
      <c r="AQ166" s="3">
        <f t="shared" ca="1" si="31"/>
        <v>0</v>
      </c>
    </row>
    <row r="167" spans="1:43" ht="13.5" customHeight="1">
      <c r="A167" s="40">
        <v>20071100017</v>
      </c>
      <c r="B167" s="41" t="s">
        <v>240</v>
      </c>
      <c r="C167" s="41" t="s">
        <v>202</v>
      </c>
      <c r="D167" s="41"/>
      <c r="E167" s="41">
        <v>350</v>
      </c>
      <c r="F167" s="41" t="s">
        <v>236</v>
      </c>
      <c r="G167" s="42">
        <f ca="1">IFERROR(VLOOKUP(F167,'[1]2.仕掛品(製造部)'!MY:NB,4,0),0)</f>
        <v>1.349963068994019</v>
      </c>
      <c r="H167" s="43">
        <v>0</v>
      </c>
      <c r="I167" s="43"/>
      <c r="J167" s="43">
        <v>0</v>
      </c>
      <c r="K167" s="46">
        <f>IFERROR(SUMIF('4.4製品課実績'!$A:$A,'4.仕掛品(製品課)'!A167,'4.4製品課実績'!C:C),"")</f>
        <v>0</v>
      </c>
      <c r="L167" s="46">
        <f t="shared" ca="1" si="26"/>
        <v>0</v>
      </c>
      <c r="M167" s="46">
        <f t="shared" ca="1" si="18"/>
        <v>0</v>
      </c>
      <c r="N167" s="46"/>
      <c r="O167" s="46"/>
      <c r="P167" s="46"/>
      <c r="Q167" s="46"/>
      <c r="R167" s="52">
        <f ca="1">SUMIF('4.1製品別資材価格'!$A:$C,A167,'4.1製品別資材価格'!$C:$C)</f>
        <v>0</v>
      </c>
      <c r="S167" s="46">
        <f t="shared" ca="1" si="27"/>
        <v>0</v>
      </c>
      <c r="T167" s="46">
        <f t="shared" ca="1" si="19"/>
        <v>0</v>
      </c>
      <c r="U167" s="46">
        <f>IFERROR(SUMIF('4.4製品課実績'!$A:$A,'4.仕掛品(製品課)'!A167,'4.4製品課実績'!D:D),"")</f>
        <v>0</v>
      </c>
      <c r="V167" s="46">
        <f t="shared" si="20"/>
        <v>0</v>
      </c>
      <c r="W167" s="46"/>
      <c r="X167" s="46">
        <f t="shared" si="21"/>
        <v>0</v>
      </c>
      <c r="Y167" s="46">
        <f t="shared" si="22"/>
        <v>0</v>
      </c>
      <c r="Z167" s="46">
        <f t="shared" si="23"/>
        <v>0</v>
      </c>
      <c r="AA167" s="46"/>
      <c r="AB167" s="46"/>
      <c r="AC167" s="46"/>
      <c r="AD167" s="46">
        <f t="shared" si="17"/>
        <v>0</v>
      </c>
      <c r="AE167" s="46">
        <f t="shared" ca="1" si="24"/>
        <v>0</v>
      </c>
      <c r="AF167" s="52">
        <f t="shared" ca="1" si="25"/>
        <v>0</v>
      </c>
      <c r="AG167" s="46">
        <f t="shared" si="28"/>
        <v>0</v>
      </c>
      <c r="AH167" s="46">
        <f t="shared" ca="1" si="29"/>
        <v>0</v>
      </c>
      <c r="AI167" s="46">
        <f>IFERROR(SUMIFS('4.3期末全在庫'!$G:$G,'4.3期末全在庫'!$B:$B,'4.仕掛品(製品課)'!A167,'4.3期末全在庫'!$K:$K,"半製品"),"")</f>
        <v>0</v>
      </c>
      <c r="AJ167" s="47"/>
      <c r="AK167" s="46">
        <f t="shared" ca="1" si="30"/>
        <v>0</v>
      </c>
      <c r="AL167" s="48"/>
      <c r="AM167" s="16"/>
      <c r="AN167" s="7"/>
      <c r="AO167" s="4">
        <v>0</v>
      </c>
      <c r="AQ167" s="3">
        <f t="shared" ca="1" si="31"/>
        <v>0</v>
      </c>
    </row>
    <row r="168" spans="1:43" ht="13.5" customHeight="1">
      <c r="A168" s="40">
        <v>20071100018</v>
      </c>
      <c r="B168" s="41" t="s">
        <v>241</v>
      </c>
      <c r="C168" s="41" t="s">
        <v>202</v>
      </c>
      <c r="D168" s="41"/>
      <c r="E168" s="41">
        <v>100.2</v>
      </c>
      <c r="F168" s="41" t="s">
        <v>236</v>
      </c>
      <c r="G168" s="42">
        <f ca="1">IFERROR(VLOOKUP(F168,'[1]2.仕掛品(製造部)'!MY:NB,4,0),0)</f>
        <v>1.349963068994019</v>
      </c>
      <c r="H168" s="43">
        <v>0</v>
      </c>
      <c r="I168" s="43"/>
      <c r="J168" s="43">
        <v>0</v>
      </c>
      <c r="K168" s="46">
        <f>IFERROR(SUMIF('4.4製品課実績'!$A:$A,'4.仕掛品(製品課)'!A168,'4.4製品課実績'!C:C),"")</f>
        <v>0</v>
      </c>
      <c r="L168" s="46">
        <f t="shared" ca="1" si="26"/>
        <v>0</v>
      </c>
      <c r="M168" s="46">
        <f t="shared" ca="1" si="18"/>
        <v>0</v>
      </c>
      <c r="N168" s="46"/>
      <c r="O168" s="46"/>
      <c r="P168" s="46"/>
      <c r="Q168" s="46"/>
      <c r="R168" s="52">
        <f ca="1">SUMIF('4.1製品別資材価格'!$A:$C,A168,'4.1製品別資材価格'!$C:$C)</f>
        <v>0</v>
      </c>
      <c r="S168" s="46">
        <f t="shared" ca="1" si="27"/>
        <v>0</v>
      </c>
      <c r="T168" s="46">
        <f t="shared" ca="1" si="19"/>
        <v>0</v>
      </c>
      <c r="U168" s="46">
        <f>IFERROR(SUMIF('4.4製品課実績'!$A:$A,'4.仕掛品(製品課)'!A168,'4.4製品課実績'!D:D),"")</f>
        <v>0</v>
      </c>
      <c r="V168" s="46">
        <f t="shared" si="20"/>
        <v>0</v>
      </c>
      <c r="W168" s="46"/>
      <c r="X168" s="46">
        <f t="shared" si="21"/>
        <v>0</v>
      </c>
      <c r="Y168" s="46">
        <f t="shared" si="22"/>
        <v>0</v>
      </c>
      <c r="Z168" s="46">
        <f t="shared" si="23"/>
        <v>0</v>
      </c>
      <c r="AA168" s="46"/>
      <c r="AB168" s="46"/>
      <c r="AC168" s="46"/>
      <c r="AD168" s="46">
        <f t="shared" si="17"/>
        <v>0</v>
      </c>
      <c r="AE168" s="46">
        <f t="shared" ca="1" si="24"/>
        <v>0</v>
      </c>
      <c r="AF168" s="52">
        <f t="shared" ca="1" si="25"/>
        <v>0</v>
      </c>
      <c r="AG168" s="46">
        <f t="shared" si="28"/>
        <v>0</v>
      </c>
      <c r="AH168" s="46">
        <f t="shared" ca="1" si="29"/>
        <v>0</v>
      </c>
      <c r="AI168" s="46">
        <f>IFERROR(SUMIFS('4.3期末全在庫'!$G:$G,'4.3期末全在庫'!$B:$B,'4.仕掛品(製品課)'!A168,'4.3期末全在庫'!$K:$K,"半製品"),"")</f>
        <v>0</v>
      </c>
      <c r="AJ168" s="47"/>
      <c r="AK168" s="46">
        <f t="shared" ca="1" si="30"/>
        <v>0</v>
      </c>
      <c r="AL168" s="48"/>
      <c r="AM168" s="16"/>
      <c r="AN168" s="7">
        <v>41.384682007621642</v>
      </c>
      <c r="AO168" s="4">
        <v>211.88704699169352</v>
      </c>
      <c r="AQ168" s="3">
        <f t="shared" ca="1" si="31"/>
        <v>0</v>
      </c>
    </row>
    <row r="169" spans="1:43" ht="13.5" customHeight="1">
      <c r="A169" s="40">
        <v>20071100022</v>
      </c>
      <c r="B169" s="41" t="s">
        <v>242</v>
      </c>
      <c r="C169" s="41" t="s">
        <v>202</v>
      </c>
      <c r="D169" s="41"/>
      <c r="E169" s="41">
        <v>13.36</v>
      </c>
      <c r="F169" s="41" t="s">
        <v>236</v>
      </c>
      <c r="G169" s="42">
        <f ca="1">IFERROR(VLOOKUP(F169,'[1]2.仕掛品(製造部)'!MY:NB,4,0),0)</f>
        <v>1.349963068994019</v>
      </c>
      <c r="H169" s="43">
        <v>0</v>
      </c>
      <c r="I169" s="43"/>
      <c r="J169" s="43">
        <v>0</v>
      </c>
      <c r="K169" s="46">
        <f>IFERROR(SUMIF('4.4製品課実績'!$A:$A,'4.仕掛品(製品課)'!A169,'4.4製品課実績'!C:C),"")</f>
        <v>0</v>
      </c>
      <c r="L169" s="46">
        <f t="shared" ca="1" si="26"/>
        <v>0</v>
      </c>
      <c r="M169" s="46">
        <f t="shared" ca="1" si="18"/>
        <v>0</v>
      </c>
      <c r="N169" s="46"/>
      <c r="O169" s="46"/>
      <c r="P169" s="46"/>
      <c r="Q169" s="46"/>
      <c r="R169" s="52">
        <f ca="1">SUMIF('4.1製品別資材価格'!$A:$C,A169,'4.1製品別資材価格'!$C:$C)</f>
        <v>0</v>
      </c>
      <c r="S169" s="46">
        <f t="shared" ca="1" si="27"/>
        <v>0</v>
      </c>
      <c r="T169" s="46">
        <f t="shared" ca="1" si="19"/>
        <v>0</v>
      </c>
      <c r="U169" s="46">
        <f>IFERROR(SUMIF('4.4製品課実績'!$A:$A,'4.仕掛品(製品課)'!A169,'4.4製品課実績'!D:D),"")</f>
        <v>0</v>
      </c>
      <c r="V169" s="46">
        <f t="shared" si="20"/>
        <v>0</v>
      </c>
      <c r="W169" s="46"/>
      <c r="X169" s="46">
        <f t="shared" si="21"/>
        <v>0</v>
      </c>
      <c r="Y169" s="46">
        <f t="shared" si="22"/>
        <v>0</v>
      </c>
      <c r="Z169" s="46">
        <f t="shared" si="23"/>
        <v>0</v>
      </c>
      <c r="AA169" s="46"/>
      <c r="AB169" s="46"/>
      <c r="AC169" s="46"/>
      <c r="AD169" s="46">
        <f t="shared" si="17"/>
        <v>0</v>
      </c>
      <c r="AE169" s="46">
        <f t="shared" ca="1" si="24"/>
        <v>0</v>
      </c>
      <c r="AF169" s="52">
        <f t="shared" ca="1" si="25"/>
        <v>0</v>
      </c>
      <c r="AG169" s="46">
        <f t="shared" si="28"/>
        <v>0</v>
      </c>
      <c r="AH169" s="46">
        <f t="shared" ca="1" si="29"/>
        <v>0</v>
      </c>
      <c r="AI169" s="46">
        <f>IFERROR(SUMIFS('4.3期末全在庫'!$G:$G,'4.3期末全在庫'!$B:$B,'4.仕掛品(製品課)'!A169,'4.3期末全在庫'!$K:$K,"半製品"),"")</f>
        <v>0</v>
      </c>
      <c r="AJ169" s="47"/>
      <c r="AK169" s="46">
        <f t="shared" ca="1" si="30"/>
        <v>0</v>
      </c>
      <c r="AL169" s="48"/>
      <c r="AM169" s="16"/>
      <c r="AN169" s="7">
        <v>4.0954839999999999</v>
      </c>
      <c r="AO169" s="4">
        <v>0</v>
      </c>
      <c r="AQ169" s="3">
        <f t="shared" ca="1" si="31"/>
        <v>0</v>
      </c>
    </row>
    <row r="170" spans="1:43" ht="13.5" customHeight="1">
      <c r="A170" s="40">
        <v>20071100023</v>
      </c>
      <c r="B170" s="41" t="s">
        <v>243</v>
      </c>
      <c r="C170" s="41" t="s">
        <v>202</v>
      </c>
      <c r="D170" s="41"/>
      <c r="E170" s="41">
        <v>6.8</v>
      </c>
      <c r="F170" s="41" t="s">
        <v>236</v>
      </c>
      <c r="G170" s="42">
        <f ca="1">IFERROR(VLOOKUP(F170,'[1]2.仕掛品(製造部)'!MY:NB,4,0),0)</f>
        <v>1.349963068994019</v>
      </c>
      <c r="H170" s="43">
        <v>0</v>
      </c>
      <c r="I170" s="43"/>
      <c r="J170" s="43">
        <v>0</v>
      </c>
      <c r="K170" s="46">
        <f>IFERROR(SUMIF('4.4製品課実績'!$A:$A,'4.仕掛品(製品課)'!A170,'4.4製品課実績'!C:C),"")</f>
        <v>0</v>
      </c>
      <c r="L170" s="46">
        <f t="shared" ca="1" si="26"/>
        <v>0</v>
      </c>
      <c r="M170" s="46">
        <f t="shared" ca="1" si="18"/>
        <v>0</v>
      </c>
      <c r="N170" s="46"/>
      <c r="O170" s="46"/>
      <c r="P170" s="46"/>
      <c r="Q170" s="46"/>
      <c r="R170" s="52">
        <f ca="1">SUMIF('4.1製品別資材価格'!$A:$C,A170,'4.1製品別資材価格'!$C:$C)</f>
        <v>0</v>
      </c>
      <c r="S170" s="46">
        <f t="shared" ca="1" si="27"/>
        <v>0</v>
      </c>
      <c r="T170" s="46">
        <f t="shared" ca="1" si="19"/>
        <v>0</v>
      </c>
      <c r="U170" s="46">
        <f>IFERROR(SUMIF('4.4製品課実績'!$A:$A,'4.仕掛品(製品課)'!A170,'4.4製品課実績'!D:D),"")</f>
        <v>0</v>
      </c>
      <c r="V170" s="46">
        <f t="shared" si="20"/>
        <v>0</v>
      </c>
      <c r="W170" s="46"/>
      <c r="X170" s="46">
        <f t="shared" si="21"/>
        <v>0</v>
      </c>
      <c r="Y170" s="46">
        <f t="shared" si="22"/>
        <v>0</v>
      </c>
      <c r="Z170" s="46">
        <f t="shared" si="23"/>
        <v>0</v>
      </c>
      <c r="AA170" s="46"/>
      <c r="AB170" s="46"/>
      <c r="AC170" s="46"/>
      <c r="AD170" s="46">
        <f t="shared" si="17"/>
        <v>0</v>
      </c>
      <c r="AE170" s="46">
        <f t="shared" ca="1" si="24"/>
        <v>0</v>
      </c>
      <c r="AF170" s="52">
        <f t="shared" ca="1" si="25"/>
        <v>0</v>
      </c>
      <c r="AG170" s="46">
        <f t="shared" si="28"/>
        <v>0</v>
      </c>
      <c r="AH170" s="46">
        <f t="shared" ca="1" si="29"/>
        <v>0</v>
      </c>
      <c r="AI170" s="46">
        <f>IFERROR(SUMIFS('4.3期末全在庫'!$G:$G,'4.3期末全在庫'!$B:$B,'4.仕掛品(製品課)'!A170,'4.3期末全在庫'!$K:$K,"半製品"),"")</f>
        <v>0</v>
      </c>
      <c r="AJ170" s="47"/>
      <c r="AK170" s="46">
        <f t="shared" ca="1" si="30"/>
        <v>0</v>
      </c>
      <c r="AL170" s="48"/>
      <c r="AM170" s="16"/>
      <c r="AN170" s="7">
        <v>10.935484000000002</v>
      </c>
      <c r="AO170" s="4">
        <v>0</v>
      </c>
      <c r="AQ170" s="3">
        <f t="shared" ca="1" si="31"/>
        <v>0</v>
      </c>
    </row>
    <row r="171" spans="1:43" ht="13.5" customHeight="1">
      <c r="A171" s="40">
        <v>20071100028</v>
      </c>
      <c r="B171" s="41" t="s">
        <v>244</v>
      </c>
      <c r="C171" s="41" t="s">
        <v>202</v>
      </c>
      <c r="D171" s="41"/>
      <c r="E171" s="41">
        <v>150</v>
      </c>
      <c r="F171" s="41" t="s">
        <v>215</v>
      </c>
      <c r="G171" s="42">
        <f ca="1">IFERROR(VLOOKUP(F171,'[1]2.仕掛品(製造部)'!MY:NB,4,0),0)</f>
        <v>1.322810826649603</v>
      </c>
      <c r="H171" s="43">
        <v>0</v>
      </c>
      <c r="I171" s="43"/>
      <c r="J171" s="43">
        <v>0</v>
      </c>
      <c r="K171" s="46">
        <f>IFERROR(SUMIF('4.4製品課実績'!$A:$A,'4.仕掛品(製品課)'!A171,'4.4製品課実績'!C:C),"")</f>
        <v>900</v>
      </c>
      <c r="L171" s="46">
        <f t="shared" ca="1" si="26"/>
        <v>178579.46159769641</v>
      </c>
      <c r="M171" s="46">
        <f t="shared" ca="1" si="18"/>
        <v>190627.46363264116</v>
      </c>
      <c r="N171" s="46"/>
      <c r="O171" s="46"/>
      <c r="P171" s="46"/>
      <c r="Q171" s="46"/>
      <c r="R171" s="52">
        <f ca="1">SUMIF('4.1製品別資材価格'!$A:$C,A171,'4.1製品別資材価格'!$C:$C)</f>
        <v>323.28730309352096</v>
      </c>
      <c r="S171" s="46">
        <f t="shared" ca="1" si="27"/>
        <v>290958.57278416888</v>
      </c>
      <c r="T171" s="46">
        <f t="shared" ca="1" si="19"/>
        <v>230027.28539652959</v>
      </c>
      <c r="U171" s="46">
        <f>IFERROR(SUMIF('4.4製品課実績'!$A:$A,'4.仕掛品(製品課)'!A171,'4.4製品課実績'!D:D),"")</f>
        <v>2200</v>
      </c>
      <c r="V171" s="46">
        <f t="shared" si="20"/>
        <v>253091.4465783195</v>
      </c>
      <c r="W171" s="46"/>
      <c r="X171" s="46">
        <f t="shared" si="21"/>
        <v>0</v>
      </c>
      <c r="Y171" s="46">
        <f t="shared" si="22"/>
        <v>135000</v>
      </c>
      <c r="Z171" s="46">
        <f t="shared" si="23"/>
        <v>57535.792252572079</v>
      </c>
      <c r="AA171" s="46"/>
      <c r="AB171" s="46"/>
      <c r="AC171" s="46"/>
      <c r="AD171" s="46">
        <f t="shared" si="17"/>
        <v>900</v>
      </c>
      <c r="AE171" s="46">
        <f t="shared" ca="1" si="24"/>
        <v>731281.98786006239</v>
      </c>
      <c r="AF171" s="52">
        <f t="shared" ca="1" si="25"/>
        <v>812.53554206673596</v>
      </c>
      <c r="AG171" s="46">
        <f t="shared" si="28"/>
        <v>0</v>
      </c>
      <c r="AH171" s="46">
        <f t="shared" ca="1" si="29"/>
        <v>0</v>
      </c>
      <c r="AI171" s="46">
        <f>IFERROR(SUMIFS('4.3期末全在庫'!$G:$G,'4.3期末全在庫'!$B:$B,'4.仕掛品(製品課)'!A171,'4.3期末全在庫'!$K:$K,"半製品"),"")</f>
        <v>0</v>
      </c>
      <c r="AJ171" s="47"/>
      <c r="AK171" s="46">
        <f t="shared" ca="1" si="30"/>
        <v>0</v>
      </c>
      <c r="AL171" s="48"/>
      <c r="AM171" s="16"/>
      <c r="AN171" s="7"/>
      <c r="AO171" s="4">
        <v>0</v>
      </c>
      <c r="AQ171" s="3" t="str">
        <f t="shared" ca="1" si="31"/>
        <v>ok</v>
      </c>
    </row>
    <row r="172" spans="1:43" ht="13.5" customHeight="1">
      <c r="A172" s="40">
        <v>20071200005</v>
      </c>
      <c r="B172" s="41" t="s">
        <v>245</v>
      </c>
      <c r="C172" s="41" t="s">
        <v>202</v>
      </c>
      <c r="D172" s="41"/>
      <c r="E172" s="41">
        <v>5</v>
      </c>
      <c r="F172" s="41" t="s">
        <v>219</v>
      </c>
      <c r="G172" s="42">
        <f ca="1">IFERROR(VLOOKUP(F172,'[1]2.仕掛品(製造部)'!MY:NB,4,0),0)</f>
        <v>1.3583251501585794</v>
      </c>
      <c r="H172" s="43">
        <v>0</v>
      </c>
      <c r="I172" s="43"/>
      <c r="J172" s="43">
        <v>0</v>
      </c>
      <c r="K172" s="46">
        <f>IFERROR(SUMIF('4.4製品課実績'!$A:$A,'4.仕掛品(製品課)'!A172,'4.4製品課実績'!C:C),"")</f>
        <v>25100</v>
      </c>
      <c r="L172" s="46">
        <f t="shared" ca="1" si="26"/>
        <v>170469.80634490171</v>
      </c>
      <c r="M172" s="46">
        <f t="shared" ca="1" si="18"/>
        <v>181970.68419146424</v>
      </c>
      <c r="N172" s="46"/>
      <c r="O172" s="46"/>
      <c r="P172" s="46"/>
      <c r="Q172" s="46"/>
      <c r="R172" s="52">
        <f ca="1">SUMIF('4.1製品別資材価格'!$A:$C,A172,'4.1製品別資材価格'!$C:$C)</f>
        <v>8.69178127523519</v>
      </c>
      <c r="S172" s="46">
        <f t="shared" ca="1" si="27"/>
        <v>218163.71000840326</v>
      </c>
      <c r="T172" s="46">
        <f t="shared" ca="1" si="19"/>
        <v>172476.80831351396</v>
      </c>
      <c r="U172" s="46">
        <f>IFERROR(SUMIF('4.4製品課実績'!$A:$A,'4.仕掛品(製品課)'!A172,'4.4製品課実績'!D:D),"")</f>
        <v>2855</v>
      </c>
      <c r="V172" s="46">
        <f t="shared" si="20"/>
        <v>328443.67271868279</v>
      </c>
      <c r="W172" s="46"/>
      <c r="X172" s="46">
        <f t="shared" si="21"/>
        <v>0</v>
      </c>
      <c r="Y172" s="46">
        <f t="shared" si="22"/>
        <v>125500</v>
      </c>
      <c r="Z172" s="46">
        <f t="shared" si="23"/>
        <v>53486.977242205896</v>
      </c>
      <c r="AA172" s="46"/>
      <c r="AB172" s="46"/>
      <c r="AC172" s="46"/>
      <c r="AD172" s="46">
        <f t="shared" si="17"/>
        <v>25100</v>
      </c>
      <c r="AE172" s="46">
        <f t="shared" ca="1" si="24"/>
        <v>736378.14246586687</v>
      </c>
      <c r="AF172" s="52">
        <f t="shared" ca="1" si="25"/>
        <v>29.33777460023374</v>
      </c>
      <c r="AG172" s="46">
        <f t="shared" si="28"/>
        <v>0</v>
      </c>
      <c r="AH172" s="46">
        <f t="shared" ca="1" si="29"/>
        <v>0</v>
      </c>
      <c r="AI172" s="46">
        <f>IFERROR(SUMIFS('4.3期末全在庫'!$G:$G,'4.3期末全在庫'!$B:$B,'4.仕掛品(製品課)'!A172,'4.3期末全在庫'!$K:$K,"半製品"),"")</f>
        <v>0</v>
      </c>
      <c r="AJ172" s="47"/>
      <c r="AK172" s="46">
        <f t="shared" ca="1" si="30"/>
        <v>0</v>
      </c>
      <c r="AL172" s="48"/>
      <c r="AM172" s="16"/>
      <c r="AN172" s="7">
        <v>0</v>
      </c>
      <c r="AO172" s="4">
        <v>0</v>
      </c>
      <c r="AQ172" s="3" t="str">
        <f t="shared" ca="1" si="31"/>
        <v>ok</v>
      </c>
    </row>
    <row r="173" spans="1:43" ht="13.5" customHeight="1">
      <c r="A173" s="40">
        <v>20080100003</v>
      </c>
      <c r="B173" s="41" t="s">
        <v>246</v>
      </c>
      <c r="C173" s="41" t="s">
        <v>202</v>
      </c>
      <c r="D173" s="41"/>
      <c r="E173" s="41">
        <v>5</v>
      </c>
      <c r="F173" s="41" t="s">
        <v>247</v>
      </c>
      <c r="G173" s="42">
        <f ca="1">IFERROR(VLOOKUP(F173,'[1]2.仕掛品(製造部)'!MY:NB,4,0),0)</f>
        <v>2.7753037819816893</v>
      </c>
      <c r="H173" s="43">
        <v>0</v>
      </c>
      <c r="I173" s="43"/>
      <c r="J173" s="43">
        <v>0</v>
      </c>
      <c r="K173" s="46">
        <f>IFERROR(SUMIF('4.4製品課実績'!$A:$A,'4.仕掛品(製品課)'!A173,'4.4製品課実績'!C:C),"")</f>
        <v>1300</v>
      </c>
      <c r="L173" s="46">
        <f t="shared" ca="1" si="26"/>
        <v>18039.474582880979</v>
      </c>
      <c r="M173" s="46">
        <f t="shared" ca="1" si="18"/>
        <v>19256.521742388639</v>
      </c>
      <c r="N173" s="46"/>
      <c r="O173" s="46"/>
      <c r="P173" s="46"/>
      <c r="Q173" s="46"/>
      <c r="R173" s="52">
        <f ca="1">SUMIF('4.1製品別資材価格'!$A:$C,A173,'4.1製品別資材価格'!$C:$C)</f>
        <v>7.3021924657534258</v>
      </c>
      <c r="S173" s="46">
        <f t="shared" ca="1" si="27"/>
        <v>9492.8502054794535</v>
      </c>
      <c r="T173" s="46">
        <f t="shared" ca="1" si="19"/>
        <v>7504.8985240318643</v>
      </c>
      <c r="U173" s="46">
        <f>IFERROR(SUMIF('4.4製品課実績'!$A:$A,'4.仕掛品(製品課)'!A173,'4.4製品課実績'!D:D),"")</f>
        <v>225</v>
      </c>
      <c r="V173" s="46">
        <f t="shared" si="20"/>
        <v>25884.352490964495</v>
      </c>
      <c r="W173" s="46"/>
      <c r="X173" s="46">
        <f t="shared" si="21"/>
        <v>0</v>
      </c>
      <c r="Y173" s="46">
        <f t="shared" si="22"/>
        <v>6500</v>
      </c>
      <c r="Z173" s="46">
        <f t="shared" si="23"/>
        <v>2770.2418491979147</v>
      </c>
      <c r="AA173" s="46"/>
      <c r="AB173" s="46"/>
      <c r="AC173" s="46"/>
      <c r="AD173" s="46">
        <f t="shared" si="17"/>
        <v>1300</v>
      </c>
      <c r="AE173" s="46">
        <f t="shared" ca="1" si="24"/>
        <v>55416.01460658291</v>
      </c>
      <c r="AF173" s="52">
        <f t="shared" ca="1" si="25"/>
        <v>42.627703543525314</v>
      </c>
      <c r="AG173" s="46">
        <f t="shared" si="28"/>
        <v>0</v>
      </c>
      <c r="AH173" s="46">
        <f t="shared" ca="1" si="29"/>
        <v>0</v>
      </c>
      <c r="AI173" s="46">
        <f>IFERROR(SUMIFS('4.3期末全在庫'!$G:$G,'4.3期末全在庫'!$B:$B,'4.仕掛品(製品課)'!A173,'4.3期末全在庫'!$K:$K,"半製品"),"")</f>
        <v>0</v>
      </c>
      <c r="AJ173" s="47"/>
      <c r="AK173" s="46">
        <f t="shared" ca="1" si="30"/>
        <v>0</v>
      </c>
      <c r="AL173" s="48"/>
      <c r="AM173" s="16"/>
      <c r="AN173" s="7"/>
      <c r="AO173" s="4">
        <v>0</v>
      </c>
      <c r="AQ173" s="3" t="str">
        <f t="shared" ca="1" si="31"/>
        <v>ok</v>
      </c>
    </row>
    <row r="174" spans="1:43" ht="13.5" customHeight="1">
      <c r="A174" s="40">
        <v>20080100023</v>
      </c>
      <c r="B174" s="41" t="s">
        <v>248</v>
      </c>
      <c r="C174" s="41" t="s">
        <v>202</v>
      </c>
      <c r="D174" s="41"/>
      <c r="E174" s="41">
        <v>5</v>
      </c>
      <c r="F174" s="41" t="s">
        <v>126</v>
      </c>
      <c r="G174" s="42">
        <f ca="1">IFERROR(VLOOKUP(F174,'[1]2.仕掛品(製造部)'!MY:NB,4,0),0)</f>
        <v>1.2657092176984073</v>
      </c>
      <c r="H174" s="43">
        <v>0</v>
      </c>
      <c r="I174" s="43"/>
      <c r="J174" s="43">
        <v>0</v>
      </c>
      <c r="K174" s="46">
        <f>IFERROR(SUMIF('4.4製品課実績'!$A:$A,'4.仕掛品(製品課)'!A174,'4.4製品課実績'!C:C),"")</f>
        <v>98000</v>
      </c>
      <c r="L174" s="46">
        <f t="shared" ca="1" si="26"/>
        <v>620197.5166722195</v>
      </c>
      <c r="M174" s="46">
        <f t="shared" ca="1" si="18"/>
        <v>662039.62368768244</v>
      </c>
      <c r="N174" s="46"/>
      <c r="O174" s="46"/>
      <c r="P174" s="46"/>
      <c r="Q174" s="46"/>
      <c r="R174" s="52">
        <f ca="1">SUMIF('4.1製品別資材価格'!$A:$C,A174,'4.1製品別資材価格'!$C:$C)</f>
        <v>3.5972920665429742</v>
      </c>
      <c r="S174" s="46">
        <f t="shared" ca="1" si="27"/>
        <v>352534.62252121145</v>
      </c>
      <c r="T174" s="46">
        <f t="shared" ca="1" si="19"/>
        <v>278708.34480274434</v>
      </c>
      <c r="U174" s="46">
        <f>IFERROR(SUMIF('4.4製品課実績'!$A:$A,'4.仕掛品(製品課)'!A174,'4.4製品課実績'!D:D),"")</f>
        <v>10335</v>
      </c>
      <c r="V174" s="46">
        <f t="shared" si="20"/>
        <v>1188954.5910849692</v>
      </c>
      <c r="W174" s="46"/>
      <c r="X174" s="46">
        <f t="shared" si="21"/>
        <v>0</v>
      </c>
      <c r="Y174" s="46">
        <f t="shared" si="22"/>
        <v>490000</v>
      </c>
      <c r="Z174" s="46">
        <f t="shared" si="23"/>
        <v>208833.6163241505</v>
      </c>
      <c r="AA174" s="46"/>
      <c r="AB174" s="46"/>
      <c r="AC174" s="46"/>
      <c r="AD174" s="46">
        <f t="shared" si="17"/>
        <v>98000</v>
      </c>
      <c r="AE174" s="46">
        <f t="shared" ca="1" si="24"/>
        <v>2338536.1758995466</v>
      </c>
      <c r="AF174" s="52">
        <f t="shared" ca="1" si="25"/>
        <v>23.862614039791293</v>
      </c>
      <c r="AG174" s="46">
        <f t="shared" si="28"/>
        <v>0</v>
      </c>
      <c r="AH174" s="46">
        <f t="shared" ca="1" si="29"/>
        <v>0</v>
      </c>
      <c r="AI174" s="46">
        <f>IFERROR(SUMIFS('4.3期末全在庫'!$G:$G,'4.3期末全在庫'!$B:$B,'4.仕掛品(製品課)'!A174,'4.3期末全在庫'!$K:$K,"半製品"),"")</f>
        <v>0</v>
      </c>
      <c r="AJ174" s="47"/>
      <c r="AK174" s="46">
        <f t="shared" ca="1" si="30"/>
        <v>0</v>
      </c>
      <c r="AL174" s="48"/>
      <c r="AM174" s="16"/>
      <c r="AN174" s="7"/>
      <c r="AO174" s="4">
        <v>0</v>
      </c>
      <c r="AQ174" s="3" t="str">
        <f t="shared" ca="1" si="31"/>
        <v>ok</v>
      </c>
    </row>
    <row r="175" spans="1:43" ht="13.5" customHeight="1">
      <c r="A175" s="40">
        <v>20080300003</v>
      </c>
      <c r="B175" s="41" t="s">
        <v>249</v>
      </c>
      <c r="C175" s="41" t="s">
        <v>202</v>
      </c>
      <c r="D175" s="41"/>
      <c r="E175" s="41">
        <v>5</v>
      </c>
      <c r="F175" s="41" t="s">
        <v>200</v>
      </c>
      <c r="G175" s="42">
        <f ca="1">IFERROR(VLOOKUP(F175,'[1]2.仕掛品(製造部)'!MY:NB,4,0),0)</f>
        <v>1.4973297795834115</v>
      </c>
      <c r="H175" s="43">
        <v>0</v>
      </c>
      <c r="I175" s="43"/>
      <c r="J175" s="43">
        <v>0</v>
      </c>
      <c r="K175" s="46">
        <f>IFERROR(SUMIF('4.4製品課実績'!$A:$A,'4.仕掛品(製品課)'!A175,'4.4製品課実績'!C:C),"")</f>
        <v>3500</v>
      </c>
      <c r="L175" s="46">
        <f t="shared" ca="1" si="26"/>
        <v>26203.271142709702</v>
      </c>
      <c r="M175" s="46">
        <f t="shared" ca="1" si="18"/>
        <v>27971.095175916707</v>
      </c>
      <c r="N175" s="46"/>
      <c r="O175" s="46"/>
      <c r="P175" s="46"/>
      <c r="Q175" s="46"/>
      <c r="R175" s="52">
        <f ca="1">SUMIF('4.1製品別資材価格'!$A:$C,A175,'4.1製品別資材価格'!$C:$C)</f>
        <v>13.150838600075955</v>
      </c>
      <c r="S175" s="46">
        <f t="shared" ca="1" si="27"/>
        <v>46027.935100265844</v>
      </c>
      <c r="T175" s="46">
        <f t="shared" ca="1" si="19"/>
        <v>36388.963769682989</v>
      </c>
      <c r="U175" s="46">
        <f>IFERROR(SUMIF('4.4製品課実績'!$A:$A,'4.仕掛品(製品課)'!A175,'4.4製品課実績'!D:D),"")</f>
        <v>1245</v>
      </c>
      <c r="V175" s="46">
        <f t="shared" si="20"/>
        <v>143226.75045000354</v>
      </c>
      <c r="W175" s="46"/>
      <c r="X175" s="46">
        <f t="shared" si="21"/>
        <v>0</v>
      </c>
      <c r="Y175" s="46">
        <f t="shared" si="22"/>
        <v>17500</v>
      </c>
      <c r="Z175" s="46">
        <f t="shared" si="23"/>
        <v>7458.3434401482318</v>
      </c>
      <c r="AA175" s="46"/>
      <c r="AB175" s="46"/>
      <c r="AC175" s="46"/>
      <c r="AD175" s="46">
        <f t="shared" si="17"/>
        <v>3500</v>
      </c>
      <c r="AE175" s="46">
        <f t="shared" ca="1" si="24"/>
        <v>215045.15283575148</v>
      </c>
      <c r="AF175" s="52">
        <f t="shared" ca="1" si="25"/>
        <v>61.441472238786133</v>
      </c>
      <c r="AG175" s="46">
        <f t="shared" si="28"/>
        <v>0</v>
      </c>
      <c r="AH175" s="46">
        <f t="shared" ca="1" si="29"/>
        <v>0</v>
      </c>
      <c r="AI175" s="46">
        <f>IFERROR(SUMIFS('4.3期末全在庫'!$G:$G,'4.3期末全在庫'!$B:$B,'4.仕掛品(製品課)'!A175,'4.3期末全在庫'!$K:$K,"半製品"),"")</f>
        <v>0</v>
      </c>
      <c r="AJ175" s="47"/>
      <c r="AK175" s="46">
        <f t="shared" ca="1" si="30"/>
        <v>0</v>
      </c>
      <c r="AL175" s="48"/>
      <c r="AM175" s="16"/>
      <c r="AN175" s="7"/>
      <c r="AO175" s="4">
        <v>0</v>
      </c>
      <c r="AQ175" s="3" t="str">
        <f t="shared" ca="1" si="31"/>
        <v>ok</v>
      </c>
    </row>
    <row r="176" spans="1:43" ht="13.5" customHeight="1">
      <c r="A176" s="40">
        <v>20080400006</v>
      </c>
      <c r="B176" s="41" t="s">
        <v>250</v>
      </c>
      <c r="C176" s="41" t="s">
        <v>202</v>
      </c>
      <c r="D176" s="41"/>
      <c r="E176" s="41">
        <v>155</v>
      </c>
      <c r="F176" s="41" t="s">
        <v>251</v>
      </c>
      <c r="G176" s="42">
        <f ca="1">IFERROR(VLOOKUP(F176,'[1]2.仕掛品(製造部)'!MY:NB,4,0),0)</f>
        <v>0</v>
      </c>
      <c r="H176" s="43">
        <v>0</v>
      </c>
      <c r="I176" s="43"/>
      <c r="J176" s="43">
        <v>0</v>
      </c>
      <c r="K176" s="46">
        <f>IFERROR(SUMIF('4.4製品課実績'!$A:$A,'4.仕掛品(製品課)'!A176,'4.4製品課実績'!C:C),"")</f>
        <v>0</v>
      </c>
      <c r="L176" s="46">
        <f t="shared" ca="1" si="26"/>
        <v>0</v>
      </c>
      <c r="M176" s="46">
        <f t="shared" ca="1" si="18"/>
        <v>0</v>
      </c>
      <c r="N176" s="46"/>
      <c r="O176" s="46"/>
      <c r="P176" s="46"/>
      <c r="Q176" s="46"/>
      <c r="R176" s="52">
        <f ca="1">SUMIF('4.1製品別資材価格'!$A:$C,A176,'4.1製品別資材価格'!$C:$C)</f>
        <v>0</v>
      </c>
      <c r="S176" s="46">
        <f t="shared" ca="1" si="27"/>
        <v>0</v>
      </c>
      <c r="T176" s="46">
        <f t="shared" ca="1" si="19"/>
        <v>0</v>
      </c>
      <c r="U176" s="46">
        <f>IFERROR(SUMIF('4.4製品課実績'!$A:$A,'4.仕掛品(製品課)'!A176,'4.4製品課実績'!D:D),"")</f>
        <v>0</v>
      </c>
      <c r="V176" s="46">
        <f t="shared" si="20"/>
        <v>0</v>
      </c>
      <c r="W176" s="46"/>
      <c r="X176" s="46">
        <f t="shared" si="21"/>
        <v>0</v>
      </c>
      <c r="Y176" s="46">
        <f t="shared" si="22"/>
        <v>0</v>
      </c>
      <c r="Z176" s="46">
        <f t="shared" si="23"/>
        <v>0</v>
      </c>
      <c r="AA176" s="46"/>
      <c r="AB176" s="46"/>
      <c r="AC176" s="46"/>
      <c r="AD176" s="46">
        <f t="shared" si="17"/>
        <v>0</v>
      </c>
      <c r="AE176" s="46">
        <f t="shared" ca="1" si="24"/>
        <v>0</v>
      </c>
      <c r="AF176" s="52">
        <f t="shared" ca="1" si="25"/>
        <v>0</v>
      </c>
      <c r="AG176" s="46">
        <f t="shared" si="28"/>
        <v>0</v>
      </c>
      <c r="AH176" s="46">
        <f t="shared" ca="1" si="29"/>
        <v>0</v>
      </c>
      <c r="AI176" s="46">
        <f>IFERROR(SUMIFS('4.3期末全在庫'!$G:$G,'4.3期末全在庫'!$B:$B,'4.仕掛品(製品課)'!A176,'4.3期末全在庫'!$K:$K,"半製品"),"")</f>
        <v>0</v>
      </c>
      <c r="AJ176" s="47"/>
      <c r="AK176" s="46">
        <f t="shared" ca="1" si="30"/>
        <v>0</v>
      </c>
      <c r="AL176" s="48"/>
      <c r="AM176" s="16"/>
      <c r="AN176" s="7"/>
      <c r="AO176" s="4">
        <v>0</v>
      </c>
      <c r="AQ176" s="3">
        <f t="shared" ca="1" si="31"/>
        <v>0</v>
      </c>
    </row>
    <row r="177" spans="1:43" ht="13.5" customHeight="1">
      <c r="A177" s="40">
        <v>20080700007</v>
      </c>
      <c r="B177" s="41" t="s">
        <v>252</v>
      </c>
      <c r="C177" s="41" t="s">
        <v>202</v>
      </c>
      <c r="D177" s="41"/>
      <c r="E177" s="41">
        <v>125</v>
      </c>
      <c r="F177" s="41" t="s">
        <v>253</v>
      </c>
      <c r="G177" s="42">
        <f ca="1">IFERROR(VLOOKUP(F177,'[1]2.仕掛品(製造部)'!MY:NB,4,0),0)</f>
        <v>1.5486311464524407</v>
      </c>
      <c r="H177" s="43">
        <v>0</v>
      </c>
      <c r="I177" s="43"/>
      <c r="J177" s="43">
        <v>0</v>
      </c>
      <c r="K177" s="46">
        <f>IFERROR(SUMIF('4.4製品課実績'!$A:$A,'4.仕掛品(製品課)'!A177,'4.4製品課実績'!C:C),"")</f>
        <v>1200</v>
      </c>
      <c r="L177" s="46">
        <f t="shared" ca="1" si="26"/>
        <v>232294.67196786613</v>
      </c>
      <c r="M177" s="46">
        <f t="shared" ca="1" si="18"/>
        <v>247966.61237767962</v>
      </c>
      <c r="N177" s="46"/>
      <c r="O177" s="46"/>
      <c r="P177" s="46"/>
      <c r="Q177" s="46"/>
      <c r="R177" s="52">
        <f ca="1">SUMIF('4.1製品別資材価格'!$A:$C,A177,'4.1製品別資材価格'!$C:$C)</f>
        <v>487.16918707753558</v>
      </c>
      <c r="S177" s="46">
        <f t="shared" ca="1" si="27"/>
        <v>584603.02449304273</v>
      </c>
      <c r="T177" s="46">
        <f t="shared" ca="1" si="19"/>
        <v>462177.98455619969</v>
      </c>
      <c r="U177" s="46">
        <f>IFERROR(SUMIF('4.4製品課実績'!$A:$A,'4.仕掛品(製品課)'!A177,'4.4製品課実績'!D:D),"")</f>
        <v>4320</v>
      </c>
      <c r="V177" s="46">
        <f t="shared" si="20"/>
        <v>496979.56782651832</v>
      </c>
      <c r="W177" s="46"/>
      <c r="X177" s="46">
        <f t="shared" si="21"/>
        <v>0</v>
      </c>
      <c r="Y177" s="46">
        <f t="shared" si="22"/>
        <v>150000</v>
      </c>
      <c r="Z177" s="46">
        <f t="shared" si="23"/>
        <v>63928.658058413421</v>
      </c>
      <c r="AA177" s="46"/>
      <c r="AB177" s="46"/>
      <c r="AC177" s="46"/>
      <c r="AD177" s="46">
        <f t="shared" si="17"/>
        <v>1200</v>
      </c>
      <c r="AE177" s="46">
        <f t="shared" ca="1" si="24"/>
        <v>1271052.8228188111</v>
      </c>
      <c r="AF177" s="52">
        <f t="shared" ca="1" si="25"/>
        <v>1059.2106856823425</v>
      </c>
      <c r="AG177" s="46">
        <f t="shared" si="28"/>
        <v>0</v>
      </c>
      <c r="AH177" s="46">
        <f t="shared" ca="1" si="29"/>
        <v>0</v>
      </c>
      <c r="AI177" s="46">
        <f>IFERROR(SUMIFS('4.3期末全在庫'!$G:$G,'4.3期末全在庫'!$B:$B,'4.仕掛品(製品課)'!A177,'4.3期末全在庫'!$K:$K,"半製品"),"")</f>
        <v>0</v>
      </c>
      <c r="AJ177" s="47"/>
      <c r="AK177" s="46">
        <f t="shared" ca="1" si="30"/>
        <v>0</v>
      </c>
      <c r="AL177" s="48"/>
      <c r="AM177" s="16"/>
      <c r="AN177" s="7"/>
      <c r="AO177" s="4">
        <v>0</v>
      </c>
      <c r="AQ177" s="3" t="str">
        <f t="shared" ca="1" si="31"/>
        <v>ok</v>
      </c>
    </row>
    <row r="178" spans="1:43" ht="13.5" customHeight="1">
      <c r="A178" s="40">
        <v>20080700011</v>
      </c>
      <c r="B178" s="41" t="s">
        <v>254</v>
      </c>
      <c r="C178" s="41" t="s">
        <v>202</v>
      </c>
      <c r="D178" s="41"/>
      <c r="E178" s="41">
        <v>5</v>
      </c>
      <c r="F178" s="41" t="s">
        <v>255</v>
      </c>
      <c r="G178" s="42">
        <f ca="1">IFERROR(VLOOKUP(F178,'[1]2.仕掛品(製造部)'!MY:NB,4,0),0)</f>
        <v>1.2113726880830433</v>
      </c>
      <c r="H178" s="43">
        <v>0</v>
      </c>
      <c r="I178" s="43"/>
      <c r="J178" s="43">
        <v>0</v>
      </c>
      <c r="K178" s="46">
        <f>IFERROR(SUMIF('4.4製品課実績'!$A:$A,'4.仕掛品(製品課)'!A178,'4.4製品課実績'!C:C),"")</f>
        <v>24300</v>
      </c>
      <c r="L178" s="46">
        <f t="shared" ca="1" si="26"/>
        <v>147181.78160208979</v>
      </c>
      <c r="M178" s="46">
        <f t="shared" ca="1" si="18"/>
        <v>157111.5147773613</v>
      </c>
      <c r="N178" s="46"/>
      <c r="O178" s="46"/>
      <c r="P178" s="46"/>
      <c r="Q178" s="46"/>
      <c r="R178" s="52">
        <f ca="1">SUMIF('4.1製品別資材価格'!$A:$C,A178,'4.1製品別資材価格'!$C:$C)</f>
        <v>7.3600886000759562</v>
      </c>
      <c r="S178" s="46">
        <f t="shared" ca="1" si="27"/>
        <v>178850.15298184575</v>
      </c>
      <c r="T178" s="46">
        <f t="shared" ca="1" si="19"/>
        <v>141396.12656708242</v>
      </c>
      <c r="U178" s="46">
        <f>IFERROR(SUMIF('4.4製品課実績'!$A:$A,'4.仕掛品(製品課)'!A178,'4.4製品課実績'!D:D),"")</f>
        <v>2565</v>
      </c>
      <c r="V178" s="46">
        <f t="shared" si="20"/>
        <v>295081.61839699524</v>
      </c>
      <c r="W178" s="46"/>
      <c r="X178" s="46">
        <f t="shared" si="21"/>
        <v>0</v>
      </c>
      <c r="Y178" s="46">
        <f t="shared" si="22"/>
        <v>121500</v>
      </c>
      <c r="Z178" s="46">
        <f t="shared" si="23"/>
        <v>51782.213027314865</v>
      </c>
      <c r="AA178" s="46"/>
      <c r="AB178" s="46"/>
      <c r="AC178" s="46"/>
      <c r="AD178" s="46">
        <f t="shared" si="17"/>
        <v>24300</v>
      </c>
      <c r="AE178" s="46">
        <f t="shared" ca="1" si="24"/>
        <v>645371.47276875388</v>
      </c>
      <c r="AF178" s="52">
        <f t="shared" ca="1" si="25"/>
        <v>26.55849682175942</v>
      </c>
      <c r="AG178" s="46">
        <f t="shared" si="28"/>
        <v>0</v>
      </c>
      <c r="AH178" s="46">
        <f t="shared" ca="1" si="29"/>
        <v>0</v>
      </c>
      <c r="AI178" s="46">
        <f>IFERROR(SUMIFS('4.3期末全在庫'!$G:$G,'4.3期末全在庫'!$B:$B,'4.仕掛品(製品課)'!A178,'4.3期末全在庫'!$K:$K,"半製品"),"")</f>
        <v>0</v>
      </c>
      <c r="AJ178" s="47"/>
      <c r="AK178" s="46">
        <f t="shared" ca="1" si="30"/>
        <v>0</v>
      </c>
      <c r="AL178" s="48"/>
      <c r="AM178" s="16"/>
      <c r="AN178" s="7"/>
      <c r="AO178" s="4">
        <v>160.91396430962723</v>
      </c>
      <c r="AQ178" s="3" t="str">
        <f t="shared" ca="1" si="31"/>
        <v>ok</v>
      </c>
    </row>
    <row r="179" spans="1:43" ht="13.5" customHeight="1">
      <c r="A179" s="40">
        <v>20080700014</v>
      </c>
      <c r="B179" s="41" t="s">
        <v>256</v>
      </c>
      <c r="C179" s="41" t="s">
        <v>202</v>
      </c>
      <c r="D179" s="41"/>
      <c r="E179" s="41">
        <v>35</v>
      </c>
      <c r="F179" s="41" t="s">
        <v>126</v>
      </c>
      <c r="G179" s="42">
        <f ca="1">IFERROR(VLOOKUP(F179,'[1]2.仕掛品(製造部)'!MY:NB,4,0),0)</f>
        <v>1.2657092176984073</v>
      </c>
      <c r="H179" s="43">
        <v>0</v>
      </c>
      <c r="I179" s="43"/>
      <c r="J179" s="43">
        <v>0</v>
      </c>
      <c r="K179" s="46">
        <f>IFERROR(SUMIF('4.4製品課実績'!$A:$A,'4.仕掛品(製品課)'!A179,'4.4製品課実績'!C:C),"")</f>
        <v>0</v>
      </c>
      <c r="L179" s="46">
        <f t="shared" ca="1" si="26"/>
        <v>0</v>
      </c>
      <c r="M179" s="46">
        <f t="shared" ca="1" si="18"/>
        <v>0</v>
      </c>
      <c r="N179" s="46"/>
      <c r="O179" s="46"/>
      <c r="P179" s="46"/>
      <c r="Q179" s="46"/>
      <c r="R179" s="52">
        <f ca="1">SUMIF('4.1製品別資材価格'!$A:$C,A179,'4.1製品別資材価格'!$C:$C)</f>
        <v>0</v>
      </c>
      <c r="S179" s="46">
        <f t="shared" ca="1" si="27"/>
        <v>0</v>
      </c>
      <c r="T179" s="46">
        <f t="shared" ca="1" si="19"/>
        <v>0</v>
      </c>
      <c r="U179" s="46">
        <f>IFERROR(SUMIF('4.4製品課実績'!$A:$A,'4.仕掛品(製品課)'!A179,'4.4製品課実績'!D:D),"")</f>
        <v>0</v>
      </c>
      <c r="V179" s="46">
        <f t="shared" si="20"/>
        <v>0</v>
      </c>
      <c r="W179" s="46"/>
      <c r="X179" s="46">
        <f t="shared" si="21"/>
        <v>0</v>
      </c>
      <c r="Y179" s="46">
        <f t="shared" si="22"/>
        <v>0</v>
      </c>
      <c r="Z179" s="46">
        <f t="shared" si="23"/>
        <v>0</v>
      </c>
      <c r="AA179" s="46"/>
      <c r="AB179" s="46"/>
      <c r="AC179" s="46"/>
      <c r="AD179" s="46">
        <f t="shared" si="17"/>
        <v>0</v>
      </c>
      <c r="AE179" s="46">
        <f t="shared" ca="1" si="24"/>
        <v>0</v>
      </c>
      <c r="AF179" s="52">
        <f t="shared" ca="1" si="25"/>
        <v>0</v>
      </c>
      <c r="AG179" s="46">
        <f t="shared" si="28"/>
        <v>0</v>
      </c>
      <c r="AH179" s="46">
        <f t="shared" ca="1" si="29"/>
        <v>0</v>
      </c>
      <c r="AI179" s="46">
        <f>IFERROR(SUMIFS('4.3期末全在庫'!$G:$G,'4.3期末全在庫'!$B:$B,'4.仕掛品(製品課)'!A179,'4.3期末全在庫'!$K:$K,"半製品"),"")</f>
        <v>0</v>
      </c>
      <c r="AJ179" s="47"/>
      <c r="AK179" s="46">
        <f t="shared" ca="1" si="30"/>
        <v>0</v>
      </c>
      <c r="AL179" s="48"/>
      <c r="AM179" s="16"/>
      <c r="AN179" s="7"/>
      <c r="AO179" s="4">
        <v>185.43730418332171</v>
      </c>
      <c r="AQ179" s="3">
        <f t="shared" ca="1" si="31"/>
        <v>0</v>
      </c>
    </row>
    <row r="180" spans="1:43" ht="13.5" customHeight="1">
      <c r="A180" s="40">
        <v>20080800001</v>
      </c>
      <c r="B180" s="41" t="s">
        <v>257</v>
      </c>
      <c r="C180" s="41" t="s">
        <v>202</v>
      </c>
      <c r="D180" s="41"/>
      <c r="E180" s="41">
        <v>35</v>
      </c>
      <c r="F180" s="41" t="s">
        <v>219</v>
      </c>
      <c r="G180" s="42">
        <f ca="1">IFERROR(VLOOKUP(F180,'[1]2.仕掛品(製造部)'!MY:NB,4,0),0)</f>
        <v>1.3583251501585794</v>
      </c>
      <c r="H180" s="43">
        <v>0</v>
      </c>
      <c r="I180" s="43"/>
      <c r="J180" s="43">
        <v>0</v>
      </c>
      <c r="K180" s="46">
        <f>IFERROR(SUMIF('4.4製品課実績'!$A:$A,'4.仕掛品(製品課)'!A180,'4.4製品課実績'!C:C),"")</f>
        <v>0</v>
      </c>
      <c r="L180" s="46">
        <f t="shared" ca="1" si="26"/>
        <v>0</v>
      </c>
      <c r="M180" s="46">
        <f t="shared" ca="1" si="18"/>
        <v>0</v>
      </c>
      <c r="N180" s="46"/>
      <c r="O180" s="46"/>
      <c r="P180" s="46"/>
      <c r="Q180" s="46"/>
      <c r="R180" s="52">
        <f ca="1">SUMIF('4.1製品別資材価格'!$A:$C,A180,'4.1製品別資材価格'!$C:$C)</f>
        <v>0</v>
      </c>
      <c r="S180" s="46">
        <f t="shared" ca="1" si="27"/>
        <v>0</v>
      </c>
      <c r="T180" s="46">
        <f t="shared" ca="1" si="19"/>
        <v>0</v>
      </c>
      <c r="U180" s="46">
        <f>IFERROR(SUMIF('4.4製品課実績'!$A:$A,'4.仕掛品(製品課)'!A180,'4.4製品課実績'!D:D),"")</f>
        <v>0</v>
      </c>
      <c r="V180" s="46">
        <f t="shared" si="20"/>
        <v>0</v>
      </c>
      <c r="W180" s="46"/>
      <c r="X180" s="46">
        <f t="shared" si="21"/>
        <v>0</v>
      </c>
      <c r="Y180" s="46">
        <f t="shared" si="22"/>
        <v>0</v>
      </c>
      <c r="Z180" s="46">
        <f t="shared" si="23"/>
        <v>0</v>
      </c>
      <c r="AA180" s="46"/>
      <c r="AB180" s="46"/>
      <c r="AC180" s="46"/>
      <c r="AD180" s="46">
        <f t="shared" si="17"/>
        <v>0</v>
      </c>
      <c r="AE180" s="46">
        <f t="shared" ca="1" si="24"/>
        <v>0</v>
      </c>
      <c r="AF180" s="52">
        <f t="shared" ca="1" si="25"/>
        <v>0</v>
      </c>
      <c r="AG180" s="46">
        <f t="shared" si="28"/>
        <v>0</v>
      </c>
      <c r="AH180" s="46">
        <f t="shared" ca="1" si="29"/>
        <v>0</v>
      </c>
      <c r="AI180" s="46">
        <f>IFERROR(SUMIFS('4.3期末全在庫'!$G:$G,'4.3期末全在庫'!$B:$B,'4.仕掛品(製品課)'!A180,'4.3期末全在庫'!$K:$K,"半製品"),"")</f>
        <v>0</v>
      </c>
      <c r="AJ180" s="47"/>
      <c r="AK180" s="46">
        <f t="shared" ca="1" si="30"/>
        <v>0</v>
      </c>
      <c r="AL180" s="48"/>
      <c r="AM180" s="16"/>
      <c r="AN180" s="7">
        <v>0</v>
      </c>
      <c r="AO180" s="4">
        <v>1168.068528982433</v>
      </c>
      <c r="AQ180" s="3">
        <f t="shared" ca="1" si="31"/>
        <v>0</v>
      </c>
    </row>
    <row r="181" spans="1:43" ht="13.5" customHeight="1">
      <c r="A181" s="40">
        <v>20080800002</v>
      </c>
      <c r="B181" s="41" t="s">
        <v>258</v>
      </c>
      <c r="C181" s="41" t="s">
        <v>202</v>
      </c>
      <c r="D181" s="41"/>
      <c r="E181" s="41">
        <v>35</v>
      </c>
      <c r="F181" s="41" t="s">
        <v>255</v>
      </c>
      <c r="G181" s="42">
        <f ca="1">IFERROR(VLOOKUP(F181,'[1]2.仕掛品(製造部)'!MY:NB,4,0),0)</f>
        <v>1.2113726880830433</v>
      </c>
      <c r="H181" s="43">
        <v>0</v>
      </c>
      <c r="I181" s="43"/>
      <c r="J181" s="43">
        <v>0</v>
      </c>
      <c r="K181" s="46">
        <f>IFERROR(SUMIF('4.4製品課実績'!$A:$A,'4.仕掛品(製品課)'!A181,'4.4製品課実績'!C:C),"")</f>
        <v>3000</v>
      </c>
      <c r="L181" s="46">
        <f t="shared" ca="1" si="26"/>
        <v>127194.13224871954</v>
      </c>
      <c r="M181" s="46">
        <f t="shared" ca="1" si="18"/>
        <v>135775.38314092948</v>
      </c>
      <c r="N181" s="46"/>
      <c r="O181" s="46"/>
      <c r="P181" s="46"/>
      <c r="Q181" s="46"/>
      <c r="R181" s="52">
        <f ca="1">SUMIF('4.1製品別資材価格'!$A:$C,A181,'4.1製品別資材価格'!$C:$C)</f>
        <v>124.04125859448874</v>
      </c>
      <c r="S181" s="46">
        <f t="shared" ca="1" si="27"/>
        <v>372123.77578346623</v>
      </c>
      <c r="T181" s="46">
        <f t="shared" ca="1" si="19"/>
        <v>294195.22221286828</v>
      </c>
      <c r="U181" s="46">
        <f>IFERROR(SUMIF('4.4製品課実績'!$A:$A,'4.仕掛品(製品課)'!A181,'4.4製品課実績'!D:D),"")</f>
        <v>3360</v>
      </c>
      <c r="V181" s="46">
        <f t="shared" si="20"/>
        <v>386539.6638650698</v>
      </c>
      <c r="W181" s="46"/>
      <c r="X181" s="46">
        <f t="shared" si="21"/>
        <v>0</v>
      </c>
      <c r="Y181" s="46">
        <f t="shared" si="22"/>
        <v>105000</v>
      </c>
      <c r="Z181" s="46">
        <f t="shared" si="23"/>
        <v>44750.060640889395</v>
      </c>
      <c r="AA181" s="46"/>
      <c r="AB181" s="46"/>
      <c r="AC181" s="46"/>
      <c r="AD181" s="46">
        <f t="shared" si="17"/>
        <v>3000</v>
      </c>
      <c r="AE181" s="46">
        <f t="shared" ca="1" si="24"/>
        <v>861260.3298597571</v>
      </c>
      <c r="AF181" s="52">
        <f t="shared" ca="1" si="25"/>
        <v>287.08677661991902</v>
      </c>
      <c r="AG181" s="46">
        <f t="shared" si="28"/>
        <v>0</v>
      </c>
      <c r="AH181" s="46">
        <f t="shared" ca="1" si="29"/>
        <v>0</v>
      </c>
      <c r="AI181" s="46">
        <f>IFERROR(SUMIFS('4.3期末全在庫'!$G:$G,'4.3期末全在庫'!$B:$B,'4.仕掛品(製品課)'!A181,'4.3期末全在庫'!$K:$K,"半製品"),"")</f>
        <v>0</v>
      </c>
      <c r="AJ181" s="47"/>
      <c r="AK181" s="46">
        <f t="shared" ca="1" si="30"/>
        <v>0</v>
      </c>
      <c r="AL181" s="48"/>
      <c r="AM181" s="16"/>
      <c r="AN181" s="7">
        <v>319.6975756106778</v>
      </c>
      <c r="AO181" s="4">
        <v>0</v>
      </c>
      <c r="AQ181" s="3" t="str">
        <f t="shared" ca="1" si="31"/>
        <v>ok</v>
      </c>
    </row>
    <row r="182" spans="1:43" ht="13.5" customHeight="1">
      <c r="A182" s="40">
        <v>20081200013</v>
      </c>
      <c r="B182" s="41" t="s">
        <v>259</v>
      </c>
      <c r="C182" s="41" t="s">
        <v>202</v>
      </c>
      <c r="D182" s="41"/>
      <c r="E182" s="41">
        <v>130</v>
      </c>
      <c r="F182" s="41" t="s">
        <v>191</v>
      </c>
      <c r="G182" s="42">
        <f ca="1">IFERROR(VLOOKUP(F182,'[1]2.仕掛品(製造部)'!MY:NB,4,0),0)</f>
        <v>1.5731245205740305</v>
      </c>
      <c r="H182" s="43">
        <v>0</v>
      </c>
      <c r="I182" s="43"/>
      <c r="J182" s="43">
        <v>0</v>
      </c>
      <c r="K182" s="46">
        <f>IFERROR(SUMIF('4.4製品課実績'!$A:$A,'4.仕掛品(製品課)'!A182,'4.4製品課実績'!C:C),"")</f>
        <v>864</v>
      </c>
      <c r="L182" s="46">
        <f t="shared" ca="1" si="26"/>
        <v>176693.34615087509</v>
      </c>
      <c r="M182" s="46">
        <f t="shared" ca="1" si="18"/>
        <v>188614.09994272323</v>
      </c>
      <c r="N182" s="46"/>
      <c r="O182" s="46"/>
      <c r="P182" s="46"/>
      <c r="Q182" s="46"/>
      <c r="R182" s="52">
        <f ca="1">SUMIF('4.1製品別資材価格'!$A:$C,A182,'4.1製品別資材価格'!$C:$C)</f>
        <v>204.62142978038162</v>
      </c>
      <c r="S182" s="46">
        <f t="shared" ca="1" si="27"/>
        <v>176792.91533024973</v>
      </c>
      <c r="T182" s="46">
        <f t="shared" ca="1" si="19"/>
        <v>139769.70673733164</v>
      </c>
      <c r="U182" s="46">
        <f>IFERROR(SUMIF('4.4製品課実績'!$A:$A,'4.仕掛品(製品課)'!A182,'4.4製品課実績'!D:D),"")</f>
        <v>2030</v>
      </c>
      <c r="V182" s="46">
        <f t="shared" si="20"/>
        <v>233534.38025181301</v>
      </c>
      <c r="W182" s="46"/>
      <c r="X182" s="46">
        <f t="shared" si="21"/>
        <v>0</v>
      </c>
      <c r="Y182" s="46">
        <f t="shared" si="22"/>
        <v>112320</v>
      </c>
      <c r="Z182" s="46">
        <f t="shared" si="23"/>
        <v>47869.779154139964</v>
      </c>
      <c r="AA182" s="46"/>
      <c r="AB182" s="46"/>
      <c r="AC182" s="46"/>
      <c r="AD182" s="46">
        <f t="shared" si="17"/>
        <v>864</v>
      </c>
      <c r="AE182" s="46">
        <f t="shared" ca="1" si="24"/>
        <v>609787.96608600777</v>
      </c>
      <c r="AF182" s="52">
        <f t="shared" ca="1" si="25"/>
        <v>705.77310889584237</v>
      </c>
      <c r="AG182" s="46">
        <f t="shared" si="28"/>
        <v>0</v>
      </c>
      <c r="AH182" s="46">
        <f t="shared" ca="1" si="29"/>
        <v>0</v>
      </c>
      <c r="AI182" s="46">
        <f>IFERROR(SUMIFS('4.3期末全在庫'!$G:$G,'4.3期末全在庫'!$B:$B,'4.仕掛品(製品課)'!A182,'4.3期末全在庫'!$K:$K,"半製品"),"")</f>
        <v>0</v>
      </c>
      <c r="AJ182" s="47"/>
      <c r="AK182" s="46">
        <f t="shared" ca="1" si="30"/>
        <v>0</v>
      </c>
      <c r="AL182" s="48"/>
      <c r="AM182" s="16"/>
      <c r="AN182" s="7">
        <v>609.62904824263035</v>
      </c>
      <c r="AO182" s="4">
        <v>0</v>
      </c>
      <c r="AQ182" s="3" t="str">
        <f t="shared" ca="1" si="31"/>
        <v>ok</v>
      </c>
    </row>
    <row r="183" spans="1:43" ht="13.5" customHeight="1">
      <c r="A183" s="40">
        <v>20081200014</v>
      </c>
      <c r="B183" s="41" t="s">
        <v>260</v>
      </c>
      <c r="C183" s="41" t="s">
        <v>202</v>
      </c>
      <c r="D183" s="41"/>
      <c r="E183" s="41">
        <v>650</v>
      </c>
      <c r="F183" s="41" t="s">
        <v>191</v>
      </c>
      <c r="G183" s="42">
        <f ca="1">IFERROR(VLOOKUP(F183,'[1]2.仕掛品(製造部)'!MY:NB,4,0),0)</f>
        <v>1.5731245205740305</v>
      </c>
      <c r="H183" s="43">
        <v>0</v>
      </c>
      <c r="I183" s="43"/>
      <c r="J183" s="43">
        <v>0</v>
      </c>
      <c r="K183" s="46">
        <f>IFERROR(SUMIF('4.4製品課実績'!$A:$A,'4.仕掛品(製品課)'!A183,'4.4製品課実績'!C:C),"")</f>
        <v>240</v>
      </c>
      <c r="L183" s="46">
        <f t="shared" ca="1" si="26"/>
        <v>245407.42520954876</v>
      </c>
      <c r="M183" s="46">
        <f t="shared" ca="1" si="18"/>
        <v>261964.02769822674</v>
      </c>
      <c r="N183" s="46"/>
      <c r="O183" s="46"/>
      <c r="P183" s="46"/>
      <c r="Q183" s="46"/>
      <c r="R183" s="52">
        <f ca="1">SUMIF('4.1製品別資材価格'!$A:$C,A183,'4.1製品別資材価格'!$C:$C)</f>
        <v>448.13500327281412</v>
      </c>
      <c r="S183" s="46">
        <f t="shared" ca="1" si="27"/>
        <v>107552.40078547539</v>
      </c>
      <c r="T183" s="46">
        <f t="shared" ca="1" si="19"/>
        <v>85029.241633359386</v>
      </c>
      <c r="U183" s="46">
        <f>IFERROR(SUMIF('4.4製品課実績'!$A:$A,'4.仕掛品(製品課)'!A183,'4.4製品課実績'!D:D),"")</f>
        <v>710</v>
      </c>
      <c r="V183" s="46">
        <f t="shared" si="20"/>
        <v>81679.512304821299</v>
      </c>
      <c r="W183" s="46"/>
      <c r="X183" s="46">
        <f t="shared" si="21"/>
        <v>0</v>
      </c>
      <c r="Y183" s="46">
        <f t="shared" si="22"/>
        <v>156000</v>
      </c>
      <c r="Z183" s="46">
        <f t="shared" si="23"/>
        <v>66485.804380749949</v>
      </c>
      <c r="AA183" s="46"/>
      <c r="AB183" s="46"/>
      <c r="AC183" s="46"/>
      <c r="AD183" s="46">
        <f t="shared" si="17"/>
        <v>240</v>
      </c>
      <c r="AE183" s="46">
        <f t="shared" ca="1" si="24"/>
        <v>495158.5860171573</v>
      </c>
      <c r="AF183" s="52">
        <f t="shared" ca="1" si="25"/>
        <v>2063.1607750714888</v>
      </c>
      <c r="AG183" s="46">
        <f t="shared" si="28"/>
        <v>0</v>
      </c>
      <c r="AH183" s="46">
        <f t="shared" ca="1" si="29"/>
        <v>0</v>
      </c>
      <c r="AI183" s="46">
        <f>IFERROR(SUMIFS('4.3期末全在庫'!$G:$G,'4.3期末全在庫'!$B:$B,'4.仕掛品(製品課)'!A183,'4.3期末全在庫'!$K:$K,"半製品"),"")</f>
        <v>0</v>
      </c>
      <c r="AJ183" s="47"/>
      <c r="AK183" s="46">
        <f t="shared" ca="1" si="30"/>
        <v>0</v>
      </c>
      <c r="AL183" s="48"/>
      <c r="AM183" s="16"/>
      <c r="AN183" s="7"/>
      <c r="AO183" s="4">
        <v>0</v>
      </c>
      <c r="AQ183" s="3" t="str">
        <f t="shared" ca="1" si="31"/>
        <v>ok</v>
      </c>
    </row>
    <row r="184" spans="1:43" ht="13.5" customHeight="1">
      <c r="A184" s="40">
        <v>20081200016</v>
      </c>
      <c r="B184" s="41" t="s">
        <v>261</v>
      </c>
      <c r="C184" s="41" t="s">
        <v>202</v>
      </c>
      <c r="D184" s="41"/>
      <c r="E184" s="41">
        <v>600</v>
      </c>
      <c r="F184" s="41" t="s">
        <v>255</v>
      </c>
      <c r="G184" s="42">
        <f ca="1">IFERROR(VLOOKUP(F184,'[1]2.仕掛品(製造部)'!MY:NB,4,0),0)</f>
        <v>1.2113726880830433</v>
      </c>
      <c r="H184" s="43">
        <v>0</v>
      </c>
      <c r="I184" s="43"/>
      <c r="J184" s="43">
        <v>0</v>
      </c>
      <c r="K184" s="46">
        <f>IFERROR(SUMIF('4.4製品課実績'!$A:$A,'4.仕掛品(製品課)'!A184,'4.4製品課実績'!C:C),"")</f>
        <v>460</v>
      </c>
      <c r="L184" s="46">
        <f t="shared" ca="1" si="26"/>
        <v>334338.86191091995</v>
      </c>
      <c r="M184" s="46">
        <f t="shared" ca="1" si="18"/>
        <v>356895.29282758606</v>
      </c>
      <c r="N184" s="46"/>
      <c r="O184" s="46"/>
      <c r="P184" s="46"/>
      <c r="Q184" s="46"/>
      <c r="R184" s="52">
        <f ca="1">SUMIF('4.1製品別資材価格'!$A:$C,A184,'4.1製品別資材価格'!$C:$C)</f>
        <v>1541.4234993383295</v>
      </c>
      <c r="S184" s="46">
        <f t="shared" ca="1" si="27"/>
        <v>709054.80969563161</v>
      </c>
      <c r="T184" s="46">
        <f t="shared" ca="1" si="19"/>
        <v>560567.61452643969</v>
      </c>
      <c r="U184" s="46">
        <f>IFERROR(SUMIF('4.4製品課実績'!$A:$A,'4.仕掛品(製品課)'!A184,'4.4製品課実績'!D:D),"")</f>
        <v>5395</v>
      </c>
      <c r="V184" s="46">
        <f t="shared" si="20"/>
        <v>620649.25195001531</v>
      </c>
      <c r="W184" s="46"/>
      <c r="X184" s="46">
        <f t="shared" si="21"/>
        <v>0</v>
      </c>
      <c r="Y184" s="46">
        <f t="shared" si="22"/>
        <v>276000</v>
      </c>
      <c r="Z184" s="46">
        <f t="shared" si="23"/>
        <v>117628.73082748069</v>
      </c>
      <c r="AA184" s="46"/>
      <c r="AB184" s="46"/>
      <c r="AC184" s="46"/>
      <c r="AD184" s="46">
        <f t="shared" si="17"/>
        <v>460</v>
      </c>
      <c r="AE184" s="46">
        <f t="shared" ca="1" si="24"/>
        <v>1655740.8901315217</v>
      </c>
      <c r="AF184" s="52">
        <f t="shared" ca="1" si="25"/>
        <v>3599.4367176772212</v>
      </c>
      <c r="AG184" s="46">
        <f t="shared" si="28"/>
        <v>0</v>
      </c>
      <c r="AH184" s="46">
        <f t="shared" ca="1" si="29"/>
        <v>0</v>
      </c>
      <c r="AI184" s="46">
        <f>IFERROR(SUMIFS('4.3期末全在庫'!$G:$G,'4.3期末全在庫'!$B:$B,'4.仕掛品(製品課)'!A184,'4.3期末全在庫'!$K:$K,"半製品"),"")</f>
        <v>0</v>
      </c>
      <c r="AJ184" s="47"/>
      <c r="AK184" s="46">
        <f t="shared" ca="1" si="30"/>
        <v>0</v>
      </c>
      <c r="AL184" s="48"/>
      <c r="AM184" s="16"/>
      <c r="AN184" s="7">
        <v>821.1790482426303</v>
      </c>
      <c r="AO184" s="4">
        <v>0</v>
      </c>
      <c r="AQ184" s="3" t="str">
        <f t="shared" ca="1" si="31"/>
        <v>ok</v>
      </c>
    </row>
    <row r="185" spans="1:43" ht="13.5" customHeight="1">
      <c r="A185" s="40">
        <v>20081200019</v>
      </c>
      <c r="B185" s="41" t="s">
        <v>262</v>
      </c>
      <c r="C185" s="41" t="s">
        <v>202</v>
      </c>
      <c r="D185" s="41"/>
      <c r="E185" s="41">
        <v>1300</v>
      </c>
      <c r="F185" s="41" t="s">
        <v>191</v>
      </c>
      <c r="G185" s="42">
        <f ca="1">IFERROR(VLOOKUP(F185,'[1]2.仕掛品(製造部)'!MY:NB,4,0),0)</f>
        <v>1.5731245205740305</v>
      </c>
      <c r="H185" s="43">
        <v>0</v>
      </c>
      <c r="I185" s="43"/>
      <c r="J185" s="43">
        <v>0</v>
      </c>
      <c r="K185" s="46">
        <f>IFERROR(SUMIF('4.4製品課実績'!$A:$A,'4.仕掛品(製品課)'!A185,'4.4製品課実績'!C:C),"")</f>
        <v>1470</v>
      </c>
      <c r="L185" s="46">
        <f t="shared" ca="1" si="26"/>
        <v>3006240.9588169726</v>
      </c>
      <c r="M185" s="46">
        <f t="shared" ca="1" si="18"/>
        <v>3209059.3393032774</v>
      </c>
      <c r="N185" s="46"/>
      <c r="O185" s="46"/>
      <c r="P185" s="46"/>
      <c r="Q185" s="46"/>
      <c r="R185" s="52">
        <f ca="1">SUMIF('4.1製品別資材価格'!$A:$C,A185,'4.1製品別資材価格'!$C:$C)</f>
        <v>510.45059019917505</v>
      </c>
      <c r="S185" s="46">
        <f t="shared" ca="1" si="27"/>
        <v>750362.36759278737</v>
      </c>
      <c r="T185" s="46">
        <f t="shared" ca="1" si="19"/>
        <v>593224.7220951214</v>
      </c>
      <c r="U185" s="46">
        <f>IFERROR(SUMIF('4.4製品課実績'!$A:$A,'4.仕掛品(製品課)'!A185,'4.4製品課実績'!D:D),"")</f>
        <v>4640</v>
      </c>
      <c r="V185" s="46">
        <f t="shared" si="20"/>
        <v>533792.86914700118</v>
      </c>
      <c r="W185" s="46"/>
      <c r="X185" s="46">
        <f t="shared" si="21"/>
        <v>0</v>
      </c>
      <c r="Y185" s="46">
        <f t="shared" si="22"/>
        <v>1911000</v>
      </c>
      <c r="Z185" s="46">
        <f t="shared" si="23"/>
        <v>814451.1036641869</v>
      </c>
      <c r="AA185" s="46"/>
      <c r="AB185" s="46"/>
      <c r="AC185" s="46"/>
      <c r="AD185" s="46">
        <f t="shared" si="17"/>
        <v>1470</v>
      </c>
      <c r="AE185" s="46">
        <f t="shared" ca="1" si="24"/>
        <v>5150528.0342095867</v>
      </c>
      <c r="AF185" s="52">
        <f t="shared" ca="1" si="25"/>
        <v>3503.7605674895149</v>
      </c>
      <c r="AG185" s="46">
        <f t="shared" si="28"/>
        <v>0</v>
      </c>
      <c r="AH185" s="46">
        <f t="shared" ca="1" si="29"/>
        <v>0</v>
      </c>
      <c r="AI185" s="46">
        <f>IFERROR(SUMIFS('4.3期末全在庫'!$G:$G,'4.3期末全在庫'!$B:$B,'4.仕掛品(製品課)'!A185,'4.3期末全在庫'!$K:$K,"半製品"),"")</f>
        <v>0</v>
      </c>
      <c r="AJ185" s="47"/>
      <c r="AK185" s="46">
        <f t="shared" ca="1" si="30"/>
        <v>0</v>
      </c>
      <c r="AL185" s="48"/>
      <c r="AM185" s="16"/>
      <c r="AN185" s="7">
        <v>154.82051772</v>
      </c>
      <c r="AO185" s="4">
        <v>0</v>
      </c>
      <c r="AQ185" s="3" t="str">
        <f t="shared" ca="1" si="31"/>
        <v>ok</v>
      </c>
    </row>
    <row r="186" spans="1:43" ht="13.5" customHeight="1">
      <c r="A186" s="40">
        <v>20090100014</v>
      </c>
      <c r="B186" s="41" t="s">
        <v>263</v>
      </c>
      <c r="C186" s="41" t="s">
        <v>202</v>
      </c>
      <c r="D186" s="41"/>
      <c r="E186" s="41">
        <v>300</v>
      </c>
      <c r="F186" s="41" t="s">
        <v>126</v>
      </c>
      <c r="G186" s="42">
        <f ca="1">IFERROR(VLOOKUP(F186,'[1]2.仕掛品(製造部)'!MY:NB,4,0),0)</f>
        <v>1.2657092176984073</v>
      </c>
      <c r="H186" s="43">
        <v>0</v>
      </c>
      <c r="I186" s="43"/>
      <c r="J186" s="43">
        <v>0</v>
      </c>
      <c r="K186" s="46">
        <f>IFERROR(SUMIF('4.4製品課実績'!$A:$A,'4.仕掛品(製品課)'!A186,'4.4製品課実績'!C:C),"")</f>
        <v>414</v>
      </c>
      <c r="L186" s="46">
        <f t="shared" ca="1" si="26"/>
        <v>157201.08483814218</v>
      </c>
      <c r="M186" s="46">
        <f t="shared" ca="1" si="18"/>
        <v>167806.77808573504</v>
      </c>
      <c r="N186" s="46"/>
      <c r="O186" s="46"/>
      <c r="P186" s="46"/>
      <c r="Q186" s="46"/>
      <c r="R186" s="52">
        <f ca="1">SUMIF('4.1製品別資材価格'!$A:$C,A186,'4.1製品別資材価格'!$C:$C)</f>
        <v>931.17129357655813</v>
      </c>
      <c r="S186" s="46">
        <f t="shared" ca="1" si="27"/>
        <v>385504.91554069507</v>
      </c>
      <c r="T186" s="46">
        <f t="shared" ca="1" si="19"/>
        <v>304774.14148791635</v>
      </c>
      <c r="U186" s="46">
        <f>IFERROR(SUMIF('4.4製品課実績'!$A:$A,'4.仕掛品(製品課)'!A186,'4.4製品課実績'!D:D),"")</f>
        <v>3005</v>
      </c>
      <c r="V186" s="46">
        <f t="shared" si="20"/>
        <v>345699.90771265916</v>
      </c>
      <c r="W186" s="46"/>
      <c r="X186" s="46">
        <f t="shared" si="21"/>
        <v>0</v>
      </c>
      <c r="Y186" s="46">
        <f t="shared" si="22"/>
        <v>124200</v>
      </c>
      <c r="Z186" s="46">
        <f t="shared" si="23"/>
        <v>52932.928872366312</v>
      </c>
      <c r="AA186" s="46"/>
      <c r="AB186" s="46"/>
      <c r="AC186" s="46"/>
      <c r="AD186" s="46">
        <f t="shared" si="17"/>
        <v>414</v>
      </c>
      <c r="AE186" s="46">
        <f t="shared" ca="1" si="24"/>
        <v>871213.7561586767</v>
      </c>
      <c r="AF186" s="52">
        <f t="shared" ca="1" si="25"/>
        <v>2104.3810535233738</v>
      </c>
      <c r="AG186" s="46">
        <f t="shared" si="28"/>
        <v>0</v>
      </c>
      <c r="AH186" s="46">
        <f t="shared" ca="1" si="29"/>
        <v>0</v>
      </c>
      <c r="AI186" s="46">
        <f>IFERROR(SUMIFS('4.3期末全在庫'!$G:$G,'4.3期末全在庫'!$B:$B,'4.仕掛品(製品課)'!A186,'4.3期末全在庫'!$K:$K,"半製品"),"")</f>
        <v>0</v>
      </c>
      <c r="AJ186" s="47"/>
      <c r="AK186" s="46">
        <f t="shared" ca="1" si="30"/>
        <v>0</v>
      </c>
      <c r="AL186" s="48"/>
      <c r="AM186" s="16"/>
      <c r="AN186" s="7">
        <v>0</v>
      </c>
      <c r="AO186" s="4">
        <v>1248.6435746212737</v>
      </c>
      <c r="AQ186" s="3" t="str">
        <f t="shared" ca="1" si="31"/>
        <v>ok</v>
      </c>
    </row>
    <row r="187" spans="1:43" ht="13.5" customHeight="1">
      <c r="A187" s="40">
        <v>20090100015</v>
      </c>
      <c r="B187" s="41" t="s">
        <v>264</v>
      </c>
      <c r="C187" s="41" t="s">
        <v>202</v>
      </c>
      <c r="D187" s="41"/>
      <c r="E187" s="41">
        <v>30</v>
      </c>
      <c r="F187" s="41" t="s">
        <v>265</v>
      </c>
      <c r="G187" s="42">
        <f ca="1">IFERROR(VLOOKUP(F187,'[1]2.仕掛品(製造部)'!MY:NB,4,0),0)</f>
        <v>5.4526805319914304</v>
      </c>
      <c r="H187" s="43">
        <v>0</v>
      </c>
      <c r="I187" s="43"/>
      <c r="J187" s="43">
        <v>0</v>
      </c>
      <c r="K187" s="46">
        <f>IFERROR(SUMIF('4.4製品課実績'!$A:$A,'4.仕掛品(製品課)'!A187,'4.4製品課実績'!C:C),"")</f>
        <v>814</v>
      </c>
      <c r="L187" s="46">
        <f t="shared" ca="1" si="26"/>
        <v>133154.45859123074</v>
      </c>
      <c r="M187" s="46">
        <f t="shared" ca="1" si="18"/>
        <v>142137.82752804138</v>
      </c>
      <c r="N187" s="46"/>
      <c r="O187" s="46"/>
      <c r="P187" s="46"/>
      <c r="Q187" s="46"/>
      <c r="R187" s="52">
        <f ca="1">SUMIF('4.1製品別資材価格'!$A:$C,A187,'4.1製品別資材価格'!$C:$C)</f>
        <v>164.23596185458376</v>
      </c>
      <c r="S187" s="46">
        <f t="shared" ca="1" si="27"/>
        <v>133688.0729496312</v>
      </c>
      <c r="T187" s="46">
        <f t="shared" ca="1" si="19"/>
        <v>105691.69423754507</v>
      </c>
      <c r="U187" s="46">
        <f>IFERROR(SUMIF('4.4製品課実績'!$A:$A,'4.仕掛品(製品課)'!A187,'4.4製品課実績'!D:D),"")</f>
        <v>2550</v>
      </c>
      <c r="V187" s="46">
        <f t="shared" si="20"/>
        <v>293355.99489759759</v>
      </c>
      <c r="W187" s="46"/>
      <c r="X187" s="46">
        <f t="shared" si="21"/>
        <v>0</v>
      </c>
      <c r="Y187" s="46">
        <f t="shared" si="22"/>
        <v>24420</v>
      </c>
      <c r="Z187" s="46">
        <f t="shared" si="23"/>
        <v>10407.585531909705</v>
      </c>
      <c r="AA187" s="46"/>
      <c r="AB187" s="46"/>
      <c r="AC187" s="46"/>
      <c r="AD187" s="46">
        <f t="shared" si="17"/>
        <v>814</v>
      </c>
      <c r="AE187" s="46">
        <f t="shared" ca="1" si="24"/>
        <v>551593.10219509376</v>
      </c>
      <c r="AF187" s="52">
        <f t="shared" ca="1" si="25"/>
        <v>677.63280367947641</v>
      </c>
      <c r="AG187" s="46">
        <f t="shared" si="28"/>
        <v>0</v>
      </c>
      <c r="AH187" s="46">
        <f t="shared" ca="1" si="29"/>
        <v>0</v>
      </c>
      <c r="AI187" s="46">
        <f>IFERROR(SUMIFS('4.3期末全在庫'!$G:$G,'4.3期末全在庫'!$B:$B,'4.仕掛品(製品課)'!A187,'4.3期末全在庫'!$K:$K,"半製品"),"")</f>
        <v>0</v>
      </c>
      <c r="AJ187" s="47"/>
      <c r="AK187" s="46">
        <f t="shared" ca="1" si="30"/>
        <v>0</v>
      </c>
      <c r="AL187" s="48"/>
      <c r="AM187" s="16"/>
      <c r="AN187" s="7"/>
      <c r="AO187" s="4">
        <v>192.82556807839265</v>
      </c>
      <c r="AQ187" s="3" t="str">
        <f t="shared" ca="1" si="31"/>
        <v>ok</v>
      </c>
    </row>
    <row r="188" spans="1:43" ht="13.5" customHeight="1">
      <c r="A188" s="40">
        <v>20090300004</v>
      </c>
      <c r="B188" s="41" t="s">
        <v>266</v>
      </c>
      <c r="C188" s="41" t="s">
        <v>202</v>
      </c>
      <c r="D188" s="41"/>
      <c r="E188" s="41">
        <v>50</v>
      </c>
      <c r="F188" s="41" t="s">
        <v>126</v>
      </c>
      <c r="G188" s="42">
        <f ca="1">IFERROR(VLOOKUP(F188,'[1]2.仕掛品(製造部)'!MY:NB,4,0),0)</f>
        <v>1.2657092176984073</v>
      </c>
      <c r="H188" s="43">
        <v>0</v>
      </c>
      <c r="I188" s="43"/>
      <c r="J188" s="43">
        <v>0</v>
      </c>
      <c r="K188" s="46">
        <f>IFERROR(SUMIF('4.4製品課実績'!$A:$A,'4.仕掛品(製品課)'!A188,'4.4製品課実績'!C:C),"")</f>
        <v>750</v>
      </c>
      <c r="L188" s="46">
        <f t="shared" ca="1" si="26"/>
        <v>47464.09566369027</v>
      </c>
      <c r="M188" s="46">
        <f t="shared" ca="1" si="18"/>
        <v>50666.297731200189</v>
      </c>
      <c r="N188" s="46"/>
      <c r="O188" s="46"/>
      <c r="P188" s="46"/>
      <c r="Q188" s="46"/>
      <c r="R188" s="52">
        <f ca="1">SUMIF('4.1製品別資材価格'!$A:$C,A188,'4.1製品別資材価格'!$C:$C)</f>
        <v>401.99998166212652</v>
      </c>
      <c r="S188" s="46">
        <f t="shared" ca="1" si="27"/>
        <v>301499.98624659487</v>
      </c>
      <c r="T188" s="46">
        <f t="shared" ca="1" si="19"/>
        <v>238361.16158997308</v>
      </c>
      <c r="U188" s="46">
        <f>IFERROR(SUMIF('4.4製品課実績'!$A:$A,'4.仕掛品(製品課)'!A188,'4.4製品課実績'!D:D),"")</f>
        <v>1365</v>
      </c>
      <c r="V188" s="46">
        <f t="shared" si="20"/>
        <v>157031.7384451846</v>
      </c>
      <c r="W188" s="46"/>
      <c r="X188" s="46">
        <f t="shared" si="21"/>
        <v>0</v>
      </c>
      <c r="Y188" s="46">
        <f t="shared" si="22"/>
        <v>37500</v>
      </c>
      <c r="Z188" s="46">
        <f t="shared" si="23"/>
        <v>15982.164514603355</v>
      </c>
      <c r="AA188" s="46"/>
      <c r="AB188" s="46"/>
      <c r="AC188" s="46"/>
      <c r="AD188" s="46">
        <f t="shared" si="17"/>
        <v>750</v>
      </c>
      <c r="AE188" s="46">
        <f t="shared" ca="1" si="24"/>
        <v>462041.36228096124</v>
      </c>
      <c r="AF188" s="52">
        <f t="shared" ca="1" si="25"/>
        <v>616.05514970794832</v>
      </c>
      <c r="AG188" s="46">
        <f t="shared" si="28"/>
        <v>0</v>
      </c>
      <c r="AH188" s="46">
        <f t="shared" ca="1" si="29"/>
        <v>0</v>
      </c>
      <c r="AI188" s="46">
        <f>IFERROR(SUMIFS('4.3期末全在庫'!$G:$G,'4.3期末全在庫'!$B:$B,'4.仕掛品(製品課)'!A188,'4.3期末全在庫'!$K:$K,"半製品"),"")</f>
        <v>0</v>
      </c>
      <c r="AJ188" s="47"/>
      <c r="AK188" s="46">
        <f t="shared" ca="1" si="30"/>
        <v>0</v>
      </c>
      <c r="AL188" s="48"/>
      <c r="AM188" s="16"/>
      <c r="AN188" s="7"/>
      <c r="AO188" s="4">
        <v>0</v>
      </c>
      <c r="AQ188" s="3" t="str">
        <f t="shared" ca="1" si="31"/>
        <v>ok</v>
      </c>
    </row>
    <row r="189" spans="1:43" ht="13.5" customHeight="1">
      <c r="A189" s="40">
        <v>20090300006</v>
      </c>
      <c r="B189" s="41" t="s">
        <v>267</v>
      </c>
      <c r="C189" s="41" t="s">
        <v>202</v>
      </c>
      <c r="D189" s="41"/>
      <c r="E189" s="41">
        <v>20</v>
      </c>
      <c r="F189" s="41" t="s">
        <v>108</v>
      </c>
      <c r="G189" s="42">
        <f ca="1">IFERROR(VLOOKUP(F189,'[1]2.仕掛品(製造部)'!MY:NB,4,0),0)</f>
        <v>1.1499333504230713</v>
      </c>
      <c r="H189" s="43">
        <v>0</v>
      </c>
      <c r="I189" s="43"/>
      <c r="J189" s="43">
        <v>0</v>
      </c>
      <c r="K189" s="46">
        <f>IFERROR(SUMIF('4.4製品課実績'!$A:$A,'4.仕掛品(製品課)'!A189,'4.4製品課実績'!C:C),"")</f>
        <v>0</v>
      </c>
      <c r="L189" s="46">
        <f t="shared" ca="1" si="26"/>
        <v>0</v>
      </c>
      <c r="M189" s="46">
        <f t="shared" ca="1" si="18"/>
        <v>0</v>
      </c>
      <c r="N189" s="46"/>
      <c r="O189" s="46"/>
      <c r="P189" s="46"/>
      <c r="Q189" s="46"/>
      <c r="R189" s="52">
        <f ca="1">SUMIF('4.1製品別資材価格'!$A:$C,A189,'4.1製品別資材価格'!$C:$C)</f>
        <v>0</v>
      </c>
      <c r="S189" s="46">
        <f t="shared" ca="1" si="27"/>
        <v>0</v>
      </c>
      <c r="T189" s="46">
        <f t="shared" ca="1" si="19"/>
        <v>0</v>
      </c>
      <c r="U189" s="46">
        <f>IFERROR(SUMIF('4.4製品課実績'!$A:$A,'4.仕掛品(製品課)'!A189,'4.4製品課実績'!D:D),"")</f>
        <v>0</v>
      </c>
      <c r="V189" s="46">
        <f t="shared" si="20"/>
        <v>0</v>
      </c>
      <c r="W189" s="46"/>
      <c r="X189" s="46">
        <f t="shared" si="21"/>
        <v>0</v>
      </c>
      <c r="Y189" s="46">
        <f t="shared" si="22"/>
        <v>0</v>
      </c>
      <c r="Z189" s="46">
        <f t="shared" si="23"/>
        <v>0</v>
      </c>
      <c r="AA189" s="46"/>
      <c r="AB189" s="46"/>
      <c r="AC189" s="46"/>
      <c r="AD189" s="46">
        <f t="shared" si="17"/>
        <v>0</v>
      </c>
      <c r="AE189" s="46">
        <f t="shared" ca="1" si="24"/>
        <v>0</v>
      </c>
      <c r="AF189" s="52">
        <f t="shared" ca="1" si="25"/>
        <v>0</v>
      </c>
      <c r="AG189" s="46">
        <f t="shared" si="28"/>
        <v>0</v>
      </c>
      <c r="AH189" s="46">
        <f t="shared" ca="1" si="29"/>
        <v>0</v>
      </c>
      <c r="AI189" s="46">
        <f>IFERROR(SUMIFS('4.3期末全在庫'!$G:$G,'4.3期末全在庫'!$B:$B,'4.仕掛品(製品課)'!A189,'4.3期末全在庫'!$K:$K,"半製品"),"")</f>
        <v>0</v>
      </c>
      <c r="AJ189" s="47"/>
      <c r="AK189" s="46">
        <f t="shared" ca="1" si="30"/>
        <v>0</v>
      </c>
      <c r="AL189" s="48"/>
      <c r="AM189" s="16"/>
      <c r="AN189" s="7"/>
      <c r="AO189" s="4">
        <v>0</v>
      </c>
      <c r="AQ189" s="3">
        <f t="shared" ca="1" si="31"/>
        <v>0</v>
      </c>
    </row>
    <row r="190" spans="1:43" ht="13.5" customHeight="1">
      <c r="A190" s="40">
        <v>20090600006</v>
      </c>
      <c r="B190" s="41" t="s">
        <v>268</v>
      </c>
      <c r="C190" s="41" t="s">
        <v>202</v>
      </c>
      <c r="D190" s="41"/>
      <c r="E190" s="41">
        <v>70</v>
      </c>
      <c r="F190" s="41" t="s">
        <v>126</v>
      </c>
      <c r="G190" s="42">
        <f ca="1">IFERROR(VLOOKUP(F190,'[1]2.仕掛品(製造部)'!MY:NB,4,0),0)</f>
        <v>1.2657092176984073</v>
      </c>
      <c r="H190" s="43">
        <v>0</v>
      </c>
      <c r="I190" s="43"/>
      <c r="J190" s="43">
        <v>0</v>
      </c>
      <c r="K190" s="46">
        <f>IFERROR(SUMIF('4.4製品課実績'!$A:$A,'4.仕掛品(製品課)'!A190,'4.4製品課実績'!C:C),"")</f>
        <v>0</v>
      </c>
      <c r="L190" s="46">
        <f t="shared" ca="1" si="26"/>
        <v>0</v>
      </c>
      <c r="M190" s="46">
        <f t="shared" ca="1" si="18"/>
        <v>0</v>
      </c>
      <c r="N190" s="46"/>
      <c r="O190" s="46"/>
      <c r="P190" s="46"/>
      <c r="Q190" s="46"/>
      <c r="R190" s="52">
        <f ca="1">SUMIF('4.1製品別資材価格'!$A:$C,A190,'4.1製品別資材価格'!$C:$C)</f>
        <v>0</v>
      </c>
      <c r="S190" s="46">
        <f t="shared" ca="1" si="27"/>
        <v>0</v>
      </c>
      <c r="T190" s="46">
        <f t="shared" ca="1" si="19"/>
        <v>0</v>
      </c>
      <c r="U190" s="46">
        <f>IFERROR(SUMIF('4.4製品課実績'!$A:$A,'4.仕掛品(製品課)'!A190,'4.4製品課実績'!D:D),"")</f>
        <v>0</v>
      </c>
      <c r="V190" s="46">
        <f t="shared" si="20"/>
        <v>0</v>
      </c>
      <c r="W190" s="46"/>
      <c r="X190" s="46">
        <f t="shared" si="21"/>
        <v>0</v>
      </c>
      <c r="Y190" s="46">
        <f t="shared" si="22"/>
        <v>0</v>
      </c>
      <c r="Z190" s="46">
        <f t="shared" si="23"/>
        <v>0</v>
      </c>
      <c r="AA190" s="46"/>
      <c r="AB190" s="46"/>
      <c r="AC190" s="46"/>
      <c r="AD190" s="46">
        <f t="shared" si="17"/>
        <v>0</v>
      </c>
      <c r="AE190" s="46">
        <f t="shared" ca="1" si="24"/>
        <v>0</v>
      </c>
      <c r="AF190" s="52">
        <f t="shared" ca="1" si="25"/>
        <v>0</v>
      </c>
      <c r="AG190" s="46">
        <f t="shared" si="28"/>
        <v>0</v>
      </c>
      <c r="AH190" s="46">
        <f t="shared" ca="1" si="29"/>
        <v>0</v>
      </c>
      <c r="AI190" s="46">
        <f>IFERROR(SUMIFS('4.3期末全在庫'!$G:$G,'4.3期末全在庫'!$B:$B,'4.仕掛品(製品課)'!A190,'4.3期末全在庫'!$K:$K,"半製品"),"")</f>
        <v>0</v>
      </c>
      <c r="AJ190" s="47"/>
      <c r="AK190" s="46">
        <f t="shared" ca="1" si="30"/>
        <v>0</v>
      </c>
      <c r="AL190" s="48"/>
      <c r="AM190" s="16"/>
      <c r="AN190" s="7"/>
      <c r="AO190" s="4">
        <v>0</v>
      </c>
      <c r="AQ190" s="3">
        <f t="shared" ca="1" si="31"/>
        <v>0</v>
      </c>
    </row>
    <row r="191" spans="1:43" ht="13.5" customHeight="1">
      <c r="A191" s="40">
        <v>20090600008</v>
      </c>
      <c r="B191" s="41" t="s">
        <v>269</v>
      </c>
      <c r="C191" s="41" t="s">
        <v>202</v>
      </c>
      <c r="D191" s="41"/>
      <c r="E191" s="41">
        <v>70</v>
      </c>
      <c r="F191" s="41" t="s">
        <v>126</v>
      </c>
      <c r="G191" s="42">
        <f ca="1">IFERROR(VLOOKUP(F191,'[1]2.仕掛品(製造部)'!MY:NB,4,0),0)</f>
        <v>1.2657092176984073</v>
      </c>
      <c r="H191" s="43">
        <v>0</v>
      </c>
      <c r="I191" s="43"/>
      <c r="J191" s="43">
        <v>0</v>
      </c>
      <c r="K191" s="46">
        <f>IFERROR(SUMIF('4.4製品課実績'!$A:$A,'4.仕掛品(製品課)'!A191,'4.4製品課実績'!C:C),"")</f>
        <v>0</v>
      </c>
      <c r="L191" s="46">
        <f t="shared" ca="1" si="26"/>
        <v>0</v>
      </c>
      <c r="M191" s="46">
        <f t="shared" ca="1" si="18"/>
        <v>0</v>
      </c>
      <c r="N191" s="46"/>
      <c r="O191" s="46"/>
      <c r="P191" s="46"/>
      <c r="Q191" s="46"/>
      <c r="R191" s="52">
        <f ca="1">SUMIF('4.1製品別資材価格'!$A:$C,A191,'4.1製品別資材価格'!$C:$C)</f>
        <v>0</v>
      </c>
      <c r="S191" s="46">
        <f t="shared" ca="1" si="27"/>
        <v>0</v>
      </c>
      <c r="T191" s="46">
        <f t="shared" ca="1" si="19"/>
        <v>0</v>
      </c>
      <c r="U191" s="46">
        <f>IFERROR(SUMIF('4.4製品課実績'!$A:$A,'4.仕掛品(製品課)'!A191,'4.4製品課実績'!D:D),"")</f>
        <v>0</v>
      </c>
      <c r="V191" s="46">
        <f t="shared" si="20"/>
        <v>0</v>
      </c>
      <c r="W191" s="46"/>
      <c r="X191" s="46">
        <f t="shared" si="21"/>
        <v>0</v>
      </c>
      <c r="Y191" s="46">
        <f t="shared" si="22"/>
        <v>0</v>
      </c>
      <c r="Z191" s="46">
        <f t="shared" si="23"/>
        <v>0</v>
      </c>
      <c r="AA191" s="46"/>
      <c r="AB191" s="46"/>
      <c r="AC191" s="46"/>
      <c r="AD191" s="46">
        <f t="shared" si="17"/>
        <v>0</v>
      </c>
      <c r="AE191" s="46">
        <f t="shared" ca="1" si="24"/>
        <v>0</v>
      </c>
      <c r="AF191" s="52">
        <f t="shared" ca="1" si="25"/>
        <v>0</v>
      </c>
      <c r="AG191" s="46">
        <f t="shared" si="28"/>
        <v>0</v>
      </c>
      <c r="AH191" s="46">
        <f t="shared" ca="1" si="29"/>
        <v>0</v>
      </c>
      <c r="AI191" s="46">
        <f>IFERROR(SUMIFS('4.3期末全在庫'!$G:$G,'4.3期末全在庫'!$B:$B,'4.仕掛品(製品課)'!A191,'4.3期末全在庫'!$K:$K,"半製品"),"")</f>
        <v>0</v>
      </c>
      <c r="AJ191" s="47"/>
      <c r="AK191" s="46">
        <f t="shared" ca="1" si="30"/>
        <v>0</v>
      </c>
      <c r="AL191" s="48"/>
      <c r="AM191" s="16"/>
      <c r="AN191" s="7"/>
      <c r="AO191" s="4">
        <v>0</v>
      </c>
      <c r="AQ191" s="3">
        <f t="shared" ca="1" si="31"/>
        <v>0</v>
      </c>
    </row>
    <row r="192" spans="1:43" ht="13.5" customHeight="1">
      <c r="A192" s="40">
        <v>20090600009</v>
      </c>
      <c r="B192" s="41" t="s">
        <v>270</v>
      </c>
      <c r="C192" s="41" t="s">
        <v>202</v>
      </c>
      <c r="D192" s="41"/>
      <c r="E192" s="41">
        <v>35</v>
      </c>
      <c r="F192" s="41" t="s">
        <v>126</v>
      </c>
      <c r="G192" s="42">
        <f ca="1">IFERROR(VLOOKUP(F192,'[1]2.仕掛品(製造部)'!MY:NB,4,0),0)</f>
        <v>1.2657092176984073</v>
      </c>
      <c r="H192" s="43">
        <v>0</v>
      </c>
      <c r="I192" s="43"/>
      <c r="J192" s="43">
        <v>0</v>
      </c>
      <c r="K192" s="46">
        <f>IFERROR(SUMIF('4.4製品課実績'!$A:$A,'4.仕掛品(製品課)'!A192,'4.4製品課実績'!C:C),"")</f>
        <v>0</v>
      </c>
      <c r="L192" s="46">
        <f t="shared" ca="1" si="26"/>
        <v>0</v>
      </c>
      <c r="M192" s="46">
        <f t="shared" ca="1" si="18"/>
        <v>0</v>
      </c>
      <c r="N192" s="46"/>
      <c r="O192" s="46"/>
      <c r="P192" s="46"/>
      <c r="Q192" s="46"/>
      <c r="R192" s="52">
        <f ca="1">SUMIF('4.1製品別資材価格'!$A:$C,A192,'4.1製品別資材価格'!$C:$C)</f>
        <v>0</v>
      </c>
      <c r="S192" s="46">
        <f t="shared" ca="1" si="27"/>
        <v>0</v>
      </c>
      <c r="T192" s="46">
        <f t="shared" ca="1" si="19"/>
        <v>0</v>
      </c>
      <c r="U192" s="46">
        <f>IFERROR(SUMIF('4.4製品課実績'!$A:$A,'4.仕掛品(製品課)'!A192,'4.4製品課実績'!D:D),"")</f>
        <v>0</v>
      </c>
      <c r="V192" s="46">
        <f t="shared" si="20"/>
        <v>0</v>
      </c>
      <c r="W192" s="46"/>
      <c r="X192" s="46">
        <f t="shared" si="21"/>
        <v>0</v>
      </c>
      <c r="Y192" s="46">
        <f t="shared" si="22"/>
        <v>0</v>
      </c>
      <c r="Z192" s="46">
        <f t="shared" si="23"/>
        <v>0</v>
      </c>
      <c r="AA192" s="46"/>
      <c r="AB192" s="46"/>
      <c r="AC192" s="46"/>
      <c r="AD192" s="46">
        <f t="shared" si="17"/>
        <v>0</v>
      </c>
      <c r="AE192" s="46">
        <f t="shared" ca="1" si="24"/>
        <v>0</v>
      </c>
      <c r="AF192" s="52">
        <f t="shared" ca="1" si="25"/>
        <v>0</v>
      </c>
      <c r="AG192" s="46">
        <f t="shared" si="28"/>
        <v>0</v>
      </c>
      <c r="AH192" s="46">
        <f t="shared" ca="1" si="29"/>
        <v>0</v>
      </c>
      <c r="AI192" s="46">
        <f>IFERROR(SUMIFS('4.3期末全在庫'!$G:$G,'4.3期末全在庫'!$B:$B,'4.仕掛品(製品課)'!A192,'4.3期末全在庫'!$K:$K,"半製品"),"")</f>
        <v>0</v>
      </c>
      <c r="AJ192" s="47"/>
      <c r="AK192" s="46">
        <f t="shared" ca="1" si="30"/>
        <v>0</v>
      </c>
      <c r="AL192" s="48"/>
      <c r="AM192" s="16"/>
      <c r="AN192" s="7"/>
      <c r="AO192" s="4">
        <v>0</v>
      </c>
      <c r="AQ192" s="3">
        <f t="shared" ca="1" si="31"/>
        <v>0</v>
      </c>
    </row>
    <row r="193" spans="1:43" ht="13.5" customHeight="1">
      <c r="A193" s="40">
        <v>20090700004</v>
      </c>
      <c r="B193" s="41" t="s">
        <v>271</v>
      </c>
      <c r="C193" s="41" t="s">
        <v>202</v>
      </c>
      <c r="D193" s="41"/>
      <c r="E193" s="41">
        <v>5</v>
      </c>
      <c r="F193" s="41" t="s">
        <v>126</v>
      </c>
      <c r="G193" s="42">
        <f ca="1">IFERROR(VLOOKUP(F193,'[1]2.仕掛品(製造部)'!MY:NB,4,0),0)</f>
        <v>1.2657092176984073</v>
      </c>
      <c r="H193" s="43">
        <v>0</v>
      </c>
      <c r="I193" s="43"/>
      <c r="J193" s="43">
        <v>0</v>
      </c>
      <c r="K193" s="46">
        <f>IFERROR(SUMIF('4.4製品課実績'!$A:$A,'4.仕掛品(製品課)'!A193,'4.4製品課実績'!C:C),"")</f>
        <v>0</v>
      </c>
      <c r="L193" s="46">
        <f t="shared" ca="1" si="26"/>
        <v>0</v>
      </c>
      <c r="M193" s="46">
        <f t="shared" ca="1" si="18"/>
        <v>0</v>
      </c>
      <c r="N193" s="46"/>
      <c r="O193" s="46"/>
      <c r="P193" s="46"/>
      <c r="Q193" s="46"/>
      <c r="R193" s="52">
        <f ca="1">SUMIF('4.1製品別資材価格'!$A:$C,A193,'4.1製品別資材価格'!$C:$C)</f>
        <v>0</v>
      </c>
      <c r="S193" s="46">
        <f t="shared" ca="1" si="27"/>
        <v>0</v>
      </c>
      <c r="T193" s="46">
        <f t="shared" ca="1" si="19"/>
        <v>0</v>
      </c>
      <c r="U193" s="46">
        <f>IFERROR(SUMIF('4.4製品課実績'!$A:$A,'4.仕掛品(製品課)'!A193,'4.4製品課実績'!D:D),"")</f>
        <v>0</v>
      </c>
      <c r="V193" s="46">
        <f t="shared" si="20"/>
        <v>0</v>
      </c>
      <c r="W193" s="46"/>
      <c r="X193" s="46">
        <f t="shared" si="21"/>
        <v>0</v>
      </c>
      <c r="Y193" s="46">
        <f t="shared" si="22"/>
        <v>0</v>
      </c>
      <c r="Z193" s="46">
        <f t="shared" si="23"/>
        <v>0</v>
      </c>
      <c r="AA193" s="46"/>
      <c r="AB193" s="46"/>
      <c r="AC193" s="46"/>
      <c r="AD193" s="46">
        <f t="shared" si="17"/>
        <v>0</v>
      </c>
      <c r="AE193" s="46">
        <f t="shared" ca="1" si="24"/>
        <v>0</v>
      </c>
      <c r="AF193" s="52">
        <f t="shared" ca="1" si="25"/>
        <v>0</v>
      </c>
      <c r="AG193" s="46">
        <f t="shared" si="28"/>
        <v>0</v>
      </c>
      <c r="AH193" s="46">
        <f t="shared" ca="1" si="29"/>
        <v>0</v>
      </c>
      <c r="AI193" s="46">
        <f>IFERROR(SUMIFS('4.3期末全在庫'!$G:$G,'4.3期末全在庫'!$B:$B,'4.仕掛品(製品課)'!A193,'4.3期末全在庫'!$K:$K,"半製品"),"")</f>
        <v>0</v>
      </c>
      <c r="AJ193" s="47"/>
      <c r="AK193" s="46">
        <f t="shared" ca="1" si="30"/>
        <v>0</v>
      </c>
      <c r="AL193" s="48"/>
      <c r="AM193" s="16"/>
      <c r="AN193" s="7"/>
      <c r="AO193" s="4">
        <v>0</v>
      </c>
      <c r="AQ193" s="3">
        <f t="shared" ca="1" si="31"/>
        <v>0</v>
      </c>
    </row>
    <row r="194" spans="1:43" ht="13.5" customHeight="1">
      <c r="A194" s="40">
        <v>20091000002</v>
      </c>
      <c r="B194" s="41" t="s">
        <v>272</v>
      </c>
      <c r="C194" s="41" t="s">
        <v>202</v>
      </c>
      <c r="D194" s="41"/>
      <c r="E194" s="41">
        <v>145</v>
      </c>
      <c r="F194" s="41" t="s">
        <v>273</v>
      </c>
      <c r="G194" s="42">
        <f ca="1">IFERROR(VLOOKUP(F194,'[1]2.仕掛品(製造部)'!MY:NB,4,0),0)</f>
        <v>1.6947415974326687</v>
      </c>
      <c r="H194" s="43">
        <v>0</v>
      </c>
      <c r="I194" s="43"/>
      <c r="J194" s="43">
        <v>0</v>
      </c>
      <c r="K194" s="46">
        <f>IFERROR(SUMIF('4.4製品課実績'!$A:$A,'4.仕掛品(製品課)'!A194,'4.4製品課実績'!C:C),"")</f>
        <v>0</v>
      </c>
      <c r="L194" s="46">
        <f t="shared" ca="1" si="26"/>
        <v>0</v>
      </c>
      <c r="M194" s="46">
        <f t="shared" ca="1" si="18"/>
        <v>0</v>
      </c>
      <c r="N194" s="46"/>
      <c r="O194" s="46"/>
      <c r="P194" s="46"/>
      <c r="Q194" s="46"/>
      <c r="R194" s="52">
        <f ca="1">SUMIF('4.1製品別資材価格'!$A:$C,A194,'4.1製品別資材価格'!$C:$C)</f>
        <v>0</v>
      </c>
      <c r="S194" s="46">
        <f t="shared" ca="1" si="27"/>
        <v>0</v>
      </c>
      <c r="T194" s="46">
        <f t="shared" ca="1" si="19"/>
        <v>0</v>
      </c>
      <c r="U194" s="46">
        <f>IFERROR(SUMIF('4.4製品課実績'!$A:$A,'4.仕掛品(製品課)'!A194,'4.4製品課実績'!D:D),"")</f>
        <v>0</v>
      </c>
      <c r="V194" s="46">
        <f t="shared" si="20"/>
        <v>0</v>
      </c>
      <c r="W194" s="46"/>
      <c r="X194" s="46">
        <f t="shared" si="21"/>
        <v>0</v>
      </c>
      <c r="Y194" s="46">
        <f t="shared" si="22"/>
        <v>0</v>
      </c>
      <c r="Z194" s="46">
        <f t="shared" si="23"/>
        <v>0</v>
      </c>
      <c r="AA194" s="46"/>
      <c r="AB194" s="46"/>
      <c r="AC194" s="46"/>
      <c r="AD194" s="46">
        <f t="shared" si="17"/>
        <v>0</v>
      </c>
      <c r="AE194" s="46">
        <f t="shared" ca="1" si="24"/>
        <v>0</v>
      </c>
      <c r="AF194" s="52">
        <f t="shared" ca="1" si="25"/>
        <v>0</v>
      </c>
      <c r="AG194" s="46">
        <f t="shared" si="28"/>
        <v>0</v>
      </c>
      <c r="AH194" s="46">
        <f t="shared" ca="1" si="29"/>
        <v>0</v>
      </c>
      <c r="AI194" s="46">
        <f>IFERROR(SUMIFS('4.3期末全在庫'!$G:$G,'4.3期末全在庫'!$B:$B,'4.仕掛品(製品課)'!A194,'4.3期末全在庫'!$K:$K,"半製品"),"")</f>
        <v>0</v>
      </c>
      <c r="AJ194" s="47"/>
      <c r="AK194" s="46">
        <f t="shared" ca="1" si="30"/>
        <v>0</v>
      </c>
      <c r="AL194" s="48"/>
      <c r="AM194" s="16"/>
      <c r="AN194" s="7">
        <v>26.047342</v>
      </c>
      <c r="AO194" s="4">
        <v>0</v>
      </c>
      <c r="AQ194" s="3">
        <f t="shared" ca="1" si="31"/>
        <v>0</v>
      </c>
    </row>
    <row r="195" spans="1:43" ht="13.5" customHeight="1">
      <c r="A195" s="40">
        <v>20091100023</v>
      </c>
      <c r="B195" s="41" t="s">
        <v>274</v>
      </c>
      <c r="C195" s="41" t="s">
        <v>202</v>
      </c>
      <c r="D195" s="41"/>
      <c r="E195" s="41">
        <v>30</v>
      </c>
      <c r="F195" s="41" t="s">
        <v>273</v>
      </c>
      <c r="G195" s="42">
        <f ca="1">IFERROR(VLOOKUP(F195,'[1]2.仕掛品(製造部)'!MY:NB,4,0),0)</f>
        <v>1.6947415974326687</v>
      </c>
      <c r="H195" s="43">
        <v>0</v>
      </c>
      <c r="I195" s="43"/>
      <c r="J195" s="43">
        <v>0</v>
      </c>
      <c r="K195" s="46">
        <f>IFERROR(SUMIF('4.4製品課実績'!$A:$A,'4.仕掛品(製品課)'!A195,'4.4製品課実績'!C:C),"")</f>
        <v>0</v>
      </c>
      <c r="L195" s="46">
        <f t="shared" ca="1" si="26"/>
        <v>0</v>
      </c>
      <c r="M195" s="46">
        <f t="shared" ca="1" si="18"/>
        <v>0</v>
      </c>
      <c r="N195" s="46"/>
      <c r="O195" s="46"/>
      <c r="P195" s="46"/>
      <c r="Q195" s="46"/>
      <c r="R195" s="52">
        <f ca="1">SUMIF('4.1製品別資材価格'!$A:$C,A195,'4.1製品別資材価格'!$C:$C)</f>
        <v>0</v>
      </c>
      <c r="S195" s="46">
        <f t="shared" ca="1" si="27"/>
        <v>0</v>
      </c>
      <c r="T195" s="46">
        <f t="shared" ca="1" si="19"/>
        <v>0</v>
      </c>
      <c r="U195" s="46">
        <f>IFERROR(SUMIF('4.4製品課実績'!$A:$A,'4.仕掛品(製品課)'!A195,'4.4製品課実績'!D:D),"")</f>
        <v>0</v>
      </c>
      <c r="V195" s="46">
        <f t="shared" si="20"/>
        <v>0</v>
      </c>
      <c r="W195" s="46"/>
      <c r="X195" s="46">
        <f t="shared" si="21"/>
        <v>0</v>
      </c>
      <c r="Y195" s="46">
        <f t="shared" si="22"/>
        <v>0</v>
      </c>
      <c r="Z195" s="46">
        <f t="shared" si="23"/>
        <v>0</v>
      </c>
      <c r="AA195" s="46"/>
      <c r="AB195" s="46"/>
      <c r="AC195" s="46"/>
      <c r="AD195" s="46">
        <f t="shared" si="17"/>
        <v>0</v>
      </c>
      <c r="AE195" s="46">
        <f t="shared" ca="1" si="24"/>
        <v>0</v>
      </c>
      <c r="AF195" s="52">
        <f t="shared" ca="1" si="25"/>
        <v>0</v>
      </c>
      <c r="AG195" s="46">
        <f t="shared" si="28"/>
        <v>0</v>
      </c>
      <c r="AH195" s="46">
        <f t="shared" ca="1" si="29"/>
        <v>0</v>
      </c>
      <c r="AI195" s="46">
        <f>IFERROR(SUMIFS('4.3期末全在庫'!$G:$G,'4.3期末全在庫'!$B:$B,'4.仕掛品(製品課)'!A195,'4.3期末全在庫'!$K:$K,"半製品"),"")</f>
        <v>0</v>
      </c>
      <c r="AJ195" s="47"/>
      <c r="AK195" s="46">
        <f t="shared" ca="1" si="30"/>
        <v>0</v>
      </c>
      <c r="AL195" s="48"/>
      <c r="AM195" s="16"/>
      <c r="AN195" s="7"/>
      <c r="AO195" s="4">
        <v>0</v>
      </c>
      <c r="AQ195" s="3">
        <f t="shared" ca="1" si="31"/>
        <v>0</v>
      </c>
    </row>
    <row r="196" spans="1:43" ht="13.5" customHeight="1">
      <c r="A196" s="40">
        <v>20091100024</v>
      </c>
      <c r="B196" s="41" t="s">
        <v>275</v>
      </c>
      <c r="C196" s="41" t="s">
        <v>202</v>
      </c>
      <c r="D196" s="41"/>
      <c r="E196" s="41">
        <v>21</v>
      </c>
      <c r="F196" s="41" t="s">
        <v>236</v>
      </c>
      <c r="G196" s="42">
        <f ca="1">IFERROR(VLOOKUP(F196,'[1]2.仕掛品(製造部)'!MY:NB,4,0),0)</f>
        <v>1.349963068994019</v>
      </c>
      <c r="H196" s="43">
        <v>0</v>
      </c>
      <c r="I196" s="43"/>
      <c r="J196" s="43">
        <v>0</v>
      </c>
      <c r="K196" s="46">
        <f>IFERROR(SUMIF('4.4製品課実績'!$A:$A,'4.仕掛品(製品課)'!A196,'4.4製品課実績'!C:C),"")</f>
        <v>0</v>
      </c>
      <c r="L196" s="46">
        <f t="shared" ca="1" si="26"/>
        <v>0</v>
      </c>
      <c r="M196" s="46">
        <f t="shared" ca="1" si="18"/>
        <v>0</v>
      </c>
      <c r="N196" s="46"/>
      <c r="O196" s="46"/>
      <c r="P196" s="46"/>
      <c r="Q196" s="46"/>
      <c r="R196" s="52">
        <f ca="1">SUMIF('4.1製品別資材価格'!$A:$C,A196,'4.1製品別資材価格'!$C:$C)</f>
        <v>0</v>
      </c>
      <c r="S196" s="46">
        <f t="shared" ca="1" si="27"/>
        <v>0</v>
      </c>
      <c r="T196" s="46">
        <f t="shared" ca="1" si="19"/>
        <v>0</v>
      </c>
      <c r="U196" s="46">
        <f>IFERROR(SUMIF('4.4製品課実績'!$A:$A,'4.仕掛品(製品課)'!A196,'4.4製品課実績'!D:D),"")</f>
        <v>0</v>
      </c>
      <c r="V196" s="46">
        <f t="shared" si="20"/>
        <v>0</v>
      </c>
      <c r="W196" s="46"/>
      <c r="X196" s="46">
        <f t="shared" si="21"/>
        <v>0</v>
      </c>
      <c r="Y196" s="46">
        <f t="shared" si="22"/>
        <v>0</v>
      </c>
      <c r="Z196" s="46">
        <f t="shared" si="23"/>
        <v>0</v>
      </c>
      <c r="AA196" s="46"/>
      <c r="AB196" s="46"/>
      <c r="AC196" s="46"/>
      <c r="AD196" s="46">
        <f t="shared" si="17"/>
        <v>0</v>
      </c>
      <c r="AE196" s="46">
        <f t="shared" ca="1" si="24"/>
        <v>0</v>
      </c>
      <c r="AF196" s="52">
        <f t="shared" ca="1" si="25"/>
        <v>0</v>
      </c>
      <c r="AG196" s="46">
        <f t="shared" si="28"/>
        <v>0</v>
      </c>
      <c r="AH196" s="46">
        <f t="shared" ca="1" si="29"/>
        <v>0</v>
      </c>
      <c r="AI196" s="46">
        <f>IFERROR(SUMIFS('4.3期末全在庫'!$G:$G,'4.3期末全在庫'!$B:$B,'4.仕掛品(製品課)'!A196,'4.3期末全在庫'!$K:$K,"半製品"),"")</f>
        <v>0</v>
      </c>
      <c r="AJ196" s="47"/>
      <c r="AK196" s="46">
        <f t="shared" ca="1" si="30"/>
        <v>0</v>
      </c>
      <c r="AL196" s="48"/>
      <c r="AM196" s="16"/>
      <c r="AN196" s="7"/>
      <c r="AO196" s="4">
        <v>0</v>
      </c>
      <c r="AQ196" s="3">
        <f t="shared" ca="1" si="31"/>
        <v>0</v>
      </c>
    </row>
    <row r="197" spans="1:43" ht="13.5" customHeight="1">
      <c r="A197" s="40">
        <v>20091200010</v>
      </c>
      <c r="B197" s="41" t="s">
        <v>276</v>
      </c>
      <c r="C197" s="41" t="s">
        <v>202</v>
      </c>
      <c r="D197" s="41"/>
      <c r="E197" s="41">
        <v>75</v>
      </c>
      <c r="F197" s="41" t="s">
        <v>200</v>
      </c>
      <c r="G197" s="42">
        <f ca="1">IFERROR(VLOOKUP(F197,'[1]2.仕掛品(製造部)'!MY:NB,4,0),0)</f>
        <v>1.4973297795834115</v>
      </c>
      <c r="H197" s="43">
        <v>0</v>
      </c>
      <c r="I197" s="43"/>
      <c r="J197" s="43">
        <v>0</v>
      </c>
      <c r="K197" s="46">
        <f>IFERROR(SUMIF('4.4製品課実績'!$A:$A,'4.仕掛品(製品課)'!A197,'4.4製品課実績'!C:C),"")</f>
        <v>1380</v>
      </c>
      <c r="L197" s="46">
        <f t="shared" ca="1" si="26"/>
        <v>154973.6321868831</v>
      </c>
      <c r="M197" s="46">
        <f t="shared" ca="1" si="18"/>
        <v>165429.04861185024</v>
      </c>
      <c r="N197" s="46"/>
      <c r="O197" s="46"/>
      <c r="P197" s="46"/>
      <c r="Q197" s="46"/>
      <c r="R197" s="52">
        <f ca="1">SUMIF('4.1製品別資材価格'!$A:$C,A197,'4.1製品別資材価格'!$C:$C)</f>
        <v>143.75837242280213</v>
      </c>
      <c r="S197" s="46">
        <f t="shared" ca="1" si="27"/>
        <v>198386.55394346692</v>
      </c>
      <c r="T197" s="46">
        <f t="shared" ca="1" si="19"/>
        <v>156841.29883548443</v>
      </c>
      <c r="U197" s="46">
        <f>IFERROR(SUMIF('4.4製品課実績'!$A:$A,'4.仕掛品(製品課)'!A197,'4.4製品課実績'!D:D),"")</f>
        <v>1990</v>
      </c>
      <c r="V197" s="46">
        <f t="shared" si="20"/>
        <v>228932.71758675264</v>
      </c>
      <c r="W197" s="46"/>
      <c r="X197" s="46">
        <f t="shared" si="21"/>
        <v>0</v>
      </c>
      <c r="Y197" s="46">
        <f t="shared" si="22"/>
        <v>103500</v>
      </c>
      <c r="Z197" s="46">
        <f t="shared" si="23"/>
        <v>44110.774060305259</v>
      </c>
      <c r="AA197" s="46"/>
      <c r="AB197" s="46"/>
      <c r="AC197" s="46"/>
      <c r="AD197" s="46">
        <f t="shared" si="17"/>
        <v>1380</v>
      </c>
      <c r="AE197" s="46">
        <f t="shared" ca="1" si="24"/>
        <v>595313.83909439249</v>
      </c>
      <c r="AF197" s="52">
        <f t="shared" ca="1" si="25"/>
        <v>431.38683992347279</v>
      </c>
      <c r="AG197" s="46">
        <f t="shared" si="28"/>
        <v>0</v>
      </c>
      <c r="AH197" s="46">
        <f t="shared" ca="1" si="29"/>
        <v>0</v>
      </c>
      <c r="AI197" s="46">
        <f>IFERROR(SUMIFS('4.3期末全在庫'!$G:$G,'4.3期末全在庫'!$B:$B,'4.仕掛品(製品課)'!A197,'4.3期末全在庫'!$K:$K,"半製品"),"")</f>
        <v>0</v>
      </c>
      <c r="AJ197" s="47"/>
      <c r="AK197" s="46">
        <f t="shared" ca="1" si="30"/>
        <v>0</v>
      </c>
      <c r="AL197" s="48"/>
      <c r="AM197" s="16"/>
      <c r="AN197" s="7">
        <v>51.993684000000002</v>
      </c>
      <c r="AO197" s="4">
        <v>0</v>
      </c>
      <c r="AQ197" s="3" t="str">
        <f t="shared" ca="1" si="31"/>
        <v>ok</v>
      </c>
    </row>
    <row r="198" spans="1:43" ht="13.5" customHeight="1">
      <c r="A198" s="40">
        <v>20091200011</v>
      </c>
      <c r="B198" s="41" t="s">
        <v>277</v>
      </c>
      <c r="C198" s="41" t="s">
        <v>202</v>
      </c>
      <c r="D198" s="41"/>
      <c r="E198" s="41">
        <v>5</v>
      </c>
      <c r="F198" s="41" t="s">
        <v>200</v>
      </c>
      <c r="G198" s="42">
        <f ca="1">IFERROR(VLOOKUP(F198,'[1]2.仕掛品(製造部)'!MY:NB,4,0),0)</f>
        <v>1.4973297795834115</v>
      </c>
      <c r="H198" s="43">
        <v>0</v>
      </c>
      <c r="I198" s="43"/>
      <c r="J198" s="43">
        <v>0</v>
      </c>
      <c r="K198" s="46">
        <f>IFERROR(SUMIF('4.4製品課実績'!$A:$A,'4.仕掛品(製品課)'!A198,'4.4製品課実績'!C:C),"")</f>
        <v>180</v>
      </c>
      <c r="L198" s="46">
        <f t="shared" ca="1" si="26"/>
        <v>1347.5968016250704</v>
      </c>
      <c r="M198" s="46">
        <f t="shared" ca="1" si="18"/>
        <v>1438.513466190002</v>
      </c>
      <c r="N198" s="46"/>
      <c r="O198" s="46"/>
      <c r="P198" s="46"/>
      <c r="Q198" s="46"/>
      <c r="R198" s="52">
        <f ca="1">SUMIF('4.1製品別資材価格'!$A:$C,A198,'4.1製品別資材価格'!$C:$C)</f>
        <v>27.501403491200509</v>
      </c>
      <c r="S198" s="46">
        <f t="shared" ca="1" si="27"/>
        <v>4950.2526284160913</v>
      </c>
      <c r="T198" s="46">
        <f t="shared" ca="1" si="19"/>
        <v>3913.5921077887056</v>
      </c>
      <c r="U198" s="46">
        <f>IFERROR(SUMIF('4.4製品課実績'!$A:$A,'4.仕掛品(製品課)'!A198,'4.4製品課実績'!D:D),"")</f>
        <v>190</v>
      </c>
      <c r="V198" s="46">
        <f t="shared" si="20"/>
        <v>21857.897659036684</v>
      </c>
      <c r="W198" s="46"/>
      <c r="X198" s="46">
        <f t="shared" si="21"/>
        <v>0</v>
      </c>
      <c r="Y198" s="46">
        <f t="shared" si="22"/>
        <v>900</v>
      </c>
      <c r="Z198" s="46">
        <f t="shared" si="23"/>
        <v>383.57194835048051</v>
      </c>
      <c r="AA198" s="46"/>
      <c r="AB198" s="46"/>
      <c r="AC198" s="46"/>
      <c r="AD198" s="46">
        <f t="shared" si="17"/>
        <v>180</v>
      </c>
      <c r="AE198" s="46">
        <f t="shared" ca="1" si="24"/>
        <v>27593.575181365868</v>
      </c>
      <c r="AF198" s="52">
        <f t="shared" ca="1" si="25"/>
        <v>153.29763989647705</v>
      </c>
      <c r="AG198" s="46">
        <f t="shared" si="28"/>
        <v>0</v>
      </c>
      <c r="AH198" s="46">
        <f t="shared" ca="1" si="29"/>
        <v>0</v>
      </c>
      <c r="AI198" s="46">
        <f>IFERROR(SUMIFS('4.3期末全在庫'!$G:$G,'4.3期末全在庫'!$B:$B,'4.仕掛品(製品課)'!A198,'4.3期末全在庫'!$K:$K,"半製品"),"")</f>
        <v>0</v>
      </c>
      <c r="AJ198" s="47"/>
      <c r="AK198" s="46">
        <f t="shared" ca="1" si="30"/>
        <v>0</v>
      </c>
      <c r="AL198" s="48"/>
      <c r="AM198" s="16"/>
      <c r="AN198" s="7">
        <v>0</v>
      </c>
      <c r="AO198" s="4">
        <v>1528.5209382901094</v>
      </c>
      <c r="AQ198" s="3" t="str">
        <f t="shared" ca="1" si="31"/>
        <v>ok</v>
      </c>
    </row>
    <row r="199" spans="1:43" ht="13.5" customHeight="1">
      <c r="A199" s="40">
        <v>20091200012</v>
      </c>
      <c r="B199" s="41" t="s">
        <v>278</v>
      </c>
      <c r="C199" s="41" t="s">
        <v>202</v>
      </c>
      <c r="D199" s="41"/>
      <c r="E199" s="41">
        <v>75</v>
      </c>
      <c r="F199" s="41" t="s">
        <v>279</v>
      </c>
      <c r="G199" s="42">
        <f ca="1">IFERROR(VLOOKUP(F199,'[1]2.仕掛品(製造部)'!MY:NB,4,0),0)</f>
        <v>2.2073146339103578</v>
      </c>
      <c r="H199" s="43">
        <v>0</v>
      </c>
      <c r="I199" s="43"/>
      <c r="J199" s="43">
        <v>0</v>
      </c>
      <c r="K199" s="46">
        <f>IFERROR(SUMIF('4.4製品課実績'!$A:$A,'4.仕掛品(製品課)'!A199,'4.4製品課実績'!C:C),"")</f>
        <v>1800</v>
      </c>
      <c r="L199" s="46">
        <f t="shared" ca="1" si="26"/>
        <v>297987.47557789827</v>
      </c>
      <c r="M199" s="46">
        <f t="shared" ca="1" si="18"/>
        <v>318091.43199052569</v>
      </c>
      <c r="N199" s="46"/>
      <c r="O199" s="46"/>
      <c r="P199" s="46"/>
      <c r="Q199" s="46"/>
      <c r="R199" s="52">
        <f ca="1">SUMIF('4.1製品別資材価格'!$A:$C,A199,'4.1製品別資材価格'!$C:$C)</f>
        <v>143.75837242280213</v>
      </c>
      <c r="S199" s="46">
        <f t="shared" ca="1" si="27"/>
        <v>258765.07036104382</v>
      </c>
      <c r="T199" s="46">
        <f t="shared" ca="1" si="19"/>
        <v>204575.60717671883</v>
      </c>
      <c r="U199" s="46">
        <f>IFERROR(SUMIF('4.4製品課実績'!$A:$A,'4.仕掛品(製品課)'!A199,'4.4製品課実績'!D:D),"")</f>
        <v>2900</v>
      </c>
      <c r="V199" s="46">
        <f t="shared" si="20"/>
        <v>333620.5432168757</v>
      </c>
      <c r="W199" s="46"/>
      <c r="X199" s="46">
        <f t="shared" si="21"/>
        <v>0</v>
      </c>
      <c r="Y199" s="46">
        <f t="shared" si="22"/>
        <v>135000</v>
      </c>
      <c r="Z199" s="46">
        <f t="shared" si="23"/>
        <v>57535.792252572079</v>
      </c>
      <c r="AA199" s="46"/>
      <c r="AB199" s="46"/>
      <c r="AC199" s="46"/>
      <c r="AD199" s="46">
        <f t="shared" si="17"/>
        <v>1800</v>
      </c>
      <c r="AE199" s="46">
        <f t="shared" ca="1" si="24"/>
        <v>913823.37463669223</v>
      </c>
      <c r="AF199" s="52">
        <f t="shared" ca="1" si="25"/>
        <v>507.67965257594011</v>
      </c>
      <c r="AG199" s="46">
        <f t="shared" si="28"/>
        <v>0</v>
      </c>
      <c r="AH199" s="46">
        <f t="shared" ca="1" si="29"/>
        <v>0</v>
      </c>
      <c r="AI199" s="46">
        <f>IFERROR(SUMIFS('4.3期末全在庫'!$G:$G,'4.3期末全在庫'!$B:$B,'4.仕掛品(製品課)'!A199,'4.3期末全在庫'!$K:$K,"半製品"),"")</f>
        <v>0</v>
      </c>
      <c r="AJ199" s="47"/>
      <c r="AK199" s="46">
        <f t="shared" ca="1" si="30"/>
        <v>0</v>
      </c>
      <c r="AL199" s="48"/>
      <c r="AM199" s="16"/>
      <c r="AN199" s="7"/>
      <c r="AO199" s="4">
        <v>0</v>
      </c>
      <c r="AQ199" s="3" t="str">
        <f t="shared" ca="1" si="31"/>
        <v>ok</v>
      </c>
    </row>
    <row r="200" spans="1:43" ht="13.5" customHeight="1">
      <c r="A200" s="40">
        <v>20091200013</v>
      </c>
      <c r="B200" s="41" t="s">
        <v>280</v>
      </c>
      <c r="C200" s="41" t="s">
        <v>202</v>
      </c>
      <c r="D200" s="41"/>
      <c r="E200" s="41">
        <v>5</v>
      </c>
      <c r="F200" s="41" t="s">
        <v>279</v>
      </c>
      <c r="G200" s="42">
        <f ca="1">IFERROR(VLOOKUP(F200,'[1]2.仕掛品(製造部)'!MY:NB,4,0),0)</f>
        <v>2.2073146339103578</v>
      </c>
      <c r="H200" s="43">
        <v>0</v>
      </c>
      <c r="I200" s="43"/>
      <c r="J200" s="43">
        <v>0</v>
      </c>
      <c r="K200" s="46">
        <f>IFERROR(SUMIF('4.4製品課実績'!$A:$A,'4.仕掛品(製品課)'!A200,'4.4製品課実績'!C:C),"")</f>
        <v>2250</v>
      </c>
      <c r="L200" s="46">
        <f t="shared" ca="1" si="26"/>
        <v>24832.289631491523</v>
      </c>
      <c r="M200" s="46">
        <f t="shared" ca="1" si="18"/>
        <v>26507.619332543811</v>
      </c>
      <c r="N200" s="46"/>
      <c r="O200" s="46"/>
      <c r="P200" s="46"/>
      <c r="Q200" s="46"/>
      <c r="R200" s="52">
        <f ca="1">SUMIF('4.1製品別資材価格'!$A:$C,A200,'4.1製品別資材価格'!$C:$C)</f>
        <v>27.501403491200509</v>
      </c>
      <c r="S200" s="46">
        <f t="shared" ca="1" si="27"/>
        <v>61878.157855201149</v>
      </c>
      <c r="T200" s="46">
        <f t="shared" ca="1" si="19"/>
        <v>48919.90134735882</v>
      </c>
      <c r="U200" s="46">
        <f>IFERROR(SUMIF('4.4製品課実績'!$A:$A,'4.仕掛品(製品課)'!A200,'4.4製品課実績'!D:D),"")</f>
        <v>865</v>
      </c>
      <c r="V200" s="46">
        <f t="shared" si="20"/>
        <v>99510.955131930168</v>
      </c>
      <c r="W200" s="46"/>
      <c r="X200" s="46">
        <f t="shared" si="21"/>
        <v>0</v>
      </c>
      <c r="Y200" s="46">
        <f t="shared" si="22"/>
        <v>11250</v>
      </c>
      <c r="Z200" s="46">
        <f t="shared" si="23"/>
        <v>4794.6493543810066</v>
      </c>
      <c r="AA200" s="46"/>
      <c r="AB200" s="46"/>
      <c r="AC200" s="46"/>
      <c r="AD200" s="46">
        <f t="shared" si="17"/>
        <v>2250</v>
      </c>
      <c r="AE200" s="46">
        <f t="shared" ca="1" si="24"/>
        <v>179733.12516621384</v>
      </c>
      <c r="AF200" s="52">
        <f t="shared" ca="1" si="25"/>
        <v>79.881388962761704</v>
      </c>
      <c r="AG200" s="46">
        <f t="shared" si="28"/>
        <v>0</v>
      </c>
      <c r="AH200" s="46">
        <f t="shared" ca="1" si="29"/>
        <v>0</v>
      </c>
      <c r="AI200" s="46">
        <f>IFERROR(SUMIFS('4.3期末全在庫'!$G:$G,'4.3期末全在庫'!$B:$B,'4.仕掛品(製品課)'!A200,'4.3期末全在庫'!$K:$K,"半製品"),"")</f>
        <v>0</v>
      </c>
      <c r="AJ200" s="47"/>
      <c r="AK200" s="46">
        <f t="shared" ca="1" si="30"/>
        <v>0</v>
      </c>
      <c r="AL200" s="48"/>
      <c r="AM200" s="16"/>
      <c r="AN200" s="7">
        <v>350.6981872732772</v>
      </c>
      <c r="AO200" s="4">
        <v>952.67521177479512</v>
      </c>
      <c r="AQ200" s="3" t="str">
        <f t="shared" ca="1" si="31"/>
        <v>ok</v>
      </c>
    </row>
    <row r="201" spans="1:43" ht="13.5" customHeight="1">
      <c r="A201" s="40">
        <v>20091200015</v>
      </c>
      <c r="B201" s="41" t="s">
        <v>281</v>
      </c>
      <c r="C201" s="41" t="s">
        <v>202</v>
      </c>
      <c r="D201" s="41"/>
      <c r="E201" s="41">
        <v>150</v>
      </c>
      <c r="F201" s="41" t="s">
        <v>282</v>
      </c>
      <c r="G201" s="42">
        <f ca="1">IFERROR(VLOOKUP(F201,'[1]2.仕掛品(製造部)'!MY:NB,4,0),0)</f>
        <v>1.8060341576046244</v>
      </c>
      <c r="H201" s="43">
        <v>0</v>
      </c>
      <c r="I201" s="43"/>
      <c r="J201" s="43">
        <v>0</v>
      </c>
      <c r="K201" s="46">
        <f>IFERROR(SUMIF('4.4製品課実績'!$A:$A,'4.仕掛品(製品課)'!A201,'4.4製品課実績'!C:C),"")</f>
        <v>3000</v>
      </c>
      <c r="L201" s="46">
        <f t="shared" ca="1" si="26"/>
        <v>812715.37092208094</v>
      </c>
      <c r="M201" s="46">
        <f t="shared" ca="1" si="18"/>
        <v>867545.84445525007</v>
      </c>
      <c r="N201" s="46"/>
      <c r="O201" s="46"/>
      <c r="P201" s="46"/>
      <c r="Q201" s="46"/>
      <c r="R201" s="52">
        <f ca="1">SUMIF('4.1製品別資材価格'!$A:$C,A201,'4.1製品別資材価格'!$C:$C)</f>
        <v>3936.6387324090088</v>
      </c>
      <c r="S201" s="46">
        <f t="shared" ca="1" si="27"/>
        <v>11809916.197227025</v>
      </c>
      <c r="T201" s="46">
        <f t="shared" ca="1" si="19"/>
        <v>9336734.5653836299</v>
      </c>
      <c r="U201" s="46">
        <f>IFERROR(SUMIF('4.4製品課実績'!$A:$A,'4.仕掛品(製品課)'!A201,'4.4製品課実績'!D:D),"")</f>
        <v>10085</v>
      </c>
      <c r="V201" s="46">
        <f t="shared" si="20"/>
        <v>1160194.1994283418</v>
      </c>
      <c r="W201" s="46"/>
      <c r="X201" s="46">
        <f t="shared" si="21"/>
        <v>0</v>
      </c>
      <c r="Y201" s="46">
        <f t="shared" si="22"/>
        <v>450000</v>
      </c>
      <c r="Z201" s="46">
        <f t="shared" si="23"/>
        <v>191785.97417524026</v>
      </c>
      <c r="AA201" s="46"/>
      <c r="AB201" s="46"/>
      <c r="AC201" s="46"/>
      <c r="AD201" s="46">
        <f t="shared" si="17"/>
        <v>3000</v>
      </c>
      <c r="AE201" s="46">
        <f t="shared" ca="1" si="24"/>
        <v>11556260.583442463</v>
      </c>
      <c r="AF201" s="52">
        <f t="shared" ca="1" si="25"/>
        <v>3852.0868611474875</v>
      </c>
      <c r="AG201" s="46">
        <f t="shared" si="28"/>
        <v>0</v>
      </c>
      <c r="AH201" s="46">
        <f t="shared" ca="1" si="29"/>
        <v>0</v>
      </c>
      <c r="AI201" s="46">
        <f>IFERROR(SUMIFS('4.3期末全在庫'!$G:$G,'4.3期末全在庫'!$B:$B,'4.仕掛品(製品課)'!A201,'4.3期末全在庫'!$K:$K,"半製品"),"")</f>
        <v>0</v>
      </c>
      <c r="AJ201" s="47"/>
      <c r="AK201" s="46">
        <f t="shared" ca="1" si="30"/>
        <v>0</v>
      </c>
      <c r="AL201" s="48"/>
      <c r="AM201" s="16"/>
      <c r="AN201" s="7">
        <v>134.24327355302106</v>
      </c>
      <c r="AO201" s="4">
        <v>454.60488338982339</v>
      </c>
      <c r="AQ201" s="3" t="str">
        <f t="shared" ca="1" si="31"/>
        <v>ok</v>
      </c>
    </row>
    <row r="202" spans="1:43" ht="13.5" customHeight="1">
      <c r="A202" s="40">
        <v>20091200016</v>
      </c>
      <c r="B202" s="41" t="s">
        <v>283</v>
      </c>
      <c r="C202" s="41" t="s">
        <v>202</v>
      </c>
      <c r="D202" s="41"/>
      <c r="E202" s="41">
        <v>5</v>
      </c>
      <c r="F202" s="41" t="s">
        <v>282</v>
      </c>
      <c r="G202" s="42">
        <f ca="1">IFERROR(VLOOKUP(F202,'[1]2.仕掛品(製造部)'!MY:NB,4,0),0)</f>
        <v>1.8060341576046244</v>
      </c>
      <c r="H202" s="43">
        <v>0</v>
      </c>
      <c r="I202" s="43"/>
      <c r="J202" s="43">
        <v>0</v>
      </c>
      <c r="K202" s="46">
        <f>IFERROR(SUMIF('4.4製品課実績'!$A:$A,'4.仕掛品(製品課)'!A202,'4.4製品課実績'!C:C),"")</f>
        <v>3000</v>
      </c>
      <c r="L202" s="46">
        <f t="shared" ca="1" si="26"/>
        <v>27090.512364069367</v>
      </c>
      <c r="M202" s="46">
        <f t="shared" ca="1" si="18"/>
        <v>28918.194815175008</v>
      </c>
      <c r="N202" s="46"/>
      <c r="O202" s="46"/>
      <c r="P202" s="46"/>
      <c r="Q202" s="46"/>
      <c r="R202" s="52">
        <f ca="1">SUMIF('4.1製品別資材価格'!$A:$C,A202,'4.1製品別資材価格'!$C:$C)</f>
        <v>1934.1849424657535</v>
      </c>
      <c r="S202" s="46">
        <f t="shared" ca="1" si="27"/>
        <v>5802554.8273972608</v>
      </c>
      <c r="T202" s="46">
        <f t="shared" ca="1" si="19"/>
        <v>4587408.8621572452</v>
      </c>
      <c r="U202" s="46">
        <f>IFERROR(SUMIF('4.4製品課実績'!$A:$A,'4.仕掛品(製品課)'!A202,'4.4製品課実績'!D:D),"")</f>
        <v>315</v>
      </c>
      <c r="V202" s="46">
        <f t="shared" si="20"/>
        <v>36238.093487350292</v>
      </c>
      <c r="W202" s="46"/>
      <c r="X202" s="46">
        <f t="shared" si="21"/>
        <v>0</v>
      </c>
      <c r="Y202" s="46">
        <f t="shared" si="22"/>
        <v>15000</v>
      </c>
      <c r="Z202" s="46">
        <f t="shared" si="23"/>
        <v>6392.8658058413421</v>
      </c>
      <c r="AA202" s="46"/>
      <c r="AB202" s="46"/>
      <c r="AC202" s="46"/>
      <c r="AD202" s="46">
        <f t="shared" si="17"/>
        <v>3000</v>
      </c>
      <c r="AE202" s="46">
        <f t="shared" ca="1" si="24"/>
        <v>4658958.0162656112</v>
      </c>
      <c r="AF202" s="52">
        <f t="shared" ca="1" si="25"/>
        <v>1552.9860054218705</v>
      </c>
      <c r="AG202" s="46">
        <f t="shared" si="28"/>
        <v>0</v>
      </c>
      <c r="AH202" s="46">
        <f t="shared" ca="1" si="29"/>
        <v>0</v>
      </c>
      <c r="AI202" s="46">
        <f>IFERROR(SUMIFS('4.3期末全在庫'!$G:$G,'4.3期末全在庫'!$B:$B,'4.仕掛品(製品課)'!A202,'4.3期末全在庫'!$K:$K,"半製品"),"")</f>
        <v>0</v>
      </c>
      <c r="AJ202" s="47"/>
      <c r="AK202" s="46">
        <f t="shared" ca="1" si="30"/>
        <v>0</v>
      </c>
      <c r="AL202" s="48"/>
      <c r="AM202" s="16"/>
      <c r="AN202" s="7"/>
      <c r="AO202" s="4">
        <v>0</v>
      </c>
      <c r="AQ202" s="3" t="str">
        <f t="shared" ca="1" si="31"/>
        <v>ok</v>
      </c>
    </row>
    <row r="203" spans="1:43" ht="13.5" customHeight="1">
      <c r="A203" s="40">
        <v>20100300007</v>
      </c>
      <c r="B203" s="41" t="s">
        <v>284</v>
      </c>
      <c r="C203" s="41" t="s">
        <v>202</v>
      </c>
      <c r="D203" s="41"/>
      <c r="E203" s="41">
        <v>150</v>
      </c>
      <c r="F203" s="41" t="s">
        <v>203</v>
      </c>
      <c r="G203" s="42">
        <f ca="1">IFERROR(VLOOKUP(F203,'[1]2.仕掛品(製造部)'!MY:NB,4,0),0)</f>
        <v>1.6405740954785171</v>
      </c>
      <c r="H203" s="43">
        <v>0</v>
      </c>
      <c r="I203" s="43"/>
      <c r="J203" s="43">
        <v>0</v>
      </c>
      <c r="K203" s="46">
        <f>IFERROR(SUMIF('4.4製品課実績'!$A:$A,'4.仕掛品(製品課)'!A203,'4.4製品課実績'!C:C),"")</f>
        <v>0</v>
      </c>
      <c r="L203" s="46">
        <f t="shared" ca="1" si="26"/>
        <v>0</v>
      </c>
      <c r="M203" s="46">
        <f t="shared" ca="1" si="18"/>
        <v>0</v>
      </c>
      <c r="N203" s="46"/>
      <c r="O203" s="46"/>
      <c r="P203" s="46"/>
      <c r="Q203" s="46"/>
      <c r="R203" s="52">
        <f ca="1">SUMIF('4.1製品別資材価格'!$A:$C,A203,'4.1製品別資材価格'!$C:$C)</f>
        <v>0</v>
      </c>
      <c r="S203" s="46">
        <f t="shared" ca="1" si="27"/>
        <v>0</v>
      </c>
      <c r="T203" s="46">
        <f t="shared" ca="1" si="19"/>
        <v>0</v>
      </c>
      <c r="U203" s="46">
        <f>IFERROR(SUMIF('4.4製品課実績'!$A:$A,'4.仕掛品(製品課)'!A203,'4.4製品課実績'!D:D),"")</f>
        <v>0</v>
      </c>
      <c r="V203" s="46">
        <f t="shared" si="20"/>
        <v>0</v>
      </c>
      <c r="W203" s="46"/>
      <c r="X203" s="46">
        <f t="shared" si="21"/>
        <v>0</v>
      </c>
      <c r="Y203" s="46">
        <f t="shared" si="22"/>
        <v>0</v>
      </c>
      <c r="Z203" s="46">
        <f t="shared" si="23"/>
        <v>0</v>
      </c>
      <c r="AA203" s="46"/>
      <c r="AB203" s="46"/>
      <c r="AC203" s="46"/>
      <c r="AD203" s="46">
        <f t="shared" ref="AD203:AD266" si="32">K203-N203-AB203</f>
        <v>0</v>
      </c>
      <c r="AE203" s="46">
        <f t="shared" ca="1" si="24"/>
        <v>0</v>
      </c>
      <c r="AF203" s="52">
        <f t="shared" ca="1" si="25"/>
        <v>0</v>
      </c>
      <c r="AG203" s="46">
        <f t="shared" si="28"/>
        <v>0</v>
      </c>
      <c r="AH203" s="46">
        <f t="shared" ca="1" si="29"/>
        <v>0</v>
      </c>
      <c r="AI203" s="46">
        <f>IFERROR(SUMIFS('4.3期末全在庫'!$G:$G,'4.3期末全在庫'!$B:$B,'4.仕掛品(製品課)'!A203,'4.3期末全在庫'!$K:$K,"半製品"),"")</f>
        <v>0</v>
      </c>
      <c r="AJ203" s="47"/>
      <c r="AK203" s="46">
        <f t="shared" ca="1" si="30"/>
        <v>0</v>
      </c>
      <c r="AL203" s="48"/>
      <c r="AM203" s="16"/>
      <c r="AN203" s="7">
        <v>311.30179605333331</v>
      </c>
      <c r="AO203" s="4">
        <v>743.89199857642336</v>
      </c>
      <c r="AQ203" s="3">
        <f t="shared" ca="1" si="31"/>
        <v>0</v>
      </c>
    </row>
    <row r="204" spans="1:43" ht="13.5" customHeight="1">
      <c r="A204" s="40">
        <v>20110300007</v>
      </c>
      <c r="B204" s="41" t="s">
        <v>285</v>
      </c>
      <c r="C204" s="41" t="s">
        <v>202</v>
      </c>
      <c r="D204" s="41"/>
      <c r="E204" s="41">
        <v>145</v>
      </c>
      <c r="F204" s="41" t="s">
        <v>126</v>
      </c>
      <c r="G204" s="42">
        <f ca="1">IFERROR(VLOOKUP(F204,'[1]2.仕掛品(製造部)'!MY:NB,4,0),0)</f>
        <v>1.2657092176984073</v>
      </c>
      <c r="H204" s="43">
        <v>0</v>
      </c>
      <c r="I204" s="43"/>
      <c r="J204" s="43">
        <v>0</v>
      </c>
      <c r="K204" s="46">
        <f>IFERROR(SUMIF('4.4製品課実績'!$A:$A,'4.仕掛品(製品課)'!A204,'4.4製品課実績'!C:C),"")</f>
        <v>4454</v>
      </c>
      <c r="L204" s="46">
        <f t="shared" ca="1" si="26"/>
        <v>817432.98406616237</v>
      </c>
      <c r="M204" s="46">
        <f t="shared" ref="M204:M267" ca="1" si="33">$M$747/$L$747*L204</f>
        <v>872581.73503309395</v>
      </c>
      <c r="N204" s="46"/>
      <c r="O204" s="46"/>
      <c r="P204" s="46"/>
      <c r="Q204" s="46"/>
      <c r="R204" s="52">
        <f ca="1">SUMIF('4.1製品別資材価格'!$A:$C,A204,'4.1製品別資材価格'!$C:$C)</f>
        <v>638.12550032876709</v>
      </c>
      <c r="S204" s="46">
        <f t="shared" ca="1" si="27"/>
        <v>2842210.9784643287</v>
      </c>
      <c r="T204" s="46">
        <f t="shared" ref="T204:T267" ca="1" si="34">$T$747/$S$747*S204</f>
        <v>2247007.4335473794</v>
      </c>
      <c r="U204" s="46">
        <f>IFERROR(SUMIF('4.4製品課実績'!$A:$A,'4.仕掛品(製品課)'!A204,'4.4製品課実績'!D:D),"")</f>
        <v>9260</v>
      </c>
      <c r="V204" s="46">
        <f t="shared" ref="V204:V267" si="35">$V$747/$U$747*U204</f>
        <v>1065284.906961472</v>
      </c>
      <c r="W204" s="46"/>
      <c r="X204" s="46">
        <f t="shared" ref="X204:X267" si="36">$X$747/$W$747*W204</f>
        <v>0</v>
      </c>
      <c r="Y204" s="46">
        <f t="shared" ref="Y204:Y267" si="37">(H204*I204+K204)*E204</f>
        <v>645830</v>
      </c>
      <c r="Z204" s="46">
        <f t="shared" ref="Z204:Z267" si="38">$Z$747/$Y$747*Y204</f>
        <v>275246.9682257676</v>
      </c>
      <c r="AA204" s="46"/>
      <c r="AB204" s="46"/>
      <c r="AC204" s="46"/>
      <c r="AD204" s="46">
        <f t="shared" si="32"/>
        <v>4454</v>
      </c>
      <c r="AE204" s="46">
        <f t="shared" ref="AE204:AE267" ca="1" si="39">AD204*AF204</f>
        <v>4460121.043767713</v>
      </c>
      <c r="AF204" s="52">
        <f t="shared" ref="AF204:AF267" ca="1" si="40">IFERROR((J204+M204+O204+Q204+T204+V204+X204+Z204+AA204)/(H204+K204),0)</f>
        <v>1001.3742801454227</v>
      </c>
      <c r="AG204" s="46">
        <f t="shared" si="28"/>
        <v>0</v>
      </c>
      <c r="AH204" s="46">
        <f t="shared" ca="1" si="29"/>
        <v>0</v>
      </c>
      <c r="AI204" s="46">
        <f>IFERROR(SUMIFS('4.3期末全在庫'!$G:$G,'4.3期末全在庫'!$B:$B,'4.仕掛品(製品課)'!A204,'4.3期末全在庫'!$K:$K,"半製品"),"")</f>
        <v>0</v>
      </c>
      <c r="AJ204" s="47"/>
      <c r="AK204" s="46">
        <f t="shared" ca="1" si="30"/>
        <v>0</v>
      </c>
      <c r="AL204" s="48"/>
      <c r="AM204" s="16"/>
      <c r="AN204" s="7"/>
      <c r="AO204" s="4">
        <v>0</v>
      </c>
      <c r="AQ204" s="3" t="str">
        <f t="shared" ca="1" si="31"/>
        <v>ok</v>
      </c>
    </row>
    <row r="205" spans="1:43" ht="13.5" customHeight="1">
      <c r="A205" s="40">
        <v>20110300008</v>
      </c>
      <c r="B205" s="41" t="s">
        <v>286</v>
      </c>
      <c r="C205" s="41" t="s">
        <v>202</v>
      </c>
      <c r="D205" s="41"/>
      <c r="E205" s="41">
        <v>145</v>
      </c>
      <c r="F205" s="41" t="s">
        <v>205</v>
      </c>
      <c r="G205" s="42">
        <f ca="1">IFERROR(VLOOKUP(F205,'[1]2.仕掛品(製造部)'!MY:NB,4,0),0)</f>
        <v>1.0344858154238405</v>
      </c>
      <c r="H205" s="43">
        <v>0</v>
      </c>
      <c r="I205" s="43"/>
      <c r="J205" s="43">
        <v>0</v>
      </c>
      <c r="K205" s="46">
        <f>IFERROR(SUMIF('4.4製品課実績'!$A:$A,'4.仕掛品(製品課)'!A205,'4.4製品課実績'!C:C),"")</f>
        <v>163</v>
      </c>
      <c r="L205" s="46">
        <f t="shared" ref="L205:L268" ca="1" si="41">G205*E205*K205</f>
        <v>24450.07224754247</v>
      </c>
      <c r="M205" s="46">
        <f t="shared" ca="1" si="33"/>
        <v>26099.615356013448</v>
      </c>
      <c r="N205" s="46"/>
      <c r="O205" s="46"/>
      <c r="P205" s="46"/>
      <c r="Q205" s="46"/>
      <c r="R205" s="52">
        <f ca="1">SUMIF('4.1製品別資材価格'!$A:$C,A205,'4.1製品別資材価格'!$C:$C)</f>
        <v>1776.1255003287672</v>
      </c>
      <c r="S205" s="46">
        <f t="shared" ref="S205:S268" ca="1" si="42">K205*R205</f>
        <v>289508.45655358903</v>
      </c>
      <c r="T205" s="46">
        <f t="shared" ca="1" si="34"/>
        <v>228880.84624253644</v>
      </c>
      <c r="U205" s="46">
        <f>IFERROR(SUMIF('4.4製品課実績'!$A:$A,'4.仕掛品(製品課)'!A205,'4.4製品課実績'!D:D),"")</f>
        <v>1030</v>
      </c>
      <c r="V205" s="46">
        <f t="shared" si="35"/>
        <v>118492.81362530413</v>
      </c>
      <c r="W205" s="46"/>
      <c r="X205" s="46">
        <f t="shared" si="36"/>
        <v>0</v>
      </c>
      <c r="Y205" s="46">
        <f t="shared" si="37"/>
        <v>23635</v>
      </c>
      <c r="Z205" s="46">
        <f t="shared" si="38"/>
        <v>10073.025554737342</v>
      </c>
      <c r="AA205" s="46"/>
      <c r="AB205" s="46"/>
      <c r="AC205" s="46"/>
      <c r="AD205" s="46">
        <f t="shared" si="32"/>
        <v>163</v>
      </c>
      <c r="AE205" s="46">
        <f t="shared" ca="1" si="39"/>
        <v>383546.30077859137</v>
      </c>
      <c r="AF205" s="52">
        <f t="shared" ca="1" si="40"/>
        <v>2353.0447900527079</v>
      </c>
      <c r="AG205" s="46">
        <f t="shared" ref="AG205:AG268" si="43">AI205-((H205+K205)-AB205-AD205)</f>
        <v>0</v>
      </c>
      <c r="AH205" s="46">
        <f t="shared" ref="AH205:AH268" ca="1" si="44">-AF205*AG205</f>
        <v>0</v>
      </c>
      <c r="AI205" s="46">
        <f>IFERROR(SUMIFS('4.3期末全在庫'!$G:$G,'4.3期末全在庫'!$B:$B,'4.仕掛品(製品課)'!A205,'4.3期末全在庫'!$K:$K,"半製品"),"")</f>
        <v>0</v>
      </c>
      <c r="AJ205" s="47"/>
      <c r="AK205" s="46">
        <f t="shared" ref="AK205:AK268" ca="1" si="45">AF205*AI205</f>
        <v>0</v>
      </c>
      <c r="AL205" s="48"/>
      <c r="AM205" s="16"/>
      <c r="AN205" s="7">
        <v>371.03525543589348</v>
      </c>
      <c r="AO205" s="4">
        <v>2226.1295372414102</v>
      </c>
      <c r="AQ205" s="3" t="str">
        <f t="shared" ca="1" si="31"/>
        <v>ok</v>
      </c>
    </row>
    <row r="206" spans="1:43" ht="13.5" customHeight="1">
      <c r="A206" s="40">
        <v>20110300009</v>
      </c>
      <c r="B206" s="41" t="s">
        <v>287</v>
      </c>
      <c r="C206" s="41" t="s">
        <v>202</v>
      </c>
      <c r="D206" s="41"/>
      <c r="E206" s="41">
        <v>540</v>
      </c>
      <c r="F206" s="41" t="s">
        <v>33</v>
      </c>
      <c r="G206" s="42">
        <f ca="1">IFERROR(VLOOKUP(F206,'[1]2.仕掛品(製造部)'!MY:NB,4,0),0)</f>
        <v>0</v>
      </c>
      <c r="H206" s="43">
        <v>0</v>
      </c>
      <c r="I206" s="43"/>
      <c r="J206" s="43">
        <v>0</v>
      </c>
      <c r="K206" s="46">
        <f>IFERROR(SUMIF('4.4製品課実績'!$A:$A,'4.仕掛品(製品課)'!A206,'4.4製品課実績'!C:C),"")</f>
        <v>0</v>
      </c>
      <c r="L206" s="46">
        <f t="shared" ca="1" si="41"/>
        <v>0</v>
      </c>
      <c r="M206" s="46">
        <f t="shared" ca="1" si="33"/>
        <v>0</v>
      </c>
      <c r="N206" s="46"/>
      <c r="O206" s="46"/>
      <c r="P206" s="46"/>
      <c r="Q206" s="46"/>
      <c r="R206" s="52">
        <f ca="1">SUMIF('4.1製品別資材価格'!$A:$C,A206,'4.1製品別資材価格'!$C:$C)</f>
        <v>0</v>
      </c>
      <c r="S206" s="46">
        <f t="shared" ca="1" si="42"/>
        <v>0</v>
      </c>
      <c r="T206" s="46">
        <f t="shared" ca="1" si="34"/>
        <v>0</v>
      </c>
      <c r="U206" s="46">
        <f>IFERROR(SUMIF('4.4製品課実績'!$A:$A,'4.仕掛品(製品課)'!A206,'4.4製品課実績'!D:D),"")</f>
        <v>0</v>
      </c>
      <c r="V206" s="46">
        <f t="shared" si="35"/>
        <v>0</v>
      </c>
      <c r="W206" s="46"/>
      <c r="X206" s="46">
        <f t="shared" si="36"/>
        <v>0</v>
      </c>
      <c r="Y206" s="46">
        <f t="shared" si="37"/>
        <v>0</v>
      </c>
      <c r="Z206" s="46">
        <f t="shared" si="38"/>
        <v>0</v>
      </c>
      <c r="AA206" s="46"/>
      <c r="AB206" s="46"/>
      <c r="AC206" s="46"/>
      <c r="AD206" s="46">
        <f t="shared" si="32"/>
        <v>0</v>
      </c>
      <c r="AE206" s="46">
        <f t="shared" ca="1" si="39"/>
        <v>0</v>
      </c>
      <c r="AF206" s="52">
        <f t="shared" ca="1" si="40"/>
        <v>0</v>
      </c>
      <c r="AG206" s="46">
        <f t="shared" si="43"/>
        <v>0</v>
      </c>
      <c r="AH206" s="46">
        <f t="shared" ca="1" si="44"/>
        <v>0</v>
      </c>
      <c r="AI206" s="46">
        <f>IFERROR(SUMIFS('4.3期末全在庫'!$G:$G,'4.3期末全在庫'!$B:$B,'4.仕掛品(製品課)'!A206,'4.3期末全在庫'!$K:$K,"半製品"),"")</f>
        <v>0</v>
      </c>
      <c r="AJ206" s="47"/>
      <c r="AK206" s="46">
        <f t="shared" ca="1" si="45"/>
        <v>0</v>
      </c>
      <c r="AL206" s="48"/>
      <c r="AM206" s="16"/>
      <c r="AN206" s="7">
        <v>237.97073772000005</v>
      </c>
      <c r="AO206" s="4">
        <v>0</v>
      </c>
      <c r="AQ206" s="3">
        <f t="shared" ca="1" si="31"/>
        <v>0</v>
      </c>
    </row>
    <row r="207" spans="1:43" ht="13.5" customHeight="1">
      <c r="A207" s="40">
        <v>20110700004</v>
      </c>
      <c r="B207" s="41" t="s">
        <v>232</v>
      </c>
      <c r="C207" s="41" t="s">
        <v>202</v>
      </c>
      <c r="D207" s="41"/>
      <c r="E207" s="41">
        <v>5</v>
      </c>
      <c r="F207" s="41" t="s">
        <v>45</v>
      </c>
      <c r="G207" s="42">
        <f ca="1">IFERROR(VLOOKUP(F207,'[1]2.仕掛品(製造部)'!MY:NB,4,0),0)</f>
        <v>1.2657092176984073</v>
      </c>
      <c r="H207" s="43">
        <v>0</v>
      </c>
      <c r="I207" s="43"/>
      <c r="J207" s="43">
        <v>0</v>
      </c>
      <c r="K207" s="46">
        <f>IFERROR(SUMIF('4.4製品課実績'!$A:$A,'4.仕掛品(製品課)'!A207,'4.4製品課実績'!C:C),"")</f>
        <v>0</v>
      </c>
      <c r="L207" s="46">
        <f t="shared" ca="1" si="41"/>
        <v>0</v>
      </c>
      <c r="M207" s="46">
        <f t="shared" ca="1" si="33"/>
        <v>0</v>
      </c>
      <c r="N207" s="46"/>
      <c r="O207" s="46"/>
      <c r="P207" s="46"/>
      <c r="Q207" s="46"/>
      <c r="R207" s="52">
        <f ca="1">SUMIF('4.1製品別資材価格'!$A:$C,A207,'4.1製品別資材価格'!$C:$C)</f>
        <v>0</v>
      </c>
      <c r="S207" s="46">
        <f t="shared" ca="1" si="42"/>
        <v>0</v>
      </c>
      <c r="T207" s="46">
        <f t="shared" ca="1" si="34"/>
        <v>0</v>
      </c>
      <c r="U207" s="46">
        <f>IFERROR(SUMIF('4.4製品課実績'!$A:$A,'4.仕掛品(製品課)'!A207,'4.4製品課実績'!D:D),"")</f>
        <v>0</v>
      </c>
      <c r="V207" s="46">
        <f t="shared" si="35"/>
        <v>0</v>
      </c>
      <c r="W207" s="46"/>
      <c r="X207" s="46">
        <f t="shared" si="36"/>
        <v>0</v>
      </c>
      <c r="Y207" s="46">
        <f t="shared" si="37"/>
        <v>0</v>
      </c>
      <c r="Z207" s="46">
        <f t="shared" si="38"/>
        <v>0</v>
      </c>
      <c r="AA207" s="46"/>
      <c r="AB207" s="46"/>
      <c r="AC207" s="46"/>
      <c r="AD207" s="46">
        <f t="shared" si="32"/>
        <v>0</v>
      </c>
      <c r="AE207" s="46">
        <f t="shared" ca="1" si="39"/>
        <v>0</v>
      </c>
      <c r="AF207" s="52">
        <f t="shared" ca="1" si="40"/>
        <v>0</v>
      </c>
      <c r="AG207" s="46">
        <f t="shared" si="43"/>
        <v>0</v>
      </c>
      <c r="AH207" s="46">
        <f t="shared" ca="1" si="44"/>
        <v>0</v>
      </c>
      <c r="AI207" s="46">
        <f>IFERROR(SUMIFS('4.3期末全在庫'!$G:$G,'4.3期末全在庫'!$B:$B,'4.仕掛品(製品課)'!A207,'4.3期末全在庫'!$K:$K,"半製品"),"")</f>
        <v>0</v>
      </c>
      <c r="AJ207" s="47"/>
      <c r="AK207" s="46">
        <f t="shared" ca="1" si="45"/>
        <v>0</v>
      </c>
      <c r="AL207" s="48"/>
      <c r="AM207" s="16"/>
      <c r="AN207" s="7">
        <v>249.67283752148887</v>
      </c>
      <c r="AO207" s="4">
        <v>817.45563769054729</v>
      </c>
      <c r="AQ207" s="3">
        <f t="shared" ca="1" si="31"/>
        <v>0</v>
      </c>
    </row>
    <row r="208" spans="1:43" ht="13.5" customHeight="1">
      <c r="A208" s="40">
        <v>20110800272</v>
      </c>
      <c r="B208" s="41" t="s">
        <v>288</v>
      </c>
      <c r="C208" s="41" t="s">
        <v>202</v>
      </c>
      <c r="D208" s="41"/>
      <c r="E208" s="41">
        <v>175</v>
      </c>
      <c r="F208" s="41" t="s">
        <v>255</v>
      </c>
      <c r="G208" s="42">
        <f ca="1">IFERROR(VLOOKUP(F208,'[1]2.仕掛品(製造部)'!MY:NB,4,0),0)</f>
        <v>1.2113726880830433</v>
      </c>
      <c r="H208" s="43">
        <v>0</v>
      </c>
      <c r="I208" s="43"/>
      <c r="J208" s="43">
        <v>0</v>
      </c>
      <c r="K208" s="46">
        <f>IFERROR(SUMIF('4.4製品課実績'!$A:$A,'4.仕掛品(製品課)'!A208,'4.4製品課実績'!C:C),"")</f>
        <v>96</v>
      </c>
      <c r="L208" s="46">
        <f t="shared" ca="1" si="41"/>
        <v>20351.061159795128</v>
      </c>
      <c r="M208" s="46">
        <f t="shared" ca="1" si="33"/>
        <v>21724.061302548718</v>
      </c>
      <c r="N208" s="46"/>
      <c r="O208" s="46"/>
      <c r="P208" s="46"/>
      <c r="Q208" s="46"/>
      <c r="R208" s="52">
        <f ca="1">SUMIF('4.1製品別資材価格'!$A:$C,A208,'4.1製品別資材価格'!$C:$C)</f>
        <v>1990.9942900821916</v>
      </c>
      <c r="S208" s="46">
        <f t="shared" ca="1" si="42"/>
        <v>191135.45184789039</v>
      </c>
      <c r="T208" s="46">
        <f t="shared" ca="1" si="34"/>
        <v>151108.69121640653</v>
      </c>
      <c r="U208" s="46">
        <f>IFERROR(SUMIF('4.4製品課実績'!$A:$A,'4.仕掛品(製品課)'!A208,'4.4製品課実績'!D:D),"")</f>
        <v>1340</v>
      </c>
      <c r="V208" s="46">
        <f t="shared" si="35"/>
        <v>154155.69927952188</v>
      </c>
      <c r="W208" s="46"/>
      <c r="X208" s="46">
        <f t="shared" si="36"/>
        <v>0</v>
      </c>
      <c r="Y208" s="46">
        <f t="shared" si="37"/>
        <v>16800</v>
      </c>
      <c r="Z208" s="46">
        <f t="shared" si="38"/>
        <v>7160.0097025423029</v>
      </c>
      <c r="AA208" s="46"/>
      <c r="AB208" s="46"/>
      <c r="AC208" s="46"/>
      <c r="AD208" s="46">
        <f t="shared" si="32"/>
        <v>96</v>
      </c>
      <c r="AE208" s="46">
        <f t="shared" ca="1" si="39"/>
        <v>334148.46150101942</v>
      </c>
      <c r="AF208" s="52">
        <f t="shared" ca="1" si="40"/>
        <v>3480.7131406356189</v>
      </c>
      <c r="AG208" s="46">
        <f t="shared" si="43"/>
        <v>0</v>
      </c>
      <c r="AH208" s="46">
        <f t="shared" ca="1" si="44"/>
        <v>0</v>
      </c>
      <c r="AI208" s="46">
        <f>IFERROR(SUMIFS('4.3期末全在庫'!$G:$G,'4.3期末全在庫'!$B:$B,'4.仕掛品(製品課)'!A208,'4.3期末全在庫'!$K:$K,"半製品"),"")</f>
        <v>0</v>
      </c>
      <c r="AJ208" s="47"/>
      <c r="AK208" s="46">
        <f t="shared" ca="1" si="45"/>
        <v>0</v>
      </c>
      <c r="AL208" s="48"/>
      <c r="AM208" s="16"/>
      <c r="AN208" s="7">
        <v>196.33730918123561</v>
      </c>
      <c r="AO208" s="4">
        <v>821.89474600292408</v>
      </c>
      <c r="AQ208" s="3" t="str">
        <f t="shared" ca="1" si="31"/>
        <v>ok</v>
      </c>
    </row>
    <row r="209" spans="1:43" ht="13.5" customHeight="1">
      <c r="A209" s="40">
        <v>20110800273</v>
      </c>
      <c r="B209" s="41" t="s">
        <v>289</v>
      </c>
      <c r="C209" s="41" t="s">
        <v>202</v>
      </c>
      <c r="D209" s="41"/>
      <c r="E209" s="41">
        <v>350</v>
      </c>
      <c r="F209" s="41" t="s">
        <v>255</v>
      </c>
      <c r="G209" s="42">
        <f ca="1">IFERROR(VLOOKUP(F209,'[1]2.仕掛品(製造部)'!MY:NB,4,0),0)</f>
        <v>1.2113726880830433</v>
      </c>
      <c r="H209" s="43">
        <v>0</v>
      </c>
      <c r="I209" s="43"/>
      <c r="J209" s="43">
        <v>0</v>
      </c>
      <c r="K209" s="46">
        <f>IFERROR(SUMIF('4.4製品課実績'!$A:$A,'4.仕掛品(製品課)'!A209,'4.4製品課実績'!C:C),"")</f>
        <v>0</v>
      </c>
      <c r="L209" s="46">
        <f t="shared" ca="1" si="41"/>
        <v>0</v>
      </c>
      <c r="M209" s="46">
        <f t="shared" ca="1" si="33"/>
        <v>0</v>
      </c>
      <c r="N209" s="46"/>
      <c r="O209" s="46"/>
      <c r="P209" s="46"/>
      <c r="Q209" s="46"/>
      <c r="R209" s="52">
        <f ca="1">SUMIF('4.1製品別資材価格'!$A:$C,A209,'4.1製品別資材価格'!$C:$C)</f>
        <v>0</v>
      </c>
      <c r="S209" s="46">
        <f t="shared" ca="1" si="42"/>
        <v>0</v>
      </c>
      <c r="T209" s="46">
        <f t="shared" ca="1" si="34"/>
        <v>0</v>
      </c>
      <c r="U209" s="46">
        <f>IFERROR(SUMIF('4.4製品課実績'!$A:$A,'4.仕掛品(製品課)'!A209,'4.4製品課実績'!D:D),"")</f>
        <v>0</v>
      </c>
      <c r="V209" s="46">
        <f t="shared" si="35"/>
        <v>0</v>
      </c>
      <c r="W209" s="46"/>
      <c r="X209" s="46">
        <f t="shared" si="36"/>
        <v>0</v>
      </c>
      <c r="Y209" s="46">
        <f t="shared" si="37"/>
        <v>0</v>
      </c>
      <c r="Z209" s="46">
        <f t="shared" si="38"/>
        <v>0</v>
      </c>
      <c r="AA209" s="46"/>
      <c r="AB209" s="46"/>
      <c r="AC209" s="46"/>
      <c r="AD209" s="46">
        <f t="shared" si="32"/>
        <v>0</v>
      </c>
      <c r="AE209" s="46">
        <f t="shared" ca="1" si="39"/>
        <v>0</v>
      </c>
      <c r="AF209" s="52">
        <f t="shared" ca="1" si="40"/>
        <v>0</v>
      </c>
      <c r="AG209" s="46">
        <f t="shared" si="43"/>
        <v>0</v>
      </c>
      <c r="AH209" s="46">
        <f t="shared" ca="1" si="44"/>
        <v>0</v>
      </c>
      <c r="AI209" s="46">
        <f>IFERROR(SUMIFS('4.3期末全在庫'!$G:$G,'4.3期末全在庫'!$B:$B,'4.仕掛品(製品課)'!A209,'4.3期末全在庫'!$K:$K,"半製品"),"")</f>
        <v>0</v>
      </c>
      <c r="AJ209" s="47"/>
      <c r="AK209" s="46">
        <f t="shared" ca="1" si="45"/>
        <v>0</v>
      </c>
      <c r="AL209" s="48"/>
      <c r="AM209" s="16"/>
      <c r="AN209" s="7"/>
      <c r="AO209" s="4">
        <v>172.42778377288025</v>
      </c>
      <c r="AQ209" s="3">
        <f t="shared" ca="1" si="31"/>
        <v>0</v>
      </c>
    </row>
    <row r="210" spans="1:43" ht="13.5" customHeight="1">
      <c r="A210" s="40">
        <v>20110800287</v>
      </c>
      <c r="B210" s="41" t="s">
        <v>290</v>
      </c>
      <c r="C210" s="41" t="s">
        <v>202</v>
      </c>
      <c r="D210" s="41"/>
      <c r="E210" s="41">
        <v>1000</v>
      </c>
      <c r="F210" s="41" t="s">
        <v>126</v>
      </c>
      <c r="G210" s="42">
        <f ca="1">IFERROR(VLOOKUP(F210,'[1]2.仕掛品(製造部)'!MY:NB,4,0),0)</f>
        <v>1.2657092176984073</v>
      </c>
      <c r="H210" s="43">
        <v>0</v>
      </c>
      <c r="I210" s="43"/>
      <c r="J210" s="43">
        <v>0</v>
      </c>
      <c r="K210" s="46">
        <f>IFERROR(SUMIF('4.4製品課実績'!$A:$A,'4.仕掛品(製品課)'!A210,'4.4製品課実績'!C:C),"")</f>
        <v>0</v>
      </c>
      <c r="L210" s="46">
        <f t="shared" ca="1" si="41"/>
        <v>0</v>
      </c>
      <c r="M210" s="46">
        <f t="shared" ca="1" si="33"/>
        <v>0</v>
      </c>
      <c r="N210" s="46"/>
      <c r="O210" s="46"/>
      <c r="P210" s="46"/>
      <c r="Q210" s="46"/>
      <c r="R210" s="52">
        <f ca="1">SUMIF('4.1製品別資材価格'!$A:$C,A210,'4.1製品別資材価格'!$C:$C)</f>
        <v>0</v>
      </c>
      <c r="S210" s="46">
        <f t="shared" ca="1" si="42"/>
        <v>0</v>
      </c>
      <c r="T210" s="46">
        <f t="shared" ca="1" si="34"/>
        <v>0</v>
      </c>
      <c r="U210" s="46">
        <f>IFERROR(SUMIF('4.4製品課実績'!$A:$A,'4.仕掛品(製品課)'!A210,'4.4製品課実績'!D:D),"")</f>
        <v>0</v>
      </c>
      <c r="V210" s="46">
        <f t="shared" si="35"/>
        <v>0</v>
      </c>
      <c r="W210" s="46"/>
      <c r="X210" s="46">
        <f t="shared" si="36"/>
        <v>0</v>
      </c>
      <c r="Y210" s="46">
        <f t="shared" si="37"/>
        <v>0</v>
      </c>
      <c r="Z210" s="46">
        <f t="shared" si="38"/>
        <v>0</v>
      </c>
      <c r="AA210" s="46"/>
      <c r="AB210" s="46"/>
      <c r="AC210" s="46"/>
      <c r="AD210" s="46">
        <f t="shared" si="32"/>
        <v>0</v>
      </c>
      <c r="AE210" s="46">
        <f t="shared" ca="1" si="39"/>
        <v>0</v>
      </c>
      <c r="AF210" s="52">
        <f t="shared" ca="1" si="40"/>
        <v>0</v>
      </c>
      <c r="AG210" s="46">
        <f t="shared" si="43"/>
        <v>0</v>
      </c>
      <c r="AH210" s="46">
        <f t="shared" ca="1" si="44"/>
        <v>0</v>
      </c>
      <c r="AI210" s="46">
        <f>IFERROR(SUMIFS('4.3期末全在庫'!$G:$G,'4.3期末全在庫'!$B:$B,'4.仕掛品(製品課)'!A210,'4.3期末全在庫'!$K:$K,"半製品"),"")</f>
        <v>0</v>
      </c>
      <c r="AJ210" s="47"/>
      <c r="AK210" s="46">
        <f t="shared" ca="1" si="45"/>
        <v>0</v>
      </c>
      <c r="AL210" s="48"/>
      <c r="AM210" s="16"/>
      <c r="AN210" s="7"/>
      <c r="AO210" s="4">
        <v>2858.9420065720528</v>
      </c>
      <c r="AQ210" s="3">
        <f t="shared" ref="AQ210:AQ273" ca="1" si="46">IF(SUM(H210:AK210)=0,0,"ok")</f>
        <v>0</v>
      </c>
    </row>
    <row r="211" spans="1:43" ht="13.5" customHeight="1">
      <c r="A211" s="40">
        <v>20110800295</v>
      </c>
      <c r="B211" s="41" t="s">
        <v>291</v>
      </c>
      <c r="C211" s="41" t="s">
        <v>202</v>
      </c>
      <c r="D211" s="41"/>
      <c r="E211" s="41">
        <v>90</v>
      </c>
      <c r="F211" s="41" t="s">
        <v>247</v>
      </c>
      <c r="G211" s="42">
        <f ca="1">IFERROR(VLOOKUP(F211,'[1]2.仕掛品(製造部)'!MY:NB,4,0),0)</f>
        <v>2.7753037819816893</v>
      </c>
      <c r="H211" s="43">
        <v>0</v>
      </c>
      <c r="I211" s="43"/>
      <c r="J211" s="43">
        <v>0</v>
      </c>
      <c r="K211" s="46">
        <f>IFERROR(SUMIF('4.4製品課実績'!$A:$A,'4.仕掛品(製品課)'!A211,'4.4製品課実績'!C:C),"")</f>
        <v>468</v>
      </c>
      <c r="L211" s="46">
        <f t="shared" ca="1" si="41"/>
        <v>116895.79529706875</v>
      </c>
      <c r="M211" s="46">
        <f t="shared" ca="1" si="33"/>
        <v>124782.26089067839</v>
      </c>
      <c r="N211" s="46"/>
      <c r="O211" s="46"/>
      <c r="P211" s="46"/>
      <c r="Q211" s="46"/>
      <c r="R211" s="52">
        <f ca="1">SUMIF('4.1製品別資材価格'!$A:$C,A211,'4.1製品別資材価格'!$C:$C)</f>
        <v>488.13626005479449</v>
      </c>
      <c r="S211" s="46">
        <f t="shared" ca="1" si="42"/>
        <v>228447.76970564382</v>
      </c>
      <c r="T211" s="46">
        <f t="shared" ca="1" si="34"/>
        <v>180607.22465552323</v>
      </c>
      <c r="U211" s="46">
        <f>IFERROR(SUMIF('4.4製品課実績'!$A:$A,'4.仕掛品(製品課)'!A211,'4.4製品課実績'!D:D),"")</f>
        <v>2295</v>
      </c>
      <c r="V211" s="46">
        <f t="shared" si="35"/>
        <v>264020.39540783787</v>
      </c>
      <c r="W211" s="46"/>
      <c r="X211" s="46">
        <f t="shared" si="36"/>
        <v>0</v>
      </c>
      <c r="Y211" s="46">
        <f t="shared" si="37"/>
        <v>42120</v>
      </c>
      <c r="Z211" s="46">
        <f t="shared" si="38"/>
        <v>17951.167182802488</v>
      </c>
      <c r="AA211" s="46"/>
      <c r="AB211" s="46"/>
      <c r="AC211" s="46"/>
      <c r="AD211" s="46">
        <f t="shared" si="32"/>
        <v>468</v>
      </c>
      <c r="AE211" s="46">
        <f t="shared" ca="1" si="39"/>
        <v>587361.04813684197</v>
      </c>
      <c r="AF211" s="52">
        <f t="shared" ca="1" si="40"/>
        <v>1255.0449746513718</v>
      </c>
      <c r="AG211" s="46">
        <f t="shared" si="43"/>
        <v>0</v>
      </c>
      <c r="AH211" s="46">
        <f t="shared" ca="1" si="44"/>
        <v>0</v>
      </c>
      <c r="AI211" s="46">
        <f>IFERROR(SUMIFS('4.3期末全在庫'!$G:$G,'4.3期末全在庫'!$B:$B,'4.仕掛品(製品課)'!A211,'4.3期末全在庫'!$K:$K,"半製品"),"")</f>
        <v>0</v>
      </c>
      <c r="AJ211" s="47"/>
      <c r="AK211" s="46">
        <f t="shared" ca="1" si="45"/>
        <v>0</v>
      </c>
      <c r="AL211" s="48"/>
      <c r="AM211" s="16"/>
      <c r="AN211" s="7"/>
      <c r="AO211" s="4">
        <v>0</v>
      </c>
      <c r="AQ211" s="3" t="str">
        <f t="shared" ca="1" si="46"/>
        <v>ok</v>
      </c>
    </row>
    <row r="212" spans="1:43" ht="13.5" customHeight="1">
      <c r="A212" s="40">
        <v>20110800307</v>
      </c>
      <c r="B212" s="41" t="s">
        <v>292</v>
      </c>
      <c r="C212" s="41" t="s">
        <v>202</v>
      </c>
      <c r="D212" s="41"/>
      <c r="E212" s="41">
        <v>100</v>
      </c>
      <c r="F212" s="41" t="s">
        <v>239</v>
      </c>
      <c r="G212" s="42">
        <f ca="1">IFERROR(VLOOKUP(F212,'[1]2.仕掛品(製造部)'!MY:NB,4,0),0)</f>
        <v>2.6770700970141528</v>
      </c>
      <c r="H212" s="43">
        <v>0</v>
      </c>
      <c r="I212" s="43"/>
      <c r="J212" s="43">
        <v>0</v>
      </c>
      <c r="K212" s="46">
        <f>IFERROR(SUMIF('4.4製品課実績'!$A:$A,'4.仕掛品(製品課)'!A212,'4.4製品課実績'!C:C),"")</f>
        <v>0</v>
      </c>
      <c r="L212" s="46">
        <f t="shared" ca="1" si="41"/>
        <v>0</v>
      </c>
      <c r="M212" s="46">
        <f t="shared" ca="1" si="33"/>
        <v>0</v>
      </c>
      <c r="N212" s="46"/>
      <c r="O212" s="46"/>
      <c r="P212" s="46"/>
      <c r="Q212" s="46"/>
      <c r="R212" s="52">
        <f ca="1">SUMIF('4.1製品別資材価格'!$A:$C,A212,'4.1製品別資材価格'!$C:$C)</f>
        <v>0</v>
      </c>
      <c r="S212" s="46">
        <f t="shared" ca="1" si="42"/>
        <v>0</v>
      </c>
      <c r="T212" s="46">
        <f t="shared" ca="1" si="34"/>
        <v>0</v>
      </c>
      <c r="U212" s="46">
        <f>IFERROR(SUMIF('4.4製品課実績'!$A:$A,'4.仕掛品(製品課)'!A212,'4.4製品課実績'!D:D),"")</f>
        <v>0</v>
      </c>
      <c r="V212" s="46">
        <f t="shared" si="35"/>
        <v>0</v>
      </c>
      <c r="W212" s="46"/>
      <c r="X212" s="46">
        <f t="shared" si="36"/>
        <v>0</v>
      </c>
      <c r="Y212" s="46">
        <f t="shared" si="37"/>
        <v>0</v>
      </c>
      <c r="Z212" s="46">
        <f t="shared" si="38"/>
        <v>0</v>
      </c>
      <c r="AA212" s="46"/>
      <c r="AB212" s="46"/>
      <c r="AC212" s="46"/>
      <c r="AD212" s="46">
        <f t="shared" si="32"/>
        <v>0</v>
      </c>
      <c r="AE212" s="46">
        <f t="shared" ca="1" si="39"/>
        <v>0</v>
      </c>
      <c r="AF212" s="52">
        <f t="shared" ca="1" si="40"/>
        <v>0</v>
      </c>
      <c r="AG212" s="46">
        <f t="shared" si="43"/>
        <v>0</v>
      </c>
      <c r="AH212" s="46">
        <f t="shared" ca="1" si="44"/>
        <v>0</v>
      </c>
      <c r="AI212" s="46">
        <f>IFERROR(SUMIFS('4.3期末全在庫'!$G:$G,'4.3期末全在庫'!$B:$B,'4.仕掛品(製品課)'!A212,'4.3期末全在庫'!$K:$K,"半製品"),"")</f>
        <v>0</v>
      </c>
      <c r="AJ212" s="47"/>
      <c r="AK212" s="46">
        <f t="shared" ca="1" si="45"/>
        <v>0</v>
      </c>
      <c r="AL212" s="48"/>
      <c r="AM212" s="16"/>
      <c r="AN212" s="7"/>
      <c r="AO212" s="4">
        <v>472.61517596562277</v>
      </c>
      <c r="AQ212" s="3">
        <f t="shared" ca="1" si="46"/>
        <v>0</v>
      </c>
    </row>
    <row r="213" spans="1:43" ht="13.5" customHeight="1">
      <c r="A213" s="40">
        <v>20110800311</v>
      </c>
      <c r="B213" s="41" t="s">
        <v>293</v>
      </c>
      <c r="C213" s="41" t="s">
        <v>202</v>
      </c>
      <c r="D213" s="41"/>
      <c r="E213" s="41">
        <v>145</v>
      </c>
      <c r="F213" s="41" t="s">
        <v>185</v>
      </c>
      <c r="G213" s="42">
        <f ca="1">IFERROR(VLOOKUP(F213,'[1]2.仕掛品(製造部)'!MY:NB,4,0),0)</f>
        <v>1.3486946843755108</v>
      </c>
      <c r="H213" s="43">
        <v>0</v>
      </c>
      <c r="I213" s="43"/>
      <c r="J213" s="43">
        <v>0</v>
      </c>
      <c r="K213" s="46">
        <f>IFERROR(SUMIF('4.4製品課実績'!$A:$A,'4.仕掛品(製品課)'!A213,'4.4製品課実績'!C:C),"")</f>
        <v>192</v>
      </c>
      <c r="L213" s="46">
        <f t="shared" ca="1" si="41"/>
        <v>37547.660013014218</v>
      </c>
      <c r="M213" s="46">
        <f t="shared" ca="1" si="33"/>
        <v>40080.842049721869</v>
      </c>
      <c r="N213" s="46"/>
      <c r="O213" s="46"/>
      <c r="P213" s="46"/>
      <c r="Q213" s="46"/>
      <c r="R213" s="52">
        <f ca="1">SUMIF('4.1製品別資材価格'!$A:$C,A213,'4.1製品別資材価格'!$C:$C)</f>
        <v>1102.6432503287672</v>
      </c>
      <c r="S213" s="46">
        <f t="shared" ca="1" si="42"/>
        <v>211707.50406312331</v>
      </c>
      <c r="T213" s="46">
        <f t="shared" ca="1" si="34"/>
        <v>167372.63312684462</v>
      </c>
      <c r="U213" s="46">
        <f>IFERROR(SUMIF('4.4製品課実績'!$A:$A,'4.仕掛品(製品課)'!A213,'4.4製品課実績'!D:D),"")</f>
        <v>665</v>
      </c>
      <c r="V213" s="46">
        <f t="shared" si="35"/>
        <v>76502.641806628395</v>
      </c>
      <c r="W213" s="46"/>
      <c r="X213" s="46">
        <f t="shared" si="36"/>
        <v>0</v>
      </c>
      <c r="Y213" s="46">
        <f t="shared" si="37"/>
        <v>27840</v>
      </c>
      <c r="Z213" s="46">
        <f t="shared" si="38"/>
        <v>11865.15893564153</v>
      </c>
      <c r="AA213" s="46"/>
      <c r="AB213" s="46"/>
      <c r="AC213" s="46"/>
      <c r="AD213" s="46">
        <f t="shared" si="32"/>
        <v>192</v>
      </c>
      <c r="AE213" s="46">
        <f t="shared" ca="1" si="39"/>
        <v>295821.27591883641</v>
      </c>
      <c r="AF213" s="52">
        <f t="shared" ca="1" si="40"/>
        <v>1540.7358120772731</v>
      </c>
      <c r="AG213" s="46">
        <f t="shared" si="43"/>
        <v>0</v>
      </c>
      <c r="AH213" s="46">
        <f t="shared" ca="1" si="44"/>
        <v>0</v>
      </c>
      <c r="AI213" s="46">
        <f>IFERROR(SUMIFS('4.3期末全在庫'!$G:$G,'4.3期末全在庫'!$B:$B,'4.仕掛品(製品課)'!A213,'4.3期末全在庫'!$K:$K,"半製品"),"")</f>
        <v>0</v>
      </c>
      <c r="AJ213" s="47"/>
      <c r="AK213" s="46">
        <f t="shared" ca="1" si="45"/>
        <v>0</v>
      </c>
      <c r="AL213" s="48"/>
      <c r="AM213" s="16"/>
      <c r="AN213" s="7"/>
      <c r="AO213" s="4">
        <v>368.28402544846</v>
      </c>
      <c r="AQ213" s="3" t="str">
        <f t="shared" ca="1" si="46"/>
        <v>ok</v>
      </c>
    </row>
    <row r="214" spans="1:43" ht="13.5" customHeight="1">
      <c r="A214" s="40">
        <v>20110800312</v>
      </c>
      <c r="B214" s="41" t="s">
        <v>294</v>
      </c>
      <c r="C214" s="41" t="s">
        <v>202</v>
      </c>
      <c r="D214" s="41"/>
      <c r="E214" s="41">
        <v>145</v>
      </c>
      <c r="F214" s="41" t="s">
        <v>215</v>
      </c>
      <c r="G214" s="42">
        <f ca="1">IFERROR(VLOOKUP(F214,'[1]2.仕掛品(製造部)'!MY:NB,4,0),0)</f>
        <v>1.322810826649603</v>
      </c>
      <c r="H214" s="43">
        <v>0</v>
      </c>
      <c r="I214" s="43"/>
      <c r="J214" s="43">
        <v>0</v>
      </c>
      <c r="K214" s="46">
        <f>IFERROR(SUMIF('4.4製品課実績'!$A:$A,'4.仕掛品(製品課)'!A214,'4.4製品課実績'!C:C),"")</f>
        <v>144</v>
      </c>
      <c r="L214" s="46">
        <f t="shared" ca="1" si="41"/>
        <v>27620.290060443709</v>
      </c>
      <c r="M214" s="46">
        <f t="shared" ca="1" si="33"/>
        <v>29483.714375181829</v>
      </c>
      <c r="N214" s="46"/>
      <c r="O214" s="46"/>
      <c r="P214" s="46"/>
      <c r="Q214" s="46"/>
      <c r="R214" s="52">
        <f ca="1">SUMIF('4.1製品別資材価格'!$A:$C,A214,'4.1製品別資材価格'!$C:$C)</f>
        <v>2009.6202503287673</v>
      </c>
      <c r="S214" s="46">
        <f t="shared" ca="1" si="42"/>
        <v>289385.31604734249</v>
      </c>
      <c r="T214" s="46">
        <f t="shared" ca="1" si="34"/>
        <v>228783.49328914794</v>
      </c>
      <c r="U214" s="46">
        <f>IFERROR(SUMIF('4.4製品課実績'!$A:$A,'4.仕掛品(製品課)'!A214,'4.4製品課実績'!D:D),"")</f>
        <v>780</v>
      </c>
      <c r="V214" s="46">
        <f t="shared" si="35"/>
        <v>89732.421968676921</v>
      </c>
      <c r="W214" s="46"/>
      <c r="X214" s="46">
        <f t="shared" si="36"/>
        <v>0</v>
      </c>
      <c r="Y214" s="46">
        <f t="shared" si="37"/>
        <v>20880</v>
      </c>
      <c r="Z214" s="46">
        <f t="shared" si="38"/>
        <v>8898.8692017311478</v>
      </c>
      <c r="AA214" s="46"/>
      <c r="AB214" s="46"/>
      <c r="AC214" s="46"/>
      <c r="AD214" s="46">
        <f t="shared" si="32"/>
        <v>144</v>
      </c>
      <c r="AE214" s="46">
        <f t="shared" ca="1" si="39"/>
        <v>356898.49883473787</v>
      </c>
      <c r="AF214" s="52">
        <f t="shared" ca="1" si="40"/>
        <v>2478.4617974634575</v>
      </c>
      <c r="AG214" s="46">
        <f t="shared" si="43"/>
        <v>0</v>
      </c>
      <c r="AH214" s="46">
        <f t="shared" ca="1" si="44"/>
        <v>0</v>
      </c>
      <c r="AI214" s="46">
        <f>IFERROR(SUMIFS('4.3期末全在庫'!$G:$G,'4.3期末全在庫'!$B:$B,'4.仕掛品(製品課)'!A214,'4.3期末全在庫'!$K:$K,"半製品"),"")</f>
        <v>0</v>
      </c>
      <c r="AJ214" s="47"/>
      <c r="AK214" s="46">
        <f t="shared" ca="1" si="45"/>
        <v>0</v>
      </c>
      <c r="AL214" s="48"/>
      <c r="AM214" s="16"/>
      <c r="AN214" s="7"/>
      <c r="AO214" s="4">
        <v>209.27742074574272</v>
      </c>
      <c r="AQ214" s="3" t="str">
        <f t="shared" ca="1" si="46"/>
        <v>ok</v>
      </c>
    </row>
    <row r="215" spans="1:43" ht="13.5" customHeight="1">
      <c r="A215" s="40">
        <v>20110800629</v>
      </c>
      <c r="B215" s="41" t="s">
        <v>295</v>
      </c>
      <c r="C215" s="41" t="s">
        <v>202</v>
      </c>
      <c r="D215" s="41"/>
      <c r="E215" s="41">
        <v>145</v>
      </c>
      <c r="F215" s="41" t="s">
        <v>185</v>
      </c>
      <c r="G215" s="42">
        <f ca="1">IFERROR(VLOOKUP(F215,'[1]2.仕掛品(製造部)'!MY:NB,4,0),0)</f>
        <v>1.3486946843755108</v>
      </c>
      <c r="H215" s="43">
        <v>0</v>
      </c>
      <c r="I215" s="43"/>
      <c r="J215" s="43">
        <v>0</v>
      </c>
      <c r="K215" s="46">
        <f>IFERROR(SUMIF('4.4製品課実績'!$A:$A,'4.仕掛品(製品課)'!A215,'4.4製品課実績'!C:C),"")</f>
        <v>1470</v>
      </c>
      <c r="L215" s="46">
        <f t="shared" ca="1" si="41"/>
        <v>287474.27197464014</v>
      </c>
      <c r="M215" s="46">
        <f t="shared" ca="1" si="33"/>
        <v>306868.94694318308</v>
      </c>
      <c r="N215" s="46"/>
      <c r="O215" s="46"/>
      <c r="P215" s="46"/>
      <c r="Q215" s="46"/>
      <c r="R215" s="52">
        <f ca="1">SUMIF('4.1製品別資材価格'!$A:$C,A215,'4.1製品別資材価格'!$C:$C)</f>
        <v>370.27607841095886</v>
      </c>
      <c r="S215" s="46">
        <f t="shared" ca="1" si="42"/>
        <v>544305.83526410954</v>
      </c>
      <c r="T215" s="46">
        <f t="shared" ca="1" si="34"/>
        <v>430319.65861397772</v>
      </c>
      <c r="U215" s="46">
        <f>IFERROR(SUMIF('4.4製品課実績'!$A:$A,'4.仕掛品(製品課)'!A215,'4.4製品課実績'!D:D),"")</f>
        <v>3735</v>
      </c>
      <c r="V215" s="46">
        <f t="shared" si="35"/>
        <v>429680.25135001063</v>
      </c>
      <c r="W215" s="46"/>
      <c r="X215" s="46">
        <f t="shared" si="36"/>
        <v>0</v>
      </c>
      <c r="Y215" s="46">
        <f t="shared" si="37"/>
        <v>213150</v>
      </c>
      <c r="Z215" s="46">
        <f t="shared" si="38"/>
        <v>90842.623101005462</v>
      </c>
      <c r="AA215" s="46"/>
      <c r="AB215" s="46"/>
      <c r="AC215" s="46"/>
      <c r="AD215" s="46">
        <f t="shared" si="32"/>
        <v>1470</v>
      </c>
      <c r="AE215" s="46">
        <f t="shared" ca="1" si="39"/>
        <v>1257711.480008177</v>
      </c>
      <c r="AF215" s="52">
        <f t="shared" ca="1" si="40"/>
        <v>855.58604082188913</v>
      </c>
      <c r="AG215" s="46">
        <f t="shared" si="43"/>
        <v>0</v>
      </c>
      <c r="AH215" s="46">
        <f t="shared" ca="1" si="44"/>
        <v>0</v>
      </c>
      <c r="AI215" s="46">
        <f>IFERROR(SUMIFS('4.3期末全在庫'!$G:$G,'4.3期末全在庫'!$B:$B,'4.仕掛品(製品課)'!A215,'4.3期末全在庫'!$K:$K,"半製品"),"")</f>
        <v>0</v>
      </c>
      <c r="AJ215" s="47"/>
      <c r="AK215" s="46">
        <f t="shared" ca="1" si="45"/>
        <v>0</v>
      </c>
      <c r="AL215" s="48"/>
      <c r="AM215" s="16"/>
      <c r="AN215" s="7"/>
      <c r="AO215" s="4">
        <v>477.35076581423277</v>
      </c>
      <c r="AQ215" s="3" t="str">
        <f t="shared" ca="1" si="46"/>
        <v>ok</v>
      </c>
    </row>
    <row r="216" spans="1:43" ht="13.5" customHeight="1">
      <c r="A216" s="40">
        <v>20110800918</v>
      </c>
      <c r="B216" s="41" t="s">
        <v>296</v>
      </c>
      <c r="C216" s="41" t="s">
        <v>202</v>
      </c>
      <c r="D216" s="41"/>
      <c r="E216" s="41">
        <v>150</v>
      </c>
      <c r="F216" s="41" t="s">
        <v>126</v>
      </c>
      <c r="G216" s="42">
        <f ca="1">IFERROR(VLOOKUP(F216,'[1]2.仕掛品(製造部)'!MY:NB,4,0),0)</f>
        <v>1.2657092176984073</v>
      </c>
      <c r="H216" s="43">
        <v>0</v>
      </c>
      <c r="I216" s="43"/>
      <c r="J216" s="43">
        <v>0</v>
      </c>
      <c r="K216" s="46">
        <f>IFERROR(SUMIF('4.4製品課実績'!$A:$A,'4.仕掛品(製品課)'!A216,'4.4製品課実績'!C:C),"")</f>
        <v>1523</v>
      </c>
      <c r="L216" s="46">
        <f t="shared" ca="1" si="41"/>
        <v>289151.27078320115</v>
      </c>
      <c r="M216" s="46">
        <f t="shared" ca="1" si="33"/>
        <v>308659.08577847161</v>
      </c>
      <c r="N216" s="46"/>
      <c r="O216" s="46"/>
      <c r="P216" s="46"/>
      <c r="Q216" s="46"/>
      <c r="R216" s="52">
        <f ca="1">SUMIF('4.1製品別資材価格'!$A:$C,A216,'4.1製品別資材価格'!$C:$C)</f>
        <v>1325.6438333881279</v>
      </c>
      <c r="S216" s="46">
        <f t="shared" ca="1" si="42"/>
        <v>2018955.5582501187</v>
      </c>
      <c r="T216" s="46">
        <f t="shared" ca="1" si="34"/>
        <v>1596154.6070168882</v>
      </c>
      <c r="U216" s="46">
        <f>IFERROR(SUMIF('4.4製品課実績'!$A:$A,'4.仕掛品(製品課)'!A216,'4.4製品課実績'!D:D),"")</f>
        <v>4850</v>
      </c>
      <c r="V216" s="46">
        <f t="shared" si="35"/>
        <v>557951.59813856799</v>
      </c>
      <c r="W216" s="46"/>
      <c r="X216" s="46">
        <f t="shared" si="36"/>
        <v>0</v>
      </c>
      <c r="Y216" s="46">
        <f t="shared" si="37"/>
        <v>228450</v>
      </c>
      <c r="Z216" s="46">
        <f t="shared" si="38"/>
        <v>97363.346222963635</v>
      </c>
      <c r="AA216" s="46"/>
      <c r="AB216" s="46"/>
      <c r="AC216" s="46"/>
      <c r="AD216" s="46">
        <f t="shared" si="32"/>
        <v>1523</v>
      </c>
      <c r="AE216" s="46">
        <f t="shared" ca="1" si="39"/>
        <v>2560128.6371568912</v>
      </c>
      <c r="AF216" s="52">
        <f t="shared" ca="1" si="40"/>
        <v>1680.9774373978273</v>
      </c>
      <c r="AG216" s="46">
        <f t="shared" si="43"/>
        <v>0</v>
      </c>
      <c r="AH216" s="46">
        <f t="shared" ca="1" si="44"/>
        <v>0</v>
      </c>
      <c r="AI216" s="46">
        <f>IFERROR(SUMIFS('4.3期末全在庫'!$G:$G,'4.3期末全在庫'!$B:$B,'4.仕掛品(製品課)'!A216,'4.3期末全在庫'!$K:$K,"半製品"),"")</f>
        <v>0</v>
      </c>
      <c r="AJ216" s="47"/>
      <c r="AK216" s="46">
        <f t="shared" ca="1" si="45"/>
        <v>0</v>
      </c>
      <c r="AL216" s="48"/>
      <c r="AM216" s="16"/>
      <c r="AN216" s="7"/>
      <c r="AO216" s="4">
        <v>383.89592405887095</v>
      </c>
      <c r="AQ216" s="3" t="str">
        <f t="shared" ca="1" si="46"/>
        <v>ok</v>
      </c>
    </row>
    <row r="217" spans="1:43" ht="13.5" customHeight="1">
      <c r="A217" s="40">
        <v>20111000032</v>
      </c>
      <c r="B217" s="41" t="s">
        <v>297</v>
      </c>
      <c r="C217" s="41" t="s">
        <v>202</v>
      </c>
      <c r="D217" s="41"/>
      <c r="E217" s="41">
        <v>145</v>
      </c>
      <c r="F217" s="41" t="s">
        <v>113</v>
      </c>
      <c r="G217" s="42">
        <f ca="1">IFERROR(VLOOKUP(F217,'[1]2.仕掛品(製造部)'!MY:NB,4,0),0)</f>
        <v>0</v>
      </c>
      <c r="H217" s="43">
        <v>0</v>
      </c>
      <c r="I217" s="43"/>
      <c r="J217" s="43">
        <v>0</v>
      </c>
      <c r="K217" s="46">
        <f>IFERROR(SUMIF('4.4製品課実績'!$A:$A,'4.仕掛品(製品課)'!A217,'4.4製品課実績'!C:C),"")</f>
        <v>0</v>
      </c>
      <c r="L217" s="46">
        <f t="shared" ca="1" si="41"/>
        <v>0</v>
      </c>
      <c r="M217" s="46">
        <f t="shared" ca="1" si="33"/>
        <v>0</v>
      </c>
      <c r="N217" s="46"/>
      <c r="O217" s="46"/>
      <c r="P217" s="46"/>
      <c r="Q217" s="46"/>
      <c r="R217" s="52">
        <f ca="1">SUMIF('4.1製品別資材価格'!$A:$C,A217,'4.1製品別資材価格'!$C:$C)</f>
        <v>0</v>
      </c>
      <c r="S217" s="46">
        <f t="shared" ca="1" si="42"/>
        <v>0</v>
      </c>
      <c r="T217" s="46">
        <f t="shared" ca="1" si="34"/>
        <v>0</v>
      </c>
      <c r="U217" s="46">
        <f>IFERROR(SUMIF('4.4製品課実績'!$A:$A,'4.仕掛品(製品課)'!A217,'4.4製品課実績'!D:D),"")</f>
        <v>0</v>
      </c>
      <c r="V217" s="46">
        <f t="shared" si="35"/>
        <v>0</v>
      </c>
      <c r="W217" s="46"/>
      <c r="X217" s="46">
        <f t="shared" si="36"/>
        <v>0</v>
      </c>
      <c r="Y217" s="46">
        <f t="shared" si="37"/>
        <v>0</v>
      </c>
      <c r="Z217" s="46">
        <f t="shared" si="38"/>
        <v>0</v>
      </c>
      <c r="AA217" s="46"/>
      <c r="AB217" s="46"/>
      <c r="AC217" s="46"/>
      <c r="AD217" s="46">
        <f t="shared" si="32"/>
        <v>0</v>
      </c>
      <c r="AE217" s="46">
        <f t="shared" ca="1" si="39"/>
        <v>0</v>
      </c>
      <c r="AF217" s="52">
        <f t="shared" ca="1" si="40"/>
        <v>0</v>
      </c>
      <c r="AG217" s="46">
        <f t="shared" si="43"/>
        <v>0</v>
      </c>
      <c r="AH217" s="46">
        <f t="shared" ca="1" si="44"/>
        <v>0</v>
      </c>
      <c r="AI217" s="46">
        <f>IFERROR(SUMIFS('4.3期末全在庫'!$G:$G,'4.3期末全在庫'!$B:$B,'4.仕掛品(製品課)'!A217,'4.3期末全在庫'!$K:$K,"半製品"),"")</f>
        <v>0</v>
      </c>
      <c r="AJ217" s="47"/>
      <c r="AK217" s="46">
        <f t="shared" ca="1" si="45"/>
        <v>0</v>
      </c>
      <c r="AL217" s="48"/>
      <c r="AM217" s="16"/>
      <c r="AN217" s="7"/>
      <c r="AO217" s="4">
        <v>0</v>
      </c>
      <c r="AQ217" s="3">
        <f t="shared" ca="1" si="46"/>
        <v>0</v>
      </c>
    </row>
    <row r="218" spans="1:43" ht="13.5" customHeight="1">
      <c r="A218" s="40">
        <v>20111100024</v>
      </c>
      <c r="B218" s="41" t="s">
        <v>298</v>
      </c>
      <c r="C218" s="41" t="s">
        <v>202</v>
      </c>
      <c r="D218" s="41"/>
      <c r="E218" s="41">
        <v>5</v>
      </c>
      <c r="F218" s="41" t="s">
        <v>113</v>
      </c>
      <c r="G218" s="42">
        <f ca="1">IFERROR(VLOOKUP(F218,'[1]2.仕掛品(製造部)'!MY:NB,4,0),0)</f>
        <v>0</v>
      </c>
      <c r="H218" s="43">
        <v>0</v>
      </c>
      <c r="I218" s="43"/>
      <c r="J218" s="43">
        <v>0</v>
      </c>
      <c r="K218" s="46">
        <f>IFERROR(SUMIF('4.4製品課実績'!$A:$A,'4.仕掛品(製品課)'!A218,'4.4製品課実績'!C:C),"")</f>
        <v>0</v>
      </c>
      <c r="L218" s="46">
        <f t="shared" ca="1" si="41"/>
        <v>0</v>
      </c>
      <c r="M218" s="46">
        <f t="shared" ca="1" si="33"/>
        <v>0</v>
      </c>
      <c r="N218" s="46"/>
      <c r="O218" s="46"/>
      <c r="P218" s="46"/>
      <c r="Q218" s="46"/>
      <c r="R218" s="52">
        <f ca="1">SUMIF('4.1製品別資材価格'!$A:$C,A218,'4.1製品別資材価格'!$C:$C)</f>
        <v>0</v>
      </c>
      <c r="S218" s="46">
        <f t="shared" ca="1" si="42"/>
        <v>0</v>
      </c>
      <c r="T218" s="46">
        <f t="shared" ca="1" si="34"/>
        <v>0</v>
      </c>
      <c r="U218" s="46">
        <f>IFERROR(SUMIF('4.4製品課実績'!$A:$A,'4.仕掛品(製品課)'!A218,'4.4製品課実績'!D:D),"")</f>
        <v>0</v>
      </c>
      <c r="V218" s="46">
        <f t="shared" si="35"/>
        <v>0</v>
      </c>
      <c r="W218" s="46"/>
      <c r="X218" s="46">
        <f t="shared" si="36"/>
        <v>0</v>
      </c>
      <c r="Y218" s="46">
        <f t="shared" si="37"/>
        <v>0</v>
      </c>
      <c r="Z218" s="46">
        <f t="shared" si="38"/>
        <v>0</v>
      </c>
      <c r="AA218" s="46"/>
      <c r="AB218" s="46"/>
      <c r="AC218" s="46"/>
      <c r="AD218" s="46">
        <f t="shared" si="32"/>
        <v>0</v>
      </c>
      <c r="AE218" s="46">
        <f t="shared" ca="1" si="39"/>
        <v>0</v>
      </c>
      <c r="AF218" s="52">
        <f t="shared" ca="1" si="40"/>
        <v>0</v>
      </c>
      <c r="AG218" s="46">
        <f t="shared" si="43"/>
        <v>0</v>
      </c>
      <c r="AH218" s="46">
        <f t="shared" ca="1" si="44"/>
        <v>0</v>
      </c>
      <c r="AI218" s="46">
        <f>IFERROR(SUMIFS('4.3期末全在庫'!$G:$G,'4.3期末全在庫'!$B:$B,'4.仕掛品(製品課)'!A218,'4.3期末全在庫'!$K:$K,"半製品"),"")</f>
        <v>0</v>
      </c>
      <c r="AJ218" s="47"/>
      <c r="AK218" s="46">
        <f t="shared" ca="1" si="45"/>
        <v>0</v>
      </c>
      <c r="AL218" s="48"/>
      <c r="AM218" s="16"/>
      <c r="AN218" s="7"/>
      <c r="AO218" s="4">
        <v>0</v>
      </c>
      <c r="AQ218" s="3">
        <f t="shared" ca="1" si="46"/>
        <v>0</v>
      </c>
    </row>
    <row r="219" spans="1:43" ht="13.5" customHeight="1">
      <c r="A219" s="40">
        <v>20120300029</v>
      </c>
      <c r="B219" s="41" t="s">
        <v>299</v>
      </c>
      <c r="C219" s="41" t="s">
        <v>202</v>
      </c>
      <c r="D219" s="41"/>
      <c r="E219" s="41">
        <v>75</v>
      </c>
      <c r="F219" s="41" t="s">
        <v>108</v>
      </c>
      <c r="G219" s="42">
        <f ca="1">IFERROR(VLOOKUP(F219,'[1]2.仕掛品(製造部)'!MY:NB,4,0),0)</f>
        <v>1.1499333504230713</v>
      </c>
      <c r="H219" s="43">
        <v>0</v>
      </c>
      <c r="I219" s="43"/>
      <c r="J219" s="43">
        <v>0</v>
      </c>
      <c r="K219" s="46">
        <f>IFERROR(SUMIF('4.4製品課実績'!$A:$A,'4.仕掛品(製品課)'!A219,'4.4製品課実績'!C:C),"")</f>
        <v>0</v>
      </c>
      <c r="L219" s="46">
        <f t="shared" ca="1" si="41"/>
        <v>0</v>
      </c>
      <c r="M219" s="46">
        <f t="shared" ca="1" si="33"/>
        <v>0</v>
      </c>
      <c r="N219" s="46"/>
      <c r="O219" s="46"/>
      <c r="P219" s="46"/>
      <c r="Q219" s="46"/>
      <c r="R219" s="52">
        <f ca="1">SUMIF('4.1製品別資材価格'!$A:$C,A219,'4.1製品別資材価格'!$C:$C)</f>
        <v>0</v>
      </c>
      <c r="S219" s="46">
        <f t="shared" ca="1" si="42"/>
        <v>0</v>
      </c>
      <c r="T219" s="46">
        <f t="shared" ca="1" si="34"/>
        <v>0</v>
      </c>
      <c r="U219" s="46">
        <f>IFERROR(SUMIF('4.4製品課実績'!$A:$A,'4.仕掛品(製品課)'!A219,'4.4製品課実績'!D:D),"")</f>
        <v>0</v>
      </c>
      <c r="V219" s="46">
        <f t="shared" si="35"/>
        <v>0</v>
      </c>
      <c r="W219" s="46"/>
      <c r="X219" s="46">
        <f t="shared" si="36"/>
        <v>0</v>
      </c>
      <c r="Y219" s="46">
        <f t="shared" si="37"/>
        <v>0</v>
      </c>
      <c r="Z219" s="46">
        <f t="shared" si="38"/>
        <v>0</v>
      </c>
      <c r="AA219" s="46"/>
      <c r="AB219" s="46"/>
      <c r="AC219" s="46"/>
      <c r="AD219" s="46">
        <f t="shared" si="32"/>
        <v>0</v>
      </c>
      <c r="AE219" s="46">
        <f t="shared" ca="1" si="39"/>
        <v>0</v>
      </c>
      <c r="AF219" s="52">
        <f t="shared" ca="1" si="40"/>
        <v>0</v>
      </c>
      <c r="AG219" s="46">
        <f t="shared" si="43"/>
        <v>0</v>
      </c>
      <c r="AH219" s="46">
        <f t="shared" ca="1" si="44"/>
        <v>0</v>
      </c>
      <c r="AI219" s="46">
        <f>IFERROR(SUMIFS('4.3期末全在庫'!$G:$G,'4.3期末全在庫'!$B:$B,'4.仕掛品(製品課)'!A219,'4.3期末全在庫'!$K:$K,"半製品"),"")</f>
        <v>0</v>
      </c>
      <c r="AJ219" s="47"/>
      <c r="AK219" s="46">
        <f t="shared" ca="1" si="45"/>
        <v>0</v>
      </c>
      <c r="AL219" s="48"/>
      <c r="AM219" s="16"/>
      <c r="AN219" s="7"/>
      <c r="AO219" s="4">
        <v>0</v>
      </c>
      <c r="AQ219" s="3">
        <f t="shared" ca="1" si="46"/>
        <v>0</v>
      </c>
    </row>
    <row r="220" spans="1:43" ht="13.5" customHeight="1">
      <c r="A220" s="40">
        <v>20120300038</v>
      </c>
      <c r="B220" s="41" t="s">
        <v>300</v>
      </c>
      <c r="C220" s="41" t="s">
        <v>202</v>
      </c>
      <c r="D220" s="41"/>
      <c r="E220" s="41">
        <v>450</v>
      </c>
      <c r="F220" s="41" t="s">
        <v>203</v>
      </c>
      <c r="G220" s="42">
        <f ca="1">IFERROR(VLOOKUP(F220,'[1]2.仕掛品(製造部)'!MY:NB,4,0),0)</f>
        <v>1.6405740954785171</v>
      </c>
      <c r="H220" s="43">
        <v>0</v>
      </c>
      <c r="I220" s="43"/>
      <c r="J220" s="43">
        <v>0</v>
      </c>
      <c r="K220" s="46">
        <f>IFERROR(SUMIF('4.4製品課実績'!$A:$A,'4.仕掛品(製品課)'!A220,'4.4製品課実績'!C:C),"")</f>
        <v>28</v>
      </c>
      <c r="L220" s="46">
        <f t="shared" ca="1" si="41"/>
        <v>20671.233603029315</v>
      </c>
      <c r="M220" s="46">
        <f t="shared" ca="1" si="33"/>
        <v>22065.83442826401</v>
      </c>
      <c r="N220" s="46"/>
      <c r="O220" s="46"/>
      <c r="P220" s="46"/>
      <c r="Q220" s="46"/>
      <c r="R220" s="52">
        <f ca="1">SUMIF('4.1製品別資材価格'!$A:$C,A220,'4.1製品別資材価格'!$C:$C)</f>
        <v>1147.2117696491496</v>
      </c>
      <c r="S220" s="46">
        <f t="shared" ca="1" si="42"/>
        <v>32121.929550176188</v>
      </c>
      <c r="T220" s="46">
        <f t="shared" ca="1" si="34"/>
        <v>25395.093828724017</v>
      </c>
      <c r="U220" s="46">
        <f>IFERROR(SUMIF('4.4製品課実績'!$A:$A,'4.仕掛品(製品課)'!A220,'4.4製品課実績'!D:D),"")</f>
        <v>285</v>
      </c>
      <c r="V220" s="46">
        <f t="shared" si="35"/>
        <v>32786.846488555027</v>
      </c>
      <c r="W220" s="46"/>
      <c r="X220" s="46">
        <f t="shared" si="36"/>
        <v>0</v>
      </c>
      <c r="Y220" s="46">
        <f t="shared" si="37"/>
        <v>12600</v>
      </c>
      <c r="Z220" s="46">
        <f t="shared" si="38"/>
        <v>5370.0072769067274</v>
      </c>
      <c r="AA220" s="46"/>
      <c r="AB220" s="46"/>
      <c r="AC220" s="46"/>
      <c r="AD220" s="46">
        <f t="shared" si="32"/>
        <v>28</v>
      </c>
      <c r="AE220" s="46">
        <f t="shared" ca="1" si="39"/>
        <v>85617.782022449785</v>
      </c>
      <c r="AF220" s="52">
        <f t="shared" ca="1" si="40"/>
        <v>3057.7779293732065</v>
      </c>
      <c r="AG220" s="46">
        <f t="shared" si="43"/>
        <v>0</v>
      </c>
      <c r="AH220" s="46">
        <f t="shared" ca="1" si="44"/>
        <v>0</v>
      </c>
      <c r="AI220" s="46">
        <f>IFERROR(SUMIFS('4.3期末全在庫'!$G:$G,'4.3期末全在庫'!$B:$B,'4.仕掛品(製品課)'!A220,'4.3期末全在庫'!$K:$K,"半製品"),"")</f>
        <v>0</v>
      </c>
      <c r="AJ220" s="47"/>
      <c r="AK220" s="46">
        <f t="shared" ca="1" si="45"/>
        <v>0</v>
      </c>
      <c r="AL220" s="48"/>
      <c r="AM220" s="16"/>
      <c r="AN220" s="7"/>
      <c r="AO220" s="4">
        <v>0</v>
      </c>
      <c r="AQ220" s="3" t="str">
        <f t="shared" ca="1" si="46"/>
        <v>ok</v>
      </c>
    </row>
    <row r="221" spans="1:43" ht="13.5" customHeight="1">
      <c r="A221" s="40">
        <v>20120500014</v>
      </c>
      <c r="B221" s="41" t="s">
        <v>301</v>
      </c>
      <c r="C221" s="41" t="s">
        <v>202</v>
      </c>
      <c r="D221" s="41"/>
      <c r="E221" s="41">
        <v>1000</v>
      </c>
      <c r="F221" s="41" t="s">
        <v>302</v>
      </c>
      <c r="G221" s="42">
        <f ca="1">IFERROR(VLOOKUP(F221,'[1]2.仕掛品(製造部)'!MY:NB,4,0),0)</f>
        <v>1.580070235330544</v>
      </c>
      <c r="H221" s="43">
        <v>0</v>
      </c>
      <c r="I221" s="43"/>
      <c r="J221" s="43">
        <v>0</v>
      </c>
      <c r="K221" s="46">
        <f>IFERROR(SUMIF('4.4製品課実績'!$A:$A,'4.仕掛品(製品課)'!A221,'4.4製品課実績'!C:C),"")</f>
        <v>176</v>
      </c>
      <c r="L221" s="46">
        <f t="shared" ca="1" si="41"/>
        <v>278092.36141817574</v>
      </c>
      <c r="M221" s="46">
        <f t="shared" ca="1" si="33"/>
        <v>296854.07850643015</v>
      </c>
      <c r="N221" s="46"/>
      <c r="O221" s="46"/>
      <c r="P221" s="46"/>
      <c r="Q221" s="46"/>
      <c r="R221" s="52">
        <f ca="1">SUMIF('4.1製品別資材価格'!$A:$C,A221,'4.1製品別資材価格'!$C:$C)</f>
        <v>198.49586657534246</v>
      </c>
      <c r="S221" s="46">
        <f t="shared" ca="1" si="42"/>
        <v>34935.272517260273</v>
      </c>
      <c r="T221" s="46">
        <f t="shared" ca="1" si="34"/>
        <v>27619.278665126203</v>
      </c>
      <c r="U221" s="46">
        <f>IFERROR(SUMIF('4.4製品課実績'!$A:$A,'4.仕掛品(製品課)'!A221,'4.4製品課実績'!D:D),"")</f>
        <v>1340</v>
      </c>
      <c r="V221" s="46">
        <f t="shared" si="35"/>
        <v>154155.69927952188</v>
      </c>
      <c r="W221" s="46"/>
      <c r="X221" s="46">
        <f t="shared" si="36"/>
        <v>0</v>
      </c>
      <c r="Y221" s="46">
        <f t="shared" si="37"/>
        <v>176000</v>
      </c>
      <c r="Z221" s="46">
        <f t="shared" si="38"/>
        <v>75009.625455205081</v>
      </c>
      <c r="AA221" s="46"/>
      <c r="AB221" s="46"/>
      <c r="AC221" s="46"/>
      <c r="AD221" s="46">
        <f t="shared" si="32"/>
        <v>176</v>
      </c>
      <c r="AE221" s="46">
        <f t="shared" ca="1" si="39"/>
        <v>553638.68190628325</v>
      </c>
      <c r="AF221" s="52">
        <f t="shared" ca="1" si="40"/>
        <v>3145.674329012973</v>
      </c>
      <c r="AG221" s="46">
        <f t="shared" si="43"/>
        <v>0</v>
      </c>
      <c r="AH221" s="46">
        <f t="shared" ca="1" si="44"/>
        <v>0</v>
      </c>
      <c r="AI221" s="46">
        <f>IFERROR(SUMIFS('4.3期末全在庫'!$G:$G,'4.3期末全在庫'!$B:$B,'4.仕掛品(製品課)'!A221,'4.3期末全在庫'!$K:$K,"半製品"),"")</f>
        <v>0</v>
      </c>
      <c r="AJ221" s="47"/>
      <c r="AK221" s="46">
        <f t="shared" ca="1" si="45"/>
        <v>0</v>
      </c>
      <c r="AL221" s="48"/>
      <c r="AM221" s="16"/>
      <c r="AN221" s="7"/>
      <c r="AO221" s="4">
        <v>0</v>
      </c>
      <c r="AQ221" s="3" t="str">
        <f t="shared" ca="1" si="46"/>
        <v>ok</v>
      </c>
    </row>
    <row r="222" spans="1:43" ht="13.5" customHeight="1">
      <c r="A222" s="40">
        <v>20120800025</v>
      </c>
      <c r="B222" s="41" t="s">
        <v>303</v>
      </c>
      <c r="C222" s="41" t="s">
        <v>202</v>
      </c>
      <c r="D222" s="41"/>
      <c r="E222" s="41">
        <v>20</v>
      </c>
      <c r="F222" s="41" t="s">
        <v>108</v>
      </c>
      <c r="G222" s="42">
        <f ca="1">IFERROR(VLOOKUP(F222,'[1]2.仕掛品(製造部)'!MY:NB,4,0),0)</f>
        <v>1.1499333504230713</v>
      </c>
      <c r="H222" s="43">
        <v>0</v>
      </c>
      <c r="I222" s="43"/>
      <c r="J222" s="43">
        <v>0</v>
      </c>
      <c r="K222" s="46">
        <f>IFERROR(SUMIF('4.4製品課実績'!$A:$A,'4.仕掛品(製品課)'!A222,'4.4製品課実績'!C:C),"")</f>
        <v>0</v>
      </c>
      <c r="L222" s="46">
        <f t="shared" ca="1" si="41"/>
        <v>0</v>
      </c>
      <c r="M222" s="46">
        <f t="shared" ca="1" si="33"/>
        <v>0</v>
      </c>
      <c r="N222" s="46"/>
      <c r="O222" s="46"/>
      <c r="P222" s="46"/>
      <c r="Q222" s="46"/>
      <c r="R222" s="52">
        <f ca="1">SUMIF('4.1製品別資材価格'!$A:$C,A222,'4.1製品別資材価格'!$C:$C)</f>
        <v>0</v>
      </c>
      <c r="S222" s="46">
        <f t="shared" ca="1" si="42"/>
        <v>0</v>
      </c>
      <c r="T222" s="46">
        <f t="shared" ca="1" si="34"/>
        <v>0</v>
      </c>
      <c r="U222" s="46">
        <f>IFERROR(SUMIF('4.4製品課実績'!$A:$A,'4.仕掛品(製品課)'!A222,'4.4製品課実績'!D:D),"")</f>
        <v>0</v>
      </c>
      <c r="V222" s="46">
        <f t="shared" si="35"/>
        <v>0</v>
      </c>
      <c r="W222" s="46"/>
      <c r="X222" s="46">
        <f t="shared" si="36"/>
        <v>0</v>
      </c>
      <c r="Y222" s="46">
        <f t="shared" si="37"/>
        <v>0</v>
      </c>
      <c r="Z222" s="46">
        <f t="shared" si="38"/>
        <v>0</v>
      </c>
      <c r="AA222" s="46"/>
      <c r="AB222" s="46"/>
      <c r="AC222" s="46"/>
      <c r="AD222" s="46">
        <f t="shared" si="32"/>
        <v>0</v>
      </c>
      <c r="AE222" s="46">
        <f t="shared" ca="1" si="39"/>
        <v>0</v>
      </c>
      <c r="AF222" s="52">
        <f t="shared" ca="1" si="40"/>
        <v>0</v>
      </c>
      <c r="AG222" s="46">
        <f t="shared" si="43"/>
        <v>0</v>
      </c>
      <c r="AH222" s="46">
        <f t="shared" ca="1" si="44"/>
        <v>0</v>
      </c>
      <c r="AI222" s="46">
        <f>IFERROR(SUMIFS('4.3期末全在庫'!$G:$G,'4.3期末全在庫'!$B:$B,'4.仕掛品(製品課)'!A222,'4.3期末全在庫'!$K:$K,"半製品"),"")</f>
        <v>0</v>
      </c>
      <c r="AJ222" s="47"/>
      <c r="AK222" s="46">
        <f t="shared" ca="1" si="45"/>
        <v>0</v>
      </c>
      <c r="AL222" s="48"/>
      <c r="AM222" s="16"/>
      <c r="AN222" s="7">
        <v>185.54701772000001</v>
      </c>
      <c r="AO222" s="4">
        <v>746.39022414380804</v>
      </c>
      <c r="AQ222" s="3">
        <f t="shared" ca="1" si="46"/>
        <v>0</v>
      </c>
    </row>
    <row r="223" spans="1:43" ht="13.5" customHeight="1">
      <c r="A223" s="40">
        <v>20120800030</v>
      </c>
      <c r="B223" s="41" t="s">
        <v>304</v>
      </c>
      <c r="C223" s="41" t="s">
        <v>202</v>
      </c>
      <c r="D223" s="41"/>
      <c r="E223" s="41">
        <v>650</v>
      </c>
      <c r="F223" s="41" t="s">
        <v>305</v>
      </c>
      <c r="G223" s="42">
        <f ca="1">IFERROR(VLOOKUP(F223,'[1]2.仕掛品(製造部)'!MY:NB,4,0),0)</f>
        <v>1.580070235330544</v>
      </c>
      <c r="H223" s="43">
        <v>0</v>
      </c>
      <c r="I223" s="43"/>
      <c r="J223" s="43">
        <v>0</v>
      </c>
      <c r="K223" s="46">
        <f>IFERROR(SUMIF('4.4製品課実績'!$A:$A,'4.仕掛品(製品課)'!A223,'4.4製品課実績'!C:C),"")</f>
        <v>5100</v>
      </c>
      <c r="L223" s="46">
        <f t="shared" ca="1" si="41"/>
        <v>5237932.8301207535</v>
      </c>
      <c r="M223" s="46">
        <f t="shared" ca="1" si="33"/>
        <v>5591314.0355046354</v>
      </c>
      <c r="N223" s="46"/>
      <c r="O223" s="46"/>
      <c r="P223" s="46"/>
      <c r="Q223" s="46"/>
      <c r="R223" s="52">
        <f ca="1">SUMIF('4.1製品別資材価格'!$A:$C,A223,'4.1製品別資材価格'!$C:$C)</f>
        <v>153.69443921827832</v>
      </c>
      <c r="S223" s="46">
        <f t="shared" ca="1" si="42"/>
        <v>783841.64001321944</v>
      </c>
      <c r="T223" s="46">
        <f t="shared" ca="1" si="34"/>
        <v>619692.90991385793</v>
      </c>
      <c r="U223" s="46">
        <f>IFERROR(SUMIF('4.4製品課実績'!$A:$A,'4.仕掛品(製品課)'!A223,'4.4製品課実績'!D:D),"")</f>
        <v>12155</v>
      </c>
      <c r="V223" s="46">
        <f t="shared" si="35"/>
        <v>1398330.2423452153</v>
      </c>
      <c r="W223" s="46"/>
      <c r="X223" s="46">
        <f t="shared" si="36"/>
        <v>0</v>
      </c>
      <c r="Y223" s="46">
        <f t="shared" si="37"/>
        <v>3315000</v>
      </c>
      <c r="Z223" s="46">
        <f t="shared" si="38"/>
        <v>1412823.3430909365</v>
      </c>
      <c r="AA223" s="46"/>
      <c r="AB223" s="46"/>
      <c r="AC223" s="46"/>
      <c r="AD223" s="46">
        <f t="shared" si="32"/>
        <v>5100</v>
      </c>
      <c r="AE223" s="46">
        <f t="shared" ca="1" si="39"/>
        <v>9022160.5308546461</v>
      </c>
      <c r="AF223" s="52">
        <f t="shared" ca="1" si="40"/>
        <v>1769.0510844813032</v>
      </c>
      <c r="AG223" s="46">
        <f t="shared" si="43"/>
        <v>0</v>
      </c>
      <c r="AH223" s="46">
        <f t="shared" ca="1" si="44"/>
        <v>0</v>
      </c>
      <c r="AI223" s="46">
        <f>IFERROR(SUMIFS('4.3期末全在庫'!$G:$G,'4.3期末全在庫'!$B:$B,'4.仕掛品(製品課)'!A223,'4.3期末全在庫'!$K:$K,"半製品"),"")</f>
        <v>0</v>
      </c>
      <c r="AJ223" s="47"/>
      <c r="AK223" s="46">
        <f t="shared" ca="1" si="45"/>
        <v>0</v>
      </c>
      <c r="AL223" s="48"/>
      <c r="AM223" s="16"/>
      <c r="AN223" s="7">
        <v>531.46993771999996</v>
      </c>
      <c r="AO223" s="4">
        <v>1977.8182201466461</v>
      </c>
      <c r="AQ223" s="3" t="str">
        <f t="shared" ca="1" si="46"/>
        <v>ok</v>
      </c>
    </row>
    <row r="224" spans="1:43" ht="13.5" customHeight="1">
      <c r="A224" s="40">
        <v>20120900053</v>
      </c>
      <c r="B224" s="41" t="s">
        <v>306</v>
      </c>
      <c r="C224" s="41" t="s">
        <v>202</v>
      </c>
      <c r="D224" s="41"/>
      <c r="E224" s="41">
        <v>2.5</v>
      </c>
      <c r="F224" s="41" t="s">
        <v>108</v>
      </c>
      <c r="G224" s="42">
        <f ca="1">IFERROR(VLOOKUP(F224,'[1]2.仕掛品(製造部)'!MY:NB,4,0),0)</f>
        <v>1.1499333504230713</v>
      </c>
      <c r="H224" s="43">
        <v>0</v>
      </c>
      <c r="I224" s="43"/>
      <c r="J224" s="43">
        <v>0</v>
      </c>
      <c r="K224" s="46">
        <f>IFERROR(SUMIF('4.4製品課実績'!$A:$A,'4.仕掛品(製品課)'!A224,'4.4製品課実績'!C:C),"")</f>
        <v>0</v>
      </c>
      <c r="L224" s="46">
        <f t="shared" ca="1" si="41"/>
        <v>0</v>
      </c>
      <c r="M224" s="46">
        <f t="shared" ca="1" si="33"/>
        <v>0</v>
      </c>
      <c r="N224" s="46"/>
      <c r="O224" s="46"/>
      <c r="P224" s="46"/>
      <c r="Q224" s="46"/>
      <c r="R224" s="52">
        <f ca="1">SUMIF('4.1製品別資材価格'!$A:$C,A224,'4.1製品別資材価格'!$C:$C)</f>
        <v>0</v>
      </c>
      <c r="S224" s="46">
        <f t="shared" ca="1" si="42"/>
        <v>0</v>
      </c>
      <c r="T224" s="46">
        <f t="shared" ca="1" si="34"/>
        <v>0</v>
      </c>
      <c r="U224" s="46">
        <f>IFERROR(SUMIF('4.4製品課実績'!$A:$A,'4.仕掛品(製品課)'!A224,'4.4製品課実績'!D:D),"")</f>
        <v>0</v>
      </c>
      <c r="V224" s="46">
        <f t="shared" si="35"/>
        <v>0</v>
      </c>
      <c r="W224" s="46"/>
      <c r="X224" s="46">
        <f t="shared" si="36"/>
        <v>0</v>
      </c>
      <c r="Y224" s="46">
        <f t="shared" si="37"/>
        <v>0</v>
      </c>
      <c r="Z224" s="46">
        <f t="shared" si="38"/>
        <v>0</v>
      </c>
      <c r="AA224" s="46"/>
      <c r="AB224" s="46"/>
      <c r="AC224" s="46"/>
      <c r="AD224" s="46">
        <f t="shared" si="32"/>
        <v>0</v>
      </c>
      <c r="AE224" s="46">
        <f t="shared" ca="1" si="39"/>
        <v>0</v>
      </c>
      <c r="AF224" s="52">
        <f t="shared" ca="1" si="40"/>
        <v>0</v>
      </c>
      <c r="AG224" s="46">
        <f t="shared" si="43"/>
        <v>0</v>
      </c>
      <c r="AH224" s="46">
        <f t="shared" ca="1" si="44"/>
        <v>0</v>
      </c>
      <c r="AI224" s="46">
        <f>IFERROR(SUMIFS('4.3期末全在庫'!$G:$G,'4.3期末全在庫'!$B:$B,'4.仕掛品(製品課)'!A224,'4.3期末全在庫'!$K:$K,"半製品"),"")</f>
        <v>0</v>
      </c>
      <c r="AJ224" s="47"/>
      <c r="AK224" s="46">
        <f t="shared" ca="1" si="45"/>
        <v>0</v>
      </c>
      <c r="AL224" s="48"/>
      <c r="AM224" s="16"/>
      <c r="AN224" s="7">
        <v>425.78087752148878</v>
      </c>
      <c r="AO224" s="4">
        <v>1360.2656420745393</v>
      </c>
      <c r="AQ224" s="3">
        <f t="shared" ca="1" si="46"/>
        <v>0</v>
      </c>
    </row>
    <row r="225" spans="1:43" ht="13.5" customHeight="1">
      <c r="A225" s="40">
        <v>20120900077</v>
      </c>
      <c r="B225" s="41" t="s">
        <v>307</v>
      </c>
      <c r="C225" s="41" t="s">
        <v>202</v>
      </c>
      <c r="D225" s="41"/>
      <c r="E225" s="41">
        <v>145</v>
      </c>
      <c r="F225" s="41" t="s">
        <v>253</v>
      </c>
      <c r="G225" s="42">
        <f ca="1">IFERROR(VLOOKUP(F225,'[1]2.仕掛品(製造部)'!MY:NB,4,0),0)</f>
        <v>1.5486311464524407</v>
      </c>
      <c r="H225" s="43">
        <v>0</v>
      </c>
      <c r="I225" s="43"/>
      <c r="J225" s="43">
        <v>0</v>
      </c>
      <c r="K225" s="46">
        <f>IFERROR(SUMIF('4.4製品課実績'!$A:$A,'4.仕掛品(製品課)'!A225,'4.4製品課実績'!C:C),"")</f>
        <v>0</v>
      </c>
      <c r="L225" s="46">
        <f t="shared" ca="1" si="41"/>
        <v>0</v>
      </c>
      <c r="M225" s="46">
        <f t="shared" ca="1" si="33"/>
        <v>0</v>
      </c>
      <c r="N225" s="46"/>
      <c r="O225" s="46"/>
      <c r="P225" s="46"/>
      <c r="Q225" s="46"/>
      <c r="R225" s="52">
        <f ca="1">SUMIF('4.1製品別資材価格'!$A:$C,A225,'4.1製品別資材価格'!$C:$C)</f>
        <v>0</v>
      </c>
      <c r="S225" s="46">
        <f t="shared" ca="1" si="42"/>
        <v>0</v>
      </c>
      <c r="T225" s="46">
        <f t="shared" ca="1" si="34"/>
        <v>0</v>
      </c>
      <c r="U225" s="46">
        <f>IFERROR(SUMIF('4.4製品課実績'!$A:$A,'4.仕掛品(製品課)'!A225,'4.4製品課実績'!D:D),"")</f>
        <v>0</v>
      </c>
      <c r="V225" s="46">
        <f t="shared" si="35"/>
        <v>0</v>
      </c>
      <c r="W225" s="46"/>
      <c r="X225" s="46">
        <f t="shared" si="36"/>
        <v>0</v>
      </c>
      <c r="Y225" s="46">
        <f t="shared" si="37"/>
        <v>0</v>
      </c>
      <c r="Z225" s="46">
        <f t="shared" si="38"/>
        <v>0</v>
      </c>
      <c r="AA225" s="46"/>
      <c r="AB225" s="46"/>
      <c r="AC225" s="46"/>
      <c r="AD225" s="46">
        <f t="shared" si="32"/>
        <v>0</v>
      </c>
      <c r="AE225" s="46">
        <f t="shared" ca="1" si="39"/>
        <v>0</v>
      </c>
      <c r="AF225" s="52">
        <f t="shared" ca="1" si="40"/>
        <v>0</v>
      </c>
      <c r="AG225" s="46">
        <f t="shared" si="43"/>
        <v>0</v>
      </c>
      <c r="AH225" s="46">
        <f t="shared" ca="1" si="44"/>
        <v>0</v>
      </c>
      <c r="AI225" s="46">
        <f>IFERROR(SUMIFS('4.3期末全在庫'!$G:$G,'4.3期末全在庫'!$B:$B,'4.仕掛品(製品課)'!A225,'4.3期末全在庫'!$K:$K,"半製品"),"")</f>
        <v>0</v>
      </c>
      <c r="AJ225" s="47"/>
      <c r="AK225" s="46">
        <f t="shared" ca="1" si="45"/>
        <v>0</v>
      </c>
      <c r="AL225" s="48"/>
      <c r="AM225" s="16"/>
      <c r="AN225" s="7">
        <v>206.86731772000002</v>
      </c>
      <c r="AO225" s="4">
        <v>814.68554349689737</v>
      </c>
      <c r="AQ225" s="3">
        <f t="shared" ca="1" si="46"/>
        <v>0</v>
      </c>
    </row>
    <row r="226" spans="1:43" ht="13.5" customHeight="1">
      <c r="A226" s="40">
        <v>20120900078</v>
      </c>
      <c r="B226" s="41" t="s">
        <v>308</v>
      </c>
      <c r="C226" s="41" t="s">
        <v>202</v>
      </c>
      <c r="D226" s="41"/>
      <c r="E226" s="41">
        <v>120</v>
      </c>
      <c r="F226" s="41" t="s">
        <v>185</v>
      </c>
      <c r="G226" s="42">
        <f ca="1">IFERROR(VLOOKUP(F226,'[1]2.仕掛品(製造部)'!MY:NB,4,0),0)</f>
        <v>1.3486946843755108</v>
      </c>
      <c r="H226" s="43">
        <v>0</v>
      </c>
      <c r="I226" s="43"/>
      <c r="J226" s="43">
        <v>0</v>
      </c>
      <c r="K226" s="46">
        <f>IFERROR(SUMIF('4.4製品課実績'!$A:$A,'4.仕掛品(製品課)'!A226,'4.4製品課実績'!C:C),"")</f>
        <v>0</v>
      </c>
      <c r="L226" s="46">
        <f t="shared" ca="1" si="41"/>
        <v>0</v>
      </c>
      <c r="M226" s="46">
        <f t="shared" ca="1" si="33"/>
        <v>0</v>
      </c>
      <c r="N226" s="46"/>
      <c r="O226" s="46"/>
      <c r="P226" s="46"/>
      <c r="Q226" s="46"/>
      <c r="R226" s="52">
        <f ca="1">SUMIF('4.1製品別資材価格'!$A:$C,A226,'4.1製品別資材価格'!$C:$C)</f>
        <v>0</v>
      </c>
      <c r="S226" s="46">
        <f t="shared" ca="1" si="42"/>
        <v>0</v>
      </c>
      <c r="T226" s="46">
        <f t="shared" ca="1" si="34"/>
        <v>0</v>
      </c>
      <c r="U226" s="46">
        <f>IFERROR(SUMIF('4.4製品課実績'!$A:$A,'4.仕掛品(製品課)'!A226,'4.4製品課実績'!D:D),"")</f>
        <v>0</v>
      </c>
      <c r="V226" s="46">
        <f t="shared" si="35"/>
        <v>0</v>
      </c>
      <c r="W226" s="46"/>
      <c r="X226" s="46">
        <f t="shared" si="36"/>
        <v>0</v>
      </c>
      <c r="Y226" s="46">
        <f t="shared" si="37"/>
        <v>0</v>
      </c>
      <c r="Z226" s="46">
        <f t="shared" si="38"/>
        <v>0</v>
      </c>
      <c r="AA226" s="46"/>
      <c r="AB226" s="46"/>
      <c r="AC226" s="46"/>
      <c r="AD226" s="46">
        <f t="shared" si="32"/>
        <v>0</v>
      </c>
      <c r="AE226" s="46">
        <f t="shared" ca="1" si="39"/>
        <v>0</v>
      </c>
      <c r="AF226" s="52">
        <f t="shared" ca="1" si="40"/>
        <v>0</v>
      </c>
      <c r="AG226" s="46">
        <f t="shared" si="43"/>
        <v>0</v>
      </c>
      <c r="AH226" s="46">
        <f t="shared" ca="1" si="44"/>
        <v>0</v>
      </c>
      <c r="AI226" s="46">
        <f>IFERROR(SUMIFS('4.3期末全在庫'!$G:$G,'4.3期末全在庫'!$B:$B,'4.仕掛品(製品課)'!A226,'4.3期末全在庫'!$K:$K,"半製品"),"")</f>
        <v>0</v>
      </c>
      <c r="AJ226" s="47"/>
      <c r="AK226" s="46">
        <f t="shared" ca="1" si="45"/>
        <v>0</v>
      </c>
      <c r="AL226" s="48"/>
      <c r="AM226" s="16"/>
      <c r="AN226" s="7">
        <v>409.38734152000001</v>
      </c>
      <c r="AO226" s="4">
        <v>1123.1161605381319</v>
      </c>
      <c r="AQ226" s="3">
        <f t="shared" ca="1" si="46"/>
        <v>0</v>
      </c>
    </row>
    <row r="227" spans="1:43" ht="13.5" customHeight="1">
      <c r="A227" s="40">
        <v>20120900079</v>
      </c>
      <c r="B227" s="41" t="s">
        <v>309</v>
      </c>
      <c r="C227" s="41" t="s">
        <v>202</v>
      </c>
      <c r="D227" s="41"/>
      <c r="E227" s="41">
        <v>480</v>
      </c>
      <c r="F227" s="41" t="s">
        <v>253</v>
      </c>
      <c r="G227" s="42">
        <f ca="1">IFERROR(VLOOKUP(F227,'[1]2.仕掛品(製造部)'!MY:NB,4,0),0)</f>
        <v>1.5486311464524407</v>
      </c>
      <c r="H227" s="43">
        <v>0</v>
      </c>
      <c r="I227" s="43"/>
      <c r="J227" s="43">
        <v>0</v>
      </c>
      <c r="K227" s="46">
        <f>IFERROR(SUMIF('4.4製品課実績'!$A:$A,'4.仕掛品(製品課)'!A227,'4.4製品課実績'!C:C),"")</f>
        <v>0</v>
      </c>
      <c r="L227" s="46">
        <f t="shared" ca="1" si="41"/>
        <v>0</v>
      </c>
      <c r="M227" s="46">
        <f t="shared" ca="1" si="33"/>
        <v>0</v>
      </c>
      <c r="N227" s="46"/>
      <c r="O227" s="46"/>
      <c r="P227" s="46"/>
      <c r="Q227" s="46"/>
      <c r="R227" s="52">
        <f ca="1">SUMIF('4.1製品別資材価格'!$A:$C,A227,'4.1製品別資材価格'!$C:$C)</f>
        <v>0</v>
      </c>
      <c r="S227" s="46">
        <f t="shared" ca="1" si="42"/>
        <v>0</v>
      </c>
      <c r="T227" s="46">
        <f t="shared" ca="1" si="34"/>
        <v>0</v>
      </c>
      <c r="U227" s="46">
        <f>IFERROR(SUMIF('4.4製品課実績'!$A:$A,'4.仕掛品(製品課)'!A227,'4.4製品課実績'!D:D),"")</f>
        <v>0</v>
      </c>
      <c r="V227" s="46">
        <f t="shared" si="35"/>
        <v>0</v>
      </c>
      <c r="W227" s="46"/>
      <c r="X227" s="46">
        <f t="shared" si="36"/>
        <v>0</v>
      </c>
      <c r="Y227" s="46">
        <f t="shared" si="37"/>
        <v>0</v>
      </c>
      <c r="Z227" s="46">
        <f t="shared" si="38"/>
        <v>0</v>
      </c>
      <c r="AA227" s="46"/>
      <c r="AB227" s="46"/>
      <c r="AC227" s="46"/>
      <c r="AD227" s="46">
        <f t="shared" si="32"/>
        <v>0</v>
      </c>
      <c r="AE227" s="46">
        <f t="shared" ca="1" si="39"/>
        <v>0</v>
      </c>
      <c r="AF227" s="52">
        <f t="shared" ca="1" si="40"/>
        <v>0</v>
      </c>
      <c r="AG227" s="46">
        <f t="shared" si="43"/>
        <v>0</v>
      </c>
      <c r="AH227" s="46">
        <f t="shared" ca="1" si="44"/>
        <v>0</v>
      </c>
      <c r="AI227" s="46">
        <f>IFERROR(SUMIFS('4.3期末全在庫'!$G:$G,'4.3期末全在庫'!$B:$B,'4.仕掛品(製品課)'!A227,'4.3期末全在庫'!$K:$K,"半製品"),"")</f>
        <v>0</v>
      </c>
      <c r="AJ227" s="47"/>
      <c r="AK227" s="46">
        <f t="shared" ca="1" si="45"/>
        <v>0</v>
      </c>
      <c r="AL227" s="48"/>
      <c r="AM227" s="16"/>
      <c r="AN227" s="7"/>
      <c r="AO227" s="4">
        <v>0</v>
      </c>
      <c r="AQ227" s="3">
        <f t="shared" ca="1" si="46"/>
        <v>0</v>
      </c>
    </row>
    <row r="228" spans="1:43" ht="13.5" customHeight="1">
      <c r="A228" s="40">
        <v>20120900080</v>
      </c>
      <c r="B228" s="41" t="s">
        <v>310</v>
      </c>
      <c r="C228" s="41" t="s">
        <v>202</v>
      </c>
      <c r="D228" s="41"/>
      <c r="E228" s="41">
        <v>480</v>
      </c>
      <c r="F228" s="41" t="s">
        <v>185</v>
      </c>
      <c r="G228" s="42">
        <f ca="1">IFERROR(VLOOKUP(F228,'[1]2.仕掛品(製造部)'!MY:NB,4,0),0)</f>
        <v>1.3486946843755108</v>
      </c>
      <c r="H228" s="43">
        <v>0</v>
      </c>
      <c r="I228" s="43"/>
      <c r="J228" s="43">
        <v>0</v>
      </c>
      <c r="K228" s="46">
        <f>IFERROR(SUMIF('4.4製品課実績'!$A:$A,'4.仕掛品(製品課)'!A228,'4.4製品課実績'!C:C),"")</f>
        <v>0</v>
      </c>
      <c r="L228" s="46">
        <f t="shared" ca="1" si="41"/>
        <v>0</v>
      </c>
      <c r="M228" s="46">
        <f t="shared" ca="1" si="33"/>
        <v>0</v>
      </c>
      <c r="N228" s="46"/>
      <c r="O228" s="46"/>
      <c r="P228" s="46"/>
      <c r="Q228" s="46"/>
      <c r="R228" s="52">
        <f ca="1">SUMIF('4.1製品別資材価格'!$A:$C,A228,'4.1製品別資材価格'!$C:$C)</f>
        <v>0</v>
      </c>
      <c r="S228" s="46">
        <f t="shared" ca="1" si="42"/>
        <v>0</v>
      </c>
      <c r="T228" s="46">
        <f t="shared" ca="1" si="34"/>
        <v>0</v>
      </c>
      <c r="U228" s="46">
        <f>IFERROR(SUMIF('4.4製品課実績'!$A:$A,'4.仕掛品(製品課)'!A228,'4.4製品課実績'!D:D),"")</f>
        <v>0</v>
      </c>
      <c r="V228" s="46">
        <f t="shared" si="35"/>
        <v>0</v>
      </c>
      <c r="W228" s="46"/>
      <c r="X228" s="46">
        <f t="shared" si="36"/>
        <v>0</v>
      </c>
      <c r="Y228" s="46">
        <f t="shared" si="37"/>
        <v>0</v>
      </c>
      <c r="Z228" s="46">
        <f t="shared" si="38"/>
        <v>0</v>
      </c>
      <c r="AA228" s="46"/>
      <c r="AB228" s="46"/>
      <c r="AC228" s="46"/>
      <c r="AD228" s="46">
        <f t="shared" si="32"/>
        <v>0</v>
      </c>
      <c r="AE228" s="46">
        <f t="shared" ca="1" si="39"/>
        <v>0</v>
      </c>
      <c r="AF228" s="52">
        <f t="shared" ca="1" si="40"/>
        <v>0</v>
      </c>
      <c r="AG228" s="46">
        <f t="shared" si="43"/>
        <v>0</v>
      </c>
      <c r="AH228" s="46">
        <f t="shared" ca="1" si="44"/>
        <v>0</v>
      </c>
      <c r="AI228" s="46">
        <f>IFERROR(SUMIFS('4.3期末全在庫'!$G:$G,'4.3期末全在庫'!$B:$B,'4.仕掛品(製品課)'!A228,'4.3期末全在庫'!$K:$K,"半製品"),"")</f>
        <v>0</v>
      </c>
      <c r="AJ228" s="47"/>
      <c r="AK228" s="46">
        <f t="shared" ca="1" si="45"/>
        <v>0</v>
      </c>
      <c r="AL228" s="48"/>
      <c r="AM228" s="16"/>
      <c r="AN228" s="7">
        <v>194.10873775266418</v>
      </c>
      <c r="AO228" s="4">
        <v>817.8544354797807</v>
      </c>
      <c r="AQ228" s="3">
        <f t="shared" ca="1" si="46"/>
        <v>0</v>
      </c>
    </row>
    <row r="229" spans="1:43" ht="13.5" customHeight="1">
      <c r="A229" s="40">
        <v>20120900081</v>
      </c>
      <c r="B229" s="41" t="s">
        <v>311</v>
      </c>
      <c r="C229" s="41" t="s">
        <v>202</v>
      </c>
      <c r="D229" s="41"/>
      <c r="E229" s="41">
        <v>5</v>
      </c>
      <c r="F229" s="41" t="s">
        <v>185</v>
      </c>
      <c r="G229" s="42">
        <f ca="1">IFERROR(VLOOKUP(F229,'[1]2.仕掛品(製造部)'!MY:NB,4,0),0)</f>
        <v>1.3486946843755108</v>
      </c>
      <c r="H229" s="43">
        <v>0</v>
      </c>
      <c r="I229" s="43"/>
      <c r="J229" s="43">
        <v>0</v>
      </c>
      <c r="K229" s="46">
        <f>IFERROR(SUMIF('4.4製品課実績'!$A:$A,'4.仕掛品(製品課)'!A229,'4.4製品課実績'!C:C),"")</f>
        <v>0</v>
      </c>
      <c r="L229" s="46">
        <f t="shared" ca="1" si="41"/>
        <v>0</v>
      </c>
      <c r="M229" s="46">
        <f t="shared" ca="1" si="33"/>
        <v>0</v>
      </c>
      <c r="N229" s="46"/>
      <c r="O229" s="46"/>
      <c r="P229" s="46"/>
      <c r="Q229" s="46"/>
      <c r="R229" s="52">
        <f ca="1">SUMIF('4.1製品別資材価格'!$A:$C,A229,'4.1製品別資材価格'!$C:$C)</f>
        <v>0</v>
      </c>
      <c r="S229" s="46">
        <f t="shared" ca="1" si="42"/>
        <v>0</v>
      </c>
      <c r="T229" s="46">
        <f t="shared" ca="1" si="34"/>
        <v>0</v>
      </c>
      <c r="U229" s="46">
        <f>IFERROR(SUMIF('4.4製品課実績'!$A:$A,'4.仕掛品(製品課)'!A229,'4.4製品課実績'!D:D),"")</f>
        <v>0</v>
      </c>
      <c r="V229" s="46">
        <f t="shared" si="35"/>
        <v>0</v>
      </c>
      <c r="W229" s="46"/>
      <c r="X229" s="46">
        <f t="shared" si="36"/>
        <v>0</v>
      </c>
      <c r="Y229" s="46">
        <f t="shared" si="37"/>
        <v>0</v>
      </c>
      <c r="Z229" s="46">
        <f t="shared" si="38"/>
        <v>0</v>
      </c>
      <c r="AA229" s="46"/>
      <c r="AB229" s="46"/>
      <c r="AC229" s="46"/>
      <c r="AD229" s="46">
        <f t="shared" si="32"/>
        <v>0</v>
      </c>
      <c r="AE229" s="46">
        <f t="shared" ca="1" si="39"/>
        <v>0</v>
      </c>
      <c r="AF229" s="52">
        <f t="shared" ca="1" si="40"/>
        <v>0</v>
      </c>
      <c r="AG229" s="46">
        <f t="shared" si="43"/>
        <v>0</v>
      </c>
      <c r="AH229" s="46">
        <f t="shared" ca="1" si="44"/>
        <v>0</v>
      </c>
      <c r="AI229" s="46">
        <f>IFERROR(SUMIFS('4.3期末全在庫'!$G:$G,'4.3期末全在庫'!$B:$B,'4.仕掛品(製品課)'!A229,'4.3期末全在庫'!$K:$K,"半製品"),"")</f>
        <v>0</v>
      </c>
      <c r="AJ229" s="47"/>
      <c r="AK229" s="46">
        <f t="shared" ca="1" si="45"/>
        <v>0</v>
      </c>
      <c r="AL229" s="48"/>
      <c r="AM229" s="16"/>
      <c r="AN229" s="7">
        <v>417.2991275214888</v>
      </c>
      <c r="AO229" s="4">
        <v>945.69775454087676</v>
      </c>
      <c r="AQ229" s="3">
        <f t="shared" ca="1" si="46"/>
        <v>0</v>
      </c>
    </row>
    <row r="230" spans="1:43" ht="13.5" customHeight="1">
      <c r="A230" s="40">
        <v>20120900082</v>
      </c>
      <c r="B230" s="41" t="s">
        <v>312</v>
      </c>
      <c r="C230" s="41" t="s">
        <v>202</v>
      </c>
      <c r="D230" s="41"/>
      <c r="E230" s="41">
        <v>60</v>
      </c>
      <c r="F230" s="41" t="s">
        <v>119</v>
      </c>
      <c r="G230" s="42">
        <f ca="1">IFERROR(VLOOKUP(F230,'[1]2.仕掛品(製造部)'!MY:NB,4,0),0)</f>
        <v>1.7935092587910133</v>
      </c>
      <c r="H230" s="43">
        <v>0</v>
      </c>
      <c r="I230" s="43"/>
      <c r="J230" s="43">
        <v>0</v>
      </c>
      <c r="K230" s="46">
        <f>IFERROR(SUMIF('4.4製品課実績'!$A:$A,'4.仕掛品(製品課)'!A230,'4.4製品課実績'!C:C),"")</f>
        <v>23000</v>
      </c>
      <c r="L230" s="46">
        <f t="shared" ca="1" si="41"/>
        <v>2475042.7771315984</v>
      </c>
      <c r="M230" s="46">
        <f t="shared" ca="1" si="33"/>
        <v>2642023.459840978</v>
      </c>
      <c r="N230" s="46"/>
      <c r="O230" s="46"/>
      <c r="P230" s="46"/>
      <c r="Q230" s="46"/>
      <c r="R230" s="52">
        <f ca="1">SUMIF('4.1製品別資材価格'!$A:$C,A230,'4.1製品別資材価格'!$C:$C)</f>
        <v>67.898378410958898</v>
      </c>
      <c r="S230" s="46">
        <f t="shared" ca="1" si="42"/>
        <v>1561662.7034520546</v>
      </c>
      <c r="T230" s="46">
        <f t="shared" ca="1" si="34"/>
        <v>1234626.0463909837</v>
      </c>
      <c r="U230" s="46">
        <f>IFERROR(SUMIF('4.4製品課実績'!$A:$A,'4.仕掛品(製品課)'!A230,'4.4製品課実績'!D:D),"")</f>
        <v>34435</v>
      </c>
      <c r="V230" s="46">
        <f t="shared" si="35"/>
        <v>3961456.3467838326</v>
      </c>
      <c r="W230" s="46"/>
      <c r="X230" s="46">
        <f t="shared" si="36"/>
        <v>0</v>
      </c>
      <c r="Y230" s="46">
        <f t="shared" si="37"/>
        <v>1380000</v>
      </c>
      <c r="Z230" s="46">
        <f t="shared" si="38"/>
        <v>588143.65413740347</v>
      </c>
      <c r="AA230" s="46"/>
      <c r="AB230" s="46"/>
      <c r="AC230" s="46"/>
      <c r="AD230" s="46">
        <f t="shared" si="32"/>
        <v>23000</v>
      </c>
      <c r="AE230" s="46">
        <f t="shared" ca="1" si="39"/>
        <v>8426249.5071531981</v>
      </c>
      <c r="AF230" s="52">
        <f t="shared" ca="1" si="40"/>
        <v>366.35867422405209</v>
      </c>
      <c r="AG230" s="46">
        <f t="shared" si="43"/>
        <v>0</v>
      </c>
      <c r="AH230" s="46">
        <f t="shared" ca="1" si="44"/>
        <v>0</v>
      </c>
      <c r="AI230" s="46">
        <f>IFERROR(SUMIFS('4.3期末全在庫'!$G:$G,'4.3期末全在庫'!$B:$B,'4.仕掛品(製品課)'!A230,'4.3期末全在庫'!$K:$K,"半製品"),"")</f>
        <v>0</v>
      </c>
      <c r="AJ230" s="47"/>
      <c r="AK230" s="46">
        <f t="shared" ca="1" si="45"/>
        <v>0</v>
      </c>
      <c r="AL230" s="48"/>
      <c r="AM230" s="16"/>
      <c r="AN230" s="7"/>
      <c r="AO230" s="4">
        <v>4993.4274365169767</v>
      </c>
      <c r="AQ230" s="3" t="str">
        <f t="shared" ca="1" si="46"/>
        <v>ok</v>
      </c>
    </row>
    <row r="231" spans="1:43" ht="13.5" customHeight="1">
      <c r="A231" s="40">
        <v>20120900083</v>
      </c>
      <c r="B231" s="41" t="s">
        <v>313</v>
      </c>
      <c r="C231" s="41" t="s">
        <v>202</v>
      </c>
      <c r="D231" s="41"/>
      <c r="E231" s="41">
        <v>12</v>
      </c>
      <c r="F231" s="41" t="s">
        <v>314</v>
      </c>
      <c r="G231" s="42">
        <f ca="1">IFERROR(VLOOKUP(F231,'[1]2.仕掛品(製造部)'!MY:NB,4,0),0)</f>
        <v>1.7935092587910133</v>
      </c>
      <c r="H231" s="43">
        <v>0</v>
      </c>
      <c r="I231" s="43"/>
      <c r="J231" s="43">
        <v>0</v>
      </c>
      <c r="K231" s="46">
        <f>IFERROR(SUMIF('4.4製品課実績'!$A:$A,'4.仕掛品(製品課)'!A231,'4.4製品課実績'!C:C),"")</f>
        <v>0</v>
      </c>
      <c r="L231" s="46">
        <f t="shared" ca="1" si="41"/>
        <v>0</v>
      </c>
      <c r="M231" s="46">
        <f t="shared" ca="1" si="33"/>
        <v>0</v>
      </c>
      <c r="N231" s="46"/>
      <c r="O231" s="46"/>
      <c r="P231" s="46"/>
      <c r="Q231" s="46"/>
      <c r="R231" s="52">
        <f ca="1">SUMIF('4.1製品別資材価格'!$A:$C,A231,'4.1製品別資材価格'!$C:$C)</f>
        <v>0</v>
      </c>
      <c r="S231" s="46">
        <f t="shared" ca="1" si="42"/>
        <v>0</v>
      </c>
      <c r="T231" s="46">
        <f t="shared" ca="1" si="34"/>
        <v>0</v>
      </c>
      <c r="U231" s="46">
        <f>IFERROR(SUMIF('4.4製品課実績'!$A:$A,'4.仕掛品(製品課)'!A231,'4.4製品課実績'!D:D),"")</f>
        <v>0</v>
      </c>
      <c r="V231" s="46">
        <f t="shared" si="35"/>
        <v>0</v>
      </c>
      <c r="W231" s="46"/>
      <c r="X231" s="46">
        <f t="shared" si="36"/>
        <v>0</v>
      </c>
      <c r="Y231" s="46">
        <f t="shared" si="37"/>
        <v>0</v>
      </c>
      <c r="Z231" s="46">
        <f t="shared" si="38"/>
        <v>0</v>
      </c>
      <c r="AA231" s="46"/>
      <c r="AB231" s="46"/>
      <c r="AC231" s="46"/>
      <c r="AD231" s="46">
        <f t="shared" si="32"/>
        <v>0</v>
      </c>
      <c r="AE231" s="46">
        <f t="shared" ca="1" si="39"/>
        <v>0</v>
      </c>
      <c r="AF231" s="52">
        <f t="shared" ca="1" si="40"/>
        <v>0</v>
      </c>
      <c r="AG231" s="46">
        <f t="shared" si="43"/>
        <v>0</v>
      </c>
      <c r="AH231" s="46">
        <f t="shared" ca="1" si="44"/>
        <v>0</v>
      </c>
      <c r="AI231" s="46">
        <f>IFERROR(SUMIFS('4.3期末全在庫'!$G:$G,'4.3期末全在庫'!$B:$B,'4.仕掛品(製品課)'!A231,'4.3期末全在庫'!$K:$K,"半製品"),"")</f>
        <v>0</v>
      </c>
      <c r="AJ231" s="47"/>
      <c r="AK231" s="46">
        <f t="shared" ca="1" si="45"/>
        <v>0</v>
      </c>
      <c r="AL231" s="48"/>
      <c r="AM231" s="16"/>
      <c r="AN231" s="7">
        <v>52.787365153745192</v>
      </c>
      <c r="AO231" s="4">
        <v>0</v>
      </c>
      <c r="AQ231" s="3">
        <f t="shared" ca="1" si="46"/>
        <v>0</v>
      </c>
    </row>
    <row r="232" spans="1:43" ht="13.5" customHeight="1">
      <c r="A232" s="40">
        <v>20121000055</v>
      </c>
      <c r="B232" s="41" t="s">
        <v>315</v>
      </c>
      <c r="C232" s="41" t="s">
        <v>202</v>
      </c>
      <c r="D232" s="41"/>
      <c r="E232" s="41">
        <v>5</v>
      </c>
      <c r="F232" s="41" t="s">
        <v>185</v>
      </c>
      <c r="G232" s="42">
        <f ca="1">IFERROR(VLOOKUP(F232,'[1]2.仕掛品(製造部)'!MY:NB,4,0),0)</f>
        <v>1.3486946843755108</v>
      </c>
      <c r="H232" s="43">
        <v>0</v>
      </c>
      <c r="I232" s="43"/>
      <c r="J232" s="43">
        <v>0</v>
      </c>
      <c r="K232" s="46">
        <f>IFERROR(SUMIF('4.4製品課実績'!$A:$A,'4.仕掛品(製品課)'!A232,'4.4製品課実績'!C:C),"")</f>
        <v>0</v>
      </c>
      <c r="L232" s="46">
        <f t="shared" ca="1" si="41"/>
        <v>0</v>
      </c>
      <c r="M232" s="46">
        <f t="shared" ca="1" si="33"/>
        <v>0</v>
      </c>
      <c r="N232" s="46"/>
      <c r="O232" s="46"/>
      <c r="P232" s="46"/>
      <c r="Q232" s="46"/>
      <c r="R232" s="52">
        <f ca="1">SUMIF('4.1製品別資材価格'!$A:$C,A232,'4.1製品別資材価格'!$C:$C)</f>
        <v>0</v>
      </c>
      <c r="S232" s="46">
        <f t="shared" ca="1" si="42"/>
        <v>0</v>
      </c>
      <c r="T232" s="46">
        <f t="shared" ca="1" si="34"/>
        <v>0</v>
      </c>
      <c r="U232" s="46">
        <f>IFERROR(SUMIF('4.4製品課実績'!$A:$A,'4.仕掛品(製品課)'!A232,'4.4製品課実績'!D:D),"")</f>
        <v>0</v>
      </c>
      <c r="V232" s="46">
        <f t="shared" si="35"/>
        <v>0</v>
      </c>
      <c r="W232" s="46"/>
      <c r="X232" s="46">
        <f t="shared" si="36"/>
        <v>0</v>
      </c>
      <c r="Y232" s="46">
        <f t="shared" si="37"/>
        <v>0</v>
      </c>
      <c r="Z232" s="46">
        <f t="shared" si="38"/>
        <v>0</v>
      </c>
      <c r="AA232" s="46"/>
      <c r="AB232" s="46"/>
      <c r="AC232" s="46"/>
      <c r="AD232" s="46">
        <f t="shared" si="32"/>
        <v>0</v>
      </c>
      <c r="AE232" s="46">
        <f t="shared" ca="1" si="39"/>
        <v>0</v>
      </c>
      <c r="AF232" s="52">
        <f t="shared" ca="1" si="40"/>
        <v>0</v>
      </c>
      <c r="AG232" s="46">
        <f t="shared" si="43"/>
        <v>0</v>
      </c>
      <c r="AH232" s="46">
        <f t="shared" ca="1" si="44"/>
        <v>0</v>
      </c>
      <c r="AI232" s="46">
        <f>IFERROR(SUMIFS('4.3期末全在庫'!$G:$G,'4.3期末全在庫'!$B:$B,'4.仕掛品(製品課)'!A232,'4.3期末全在庫'!$K:$K,"半製品"),"")</f>
        <v>0</v>
      </c>
      <c r="AJ232" s="47"/>
      <c r="AK232" s="46">
        <f t="shared" ca="1" si="45"/>
        <v>0</v>
      </c>
      <c r="AL232" s="48"/>
      <c r="AM232" s="16"/>
      <c r="AN232" s="7">
        <v>104.31747956646834</v>
      </c>
      <c r="AO232" s="4">
        <v>558.76250692465851</v>
      </c>
      <c r="AQ232" s="3">
        <f t="shared" ca="1" si="46"/>
        <v>0</v>
      </c>
    </row>
    <row r="233" spans="1:43" ht="13.5" customHeight="1">
      <c r="A233" s="40">
        <v>20121200008</v>
      </c>
      <c r="B233" s="41" t="s">
        <v>316</v>
      </c>
      <c r="C233" s="41" t="s">
        <v>202</v>
      </c>
      <c r="D233" s="41"/>
      <c r="E233" s="41">
        <v>125</v>
      </c>
      <c r="F233" s="41" t="s">
        <v>317</v>
      </c>
      <c r="G233" s="42">
        <f ca="1">IFERROR(VLOOKUP(F233,'[1]2.仕掛品(製造部)'!MY:NB,4,0),0)</f>
        <v>0</v>
      </c>
      <c r="H233" s="43">
        <v>0</v>
      </c>
      <c r="I233" s="43"/>
      <c r="J233" s="43">
        <v>0</v>
      </c>
      <c r="K233" s="46">
        <f>IFERROR(SUMIF('4.4製品課実績'!$A:$A,'4.仕掛品(製品課)'!A233,'4.4製品課実績'!C:C),"")</f>
        <v>0</v>
      </c>
      <c r="L233" s="46">
        <f t="shared" ca="1" si="41"/>
        <v>0</v>
      </c>
      <c r="M233" s="46">
        <f t="shared" ca="1" si="33"/>
        <v>0</v>
      </c>
      <c r="N233" s="46"/>
      <c r="O233" s="46"/>
      <c r="P233" s="46"/>
      <c r="Q233" s="46"/>
      <c r="R233" s="52">
        <f ca="1">SUMIF('4.1製品別資材価格'!$A:$C,A233,'4.1製品別資材価格'!$C:$C)</f>
        <v>0</v>
      </c>
      <c r="S233" s="46">
        <f t="shared" ca="1" si="42"/>
        <v>0</v>
      </c>
      <c r="T233" s="46">
        <f t="shared" ca="1" si="34"/>
        <v>0</v>
      </c>
      <c r="U233" s="46">
        <f>IFERROR(SUMIF('4.4製品課実績'!$A:$A,'4.仕掛品(製品課)'!A233,'4.4製品課実績'!D:D),"")</f>
        <v>0</v>
      </c>
      <c r="V233" s="46">
        <f t="shared" si="35"/>
        <v>0</v>
      </c>
      <c r="W233" s="46"/>
      <c r="X233" s="46">
        <f t="shared" si="36"/>
        <v>0</v>
      </c>
      <c r="Y233" s="46">
        <f t="shared" si="37"/>
        <v>0</v>
      </c>
      <c r="Z233" s="46">
        <f t="shared" si="38"/>
        <v>0</v>
      </c>
      <c r="AA233" s="46"/>
      <c r="AB233" s="46"/>
      <c r="AC233" s="46"/>
      <c r="AD233" s="46">
        <f t="shared" si="32"/>
        <v>0</v>
      </c>
      <c r="AE233" s="46">
        <f t="shared" ca="1" si="39"/>
        <v>0</v>
      </c>
      <c r="AF233" s="52">
        <f t="shared" ca="1" si="40"/>
        <v>0</v>
      </c>
      <c r="AG233" s="46">
        <f t="shared" si="43"/>
        <v>0</v>
      </c>
      <c r="AH233" s="46">
        <f t="shared" ca="1" si="44"/>
        <v>0</v>
      </c>
      <c r="AI233" s="46">
        <f>IFERROR(SUMIFS('4.3期末全在庫'!$G:$G,'4.3期末全在庫'!$B:$B,'4.仕掛品(製品課)'!A233,'4.3期末全在庫'!$K:$K,"半製品"),"")</f>
        <v>0</v>
      </c>
      <c r="AJ233" s="47"/>
      <c r="AK233" s="46">
        <f t="shared" ca="1" si="45"/>
        <v>0</v>
      </c>
      <c r="AL233" s="48"/>
      <c r="AM233" s="16"/>
      <c r="AN233" s="7">
        <v>36.676870101623116</v>
      </c>
      <c r="AO233" s="4">
        <v>0</v>
      </c>
      <c r="AQ233" s="3">
        <f t="shared" ca="1" si="46"/>
        <v>0</v>
      </c>
    </row>
    <row r="234" spans="1:43" ht="13.5" customHeight="1">
      <c r="A234" s="40">
        <v>20121200048</v>
      </c>
      <c r="B234" s="41" t="s">
        <v>318</v>
      </c>
      <c r="C234" s="41" t="s">
        <v>202</v>
      </c>
      <c r="D234" s="41"/>
      <c r="E234" s="41">
        <v>50</v>
      </c>
      <c r="F234" s="41" t="s">
        <v>126</v>
      </c>
      <c r="G234" s="42">
        <f ca="1">IFERROR(VLOOKUP(F234,'[1]2.仕掛品(製造部)'!MY:NB,4,0),0)</f>
        <v>1.2657092176984073</v>
      </c>
      <c r="H234" s="43">
        <v>0</v>
      </c>
      <c r="I234" s="43"/>
      <c r="J234" s="43">
        <v>0</v>
      </c>
      <c r="K234" s="46">
        <f>IFERROR(SUMIF('4.4製品課実績'!$A:$A,'4.仕掛品(製品課)'!A234,'4.4製品課実績'!C:C),"")</f>
        <v>0</v>
      </c>
      <c r="L234" s="46">
        <f t="shared" ca="1" si="41"/>
        <v>0</v>
      </c>
      <c r="M234" s="46">
        <f t="shared" ca="1" si="33"/>
        <v>0</v>
      </c>
      <c r="N234" s="46"/>
      <c r="O234" s="46"/>
      <c r="P234" s="46"/>
      <c r="Q234" s="46"/>
      <c r="R234" s="52">
        <f ca="1">SUMIF('4.1製品別資材価格'!$A:$C,A234,'4.1製品別資材価格'!$C:$C)</f>
        <v>0</v>
      </c>
      <c r="S234" s="46">
        <f t="shared" ca="1" si="42"/>
        <v>0</v>
      </c>
      <c r="T234" s="46">
        <f t="shared" ca="1" si="34"/>
        <v>0</v>
      </c>
      <c r="U234" s="46">
        <f>IFERROR(SUMIF('4.4製品課実績'!$A:$A,'4.仕掛品(製品課)'!A234,'4.4製品課実績'!D:D),"")</f>
        <v>0</v>
      </c>
      <c r="V234" s="46">
        <f t="shared" si="35"/>
        <v>0</v>
      </c>
      <c r="W234" s="46"/>
      <c r="X234" s="46">
        <f t="shared" si="36"/>
        <v>0</v>
      </c>
      <c r="Y234" s="46">
        <f t="shared" si="37"/>
        <v>0</v>
      </c>
      <c r="Z234" s="46">
        <f t="shared" si="38"/>
        <v>0</v>
      </c>
      <c r="AA234" s="46"/>
      <c r="AB234" s="46"/>
      <c r="AC234" s="46"/>
      <c r="AD234" s="46">
        <f t="shared" si="32"/>
        <v>0</v>
      </c>
      <c r="AE234" s="46">
        <f t="shared" ca="1" si="39"/>
        <v>0</v>
      </c>
      <c r="AF234" s="52">
        <f t="shared" ca="1" si="40"/>
        <v>0</v>
      </c>
      <c r="AG234" s="46">
        <f t="shared" si="43"/>
        <v>0</v>
      </c>
      <c r="AH234" s="46">
        <f t="shared" ca="1" si="44"/>
        <v>0</v>
      </c>
      <c r="AI234" s="46">
        <f>IFERROR(SUMIFS('4.3期末全在庫'!$G:$G,'4.3期末全在庫'!$B:$B,'4.仕掛品(製品課)'!A234,'4.3期末全在庫'!$K:$K,"半製品"),"")</f>
        <v>0</v>
      </c>
      <c r="AJ234" s="47"/>
      <c r="AK234" s="46">
        <f t="shared" ca="1" si="45"/>
        <v>0</v>
      </c>
      <c r="AL234" s="48"/>
      <c r="AM234" s="16"/>
      <c r="AN234" s="7">
        <v>161.47736515374521</v>
      </c>
      <c r="AO234" s="4">
        <v>640.83627364145013</v>
      </c>
      <c r="AQ234" s="3">
        <f t="shared" ca="1" si="46"/>
        <v>0</v>
      </c>
    </row>
    <row r="235" spans="1:43" ht="13.5" customHeight="1">
      <c r="A235" s="40">
        <v>20130100001</v>
      </c>
      <c r="B235" s="41" t="s">
        <v>319</v>
      </c>
      <c r="C235" s="41" t="s">
        <v>202</v>
      </c>
      <c r="D235" s="41"/>
      <c r="E235" s="41">
        <v>300</v>
      </c>
      <c r="F235" s="41" t="s">
        <v>119</v>
      </c>
      <c r="G235" s="42">
        <f ca="1">IFERROR(VLOOKUP(F235,'[1]2.仕掛品(製造部)'!MY:NB,4,0),0)</f>
        <v>1.7935092587910133</v>
      </c>
      <c r="H235" s="43">
        <v>0</v>
      </c>
      <c r="I235" s="43"/>
      <c r="J235" s="43">
        <v>0</v>
      </c>
      <c r="K235" s="46">
        <f>IFERROR(SUMIF('4.4製品課実績'!$A:$A,'4.仕掛品(製品課)'!A235,'4.4製品課実績'!C:C),"")</f>
        <v>1800</v>
      </c>
      <c r="L235" s="46">
        <f t="shared" ca="1" si="41"/>
        <v>968494.99974714709</v>
      </c>
      <c r="M235" s="46">
        <f t="shared" ca="1" si="33"/>
        <v>1033835.2668942956</v>
      </c>
      <c r="N235" s="46"/>
      <c r="O235" s="46"/>
      <c r="P235" s="46"/>
      <c r="Q235" s="46"/>
      <c r="R235" s="52">
        <f ca="1">SUMIF('4.1製品別資材価格'!$A:$C,A235,'4.1製品別資材価格'!$C:$C)</f>
        <v>550.96918597599995</v>
      </c>
      <c r="S235" s="46">
        <f t="shared" ca="1" si="42"/>
        <v>991744.53475679993</v>
      </c>
      <c r="T235" s="46">
        <f t="shared" ca="1" si="34"/>
        <v>784057.67856915807</v>
      </c>
      <c r="U235" s="46">
        <f>IFERROR(SUMIF('4.4製品課実績'!$A:$A,'4.仕掛品(製品課)'!A235,'4.4製品課実績'!D:D),"")</f>
        <v>10030</v>
      </c>
      <c r="V235" s="46">
        <f t="shared" si="35"/>
        <v>1153866.9132638839</v>
      </c>
      <c r="W235" s="46"/>
      <c r="X235" s="46">
        <f t="shared" si="36"/>
        <v>0</v>
      </c>
      <c r="Y235" s="46">
        <f t="shared" si="37"/>
        <v>540000</v>
      </c>
      <c r="Z235" s="46">
        <f t="shared" si="38"/>
        <v>230143.16901028831</v>
      </c>
      <c r="AA235" s="46"/>
      <c r="AB235" s="46"/>
      <c r="AC235" s="46"/>
      <c r="AD235" s="46">
        <f t="shared" si="32"/>
        <v>1800</v>
      </c>
      <c r="AE235" s="46">
        <f t="shared" ca="1" si="39"/>
        <v>3201903.0277376259</v>
      </c>
      <c r="AF235" s="52">
        <f t="shared" ca="1" si="40"/>
        <v>1778.835015409792</v>
      </c>
      <c r="AG235" s="46">
        <f t="shared" si="43"/>
        <v>0</v>
      </c>
      <c r="AH235" s="46">
        <f t="shared" ca="1" si="44"/>
        <v>0</v>
      </c>
      <c r="AI235" s="46">
        <f>IFERROR(SUMIFS('4.3期末全在庫'!$G:$G,'4.3期末全在庫'!$B:$B,'4.仕掛品(製品課)'!A235,'4.3期末全在庫'!$K:$K,"半製品"),"")</f>
        <v>0</v>
      </c>
      <c r="AJ235" s="47"/>
      <c r="AK235" s="46">
        <f t="shared" ca="1" si="45"/>
        <v>0</v>
      </c>
      <c r="AL235" s="48"/>
      <c r="AM235" s="16"/>
      <c r="AN235" s="7"/>
      <c r="AO235" s="4">
        <v>0</v>
      </c>
      <c r="AQ235" s="3" t="str">
        <f t="shared" ca="1" si="46"/>
        <v>ok</v>
      </c>
    </row>
    <row r="236" spans="1:43" ht="13.5" customHeight="1">
      <c r="A236" s="40">
        <v>20130100004</v>
      </c>
      <c r="B236" s="41" t="s">
        <v>320</v>
      </c>
      <c r="C236" s="41" t="s">
        <v>202</v>
      </c>
      <c r="D236" s="41"/>
      <c r="E236" s="41">
        <v>75</v>
      </c>
      <c r="F236" s="41" t="s">
        <v>108</v>
      </c>
      <c r="G236" s="42">
        <f ca="1">IFERROR(VLOOKUP(F236,'[1]2.仕掛品(製造部)'!MY:NB,4,0),0)</f>
        <v>1.1499333504230713</v>
      </c>
      <c r="H236" s="43">
        <v>0</v>
      </c>
      <c r="I236" s="43"/>
      <c r="J236" s="43">
        <v>0</v>
      </c>
      <c r="K236" s="46">
        <f>IFERROR(SUMIF('4.4製品課実績'!$A:$A,'4.仕掛品(製品課)'!A236,'4.4製品課実績'!C:C),"")</f>
        <v>0</v>
      </c>
      <c r="L236" s="46">
        <f t="shared" ca="1" si="41"/>
        <v>0</v>
      </c>
      <c r="M236" s="46">
        <f t="shared" ca="1" si="33"/>
        <v>0</v>
      </c>
      <c r="N236" s="46"/>
      <c r="O236" s="46"/>
      <c r="P236" s="46"/>
      <c r="Q236" s="46"/>
      <c r="R236" s="52">
        <f ca="1">SUMIF('4.1製品別資材価格'!$A:$C,A236,'4.1製品別資材価格'!$C:$C)</f>
        <v>0</v>
      </c>
      <c r="S236" s="46">
        <f t="shared" ca="1" si="42"/>
        <v>0</v>
      </c>
      <c r="T236" s="46">
        <f t="shared" ca="1" si="34"/>
        <v>0</v>
      </c>
      <c r="U236" s="46">
        <f>IFERROR(SUMIF('4.4製品課実績'!$A:$A,'4.仕掛品(製品課)'!A236,'4.4製品課実績'!D:D),"")</f>
        <v>0</v>
      </c>
      <c r="V236" s="46">
        <f t="shared" si="35"/>
        <v>0</v>
      </c>
      <c r="W236" s="46"/>
      <c r="X236" s="46">
        <f t="shared" si="36"/>
        <v>0</v>
      </c>
      <c r="Y236" s="46">
        <f t="shared" si="37"/>
        <v>0</v>
      </c>
      <c r="Z236" s="46">
        <f t="shared" si="38"/>
        <v>0</v>
      </c>
      <c r="AA236" s="46"/>
      <c r="AB236" s="46"/>
      <c r="AC236" s="46"/>
      <c r="AD236" s="46">
        <f t="shared" si="32"/>
        <v>0</v>
      </c>
      <c r="AE236" s="46">
        <f t="shared" ca="1" si="39"/>
        <v>0</v>
      </c>
      <c r="AF236" s="52">
        <f t="shared" ca="1" si="40"/>
        <v>0</v>
      </c>
      <c r="AG236" s="46">
        <f t="shared" si="43"/>
        <v>0</v>
      </c>
      <c r="AH236" s="46">
        <f t="shared" ca="1" si="44"/>
        <v>0</v>
      </c>
      <c r="AI236" s="46">
        <f>IFERROR(SUMIFS('4.3期末全在庫'!$G:$G,'4.3期末全在庫'!$B:$B,'4.仕掛品(製品課)'!A236,'4.3期末全在庫'!$K:$K,"半製品"),"")</f>
        <v>0</v>
      </c>
      <c r="AJ236" s="47"/>
      <c r="AK236" s="46">
        <f t="shared" ca="1" si="45"/>
        <v>0</v>
      </c>
      <c r="AL236" s="48"/>
      <c r="AM236" s="16"/>
      <c r="AN236" s="7"/>
      <c r="AO236" s="4">
        <v>0</v>
      </c>
      <c r="AQ236" s="3">
        <f t="shared" ca="1" si="46"/>
        <v>0</v>
      </c>
    </row>
    <row r="237" spans="1:43" ht="13.5" customHeight="1">
      <c r="A237" s="40">
        <v>20130100022</v>
      </c>
      <c r="B237" s="41" t="s">
        <v>321</v>
      </c>
      <c r="C237" s="41" t="s">
        <v>202</v>
      </c>
      <c r="D237" s="41"/>
      <c r="E237" s="41">
        <v>25.2</v>
      </c>
      <c r="F237" s="41" t="s">
        <v>236</v>
      </c>
      <c r="G237" s="42">
        <f ca="1">IFERROR(VLOOKUP(F237,'[1]2.仕掛品(製造部)'!MY:NB,4,0),0)</f>
        <v>1.349963068994019</v>
      </c>
      <c r="H237" s="43">
        <v>0</v>
      </c>
      <c r="I237" s="43"/>
      <c r="J237" s="43">
        <v>0</v>
      </c>
      <c r="K237" s="46">
        <f>IFERROR(SUMIF('4.4製品課実績'!$A:$A,'4.仕掛品(製品課)'!A237,'4.4製品課実績'!C:C),"")</f>
        <v>0</v>
      </c>
      <c r="L237" s="46">
        <f t="shared" ca="1" si="41"/>
        <v>0</v>
      </c>
      <c r="M237" s="46">
        <f t="shared" ca="1" si="33"/>
        <v>0</v>
      </c>
      <c r="N237" s="46"/>
      <c r="O237" s="46"/>
      <c r="P237" s="46"/>
      <c r="Q237" s="46"/>
      <c r="R237" s="52">
        <f ca="1">SUMIF('4.1製品別資材価格'!$A:$C,A237,'4.1製品別資材価格'!$C:$C)</f>
        <v>0</v>
      </c>
      <c r="S237" s="46">
        <f t="shared" ca="1" si="42"/>
        <v>0</v>
      </c>
      <c r="T237" s="46">
        <f t="shared" ca="1" si="34"/>
        <v>0</v>
      </c>
      <c r="U237" s="46">
        <f>IFERROR(SUMIF('4.4製品課実績'!$A:$A,'4.仕掛品(製品課)'!A237,'4.4製品課実績'!D:D),"")</f>
        <v>0</v>
      </c>
      <c r="V237" s="46">
        <f t="shared" si="35"/>
        <v>0</v>
      </c>
      <c r="W237" s="46"/>
      <c r="X237" s="46">
        <f t="shared" si="36"/>
        <v>0</v>
      </c>
      <c r="Y237" s="46">
        <f t="shared" si="37"/>
        <v>0</v>
      </c>
      <c r="Z237" s="46">
        <f t="shared" si="38"/>
        <v>0</v>
      </c>
      <c r="AA237" s="46"/>
      <c r="AB237" s="46"/>
      <c r="AC237" s="46"/>
      <c r="AD237" s="46">
        <f t="shared" si="32"/>
        <v>0</v>
      </c>
      <c r="AE237" s="46">
        <f t="shared" ca="1" si="39"/>
        <v>0</v>
      </c>
      <c r="AF237" s="52">
        <f t="shared" ca="1" si="40"/>
        <v>0</v>
      </c>
      <c r="AG237" s="46">
        <f t="shared" si="43"/>
        <v>0</v>
      </c>
      <c r="AH237" s="46">
        <f t="shared" ca="1" si="44"/>
        <v>0</v>
      </c>
      <c r="AI237" s="46">
        <f>IFERROR(SUMIFS('4.3期末全在庫'!$G:$G,'4.3期末全在庫'!$B:$B,'4.仕掛品(製品課)'!A237,'4.3期末全在庫'!$K:$K,"半製品"),"")</f>
        <v>0</v>
      </c>
      <c r="AJ237" s="47"/>
      <c r="AK237" s="46">
        <f t="shared" ca="1" si="45"/>
        <v>0</v>
      </c>
      <c r="AL237" s="48"/>
      <c r="AM237" s="16"/>
      <c r="AN237" s="7"/>
      <c r="AO237" s="4">
        <v>0</v>
      </c>
      <c r="AQ237" s="3">
        <f t="shared" ca="1" si="46"/>
        <v>0</v>
      </c>
    </row>
    <row r="238" spans="1:43" ht="13.5" customHeight="1">
      <c r="A238" s="40">
        <v>20130100023</v>
      </c>
      <c r="B238" s="41" t="s">
        <v>322</v>
      </c>
      <c r="C238" s="41" t="s">
        <v>202</v>
      </c>
      <c r="D238" s="41"/>
      <c r="E238" s="41">
        <v>26.72</v>
      </c>
      <c r="F238" s="41" t="s">
        <v>236</v>
      </c>
      <c r="G238" s="42">
        <f ca="1">IFERROR(VLOOKUP(F238,'[1]2.仕掛品(製造部)'!MY:NB,4,0),0)</f>
        <v>1.349963068994019</v>
      </c>
      <c r="H238" s="43">
        <v>0</v>
      </c>
      <c r="I238" s="43"/>
      <c r="J238" s="43">
        <v>0</v>
      </c>
      <c r="K238" s="46">
        <f>IFERROR(SUMIF('4.4製品課実績'!$A:$A,'4.仕掛品(製品課)'!A238,'4.4製品課実績'!C:C),"")</f>
        <v>0</v>
      </c>
      <c r="L238" s="46">
        <f t="shared" ca="1" si="41"/>
        <v>0</v>
      </c>
      <c r="M238" s="46">
        <f t="shared" ca="1" si="33"/>
        <v>0</v>
      </c>
      <c r="N238" s="46"/>
      <c r="O238" s="46"/>
      <c r="P238" s="46"/>
      <c r="Q238" s="46"/>
      <c r="R238" s="52">
        <f ca="1">SUMIF('4.1製品別資材価格'!$A:$C,A238,'4.1製品別資材価格'!$C:$C)</f>
        <v>0</v>
      </c>
      <c r="S238" s="46">
        <f t="shared" ca="1" si="42"/>
        <v>0</v>
      </c>
      <c r="T238" s="46">
        <f t="shared" ca="1" si="34"/>
        <v>0</v>
      </c>
      <c r="U238" s="46">
        <f>IFERROR(SUMIF('4.4製品課実績'!$A:$A,'4.仕掛品(製品課)'!A238,'4.4製品課実績'!D:D),"")</f>
        <v>0</v>
      </c>
      <c r="V238" s="46">
        <f t="shared" si="35"/>
        <v>0</v>
      </c>
      <c r="W238" s="46"/>
      <c r="X238" s="46">
        <f t="shared" si="36"/>
        <v>0</v>
      </c>
      <c r="Y238" s="46">
        <f t="shared" si="37"/>
        <v>0</v>
      </c>
      <c r="Z238" s="46">
        <f t="shared" si="38"/>
        <v>0</v>
      </c>
      <c r="AA238" s="46"/>
      <c r="AB238" s="46"/>
      <c r="AC238" s="46"/>
      <c r="AD238" s="46">
        <f t="shared" si="32"/>
        <v>0</v>
      </c>
      <c r="AE238" s="46">
        <f t="shared" ca="1" si="39"/>
        <v>0</v>
      </c>
      <c r="AF238" s="52">
        <f t="shared" ca="1" si="40"/>
        <v>0</v>
      </c>
      <c r="AG238" s="46">
        <f t="shared" si="43"/>
        <v>0</v>
      </c>
      <c r="AH238" s="46">
        <f t="shared" ca="1" si="44"/>
        <v>0</v>
      </c>
      <c r="AI238" s="46">
        <f>IFERROR(SUMIFS('4.3期末全在庫'!$G:$G,'4.3期末全在庫'!$B:$B,'4.仕掛品(製品課)'!A238,'4.3期末全在庫'!$K:$K,"半製品"),"")</f>
        <v>0</v>
      </c>
      <c r="AJ238" s="47"/>
      <c r="AK238" s="46">
        <f t="shared" ca="1" si="45"/>
        <v>0</v>
      </c>
      <c r="AL238" s="48"/>
      <c r="AM238" s="16"/>
      <c r="AN238" s="7"/>
      <c r="AO238" s="4">
        <v>0</v>
      </c>
      <c r="AQ238" s="3">
        <f t="shared" ca="1" si="46"/>
        <v>0</v>
      </c>
    </row>
    <row r="239" spans="1:43" ht="13.5" customHeight="1">
      <c r="A239" s="40">
        <v>20130400020</v>
      </c>
      <c r="B239" s="41" t="s">
        <v>323</v>
      </c>
      <c r="C239" s="41" t="s">
        <v>202</v>
      </c>
      <c r="D239" s="41"/>
      <c r="E239" s="41">
        <v>70</v>
      </c>
      <c r="F239" s="41" t="s">
        <v>126</v>
      </c>
      <c r="G239" s="42">
        <f ca="1">IFERROR(VLOOKUP(F239,'[1]2.仕掛品(製造部)'!MY:NB,4,0),0)</f>
        <v>1.2657092176984073</v>
      </c>
      <c r="H239" s="43">
        <v>0</v>
      </c>
      <c r="I239" s="43"/>
      <c r="J239" s="43">
        <v>0</v>
      </c>
      <c r="K239" s="46">
        <f>IFERROR(SUMIF('4.4製品課実績'!$A:$A,'4.仕掛品(製品課)'!A239,'4.4製品課実績'!C:C),"")</f>
        <v>0</v>
      </c>
      <c r="L239" s="46">
        <f t="shared" ca="1" si="41"/>
        <v>0</v>
      </c>
      <c r="M239" s="46">
        <f t="shared" ca="1" si="33"/>
        <v>0</v>
      </c>
      <c r="N239" s="46"/>
      <c r="O239" s="46"/>
      <c r="P239" s="46"/>
      <c r="Q239" s="46"/>
      <c r="R239" s="52">
        <f ca="1">SUMIF('4.1製品別資材価格'!$A:$C,A239,'4.1製品別資材価格'!$C:$C)</f>
        <v>0</v>
      </c>
      <c r="S239" s="46">
        <f t="shared" ca="1" si="42"/>
        <v>0</v>
      </c>
      <c r="T239" s="46">
        <f t="shared" ca="1" si="34"/>
        <v>0</v>
      </c>
      <c r="U239" s="46">
        <f>IFERROR(SUMIF('4.4製品課実績'!$A:$A,'4.仕掛品(製品課)'!A239,'4.4製品課実績'!D:D),"")</f>
        <v>0</v>
      </c>
      <c r="V239" s="46">
        <f t="shared" si="35"/>
        <v>0</v>
      </c>
      <c r="W239" s="46"/>
      <c r="X239" s="46">
        <f t="shared" si="36"/>
        <v>0</v>
      </c>
      <c r="Y239" s="46">
        <f t="shared" si="37"/>
        <v>0</v>
      </c>
      <c r="Z239" s="46">
        <f t="shared" si="38"/>
        <v>0</v>
      </c>
      <c r="AA239" s="46"/>
      <c r="AB239" s="46"/>
      <c r="AC239" s="46"/>
      <c r="AD239" s="46">
        <f t="shared" si="32"/>
        <v>0</v>
      </c>
      <c r="AE239" s="46">
        <f t="shared" ca="1" si="39"/>
        <v>0</v>
      </c>
      <c r="AF239" s="52">
        <f t="shared" ca="1" si="40"/>
        <v>0</v>
      </c>
      <c r="AG239" s="46">
        <f t="shared" si="43"/>
        <v>0</v>
      </c>
      <c r="AH239" s="46">
        <f t="shared" ca="1" si="44"/>
        <v>0</v>
      </c>
      <c r="AI239" s="46">
        <f>IFERROR(SUMIFS('4.3期末全在庫'!$G:$G,'4.3期末全在庫'!$B:$B,'4.仕掛品(製品課)'!A239,'4.3期末全在庫'!$K:$K,"半製品"),"")</f>
        <v>0</v>
      </c>
      <c r="AJ239" s="47"/>
      <c r="AK239" s="46">
        <f t="shared" ca="1" si="45"/>
        <v>0</v>
      </c>
      <c r="AL239" s="48"/>
      <c r="AM239" s="16"/>
      <c r="AN239" s="7"/>
      <c r="AO239" s="4">
        <v>0</v>
      </c>
      <c r="AQ239" s="3">
        <f t="shared" ca="1" si="46"/>
        <v>0</v>
      </c>
    </row>
    <row r="240" spans="1:43" ht="13.5" customHeight="1">
      <c r="A240" s="40">
        <v>20130400021</v>
      </c>
      <c r="B240" s="41" t="s">
        <v>324</v>
      </c>
      <c r="C240" s="41" t="s">
        <v>202</v>
      </c>
      <c r="D240" s="41"/>
      <c r="E240" s="41">
        <v>5</v>
      </c>
      <c r="F240" s="41" t="s">
        <v>126</v>
      </c>
      <c r="G240" s="42">
        <f ca="1">IFERROR(VLOOKUP(F240,'[1]2.仕掛品(製造部)'!MY:NB,4,0),0)</f>
        <v>1.2657092176984073</v>
      </c>
      <c r="H240" s="43">
        <v>0</v>
      </c>
      <c r="I240" s="43"/>
      <c r="J240" s="43">
        <v>0</v>
      </c>
      <c r="K240" s="46">
        <f>IFERROR(SUMIF('4.4製品課実績'!$A:$A,'4.仕掛品(製品課)'!A240,'4.4製品課実績'!C:C),"")</f>
        <v>0</v>
      </c>
      <c r="L240" s="46">
        <f t="shared" ca="1" si="41"/>
        <v>0</v>
      </c>
      <c r="M240" s="46">
        <f t="shared" ca="1" si="33"/>
        <v>0</v>
      </c>
      <c r="N240" s="46"/>
      <c r="O240" s="46"/>
      <c r="P240" s="46"/>
      <c r="Q240" s="46"/>
      <c r="R240" s="52">
        <f ca="1">SUMIF('4.1製品別資材価格'!$A:$C,A240,'4.1製品別資材価格'!$C:$C)</f>
        <v>0</v>
      </c>
      <c r="S240" s="46">
        <f t="shared" ca="1" si="42"/>
        <v>0</v>
      </c>
      <c r="T240" s="46">
        <f t="shared" ca="1" si="34"/>
        <v>0</v>
      </c>
      <c r="U240" s="46">
        <f>IFERROR(SUMIF('4.4製品課実績'!$A:$A,'4.仕掛品(製品課)'!A240,'4.4製品課実績'!D:D),"")</f>
        <v>0</v>
      </c>
      <c r="V240" s="46">
        <f t="shared" si="35"/>
        <v>0</v>
      </c>
      <c r="W240" s="46"/>
      <c r="X240" s="46">
        <f t="shared" si="36"/>
        <v>0</v>
      </c>
      <c r="Y240" s="46">
        <f t="shared" si="37"/>
        <v>0</v>
      </c>
      <c r="Z240" s="46">
        <f t="shared" si="38"/>
        <v>0</v>
      </c>
      <c r="AA240" s="46"/>
      <c r="AB240" s="46"/>
      <c r="AC240" s="46"/>
      <c r="AD240" s="46">
        <f t="shared" si="32"/>
        <v>0</v>
      </c>
      <c r="AE240" s="46">
        <f t="shared" ca="1" si="39"/>
        <v>0</v>
      </c>
      <c r="AF240" s="52">
        <f t="shared" ca="1" si="40"/>
        <v>0</v>
      </c>
      <c r="AG240" s="46">
        <f t="shared" si="43"/>
        <v>0</v>
      </c>
      <c r="AH240" s="46">
        <f t="shared" ca="1" si="44"/>
        <v>0</v>
      </c>
      <c r="AI240" s="46">
        <f>IFERROR(SUMIFS('4.3期末全在庫'!$G:$G,'4.3期末全在庫'!$B:$B,'4.仕掛品(製品課)'!A240,'4.3期末全在庫'!$K:$K,"半製品"),"")</f>
        <v>0</v>
      </c>
      <c r="AJ240" s="47"/>
      <c r="AK240" s="46">
        <f t="shared" ca="1" si="45"/>
        <v>0</v>
      </c>
      <c r="AL240" s="48"/>
      <c r="AM240" s="16"/>
      <c r="AN240" s="7"/>
      <c r="AO240" s="4">
        <v>0</v>
      </c>
      <c r="AQ240" s="3">
        <f t="shared" ca="1" si="46"/>
        <v>0</v>
      </c>
    </row>
    <row r="241" spans="1:43" ht="13.5" customHeight="1">
      <c r="A241" s="40">
        <v>20130600002</v>
      </c>
      <c r="B241" s="41" t="s">
        <v>325</v>
      </c>
      <c r="C241" s="41" t="s">
        <v>202</v>
      </c>
      <c r="D241" s="41"/>
      <c r="E241" s="41">
        <v>120</v>
      </c>
      <c r="F241" s="41" t="s">
        <v>205</v>
      </c>
      <c r="G241" s="42">
        <f ca="1">IFERROR(VLOOKUP(F241,'[1]2.仕掛品(製造部)'!MY:NB,4,0),0)</f>
        <v>1.0344858154238405</v>
      </c>
      <c r="H241" s="43">
        <v>0</v>
      </c>
      <c r="I241" s="43"/>
      <c r="J241" s="43">
        <v>0</v>
      </c>
      <c r="K241" s="46">
        <f>IFERROR(SUMIF('4.4製品課実績'!$A:$A,'4.仕掛品(製品課)'!A241,'4.4製品課実績'!C:C),"")</f>
        <v>0</v>
      </c>
      <c r="L241" s="46">
        <f t="shared" ca="1" si="41"/>
        <v>0</v>
      </c>
      <c r="M241" s="46">
        <f t="shared" ca="1" si="33"/>
        <v>0</v>
      </c>
      <c r="N241" s="46"/>
      <c r="O241" s="46"/>
      <c r="P241" s="46"/>
      <c r="Q241" s="46"/>
      <c r="R241" s="52">
        <f ca="1">SUMIF('4.1製品別資材価格'!$A:$C,A241,'4.1製品別資材価格'!$C:$C)</f>
        <v>0</v>
      </c>
      <c r="S241" s="46">
        <f t="shared" ca="1" si="42"/>
        <v>0</v>
      </c>
      <c r="T241" s="46">
        <f t="shared" ca="1" si="34"/>
        <v>0</v>
      </c>
      <c r="U241" s="46">
        <f>IFERROR(SUMIF('4.4製品課実績'!$A:$A,'4.仕掛品(製品課)'!A241,'4.4製品課実績'!D:D),"")</f>
        <v>0</v>
      </c>
      <c r="V241" s="46">
        <f t="shared" si="35"/>
        <v>0</v>
      </c>
      <c r="W241" s="46"/>
      <c r="X241" s="46">
        <f t="shared" si="36"/>
        <v>0</v>
      </c>
      <c r="Y241" s="46">
        <f t="shared" si="37"/>
        <v>0</v>
      </c>
      <c r="Z241" s="46">
        <f t="shared" si="38"/>
        <v>0</v>
      </c>
      <c r="AA241" s="46"/>
      <c r="AB241" s="46"/>
      <c r="AC241" s="46"/>
      <c r="AD241" s="46">
        <f t="shared" si="32"/>
        <v>0</v>
      </c>
      <c r="AE241" s="46">
        <f t="shared" ca="1" si="39"/>
        <v>0</v>
      </c>
      <c r="AF241" s="52">
        <f t="shared" ca="1" si="40"/>
        <v>0</v>
      </c>
      <c r="AG241" s="46">
        <f t="shared" si="43"/>
        <v>0</v>
      </c>
      <c r="AH241" s="46">
        <f t="shared" ca="1" si="44"/>
        <v>0</v>
      </c>
      <c r="AI241" s="46">
        <f>IFERROR(SUMIFS('4.3期末全在庫'!$G:$G,'4.3期末全在庫'!$B:$B,'4.仕掛品(製品課)'!A241,'4.3期末全在庫'!$K:$K,"半製品"),"")</f>
        <v>0</v>
      </c>
      <c r="AJ241" s="47"/>
      <c r="AK241" s="46">
        <f t="shared" ca="1" si="45"/>
        <v>0</v>
      </c>
      <c r="AL241" s="48"/>
      <c r="AM241" s="16"/>
      <c r="AN241" s="7"/>
      <c r="AO241" s="4">
        <v>0</v>
      </c>
      <c r="AQ241" s="3">
        <f t="shared" ca="1" si="46"/>
        <v>0</v>
      </c>
    </row>
    <row r="242" spans="1:43" ht="13.5" customHeight="1">
      <c r="A242" s="40">
        <v>20130700019</v>
      </c>
      <c r="B242" s="41" t="s">
        <v>326</v>
      </c>
      <c r="C242" s="41" t="s">
        <v>202</v>
      </c>
      <c r="D242" s="41"/>
      <c r="E242" s="41">
        <v>450</v>
      </c>
      <c r="F242" s="41" t="s">
        <v>273</v>
      </c>
      <c r="G242" s="42">
        <f ca="1">IFERROR(VLOOKUP(F242,'[1]2.仕掛品(製造部)'!MY:NB,4,0),0)</f>
        <v>1.6947415974326687</v>
      </c>
      <c r="H242" s="43">
        <v>0</v>
      </c>
      <c r="I242" s="43"/>
      <c r="J242" s="43">
        <v>0</v>
      </c>
      <c r="K242" s="46">
        <f>IFERROR(SUMIF('4.4製品課実績'!$A:$A,'4.仕掛品(製品課)'!A242,'4.4製品課実績'!C:C),"")</f>
        <v>0</v>
      </c>
      <c r="L242" s="46">
        <f t="shared" ca="1" si="41"/>
        <v>0</v>
      </c>
      <c r="M242" s="46">
        <f t="shared" ca="1" si="33"/>
        <v>0</v>
      </c>
      <c r="N242" s="46"/>
      <c r="O242" s="46"/>
      <c r="P242" s="46"/>
      <c r="Q242" s="46"/>
      <c r="R242" s="52">
        <f ca="1">SUMIF('4.1製品別資材価格'!$A:$C,A242,'4.1製品別資材価格'!$C:$C)</f>
        <v>0</v>
      </c>
      <c r="S242" s="46">
        <f t="shared" ca="1" si="42"/>
        <v>0</v>
      </c>
      <c r="T242" s="46">
        <f t="shared" ca="1" si="34"/>
        <v>0</v>
      </c>
      <c r="U242" s="46">
        <f>IFERROR(SUMIF('4.4製品課実績'!$A:$A,'4.仕掛品(製品課)'!A242,'4.4製品課実績'!D:D),"")</f>
        <v>0</v>
      </c>
      <c r="V242" s="46">
        <f t="shared" si="35"/>
        <v>0</v>
      </c>
      <c r="W242" s="46"/>
      <c r="X242" s="46">
        <f t="shared" si="36"/>
        <v>0</v>
      </c>
      <c r="Y242" s="46">
        <f t="shared" si="37"/>
        <v>0</v>
      </c>
      <c r="Z242" s="46">
        <f t="shared" si="38"/>
        <v>0</v>
      </c>
      <c r="AA242" s="46"/>
      <c r="AB242" s="46"/>
      <c r="AC242" s="46"/>
      <c r="AD242" s="46">
        <f t="shared" si="32"/>
        <v>0</v>
      </c>
      <c r="AE242" s="46">
        <f t="shared" ca="1" si="39"/>
        <v>0</v>
      </c>
      <c r="AF242" s="52">
        <f t="shared" ca="1" si="40"/>
        <v>0</v>
      </c>
      <c r="AG242" s="46">
        <f t="shared" si="43"/>
        <v>0</v>
      </c>
      <c r="AH242" s="46">
        <f t="shared" ca="1" si="44"/>
        <v>0</v>
      </c>
      <c r="AI242" s="46">
        <f>IFERROR(SUMIFS('4.3期末全在庫'!$G:$G,'4.3期末全在庫'!$B:$B,'4.仕掛品(製品課)'!A242,'4.3期末全在庫'!$K:$K,"半製品"),"")</f>
        <v>0</v>
      </c>
      <c r="AJ242" s="47"/>
      <c r="AK242" s="46">
        <f t="shared" ca="1" si="45"/>
        <v>0</v>
      </c>
      <c r="AL242" s="48"/>
      <c r="AM242" s="16"/>
      <c r="AN242" s="7">
        <v>96.873747411600903</v>
      </c>
      <c r="AO242" s="4">
        <v>0</v>
      </c>
      <c r="AQ242" s="3">
        <f t="shared" ca="1" si="46"/>
        <v>0</v>
      </c>
    </row>
    <row r="243" spans="1:43" ht="13.5" customHeight="1">
      <c r="A243" s="40">
        <v>20130900007</v>
      </c>
      <c r="B243" s="41" t="s">
        <v>327</v>
      </c>
      <c r="C243" s="41" t="s">
        <v>202</v>
      </c>
      <c r="D243" s="41"/>
      <c r="E243" s="41">
        <v>750</v>
      </c>
      <c r="F243" s="41" t="s">
        <v>328</v>
      </c>
      <c r="G243" s="42">
        <f ca="1">IFERROR(VLOOKUP(F243,'[1]2.仕掛品(製造部)'!MY:NB,4,0),0)</f>
        <v>0</v>
      </c>
      <c r="H243" s="43">
        <v>0</v>
      </c>
      <c r="I243" s="43"/>
      <c r="J243" s="43">
        <v>0</v>
      </c>
      <c r="K243" s="46">
        <f>IFERROR(SUMIF('4.4製品課実績'!$A:$A,'4.仕掛品(製品課)'!A243,'4.4製品課実績'!C:C),"")</f>
        <v>0</v>
      </c>
      <c r="L243" s="46">
        <f t="shared" ca="1" si="41"/>
        <v>0</v>
      </c>
      <c r="M243" s="46">
        <f t="shared" ca="1" si="33"/>
        <v>0</v>
      </c>
      <c r="N243" s="46"/>
      <c r="O243" s="46"/>
      <c r="P243" s="46"/>
      <c r="Q243" s="46"/>
      <c r="R243" s="52">
        <f ca="1">SUMIF('4.1製品別資材価格'!$A:$C,A243,'4.1製品別資材価格'!$C:$C)</f>
        <v>0</v>
      </c>
      <c r="S243" s="46">
        <f t="shared" ca="1" si="42"/>
        <v>0</v>
      </c>
      <c r="T243" s="46">
        <f t="shared" ca="1" si="34"/>
        <v>0</v>
      </c>
      <c r="U243" s="46">
        <f>IFERROR(SUMIF('4.4製品課実績'!$A:$A,'4.仕掛品(製品課)'!A243,'4.4製品課実績'!D:D),"")</f>
        <v>0</v>
      </c>
      <c r="V243" s="46">
        <f t="shared" si="35"/>
        <v>0</v>
      </c>
      <c r="W243" s="46"/>
      <c r="X243" s="46">
        <f t="shared" si="36"/>
        <v>0</v>
      </c>
      <c r="Y243" s="46">
        <f t="shared" si="37"/>
        <v>0</v>
      </c>
      <c r="Z243" s="46">
        <f t="shared" si="38"/>
        <v>0</v>
      </c>
      <c r="AA243" s="46"/>
      <c r="AB243" s="46"/>
      <c r="AC243" s="46"/>
      <c r="AD243" s="46">
        <f t="shared" si="32"/>
        <v>0</v>
      </c>
      <c r="AE243" s="46">
        <f t="shared" ca="1" si="39"/>
        <v>0</v>
      </c>
      <c r="AF243" s="52">
        <f t="shared" ca="1" si="40"/>
        <v>0</v>
      </c>
      <c r="AG243" s="46">
        <f t="shared" si="43"/>
        <v>0</v>
      </c>
      <c r="AH243" s="46">
        <f t="shared" ca="1" si="44"/>
        <v>0</v>
      </c>
      <c r="AI243" s="46">
        <f>IFERROR(SUMIFS('4.3期末全在庫'!$G:$G,'4.3期末全在庫'!$B:$B,'4.仕掛品(製品課)'!A243,'4.3期末全在庫'!$K:$K,"半製品"),"")</f>
        <v>0</v>
      </c>
      <c r="AJ243" s="47"/>
      <c r="AK243" s="46">
        <f t="shared" ca="1" si="45"/>
        <v>0</v>
      </c>
      <c r="AL243" s="48"/>
      <c r="AM243" s="16"/>
      <c r="AN243" s="7"/>
      <c r="AO243" s="4">
        <v>0</v>
      </c>
      <c r="AQ243" s="3">
        <f t="shared" ca="1" si="46"/>
        <v>0</v>
      </c>
    </row>
    <row r="244" spans="1:43" ht="13.5" customHeight="1">
      <c r="A244" s="40">
        <v>20130900008</v>
      </c>
      <c r="B244" s="41" t="s">
        <v>329</v>
      </c>
      <c r="C244" s="41" t="s">
        <v>202</v>
      </c>
      <c r="D244" s="41"/>
      <c r="E244" s="41">
        <v>750</v>
      </c>
      <c r="F244" s="41" t="s">
        <v>226</v>
      </c>
      <c r="G244" s="42">
        <f ca="1">IFERROR(VLOOKUP(F244,'[1]2.仕掛品(製造部)'!MY:NB,4,0),0)</f>
        <v>0</v>
      </c>
      <c r="H244" s="43">
        <v>0</v>
      </c>
      <c r="I244" s="43"/>
      <c r="J244" s="43">
        <v>0</v>
      </c>
      <c r="K244" s="46">
        <f>IFERROR(SUMIF('4.4製品課実績'!$A:$A,'4.仕掛品(製品課)'!A244,'4.4製品課実績'!C:C),"")</f>
        <v>0</v>
      </c>
      <c r="L244" s="46">
        <f t="shared" ca="1" si="41"/>
        <v>0</v>
      </c>
      <c r="M244" s="46">
        <f t="shared" ca="1" si="33"/>
        <v>0</v>
      </c>
      <c r="N244" s="46"/>
      <c r="O244" s="46"/>
      <c r="P244" s="46"/>
      <c r="Q244" s="46"/>
      <c r="R244" s="52">
        <f ca="1">SUMIF('4.1製品別資材価格'!$A:$C,A244,'4.1製品別資材価格'!$C:$C)</f>
        <v>0</v>
      </c>
      <c r="S244" s="46">
        <f t="shared" ca="1" si="42"/>
        <v>0</v>
      </c>
      <c r="T244" s="46">
        <f t="shared" ca="1" si="34"/>
        <v>0</v>
      </c>
      <c r="U244" s="46">
        <f>IFERROR(SUMIF('4.4製品課実績'!$A:$A,'4.仕掛品(製品課)'!A244,'4.4製品課実績'!D:D),"")</f>
        <v>0</v>
      </c>
      <c r="V244" s="46">
        <f t="shared" si="35"/>
        <v>0</v>
      </c>
      <c r="W244" s="46"/>
      <c r="X244" s="46">
        <f t="shared" si="36"/>
        <v>0</v>
      </c>
      <c r="Y244" s="46">
        <f t="shared" si="37"/>
        <v>0</v>
      </c>
      <c r="Z244" s="46">
        <f t="shared" si="38"/>
        <v>0</v>
      </c>
      <c r="AA244" s="46"/>
      <c r="AB244" s="46"/>
      <c r="AC244" s="46"/>
      <c r="AD244" s="46">
        <f t="shared" si="32"/>
        <v>0</v>
      </c>
      <c r="AE244" s="46">
        <f t="shared" ca="1" si="39"/>
        <v>0</v>
      </c>
      <c r="AF244" s="52">
        <f t="shared" ca="1" si="40"/>
        <v>0</v>
      </c>
      <c r="AG244" s="46">
        <f t="shared" si="43"/>
        <v>0</v>
      </c>
      <c r="AH244" s="46">
        <f t="shared" ca="1" si="44"/>
        <v>0</v>
      </c>
      <c r="AI244" s="46">
        <f>IFERROR(SUMIFS('4.3期末全在庫'!$G:$G,'4.3期末全在庫'!$B:$B,'4.仕掛品(製品課)'!A244,'4.3期末全在庫'!$K:$K,"半製品"),"")</f>
        <v>0</v>
      </c>
      <c r="AJ244" s="47"/>
      <c r="AK244" s="46">
        <f t="shared" ca="1" si="45"/>
        <v>0</v>
      </c>
      <c r="AL244" s="48"/>
      <c r="AM244" s="16"/>
      <c r="AN244" s="7"/>
      <c r="AO244" s="4">
        <v>0</v>
      </c>
      <c r="AQ244" s="3">
        <f t="shared" ca="1" si="46"/>
        <v>0</v>
      </c>
    </row>
    <row r="245" spans="1:43" ht="13.5" customHeight="1">
      <c r="A245" s="40">
        <v>20130900018</v>
      </c>
      <c r="B245" s="41" t="s">
        <v>330</v>
      </c>
      <c r="C245" s="41" t="s">
        <v>202</v>
      </c>
      <c r="D245" s="41"/>
      <c r="E245" s="41">
        <v>500</v>
      </c>
      <c r="F245" s="41" t="s">
        <v>61</v>
      </c>
      <c r="G245" s="42">
        <f ca="1">IFERROR(VLOOKUP(F245,'[1]2.仕掛品(製造部)'!MY:NB,4,0),0)</f>
        <v>1.8947649106326334</v>
      </c>
      <c r="H245" s="43">
        <v>0</v>
      </c>
      <c r="I245" s="43"/>
      <c r="J245" s="43">
        <v>0</v>
      </c>
      <c r="K245" s="46">
        <f>IFERROR(SUMIF('4.4製品課実績'!$A:$A,'4.仕掛品(製品課)'!A245,'4.4製品課実績'!C:C),"")</f>
        <v>0</v>
      </c>
      <c r="L245" s="46">
        <f t="shared" ca="1" si="41"/>
        <v>0</v>
      </c>
      <c r="M245" s="46">
        <f t="shared" ca="1" si="33"/>
        <v>0</v>
      </c>
      <c r="N245" s="46"/>
      <c r="O245" s="46"/>
      <c r="P245" s="46"/>
      <c r="Q245" s="46"/>
      <c r="R245" s="52">
        <f ca="1">SUMIF('4.1製品別資材価格'!$A:$C,A245,'4.1製品別資材価格'!$C:$C)</f>
        <v>0</v>
      </c>
      <c r="S245" s="46">
        <f t="shared" ca="1" si="42"/>
        <v>0</v>
      </c>
      <c r="T245" s="46">
        <f t="shared" ca="1" si="34"/>
        <v>0</v>
      </c>
      <c r="U245" s="46">
        <f>IFERROR(SUMIF('4.4製品課実績'!$A:$A,'4.仕掛品(製品課)'!A245,'4.4製品課実績'!D:D),"")</f>
        <v>0</v>
      </c>
      <c r="V245" s="46">
        <f t="shared" si="35"/>
        <v>0</v>
      </c>
      <c r="W245" s="46"/>
      <c r="X245" s="46">
        <f t="shared" si="36"/>
        <v>0</v>
      </c>
      <c r="Y245" s="46">
        <f t="shared" si="37"/>
        <v>0</v>
      </c>
      <c r="Z245" s="46">
        <f t="shared" si="38"/>
        <v>0</v>
      </c>
      <c r="AA245" s="46"/>
      <c r="AB245" s="46"/>
      <c r="AC245" s="46"/>
      <c r="AD245" s="46">
        <f t="shared" si="32"/>
        <v>0</v>
      </c>
      <c r="AE245" s="46">
        <f t="shared" ca="1" si="39"/>
        <v>0</v>
      </c>
      <c r="AF245" s="52">
        <f t="shared" ca="1" si="40"/>
        <v>0</v>
      </c>
      <c r="AG245" s="46">
        <f t="shared" si="43"/>
        <v>0</v>
      </c>
      <c r="AH245" s="46">
        <f t="shared" ca="1" si="44"/>
        <v>0</v>
      </c>
      <c r="AI245" s="46">
        <f>IFERROR(SUMIFS('4.3期末全在庫'!$G:$G,'4.3期末全在庫'!$B:$B,'4.仕掛品(製品課)'!A245,'4.3期末全在庫'!$K:$K,"半製品"),"")</f>
        <v>0</v>
      </c>
      <c r="AJ245" s="47"/>
      <c r="AK245" s="46">
        <f t="shared" ca="1" si="45"/>
        <v>0</v>
      </c>
      <c r="AL245" s="48"/>
      <c r="AM245" s="16"/>
      <c r="AN245" s="7">
        <v>385.10547752148881</v>
      </c>
      <c r="AO245" s="4">
        <v>2012.6961606024418</v>
      </c>
      <c r="AQ245" s="3">
        <f t="shared" ca="1" si="46"/>
        <v>0</v>
      </c>
    </row>
    <row r="246" spans="1:43" ht="13.5" customHeight="1">
      <c r="A246" s="40">
        <v>20131000039</v>
      </c>
      <c r="B246" s="41" t="s">
        <v>331</v>
      </c>
      <c r="C246" s="41" t="s">
        <v>202</v>
      </c>
      <c r="D246" s="41"/>
      <c r="E246" s="41">
        <v>50</v>
      </c>
      <c r="F246" s="41" t="s">
        <v>61</v>
      </c>
      <c r="G246" s="42">
        <f ca="1">IFERROR(VLOOKUP(F246,'[1]2.仕掛品(製造部)'!MY:NB,4,0),0)</f>
        <v>1.8947649106326334</v>
      </c>
      <c r="H246" s="43">
        <v>0</v>
      </c>
      <c r="I246" s="43"/>
      <c r="J246" s="43">
        <v>0</v>
      </c>
      <c r="K246" s="46">
        <f>IFERROR(SUMIF('4.4製品課実績'!$A:$A,'4.仕掛品(製品課)'!A246,'4.4製品課実績'!C:C),"")</f>
        <v>0</v>
      </c>
      <c r="L246" s="46">
        <f t="shared" ca="1" si="41"/>
        <v>0</v>
      </c>
      <c r="M246" s="46">
        <f t="shared" ca="1" si="33"/>
        <v>0</v>
      </c>
      <c r="N246" s="46"/>
      <c r="O246" s="46"/>
      <c r="P246" s="46"/>
      <c r="Q246" s="46"/>
      <c r="R246" s="52">
        <f ca="1">SUMIF('4.1製品別資材価格'!$A:$C,A246,'4.1製品別資材価格'!$C:$C)</f>
        <v>0</v>
      </c>
      <c r="S246" s="46">
        <f t="shared" ca="1" si="42"/>
        <v>0</v>
      </c>
      <c r="T246" s="46">
        <f t="shared" ca="1" si="34"/>
        <v>0</v>
      </c>
      <c r="U246" s="46">
        <f>IFERROR(SUMIF('4.4製品課実績'!$A:$A,'4.仕掛品(製品課)'!A246,'4.4製品課実績'!D:D),"")</f>
        <v>0</v>
      </c>
      <c r="V246" s="46">
        <f t="shared" si="35"/>
        <v>0</v>
      </c>
      <c r="W246" s="46"/>
      <c r="X246" s="46">
        <f t="shared" si="36"/>
        <v>0</v>
      </c>
      <c r="Y246" s="46">
        <f t="shared" si="37"/>
        <v>0</v>
      </c>
      <c r="Z246" s="46">
        <f t="shared" si="38"/>
        <v>0</v>
      </c>
      <c r="AA246" s="46"/>
      <c r="AB246" s="46"/>
      <c r="AC246" s="46"/>
      <c r="AD246" s="46">
        <f t="shared" si="32"/>
        <v>0</v>
      </c>
      <c r="AE246" s="46">
        <f t="shared" ca="1" si="39"/>
        <v>0</v>
      </c>
      <c r="AF246" s="52">
        <f t="shared" ca="1" si="40"/>
        <v>0</v>
      </c>
      <c r="AG246" s="46">
        <f t="shared" si="43"/>
        <v>0</v>
      </c>
      <c r="AH246" s="46">
        <f t="shared" ca="1" si="44"/>
        <v>0</v>
      </c>
      <c r="AI246" s="46">
        <f>IFERROR(SUMIFS('4.3期末全在庫'!$G:$G,'4.3期末全在庫'!$B:$B,'4.仕掛品(製品課)'!A246,'4.3期末全在庫'!$K:$K,"半製品"),"")</f>
        <v>0</v>
      </c>
      <c r="AJ246" s="47"/>
      <c r="AK246" s="46">
        <f t="shared" ca="1" si="45"/>
        <v>0</v>
      </c>
      <c r="AL246" s="48"/>
      <c r="AM246" s="16"/>
      <c r="AN246" s="7">
        <v>86.116275383156207</v>
      </c>
      <c r="AO246" s="4">
        <v>301.8502572770152</v>
      </c>
      <c r="AQ246" s="3">
        <f t="shared" ca="1" si="46"/>
        <v>0</v>
      </c>
    </row>
    <row r="247" spans="1:43" ht="13.5" customHeight="1">
      <c r="A247" s="40">
        <v>20131200008</v>
      </c>
      <c r="B247" s="41" t="s">
        <v>332</v>
      </c>
      <c r="C247" s="41" t="s">
        <v>202</v>
      </c>
      <c r="D247" s="41"/>
      <c r="E247" s="41">
        <v>155</v>
      </c>
      <c r="F247" s="41" t="s">
        <v>333</v>
      </c>
      <c r="G247" s="42">
        <f ca="1">IFERROR(VLOOKUP(F247,'[1]2.仕掛品(製造部)'!MY:NB,4,0),0)</f>
        <v>1.8947649106326334</v>
      </c>
      <c r="H247" s="43">
        <v>0</v>
      </c>
      <c r="I247" s="43"/>
      <c r="J247" s="43">
        <v>0</v>
      </c>
      <c r="K247" s="46">
        <f>IFERROR(SUMIF('4.4製品課実績'!$A:$A,'4.仕掛品(製品課)'!A247,'4.4製品課実績'!C:C),"")</f>
        <v>0</v>
      </c>
      <c r="L247" s="46">
        <f t="shared" ca="1" si="41"/>
        <v>0</v>
      </c>
      <c r="M247" s="46">
        <f t="shared" ca="1" si="33"/>
        <v>0</v>
      </c>
      <c r="N247" s="46"/>
      <c r="O247" s="46"/>
      <c r="P247" s="46"/>
      <c r="Q247" s="46"/>
      <c r="R247" s="52">
        <f ca="1">SUMIF('4.1製品別資材価格'!$A:$C,A247,'4.1製品別資材価格'!$C:$C)</f>
        <v>0</v>
      </c>
      <c r="S247" s="46">
        <f t="shared" ca="1" si="42"/>
        <v>0</v>
      </c>
      <c r="T247" s="46">
        <f t="shared" ca="1" si="34"/>
        <v>0</v>
      </c>
      <c r="U247" s="46">
        <f>IFERROR(SUMIF('4.4製品課実績'!$A:$A,'4.仕掛品(製品課)'!A247,'4.4製品課実績'!D:D),"")</f>
        <v>0</v>
      </c>
      <c r="V247" s="46">
        <f t="shared" si="35"/>
        <v>0</v>
      </c>
      <c r="W247" s="46"/>
      <c r="X247" s="46">
        <f t="shared" si="36"/>
        <v>0</v>
      </c>
      <c r="Y247" s="46">
        <f t="shared" si="37"/>
        <v>0</v>
      </c>
      <c r="Z247" s="46">
        <f t="shared" si="38"/>
        <v>0</v>
      </c>
      <c r="AA247" s="46"/>
      <c r="AB247" s="46"/>
      <c r="AC247" s="46"/>
      <c r="AD247" s="46">
        <f t="shared" si="32"/>
        <v>0</v>
      </c>
      <c r="AE247" s="46">
        <f t="shared" ca="1" si="39"/>
        <v>0</v>
      </c>
      <c r="AF247" s="52">
        <f t="shared" ca="1" si="40"/>
        <v>0</v>
      </c>
      <c r="AG247" s="46">
        <f t="shared" si="43"/>
        <v>0</v>
      </c>
      <c r="AH247" s="46">
        <f t="shared" ca="1" si="44"/>
        <v>0</v>
      </c>
      <c r="AI247" s="46">
        <f>IFERROR(SUMIFS('4.3期末全在庫'!$G:$G,'4.3期末全在庫'!$B:$B,'4.仕掛品(製品課)'!A247,'4.3期末全在庫'!$K:$K,"半製品"),"")</f>
        <v>0</v>
      </c>
      <c r="AJ247" s="47"/>
      <c r="AK247" s="46">
        <f t="shared" ca="1" si="45"/>
        <v>0</v>
      </c>
      <c r="AL247" s="48"/>
      <c r="AM247" s="16"/>
      <c r="AN247" s="7">
        <v>900.60681438370682</v>
      </c>
      <c r="AO247" s="4">
        <v>2539.8884668778901</v>
      </c>
      <c r="AQ247" s="3">
        <f t="shared" ca="1" si="46"/>
        <v>0</v>
      </c>
    </row>
    <row r="248" spans="1:43" ht="13.5" customHeight="1">
      <c r="A248" s="40">
        <v>20131200009</v>
      </c>
      <c r="B248" s="41" t="s">
        <v>334</v>
      </c>
      <c r="C248" s="41" t="s">
        <v>202</v>
      </c>
      <c r="D248" s="41"/>
      <c r="E248" s="41">
        <v>180</v>
      </c>
      <c r="F248" s="41" t="s">
        <v>333</v>
      </c>
      <c r="G248" s="42">
        <f ca="1">IFERROR(VLOOKUP(F248,'[1]2.仕掛品(製造部)'!MY:NB,4,0),0)</f>
        <v>1.8947649106326334</v>
      </c>
      <c r="H248" s="43">
        <v>0</v>
      </c>
      <c r="I248" s="43"/>
      <c r="J248" s="43">
        <v>0</v>
      </c>
      <c r="K248" s="46">
        <f>IFERROR(SUMIF('4.4製品課実績'!$A:$A,'4.仕掛品(製品課)'!A248,'4.4製品課実績'!C:C),"")</f>
        <v>0</v>
      </c>
      <c r="L248" s="46">
        <f t="shared" ca="1" si="41"/>
        <v>0</v>
      </c>
      <c r="M248" s="46">
        <f t="shared" ca="1" si="33"/>
        <v>0</v>
      </c>
      <c r="N248" s="46"/>
      <c r="O248" s="46"/>
      <c r="P248" s="46"/>
      <c r="Q248" s="46"/>
      <c r="R248" s="52">
        <f ca="1">SUMIF('4.1製品別資材価格'!$A:$C,A248,'4.1製品別資材価格'!$C:$C)</f>
        <v>0</v>
      </c>
      <c r="S248" s="46">
        <f t="shared" ca="1" si="42"/>
        <v>0</v>
      </c>
      <c r="T248" s="46">
        <f t="shared" ca="1" si="34"/>
        <v>0</v>
      </c>
      <c r="U248" s="46">
        <f>IFERROR(SUMIF('4.4製品課実績'!$A:$A,'4.仕掛品(製品課)'!A248,'4.4製品課実績'!D:D),"")</f>
        <v>0</v>
      </c>
      <c r="V248" s="46">
        <f t="shared" si="35"/>
        <v>0</v>
      </c>
      <c r="W248" s="46"/>
      <c r="X248" s="46">
        <f t="shared" si="36"/>
        <v>0</v>
      </c>
      <c r="Y248" s="46">
        <f t="shared" si="37"/>
        <v>0</v>
      </c>
      <c r="Z248" s="46">
        <f t="shared" si="38"/>
        <v>0</v>
      </c>
      <c r="AA248" s="46"/>
      <c r="AB248" s="46"/>
      <c r="AC248" s="46"/>
      <c r="AD248" s="46">
        <f t="shared" si="32"/>
        <v>0</v>
      </c>
      <c r="AE248" s="46">
        <f t="shared" ca="1" si="39"/>
        <v>0</v>
      </c>
      <c r="AF248" s="52">
        <f t="shared" ca="1" si="40"/>
        <v>0</v>
      </c>
      <c r="AG248" s="46">
        <f t="shared" si="43"/>
        <v>0</v>
      </c>
      <c r="AH248" s="46">
        <f t="shared" ca="1" si="44"/>
        <v>0</v>
      </c>
      <c r="AI248" s="46">
        <f>IFERROR(SUMIFS('4.3期末全在庫'!$G:$G,'4.3期末全在庫'!$B:$B,'4.仕掛品(製品課)'!A248,'4.3期末全在庫'!$K:$K,"半製品"),"")</f>
        <v>0</v>
      </c>
      <c r="AJ248" s="47"/>
      <c r="AK248" s="46">
        <f t="shared" ca="1" si="45"/>
        <v>0</v>
      </c>
      <c r="AL248" s="48"/>
      <c r="AM248" s="16"/>
      <c r="AN248" s="7"/>
      <c r="AO248" s="4">
        <v>0</v>
      </c>
      <c r="AQ248" s="3">
        <f t="shared" ca="1" si="46"/>
        <v>0</v>
      </c>
    </row>
    <row r="249" spans="1:43" ht="13.5" customHeight="1">
      <c r="A249" s="40">
        <v>20140100011</v>
      </c>
      <c r="B249" s="41" t="s">
        <v>335</v>
      </c>
      <c r="C249" s="41" t="s">
        <v>202</v>
      </c>
      <c r="D249" s="41"/>
      <c r="E249" s="41">
        <v>145</v>
      </c>
      <c r="F249" s="41" t="s">
        <v>215</v>
      </c>
      <c r="G249" s="42">
        <f ca="1">IFERROR(VLOOKUP(F249,'[1]2.仕掛品(製造部)'!MY:NB,4,0),0)</f>
        <v>1.322810826649603</v>
      </c>
      <c r="H249" s="43">
        <v>0</v>
      </c>
      <c r="I249" s="43"/>
      <c r="J249" s="43">
        <v>0</v>
      </c>
      <c r="K249" s="46">
        <f>IFERROR(SUMIF('4.4製品課実績'!$A:$A,'4.仕掛品(製品課)'!A249,'4.4製品課実績'!C:C),"")</f>
        <v>166</v>
      </c>
      <c r="L249" s="46">
        <f t="shared" ca="1" si="41"/>
        <v>31840.056597455943</v>
      </c>
      <c r="M249" s="46">
        <f t="shared" ca="1" si="33"/>
        <v>33988.170738056833</v>
      </c>
      <c r="N249" s="46"/>
      <c r="O249" s="46"/>
      <c r="P249" s="46"/>
      <c r="Q249" s="46"/>
      <c r="R249" s="52">
        <f ca="1">SUMIF('4.1製品別資材価格'!$A:$C,A249,'4.1製品別資材価格'!$C:$C)</f>
        <v>2510.1255003287674</v>
      </c>
      <c r="S249" s="46">
        <f t="shared" ca="1" si="42"/>
        <v>416680.83305457537</v>
      </c>
      <c r="T249" s="46">
        <f t="shared" ca="1" si="34"/>
        <v>329421.33303426631</v>
      </c>
      <c r="U249" s="46">
        <f>IFERROR(SUMIF('4.4製品課実績'!$A:$A,'4.仕掛品(製品課)'!A249,'4.4製品課実績'!D:D),"")</f>
        <v>605</v>
      </c>
      <c r="V249" s="46">
        <f t="shared" si="35"/>
        <v>69600.147809037866</v>
      </c>
      <c r="W249" s="46"/>
      <c r="X249" s="46">
        <f t="shared" si="36"/>
        <v>0</v>
      </c>
      <c r="Y249" s="46">
        <f t="shared" si="37"/>
        <v>24070</v>
      </c>
      <c r="Z249" s="46">
        <f t="shared" si="38"/>
        <v>10258.41866310674</v>
      </c>
      <c r="AA249" s="46"/>
      <c r="AB249" s="46"/>
      <c r="AC249" s="46"/>
      <c r="AD249" s="46">
        <f t="shared" si="32"/>
        <v>166</v>
      </c>
      <c r="AE249" s="46">
        <f t="shared" ca="1" si="39"/>
        <v>443268.07024446782</v>
      </c>
      <c r="AF249" s="52">
        <f t="shared" ca="1" si="40"/>
        <v>2670.2895797859505</v>
      </c>
      <c r="AG249" s="46">
        <f t="shared" si="43"/>
        <v>0</v>
      </c>
      <c r="AH249" s="46">
        <f t="shared" ca="1" si="44"/>
        <v>0</v>
      </c>
      <c r="AI249" s="46">
        <f>IFERROR(SUMIFS('4.3期末全在庫'!$G:$G,'4.3期末全在庫'!$B:$B,'4.仕掛品(製品課)'!A249,'4.3期末全在庫'!$K:$K,"半製品"),"")</f>
        <v>0</v>
      </c>
      <c r="AJ249" s="47"/>
      <c r="AK249" s="46">
        <f t="shared" ca="1" si="45"/>
        <v>0</v>
      </c>
      <c r="AL249" s="48"/>
      <c r="AM249" s="16"/>
      <c r="AN249" s="7"/>
      <c r="AO249" s="4">
        <v>0</v>
      </c>
      <c r="AQ249" s="3" t="str">
        <f t="shared" ca="1" si="46"/>
        <v>ok</v>
      </c>
    </row>
    <row r="250" spans="1:43" ht="13.5" customHeight="1">
      <c r="A250" s="40">
        <v>20140300011</v>
      </c>
      <c r="B250" s="41" t="s">
        <v>336</v>
      </c>
      <c r="C250" s="41" t="s">
        <v>202</v>
      </c>
      <c r="D250" s="41"/>
      <c r="E250" s="41">
        <v>77.5</v>
      </c>
      <c r="F250" s="41" t="s">
        <v>108</v>
      </c>
      <c r="G250" s="42">
        <f ca="1">IFERROR(VLOOKUP(F250,'[1]2.仕掛品(製造部)'!MY:NB,4,0),0)</f>
        <v>1.1499333504230713</v>
      </c>
      <c r="H250" s="43">
        <v>0</v>
      </c>
      <c r="I250" s="43"/>
      <c r="J250" s="43">
        <v>0</v>
      </c>
      <c r="K250" s="46">
        <f>IFERROR(SUMIF('4.4製品課実績'!$A:$A,'4.仕掛品(製品課)'!A250,'4.4製品課実績'!C:C),"")</f>
        <v>0</v>
      </c>
      <c r="L250" s="46">
        <f t="shared" ca="1" si="41"/>
        <v>0</v>
      </c>
      <c r="M250" s="46">
        <f t="shared" ca="1" si="33"/>
        <v>0</v>
      </c>
      <c r="N250" s="46"/>
      <c r="O250" s="46"/>
      <c r="P250" s="46"/>
      <c r="Q250" s="46"/>
      <c r="R250" s="52">
        <f ca="1">SUMIF('4.1製品別資材価格'!$A:$C,A250,'4.1製品別資材価格'!$C:$C)</f>
        <v>0</v>
      </c>
      <c r="S250" s="46">
        <f t="shared" ca="1" si="42"/>
        <v>0</v>
      </c>
      <c r="T250" s="46">
        <f t="shared" ca="1" si="34"/>
        <v>0</v>
      </c>
      <c r="U250" s="46">
        <f>IFERROR(SUMIF('4.4製品課実績'!$A:$A,'4.仕掛品(製品課)'!A250,'4.4製品課実績'!D:D),"")</f>
        <v>0</v>
      </c>
      <c r="V250" s="46">
        <f t="shared" si="35"/>
        <v>0</v>
      </c>
      <c r="W250" s="46"/>
      <c r="X250" s="46">
        <f t="shared" si="36"/>
        <v>0</v>
      </c>
      <c r="Y250" s="46">
        <f t="shared" si="37"/>
        <v>0</v>
      </c>
      <c r="Z250" s="46">
        <f t="shared" si="38"/>
        <v>0</v>
      </c>
      <c r="AA250" s="46"/>
      <c r="AB250" s="46"/>
      <c r="AC250" s="46"/>
      <c r="AD250" s="46">
        <f t="shared" si="32"/>
        <v>0</v>
      </c>
      <c r="AE250" s="46">
        <f t="shared" ca="1" si="39"/>
        <v>0</v>
      </c>
      <c r="AF250" s="52">
        <f t="shared" ca="1" si="40"/>
        <v>0</v>
      </c>
      <c r="AG250" s="46">
        <f t="shared" si="43"/>
        <v>0</v>
      </c>
      <c r="AH250" s="46">
        <f t="shared" ca="1" si="44"/>
        <v>0</v>
      </c>
      <c r="AI250" s="46">
        <f>IFERROR(SUMIFS('4.3期末全在庫'!$G:$G,'4.3期末全在庫'!$B:$B,'4.仕掛品(製品課)'!A250,'4.3期末全在庫'!$K:$K,"半製品"),"")</f>
        <v>0</v>
      </c>
      <c r="AJ250" s="47"/>
      <c r="AK250" s="46">
        <f t="shared" ca="1" si="45"/>
        <v>0</v>
      </c>
      <c r="AL250" s="48"/>
      <c r="AM250" s="16"/>
      <c r="AN250" s="7"/>
      <c r="AO250" s="4">
        <v>0</v>
      </c>
      <c r="AQ250" s="3">
        <f t="shared" ca="1" si="46"/>
        <v>0</v>
      </c>
    </row>
    <row r="251" spans="1:43" ht="13.5" customHeight="1">
      <c r="A251" s="40">
        <v>20140300012</v>
      </c>
      <c r="B251" s="41" t="s">
        <v>337</v>
      </c>
      <c r="C251" s="41" t="s">
        <v>202</v>
      </c>
      <c r="D251" s="41"/>
      <c r="E251" s="41">
        <v>77.5</v>
      </c>
      <c r="F251" s="41" t="s">
        <v>108</v>
      </c>
      <c r="G251" s="42">
        <f ca="1">IFERROR(VLOOKUP(F251,'[1]2.仕掛品(製造部)'!MY:NB,4,0),0)</f>
        <v>1.1499333504230713</v>
      </c>
      <c r="H251" s="43">
        <v>0</v>
      </c>
      <c r="I251" s="43"/>
      <c r="J251" s="43">
        <v>0</v>
      </c>
      <c r="K251" s="46">
        <f>IFERROR(SUMIF('4.4製品課実績'!$A:$A,'4.仕掛品(製品課)'!A251,'4.4製品課実績'!C:C),"")</f>
        <v>0</v>
      </c>
      <c r="L251" s="46">
        <f t="shared" ca="1" si="41"/>
        <v>0</v>
      </c>
      <c r="M251" s="46">
        <f t="shared" ca="1" si="33"/>
        <v>0</v>
      </c>
      <c r="N251" s="46"/>
      <c r="O251" s="46"/>
      <c r="P251" s="46"/>
      <c r="Q251" s="46"/>
      <c r="R251" s="52">
        <f ca="1">SUMIF('4.1製品別資材価格'!$A:$C,A251,'4.1製品別資材価格'!$C:$C)</f>
        <v>0</v>
      </c>
      <c r="S251" s="46">
        <f t="shared" ca="1" si="42"/>
        <v>0</v>
      </c>
      <c r="T251" s="46">
        <f t="shared" ca="1" si="34"/>
        <v>0</v>
      </c>
      <c r="U251" s="46">
        <f>IFERROR(SUMIF('4.4製品課実績'!$A:$A,'4.仕掛品(製品課)'!A251,'4.4製品課実績'!D:D),"")</f>
        <v>0</v>
      </c>
      <c r="V251" s="46">
        <f t="shared" si="35"/>
        <v>0</v>
      </c>
      <c r="W251" s="46"/>
      <c r="X251" s="46">
        <f t="shared" si="36"/>
        <v>0</v>
      </c>
      <c r="Y251" s="46">
        <f t="shared" si="37"/>
        <v>0</v>
      </c>
      <c r="Z251" s="46">
        <f t="shared" si="38"/>
        <v>0</v>
      </c>
      <c r="AA251" s="46"/>
      <c r="AB251" s="46"/>
      <c r="AC251" s="46"/>
      <c r="AD251" s="46">
        <f t="shared" si="32"/>
        <v>0</v>
      </c>
      <c r="AE251" s="46">
        <f t="shared" ca="1" si="39"/>
        <v>0</v>
      </c>
      <c r="AF251" s="52">
        <f t="shared" ca="1" si="40"/>
        <v>0</v>
      </c>
      <c r="AG251" s="46">
        <f t="shared" si="43"/>
        <v>0</v>
      </c>
      <c r="AH251" s="46">
        <f t="shared" ca="1" si="44"/>
        <v>0</v>
      </c>
      <c r="AI251" s="46">
        <f>IFERROR(SUMIFS('4.3期末全在庫'!$G:$G,'4.3期末全在庫'!$B:$B,'4.仕掛品(製品課)'!A251,'4.3期末全在庫'!$K:$K,"半製品"),"")</f>
        <v>0</v>
      </c>
      <c r="AJ251" s="47"/>
      <c r="AK251" s="46">
        <f t="shared" ca="1" si="45"/>
        <v>0</v>
      </c>
      <c r="AL251" s="48"/>
      <c r="AM251" s="16"/>
      <c r="AN251" s="7"/>
      <c r="AO251" s="4">
        <v>0</v>
      </c>
      <c r="AQ251" s="3">
        <f t="shared" ca="1" si="46"/>
        <v>0</v>
      </c>
    </row>
    <row r="252" spans="1:43" ht="13.5" customHeight="1">
      <c r="A252" s="40">
        <v>20140400047</v>
      </c>
      <c r="B252" s="41" t="s">
        <v>338</v>
      </c>
      <c r="C252" s="41" t="s">
        <v>202</v>
      </c>
      <c r="D252" s="41"/>
      <c r="E252" s="41">
        <v>25</v>
      </c>
      <c r="F252" s="41" t="s">
        <v>185</v>
      </c>
      <c r="G252" s="42">
        <f ca="1">IFERROR(VLOOKUP(F252,'[1]2.仕掛品(製造部)'!MY:NB,4,0),0)</f>
        <v>1.3486946843755108</v>
      </c>
      <c r="H252" s="43">
        <v>0</v>
      </c>
      <c r="I252" s="43"/>
      <c r="J252" s="43">
        <v>0</v>
      </c>
      <c r="K252" s="46">
        <f>IFERROR(SUMIF('4.4製品課実績'!$A:$A,'4.仕掛品(製品課)'!A252,'4.4製品課実績'!C:C),"")</f>
        <v>0</v>
      </c>
      <c r="L252" s="46">
        <f t="shared" ca="1" si="41"/>
        <v>0</v>
      </c>
      <c r="M252" s="46">
        <f t="shared" ca="1" si="33"/>
        <v>0</v>
      </c>
      <c r="N252" s="46"/>
      <c r="O252" s="46"/>
      <c r="P252" s="46"/>
      <c r="Q252" s="46"/>
      <c r="R252" s="52">
        <f ca="1">SUMIF('4.1製品別資材価格'!$A:$C,A252,'4.1製品別資材価格'!$C:$C)</f>
        <v>0</v>
      </c>
      <c r="S252" s="46">
        <f t="shared" ca="1" si="42"/>
        <v>0</v>
      </c>
      <c r="T252" s="46">
        <f t="shared" ca="1" si="34"/>
        <v>0</v>
      </c>
      <c r="U252" s="46">
        <f>IFERROR(SUMIF('4.4製品課実績'!$A:$A,'4.仕掛品(製品課)'!A252,'4.4製品課実績'!D:D),"")</f>
        <v>0</v>
      </c>
      <c r="V252" s="46">
        <f t="shared" si="35"/>
        <v>0</v>
      </c>
      <c r="W252" s="46"/>
      <c r="X252" s="46">
        <f t="shared" si="36"/>
        <v>0</v>
      </c>
      <c r="Y252" s="46">
        <f t="shared" si="37"/>
        <v>0</v>
      </c>
      <c r="Z252" s="46">
        <f t="shared" si="38"/>
        <v>0</v>
      </c>
      <c r="AA252" s="46"/>
      <c r="AB252" s="46"/>
      <c r="AC252" s="46"/>
      <c r="AD252" s="46">
        <f t="shared" si="32"/>
        <v>0</v>
      </c>
      <c r="AE252" s="46">
        <f t="shared" ca="1" si="39"/>
        <v>0</v>
      </c>
      <c r="AF252" s="52">
        <f t="shared" ca="1" si="40"/>
        <v>0</v>
      </c>
      <c r="AG252" s="46">
        <f t="shared" si="43"/>
        <v>0</v>
      </c>
      <c r="AH252" s="46">
        <f t="shared" ca="1" si="44"/>
        <v>0</v>
      </c>
      <c r="AI252" s="46">
        <f>IFERROR(SUMIFS('4.3期末全在庫'!$G:$G,'4.3期末全在庫'!$B:$B,'4.仕掛品(製品課)'!A252,'4.3期末全在庫'!$K:$K,"半製品"),"")</f>
        <v>0</v>
      </c>
      <c r="AJ252" s="47"/>
      <c r="AK252" s="46">
        <f t="shared" ca="1" si="45"/>
        <v>0</v>
      </c>
      <c r="AL252" s="48"/>
      <c r="AM252" s="16"/>
      <c r="AN252" s="7"/>
      <c r="AO252" s="4">
        <v>0</v>
      </c>
      <c r="AQ252" s="3">
        <f t="shared" ca="1" si="46"/>
        <v>0</v>
      </c>
    </row>
    <row r="253" spans="1:43" ht="13.5" customHeight="1">
      <c r="A253" s="40">
        <v>20140600054</v>
      </c>
      <c r="B253" s="41" t="s">
        <v>339</v>
      </c>
      <c r="C253" s="41" t="s">
        <v>202</v>
      </c>
      <c r="D253" s="41"/>
      <c r="E253" s="41">
        <v>32</v>
      </c>
      <c r="F253" s="41" t="s">
        <v>119</v>
      </c>
      <c r="G253" s="42">
        <f ca="1">IFERROR(VLOOKUP(F253,'[1]2.仕掛品(製造部)'!MY:NB,4,0),0)</f>
        <v>1.7935092587910133</v>
      </c>
      <c r="H253" s="43">
        <v>0</v>
      </c>
      <c r="I253" s="43"/>
      <c r="J253" s="43">
        <v>0</v>
      </c>
      <c r="K253" s="46">
        <f>IFERROR(SUMIF('4.4製品課実績'!$A:$A,'4.仕掛品(製品課)'!A253,'4.4製品課実績'!C:C),"")</f>
        <v>0</v>
      </c>
      <c r="L253" s="46">
        <f t="shared" ca="1" si="41"/>
        <v>0</v>
      </c>
      <c r="M253" s="46">
        <f t="shared" ca="1" si="33"/>
        <v>0</v>
      </c>
      <c r="N253" s="46"/>
      <c r="O253" s="46"/>
      <c r="P253" s="46"/>
      <c r="Q253" s="46"/>
      <c r="R253" s="52">
        <f ca="1">SUMIF('4.1製品別資材価格'!$A:$C,A253,'4.1製品別資材価格'!$C:$C)</f>
        <v>0</v>
      </c>
      <c r="S253" s="46">
        <f t="shared" ca="1" si="42"/>
        <v>0</v>
      </c>
      <c r="T253" s="46">
        <f t="shared" ca="1" si="34"/>
        <v>0</v>
      </c>
      <c r="U253" s="46">
        <f>IFERROR(SUMIF('4.4製品課実績'!$A:$A,'4.仕掛品(製品課)'!A253,'4.4製品課実績'!D:D),"")</f>
        <v>0</v>
      </c>
      <c r="V253" s="46">
        <f t="shared" si="35"/>
        <v>0</v>
      </c>
      <c r="W253" s="46"/>
      <c r="X253" s="46">
        <f t="shared" si="36"/>
        <v>0</v>
      </c>
      <c r="Y253" s="46">
        <f t="shared" si="37"/>
        <v>0</v>
      </c>
      <c r="Z253" s="46">
        <f t="shared" si="38"/>
        <v>0</v>
      </c>
      <c r="AA253" s="46"/>
      <c r="AB253" s="46"/>
      <c r="AC253" s="46"/>
      <c r="AD253" s="46">
        <f t="shared" si="32"/>
        <v>0</v>
      </c>
      <c r="AE253" s="46">
        <f t="shared" ca="1" si="39"/>
        <v>0</v>
      </c>
      <c r="AF253" s="52">
        <f t="shared" ca="1" si="40"/>
        <v>0</v>
      </c>
      <c r="AG253" s="46">
        <f t="shared" si="43"/>
        <v>0</v>
      </c>
      <c r="AH253" s="46">
        <f t="shared" ca="1" si="44"/>
        <v>0</v>
      </c>
      <c r="AI253" s="46">
        <f>IFERROR(SUMIFS('4.3期末全在庫'!$G:$G,'4.3期末全在庫'!$B:$B,'4.仕掛品(製品課)'!A253,'4.3期末全在庫'!$K:$K,"半製品"),"")</f>
        <v>0</v>
      </c>
      <c r="AJ253" s="47"/>
      <c r="AK253" s="46">
        <f t="shared" ca="1" si="45"/>
        <v>0</v>
      </c>
      <c r="AL253" s="48"/>
      <c r="AM253" s="16"/>
      <c r="AN253" s="7"/>
      <c r="AO253" s="4">
        <v>0</v>
      </c>
      <c r="AQ253" s="3">
        <f t="shared" ca="1" si="46"/>
        <v>0</v>
      </c>
    </row>
    <row r="254" spans="1:43" ht="13.5" customHeight="1">
      <c r="A254" s="40">
        <v>20140700009</v>
      </c>
      <c r="B254" s="41" t="s">
        <v>340</v>
      </c>
      <c r="C254" s="41" t="s">
        <v>202</v>
      </c>
      <c r="D254" s="41"/>
      <c r="E254" s="41">
        <v>75</v>
      </c>
      <c r="F254" s="41" t="s">
        <v>341</v>
      </c>
      <c r="G254" s="42">
        <f ca="1">IFERROR(VLOOKUP(F254,'[1]2.仕掛品(製造部)'!MY:NB,4,0),0)</f>
        <v>1.9177072016337864</v>
      </c>
      <c r="H254" s="43">
        <v>0</v>
      </c>
      <c r="I254" s="43"/>
      <c r="J254" s="43">
        <v>0</v>
      </c>
      <c r="K254" s="46">
        <f>IFERROR(SUMIF('4.4製品課実績'!$A:$A,'4.仕掛品(製品課)'!A254,'4.4製品課実績'!C:C),"")</f>
        <v>0</v>
      </c>
      <c r="L254" s="46">
        <f t="shared" ca="1" si="41"/>
        <v>0</v>
      </c>
      <c r="M254" s="46">
        <f t="shared" ca="1" si="33"/>
        <v>0</v>
      </c>
      <c r="N254" s="46"/>
      <c r="O254" s="46"/>
      <c r="P254" s="46"/>
      <c r="Q254" s="46"/>
      <c r="R254" s="52">
        <f ca="1">SUMIF('4.1製品別資材価格'!$A:$C,A254,'4.1製品別資材価格'!$C:$C)</f>
        <v>0</v>
      </c>
      <c r="S254" s="46">
        <f t="shared" ca="1" si="42"/>
        <v>0</v>
      </c>
      <c r="T254" s="46">
        <f t="shared" ca="1" si="34"/>
        <v>0</v>
      </c>
      <c r="U254" s="46">
        <f>IFERROR(SUMIF('4.4製品課実績'!$A:$A,'4.仕掛品(製品課)'!A254,'4.4製品課実績'!D:D),"")</f>
        <v>0</v>
      </c>
      <c r="V254" s="46">
        <f t="shared" si="35"/>
        <v>0</v>
      </c>
      <c r="W254" s="46"/>
      <c r="X254" s="46">
        <f t="shared" si="36"/>
        <v>0</v>
      </c>
      <c r="Y254" s="46">
        <f t="shared" si="37"/>
        <v>0</v>
      </c>
      <c r="Z254" s="46">
        <f t="shared" si="38"/>
        <v>0</v>
      </c>
      <c r="AA254" s="46"/>
      <c r="AB254" s="46"/>
      <c r="AC254" s="46"/>
      <c r="AD254" s="46">
        <f t="shared" si="32"/>
        <v>0</v>
      </c>
      <c r="AE254" s="46">
        <f t="shared" ca="1" si="39"/>
        <v>0</v>
      </c>
      <c r="AF254" s="52">
        <f t="shared" ca="1" si="40"/>
        <v>0</v>
      </c>
      <c r="AG254" s="46">
        <f t="shared" si="43"/>
        <v>0</v>
      </c>
      <c r="AH254" s="46">
        <f t="shared" ca="1" si="44"/>
        <v>0</v>
      </c>
      <c r="AI254" s="46">
        <f>IFERROR(SUMIFS('4.3期末全在庫'!$G:$G,'4.3期末全在庫'!$B:$B,'4.仕掛品(製品課)'!A254,'4.3期末全在庫'!$K:$K,"半製品"),"")</f>
        <v>0</v>
      </c>
      <c r="AJ254" s="47"/>
      <c r="AK254" s="46">
        <f t="shared" ca="1" si="45"/>
        <v>0</v>
      </c>
      <c r="AL254" s="48"/>
      <c r="AM254" s="16"/>
      <c r="AN254" s="7"/>
      <c r="AO254" s="4">
        <v>0</v>
      </c>
      <c r="AQ254" s="3">
        <f t="shared" ca="1" si="46"/>
        <v>0</v>
      </c>
    </row>
    <row r="255" spans="1:43" ht="13.5" customHeight="1">
      <c r="A255" s="40">
        <v>20150200021</v>
      </c>
      <c r="B255" s="41" t="s">
        <v>342</v>
      </c>
      <c r="C255" s="41" t="s">
        <v>202</v>
      </c>
      <c r="D255" s="41"/>
      <c r="E255" s="41">
        <v>130</v>
      </c>
      <c r="F255" s="41" t="s">
        <v>343</v>
      </c>
      <c r="G255" s="42">
        <f ca="1">IFERROR(VLOOKUP(F255,'[1]2.仕掛品(製造部)'!MY:NB,4,0),0)</f>
        <v>0</v>
      </c>
      <c r="H255" s="43">
        <v>0</v>
      </c>
      <c r="I255" s="43"/>
      <c r="J255" s="43">
        <v>0</v>
      </c>
      <c r="K255" s="46">
        <f>IFERROR(SUMIF('4.4製品課実績'!$A:$A,'4.仕掛品(製品課)'!A255,'4.4製品課実績'!C:C),"")</f>
        <v>0</v>
      </c>
      <c r="L255" s="46">
        <f t="shared" ca="1" si="41"/>
        <v>0</v>
      </c>
      <c r="M255" s="46">
        <f t="shared" ca="1" si="33"/>
        <v>0</v>
      </c>
      <c r="N255" s="46"/>
      <c r="O255" s="46"/>
      <c r="P255" s="46"/>
      <c r="Q255" s="46"/>
      <c r="R255" s="52">
        <f ca="1">SUMIF('4.1製品別資材価格'!$A:$C,A255,'4.1製品別資材価格'!$C:$C)</f>
        <v>0</v>
      </c>
      <c r="S255" s="46">
        <f t="shared" ca="1" si="42"/>
        <v>0</v>
      </c>
      <c r="T255" s="46">
        <f t="shared" ca="1" si="34"/>
        <v>0</v>
      </c>
      <c r="U255" s="46">
        <f>IFERROR(SUMIF('4.4製品課実績'!$A:$A,'4.仕掛品(製品課)'!A255,'4.4製品課実績'!D:D),"")</f>
        <v>0</v>
      </c>
      <c r="V255" s="46">
        <f t="shared" si="35"/>
        <v>0</v>
      </c>
      <c r="W255" s="46"/>
      <c r="X255" s="46">
        <f t="shared" si="36"/>
        <v>0</v>
      </c>
      <c r="Y255" s="46">
        <f t="shared" si="37"/>
        <v>0</v>
      </c>
      <c r="Z255" s="46">
        <f t="shared" si="38"/>
        <v>0</v>
      </c>
      <c r="AA255" s="46"/>
      <c r="AB255" s="46"/>
      <c r="AC255" s="46"/>
      <c r="AD255" s="46">
        <f t="shared" si="32"/>
        <v>0</v>
      </c>
      <c r="AE255" s="46">
        <f t="shared" ca="1" si="39"/>
        <v>0</v>
      </c>
      <c r="AF255" s="52">
        <f t="shared" ca="1" si="40"/>
        <v>0</v>
      </c>
      <c r="AG255" s="46">
        <f t="shared" si="43"/>
        <v>0</v>
      </c>
      <c r="AH255" s="46">
        <f t="shared" ca="1" si="44"/>
        <v>0</v>
      </c>
      <c r="AI255" s="46">
        <f>IFERROR(SUMIFS('4.3期末全在庫'!$G:$G,'4.3期末全在庫'!$B:$B,'4.仕掛品(製品課)'!A255,'4.3期末全在庫'!$K:$K,"半製品"),"")</f>
        <v>0</v>
      </c>
      <c r="AJ255" s="47"/>
      <c r="AK255" s="46">
        <f t="shared" ca="1" si="45"/>
        <v>0</v>
      </c>
      <c r="AL255" s="48"/>
      <c r="AM255" s="16"/>
      <c r="AN255" s="7"/>
      <c r="AO255" s="4">
        <v>0</v>
      </c>
      <c r="AQ255" s="3">
        <f t="shared" ca="1" si="46"/>
        <v>0</v>
      </c>
    </row>
    <row r="256" spans="1:43" ht="13.5" customHeight="1">
      <c r="A256" s="40">
        <v>20150500007</v>
      </c>
      <c r="B256" s="41" t="s">
        <v>344</v>
      </c>
      <c r="C256" s="41" t="s">
        <v>202</v>
      </c>
      <c r="D256" s="41"/>
      <c r="E256" s="41">
        <v>145</v>
      </c>
      <c r="F256" s="41" t="s">
        <v>215</v>
      </c>
      <c r="G256" s="42">
        <f ca="1">IFERROR(VLOOKUP(F256,'[1]2.仕掛品(製造部)'!MY:NB,4,0),0)</f>
        <v>1.322810826649603</v>
      </c>
      <c r="H256" s="43">
        <v>0</v>
      </c>
      <c r="I256" s="43"/>
      <c r="J256" s="43">
        <v>0</v>
      </c>
      <c r="K256" s="46">
        <f>IFERROR(SUMIF('4.4製品課実績'!$A:$A,'4.仕掛品(製品課)'!A256,'4.4製品課実績'!C:C),"")</f>
        <v>0</v>
      </c>
      <c r="L256" s="46">
        <f t="shared" ca="1" si="41"/>
        <v>0</v>
      </c>
      <c r="M256" s="46">
        <f t="shared" ca="1" si="33"/>
        <v>0</v>
      </c>
      <c r="N256" s="46"/>
      <c r="O256" s="46"/>
      <c r="P256" s="46"/>
      <c r="Q256" s="46"/>
      <c r="R256" s="52">
        <f ca="1">SUMIF('4.1製品別資材価格'!$A:$C,A256,'4.1製品別資材価格'!$C:$C)</f>
        <v>0</v>
      </c>
      <c r="S256" s="46">
        <f t="shared" ca="1" si="42"/>
        <v>0</v>
      </c>
      <c r="T256" s="46">
        <f t="shared" ca="1" si="34"/>
        <v>0</v>
      </c>
      <c r="U256" s="46">
        <f>IFERROR(SUMIF('4.4製品課実績'!$A:$A,'4.仕掛品(製品課)'!A256,'4.4製品課実績'!D:D),"")</f>
        <v>0</v>
      </c>
      <c r="V256" s="46">
        <f t="shared" si="35"/>
        <v>0</v>
      </c>
      <c r="W256" s="46"/>
      <c r="X256" s="46">
        <f t="shared" si="36"/>
        <v>0</v>
      </c>
      <c r="Y256" s="46">
        <f t="shared" si="37"/>
        <v>0</v>
      </c>
      <c r="Z256" s="46">
        <f t="shared" si="38"/>
        <v>0</v>
      </c>
      <c r="AA256" s="46"/>
      <c r="AB256" s="46"/>
      <c r="AC256" s="46"/>
      <c r="AD256" s="46">
        <f t="shared" si="32"/>
        <v>0</v>
      </c>
      <c r="AE256" s="46">
        <f t="shared" ca="1" si="39"/>
        <v>0</v>
      </c>
      <c r="AF256" s="52">
        <f t="shared" ca="1" si="40"/>
        <v>0</v>
      </c>
      <c r="AG256" s="46">
        <f t="shared" si="43"/>
        <v>0</v>
      </c>
      <c r="AH256" s="46">
        <f t="shared" ca="1" si="44"/>
        <v>0</v>
      </c>
      <c r="AI256" s="46">
        <f>IFERROR(SUMIFS('4.3期末全在庫'!$G:$G,'4.3期末全在庫'!$B:$B,'4.仕掛品(製品課)'!A256,'4.3期末全在庫'!$K:$K,"半製品"),"")</f>
        <v>0</v>
      </c>
      <c r="AJ256" s="47"/>
      <c r="AK256" s="46">
        <f t="shared" ca="1" si="45"/>
        <v>0</v>
      </c>
      <c r="AL256" s="48"/>
      <c r="AM256" s="16"/>
      <c r="AN256" s="7"/>
      <c r="AO256" s="4">
        <v>0</v>
      </c>
      <c r="AQ256" s="3">
        <f t="shared" ca="1" si="46"/>
        <v>0</v>
      </c>
    </row>
    <row r="257" spans="1:43" ht="13.5" customHeight="1">
      <c r="A257" s="40">
        <v>20150800037</v>
      </c>
      <c r="B257" s="41" t="s">
        <v>311</v>
      </c>
      <c r="C257" s="41" t="s">
        <v>202</v>
      </c>
      <c r="D257" s="41"/>
      <c r="E257" s="41">
        <v>5</v>
      </c>
      <c r="F257" s="41" t="s">
        <v>121</v>
      </c>
      <c r="G257" s="42">
        <f ca="1">IFERROR(VLOOKUP(F257,'[1]2.仕掛品(製造部)'!MY:NB,4,0),0)</f>
        <v>1.5486311464524407</v>
      </c>
      <c r="H257" s="43">
        <v>0</v>
      </c>
      <c r="I257" s="43"/>
      <c r="J257" s="43">
        <v>0</v>
      </c>
      <c r="K257" s="46">
        <f>IFERROR(SUMIF('4.4製品課実績'!$A:$A,'4.仕掛品(製品課)'!A257,'4.4製品課実績'!C:C),"")</f>
        <v>0</v>
      </c>
      <c r="L257" s="46">
        <f t="shared" ca="1" si="41"/>
        <v>0</v>
      </c>
      <c r="M257" s="46">
        <f t="shared" ca="1" si="33"/>
        <v>0</v>
      </c>
      <c r="N257" s="46"/>
      <c r="O257" s="46"/>
      <c r="P257" s="46"/>
      <c r="Q257" s="46"/>
      <c r="R257" s="52">
        <f ca="1">SUMIF('4.1製品別資材価格'!$A:$C,A257,'4.1製品別資材価格'!$C:$C)</f>
        <v>0</v>
      </c>
      <c r="S257" s="46">
        <f t="shared" ca="1" si="42"/>
        <v>0</v>
      </c>
      <c r="T257" s="46">
        <f t="shared" ca="1" si="34"/>
        <v>0</v>
      </c>
      <c r="U257" s="46">
        <f>IFERROR(SUMIF('4.4製品課実績'!$A:$A,'4.仕掛品(製品課)'!A257,'4.4製品課実績'!D:D),"")</f>
        <v>0</v>
      </c>
      <c r="V257" s="46">
        <f t="shared" si="35"/>
        <v>0</v>
      </c>
      <c r="W257" s="46"/>
      <c r="X257" s="46">
        <f t="shared" si="36"/>
        <v>0</v>
      </c>
      <c r="Y257" s="46">
        <f t="shared" si="37"/>
        <v>0</v>
      </c>
      <c r="Z257" s="46">
        <f t="shared" si="38"/>
        <v>0</v>
      </c>
      <c r="AA257" s="46"/>
      <c r="AB257" s="46"/>
      <c r="AC257" s="46"/>
      <c r="AD257" s="46">
        <f t="shared" si="32"/>
        <v>0</v>
      </c>
      <c r="AE257" s="46">
        <f t="shared" ca="1" si="39"/>
        <v>0</v>
      </c>
      <c r="AF257" s="52">
        <f t="shared" ca="1" si="40"/>
        <v>0</v>
      </c>
      <c r="AG257" s="46">
        <f t="shared" si="43"/>
        <v>0</v>
      </c>
      <c r="AH257" s="46">
        <f t="shared" ca="1" si="44"/>
        <v>0</v>
      </c>
      <c r="AI257" s="46">
        <f>IFERROR(SUMIFS('4.3期末全在庫'!$G:$G,'4.3期末全在庫'!$B:$B,'4.仕掛品(製品課)'!A257,'4.3期末全在庫'!$K:$K,"半製品"),"")</f>
        <v>0</v>
      </c>
      <c r="AJ257" s="47"/>
      <c r="AK257" s="46">
        <f t="shared" ca="1" si="45"/>
        <v>0</v>
      </c>
      <c r="AL257" s="48"/>
      <c r="AM257" s="16"/>
      <c r="AN257" s="7"/>
      <c r="AO257" s="4">
        <v>0</v>
      </c>
      <c r="AQ257" s="3">
        <f t="shared" ca="1" si="46"/>
        <v>0</v>
      </c>
    </row>
    <row r="258" spans="1:43" ht="13.5" customHeight="1">
      <c r="A258" s="40">
        <v>20151000033</v>
      </c>
      <c r="B258" s="41" t="s">
        <v>345</v>
      </c>
      <c r="C258" s="41" t="s">
        <v>202</v>
      </c>
      <c r="D258" s="41"/>
      <c r="E258" s="41">
        <v>75</v>
      </c>
      <c r="F258" s="41" t="s">
        <v>346</v>
      </c>
      <c r="G258" s="42">
        <f ca="1">IFERROR(VLOOKUP(F258,'[1]2.仕掛品(製造部)'!MY:NB,4,0),0)</f>
        <v>0</v>
      </c>
      <c r="H258" s="43">
        <v>0</v>
      </c>
      <c r="I258" s="43"/>
      <c r="J258" s="43">
        <v>0</v>
      </c>
      <c r="K258" s="46">
        <f>IFERROR(SUMIF('4.4製品課実績'!$A:$A,'4.仕掛品(製品課)'!A258,'4.4製品課実績'!C:C),"")</f>
        <v>0</v>
      </c>
      <c r="L258" s="46">
        <f t="shared" ca="1" si="41"/>
        <v>0</v>
      </c>
      <c r="M258" s="46">
        <f t="shared" ca="1" si="33"/>
        <v>0</v>
      </c>
      <c r="N258" s="46"/>
      <c r="O258" s="46"/>
      <c r="P258" s="46"/>
      <c r="Q258" s="46"/>
      <c r="R258" s="52">
        <f ca="1">SUMIF('4.1製品別資材価格'!$A:$C,A258,'4.1製品別資材価格'!$C:$C)</f>
        <v>0</v>
      </c>
      <c r="S258" s="46">
        <f t="shared" ca="1" si="42"/>
        <v>0</v>
      </c>
      <c r="T258" s="46">
        <f t="shared" ca="1" si="34"/>
        <v>0</v>
      </c>
      <c r="U258" s="46">
        <f>IFERROR(SUMIF('4.4製品課実績'!$A:$A,'4.仕掛品(製品課)'!A258,'4.4製品課実績'!D:D),"")</f>
        <v>0</v>
      </c>
      <c r="V258" s="46">
        <f t="shared" si="35"/>
        <v>0</v>
      </c>
      <c r="W258" s="46"/>
      <c r="X258" s="46">
        <f t="shared" si="36"/>
        <v>0</v>
      </c>
      <c r="Y258" s="46">
        <f t="shared" si="37"/>
        <v>0</v>
      </c>
      <c r="Z258" s="46">
        <f t="shared" si="38"/>
        <v>0</v>
      </c>
      <c r="AA258" s="46"/>
      <c r="AB258" s="46"/>
      <c r="AC258" s="46"/>
      <c r="AD258" s="46">
        <f t="shared" si="32"/>
        <v>0</v>
      </c>
      <c r="AE258" s="46">
        <f t="shared" ca="1" si="39"/>
        <v>0</v>
      </c>
      <c r="AF258" s="52">
        <f t="shared" ca="1" si="40"/>
        <v>0</v>
      </c>
      <c r="AG258" s="46">
        <f t="shared" si="43"/>
        <v>0</v>
      </c>
      <c r="AH258" s="46">
        <f t="shared" ca="1" si="44"/>
        <v>0</v>
      </c>
      <c r="AI258" s="46">
        <f>IFERROR(SUMIFS('4.3期末全在庫'!$G:$G,'4.3期末全在庫'!$B:$B,'4.仕掛品(製品課)'!A258,'4.3期末全在庫'!$K:$K,"半製品"),"")</f>
        <v>0</v>
      </c>
      <c r="AJ258" s="47"/>
      <c r="AK258" s="46">
        <f t="shared" ca="1" si="45"/>
        <v>0</v>
      </c>
      <c r="AL258" s="48"/>
      <c r="AM258" s="16"/>
      <c r="AN258" s="7"/>
      <c r="AO258" s="4">
        <v>0</v>
      </c>
      <c r="AQ258" s="3">
        <f t="shared" ca="1" si="46"/>
        <v>0</v>
      </c>
    </row>
    <row r="259" spans="1:43" ht="13.5" customHeight="1">
      <c r="A259" s="40">
        <v>20151200007</v>
      </c>
      <c r="B259" s="41" t="s">
        <v>347</v>
      </c>
      <c r="C259" s="41" t="s">
        <v>202</v>
      </c>
      <c r="D259" s="41"/>
      <c r="E259" s="41">
        <v>12.5</v>
      </c>
      <c r="F259" s="41" t="s">
        <v>45</v>
      </c>
      <c r="G259" s="42">
        <f ca="1">IFERROR(VLOOKUP(F259,'[1]2.仕掛品(製造部)'!MY:NB,4,0),0)</f>
        <v>1.2657092176984073</v>
      </c>
      <c r="H259" s="43">
        <v>0</v>
      </c>
      <c r="I259" s="43"/>
      <c r="J259" s="43">
        <v>0</v>
      </c>
      <c r="K259" s="46">
        <f>IFERROR(SUMIF('4.4製品課実績'!$A:$A,'4.仕掛品(製品課)'!A259,'4.4製品課実績'!C:C),"")</f>
        <v>0</v>
      </c>
      <c r="L259" s="46">
        <f t="shared" ca="1" si="41"/>
        <v>0</v>
      </c>
      <c r="M259" s="46">
        <f t="shared" ca="1" si="33"/>
        <v>0</v>
      </c>
      <c r="N259" s="46"/>
      <c r="O259" s="46"/>
      <c r="P259" s="46"/>
      <c r="Q259" s="46"/>
      <c r="R259" s="52">
        <f ca="1">SUMIF('4.1製品別資材価格'!$A:$C,A259,'4.1製品別資材価格'!$C:$C)</f>
        <v>0</v>
      </c>
      <c r="S259" s="46">
        <f t="shared" ca="1" si="42"/>
        <v>0</v>
      </c>
      <c r="T259" s="46">
        <f t="shared" ca="1" si="34"/>
        <v>0</v>
      </c>
      <c r="U259" s="46">
        <f>IFERROR(SUMIF('4.4製品課実績'!$A:$A,'4.仕掛品(製品課)'!A259,'4.4製品課実績'!D:D),"")</f>
        <v>0</v>
      </c>
      <c r="V259" s="46">
        <f t="shared" si="35"/>
        <v>0</v>
      </c>
      <c r="W259" s="46"/>
      <c r="X259" s="46">
        <f t="shared" si="36"/>
        <v>0</v>
      </c>
      <c r="Y259" s="46">
        <f t="shared" si="37"/>
        <v>0</v>
      </c>
      <c r="Z259" s="46">
        <f t="shared" si="38"/>
        <v>0</v>
      </c>
      <c r="AA259" s="46"/>
      <c r="AB259" s="46"/>
      <c r="AC259" s="46"/>
      <c r="AD259" s="46">
        <f t="shared" si="32"/>
        <v>0</v>
      </c>
      <c r="AE259" s="46">
        <f t="shared" ca="1" si="39"/>
        <v>0</v>
      </c>
      <c r="AF259" s="52">
        <f t="shared" ca="1" si="40"/>
        <v>0</v>
      </c>
      <c r="AG259" s="46">
        <f t="shared" si="43"/>
        <v>0</v>
      </c>
      <c r="AH259" s="46">
        <f t="shared" ca="1" si="44"/>
        <v>0</v>
      </c>
      <c r="AI259" s="46">
        <f>IFERROR(SUMIFS('4.3期末全在庫'!$G:$G,'4.3期末全在庫'!$B:$B,'4.仕掛品(製品課)'!A259,'4.3期末全在庫'!$K:$K,"半製品"),"")</f>
        <v>0</v>
      </c>
      <c r="AJ259" s="47"/>
      <c r="AK259" s="46">
        <f t="shared" ca="1" si="45"/>
        <v>0</v>
      </c>
      <c r="AL259" s="48"/>
      <c r="AM259" s="16"/>
      <c r="AN259" s="7"/>
      <c r="AO259" s="4">
        <v>0</v>
      </c>
      <c r="AQ259" s="3">
        <f t="shared" ca="1" si="46"/>
        <v>0</v>
      </c>
    </row>
    <row r="260" spans="1:43" ht="13.5" customHeight="1">
      <c r="A260" s="40">
        <v>20160100030</v>
      </c>
      <c r="B260" s="41" t="s">
        <v>348</v>
      </c>
      <c r="C260" s="41" t="s">
        <v>202</v>
      </c>
      <c r="D260" s="41"/>
      <c r="E260" s="41">
        <v>35</v>
      </c>
      <c r="F260" s="41" t="s">
        <v>57</v>
      </c>
      <c r="G260" s="42">
        <f ca="1">IFERROR(VLOOKUP(F260,'[1]2.仕掛品(製造部)'!MY:NB,4,0),0)</f>
        <v>1.1499333504230713</v>
      </c>
      <c r="H260" s="43">
        <v>0</v>
      </c>
      <c r="I260" s="43"/>
      <c r="J260" s="43">
        <v>0</v>
      </c>
      <c r="K260" s="46">
        <f>IFERROR(SUMIF('4.4製品課実績'!$A:$A,'4.仕掛品(製品課)'!A260,'4.4製品課実績'!C:C),"")</f>
        <v>0</v>
      </c>
      <c r="L260" s="46">
        <f t="shared" ca="1" si="41"/>
        <v>0</v>
      </c>
      <c r="M260" s="46">
        <f t="shared" ca="1" si="33"/>
        <v>0</v>
      </c>
      <c r="N260" s="46"/>
      <c r="O260" s="46"/>
      <c r="P260" s="46"/>
      <c r="Q260" s="46"/>
      <c r="R260" s="52">
        <f ca="1">SUMIF('4.1製品別資材価格'!$A:$C,A260,'4.1製品別資材価格'!$C:$C)</f>
        <v>0</v>
      </c>
      <c r="S260" s="46">
        <f t="shared" ca="1" si="42"/>
        <v>0</v>
      </c>
      <c r="T260" s="46">
        <f t="shared" ca="1" si="34"/>
        <v>0</v>
      </c>
      <c r="U260" s="46">
        <f>IFERROR(SUMIF('4.4製品課実績'!$A:$A,'4.仕掛品(製品課)'!A260,'4.4製品課実績'!D:D),"")</f>
        <v>0</v>
      </c>
      <c r="V260" s="46">
        <f t="shared" si="35"/>
        <v>0</v>
      </c>
      <c r="W260" s="46"/>
      <c r="X260" s="46">
        <f t="shared" si="36"/>
        <v>0</v>
      </c>
      <c r="Y260" s="46">
        <f t="shared" si="37"/>
        <v>0</v>
      </c>
      <c r="Z260" s="46">
        <f t="shared" si="38"/>
        <v>0</v>
      </c>
      <c r="AA260" s="46"/>
      <c r="AB260" s="46"/>
      <c r="AC260" s="46"/>
      <c r="AD260" s="46">
        <f t="shared" si="32"/>
        <v>0</v>
      </c>
      <c r="AE260" s="46">
        <f t="shared" ca="1" si="39"/>
        <v>0</v>
      </c>
      <c r="AF260" s="52">
        <f t="shared" ca="1" si="40"/>
        <v>0</v>
      </c>
      <c r="AG260" s="46">
        <f t="shared" si="43"/>
        <v>0</v>
      </c>
      <c r="AH260" s="46">
        <f t="shared" ca="1" si="44"/>
        <v>0</v>
      </c>
      <c r="AI260" s="46">
        <f>IFERROR(SUMIFS('4.3期末全在庫'!$G:$G,'4.3期末全在庫'!$B:$B,'4.仕掛品(製品課)'!A260,'4.3期末全在庫'!$K:$K,"半製品"),"")</f>
        <v>0</v>
      </c>
      <c r="AJ260" s="47"/>
      <c r="AK260" s="46">
        <f t="shared" ca="1" si="45"/>
        <v>0</v>
      </c>
      <c r="AL260" s="48"/>
      <c r="AM260" s="16"/>
      <c r="AN260" s="7"/>
      <c r="AO260" s="4">
        <v>0</v>
      </c>
      <c r="AQ260" s="3">
        <f t="shared" ca="1" si="46"/>
        <v>0</v>
      </c>
    </row>
    <row r="261" spans="1:43" ht="13.5" customHeight="1">
      <c r="A261" s="40">
        <v>20160100040</v>
      </c>
      <c r="B261" s="41" t="s">
        <v>349</v>
      </c>
      <c r="C261" s="41" t="s">
        <v>202</v>
      </c>
      <c r="D261" s="41"/>
      <c r="E261" s="41">
        <v>2.5</v>
      </c>
      <c r="F261" s="41" t="s">
        <v>57</v>
      </c>
      <c r="G261" s="42">
        <f ca="1">IFERROR(VLOOKUP(F261,'[1]2.仕掛品(製造部)'!MY:NB,4,0),0)</f>
        <v>1.1499333504230713</v>
      </c>
      <c r="H261" s="43">
        <v>0</v>
      </c>
      <c r="I261" s="43"/>
      <c r="J261" s="43">
        <v>0</v>
      </c>
      <c r="K261" s="46">
        <f>IFERROR(SUMIF('4.4製品課実績'!$A:$A,'4.仕掛品(製品課)'!A261,'4.4製品課実績'!C:C),"")</f>
        <v>0</v>
      </c>
      <c r="L261" s="46">
        <f t="shared" ca="1" si="41"/>
        <v>0</v>
      </c>
      <c r="M261" s="46">
        <f t="shared" ca="1" si="33"/>
        <v>0</v>
      </c>
      <c r="N261" s="46"/>
      <c r="O261" s="46"/>
      <c r="P261" s="46"/>
      <c r="Q261" s="46"/>
      <c r="R261" s="52">
        <f ca="1">SUMIF('4.1製品別資材価格'!$A:$C,A261,'4.1製品別資材価格'!$C:$C)</f>
        <v>0</v>
      </c>
      <c r="S261" s="46">
        <f t="shared" ca="1" si="42"/>
        <v>0</v>
      </c>
      <c r="T261" s="46">
        <f t="shared" ca="1" si="34"/>
        <v>0</v>
      </c>
      <c r="U261" s="46">
        <f>IFERROR(SUMIF('4.4製品課実績'!$A:$A,'4.仕掛品(製品課)'!A261,'4.4製品課実績'!D:D),"")</f>
        <v>0</v>
      </c>
      <c r="V261" s="46">
        <f t="shared" si="35"/>
        <v>0</v>
      </c>
      <c r="W261" s="46"/>
      <c r="X261" s="46">
        <f t="shared" si="36"/>
        <v>0</v>
      </c>
      <c r="Y261" s="46">
        <f t="shared" si="37"/>
        <v>0</v>
      </c>
      <c r="Z261" s="46">
        <f t="shared" si="38"/>
        <v>0</v>
      </c>
      <c r="AA261" s="46"/>
      <c r="AB261" s="46"/>
      <c r="AC261" s="46"/>
      <c r="AD261" s="46">
        <f t="shared" si="32"/>
        <v>0</v>
      </c>
      <c r="AE261" s="46">
        <f t="shared" ca="1" si="39"/>
        <v>0</v>
      </c>
      <c r="AF261" s="52">
        <f t="shared" ca="1" si="40"/>
        <v>0</v>
      </c>
      <c r="AG261" s="46">
        <f t="shared" si="43"/>
        <v>0</v>
      </c>
      <c r="AH261" s="46">
        <f t="shared" ca="1" si="44"/>
        <v>0</v>
      </c>
      <c r="AI261" s="46">
        <f>IFERROR(SUMIFS('4.3期末全在庫'!$G:$G,'4.3期末全在庫'!$B:$B,'4.仕掛品(製品課)'!A261,'4.3期末全在庫'!$K:$K,"半製品"),"")</f>
        <v>0</v>
      </c>
      <c r="AJ261" s="47"/>
      <c r="AK261" s="46">
        <f t="shared" ca="1" si="45"/>
        <v>0</v>
      </c>
      <c r="AL261" s="48"/>
      <c r="AM261" s="16"/>
      <c r="AN261" s="7"/>
      <c r="AO261" s="4">
        <v>0</v>
      </c>
      <c r="AQ261" s="3">
        <f t="shared" ca="1" si="46"/>
        <v>0</v>
      </c>
    </row>
    <row r="262" spans="1:43" ht="13.5" customHeight="1">
      <c r="A262" s="40">
        <v>20160200001</v>
      </c>
      <c r="B262" s="41" t="s">
        <v>350</v>
      </c>
      <c r="C262" s="41" t="s">
        <v>202</v>
      </c>
      <c r="D262" s="41"/>
      <c r="E262" s="41">
        <v>77.5</v>
      </c>
      <c r="F262" s="41" t="s">
        <v>57</v>
      </c>
      <c r="G262" s="42">
        <f ca="1">IFERROR(VLOOKUP(F262,'[1]2.仕掛品(製造部)'!MY:NB,4,0),0)</f>
        <v>1.1499333504230713</v>
      </c>
      <c r="H262" s="43">
        <v>0</v>
      </c>
      <c r="I262" s="43"/>
      <c r="J262" s="43">
        <v>0</v>
      </c>
      <c r="K262" s="46">
        <f>IFERROR(SUMIF('4.4製品課実績'!$A:$A,'4.仕掛品(製品課)'!A262,'4.4製品課実績'!C:C),"")</f>
        <v>0</v>
      </c>
      <c r="L262" s="46">
        <f t="shared" ca="1" si="41"/>
        <v>0</v>
      </c>
      <c r="M262" s="46">
        <f t="shared" ca="1" si="33"/>
        <v>0</v>
      </c>
      <c r="N262" s="46"/>
      <c r="O262" s="46"/>
      <c r="P262" s="46"/>
      <c r="Q262" s="46"/>
      <c r="R262" s="52">
        <f ca="1">SUMIF('4.1製品別資材価格'!$A:$C,A262,'4.1製品別資材価格'!$C:$C)</f>
        <v>0</v>
      </c>
      <c r="S262" s="46">
        <f t="shared" ca="1" si="42"/>
        <v>0</v>
      </c>
      <c r="T262" s="46">
        <f t="shared" ca="1" si="34"/>
        <v>0</v>
      </c>
      <c r="U262" s="46">
        <f>IFERROR(SUMIF('4.4製品課実績'!$A:$A,'4.仕掛品(製品課)'!A262,'4.4製品課実績'!D:D),"")</f>
        <v>0</v>
      </c>
      <c r="V262" s="46">
        <f t="shared" si="35"/>
        <v>0</v>
      </c>
      <c r="W262" s="46"/>
      <c r="X262" s="46">
        <f t="shared" si="36"/>
        <v>0</v>
      </c>
      <c r="Y262" s="46">
        <f t="shared" si="37"/>
        <v>0</v>
      </c>
      <c r="Z262" s="46">
        <f t="shared" si="38"/>
        <v>0</v>
      </c>
      <c r="AA262" s="46"/>
      <c r="AB262" s="46"/>
      <c r="AC262" s="46"/>
      <c r="AD262" s="46">
        <f t="shared" si="32"/>
        <v>0</v>
      </c>
      <c r="AE262" s="46">
        <f t="shared" ca="1" si="39"/>
        <v>0</v>
      </c>
      <c r="AF262" s="52">
        <f t="shared" ca="1" si="40"/>
        <v>0</v>
      </c>
      <c r="AG262" s="46">
        <f t="shared" si="43"/>
        <v>0</v>
      </c>
      <c r="AH262" s="46">
        <f t="shared" ca="1" si="44"/>
        <v>0</v>
      </c>
      <c r="AI262" s="46">
        <f>IFERROR(SUMIFS('4.3期末全在庫'!$G:$G,'4.3期末全在庫'!$B:$B,'4.仕掛品(製品課)'!A262,'4.3期末全在庫'!$K:$K,"半製品"),"")</f>
        <v>0</v>
      </c>
      <c r="AJ262" s="47"/>
      <c r="AK262" s="46">
        <f t="shared" ca="1" si="45"/>
        <v>0</v>
      </c>
      <c r="AL262" s="48"/>
      <c r="AM262" s="16"/>
      <c r="AN262" s="7"/>
      <c r="AO262" s="4">
        <v>830.53031922962475</v>
      </c>
      <c r="AQ262" s="3">
        <f t="shared" ca="1" si="46"/>
        <v>0</v>
      </c>
    </row>
    <row r="263" spans="1:43" ht="13.5" customHeight="1">
      <c r="A263" s="40">
        <v>20160200019</v>
      </c>
      <c r="B263" s="41" t="s">
        <v>351</v>
      </c>
      <c r="C263" s="41" t="s">
        <v>202</v>
      </c>
      <c r="D263" s="41"/>
      <c r="E263" s="41">
        <v>10</v>
      </c>
      <c r="F263" s="41" t="s">
        <v>93</v>
      </c>
      <c r="G263" s="42">
        <f ca="1">IFERROR(VLOOKUP(F263,'[1]2.仕掛品(製造部)'!MY:NB,4,0),0)</f>
        <v>1.5731245205740305</v>
      </c>
      <c r="H263" s="43">
        <v>0</v>
      </c>
      <c r="I263" s="43"/>
      <c r="J263" s="43">
        <v>0</v>
      </c>
      <c r="K263" s="46">
        <f>IFERROR(SUMIF('4.4製品課実績'!$A:$A,'4.仕掛品(製品課)'!A263,'4.4製品課実績'!C:C),"")</f>
        <v>0</v>
      </c>
      <c r="L263" s="46">
        <f t="shared" ca="1" si="41"/>
        <v>0</v>
      </c>
      <c r="M263" s="46">
        <f t="shared" ca="1" si="33"/>
        <v>0</v>
      </c>
      <c r="N263" s="46"/>
      <c r="O263" s="46"/>
      <c r="P263" s="46"/>
      <c r="Q263" s="46"/>
      <c r="R263" s="52">
        <f ca="1">SUMIF('4.1製品別資材価格'!$A:$C,A263,'4.1製品別資材価格'!$C:$C)</f>
        <v>0</v>
      </c>
      <c r="S263" s="46">
        <f t="shared" ca="1" si="42"/>
        <v>0</v>
      </c>
      <c r="T263" s="46">
        <f t="shared" ca="1" si="34"/>
        <v>0</v>
      </c>
      <c r="U263" s="46">
        <f>IFERROR(SUMIF('4.4製品課実績'!$A:$A,'4.仕掛品(製品課)'!A263,'4.4製品課実績'!D:D),"")</f>
        <v>0</v>
      </c>
      <c r="V263" s="46">
        <f t="shared" si="35"/>
        <v>0</v>
      </c>
      <c r="W263" s="46"/>
      <c r="X263" s="46">
        <f t="shared" si="36"/>
        <v>0</v>
      </c>
      <c r="Y263" s="46">
        <f t="shared" si="37"/>
        <v>0</v>
      </c>
      <c r="Z263" s="46">
        <f t="shared" si="38"/>
        <v>0</v>
      </c>
      <c r="AA263" s="46"/>
      <c r="AB263" s="46"/>
      <c r="AC263" s="46"/>
      <c r="AD263" s="46">
        <f t="shared" si="32"/>
        <v>0</v>
      </c>
      <c r="AE263" s="46">
        <f t="shared" ca="1" si="39"/>
        <v>0</v>
      </c>
      <c r="AF263" s="52">
        <f t="shared" ca="1" si="40"/>
        <v>0</v>
      </c>
      <c r="AG263" s="46">
        <f t="shared" si="43"/>
        <v>0</v>
      </c>
      <c r="AH263" s="46">
        <f t="shared" ca="1" si="44"/>
        <v>0</v>
      </c>
      <c r="AI263" s="46">
        <f>IFERROR(SUMIFS('4.3期末全在庫'!$G:$G,'4.3期末全在庫'!$B:$B,'4.仕掛品(製品課)'!A263,'4.3期末全在庫'!$K:$K,"半製品"),"")</f>
        <v>0</v>
      </c>
      <c r="AJ263" s="47"/>
      <c r="AK263" s="46">
        <f t="shared" ca="1" si="45"/>
        <v>0</v>
      </c>
      <c r="AL263" s="48"/>
      <c r="AM263" s="16"/>
      <c r="AN263" s="7"/>
      <c r="AO263" s="4">
        <v>0</v>
      </c>
      <c r="AQ263" s="3">
        <f t="shared" ca="1" si="46"/>
        <v>0</v>
      </c>
    </row>
    <row r="264" spans="1:43" ht="13.5" customHeight="1">
      <c r="A264" s="40">
        <v>20160500014</v>
      </c>
      <c r="B264" s="41" t="s">
        <v>352</v>
      </c>
      <c r="C264" s="41" t="s">
        <v>202</v>
      </c>
      <c r="D264" s="41"/>
      <c r="E264" s="41">
        <v>130</v>
      </c>
      <c r="F264" s="41" t="s">
        <v>353</v>
      </c>
      <c r="G264" s="42">
        <f ca="1">IFERROR(VLOOKUP(F264,'[1]2.仕掛品(製造部)'!MY:NB,4,0),0)</f>
        <v>2.7031087834885259</v>
      </c>
      <c r="H264" s="43">
        <v>0</v>
      </c>
      <c r="I264" s="43"/>
      <c r="J264" s="43">
        <v>0</v>
      </c>
      <c r="K264" s="46">
        <f>IFERROR(SUMIF('4.4製品課実績'!$A:$A,'4.仕掛品(製品課)'!A264,'4.4製品課実績'!C:C),"")</f>
        <v>0</v>
      </c>
      <c r="L264" s="46">
        <f t="shared" ca="1" si="41"/>
        <v>0</v>
      </c>
      <c r="M264" s="46">
        <f t="shared" ca="1" si="33"/>
        <v>0</v>
      </c>
      <c r="N264" s="46"/>
      <c r="O264" s="46"/>
      <c r="P264" s="46"/>
      <c r="Q264" s="46"/>
      <c r="R264" s="52">
        <f ca="1">SUMIF('4.1製品別資材価格'!$A:$C,A264,'4.1製品別資材価格'!$C:$C)</f>
        <v>0</v>
      </c>
      <c r="S264" s="46">
        <f t="shared" ca="1" si="42"/>
        <v>0</v>
      </c>
      <c r="T264" s="46">
        <f t="shared" ca="1" si="34"/>
        <v>0</v>
      </c>
      <c r="U264" s="46">
        <f>IFERROR(SUMIF('4.4製品課実績'!$A:$A,'4.仕掛品(製品課)'!A264,'4.4製品課実績'!D:D),"")</f>
        <v>0</v>
      </c>
      <c r="V264" s="46">
        <f t="shared" si="35"/>
        <v>0</v>
      </c>
      <c r="W264" s="46"/>
      <c r="X264" s="46">
        <f t="shared" si="36"/>
        <v>0</v>
      </c>
      <c r="Y264" s="46">
        <f t="shared" si="37"/>
        <v>0</v>
      </c>
      <c r="Z264" s="46">
        <f t="shared" si="38"/>
        <v>0</v>
      </c>
      <c r="AA264" s="46"/>
      <c r="AB264" s="46"/>
      <c r="AC264" s="46"/>
      <c r="AD264" s="46">
        <f t="shared" si="32"/>
        <v>0</v>
      </c>
      <c r="AE264" s="46">
        <f t="shared" ca="1" si="39"/>
        <v>0</v>
      </c>
      <c r="AF264" s="52">
        <f t="shared" ca="1" si="40"/>
        <v>0</v>
      </c>
      <c r="AG264" s="46">
        <f t="shared" si="43"/>
        <v>0</v>
      </c>
      <c r="AH264" s="46">
        <f t="shared" ca="1" si="44"/>
        <v>0</v>
      </c>
      <c r="AI264" s="46">
        <f>IFERROR(SUMIFS('4.3期末全在庫'!$G:$G,'4.3期末全在庫'!$B:$B,'4.仕掛品(製品課)'!A264,'4.3期末全在庫'!$K:$K,"半製品"),"")</f>
        <v>0</v>
      </c>
      <c r="AJ264" s="47"/>
      <c r="AK264" s="46">
        <f t="shared" ca="1" si="45"/>
        <v>0</v>
      </c>
      <c r="AL264" s="48"/>
      <c r="AM264" s="16"/>
      <c r="AN264" s="7"/>
      <c r="AO264" s="4">
        <v>0</v>
      </c>
      <c r="AQ264" s="3">
        <f t="shared" ca="1" si="46"/>
        <v>0</v>
      </c>
    </row>
    <row r="265" spans="1:43" ht="13.5" customHeight="1">
      <c r="A265" s="40">
        <v>20160900040</v>
      </c>
      <c r="B265" s="41" t="s">
        <v>354</v>
      </c>
      <c r="C265" s="41" t="s">
        <v>202</v>
      </c>
      <c r="D265" s="41"/>
      <c r="E265" s="41">
        <v>130</v>
      </c>
      <c r="F265" s="41" t="s">
        <v>353</v>
      </c>
      <c r="G265" s="42">
        <f ca="1">IFERROR(VLOOKUP(F265,'[1]2.仕掛品(製造部)'!MY:NB,4,0),0)</f>
        <v>2.7031087834885259</v>
      </c>
      <c r="H265" s="43">
        <v>0</v>
      </c>
      <c r="I265" s="43"/>
      <c r="J265" s="43">
        <v>0</v>
      </c>
      <c r="K265" s="46">
        <f>IFERROR(SUMIF('4.4製品課実績'!$A:$A,'4.仕掛品(製品課)'!A265,'4.4製品課実績'!C:C),"")</f>
        <v>0</v>
      </c>
      <c r="L265" s="46">
        <f t="shared" ca="1" si="41"/>
        <v>0</v>
      </c>
      <c r="M265" s="46">
        <f t="shared" ca="1" si="33"/>
        <v>0</v>
      </c>
      <c r="N265" s="46"/>
      <c r="O265" s="46"/>
      <c r="P265" s="46"/>
      <c r="Q265" s="46"/>
      <c r="R265" s="52">
        <f ca="1">SUMIF('4.1製品別資材価格'!$A:$C,A265,'4.1製品別資材価格'!$C:$C)</f>
        <v>0</v>
      </c>
      <c r="S265" s="46">
        <f t="shared" ca="1" si="42"/>
        <v>0</v>
      </c>
      <c r="T265" s="46">
        <f t="shared" ca="1" si="34"/>
        <v>0</v>
      </c>
      <c r="U265" s="46">
        <f>IFERROR(SUMIF('4.4製品課実績'!$A:$A,'4.仕掛品(製品課)'!A265,'4.4製品課実績'!D:D),"")</f>
        <v>0</v>
      </c>
      <c r="V265" s="46">
        <f t="shared" si="35"/>
        <v>0</v>
      </c>
      <c r="W265" s="46"/>
      <c r="X265" s="46">
        <f t="shared" si="36"/>
        <v>0</v>
      </c>
      <c r="Y265" s="46">
        <f t="shared" si="37"/>
        <v>0</v>
      </c>
      <c r="Z265" s="46">
        <f t="shared" si="38"/>
        <v>0</v>
      </c>
      <c r="AA265" s="46"/>
      <c r="AB265" s="46"/>
      <c r="AC265" s="46"/>
      <c r="AD265" s="46">
        <f t="shared" si="32"/>
        <v>0</v>
      </c>
      <c r="AE265" s="46">
        <f t="shared" ca="1" si="39"/>
        <v>0</v>
      </c>
      <c r="AF265" s="52">
        <f t="shared" ca="1" si="40"/>
        <v>0</v>
      </c>
      <c r="AG265" s="46">
        <f t="shared" si="43"/>
        <v>0</v>
      </c>
      <c r="AH265" s="46">
        <f t="shared" ca="1" si="44"/>
        <v>0</v>
      </c>
      <c r="AI265" s="46">
        <f>IFERROR(SUMIFS('4.3期末全在庫'!$G:$G,'4.3期末全在庫'!$B:$B,'4.仕掛品(製品課)'!A265,'4.3期末全在庫'!$K:$K,"半製品"),"")</f>
        <v>0</v>
      </c>
      <c r="AJ265" s="47"/>
      <c r="AK265" s="46">
        <f t="shared" ca="1" si="45"/>
        <v>0</v>
      </c>
      <c r="AL265" s="48"/>
      <c r="AM265" s="16"/>
      <c r="AN265" s="7"/>
      <c r="AO265" s="4">
        <v>0</v>
      </c>
      <c r="AQ265" s="3">
        <f t="shared" ca="1" si="46"/>
        <v>0</v>
      </c>
    </row>
    <row r="266" spans="1:43" ht="13.5" customHeight="1">
      <c r="A266" s="40">
        <v>20160900041</v>
      </c>
      <c r="B266" s="41" t="s">
        <v>355</v>
      </c>
      <c r="C266" s="41" t="s">
        <v>202</v>
      </c>
      <c r="D266" s="41"/>
      <c r="E266" s="41">
        <v>650</v>
      </c>
      <c r="F266" s="41" t="s">
        <v>353</v>
      </c>
      <c r="G266" s="42">
        <f ca="1">IFERROR(VLOOKUP(F266,'[1]2.仕掛品(製造部)'!MY:NB,4,0),0)</f>
        <v>2.7031087834885259</v>
      </c>
      <c r="H266" s="43">
        <v>0</v>
      </c>
      <c r="I266" s="43"/>
      <c r="J266" s="43">
        <v>0</v>
      </c>
      <c r="K266" s="46">
        <f>IFERROR(SUMIF('4.4製品課実績'!$A:$A,'4.仕掛品(製品課)'!A266,'4.4製品課実績'!C:C),"")</f>
        <v>540</v>
      </c>
      <c r="L266" s="46">
        <f t="shared" ca="1" si="41"/>
        <v>948791.18300447264</v>
      </c>
      <c r="M266" s="46">
        <f t="shared" ca="1" si="33"/>
        <v>1012802.1168560224</v>
      </c>
      <c r="N266" s="46"/>
      <c r="O266" s="46"/>
      <c r="P266" s="46"/>
      <c r="Q266" s="46"/>
      <c r="R266" s="52">
        <f ca="1">SUMIF('4.1製品別資材価格'!$A:$C,A266,'4.1製品別資材価格'!$C:$C)</f>
        <v>658.7229324167447</v>
      </c>
      <c r="S266" s="46">
        <f t="shared" ca="1" si="42"/>
        <v>355710.38350504212</v>
      </c>
      <c r="T266" s="46">
        <f t="shared" ca="1" si="34"/>
        <v>281219.05164045171</v>
      </c>
      <c r="U266" s="46">
        <f>IFERROR(SUMIF('4.4製品課実績'!$A:$A,'4.仕掛品(製品課)'!A266,'4.4製品課実績'!D:D),"")</f>
        <v>1915</v>
      </c>
      <c r="V266" s="46">
        <f t="shared" si="35"/>
        <v>220304.60008976448</v>
      </c>
      <c r="W266" s="46"/>
      <c r="X266" s="46">
        <f t="shared" si="36"/>
        <v>0</v>
      </c>
      <c r="Y266" s="46">
        <f t="shared" si="37"/>
        <v>351000</v>
      </c>
      <c r="Z266" s="46">
        <f t="shared" si="38"/>
        <v>149593.05985668741</v>
      </c>
      <c r="AA266" s="46"/>
      <c r="AB266" s="46"/>
      <c r="AC266" s="46"/>
      <c r="AD266" s="46">
        <f t="shared" si="32"/>
        <v>540</v>
      </c>
      <c r="AE266" s="46">
        <f t="shared" ca="1" si="39"/>
        <v>1663918.8284429261</v>
      </c>
      <c r="AF266" s="52">
        <f t="shared" ca="1" si="40"/>
        <v>3081.3311637831962</v>
      </c>
      <c r="AG266" s="46">
        <f t="shared" si="43"/>
        <v>0</v>
      </c>
      <c r="AH266" s="46">
        <f t="shared" ca="1" si="44"/>
        <v>0</v>
      </c>
      <c r="AI266" s="46">
        <f>IFERROR(SUMIFS('4.3期末全在庫'!$G:$G,'4.3期末全在庫'!$B:$B,'4.仕掛品(製品課)'!A266,'4.3期末全在庫'!$K:$K,"半製品"),"")</f>
        <v>0</v>
      </c>
      <c r="AJ266" s="47"/>
      <c r="AK266" s="46">
        <f t="shared" ca="1" si="45"/>
        <v>0</v>
      </c>
      <c r="AL266" s="48"/>
      <c r="AM266" s="16"/>
      <c r="AN266" s="7"/>
      <c r="AO266" s="4">
        <v>0</v>
      </c>
      <c r="AQ266" s="3" t="str">
        <f t="shared" ca="1" si="46"/>
        <v>ok</v>
      </c>
    </row>
    <row r="267" spans="1:43" ht="13.5" customHeight="1">
      <c r="A267" s="40">
        <v>20160900042</v>
      </c>
      <c r="B267" s="41" t="s">
        <v>356</v>
      </c>
      <c r="C267" s="41" t="s">
        <v>202</v>
      </c>
      <c r="D267" s="41"/>
      <c r="E267" s="41">
        <v>1300</v>
      </c>
      <c r="F267" s="41" t="s">
        <v>353</v>
      </c>
      <c r="G267" s="42">
        <f ca="1">IFERROR(VLOOKUP(F267,'[1]2.仕掛品(製造部)'!MY:NB,4,0),0)</f>
        <v>2.7031087834885259</v>
      </c>
      <c r="H267" s="43">
        <v>0</v>
      </c>
      <c r="I267" s="43"/>
      <c r="J267" s="43">
        <v>0</v>
      </c>
      <c r="K267" s="46">
        <f>IFERROR(SUMIF('4.4製品課実績'!$A:$A,'4.仕掛品(製品課)'!A267,'4.4製品課実績'!C:C),"")</f>
        <v>900</v>
      </c>
      <c r="L267" s="46">
        <f t="shared" ca="1" si="41"/>
        <v>3162637.2766815755</v>
      </c>
      <c r="M267" s="46">
        <f t="shared" ca="1" si="33"/>
        <v>3376007.0561867412</v>
      </c>
      <c r="N267" s="46"/>
      <c r="O267" s="46"/>
      <c r="P267" s="46"/>
      <c r="Q267" s="46"/>
      <c r="R267" s="52">
        <f ca="1">SUMIF('4.1製品別資材価格'!$A:$C,A267,'4.1製品別資材価格'!$C:$C)</f>
        <v>516.09643788759911</v>
      </c>
      <c r="S267" s="46">
        <f t="shared" ca="1" si="42"/>
        <v>464486.79409883922</v>
      </c>
      <c r="T267" s="46">
        <f t="shared" ca="1" si="34"/>
        <v>367215.97623572825</v>
      </c>
      <c r="U267" s="46">
        <f>IFERROR(SUMIF('4.4製品課実績'!$A:$A,'4.仕掛品(製品課)'!A267,'4.4製品課実績'!D:D),"")</f>
        <v>3910</v>
      </c>
      <c r="V267" s="46">
        <f t="shared" si="35"/>
        <v>449812.52550964965</v>
      </c>
      <c r="W267" s="46"/>
      <c r="X267" s="46">
        <f t="shared" si="36"/>
        <v>0</v>
      </c>
      <c r="Y267" s="46">
        <f t="shared" si="37"/>
        <v>1170000</v>
      </c>
      <c r="Z267" s="46">
        <f t="shared" si="38"/>
        <v>498643.53285562468</v>
      </c>
      <c r="AA267" s="46"/>
      <c r="AB267" s="46"/>
      <c r="AC267" s="46"/>
      <c r="AD267" s="46">
        <f t="shared" ref="AD267:AD330" si="47">K267-N267-AB267</f>
        <v>900</v>
      </c>
      <c r="AE267" s="46">
        <f t="shared" ca="1" si="39"/>
        <v>4691679.0907877432</v>
      </c>
      <c r="AF267" s="52">
        <f t="shared" ca="1" si="40"/>
        <v>5212.9767675419371</v>
      </c>
      <c r="AG267" s="46">
        <f t="shared" si="43"/>
        <v>0</v>
      </c>
      <c r="AH267" s="46">
        <f t="shared" ca="1" si="44"/>
        <v>0</v>
      </c>
      <c r="AI267" s="46">
        <f>IFERROR(SUMIFS('4.3期末全在庫'!$G:$G,'4.3期末全在庫'!$B:$B,'4.仕掛品(製品課)'!A267,'4.3期末全在庫'!$K:$K,"半製品"),"")</f>
        <v>0</v>
      </c>
      <c r="AJ267" s="47"/>
      <c r="AK267" s="46">
        <f t="shared" ca="1" si="45"/>
        <v>0</v>
      </c>
      <c r="AL267" s="48"/>
      <c r="AM267" s="16"/>
      <c r="AN267" s="7"/>
      <c r="AO267" s="4">
        <v>0</v>
      </c>
      <c r="AQ267" s="3" t="str">
        <f t="shared" ca="1" si="46"/>
        <v>ok</v>
      </c>
    </row>
    <row r="268" spans="1:43" ht="13.5" customHeight="1">
      <c r="A268" s="40">
        <v>20161100033</v>
      </c>
      <c r="B268" s="41" t="s">
        <v>357</v>
      </c>
      <c r="C268" s="41" t="s">
        <v>202</v>
      </c>
      <c r="D268" s="41"/>
      <c r="E268" s="41">
        <v>145</v>
      </c>
      <c r="F268" s="41" t="s">
        <v>358</v>
      </c>
      <c r="G268" s="42">
        <f ca="1">IFERROR(VLOOKUP(F268,'[1]2.仕掛品(製造部)'!MY:NB,4,0),0)</f>
        <v>1.0182619411145055</v>
      </c>
      <c r="H268" s="43">
        <v>0</v>
      </c>
      <c r="I268" s="43"/>
      <c r="J268" s="43">
        <v>0</v>
      </c>
      <c r="K268" s="46">
        <f>IFERROR(SUMIF('4.4製品課実績'!$A:$A,'4.仕掛品(製品課)'!A268,'4.4製品課実績'!C:C),"")</f>
        <v>0</v>
      </c>
      <c r="L268" s="46">
        <f t="shared" ca="1" si="41"/>
        <v>0</v>
      </c>
      <c r="M268" s="46">
        <f t="shared" ref="M268:M331" ca="1" si="48">$M$747/$L$747*L268</f>
        <v>0</v>
      </c>
      <c r="N268" s="46"/>
      <c r="O268" s="46"/>
      <c r="P268" s="46"/>
      <c r="Q268" s="46"/>
      <c r="R268" s="52">
        <f ca="1">SUMIF('4.1製品別資材価格'!$A:$C,A268,'4.1製品別資材価格'!$C:$C)</f>
        <v>0</v>
      </c>
      <c r="S268" s="46">
        <f t="shared" ca="1" si="42"/>
        <v>0</v>
      </c>
      <c r="T268" s="46">
        <f t="shared" ref="T268:T331" ca="1" si="49">$T$747/$S$747*S268</f>
        <v>0</v>
      </c>
      <c r="U268" s="46">
        <f>IFERROR(SUMIF('4.4製品課実績'!$A:$A,'4.仕掛品(製品課)'!A268,'4.4製品課実績'!D:D),"")</f>
        <v>0</v>
      </c>
      <c r="V268" s="46">
        <f t="shared" ref="V268:V331" si="50">$V$747/$U$747*U268</f>
        <v>0</v>
      </c>
      <c r="W268" s="46"/>
      <c r="X268" s="46">
        <f t="shared" ref="X268:X331" si="51">$X$747/$W$747*W268</f>
        <v>0</v>
      </c>
      <c r="Y268" s="46">
        <f t="shared" ref="Y268:Y331" si="52">(H268*I268+K268)*E268</f>
        <v>0</v>
      </c>
      <c r="Z268" s="46">
        <f t="shared" ref="Z268:Z331" si="53">$Z$747/$Y$747*Y268</f>
        <v>0</v>
      </c>
      <c r="AA268" s="46"/>
      <c r="AB268" s="46"/>
      <c r="AC268" s="46"/>
      <c r="AD268" s="46">
        <f t="shared" si="47"/>
        <v>0</v>
      </c>
      <c r="AE268" s="46">
        <f t="shared" ref="AE268:AE331" ca="1" si="54">AD268*AF268</f>
        <v>0</v>
      </c>
      <c r="AF268" s="52">
        <f t="shared" ref="AF268:AF331" ca="1" si="55">IFERROR((J268+M268+O268+Q268+T268+V268+X268+Z268+AA268)/(H268+K268),0)</f>
        <v>0</v>
      </c>
      <c r="AG268" s="46">
        <f t="shared" si="43"/>
        <v>0</v>
      </c>
      <c r="AH268" s="46">
        <f t="shared" ca="1" si="44"/>
        <v>0</v>
      </c>
      <c r="AI268" s="46">
        <f>IFERROR(SUMIFS('4.3期末全在庫'!$G:$G,'4.3期末全在庫'!$B:$B,'4.仕掛品(製品課)'!A268,'4.3期末全在庫'!$K:$K,"半製品"),"")</f>
        <v>0</v>
      </c>
      <c r="AJ268" s="47"/>
      <c r="AK268" s="46">
        <f t="shared" ca="1" si="45"/>
        <v>0</v>
      </c>
      <c r="AL268" s="48"/>
      <c r="AM268" s="16"/>
      <c r="AN268" s="7"/>
      <c r="AO268" s="4">
        <v>0</v>
      </c>
      <c r="AQ268" s="3">
        <f t="shared" ca="1" si="46"/>
        <v>0</v>
      </c>
    </row>
    <row r="269" spans="1:43" ht="13.5" customHeight="1">
      <c r="A269" s="40">
        <v>20170400001</v>
      </c>
      <c r="B269" s="41" t="s">
        <v>359</v>
      </c>
      <c r="C269" s="41" t="s">
        <v>202</v>
      </c>
      <c r="D269" s="41"/>
      <c r="E269" s="41">
        <v>75</v>
      </c>
      <c r="F269" s="41" t="s">
        <v>108</v>
      </c>
      <c r="G269" s="42">
        <f ca="1">IFERROR(VLOOKUP(F269,'[1]2.仕掛品(製造部)'!MY:NB,4,0),0)</f>
        <v>1.1499333504230713</v>
      </c>
      <c r="H269" s="43">
        <v>0</v>
      </c>
      <c r="I269" s="43"/>
      <c r="J269" s="43">
        <v>0</v>
      </c>
      <c r="K269" s="46">
        <f>IFERROR(SUMIF('4.4製品課実績'!$A:$A,'4.仕掛品(製品課)'!A269,'4.4製品課実績'!C:C),"")</f>
        <v>0</v>
      </c>
      <c r="L269" s="46">
        <f t="shared" ref="L269:L332" ca="1" si="56">G269*E269*K269</f>
        <v>0</v>
      </c>
      <c r="M269" s="46">
        <f t="shared" ca="1" si="48"/>
        <v>0</v>
      </c>
      <c r="N269" s="46"/>
      <c r="O269" s="46"/>
      <c r="P269" s="46"/>
      <c r="Q269" s="46"/>
      <c r="R269" s="52">
        <f ca="1">SUMIF('4.1製品別資材価格'!$A:$C,A269,'4.1製品別資材価格'!$C:$C)</f>
        <v>0</v>
      </c>
      <c r="S269" s="46">
        <f t="shared" ref="S269:S332" ca="1" si="57">K269*R269</f>
        <v>0</v>
      </c>
      <c r="T269" s="46">
        <f t="shared" ca="1" si="49"/>
        <v>0</v>
      </c>
      <c r="U269" s="46">
        <f>IFERROR(SUMIF('4.4製品課実績'!$A:$A,'4.仕掛品(製品課)'!A269,'4.4製品課実績'!D:D),"")</f>
        <v>0</v>
      </c>
      <c r="V269" s="46">
        <f t="shared" si="50"/>
        <v>0</v>
      </c>
      <c r="W269" s="46"/>
      <c r="X269" s="46">
        <f t="shared" si="51"/>
        <v>0</v>
      </c>
      <c r="Y269" s="46">
        <f t="shared" si="52"/>
        <v>0</v>
      </c>
      <c r="Z269" s="46">
        <f t="shared" si="53"/>
        <v>0</v>
      </c>
      <c r="AA269" s="46"/>
      <c r="AB269" s="46"/>
      <c r="AC269" s="46"/>
      <c r="AD269" s="46">
        <f t="shared" si="47"/>
        <v>0</v>
      </c>
      <c r="AE269" s="46">
        <f t="shared" ca="1" si="54"/>
        <v>0</v>
      </c>
      <c r="AF269" s="52">
        <f t="shared" ca="1" si="55"/>
        <v>0</v>
      </c>
      <c r="AG269" s="46">
        <f t="shared" ref="AG269:AG332" si="58">AI269-((H269+K269)-AB269-AD269)</f>
        <v>0</v>
      </c>
      <c r="AH269" s="46">
        <f t="shared" ref="AH269:AH332" ca="1" si="59">-AF269*AG269</f>
        <v>0</v>
      </c>
      <c r="AI269" s="46">
        <f>IFERROR(SUMIFS('4.3期末全在庫'!$G:$G,'4.3期末全在庫'!$B:$B,'4.仕掛品(製品課)'!A269,'4.3期末全在庫'!$K:$K,"半製品"),"")</f>
        <v>0</v>
      </c>
      <c r="AJ269" s="47"/>
      <c r="AK269" s="46">
        <f t="shared" ref="AK269:AK332" ca="1" si="60">AF269*AI269</f>
        <v>0</v>
      </c>
      <c r="AL269" s="48"/>
      <c r="AM269" s="16"/>
      <c r="AN269" s="7"/>
      <c r="AO269" s="4">
        <v>0</v>
      </c>
      <c r="AQ269" s="3">
        <f t="shared" ca="1" si="46"/>
        <v>0</v>
      </c>
    </row>
    <row r="270" spans="1:43" ht="13.5" customHeight="1">
      <c r="A270" s="40">
        <v>20170400004</v>
      </c>
      <c r="B270" s="41" t="s">
        <v>360</v>
      </c>
      <c r="C270" s="41" t="s">
        <v>202</v>
      </c>
      <c r="D270" s="41"/>
      <c r="E270" s="41">
        <v>2.5</v>
      </c>
      <c r="F270" s="41" t="s">
        <v>108</v>
      </c>
      <c r="G270" s="42">
        <f ca="1">IFERROR(VLOOKUP(F270,'[1]2.仕掛品(製造部)'!MY:NB,4,0),0)</f>
        <v>1.1499333504230713</v>
      </c>
      <c r="H270" s="43">
        <v>0</v>
      </c>
      <c r="I270" s="43"/>
      <c r="J270" s="43">
        <v>0</v>
      </c>
      <c r="K270" s="46">
        <f>IFERROR(SUMIF('4.4製品課実績'!$A:$A,'4.仕掛品(製品課)'!A270,'4.4製品課実績'!C:C),"")</f>
        <v>187200</v>
      </c>
      <c r="L270" s="46">
        <f t="shared" ca="1" si="56"/>
        <v>538168.80799799738</v>
      </c>
      <c r="M270" s="46">
        <f t="shared" ca="1" si="48"/>
        <v>574476.784491456</v>
      </c>
      <c r="N270" s="46"/>
      <c r="O270" s="46"/>
      <c r="P270" s="46"/>
      <c r="Q270" s="46"/>
      <c r="R270" s="52">
        <f ca="1">SUMIF('4.1製品別資材価格'!$A:$C,A270,'4.1製品別資材価格'!$C:$C)</f>
        <v>2.7064360000000001</v>
      </c>
      <c r="S270" s="46">
        <f t="shared" ca="1" si="57"/>
        <v>506644.81920000003</v>
      </c>
      <c r="T270" s="46">
        <f t="shared" ca="1" si="49"/>
        <v>400545.44984052319</v>
      </c>
      <c r="U270" s="46">
        <f>IFERROR(SUMIF('4.4製品課実績'!$A:$A,'4.仕掛品(製品課)'!A270,'4.4製品課実績'!D:D),"")</f>
        <v>17615</v>
      </c>
      <c r="V270" s="46">
        <f t="shared" si="50"/>
        <v>2026457.1961259537</v>
      </c>
      <c r="W270" s="46"/>
      <c r="X270" s="46">
        <f t="shared" si="51"/>
        <v>0</v>
      </c>
      <c r="Y270" s="46">
        <f t="shared" si="52"/>
        <v>468000</v>
      </c>
      <c r="Z270" s="46">
        <f t="shared" si="53"/>
        <v>199457.41314224986</v>
      </c>
      <c r="AA270" s="46"/>
      <c r="AB270" s="46"/>
      <c r="AC270" s="46"/>
      <c r="AD270" s="46">
        <f t="shared" si="47"/>
        <v>187200</v>
      </c>
      <c r="AE270" s="46">
        <f t="shared" ca="1" si="54"/>
        <v>3200936.8436001828</v>
      </c>
      <c r="AF270" s="52">
        <f t="shared" ca="1" si="55"/>
        <v>17.099021600428326</v>
      </c>
      <c r="AG270" s="46">
        <f t="shared" si="58"/>
        <v>0</v>
      </c>
      <c r="AH270" s="46">
        <f t="shared" ca="1" si="59"/>
        <v>0</v>
      </c>
      <c r="AI270" s="46">
        <f>IFERROR(SUMIFS('4.3期末全在庫'!$G:$G,'4.3期末全在庫'!$B:$B,'4.仕掛品(製品課)'!A270,'4.3期末全在庫'!$K:$K,"半製品"),"")</f>
        <v>0</v>
      </c>
      <c r="AJ270" s="47"/>
      <c r="AK270" s="46">
        <f t="shared" ca="1" si="60"/>
        <v>0</v>
      </c>
      <c r="AL270" s="48"/>
      <c r="AM270" s="16"/>
      <c r="AN270" s="7"/>
      <c r="AO270" s="4">
        <v>0</v>
      </c>
      <c r="AQ270" s="3" t="str">
        <f t="shared" ca="1" si="46"/>
        <v>ok</v>
      </c>
    </row>
    <row r="271" spans="1:43" ht="13.5" customHeight="1">
      <c r="A271" s="40">
        <v>20170400005</v>
      </c>
      <c r="B271" s="41" t="s">
        <v>361</v>
      </c>
      <c r="C271" s="41" t="s">
        <v>202</v>
      </c>
      <c r="D271" s="41"/>
      <c r="E271" s="41">
        <v>20</v>
      </c>
      <c r="F271" s="41" t="s">
        <v>108</v>
      </c>
      <c r="G271" s="42">
        <f ca="1">IFERROR(VLOOKUP(F271,'[1]2.仕掛品(製造部)'!MY:NB,4,0),0)</f>
        <v>1.1499333504230713</v>
      </c>
      <c r="H271" s="43">
        <v>0</v>
      </c>
      <c r="I271" s="43"/>
      <c r="J271" s="43">
        <v>0</v>
      </c>
      <c r="K271" s="46">
        <f>IFERROR(SUMIF('4.4製品課実績'!$A:$A,'4.仕掛品(製品課)'!A271,'4.4製品課実績'!C:C),"")</f>
        <v>4000</v>
      </c>
      <c r="L271" s="46">
        <f t="shared" ca="1" si="56"/>
        <v>91994.668033845694</v>
      </c>
      <c r="M271" s="46">
        <f t="shared" ca="1" si="48"/>
        <v>98201.15974212921</v>
      </c>
      <c r="N271" s="46"/>
      <c r="O271" s="46"/>
      <c r="P271" s="46"/>
      <c r="Q271" s="46"/>
      <c r="R271" s="52">
        <f ca="1">SUMIF('4.1製品別資材価格'!$A:$C,A271,'4.1製品別資材価格'!$C:$C)</f>
        <v>26.569677775393053</v>
      </c>
      <c r="S271" s="46">
        <f t="shared" ca="1" si="57"/>
        <v>106278.71110157222</v>
      </c>
      <c r="T271" s="46">
        <f t="shared" ca="1" si="49"/>
        <v>84022.282540790751</v>
      </c>
      <c r="U271" s="46">
        <f>IFERROR(SUMIF('4.4製品課実績'!$A:$A,'4.仕掛品(製品課)'!A271,'4.4製品課実績'!D:D),"")</f>
        <v>695</v>
      </c>
      <c r="V271" s="46">
        <f t="shared" si="50"/>
        <v>79953.88880542366</v>
      </c>
      <c r="W271" s="46"/>
      <c r="X271" s="46">
        <f t="shared" si="51"/>
        <v>0</v>
      </c>
      <c r="Y271" s="46">
        <f t="shared" si="52"/>
        <v>80000</v>
      </c>
      <c r="Z271" s="46">
        <f t="shared" si="53"/>
        <v>34095.284297820486</v>
      </c>
      <c r="AA271" s="46"/>
      <c r="AB271" s="46"/>
      <c r="AC271" s="46"/>
      <c r="AD271" s="46">
        <f t="shared" si="47"/>
        <v>4000</v>
      </c>
      <c r="AE271" s="46">
        <f t="shared" ca="1" si="54"/>
        <v>296272.61538616411</v>
      </c>
      <c r="AF271" s="52">
        <f t="shared" ca="1" si="55"/>
        <v>74.068153846541023</v>
      </c>
      <c r="AG271" s="46">
        <f t="shared" si="58"/>
        <v>0</v>
      </c>
      <c r="AH271" s="46">
        <f t="shared" ca="1" si="59"/>
        <v>0</v>
      </c>
      <c r="AI271" s="46">
        <f>IFERROR(SUMIFS('4.3期末全在庫'!$G:$G,'4.3期末全在庫'!$B:$B,'4.仕掛品(製品課)'!A271,'4.3期末全在庫'!$K:$K,"半製品"),"")</f>
        <v>0</v>
      </c>
      <c r="AJ271" s="47"/>
      <c r="AK271" s="46">
        <f t="shared" ca="1" si="60"/>
        <v>0</v>
      </c>
      <c r="AL271" s="48"/>
      <c r="AM271" s="16"/>
      <c r="AN271" s="7"/>
      <c r="AO271" s="4">
        <v>0</v>
      </c>
      <c r="AQ271" s="3" t="str">
        <f t="shared" ca="1" si="46"/>
        <v>ok</v>
      </c>
    </row>
    <row r="272" spans="1:43" ht="13.5" customHeight="1">
      <c r="A272" s="40">
        <v>20170400006</v>
      </c>
      <c r="B272" s="41" t="s">
        <v>362</v>
      </c>
      <c r="C272" s="41" t="s">
        <v>202</v>
      </c>
      <c r="D272" s="41"/>
      <c r="E272" s="41">
        <v>77.5</v>
      </c>
      <c r="F272" s="41" t="s">
        <v>108</v>
      </c>
      <c r="G272" s="42">
        <f ca="1">IFERROR(VLOOKUP(F272,'[1]2.仕掛品(製造部)'!MY:NB,4,0),0)</f>
        <v>1.1499333504230713</v>
      </c>
      <c r="H272" s="43">
        <v>0</v>
      </c>
      <c r="I272" s="43"/>
      <c r="J272" s="43">
        <v>0</v>
      </c>
      <c r="K272" s="46">
        <f>IFERROR(SUMIF('4.4製品課実績'!$A:$A,'4.仕掛品(製品課)'!A272,'4.4製品課実績'!C:C),"")</f>
        <v>420200</v>
      </c>
      <c r="L272" s="46">
        <f t="shared" ca="1" si="56"/>
        <v>37448154.523202531</v>
      </c>
      <c r="M272" s="46">
        <f t="shared" ca="1" si="48"/>
        <v>39974623.344778866</v>
      </c>
      <c r="N272" s="46"/>
      <c r="O272" s="46"/>
      <c r="P272" s="46"/>
      <c r="Q272" s="46"/>
      <c r="R272" s="52">
        <f ca="1">SUMIF('4.1製品別資材価格'!$A:$C,A272,'4.1製品別資材価格'!$C:$C)</f>
        <v>30.431406345126319</v>
      </c>
      <c r="S272" s="46">
        <f t="shared" ca="1" si="57"/>
        <v>12787276.94622208</v>
      </c>
      <c r="T272" s="46">
        <f t="shared" ca="1" si="49"/>
        <v>10109420.648468114</v>
      </c>
      <c r="U272" s="46">
        <f>IFERROR(SUMIF('4.4製品課実績'!$A:$A,'4.仕掛品(製品課)'!A272,'4.4製品課実績'!D:D),"")</f>
        <v>96955</v>
      </c>
      <c r="V272" s="46">
        <f t="shared" si="50"/>
        <v>11153855.092273166</v>
      </c>
      <c r="W272" s="46"/>
      <c r="X272" s="46">
        <f t="shared" si="51"/>
        <v>0</v>
      </c>
      <c r="Y272" s="46">
        <f t="shared" si="52"/>
        <v>32565500</v>
      </c>
      <c r="Z272" s="46">
        <f t="shared" si="53"/>
        <v>13879124.760008415</v>
      </c>
      <c r="AA272" s="46"/>
      <c r="AB272" s="46"/>
      <c r="AC272" s="46"/>
      <c r="AD272" s="46">
        <f t="shared" si="47"/>
        <v>420200</v>
      </c>
      <c r="AE272" s="46">
        <f t="shared" ca="1" si="54"/>
        <v>75117023.845528558</v>
      </c>
      <c r="AF272" s="52">
        <f t="shared" ca="1" si="55"/>
        <v>178.76493061763102</v>
      </c>
      <c r="AG272" s="46">
        <f t="shared" si="58"/>
        <v>0</v>
      </c>
      <c r="AH272" s="46">
        <f t="shared" ca="1" si="59"/>
        <v>0</v>
      </c>
      <c r="AI272" s="46">
        <f>IFERROR(SUMIFS('4.3期末全在庫'!$G:$G,'4.3期末全在庫'!$B:$B,'4.仕掛品(製品課)'!A272,'4.3期末全在庫'!$K:$K,"半製品"),"")</f>
        <v>0</v>
      </c>
      <c r="AJ272" s="47"/>
      <c r="AK272" s="46">
        <f t="shared" ca="1" si="60"/>
        <v>0</v>
      </c>
      <c r="AL272" s="48"/>
      <c r="AM272" s="16"/>
      <c r="AN272" s="7"/>
      <c r="AO272" s="4">
        <v>0</v>
      </c>
      <c r="AQ272" s="3" t="str">
        <f t="shared" ca="1" si="46"/>
        <v>ok</v>
      </c>
    </row>
    <row r="273" spans="1:43" ht="13.5" customHeight="1">
      <c r="A273" s="40">
        <v>20170400007</v>
      </c>
      <c r="B273" s="41" t="s">
        <v>363</v>
      </c>
      <c r="C273" s="41" t="s">
        <v>202</v>
      </c>
      <c r="D273" s="41"/>
      <c r="E273" s="41">
        <v>2.5</v>
      </c>
      <c r="F273" s="41" t="s">
        <v>147</v>
      </c>
      <c r="G273" s="42">
        <f ca="1">IFERROR(VLOOKUP(F273,'[1]2.仕掛品(製造部)'!MY:NB,4,0),0)</f>
        <v>1.2530513780924588</v>
      </c>
      <c r="H273" s="43">
        <v>0</v>
      </c>
      <c r="I273" s="43"/>
      <c r="J273" s="43">
        <v>0</v>
      </c>
      <c r="K273" s="46">
        <f>IFERROR(SUMIF('4.4製品課実績'!$A:$A,'4.仕掛品(製品課)'!A273,'4.4製品課実績'!C:C),"")</f>
        <v>58000</v>
      </c>
      <c r="L273" s="46">
        <f t="shared" ca="1" si="56"/>
        <v>181692.44982340652</v>
      </c>
      <c r="M273" s="46">
        <f t="shared" ca="1" si="48"/>
        <v>193950.47202608257</v>
      </c>
      <c r="N273" s="46"/>
      <c r="O273" s="46"/>
      <c r="P273" s="46"/>
      <c r="Q273" s="46"/>
      <c r="R273" s="52">
        <f ca="1">SUMIF('4.1製品別資材価格'!$A:$C,A273,'4.1製品別資材価格'!$C:$C)</f>
        <v>2.9489438569309336</v>
      </c>
      <c r="S273" s="46">
        <f t="shared" ca="1" si="57"/>
        <v>171038.74370199416</v>
      </c>
      <c r="T273" s="46">
        <f t="shared" ca="1" si="49"/>
        <v>135220.54887376455</v>
      </c>
      <c r="U273" s="46">
        <f>IFERROR(SUMIF('4.4製品課実績'!$A:$A,'4.仕掛品(製品課)'!A273,'4.4製品課実績'!D:D),"")</f>
        <v>5595</v>
      </c>
      <c r="V273" s="46">
        <f t="shared" si="50"/>
        <v>643657.56527531706</v>
      </c>
      <c r="W273" s="46"/>
      <c r="X273" s="46">
        <f t="shared" si="51"/>
        <v>0</v>
      </c>
      <c r="Y273" s="46">
        <f t="shared" si="52"/>
        <v>145000</v>
      </c>
      <c r="Z273" s="46">
        <f t="shared" si="53"/>
        <v>61797.702789799638</v>
      </c>
      <c r="AA273" s="46"/>
      <c r="AB273" s="46"/>
      <c r="AC273" s="46"/>
      <c r="AD273" s="46">
        <f t="shared" si="47"/>
        <v>58000</v>
      </c>
      <c r="AE273" s="46">
        <f t="shared" ca="1" si="54"/>
        <v>1034626.2889649639</v>
      </c>
      <c r="AF273" s="52">
        <f t="shared" ca="1" si="55"/>
        <v>17.838384292499377</v>
      </c>
      <c r="AG273" s="46">
        <f t="shared" si="58"/>
        <v>0</v>
      </c>
      <c r="AH273" s="46">
        <f t="shared" ca="1" si="59"/>
        <v>0</v>
      </c>
      <c r="AI273" s="46">
        <f>IFERROR(SUMIFS('4.3期末全在庫'!$G:$G,'4.3期末全在庫'!$B:$B,'4.仕掛品(製品課)'!A273,'4.3期末全在庫'!$K:$K,"半製品"),"")</f>
        <v>0</v>
      </c>
      <c r="AJ273" s="47"/>
      <c r="AK273" s="46">
        <f t="shared" ca="1" si="60"/>
        <v>0</v>
      </c>
      <c r="AL273" s="48"/>
      <c r="AM273" s="16"/>
      <c r="AN273" s="7"/>
      <c r="AO273" s="4">
        <v>0</v>
      </c>
      <c r="AQ273" s="3" t="str">
        <f t="shared" ca="1" si="46"/>
        <v>ok</v>
      </c>
    </row>
    <row r="274" spans="1:43" ht="13.5" customHeight="1">
      <c r="A274" s="40">
        <v>20170400008</v>
      </c>
      <c r="B274" s="41" t="s">
        <v>364</v>
      </c>
      <c r="C274" s="41" t="s">
        <v>202</v>
      </c>
      <c r="D274" s="41"/>
      <c r="E274" s="41">
        <v>20</v>
      </c>
      <c r="F274" s="41" t="s">
        <v>147</v>
      </c>
      <c r="G274" s="42">
        <f ca="1">IFERROR(VLOOKUP(F274,'[1]2.仕掛品(製造部)'!MY:NB,4,0),0)</f>
        <v>1.2530513780924588</v>
      </c>
      <c r="H274" s="43">
        <v>0</v>
      </c>
      <c r="I274" s="43"/>
      <c r="J274" s="43">
        <v>0</v>
      </c>
      <c r="K274" s="46">
        <f>IFERROR(SUMIF('4.4製品課実績'!$A:$A,'4.仕掛品(製品課)'!A274,'4.4製品課実績'!C:C),"")</f>
        <v>1000</v>
      </c>
      <c r="L274" s="46">
        <f t="shared" ca="1" si="56"/>
        <v>25061.027561849176</v>
      </c>
      <c r="M274" s="46">
        <f t="shared" ca="1" si="48"/>
        <v>26751.789244976906</v>
      </c>
      <c r="N274" s="46"/>
      <c r="O274" s="46"/>
      <c r="P274" s="46"/>
      <c r="Q274" s="46"/>
      <c r="R274" s="52">
        <f ca="1">SUMIF('4.1製品別資材価格'!$A:$C,A274,'4.1製品別資材価格'!$C:$C)</f>
        <v>26.819383308394947</v>
      </c>
      <c r="S274" s="46">
        <f t="shared" ca="1" si="57"/>
        <v>26819.383308394947</v>
      </c>
      <c r="T274" s="46">
        <f t="shared" ca="1" si="49"/>
        <v>21202.983914192315</v>
      </c>
      <c r="U274" s="46">
        <f>IFERROR(SUMIF('4.4製品課実績'!$A:$A,'4.仕掛品(製品課)'!A274,'4.4製品課実績'!D:D),"")</f>
        <v>245</v>
      </c>
      <c r="V274" s="46">
        <f t="shared" si="50"/>
        <v>28185.183823494674</v>
      </c>
      <c r="W274" s="46"/>
      <c r="X274" s="46">
        <f t="shared" si="51"/>
        <v>0</v>
      </c>
      <c r="Y274" s="46">
        <f t="shared" si="52"/>
        <v>20000</v>
      </c>
      <c r="Z274" s="46">
        <f t="shared" si="53"/>
        <v>8523.8210744551216</v>
      </c>
      <c r="AA274" s="46"/>
      <c r="AB274" s="46"/>
      <c r="AC274" s="46"/>
      <c r="AD274" s="46">
        <f t="shared" si="47"/>
        <v>1000</v>
      </c>
      <c r="AE274" s="46">
        <f t="shared" ca="1" si="54"/>
        <v>84663.778057119009</v>
      </c>
      <c r="AF274" s="52">
        <f t="shared" ca="1" si="55"/>
        <v>84.663778057119004</v>
      </c>
      <c r="AG274" s="46">
        <f t="shared" si="58"/>
        <v>0</v>
      </c>
      <c r="AH274" s="46">
        <f t="shared" ca="1" si="59"/>
        <v>0</v>
      </c>
      <c r="AI274" s="46">
        <f>IFERROR(SUMIFS('4.3期末全在庫'!$G:$G,'4.3期末全在庫'!$B:$B,'4.仕掛品(製品課)'!A274,'4.3期末全在庫'!$K:$K,"半製品"),"")</f>
        <v>0</v>
      </c>
      <c r="AJ274" s="47"/>
      <c r="AK274" s="46">
        <f t="shared" ca="1" si="60"/>
        <v>0</v>
      </c>
      <c r="AL274" s="48"/>
      <c r="AM274" s="16"/>
      <c r="AN274" s="7"/>
      <c r="AO274" s="4">
        <v>0</v>
      </c>
      <c r="AQ274" s="3" t="str">
        <f t="shared" ref="AQ274:AQ337" ca="1" si="61">IF(SUM(H274:AK274)=0,0,"ok")</f>
        <v>ok</v>
      </c>
    </row>
    <row r="275" spans="1:43" ht="13.5" customHeight="1">
      <c r="A275" s="40">
        <v>20170400009</v>
      </c>
      <c r="B275" s="41" t="s">
        <v>365</v>
      </c>
      <c r="C275" s="41" t="s">
        <v>202</v>
      </c>
      <c r="D275" s="41"/>
      <c r="E275" s="41">
        <v>77.5</v>
      </c>
      <c r="F275" s="41" t="s">
        <v>147</v>
      </c>
      <c r="G275" s="42">
        <f ca="1">IFERROR(VLOOKUP(F275,'[1]2.仕掛品(製造部)'!MY:NB,4,0),0)</f>
        <v>1.2530513780924588</v>
      </c>
      <c r="H275" s="43">
        <v>0</v>
      </c>
      <c r="I275" s="43"/>
      <c r="J275" s="43">
        <v>0</v>
      </c>
      <c r="K275" s="46">
        <f>IFERROR(SUMIF('4.4製品課実績'!$A:$A,'4.仕掛品(製品課)'!A275,'4.4製品課実績'!C:C),"")</f>
        <v>127600</v>
      </c>
      <c r="L275" s="46">
        <f t="shared" ca="1" si="56"/>
        <v>12391425.077956324</v>
      </c>
      <c r="M275" s="46">
        <f t="shared" ca="1" si="48"/>
        <v>13227422.192178831</v>
      </c>
      <c r="N275" s="46"/>
      <c r="O275" s="46"/>
      <c r="P275" s="46"/>
      <c r="Q275" s="46"/>
      <c r="R275" s="52">
        <f ca="1">SUMIF('4.1製品別資材価格'!$A:$C,A275,'4.1製品別資材価格'!$C:$C)</f>
        <v>36.475339002496476</v>
      </c>
      <c r="S275" s="46">
        <f t="shared" ca="1" si="57"/>
        <v>4654253.2567185499</v>
      </c>
      <c r="T275" s="46">
        <f t="shared" ca="1" si="49"/>
        <v>3679579.6458112714</v>
      </c>
      <c r="U275" s="46">
        <f>IFERROR(SUMIF('4.4製品課実績'!$A:$A,'4.仕掛品(製品課)'!A275,'4.4製品課実績'!D:D),"")</f>
        <v>49810</v>
      </c>
      <c r="V275" s="46">
        <f t="shared" si="50"/>
        <v>5730220.4336664071</v>
      </c>
      <c r="W275" s="46"/>
      <c r="X275" s="46">
        <f t="shared" si="51"/>
        <v>0</v>
      </c>
      <c r="Y275" s="46">
        <f t="shared" si="52"/>
        <v>9889000</v>
      </c>
      <c r="Z275" s="46">
        <f t="shared" si="53"/>
        <v>4214603.3302643355</v>
      </c>
      <c r="AA275" s="46"/>
      <c r="AB275" s="46"/>
      <c r="AC275" s="46"/>
      <c r="AD275" s="46">
        <f t="shared" si="47"/>
        <v>127600</v>
      </c>
      <c r="AE275" s="46">
        <f t="shared" ca="1" si="54"/>
        <v>26851825.601920843</v>
      </c>
      <c r="AF275" s="52">
        <f t="shared" ca="1" si="55"/>
        <v>210.43750471724798</v>
      </c>
      <c r="AG275" s="46">
        <f t="shared" si="58"/>
        <v>0</v>
      </c>
      <c r="AH275" s="46">
        <f t="shared" ca="1" si="59"/>
        <v>0</v>
      </c>
      <c r="AI275" s="46">
        <f>IFERROR(SUMIFS('4.3期末全在庫'!$G:$G,'4.3期末全在庫'!$B:$B,'4.仕掛品(製品課)'!A275,'4.3期末全在庫'!$K:$K,"半製品"),"")</f>
        <v>0</v>
      </c>
      <c r="AJ275" s="47"/>
      <c r="AK275" s="46">
        <f t="shared" ca="1" si="60"/>
        <v>0</v>
      </c>
      <c r="AL275" s="48"/>
      <c r="AM275" s="16"/>
      <c r="AN275" s="7"/>
      <c r="AO275" s="4">
        <v>0</v>
      </c>
      <c r="AQ275" s="3" t="str">
        <f t="shared" ca="1" si="61"/>
        <v>ok</v>
      </c>
    </row>
    <row r="276" spans="1:43" ht="13.5" customHeight="1">
      <c r="A276" s="40">
        <v>20170400016</v>
      </c>
      <c r="B276" s="41" t="s">
        <v>366</v>
      </c>
      <c r="C276" s="41" t="s">
        <v>202</v>
      </c>
      <c r="D276" s="41"/>
      <c r="E276" s="41">
        <v>35</v>
      </c>
      <c r="F276" s="41" t="s">
        <v>147</v>
      </c>
      <c r="G276" s="42">
        <f ca="1">IFERROR(VLOOKUP(F276,'[1]2.仕掛品(製造部)'!MY:NB,4,0),0)</f>
        <v>1.2530513780924588</v>
      </c>
      <c r="H276" s="43">
        <v>0</v>
      </c>
      <c r="I276" s="43"/>
      <c r="J276" s="43">
        <v>0</v>
      </c>
      <c r="K276" s="46">
        <f>IFERROR(SUMIF('4.4製品課実績'!$A:$A,'4.仕掛品(製品課)'!A276,'4.4製品課実績'!C:C),"")</f>
        <v>950</v>
      </c>
      <c r="L276" s="46">
        <f t="shared" ca="1" si="56"/>
        <v>41663.958321574253</v>
      </c>
      <c r="M276" s="46">
        <f t="shared" ca="1" si="48"/>
        <v>44474.849619774104</v>
      </c>
      <c r="N276" s="46"/>
      <c r="O276" s="46"/>
      <c r="P276" s="46"/>
      <c r="Q276" s="46"/>
      <c r="R276" s="52">
        <f ca="1">SUMIF('4.1製品別資材価格'!$A:$C,A276,'4.1製品別資材価格'!$C:$C)</f>
        <v>287.17036376598645</v>
      </c>
      <c r="S276" s="46">
        <f t="shared" ca="1" si="57"/>
        <v>272811.84557768714</v>
      </c>
      <c r="T276" s="46">
        <f t="shared" ca="1" si="49"/>
        <v>215680.76740877892</v>
      </c>
      <c r="U276" s="46">
        <f>IFERROR(SUMIF('4.4製品課実績'!$A:$A,'4.仕掛品(製品課)'!A276,'4.4製品課実績'!D:D),"")</f>
        <v>665</v>
      </c>
      <c r="V276" s="46">
        <f t="shared" si="50"/>
        <v>76502.641806628395</v>
      </c>
      <c r="W276" s="46"/>
      <c r="X276" s="46">
        <f t="shared" si="51"/>
        <v>0</v>
      </c>
      <c r="Y276" s="46">
        <f t="shared" si="52"/>
        <v>33250</v>
      </c>
      <c r="Z276" s="46">
        <f t="shared" si="53"/>
        <v>14170.852536281642</v>
      </c>
      <c r="AA276" s="46"/>
      <c r="AB276" s="46"/>
      <c r="AC276" s="46"/>
      <c r="AD276" s="46">
        <f t="shared" si="47"/>
        <v>950</v>
      </c>
      <c r="AE276" s="46">
        <f t="shared" ca="1" si="54"/>
        <v>350829.11137146305</v>
      </c>
      <c r="AF276" s="52">
        <f t="shared" ca="1" si="55"/>
        <v>369.29380144364529</v>
      </c>
      <c r="AG276" s="46">
        <f t="shared" si="58"/>
        <v>0</v>
      </c>
      <c r="AH276" s="46">
        <f t="shared" ca="1" si="59"/>
        <v>0</v>
      </c>
      <c r="AI276" s="46">
        <f>IFERROR(SUMIFS('4.3期末全在庫'!$G:$G,'4.3期末全在庫'!$B:$B,'4.仕掛品(製品課)'!A276,'4.3期末全在庫'!$K:$K,"半製品"),"")</f>
        <v>0</v>
      </c>
      <c r="AJ276" s="47"/>
      <c r="AK276" s="46">
        <f t="shared" ca="1" si="60"/>
        <v>0</v>
      </c>
      <c r="AL276" s="48"/>
      <c r="AM276" s="16"/>
      <c r="AN276" s="7"/>
      <c r="AO276" s="4">
        <v>0</v>
      </c>
      <c r="AQ276" s="3" t="str">
        <f t="shared" ca="1" si="61"/>
        <v>ok</v>
      </c>
    </row>
    <row r="277" spans="1:43" ht="13.5" customHeight="1">
      <c r="A277" s="40">
        <v>20170400017</v>
      </c>
      <c r="B277" s="41" t="s">
        <v>367</v>
      </c>
      <c r="C277" s="41" t="s">
        <v>202</v>
      </c>
      <c r="D277" s="41"/>
      <c r="E277" s="41">
        <v>35</v>
      </c>
      <c r="F277" s="41" t="s">
        <v>108</v>
      </c>
      <c r="G277" s="42">
        <f ca="1">IFERROR(VLOOKUP(F277,'[1]2.仕掛品(製造部)'!MY:NB,4,0),0)</f>
        <v>1.1499333504230713</v>
      </c>
      <c r="H277" s="43">
        <v>0</v>
      </c>
      <c r="I277" s="43"/>
      <c r="J277" s="43">
        <v>0</v>
      </c>
      <c r="K277" s="46">
        <f>IFERROR(SUMIF('4.4製品課実績'!$A:$A,'4.仕掛品(製品課)'!A277,'4.4製品課実績'!C:C),"")</f>
        <v>550</v>
      </c>
      <c r="L277" s="46">
        <f t="shared" ca="1" si="56"/>
        <v>22136.216995644125</v>
      </c>
      <c r="M277" s="46">
        <f t="shared" ca="1" si="48"/>
        <v>23629.654062949849</v>
      </c>
      <c r="N277" s="46"/>
      <c r="O277" s="46"/>
      <c r="P277" s="46"/>
      <c r="Q277" s="46"/>
      <c r="R277" s="52">
        <f ca="1">SUMIF('4.1製品別資材価格'!$A:$C,A277,'4.1製品別資材価格'!$C:$C)</f>
        <v>56.048379083233129</v>
      </c>
      <c r="S277" s="46">
        <f t="shared" ca="1" si="57"/>
        <v>30826.608495778222</v>
      </c>
      <c r="T277" s="46">
        <f t="shared" ca="1" si="49"/>
        <v>24371.0333138233</v>
      </c>
      <c r="U277" s="46">
        <f>IFERROR(SUMIF('4.4製品課実績'!$A:$A,'4.仕掛品(製品課)'!A277,'4.4製品課実績'!D:D),"")</f>
        <v>385</v>
      </c>
      <c r="V277" s="46">
        <f t="shared" si="50"/>
        <v>44291.003151205914</v>
      </c>
      <c r="W277" s="46"/>
      <c r="X277" s="46">
        <f t="shared" si="51"/>
        <v>0</v>
      </c>
      <c r="Y277" s="46">
        <f t="shared" si="52"/>
        <v>19250</v>
      </c>
      <c r="Z277" s="46">
        <f t="shared" si="53"/>
        <v>8204.1777841630555</v>
      </c>
      <c r="AA277" s="46"/>
      <c r="AB277" s="46"/>
      <c r="AC277" s="46"/>
      <c r="AD277" s="46">
        <f t="shared" si="47"/>
        <v>550</v>
      </c>
      <c r="AE277" s="46">
        <f t="shared" ca="1" si="54"/>
        <v>100495.86831214211</v>
      </c>
      <c r="AF277" s="52">
        <f t="shared" ca="1" si="55"/>
        <v>182.7197605675311</v>
      </c>
      <c r="AG277" s="46">
        <f t="shared" si="58"/>
        <v>0</v>
      </c>
      <c r="AH277" s="46">
        <f t="shared" ca="1" si="59"/>
        <v>0</v>
      </c>
      <c r="AI277" s="46">
        <f>IFERROR(SUMIFS('4.3期末全在庫'!$G:$G,'4.3期末全在庫'!$B:$B,'4.仕掛品(製品課)'!A277,'4.3期末全在庫'!$K:$K,"半製品"),"")</f>
        <v>0</v>
      </c>
      <c r="AJ277" s="47"/>
      <c r="AK277" s="46">
        <f t="shared" ca="1" si="60"/>
        <v>0</v>
      </c>
      <c r="AL277" s="48"/>
      <c r="AM277" s="16"/>
      <c r="AN277" s="7">
        <v>579.93393191542816</v>
      </c>
      <c r="AO277" s="4">
        <v>775.36993010423441</v>
      </c>
      <c r="AQ277" s="3" t="str">
        <f t="shared" ca="1" si="61"/>
        <v>ok</v>
      </c>
    </row>
    <row r="278" spans="1:43" ht="13.5" customHeight="1">
      <c r="A278" s="40">
        <v>20170700045</v>
      </c>
      <c r="B278" s="41" t="s">
        <v>368</v>
      </c>
      <c r="C278" s="41" t="s">
        <v>202</v>
      </c>
      <c r="D278" s="41"/>
      <c r="E278" s="41">
        <v>7.8</v>
      </c>
      <c r="F278" s="41" t="s">
        <v>353</v>
      </c>
      <c r="G278" s="42">
        <f ca="1">IFERROR(VLOOKUP(F278,'[1]2.仕掛品(製造部)'!MY:NB,4,0),0)</f>
        <v>2.7031087834885259</v>
      </c>
      <c r="H278" s="43">
        <v>0</v>
      </c>
      <c r="I278" s="43"/>
      <c r="J278" s="43">
        <v>0</v>
      </c>
      <c r="K278" s="46">
        <f>IFERROR(SUMIF('4.4製品課実績'!$A:$A,'4.仕掛品(製品課)'!A278,'4.4製品課実績'!C:C),"")</f>
        <v>0</v>
      </c>
      <c r="L278" s="46">
        <f t="shared" ca="1" si="56"/>
        <v>0</v>
      </c>
      <c r="M278" s="46">
        <f t="shared" ca="1" si="48"/>
        <v>0</v>
      </c>
      <c r="N278" s="46"/>
      <c r="O278" s="46"/>
      <c r="P278" s="46"/>
      <c r="Q278" s="46"/>
      <c r="R278" s="52">
        <f ca="1">SUMIF('4.1製品別資材価格'!$A:$C,A278,'4.1製品別資材価格'!$C:$C)</f>
        <v>0</v>
      </c>
      <c r="S278" s="46">
        <f t="shared" ca="1" si="57"/>
        <v>0</v>
      </c>
      <c r="T278" s="46">
        <f t="shared" ca="1" si="49"/>
        <v>0</v>
      </c>
      <c r="U278" s="46">
        <f>IFERROR(SUMIF('4.4製品課実績'!$A:$A,'4.仕掛品(製品課)'!A278,'4.4製品課実績'!D:D),"")</f>
        <v>0</v>
      </c>
      <c r="V278" s="46">
        <f t="shared" si="50"/>
        <v>0</v>
      </c>
      <c r="W278" s="46"/>
      <c r="X278" s="46">
        <f t="shared" si="51"/>
        <v>0</v>
      </c>
      <c r="Y278" s="46">
        <f t="shared" si="52"/>
        <v>0</v>
      </c>
      <c r="Z278" s="46">
        <f t="shared" si="53"/>
        <v>0</v>
      </c>
      <c r="AA278" s="46"/>
      <c r="AB278" s="46"/>
      <c r="AC278" s="46"/>
      <c r="AD278" s="46">
        <f t="shared" si="47"/>
        <v>0</v>
      </c>
      <c r="AE278" s="46">
        <f t="shared" ca="1" si="54"/>
        <v>0</v>
      </c>
      <c r="AF278" s="52">
        <f t="shared" ca="1" si="55"/>
        <v>0</v>
      </c>
      <c r="AG278" s="46">
        <f t="shared" si="58"/>
        <v>0</v>
      </c>
      <c r="AH278" s="46">
        <f t="shared" ca="1" si="59"/>
        <v>0</v>
      </c>
      <c r="AI278" s="46">
        <f>IFERROR(SUMIFS('4.3期末全在庫'!$G:$G,'4.3期末全在庫'!$B:$B,'4.仕掛品(製品課)'!A278,'4.3期末全在庫'!$K:$K,"半製品"),"")</f>
        <v>0</v>
      </c>
      <c r="AJ278" s="47"/>
      <c r="AK278" s="46">
        <f t="shared" ca="1" si="60"/>
        <v>0</v>
      </c>
      <c r="AL278" s="48"/>
      <c r="AM278" s="16"/>
      <c r="AN278" s="7"/>
      <c r="AO278" s="4">
        <v>0</v>
      </c>
      <c r="AQ278" s="3">
        <f t="shared" ca="1" si="61"/>
        <v>0</v>
      </c>
    </row>
    <row r="279" spans="1:43" ht="13.5" customHeight="1">
      <c r="A279" s="40">
        <v>20171000004</v>
      </c>
      <c r="B279" s="41" t="s">
        <v>369</v>
      </c>
      <c r="C279" s="41" t="s">
        <v>202</v>
      </c>
      <c r="D279" s="41"/>
      <c r="E279" s="41">
        <v>77.5</v>
      </c>
      <c r="F279" s="41" t="s">
        <v>157</v>
      </c>
      <c r="G279" s="42">
        <f ca="1">IFERROR(VLOOKUP(F279,'[1]2.仕掛品(製造部)'!MY:NB,4,0),0)</f>
        <v>1.1798247848759411</v>
      </c>
      <c r="H279" s="43">
        <v>0</v>
      </c>
      <c r="I279" s="43"/>
      <c r="J279" s="43">
        <v>0</v>
      </c>
      <c r="K279" s="46">
        <f>IFERROR(SUMIF('4.4製品課実績'!$A:$A,'4.仕掛品(製品課)'!A279,'4.4製品課実績'!C:C),"")</f>
        <v>187600</v>
      </c>
      <c r="L279" s="46">
        <f t="shared" ca="1" si="56"/>
        <v>17153472.54731131</v>
      </c>
      <c r="M279" s="46">
        <f t="shared" ca="1" si="48"/>
        <v>18310744.891551826</v>
      </c>
      <c r="N279" s="46"/>
      <c r="O279" s="46"/>
      <c r="P279" s="46"/>
      <c r="Q279" s="46"/>
      <c r="R279" s="52">
        <f ca="1">SUMIF('4.1製品別資材価格'!$A:$C,A279,'4.1製品別資材価格'!$C:$C)</f>
        <v>36.096045817661498</v>
      </c>
      <c r="S279" s="46">
        <f t="shared" ca="1" si="57"/>
        <v>6771618.1953932969</v>
      </c>
      <c r="T279" s="46">
        <f t="shared" ca="1" si="49"/>
        <v>5353535.1659273021</v>
      </c>
      <c r="U279" s="46">
        <f>IFERROR(SUMIF('4.4製品課実績'!$A:$A,'4.仕掛品(製品課)'!A279,'4.4製品課実績'!D:D),"")</f>
        <v>42810</v>
      </c>
      <c r="V279" s="46">
        <f t="shared" si="50"/>
        <v>4924929.4672808442</v>
      </c>
      <c r="W279" s="46"/>
      <c r="X279" s="46">
        <f t="shared" si="51"/>
        <v>0</v>
      </c>
      <c r="Y279" s="46">
        <f t="shared" si="52"/>
        <v>14539000</v>
      </c>
      <c r="Z279" s="46">
        <f t="shared" si="53"/>
        <v>6196391.7300751517</v>
      </c>
      <c r="AA279" s="46"/>
      <c r="AB279" s="46"/>
      <c r="AC279" s="46"/>
      <c r="AD279" s="46">
        <f t="shared" si="47"/>
        <v>187600</v>
      </c>
      <c r="AE279" s="46">
        <f t="shared" ca="1" si="54"/>
        <v>34785601.254835121</v>
      </c>
      <c r="AF279" s="52">
        <f t="shared" ca="1" si="55"/>
        <v>185.42431372513391</v>
      </c>
      <c r="AG279" s="46">
        <f t="shared" si="58"/>
        <v>0</v>
      </c>
      <c r="AH279" s="46">
        <f t="shared" ca="1" si="59"/>
        <v>0</v>
      </c>
      <c r="AI279" s="46">
        <f>IFERROR(SUMIFS('4.3期末全在庫'!$G:$G,'4.3期末全在庫'!$B:$B,'4.仕掛品(製品課)'!A279,'4.3期末全在庫'!$K:$K,"半製品"),"")</f>
        <v>0</v>
      </c>
      <c r="AJ279" s="47"/>
      <c r="AK279" s="46">
        <f t="shared" ca="1" si="60"/>
        <v>0</v>
      </c>
      <c r="AL279" s="48"/>
      <c r="AM279" s="16"/>
      <c r="AN279" s="7">
        <v>613.04597252148881</v>
      </c>
      <c r="AO279" s="4">
        <v>1413.9773181508065</v>
      </c>
      <c r="AQ279" s="3" t="str">
        <f t="shared" ca="1" si="61"/>
        <v>ok</v>
      </c>
    </row>
    <row r="280" spans="1:43" ht="13.5" customHeight="1">
      <c r="A280" s="40">
        <v>20171000005</v>
      </c>
      <c r="B280" s="41" t="s">
        <v>370</v>
      </c>
      <c r="C280" s="41" t="s">
        <v>202</v>
      </c>
      <c r="D280" s="41"/>
      <c r="E280" s="41">
        <v>2.5</v>
      </c>
      <c r="F280" s="41" t="s">
        <v>157</v>
      </c>
      <c r="G280" s="42">
        <f ca="1">IFERROR(VLOOKUP(F280,'[1]2.仕掛品(製造部)'!MY:NB,4,0),0)</f>
        <v>1.1798247848759411</v>
      </c>
      <c r="H280" s="43">
        <v>0</v>
      </c>
      <c r="I280" s="43"/>
      <c r="J280" s="43">
        <v>0</v>
      </c>
      <c r="K280" s="46">
        <f>IFERROR(SUMIF('4.4製品課実績'!$A:$A,'4.仕掛品(製品課)'!A280,'4.4製品課実績'!C:C),"")</f>
        <v>0</v>
      </c>
      <c r="L280" s="46">
        <f t="shared" ca="1" si="56"/>
        <v>0</v>
      </c>
      <c r="M280" s="46">
        <f t="shared" ca="1" si="48"/>
        <v>0</v>
      </c>
      <c r="N280" s="46"/>
      <c r="O280" s="46"/>
      <c r="P280" s="46"/>
      <c r="Q280" s="46"/>
      <c r="R280" s="52">
        <f ca="1">SUMIF('4.1製品別資材価格'!$A:$C,A280,'4.1製品別資材価格'!$C:$C)</f>
        <v>0</v>
      </c>
      <c r="S280" s="46">
        <f t="shared" ca="1" si="57"/>
        <v>0</v>
      </c>
      <c r="T280" s="46">
        <f t="shared" ca="1" si="49"/>
        <v>0</v>
      </c>
      <c r="U280" s="46">
        <f>IFERROR(SUMIF('4.4製品課実績'!$A:$A,'4.仕掛品(製品課)'!A280,'4.4製品課実績'!D:D),"")</f>
        <v>0</v>
      </c>
      <c r="V280" s="46">
        <f t="shared" si="50"/>
        <v>0</v>
      </c>
      <c r="W280" s="46"/>
      <c r="X280" s="46">
        <f t="shared" si="51"/>
        <v>0</v>
      </c>
      <c r="Y280" s="46">
        <f t="shared" si="52"/>
        <v>0</v>
      </c>
      <c r="Z280" s="46">
        <f t="shared" si="53"/>
        <v>0</v>
      </c>
      <c r="AA280" s="46"/>
      <c r="AB280" s="46"/>
      <c r="AC280" s="46"/>
      <c r="AD280" s="46">
        <f t="shared" si="47"/>
        <v>0</v>
      </c>
      <c r="AE280" s="46">
        <f t="shared" ca="1" si="54"/>
        <v>0</v>
      </c>
      <c r="AF280" s="52">
        <f t="shared" ca="1" si="55"/>
        <v>0</v>
      </c>
      <c r="AG280" s="46">
        <f t="shared" si="58"/>
        <v>0</v>
      </c>
      <c r="AH280" s="46">
        <f t="shared" ca="1" si="59"/>
        <v>0</v>
      </c>
      <c r="AI280" s="46">
        <f>IFERROR(SUMIFS('4.3期末全在庫'!$G:$G,'4.3期末全在庫'!$B:$B,'4.仕掛品(製品課)'!A280,'4.3期末全在庫'!$K:$K,"半製品"),"")</f>
        <v>0</v>
      </c>
      <c r="AJ280" s="47"/>
      <c r="AK280" s="46">
        <f t="shared" ca="1" si="60"/>
        <v>0</v>
      </c>
      <c r="AL280" s="48"/>
      <c r="AM280" s="16"/>
      <c r="AN280" s="7"/>
      <c r="AO280" s="4">
        <v>0</v>
      </c>
      <c r="AQ280" s="3">
        <f t="shared" ca="1" si="61"/>
        <v>0</v>
      </c>
    </row>
    <row r="281" spans="1:43" ht="13.5" customHeight="1">
      <c r="A281" s="40">
        <v>20171000006</v>
      </c>
      <c r="B281" s="41" t="s">
        <v>371</v>
      </c>
      <c r="C281" s="41" t="s">
        <v>202</v>
      </c>
      <c r="D281" s="41"/>
      <c r="E281" s="41">
        <v>20</v>
      </c>
      <c r="F281" s="41" t="s">
        <v>157</v>
      </c>
      <c r="G281" s="42">
        <f ca="1">IFERROR(VLOOKUP(F281,'[1]2.仕掛品(製造部)'!MY:NB,4,0),0)</f>
        <v>1.1798247848759411</v>
      </c>
      <c r="H281" s="43">
        <v>0</v>
      </c>
      <c r="I281" s="43"/>
      <c r="J281" s="43">
        <v>0</v>
      </c>
      <c r="K281" s="46">
        <f>IFERROR(SUMIF('4.4製品課実績'!$A:$A,'4.仕掛品(製品課)'!A281,'4.4製品課実績'!C:C),"")</f>
        <v>2000</v>
      </c>
      <c r="L281" s="46">
        <f t="shared" ca="1" si="56"/>
        <v>47192.991395037643</v>
      </c>
      <c r="M281" s="46">
        <f t="shared" ca="1" si="48"/>
        <v>50376.903202563648</v>
      </c>
      <c r="N281" s="46"/>
      <c r="O281" s="46"/>
      <c r="P281" s="46"/>
      <c r="Q281" s="46"/>
      <c r="R281" s="52">
        <f ca="1">SUMIF('4.1製品別資材価格'!$A:$C,A281,'4.1製品別資材価格'!$C:$C)</f>
        <v>26.499199921725484</v>
      </c>
      <c r="S281" s="46">
        <f t="shared" ca="1" si="57"/>
        <v>52998.39984345097</v>
      </c>
      <c r="T281" s="46">
        <f t="shared" ca="1" si="49"/>
        <v>41899.70389836956</v>
      </c>
      <c r="U281" s="46">
        <f>IFERROR(SUMIF('4.4製品課実績'!$A:$A,'4.仕掛品(製品課)'!A281,'4.4製品課実績'!D:D),"")</f>
        <v>795</v>
      </c>
      <c r="V281" s="46">
        <f t="shared" si="50"/>
        <v>91458.045468074546</v>
      </c>
      <c r="W281" s="46"/>
      <c r="X281" s="46">
        <f t="shared" si="51"/>
        <v>0</v>
      </c>
      <c r="Y281" s="46">
        <f t="shared" si="52"/>
        <v>40000</v>
      </c>
      <c r="Z281" s="46">
        <f t="shared" si="53"/>
        <v>17047.642148910243</v>
      </c>
      <c r="AA281" s="46"/>
      <c r="AB281" s="46"/>
      <c r="AC281" s="46"/>
      <c r="AD281" s="46">
        <f t="shared" si="47"/>
        <v>2000</v>
      </c>
      <c r="AE281" s="46">
        <f t="shared" ca="1" si="54"/>
        <v>200782.294717918</v>
      </c>
      <c r="AF281" s="52">
        <f t="shared" ca="1" si="55"/>
        <v>100.391147358959</v>
      </c>
      <c r="AG281" s="46">
        <f t="shared" si="58"/>
        <v>0</v>
      </c>
      <c r="AH281" s="46">
        <f t="shared" ca="1" si="59"/>
        <v>0</v>
      </c>
      <c r="AI281" s="46">
        <f>IFERROR(SUMIFS('4.3期末全在庫'!$G:$G,'4.3期末全在庫'!$B:$B,'4.仕掛品(製品課)'!A281,'4.3期末全在庫'!$K:$K,"半製品"),"")</f>
        <v>0</v>
      </c>
      <c r="AJ281" s="47"/>
      <c r="AK281" s="46">
        <f t="shared" ca="1" si="60"/>
        <v>0</v>
      </c>
      <c r="AL281" s="48"/>
      <c r="AM281" s="16"/>
      <c r="AN281" s="7">
        <v>218.00340630974358</v>
      </c>
      <c r="AO281" s="4">
        <v>0</v>
      </c>
      <c r="AQ281" s="3" t="str">
        <f t="shared" ca="1" si="61"/>
        <v>ok</v>
      </c>
    </row>
    <row r="282" spans="1:43" ht="13.5" customHeight="1">
      <c r="A282" s="40">
        <v>20171000008</v>
      </c>
      <c r="B282" s="41" t="s">
        <v>372</v>
      </c>
      <c r="C282" s="41" t="s">
        <v>202</v>
      </c>
      <c r="D282" s="41"/>
      <c r="E282" s="41">
        <v>78</v>
      </c>
      <c r="F282" s="41" t="s">
        <v>147</v>
      </c>
      <c r="G282" s="42">
        <f ca="1">IFERROR(VLOOKUP(F282,'[1]2.仕掛品(製造部)'!MY:NB,4,0),0)</f>
        <v>1.2530513780924588</v>
      </c>
      <c r="H282" s="43">
        <v>0</v>
      </c>
      <c r="I282" s="43"/>
      <c r="J282" s="43">
        <v>0</v>
      </c>
      <c r="K282" s="46">
        <f>IFERROR(SUMIF('4.4製品課実績'!$A:$A,'4.仕掛品(製品課)'!A282,'4.4製品課実績'!C:C),"")</f>
        <v>500</v>
      </c>
      <c r="L282" s="46">
        <f t="shared" ca="1" si="56"/>
        <v>48869.003745605893</v>
      </c>
      <c r="M282" s="46">
        <f t="shared" ca="1" si="48"/>
        <v>52165.989027704964</v>
      </c>
      <c r="N282" s="46"/>
      <c r="O282" s="46"/>
      <c r="P282" s="46"/>
      <c r="Q282" s="46"/>
      <c r="R282" s="52">
        <f ca="1">SUMIF('4.1製品別資材価格'!$A:$C,A282,'4.1製品別資材価格'!$C:$C)</f>
        <v>373.77788493150689</v>
      </c>
      <c r="S282" s="46">
        <f t="shared" ca="1" si="57"/>
        <v>186888.94246575344</v>
      </c>
      <c r="T282" s="46">
        <f t="shared" ca="1" si="49"/>
        <v>147751.46748439281</v>
      </c>
      <c r="U282" s="46">
        <f>IFERROR(SUMIF('4.4製品課実績'!$A:$A,'4.仕掛品(製品課)'!A282,'4.4製品課実績'!D:D),"")</f>
        <v>1640</v>
      </c>
      <c r="V282" s="46">
        <f t="shared" si="50"/>
        <v>188668.16926747453</v>
      </c>
      <c r="W282" s="46"/>
      <c r="X282" s="46">
        <f t="shared" si="51"/>
        <v>0</v>
      </c>
      <c r="Y282" s="46">
        <f t="shared" si="52"/>
        <v>39000</v>
      </c>
      <c r="Z282" s="46">
        <f t="shared" si="53"/>
        <v>16621.451095187487</v>
      </c>
      <c r="AA282" s="46"/>
      <c r="AB282" s="46"/>
      <c r="AC282" s="46"/>
      <c r="AD282" s="46">
        <f t="shared" si="47"/>
        <v>500</v>
      </c>
      <c r="AE282" s="46">
        <f t="shared" ca="1" si="54"/>
        <v>405207.0768747598</v>
      </c>
      <c r="AF282" s="52">
        <f t="shared" ca="1" si="55"/>
        <v>810.41415374951964</v>
      </c>
      <c r="AG282" s="46">
        <f t="shared" si="58"/>
        <v>0</v>
      </c>
      <c r="AH282" s="46">
        <f t="shared" ca="1" si="59"/>
        <v>0</v>
      </c>
      <c r="AI282" s="46">
        <f>IFERROR(SUMIFS('4.3期末全在庫'!$G:$G,'4.3期末全在庫'!$B:$B,'4.仕掛品(製品課)'!A282,'4.3期末全在庫'!$K:$K,"半製品"),"")</f>
        <v>0</v>
      </c>
      <c r="AJ282" s="47"/>
      <c r="AK282" s="46">
        <f t="shared" ca="1" si="60"/>
        <v>0</v>
      </c>
      <c r="AL282" s="48"/>
      <c r="AM282" s="16"/>
      <c r="AN282" s="7">
        <v>397.21883772000007</v>
      </c>
      <c r="AO282" s="4">
        <v>2021.4052453063355</v>
      </c>
      <c r="AQ282" s="3" t="str">
        <f t="shared" ca="1" si="61"/>
        <v>ok</v>
      </c>
    </row>
    <row r="283" spans="1:43" ht="13.5" customHeight="1">
      <c r="A283" s="40">
        <v>20171000009</v>
      </c>
      <c r="B283" s="41" t="s">
        <v>373</v>
      </c>
      <c r="C283" s="41" t="s">
        <v>202</v>
      </c>
      <c r="D283" s="41"/>
      <c r="E283" s="41">
        <v>78</v>
      </c>
      <c r="F283" s="41" t="s">
        <v>108</v>
      </c>
      <c r="G283" s="42">
        <f ca="1">IFERROR(VLOOKUP(F283,'[1]2.仕掛品(製造部)'!MY:NB,4,0),0)</f>
        <v>1.1499333504230713</v>
      </c>
      <c r="H283" s="43">
        <v>0</v>
      </c>
      <c r="I283" s="43"/>
      <c r="J283" s="43">
        <v>0</v>
      </c>
      <c r="K283" s="46">
        <f>IFERROR(SUMIF('4.4製品課実績'!$A:$A,'4.仕掛品(製品課)'!A283,'4.4製品課実績'!C:C),"")</f>
        <v>900</v>
      </c>
      <c r="L283" s="46">
        <f t="shared" ca="1" si="56"/>
        <v>80725.321199699611</v>
      </c>
      <c r="M283" s="46">
        <f t="shared" ca="1" si="48"/>
        <v>86171.517673718408</v>
      </c>
      <c r="N283" s="46"/>
      <c r="O283" s="46"/>
      <c r="P283" s="46"/>
      <c r="Q283" s="46"/>
      <c r="R283" s="52">
        <f ca="1">SUMIF('4.1製品別資材価格'!$A:$C,A283,'4.1製品別資材価格'!$C:$C)</f>
        <v>373.77738140683419</v>
      </c>
      <c r="S283" s="46">
        <f t="shared" ca="1" si="57"/>
        <v>336399.64326615079</v>
      </c>
      <c r="T283" s="46">
        <f t="shared" ca="1" si="49"/>
        <v>265952.28320106718</v>
      </c>
      <c r="U283" s="46">
        <f>IFERROR(SUMIF('4.4製品課実績'!$A:$A,'4.仕掛品(製品課)'!A283,'4.4製品課実績'!D:D),"")</f>
        <v>2730</v>
      </c>
      <c r="V283" s="46">
        <f t="shared" si="50"/>
        <v>314063.4768903692</v>
      </c>
      <c r="W283" s="46"/>
      <c r="X283" s="46">
        <f t="shared" si="51"/>
        <v>0</v>
      </c>
      <c r="Y283" s="46">
        <f t="shared" si="52"/>
        <v>70200</v>
      </c>
      <c r="Z283" s="46">
        <f t="shared" si="53"/>
        <v>29918.611971337479</v>
      </c>
      <c r="AA283" s="46"/>
      <c r="AB283" s="46"/>
      <c r="AC283" s="46"/>
      <c r="AD283" s="46">
        <f t="shared" si="47"/>
        <v>900</v>
      </c>
      <c r="AE283" s="46">
        <f t="shared" ca="1" si="54"/>
        <v>696105.8897364923</v>
      </c>
      <c r="AF283" s="52">
        <f t="shared" ca="1" si="55"/>
        <v>773.45098859610255</v>
      </c>
      <c r="AG283" s="46">
        <f t="shared" si="58"/>
        <v>0</v>
      </c>
      <c r="AH283" s="46">
        <f t="shared" ca="1" si="59"/>
        <v>0</v>
      </c>
      <c r="AI283" s="46">
        <f>IFERROR(SUMIFS('4.3期末全在庫'!$G:$G,'4.3期末全在庫'!$B:$B,'4.仕掛品(製品課)'!A283,'4.3期末全在庫'!$K:$K,"半製品"),"")</f>
        <v>0</v>
      </c>
      <c r="AJ283" s="47"/>
      <c r="AK283" s="46">
        <f t="shared" ca="1" si="60"/>
        <v>0</v>
      </c>
      <c r="AL283" s="48"/>
      <c r="AM283" s="16"/>
      <c r="AN283" s="7">
        <v>488.04479864363645</v>
      </c>
      <c r="AO283" s="4">
        <v>3032.0312191419312</v>
      </c>
      <c r="AQ283" s="3" t="str">
        <f t="shared" ca="1" si="61"/>
        <v>ok</v>
      </c>
    </row>
    <row r="284" spans="1:43" ht="13.5" customHeight="1">
      <c r="A284" s="40">
        <v>20171000010</v>
      </c>
      <c r="B284" s="41" t="s">
        <v>374</v>
      </c>
      <c r="C284" s="41" t="s">
        <v>202</v>
      </c>
      <c r="D284" s="41"/>
      <c r="E284" s="41">
        <v>78</v>
      </c>
      <c r="F284" s="41" t="s">
        <v>157</v>
      </c>
      <c r="G284" s="42">
        <f ca="1">IFERROR(VLOOKUP(F284,'[1]2.仕掛品(製造部)'!MY:NB,4,0),0)</f>
        <v>1.1798247848759411</v>
      </c>
      <c r="H284" s="43">
        <v>0</v>
      </c>
      <c r="I284" s="43"/>
      <c r="J284" s="43">
        <v>0</v>
      </c>
      <c r="K284" s="46">
        <f>IFERROR(SUMIF('4.4製品課実績'!$A:$A,'4.仕掛品(製品課)'!A284,'4.4製品課実績'!C:C),"")</f>
        <v>850</v>
      </c>
      <c r="L284" s="46">
        <f t="shared" ca="1" si="56"/>
        <v>78222.383237274902</v>
      </c>
      <c r="M284" s="46">
        <f t="shared" ca="1" si="48"/>
        <v>83499.717058249254</v>
      </c>
      <c r="N284" s="46"/>
      <c r="O284" s="46"/>
      <c r="P284" s="46"/>
      <c r="Q284" s="46"/>
      <c r="R284" s="52">
        <f ca="1">SUMIF('4.1製品別資材価格'!$A:$C,A284,'4.1製品別資材価格'!$C:$C)</f>
        <v>373.77788493150689</v>
      </c>
      <c r="S284" s="46">
        <f t="shared" ca="1" si="57"/>
        <v>317711.20219178085</v>
      </c>
      <c r="T284" s="46">
        <f t="shared" ca="1" si="49"/>
        <v>251177.49472346777</v>
      </c>
      <c r="U284" s="46">
        <f>IFERROR(SUMIF('4.4製品課実績'!$A:$A,'4.仕掛品(製品課)'!A284,'4.4製品課実績'!D:D),"")</f>
        <v>3050</v>
      </c>
      <c r="V284" s="46">
        <f t="shared" si="50"/>
        <v>350876.77821085206</v>
      </c>
      <c r="W284" s="46"/>
      <c r="X284" s="46">
        <f t="shared" si="51"/>
        <v>0</v>
      </c>
      <c r="Y284" s="46">
        <f t="shared" si="52"/>
        <v>66300</v>
      </c>
      <c r="Z284" s="46">
        <f t="shared" si="53"/>
        <v>28256.466861818732</v>
      </c>
      <c r="AA284" s="46"/>
      <c r="AB284" s="46"/>
      <c r="AC284" s="46"/>
      <c r="AD284" s="46">
        <f t="shared" si="47"/>
        <v>850</v>
      </c>
      <c r="AE284" s="46">
        <f t="shared" ca="1" si="54"/>
        <v>713810.45685438777</v>
      </c>
      <c r="AF284" s="52">
        <f t="shared" ca="1" si="55"/>
        <v>839.77700806398559</v>
      </c>
      <c r="AG284" s="46">
        <f t="shared" si="58"/>
        <v>0</v>
      </c>
      <c r="AH284" s="46">
        <f t="shared" ca="1" si="59"/>
        <v>0</v>
      </c>
      <c r="AI284" s="46">
        <f>IFERROR(SUMIFS('4.3期末全在庫'!$G:$G,'4.3期末全在庫'!$B:$B,'4.仕掛品(製品課)'!A284,'4.3期末全在庫'!$K:$K,"半製品"),"")</f>
        <v>0</v>
      </c>
      <c r="AJ284" s="47"/>
      <c r="AK284" s="46">
        <f t="shared" ca="1" si="60"/>
        <v>0</v>
      </c>
      <c r="AL284" s="48"/>
      <c r="AM284" s="16"/>
      <c r="AN284" s="7">
        <v>5182.3029999999999</v>
      </c>
      <c r="AO284" s="4">
        <v>0</v>
      </c>
      <c r="AQ284" s="3" t="str">
        <f t="shared" ca="1" si="61"/>
        <v>ok</v>
      </c>
    </row>
    <row r="285" spans="1:43" ht="13.5" customHeight="1">
      <c r="A285" s="40">
        <v>20180500084</v>
      </c>
      <c r="B285" s="41" t="s">
        <v>375</v>
      </c>
      <c r="C285" s="41" t="s">
        <v>202</v>
      </c>
      <c r="D285" s="41"/>
      <c r="E285" s="41">
        <v>50</v>
      </c>
      <c r="F285" s="41" t="s">
        <v>147</v>
      </c>
      <c r="G285" s="42">
        <f ca="1">IFERROR(VLOOKUP(F285,'[1]2.仕掛品(製造部)'!MY:NB,4,0),0)</f>
        <v>1.2530513780924588</v>
      </c>
      <c r="H285" s="43">
        <v>0</v>
      </c>
      <c r="I285" s="43"/>
      <c r="J285" s="43">
        <v>0</v>
      </c>
      <c r="K285" s="46">
        <f>IFERROR(SUMIF('4.4製品課実績'!$A:$A,'4.仕掛品(製品課)'!A285,'4.4製品課実績'!C:C),"")</f>
        <v>23000</v>
      </c>
      <c r="L285" s="46">
        <f t="shared" ca="1" si="56"/>
        <v>1441009.0848063277</v>
      </c>
      <c r="M285" s="46">
        <f t="shared" ca="1" si="48"/>
        <v>1538227.8815861722</v>
      </c>
      <c r="N285" s="46"/>
      <c r="O285" s="46"/>
      <c r="P285" s="46"/>
      <c r="Q285" s="46"/>
      <c r="R285" s="52">
        <f ca="1">SUMIF('4.1製品別資材価格'!$A:$C,A285,'4.1製品別資材価格'!$C:$C)</f>
        <v>46.391093945217584</v>
      </c>
      <c r="S285" s="46">
        <f t="shared" ca="1" si="57"/>
        <v>1066995.1607400044</v>
      </c>
      <c r="T285" s="46">
        <f t="shared" ca="1" si="49"/>
        <v>843549.64353747095</v>
      </c>
      <c r="U285" s="46">
        <f>IFERROR(SUMIF('4.4製品課実績'!$A:$A,'4.仕掛品(製品課)'!A285,'4.4製品課実績'!D:D),"")</f>
        <v>7125</v>
      </c>
      <c r="V285" s="46">
        <f t="shared" si="50"/>
        <v>819671.16221387568</v>
      </c>
      <c r="W285" s="46"/>
      <c r="X285" s="46">
        <f t="shared" si="51"/>
        <v>0</v>
      </c>
      <c r="Y285" s="46">
        <f t="shared" si="52"/>
        <v>1150000</v>
      </c>
      <c r="Z285" s="46">
        <f t="shared" si="53"/>
        <v>490119.71178116952</v>
      </c>
      <c r="AA285" s="46"/>
      <c r="AB285" s="46"/>
      <c r="AC285" s="46"/>
      <c r="AD285" s="46">
        <f t="shared" si="47"/>
        <v>23000</v>
      </c>
      <c r="AE285" s="46">
        <f t="shared" ca="1" si="54"/>
        <v>3691568.399118688</v>
      </c>
      <c r="AF285" s="52">
        <f t="shared" ca="1" si="55"/>
        <v>160.50297387472557</v>
      </c>
      <c r="AG285" s="46">
        <f t="shared" si="58"/>
        <v>0</v>
      </c>
      <c r="AH285" s="46">
        <f t="shared" ca="1" si="59"/>
        <v>0</v>
      </c>
      <c r="AI285" s="46">
        <f>IFERROR(SUMIFS('4.3期末全在庫'!$G:$G,'4.3期末全在庫'!$B:$B,'4.仕掛品(製品課)'!A285,'4.3期末全在庫'!$K:$K,"半製品"),"")</f>
        <v>0</v>
      </c>
      <c r="AJ285" s="47"/>
      <c r="AK285" s="46">
        <f t="shared" ca="1" si="60"/>
        <v>0</v>
      </c>
      <c r="AL285" s="48"/>
      <c r="AM285" s="16"/>
      <c r="AN285" s="7">
        <v>599.9</v>
      </c>
      <c r="AO285" s="4">
        <v>7041.3756449412031</v>
      </c>
      <c r="AQ285" s="3" t="str">
        <f t="shared" ca="1" si="61"/>
        <v>ok</v>
      </c>
    </row>
    <row r="286" spans="1:43" ht="13.5" customHeight="1">
      <c r="A286" s="40">
        <v>20180900062</v>
      </c>
      <c r="B286" s="41" t="s">
        <v>376</v>
      </c>
      <c r="C286" s="41" t="s">
        <v>202</v>
      </c>
      <c r="D286" s="41"/>
      <c r="E286" s="41">
        <v>2.5</v>
      </c>
      <c r="F286" s="41" t="s">
        <v>157</v>
      </c>
      <c r="G286" s="42">
        <f ca="1">IFERROR(VLOOKUP(F286,'[1]2.仕掛品(製造部)'!MY:NB,4,0),0)</f>
        <v>1.1798247848759411</v>
      </c>
      <c r="H286" s="43">
        <v>0</v>
      </c>
      <c r="I286" s="43"/>
      <c r="J286" s="43">
        <v>0</v>
      </c>
      <c r="K286" s="46">
        <f>IFERROR(SUMIF('4.4製品課実績'!$A:$A,'4.仕掛品(製品課)'!A286,'4.4製品課実績'!C:C),"")</f>
        <v>0</v>
      </c>
      <c r="L286" s="46">
        <f t="shared" ca="1" si="56"/>
        <v>0</v>
      </c>
      <c r="M286" s="46">
        <f t="shared" ca="1" si="48"/>
        <v>0</v>
      </c>
      <c r="N286" s="46"/>
      <c r="O286" s="46"/>
      <c r="P286" s="46"/>
      <c r="Q286" s="46"/>
      <c r="R286" s="52">
        <f ca="1">SUMIF('4.1製品別資材価格'!$A:$C,A286,'4.1製品別資材価格'!$C:$C)</f>
        <v>0</v>
      </c>
      <c r="S286" s="46">
        <f t="shared" ca="1" si="57"/>
        <v>0</v>
      </c>
      <c r="T286" s="46">
        <f t="shared" ca="1" si="49"/>
        <v>0</v>
      </c>
      <c r="U286" s="46">
        <f>IFERROR(SUMIF('4.4製品課実績'!$A:$A,'4.仕掛品(製品課)'!A286,'4.4製品課実績'!D:D),"")</f>
        <v>0</v>
      </c>
      <c r="V286" s="46">
        <f t="shared" si="50"/>
        <v>0</v>
      </c>
      <c r="W286" s="46"/>
      <c r="X286" s="46">
        <f t="shared" si="51"/>
        <v>0</v>
      </c>
      <c r="Y286" s="46">
        <f t="shared" si="52"/>
        <v>0</v>
      </c>
      <c r="Z286" s="46">
        <f t="shared" si="53"/>
        <v>0</v>
      </c>
      <c r="AA286" s="46"/>
      <c r="AB286" s="46"/>
      <c r="AC286" s="46"/>
      <c r="AD286" s="46">
        <f t="shared" si="47"/>
        <v>0</v>
      </c>
      <c r="AE286" s="46">
        <f t="shared" ca="1" si="54"/>
        <v>0</v>
      </c>
      <c r="AF286" s="52">
        <f t="shared" ca="1" si="55"/>
        <v>0</v>
      </c>
      <c r="AG286" s="46">
        <f t="shared" si="58"/>
        <v>0</v>
      </c>
      <c r="AH286" s="46">
        <f t="shared" ca="1" si="59"/>
        <v>0</v>
      </c>
      <c r="AI286" s="46">
        <f>IFERROR(SUMIFS('4.3期末全在庫'!$G:$G,'4.3期末全在庫'!$B:$B,'4.仕掛品(製品課)'!A286,'4.3期末全在庫'!$K:$K,"半製品"),"")</f>
        <v>0</v>
      </c>
      <c r="AJ286" s="47"/>
      <c r="AK286" s="46">
        <f t="shared" ca="1" si="60"/>
        <v>0</v>
      </c>
      <c r="AL286" s="48"/>
      <c r="AM286" s="16"/>
      <c r="AN286" s="7">
        <v>388.9</v>
      </c>
      <c r="AO286" s="4">
        <v>6533.1235527054105</v>
      </c>
      <c r="AQ286" s="3">
        <f t="shared" ca="1" si="61"/>
        <v>0</v>
      </c>
    </row>
    <row r="287" spans="1:43" ht="13.5" customHeight="1">
      <c r="A287" s="40">
        <v>20180900063</v>
      </c>
      <c r="B287" s="41" t="s">
        <v>377</v>
      </c>
      <c r="C287" s="41" t="s">
        <v>202</v>
      </c>
      <c r="D287" s="41"/>
      <c r="E287" s="41">
        <v>2.5</v>
      </c>
      <c r="F287" s="41" t="s">
        <v>147</v>
      </c>
      <c r="G287" s="42">
        <f ca="1">IFERROR(VLOOKUP(F287,'[1]2.仕掛品(製造部)'!MY:NB,4,0),0)</f>
        <v>1.2530513780924588</v>
      </c>
      <c r="H287" s="43">
        <v>0</v>
      </c>
      <c r="I287" s="43"/>
      <c r="J287" s="43">
        <v>0</v>
      </c>
      <c r="K287" s="46">
        <f>IFERROR(SUMIF('4.4製品課実績'!$A:$A,'4.仕掛品(製品課)'!A287,'4.4製品課実績'!C:C),"")</f>
        <v>0</v>
      </c>
      <c r="L287" s="46">
        <f t="shared" ca="1" si="56"/>
        <v>0</v>
      </c>
      <c r="M287" s="46">
        <f t="shared" ca="1" si="48"/>
        <v>0</v>
      </c>
      <c r="N287" s="46"/>
      <c r="O287" s="46"/>
      <c r="P287" s="46"/>
      <c r="Q287" s="46"/>
      <c r="R287" s="52">
        <f ca="1">SUMIF('4.1製品別資材価格'!$A:$C,A287,'4.1製品別資材価格'!$C:$C)</f>
        <v>0</v>
      </c>
      <c r="S287" s="46">
        <f t="shared" ca="1" si="57"/>
        <v>0</v>
      </c>
      <c r="T287" s="46">
        <f t="shared" ca="1" si="49"/>
        <v>0</v>
      </c>
      <c r="U287" s="46">
        <f>IFERROR(SUMIF('4.4製品課実績'!$A:$A,'4.仕掛品(製品課)'!A287,'4.4製品課実績'!D:D),"")</f>
        <v>0</v>
      </c>
      <c r="V287" s="46">
        <f t="shared" si="50"/>
        <v>0</v>
      </c>
      <c r="W287" s="46"/>
      <c r="X287" s="46">
        <f t="shared" si="51"/>
        <v>0</v>
      </c>
      <c r="Y287" s="46">
        <f t="shared" si="52"/>
        <v>0</v>
      </c>
      <c r="Z287" s="46">
        <f t="shared" si="53"/>
        <v>0</v>
      </c>
      <c r="AA287" s="46"/>
      <c r="AB287" s="46"/>
      <c r="AC287" s="46"/>
      <c r="AD287" s="46">
        <f t="shared" si="47"/>
        <v>0</v>
      </c>
      <c r="AE287" s="46">
        <f t="shared" ca="1" si="54"/>
        <v>0</v>
      </c>
      <c r="AF287" s="52">
        <f t="shared" ca="1" si="55"/>
        <v>0</v>
      </c>
      <c r="AG287" s="46">
        <f t="shared" si="58"/>
        <v>0</v>
      </c>
      <c r="AH287" s="46">
        <f t="shared" ca="1" si="59"/>
        <v>0</v>
      </c>
      <c r="AI287" s="46">
        <f>IFERROR(SUMIFS('4.3期末全在庫'!$G:$G,'4.3期末全在庫'!$B:$B,'4.仕掛品(製品課)'!A287,'4.3期末全在庫'!$K:$K,"半製品"),"")</f>
        <v>0</v>
      </c>
      <c r="AJ287" s="47"/>
      <c r="AK287" s="46">
        <f t="shared" ca="1" si="60"/>
        <v>0</v>
      </c>
      <c r="AL287" s="48"/>
      <c r="AM287" s="16"/>
      <c r="AN287" s="7"/>
      <c r="AO287" s="4">
        <v>0</v>
      </c>
      <c r="AQ287" s="3">
        <f t="shared" ca="1" si="61"/>
        <v>0</v>
      </c>
    </row>
    <row r="288" spans="1:43" ht="13.5" customHeight="1">
      <c r="A288" s="40">
        <v>20180900070</v>
      </c>
      <c r="B288" s="41" t="s">
        <v>378</v>
      </c>
      <c r="C288" s="41" t="s">
        <v>202</v>
      </c>
      <c r="D288" s="41"/>
      <c r="E288" s="41">
        <v>26</v>
      </c>
      <c r="F288" s="41" t="s">
        <v>108</v>
      </c>
      <c r="G288" s="42">
        <f ca="1">IFERROR(VLOOKUP(F288,'[1]2.仕掛品(製造部)'!MY:NB,4,0),0)</f>
        <v>1.1499333504230713</v>
      </c>
      <c r="H288" s="43">
        <v>0</v>
      </c>
      <c r="I288" s="43"/>
      <c r="J288" s="43">
        <v>0</v>
      </c>
      <c r="K288" s="46">
        <f>IFERROR(SUMIF('4.4製品課実績'!$A:$A,'4.仕掛品(製品課)'!A288,'4.4製品課実績'!C:C),"")</f>
        <v>0</v>
      </c>
      <c r="L288" s="46">
        <f t="shared" ca="1" si="56"/>
        <v>0</v>
      </c>
      <c r="M288" s="46">
        <f t="shared" ca="1" si="48"/>
        <v>0</v>
      </c>
      <c r="N288" s="46"/>
      <c r="O288" s="46"/>
      <c r="P288" s="46"/>
      <c r="Q288" s="46"/>
      <c r="R288" s="52">
        <f ca="1">SUMIF('4.1製品別資材価格'!$A:$C,A288,'4.1製品別資材価格'!$C:$C)</f>
        <v>0</v>
      </c>
      <c r="S288" s="46">
        <f t="shared" ca="1" si="57"/>
        <v>0</v>
      </c>
      <c r="T288" s="46">
        <f t="shared" ca="1" si="49"/>
        <v>0</v>
      </c>
      <c r="U288" s="46">
        <f>IFERROR(SUMIF('4.4製品課実績'!$A:$A,'4.仕掛品(製品課)'!A288,'4.4製品課実績'!D:D),"")</f>
        <v>0</v>
      </c>
      <c r="V288" s="46">
        <f t="shared" si="50"/>
        <v>0</v>
      </c>
      <c r="W288" s="46"/>
      <c r="X288" s="46">
        <f t="shared" si="51"/>
        <v>0</v>
      </c>
      <c r="Y288" s="46">
        <f t="shared" si="52"/>
        <v>0</v>
      </c>
      <c r="Z288" s="46">
        <f t="shared" si="53"/>
        <v>0</v>
      </c>
      <c r="AA288" s="46"/>
      <c r="AB288" s="46"/>
      <c r="AC288" s="46"/>
      <c r="AD288" s="46">
        <f t="shared" si="47"/>
        <v>0</v>
      </c>
      <c r="AE288" s="46">
        <f t="shared" ca="1" si="54"/>
        <v>0</v>
      </c>
      <c r="AF288" s="52">
        <f t="shared" ca="1" si="55"/>
        <v>0</v>
      </c>
      <c r="AG288" s="46">
        <f t="shared" si="58"/>
        <v>0</v>
      </c>
      <c r="AH288" s="46">
        <f t="shared" ca="1" si="59"/>
        <v>0</v>
      </c>
      <c r="AI288" s="46">
        <f>IFERROR(SUMIFS('4.3期末全在庫'!$G:$G,'4.3期末全在庫'!$B:$B,'4.仕掛品(製品課)'!A288,'4.3期末全在庫'!$K:$K,"半製品"),"")</f>
        <v>0</v>
      </c>
      <c r="AJ288" s="47"/>
      <c r="AK288" s="46">
        <f t="shared" ca="1" si="60"/>
        <v>0</v>
      </c>
      <c r="AL288" s="48"/>
      <c r="AM288" s="16"/>
      <c r="AN288" s="7"/>
      <c r="AO288" s="4">
        <v>0</v>
      </c>
      <c r="AQ288" s="3">
        <f t="shared" ca="1" si="61"/>
        <v>0</v>
      </c>
    </row>
    <row r="289" spans="1:43" ht="13.5" customHeight="1">
      <c r="A289" s="40">
        <v>20180900071</v>
      </c>
      <c r="B289" s="41" t="s">
        <v>379</v>
      </c>
      <c r="C289" s="41" t="s">
        <v>202</v>
      </c>
      <c r="D289" s="41"/>
      <c r="E289" s="41">
        <v>26</v>
      </c>
      <c r="F289" s="41" t="s">
        <v>147</v>
      </c>
      <c r="G289" s="42">
        <f ca="1">IFERROR(VLOOKUP(F289,'[1]2.仕掛品(製造部)'!MY:NB,4,0),0)</f>
        <v>1.2530513780924588</v>
      </c>
      <c r="H289" s="43">
        <v>0</v>
      </c>
      <c r="I289" s="43"/>
      <c r="J289" s="43">
        <v>0</v>
      </c>
      <c r="K289" s="46">
        <f>IFERROR(SUMIF('4.4製品課実績'!$A:$A,'4.仕掛品(製品課)'!A289,'4.4製品課実績'!C:C),"")</f>
        <v>0</v>
      </c>
      <c r="L289" s="46">
        <f t="shared" ca="1" si="56"/>
        <v>0</v>
      </c>
      <c r="M289" s="46">
        <f t="shared" ca="1" si="48"/>
        <v>0</v>
      </c>
      <c r="N289" s="46"/>
      <c r="O289" s="46"/>
      <c r="P289" s="46"/>
      <c r="Q289" s="46"/>
      <c r="R289" s="52">
        <f ca="1">SUMIF('4.1製品別資材価格'!$A:$C,A289,'4.1製品別資材価格'!$C:$C)</f>
        <v>0</v>
      </c>
      <c r="S289" s="46">
        <f t="shared" ca="1" si="57"/>
        <v>0</v>
      </c>
      <c r="T289" s="46">
        <f t="shared" ca="1" si="49"/>
        <v>0</v>
      </c>
      <c r="U289" s="46">
        <f>IFERROR(SUMIF('4.4製品課実績'!$A:$A,'4.仕掛品(製品課)'!A289,'4.4製品課実績'!D:D),"")</f>
        <v>0</v>
      </c>
      <c r="V289" s="46">
        <f t="shared" si="50"/>
        <v>0</v>
      </c>
      <c r="W289" s="46"/>
      <c r="X289" s="46">
        <f t="shared" si="51"/>
        <v>0</v>
      </c>
      <c r="Y289" s="46">
        <f t="shared" si="52"/>
        <v>0</v>
      </c>
      <c r="Z289" s="46">
        <f t="shared" si="53"/>
        <v>0</v>
      </c>
      <c r="AA289" s="46"/>
      <c r="AB289" s="46"/>
      <c r="AC289" s="46"/>
      <c r="AD289" s="46">
        <f t="shared" si="47"/>
        <v>0</v>
      </c>
      <c r="AE289" s="46">
        <f t="shared" ca="1" si="54"/>
        <v>0</v>
      </c>
      <c r="AF289" s="52">
        <f t="shared" ca="1" si="55"/>
        <v>0</v>
      </c>
      <c r="AG289" s="46">
        <f t="shared" si="58"/>
        <v>0</v>
      </c>
      <c r="AH289" s="46">
        <f t="shared" ca="1" si="59"/>
        <v>0</v>
      </c>
      <c r="AI289" s="46">
        <f>IFERROR(SUMIFS('4.3期末全在庫'!$G:$G,'4.3期末全在庫'!$B:$B,'4.仕掛品(製品課)'!A289,'4.3期末全在庫'!$K:$K,"半製品"),"")</f>
        <v>0</v>
      </c>
      <c r="AJ289" s="47"/>
      <c r="AK289" s="46">
        <f t="shared" ca="1" si="60"/>
        <v>0</v>
      </c>
      <c r="AL289" s="48"/>
      <c r="AM289" s="16"/>
      <c r="AN289" s="7"/>
      <c r="AO289" s="4">
        <v>5.0280452616492557</v>
      </c>
      <c r="AQ289" s="3">
        <f t="shared" ca="1" si="61"/>
        <v>0</v>
      </c>
    </row>
    <row r="290" spans="1:43" ht="13.5" customHeight="1">
      <c r="A290" s="40">
        <v>20181100040</v>
      </c>
      <c r="B290" s="41" t="s">
        <v>380</v>
      </c>
      <c r="C290" s="41" t="s">
        <v>202</v>
      </c>
      <c r="D290" s="41"/>
      <c r="E290" s="41">
        <v>10</v>
      </c>
      <c r="F290" s="41" t="s">
        <v>147</v>
      </c>
      <c r="G290" s="42">
        <f ca="1">IFERROR(VLOOKUP(F290,'[1]2.仕掛品(製造部)'!MY:NB,4,0),0)</f>
        <v>1.2530513780924588</v>
      </c>
      <c r="H290" s="43">
        <v>0</v>
      </c>
      <c r="I290" s="43"/>
      <c r="J290" s="43">
        <v>0</v>
      </c>
      <c r="K290" s="46">
        <f>IFERROR(SUMIF('4.4製品課実績'!$A:$A,'4.仕掛品(製品課)'!A290,'4.4製品課実績'!C:C),"")</f>
        <v>600</v>
      </c>
      <c r="L290" s="46">
        <f t="shared" ca="1" si="56"/>
        <v>7518.3082685547524</v>
      </c>
      <c r="M290" s="46">
        <f t="shared" ca="1" si="48"/>
        <v>8025.5367734930715</v>
      </c>
      <c r="N290" s="46"/>
      <c r="O290" s="46"/>
      <c r="P290" s="46"/>
      <c r="Q290" s="46"/>
      <c r="R290" s="52">
        <f ca="1">SUMIF('4.1製品別資材価格'!$A:$C,A290,'4.1製品別資材価格'!$C:$C)</f>
        <v>62.604335724609221</v>
      </c>
      <c r="S290" s="46">
        <f t="shared" ca="1" si="57"/>
        <v>37562.601434765536</v>
      </c>
      <c r="T290" s="46">
        <f t="shared" ca="1" si="49"/>
        <v>29696.403710642036</v>
      </c>
      <c r="U290" s="46">
        <f>IFERROR(SUMIF('4.4製品課実績'!$A:$A,'4.仕掛品(製品課)'!A290,'4.4製品課実績'!D:D),"")</f>
        <v>770</v>
      </c>
      <c r="V290" s="46">
        <f t="shared" si="50"/>
        <v>88582.006302411828</v>
      </c>
      <c r="W290" s="46"/>
      <c r="X290" s="46">
        <f t="shared" si="51"/>
        <v>0</v>
      </c>
      <c r="Y290" s="46">
        <f t="shared" si="52"/>
        <v>6000</v>
      </c>
      <c r="Z290" s="46">
        <f t="shared" si="53"/>
        <v>2557.1463223365367</v>
      </c>
      <c r="AA290" s="46"/>
      <c r="AB290" s="46"/>
      <c r="AC290" s="46"/>
      <c r="AD290" s="46">
        <f t="shared" si="47"/>
        <v>600</v>
      </c>
      <c r="AE290" s="46">
        <f t="shared" ca="1" si="54"/>
        <v>128861.09310888348</v>
      </c>
      <c r="AF290" s="52">
        <f t="shared" ca="1" si="55"/>
        <v>214.7684885148058</v>
      </c>
      <c r="AG290" s="46">
        <f t="shared" si="58"/>
        <v>0</v>
      </c>
      <c r="AH290" s="46">
        <f t="shared" ca="1" si="59"/>
        <v>0</v>
      </c>
      <c r="AI290" s="46">
        <f>IFERROR(SUMIFS('4.3期末全在庫'!$G:$G,'4.3期末全在庫'!$B:$B,'4.仕掛品(製品課)'!A290,'4.3期末全在庫'!$K:$K,"半製品"),"")</f>
        <v>0</v>
      </c>
      <c r="AJ290" s="47"/>
      <c r="AK290" s="46">
        <f t="shared" ca="1" si="60"/>
        <v>0</v>
      </c>
      <c r="AL290" s="48"/>
      <c r="AM290" s="16"/>
      <c r="AN290" s="7"/>
      <c r="AO290" s="4">
        <v>0</v>
      </c>
      <c r="AQ290" s="3" t="str">
        <f t="shared" ca="1" si="61"/>
        <v>ok</v>
      </c>
    </row>
    <row r="291" spans="1:43" ht="13.5" customHeight="1">
      <c r="A291" s="40">
        <v>20181100042</v>
      </c>
      <c r="B291" s="41" t="s">
        <v>381</v>
      </c>
      <c r="C291" s="41" t="s">
        <v>202</v>
      </c>
      <c r="D291" s="41"/>
      <c r="E291" s="41">
        <v>10</v>
      </c>
      <c r="F291" s="41" t="s">
        <v>108</v>
      </c>
      <c r="G291" s="42">
        <f ca="1">IFERROR(VLOOKUP(F291,'[1]2.仕掛品(製造部)'!MY:NB,4,0),0)</f>
        <v>1.1499333504230713</v>
      </c>
      <c r="H291" s="43">
        <v>0</v>
      </c>
      <c r="I291" s="43"/>
      <c r="J291" s="43">
        <v>0</v>
      </c>
      <c r="K291" s="46">
        <f>IFERROR(SUMIF('4.4製品課実績'!$A:$A,'4.仕掛品(製品課)'!A291,'4.4製品課実績'!C:C),"")</f>
        <v>900</v>
      </c>
      <c r="L291" s="46">
        <f t="shared" ca="1" si="56"/>
        <v>10349.400153807641</v>
      </c>
      <c r="M291" s="46">
        <f t="shared" ca="1" si="48"/>
        <v>11047.630470989538</v>
      </c>
      <c r="N291" s="46"/>
      <c r="O291" s="46"/>
      <c r="P291" s="46"/>
      <c r="Q291" s="46"/>
      <c r="R291" s="52">
        <f ca="1">SUMIF('4.1製品別資材価格'!$A:$C,A291,'4.1製品別資材価格'!$C:$C)</f>
        <v>62.609482958108273</v>
      </c>
      <c r="S291" s="46">
        <f t="shared" ca="1" si="57"/>
        <v>56348.534662297447</v>
      </c>
      <c r="T291" s="46">
        <f t="shared" ca="1" si="49"/>
        <v>44548.267955848947</v>
      </c>
      <c r="U291" s="46">
        <f>IFERROR(SUMIF('4.4製品課実績'!$A:$A,'4.仕掛品(製品課)'!A291,'4.4製品課実績'!D:D),"")</f>
        <v>940</v>
      </c>
      <c r="V291" s="46">
        <f t="shared" si="50"/>
        <v>108139.07262891834</v>
      </c>
      <c r="W291" s="46"/>
      <c r="X291" s="46">
        <f t="shared" si="51"/>
        <v>0</v>
      </c>
      <c r="Y291" s="46">
        <f t="shared" si="52"/>
        <v>9000</v>
      </c>
      <c r="Z291" s="46">
        <f t="shared" si="53"/>
        <v>3835.7194835048049</v>
      </c>
      <c r="AA291" s="46"/>
      <c r="AB291" s="46"/>
      <c r="AC291" s="46"/>
      <c r="AD291" s="46">
        <f t="shared" si="47"/>
        <v>900</v>
      </c>
      <c r="AE291" s="46">
        <f t="shared" ca="1" si="54"/>
        <v>167570.69053926162</v>
      </c>
      <c r="AF291" s="52">
        <f t="shared" ca="1" si="55"/>
        <v>186.18965615473513</v>
      </c>
      <c r="AG291" s="46">
        <f t="shared" si="58"/>
        <v>0</v>
      </c>
      <c r="AH291" s="46">
        <f t="shared" ca="1" si="59"/>
        <v>0</v>
      </c>
      <c r="AI291" s="46">
        <f>IFERROR(SUMIFS('4.3期末全在庫'!$G:$G,'4.3期末全在庫'!$B:$B,'4.仕掛品(製品課)'!A291,'4.3期末全在庫'!$K:$K,"半製品"),"")</f>
        <v>0</v>
      </c>
      <c r="AJ291" s="47"/>
      <c r="AK291" s="46">
        <f t="shared" ca="1" si="60"/>
        <v>0</v>
      </c>
      <c r="AL291" s="48"/>
      <c r="AM291" s="16"/>
      <c r="AN291" s="7"/>
      <c r="AO291" s="4">
        <v>0</v>
      </c>
      <c r="AQ291" s="3" t="str">
        <f t="shared" ca="1" si="61"/>
        <v>ok</v>
      </c>
    </row>
    <row r="292" spans="1:43" ht="13.5" customHeight="1">
      <c r="A292" s="40">
        <v>20181100044</v>
      </c>
      <c r="B292" s="41" t="s">
        <v>382</v>
      </c>
      <c r="C292" s="41" t="s">
        <v>202</v>
      </c>
      <c r="D292" s="41"/>
      <c r="E292" s="41">
        <v>26</v>
      </c>
      <c r="F292" s="41" t="s">
        <v>157</v>
      </c>
      <c r="G292" s="42">
        <f ca="1">IFERROR(VLOOKUP(F292,'[1]2.仕掛品(製造部)'!MY:NB,4,0),0)</f>
        <v>1.1798247848759411</v>
      </c>
      <c r="H292" s="43">
        <v>0</v>
      </c>
      <c r="I292" s="43"/>
      <c r="J292" s="43">
        <v>0</v>
      </c>
      <c r="K292" s="46">
        <f>IFERROR(SUMIF('4.4製品課実績'!$A:$A,'4.仕掛品(製品課)'!A292,'4.4製品課実績'!C:C),"")</f>
        <v>0</v>
      </c>
      <c r="L292" s="46">
        <f t="shared" ca="1" si="56"/>
        <v>0</v>
      </c>
      <c r="M292" s="46">
        <f t="shared" ca="1" si="48"/>
        <v>0</v>
      </c>
      <c r="N292" s="46"/>
      <c r="O292" s="46"/>
      <c r="P292" s="46"/>
      <c r="Q292" s="46"/>
      <c r="R292" s="52">
        <f ca="1">SUMIF('4.1製品別資材価格'!$A:$C,A292,'4.1製品別資材価格'!$C:$C)</f>
        <v>0</v>
      </c>
      <c r="S292" s="46">
        <f t="shared" ca="1" si="57"/>
        <v>0</v>
      </c>
      <c r="T292" s="46">
        <f t="shared" ca="1" si="49"/>
        <v>0</v>
      </c>
      <c r="U292" s="46">
        <f>IFERROR(SUMIF('4.4製品課実績'!$A:$A,'4.仕掛品(製品課)'!A292,'4.4製品課実績'!D:D),"")</f>
        <v>0</v>
      </c>
      <c r="V292" s="46">
        <f t="shared" si="50"/>
        <v>0</v>
      </c>
      <c r="W292" s="46"/>
      <c r="X292" s="46">
        <f t="shared" si="51"/>
        <v>0</v>
      </c>
      <c r="Y292" s="46">
        <f t="shared" si="52"/>
        <v>0</v>
      </c>
      <c r="Z292" s="46">
        <f t="shared" si="53"/>
        <v>0</v>
      </c>
      <c r="AA292" s="46"/>
      <c r="AB292" s="46"/>
      <c r="AC292" s="46"/>
      <c r="AD292" s="46">
        <f t="shared" si="47"/>
        <v>0</v>
      </c>
      <c r="AE292" s="46">
        <f t="shared" ca="1" si="54"/>
        <v>0</v>
      </c>
      <c r="AF292" s="52">
        <f t="shared" ca="1" si="55"/>
        <v>0</v>
      </c>
      <c r="AG292" s="46">
        <f t="shared" si="58"/>
        <v>0</v>
      </c>
      <c r="AH292" s="46">
        <f t="shared" ca="1" si="59"/>
        <v>0</v>
      </c>
      <c r="AI292" s="46">
        <f>IFERROR(SUMIFS('4.3期末全在庫'!$G:$G,'4.3期末全在庫'!$B:$B,'4.仕掛品(製品課)'!A292,'4.3期末全在庫'!$K:$K,"半製品"),"")</f>
        <v>0</v>
      </c>
      <c r="AJ292" s="47"/>
      <c r="AK292" s="46">
        <f t="shared" ca="1" si="60"/>
        <v>0</v>
      </c>
      <c r="AL292" s="48"/>
      <c r="AM292" s="16"/>
      <c r="AN292" s="7"/>
      <c r="AO292" s="4">
        <v>2.4012096851644138</v>
      </c>
      <c r="AQ292" s="3">
        <f t="shared" ca="1" si="61"/>
        <v>0</v>
      </c>
    </row>
    <row r="293" spans="1:43" ht="13.5" customHeight="1">
      <c r="A293" s="40">
        <v>20181100045</v>
      </c>
      <c r="B293" s="41" t="s">
        <v>383</v>
      </c>
      <c r="C293" s="41" t="s">
        <v>202</v>
      </c>
      <c r="D293" s="41"/>
      <c r="E293" s="41">
        <v>35</v>
      </c>
      <c r="F293" s="41" t="s">
        <v>170</v>
      </c>
      <c r="G293" s="42">
        <f ca="1">IFERROR(VLOOKUP(F293,'[1]2.仕掛品(製造部)'!MY:NB,4,0),0)</f>
        <v>1.1798247848759411</v>
      </c>
      <c r="H293" s="43">
        <v>0</v>
      </c>
      <c r="I293" s="43"/>
      <c r="J293" s="43">
        <v>0</v>
      </c>
      <c r="K293" s="46">
        <f>IFERROR(SUMIF('4.4製品課実績'!$A:$A,'4.仕掛品(製品課)'!A293,'4.4製品課実績'!C:C),"")</f>
        <v>300</v>
      </c>
      <c r="L293" s="46">
        <f t="shared" ca="1" si="56"/>
        <v>12388.160241197382</v>
      </c>
      <c r="M293" s="46">
        <f t="shared" ca="1" si="48"/>
        <v>13223.937090672958</v>
      </c>
      <c r="N293" s="46"/>
      <c r="O293" s="46"/>
      <c r="P293" s="46"/>
      <c r="Q293" s="46"/>
      <c r="R293" s="52">
        <f ca="1">SUMIF('4.1製品別資材価格'!$A:$C,A293,'4.1製品別資材価格'!$C:$C)</f>
        <v>44.454164703114166</v>
      </c>
      <c r="S293" s="46">
        <f t="shared" ca="1" si="57"/>
        <v>13336.24941093425</v>
      </c>
      <c r="T293" s="46">
        <f t="shared" ca="1" si="49"/>
        <v>10543.42967115072</v>
      </c>
      <c r="U293" s="46">
        <f>IFERROR(SUMIF('4.4製品課実績'!$A:$A,'4.仕掛品(製品課)'!A293,'4.4製品課実績'!D:D),"")</f>
        <v>195</v>
      </c>
      <c r="V293" s="46">
        <f t="shared" si="50"/>
        <v>22433.10549216923</v>
      </c>
      <c r="W293" s="46"/>
      <c r="X293" s="46">
        <f t="shared" si="51"/>
        <v>0</v>
      </c>
      <c r="Y293" s="46">
        <f t="shared" si="52"/>
        <v>10500</v>
      </c>
      <c r="Z293" s="46">
        <f t="shared" si="53"/>
        <v>4475.0060640889396</v>
      </c>
      <c r="AA293" s="46"/>
      <c r="AB293" s="46"/>
      <c r="AC293" s="46"/>
      <c r="AD293" s="46">
        <f t="shared" si="47"/>
        <v>300</v>
      </c>
      <c r="AE293" s="46">
        <f t="shared" ca="1" si="54"/>
        <v>50675.478318081849</v>
      </c>
      <c r="AF293" s="52">
        <f t="shared" ca="1" si="55"/>
        <v>168.91826106027284</v>
      </c>
      <c r="AG293" s="46">
        <f t="shared" si="58"/>
        <v>0</v>
      </c>
      <c r="AH293" s="46">
        <f t="shared" ca="1" si="59"/>
        <v>0</v>
      </c>
      <c r="AI293" s="46">
        <f>IFERROR(SUMIFS('4.3期末全在庫'!$G:$G,'4.3期末全在庫'!$B:$B,'4.仕掛品(製品課)'!A293,'4.3期末全在庫'!$K:$K,"半製品"),"")</f>
        <v>0</v>
      </c>
      <c r="AJ293" s="47"/>
      <c r="AK293" s="46">
        <f t="shared" ca="1" si="60"/>
        <v>0</v>
      </c>
      <c r="AL293" s="48"/>
      <c r="AM293" s="16"/>
      <c r="AN293" s="7"/>
      <c r="AO293" s="4">
        <v>2.6255878162432964</v>
      </c>
      <c r="AQ293" s="3" t="str">
        <f t="shared" ca="1" si="61"/>
        <v>ok</v>
      </c>
    </row>
    <row r="294" spans="1:43" ht="13.5" customHeight="1">
      <c r="A294" s="40">
        <v>20181200016</v>
      </c>
      <c r="B294" s="41" t="s">
        <v>384</v>
      </c>
      <c r="C294" s="41" t="s">
        <v>202</v>
      </c>
      <c r="D294" s="41"/>
      <c r="E294" s="41">
        <v>26</v>
      </c>
      <c r="F294" s="41" t="s">
        <v>147</v>
      </c>
      <c r="G294" s="42">
        <f ca="1">IFERROR(VLOOKUP(F294,'[1]2.仕掛品(製造部)'!MY:NB,4,0),0)</f>
        <v>1.2530513780924588</v>
      </c>
      <c r="H294" s="43">
        <v>0</v>
      </c>
      <c r="I294" s="43"/>
      <c r="J294" s="43">
        <v>0</v>
      </c>
      <c r="K294" s="46">
        <f>IFERROR(SUMIF('4.4製品課実績'!$A:$A,'4.仕掛品(製品課)'!A294,'4.4製品課実績'!C:C),"")</f>
        <v>0</v>
      </c>
      <c r="L294" s="46">
        <f t="shared" ca="1" si="56"/>
        <v>0</v>
      </c>
      <c r="M294" s="46">
        <f t="shared" ca="1" si="48"/>
        <v>0</v>
      </c>
      <c r="N294" s="46"/>
      <c r="O294" s="46"/>
      <c r="P294" s="46"/>
      <c r="Q294" s="46"/>
      <c r="R294" s="52">
        <f ca="1">SUMIF('4.1製品別資材価格'!$A:$C,A294,'4.1製品別資材価格'!$C:$C)</f>
        <v>0</v>
      </c>
      <c r="S294" s="46">
        <f t="shared" ca="1" si="57"/>
        <v>0</v>
      </c>
      <c r="T294" s="46">
        <f t="shared" ca="1" si="49"/>
        <v>0</v>
      </c>
      <c r="U294" s="46">
        <f>IFERROR(SUMIF('4.4製品課実績'!$A:$A,'4.仕掛品(製品課)'!A294,'4.4製品課実績'!D:D),"")</f>
        <v>0</v>
      </c>
      <c r="V294" s="46">
        <f t="shared" si="50"/>
        <v>0</v>
      </c>
      <c r="W294" s="46"/>
      <c r="X294" s="46">
        <f t="shared" si="51"/>
        <v>0</v>
      </c>
      <c r="Y294" s="46">
        <f t="shared" si="52"/>
        <v>0</v>
      </c>
      <c r="Z294" s="46">
        <f t="shared" si="53"/>
        <v>0</v>
      </c>
      <c r="AA294" s="46"/>
      <c r="AB294" s="46"/>
      <c r="AC294" s="46"/>
      <c r="AD294" s="46">
        <f t="shared" si="47"/>
        <v>0</v>
      </c>
      <c r="AE294" s="46">
        <f t="shared" ca="1" si="54"/>
        <v>0</v>
      </c>
      <c r="AF294" s="52">
        <f t="shared" ca="1" si="55"/>
        <v>0</v>
      </c>
      <c r="AG294" s="46">
        <f t="shared" si="58"/>
        <v>0</v>
      </c>
      <c r="AH294" s="46">
        <f t="shared" ca="1" si="59"/>
        <v>0</v>
      </c>
      <c r="AI294" s="46">
        <f>IFERROR(SUMIFS('4.3期末全在庫'!$G:$G,'4.3期末全在庫'!$B:$B,'4.仕掛品(製品課)'!A294,'4.3期末全在庫'!$K:$K,"半製品"),"")</f>
        <v>0</v>
      </c>
      <c r="AJ294" s="47"/>
      <c r="AK294" s="46">
        <f t="shared" ca="1" si="60"/>
        <v>0</v>
      </c>
      <c r="AL294" s="48"/>
      <c r="AM294" s="16"/>
      <c r="AN294" s="7"/>
      <c r="AO294" s="4">
        <v>0</v>
      </c>
      <c r="AQ294" s="3">
        <f t="shared" ca="1" si="61"/>
        <v>0</v>
      </c>
    </row>
    <row r="295" spans="1:43" ht="13.5" customHeight="1">
      <c r="A295" s="40">
        <v>20181200017</v>
      </c>
      <c r="B295" s="41" t="s">
        <v>385</v>
      </c>
      <c r="C295" s="41" t="s">
        <v>202</v>
      </c>
      <c r="D295" s="41"/>
      <c r="E295" s="41">
        <v>26</v>
      </c>
      <c r="F295" s="41" t="s">
        <v>108</v>
      </c>
      <c r="G295" s="42">
        <f ca="1">IFERROR(VLOOKUP(F295,'[1]2.仕掛品(製造部)'!MY:NB,4,0),0)</f>
        <v>1.1499333504230713</v>
      </c>
      <c r="H295" s="43">
        <v>0</v>
      </c>
      <c r="I295" s="43"/>
      <c r="J295" s="43">
        <v>0</v>
      </c>
      <c r="K295" s="46">
        <f>IFERROR(SUMIF('4.4製品課実績'!$A:$A,'4.仕掛品(製品課)'!A295,'4.4製品課実績'!C:C),"")</f>
        <v>0</v>
      </c>
      <c r="L295" s="46">
        <f t="shared" ca="1" si="56"/>
        <v>0</v>
      </c>
      <c r="M295" s="46">
        <f t="shared" ca="1" si="48"/>
        <v>0</v>
      </c>
      <c r="N295" s="46"/>
      <c r="O295" s="46"/>
      <c r="P295" s="46"/>
      <c r="Q295" s="46"/>
      <c r="R295" s="52">
        <f ca="1">SUMIF('4.1製品別資材価格'!$A:$C,A295,'4.1製品別資材価格'!$C:$C)</f>
        <v>0</v>
      </c>
      <c r="S295" s="46">
        <f t="shared" ca="1" si="57"/>
        <v>0</v>
      </c>
      <c r="T295" s="46">
        <f t="shared" ca="1" si="49"/>
        <v>0</v>
      </c>
      <c r="U295" s="46">
        <f>IFERROR(SUMIF('4.4製品課実績'!$A:$A,'4.仕掛品(製品課)'!A295,'4.4製品課実績'!D:D),"")</f>
        <v>0</v>
      </c>
      <c r="V295" s="46">
        <f t="shared" si="50"/>
        <v>0</v>
      </c>
      <c r="W295" s="46"/>
      <c r="X295" s="46">
        <f t="shared" si="51"/>
        <v>0</v>
      </c>
      <c r="Y295" s="46">
        <f t="shared" si="52"/>
        <v>0</v>
      </c>
      <c r="Z295" s="46">
        <f t="shared" si="53"/>
        <v>0</v>
      </c>
      <c r="AA295" s="46"/>
      <c r="AB295" s="46"/>
      <c r="AC295" s="46"/>
      <c r="AD295" s="46">
        <f t="shared" si="47"/>
        <v>0</v>
      </c>
      <c r="AE295" s="46">
        <f t="shared" ca="1" si="54"/>
        <v>0</v>
      </c>
      <c r="AF295" s="52">
        <f t="shared" ca="1" si="55"/>
        <v>0</v>
      </c>
      <c r="AG295" s="46">
        <f t="shared" si="58"/>
        <v>0</v>
      </c>
      <c r="AH295" s="46">
        <f t="shared" ca="1" si="59"/>
        <v>0</v>
      </c>
      <c r="AI295" s="46">
        <f>IFERROR(SUMIFS('4.3期末全在庫'!$G:$G,'4.3期末全在庫'!$B:$B,'4.仕掛品(製品課)'!A295,'4.3期末全在庫'!$K:$K,"半製品"),"")</f>
        <v>0</v>
      </c>
      <c r="AJ295" s="47"/>
      <c r="AK295" s="46">
        <f t="shared" ca="1" si="60"/>
        <v>0</v>
      </c>
      <c r="AL295" s="48"/>
      <c r="AM295" s="16"/>
      <c r="AN295" s="7">
        <v>2.3185659052505558</v>
      </c>
      <c r="AO295" s="4">
        <v>20.386625131264491</v>
      </c>
      <c r="AQ295" s="3">
        <f t="shared" ca="1" si="61"/>
        <v>0</v>
      </c>
    </row>
    <row r="296" spans="1:43" ht="13.5" customHeight="1">
      <c r="A296" s="40">
        <v>20181200018</v>
      </c>
      <c r="B296" s="41" t="s">
        <v>386</v>
      </c>
      <c r="C296" s="41" t="s">
        <v>202</v>
      </c>
      <c r="D296" s="41"/>
      <c r="E296" s="41">
        <v>26</v>
      </c>
      <c r="F296" s="41" t="s">
        <v>157</v>
      </c>
      <c r="G296" s="42">
        <f ca="1">IFERROR(VLOOKUP(F296,'[1]2.仕掛品(製造部)'!MY:NB,4,0),0)</f>
        <v>1.1798247848759411</v>
      </c>
      <c r="H296" s="43">
        <v>0</v>
      </c>
      <c r="I296" s="43"/>
      <c r="J296" s="43">
        <v>0</v>
      </c>
      <c r="K296" s="46">
        <f>IFERROR(SUMIF('4.4製品課実績'!$A:$A,'4.仕掛品(製品課)'!A296,'4.4製品課実績'!C:C),"")</f>
        <v>0</v>
      </c>
      <c r="L296" s="46">
        <f t="shared" ca="1" si="56"/>
        <v>0</v>
      </c>
      <c r="M296" s="46">
        <f t="shared" ca="1" si="48"/>
        <v>0</v>
      </c>
      <c r="N296" s="46"/>
      <c r="O296" s="46"/>
      <c r="P296" s="46"/>
      <c r="Q296" s="46"/>
      <c r="R296" s="52">
        <f ca="1">SUMIF('4.1製品別資材価格'!$A:$C,A296,'4.1製品別資材価格'!$C:$C)</f>
        <v>0</v>
      </c>
      <c r="S296" s="46">
        <f t="shared" ca="1" si="57"/>
        <v>0</v>
      </c>
      <c r="T296" s="46">
        <f t="shared" ca="1" si="49"/>
        <v>0</v>
      </c>
      <c r="U296" s="46">
        <f>IFERROR(SUMIF('4.4製品課実績'!$A:$A,'4.仕掛品(製品課)'!A296,'4.4製品課実績'!D:D),"")</f>
        <v>0</v>
      </c>
      <c r="V296" s="46">
        <f t="shared" si="50"/>
        <v>0</v>
      </c>
      <c r="W296" s="46"/>
      <c r="X296" s="46">
        <f t="shared" si="51"/>
        <v>0</v>
      </c>
      <c r="Y296" s="46">
        <f t="shared" si="52"/>
        <v>0</v>
      </c>
      <c r="Z296" s="46">
        <f t="shared" si="53"/>
        <v>0</v>
      </c>
      <c r="AA296" s="46"/>
      <c r="AB296" s="46"/>
      <c r="AC296" s="46"/>
      <c r="AD296" s="46">
        <f t="shared" si="47"/>
        <v>0</v>
      </c>
      <c r="AE296" s="46">
        <f t="shared" ca="1" si="54"/>
        <v>0</v>
      </c>
      <c r="AF296" s="52">
        <f t="shared" ca="1" si="55"/>
        <v>0</v>
      </c>
      <c r="AG296" s="46">
        <f t="shared" si="58"/>
        <v>0</v>
      </c>
      <c r="AH296" s="46">
        <f t="shared" ca="1" si="59"/>
        <v>0</v>
      </c>
      <c r="AI296" s="46">
        <f>IFERROR(SUMIFS('4.3期末全在庫'!$G:$G,'4.3期末全在庫'!$B:$B,'4.仕掛品(製品課)'!A296,'4.3期末全在庫'!$K:$K,"半製品"),"")</f>
        <v>0</v>
      </c>
      <c r="AJ296" s="47"/>
      <c r="AK296" s="46">
        <f t="shared" ca="1" si="60"/>
        <v>0</v>
      </c>
      <c r="AL296" s="48"/>
      <c r="AM296" s="16"/>
      <c r="AN296" s="7">
        <v>16.14277314273755</v>
      </c>
      <c r="AO296" s="4">
        <v>0</v>
      </c>
      <c r="AQ296" s="3">
        <f t="shared" ca="1" si="61"/>
        <v>0</v>
      </c>
    </row>
    <row r="297" spans="1:43" ht="13.5" customHeight="1">
      <c r="A297" s="40">
        <v>20190100014</v>
      </c>
      <c r="B297" s="41" t="s">
        <v>387</v>
      </c>
      <c r="C297" s="41" t="s">
        <v>202</v>
      </c>
      <c r="D297" s="41"/>
      <c r="E297" s="41">
        <v>50</v>
      </c>
      <c r="F297" s="41" t="s">
        <v>108</v>
      </c>
      <c r="G297" s="42">
        <f ca="1">IFERROR(VLOOKUP(F297,'[1]2.仕掛品(製造部)'!MY:NB,4,0),0)</f>
        <v>1.1499333504230713</v>
      </c>
      <c r="H297" s="43">
        <v>0</v>
      </c>
      <c r="I297" s="43"/>
      <c r="J297" s="43">
        <v>0</v>
      </c>
      <c r="K297" s="46">
        <f>IFERROR(SUMIF('4.4製品課実績'!$A:$A,'4.仕掛品(製品課)'!A297,'4.4製品課実績'!C:C),"")</f>
        <v>6000</v>
      </c>
      <c r="L297" s="46">
        <f t="shared" ca="1" si="56"/>
        <v>344980.0051269214</v>
      </c>
      <c r="M297" s="46">
        <f t="shared" ca="1" si="48"/>
        <v>368254.34903298464</v>
      </c>
      <c r="N297" s="46"/>
      <c r="O297" s="46"/>
      <c r="P297" s="46"/>
      <c r="Q297" s="46"/>
      <c r="R297" s="52">
        <f ca="1">SUMIF('4.1製品別資材価格'!$A:$C,A297,'4.1製品別資材価格'!$C:$C)</f>
        <v>42.973119705473025</v>
      </c>
      <c r="S297" s="46">
        <f t="shared" ca="1" si="57"/>
        <v>257838.71823283815</v>
      </c>
      <c r="T297" s="46">
        <f t="shared" ca="1" si="49"/>
        <v>203843.24770941242</v>
      </c>
      <c r="U297" s="46">
        <f>IFERROR(SUMIF('4.4製品課実績'!$A:$A,'4.仕掛品(製品課)'!A297,'4.4製品課実績'!D:D),"")</f>
        <v>1760</v>
      </c>
      <c r="V297" s="46">
        <f t="shared" si="50"/>
        <v>202473.15726265562</v>
      </c>
      <c r="W297" s="46"/>
      <c r="X297" s="46">
        <f t="shared" si="51"/>
        <v>0</v>
      </c>
      <c r="Y297" s="46">
        <f t="shared" si="52"/>
        <v>300000</v>
      </c>
      <c r="Z297" s="46">
        <f t="shared" si="53"/>
        <v>127857.31611682684</v>
      </c>
      <c r="AA297" s="46"/>
      <c r="AB297" s="46"/>
      <c r="AC297" s="46"/>
      <c r="AD297" s="46">
        <f t="shared" si="47"/>
        <v>6000</v>
      </c>
      <c r="AE297" s="46">
        <f t="shared" ca="1" si="54"/>
        <v>902428.07012187946</v>
      </c>
      <c r="AF297" s="52">
        <f t="shared" ca="1" si="55"/>
        <v>150.40467835364657</v>
      </c>
      <c r="AG297" s="46">
        <f t="shared" si="58"/>
        <v>0</v>
      </c>
      <c r="AH297" s="46">
        <f t="shared" ca="1" si="59"/>
        <v>0</v>
      </c>
      <c r="AI297" s="46">
        <f>IFERROR(SUMIFS('4.3期末全在庫'!$G:$G,'4.3期末全在庫'!$B:$B,'4.仕掛品(製品課)'!A297,'4.3期末全在庫'!$K:$K,"半製品"),"")</f>
        <v>0</v>
      </c>
      <c r="AJ297" s="47"/>
      <c r="AK297" s="46">
        <f t="shared" ca="1" si="60"/>
        <v>0</v>
      </c>
      <c r="AL297" s="48"/>
      <c r="AM297" s="16"/>
      <c r="AN297" s="7">
        <v>27.511771176258382</v>
      </c>
      <c r="AO297" s="4">
        <v>124.33255155840564</v>
      </c>
      <c r="AQ297" s="3" t="str">
        <f t="shared" ca="1" si="61"/>
        <v>ok</v>
      </c>
    </row>
    <row r="298" spans="1:43" ht="13.5" customHeight="1">
      <c r="A298" s="40">
        <v>20190300002</v>
      </c>
      <c r="B298" s="41" t="s">
        <v>388</v>
      </c>
      <c r="C298" s="41" t="s">
        <v>202</v>
      </c>
      <c r="D298" s="41"/>
      <c r="E298" s="41">
        <v>77.5</v>
      </c>
      <c r="F298" s="41" t="s">
        <v>108</v>
      </c>
      <c r="G298" s="42">
        <f ca="1">IFERROR(VLOOKUP(F298,'[1]2.仕掛品(製造部)'!MY:NB,4,0),0)</f>
        <v>1.1499333504230713</v>
      </c>
      <c r="H298" s="43">
        <v>0</v>
      </c>
      <c r="I298" s="43"/>
      <c r="J298" s="43">
        <v>0</v>
      </c>
      <c r="K298" s="46">
        <f>IFERROR(SUMIF('4.4製品課実績'!$A:$A,'4.仕掛品(製品課)'!A298,'4.4製品課実績'!C:C),"")</f>
        <v>0</v>
      </c>
      <c r="L298" s="46">
        <f t="shared" ca="1" si="56"/>
        <v>0</v>
      </c>
      <c r="M298" s="46">
        <f t="shared" ca="1" si="48"/>
        <v>0</v>
      </c>
      <c r="N298" s="46"/>
      <c r="O298" s="46"/>
      <c r="P298" s="46"/>
      <c r="Q298" s="46"/>
      <c r="R298" s="52">
        <f ca="1">SUMIF('4.1製品別資材価格'!$A:$C,A298,'4.1製品別資材価格'!$C:$C)</f>
        <v>0</v>
      </c>
      <c r="S298" s="46">
        <f t="shared" ca="1" si="57"/>
        <v>0</v>
      </c>
      <c r="T298" s="46">
        <f t="shared" ca="1" si="49"/>
        <v>0</v>
      </c>
      <c r="U298" s="46">
        <f>IFERROR(SUMIF('4.4製品課実績'!$A:$A,'4.仕掛品(製品課)'!A298,'4.4製品課実績'!D:D),"")</f>
        <v>0</v>
      </c>
      <c r="V298" s="46">
        <f t="shared" si="50"/>
        <v>0</v>
      </c>
      <c r="W298" s="46"/>
      <c r="X298" s="46">
        <f t="shared" si="51"/>
        <v>0</v>
      </c>
      <c r="Y298" s="46">
        <f t="shared" si="52"/>
        <v>0</v>
      </c>
      <c r="Z298" s="46">
        <f t="shared" si="53"/>
        <v>0</v>
      </c>
      <c r="AA298" s="46"/>
      <c r="AB298" s="46"/>
      <c r="AC298" s="46"/>
      <c r="AD298" s="46">
        <f t="shared" si="47"/>
        <v>0</v>
      </c>
      <c r="AE298" s="46">
        <f t="shared" ca="1" si="54"/>
        <v>0</v>
      </c>
      <c r="AF298" s="52">
        <f t="shared" ca="1" si="55"/>
        <v>0</v>
      </c>
      <c r="AG298" s="46">
        <f t="shared" si="58"/>
        <v>0</v>
      </c>
      <c r="AH298" s="46">
        <f t="shared" ca="1" si="59"/>
        <v>0</v>
      </c>
      <c r="AI298" s="46">
        <f>IFERROR(SUMIFS('4.3期末全在庫'!$G:$G,'4.3期末全在庫'!$B:$B,'4.仕掛品(製品課)'!A298,'4.3期末全在庫'!$K:$K,"半製品"),"")</f>
        <v>0</v>
      </c>
      <c r="AJ298" s="47"/>
      <c r="AK298" s="46">
        <f t="shared" ca="1" si="60"/>
        <v>0</v>
      </c>
      <c r="AL298" s="48"/>
      <c r="AM298" s="16"/>
      <c r="AN298" s="7">
        <v>1.7633249302542546</v>
      </c>
      <c r="AO298" s="4">
        <v>21.442919349461668</v>
      </c>
      <c r="AQ298" s="3">
        <f t="shared" ca="1" si="61"/>
        <v>0</v>
      </c>
    </row>
    <row r="299" spans="1:43" ht="13.5" customHeight="1">
      <c r="A299" s="40">
        <v>20190300078</v>
      </c>
      <c r="B299" s="41" t="s">
        <v>389</v>
      </c>
      <c r="C299" s="41" t="s">
        <v>202</v>
      </c>
      <c r="D299" s="41"/>
      <c r="E299" s="41">
        <v>145</v>
      </c>
      <c r="F299" s="41" t="s">
        <v>390</v>
      </c>
      <c r="G299" s="42">
        <f ca="1">IFERROR(VLOOKUP(F299,'[1]2.仕掛品(製造部)'!MY:NB,4,0),0)</f>
        <v>0</v>
      </c>
      <c r="H299" s="43">
        <v>0</v>
      </c>
      <c r="I299" s="43"/>
      <c r="J299" s="43">
        <v>0</v>
      </c>
      <c r="K299" s="46">
        <f>IFERROR(SUMIF('4.4製品課実績'!$A:$A,'4.仕掛品(製品課)'!A299,'4.4製品課実績'!C:C),"")</f>
        <v>0</v>
      </c>
      <c r="L299" s="46">
        <f t="shared" ca="1" si="56"/>
        <v>0</v>
      </c>
      <c r="M299" s="46">
        <f t="shared" ca="1" si="48"/>
        <v>0</v>
      </c>
      <c r="N299" s="46"/>
      <c r="O299" s="46"/>
      <c r="P299" s="46"/>
      <c r="Q299" s="46"/>
      <c r="R299" s="52">
        <f ca="1">SUMIF('4.1製品別資材価格'!$A:$C,A299,'4.1製品別資材価格'!$C:$C)</f>
        <v>0</v>
      </c>
      <c r="S299" s="46">
        <f t="shared" ca="1" si="57"/>
        <v>0</v>
      </c>
      <c r="T299" s="46">
        <f t="shared" ca="1" si="49"/>
        <v>0</v>
      </c>
      <c r="U299" s="46">
        <f>IFERROR(SUMIF('4.4製品課実績'!$A:$A,'4.仕掛品(製品課)'!A299,'4.4製品課実績'!D:D),"")</f>
        <v>0</v>
      </c>
      <c r="V299" s="46">
        <f t="shared" si="50"/>
        <v>0</v>
      </c>
      <c r="W299" s="46"/>
      <c r="X299" s="46">
        <f t="shared" si="51"/>
        <v>0</v>
      </c>
      <c r="Y299" s="46">
        <f t="shared" si="52"/>
        <v>0</v>
      </c>
      <c r="Z299" s="46">
        <f t="shared" si="53"/>
        <v>0</v>
      </c>
      <c r="AA299" s="46"/>
      <c r="AB299" s="46"/>
      <c r="AC299" s="46"/>
      <c r="AD299" s="46">
        <f t="shared" si="47"/>
        <v>0</v>
      </c>
      <c r="AE299" s="46">
        <f t="shared" ca="1" si="54"/>
        <v>0</v>
      </c>
      <c r="AF299" s="52">
        <f t="shared" ca="1" si="55"/>
        <v>0</v>
      </c>
      <c r="AG299" s="46">
        <f t="shared" si="58"/>
        <v>0</v>
      </c>
      <c r="AH299" s="46">
        <f t="shared" ca="1" si="59"/>
        <v>0</v>
      </c>
      <c r="AI299" s="46">
        <f>IFERROR(SUMIFS('4.3期末全在庫'!$G:$G,'4.3期末全在庫'!$B:$B,'4.仕掛品(製品課)'!A299,'4.3期末全在庫'!$K:$K,"半製品"),"")</f>
        <v>0</v>
      </c>
      <c r="AJ299" s="47"/>
      <c r="AK299" s="46">
        <f t="shared" ca="1" si="60"/>
        <v>0</v>
      </c>
      <c r="AL299" s="48"/>
      <c r="AM299" s="16"/>
      <c r="AN299" s="7">
        <v>18.575414200029591</v>
      </c>
      <c r="AO299" s="4">
        <v>0</v>
      </c>
      <c r="AQ299" s="3">
        <f t="shared" ca="1" si="61"/>
        <v>0</v>
      </c>
    </row>
    <row r="300" spans="1:43" ht="13.5" customHeight="1">
      <c r="A300" s="40">
        <v>20191200001</v>
      </c>
      <c r="B300" s="41" t="s">
        <v>391</v>
      </c>
      <c r="C300" s="41" t="s">
        <v>202</v>
      </c>
      <c r="D300" s="41"/>
      <c r="E300" s="41">
        <v>150</v>
      </c>
      <c r="F300" s="41" t="s">
        <v>162</v>
      </c>
      <c r="G300" s="42">
        <f ca="1">IFERROR(VLOOKUP(F300,'[1]2.仕掛品(製造部)'!MY:NB,4,0),0)</f>
        <v>0</v>
      </c>
      <c r="H300" s="43">
        <v>0</v>
      </c>
      <c r="I300" s="43"/>
      <c r="J300" s="43">
        <v>0</v>
      </c>
      <c r="K300" s="46">
        <f>IFERROR(SUMIF('4.4製品課実績'!$A:$A,'4.仕掛品(製品課)'!A300,'4.4製品課実績'!C:C),"")</f>
        <v>0</v>
      </c>
      <c r="L300" s="46">
        <f t="shared" ca="1" si="56"/>
        <v>0</v>
      </c>
      <c r="M300" s="46">
        <f t="shared" ca="1" si="48"/>
        <v>0</v>
      </c>
      <c r="N300" s="46"/>
      <c r="O300" s="46"/>
      <c r="P300" s="46"/>
      <c r="Q300" s="46"/>
      <c r="R300" s="52">
        <f ca="1">SUMIF('4.1製品別資材価格'!$A:$C,A300,'4.1製品別資材価格'!$C:$C)</f>
        <v>0</v>
      </c>
      <c r="S300" s="46">
        <f t="shared" ca="1" si="57"/>
        <v>0</v>
      </c>
      <c r="T300" s="46">
        <f t="shared" ca="1" si="49"/>
        <v>0</v>
      </c>
      <c r="U300" s="46">
        <f>IFERROR(SUMIF('4.4製品課実績'!$A:$A,'4.仕掛品(製品課)'!A300,'4.4製品課実績'!D:D),"")</f>
        <v>0</v>
      </c>
      <c r="V300" s="46">
        <f t="shared" si="50"/>
        <v>0</v>
      </c>
      <c r="W300" s="46"/>
      <c r="X300" s="46">
        <f t="shared" si="51"/>
        <v>0</v>
      </c>
      <c r="Y300" s="46">
        <f t="shared" si="52"/>
        <v>0</v>
      </c>
      <c r="Z300" s="46">
        <f t="shared" si="53"/>
        <v>0</v>
      </c>
      <c r="AA300" s="46"/>
      <c r="AB300" s="46"/>
      <c r="AC300" s="46"/>
      <c r="AD300" s="46">
        <f t="shared" si="47"/>
        <v>0</v>
      </c>
      <c r="AE300" s="46">
        <f t="shared" ca="1" si="54"/>
        <v>0</v>
      </c>
      <c r="AF300" s="52">
        <f t="shared" ca="1" si="55"/>
        <v>0</v>
      </c>
      <c r="AG300" s="46">
        <f t="shared" si="58"/>
        <v>0</v>
      </c>
      <c r="AH300" s="46">
        <f t="shared" ca="1" si="59"/>
        <v>0</v>
      </c>
      <c r="AI300" s="46">
        <f>IFERROR(SUMIFS('4.3期末全在庫'!$G:$G,'4.3期末全在庫'!$B:$B,'4.仕掛品(製品課)'!A300,'4.3期末全在庫'!$K:$K,"半製品"),"")</f>
        <v>0</v>
      </c>
      <c r="AJ300" s="47"/>
      <c r="AK300" s="46">
        <f t="shared" ca="1" si="60"/>
        <v>0</v>
      </c>
      <c r="AL300" s="48"/>
      <c r="AM300" s="16"/>
      <c r="AN300" s="7">
        <v>36.147551165802447</v>
      </c>
      <c r="AO300" s="4">
        <v>161.54396339244812</v>
      </c>
      <c r="AQ300" s="3">
        <f t="shared" ca="1" si="61"/>
        <v>0</v>
      </c>
    </row>
    <row r="301" spans="1:43" ht="13.5" customHeight="1">
      <c r="A301" s="40">
        <v>20191200078</v>
      </c>
      <c r="B301" s="41" t="s">
        <v>392</v>
      </c>
      <c r="C301" s="41" t="s">
        <v>202</v>
      </c>
      <c r="D301" s="41"/>
      <c r="E301" s="41">
        <v>77.5</v>
      </c>
      <c r="F301" s="41" t="s">
        <v>155</v>
      </c>
      <c r="G301" s="42">
        <f ca="1">IFERROR(VLOOKUP(F301,'[1]2.仕掛品(製造部)'!MY:NB,4,0),0)</f>
        <v>1.2530513780924588</v>
      </c>
      <c r="H301" s="43">
        <v>0</v>
      </c>
      <c r="I301" s="43"/>
      <c r="J301" s="43">
        <v>0</v>
      </c>
      <c r="K301" s="46">
        <f>IFERROR(SUMIF('4.4製品課実績'!$A:$A,'4.仕掛品(製品課)'!A301,'4.4製品課実績'!C:C),"")</f>
        <v>300</v>
      </c>
      <c r="L301" s="46">
        <f t="shared" ca="1" si="56"/>
        <v>29133.444540649667</v>
      </c>
      <c r="M301" s="46">
        <f t="shared" ca="1" si="48"/>
        <v>31098.954997285651</v>
      </c>
      <c r="N301" s="46"/>
      <c r="O301" s="46"/>
      <c r="P301" s="46"/>
      <c r="Q301" s="46"/>
      <c r="R301" s="52">
        <f ca="1">SUMIF('4.1製品別資材価格'!$A:$C,A301,'4.1製品別資材価格'!$C:$C)</f>
        <v>539.29469246575343</v>
      </c>
      <c r="S301" s="46">
        <f t="shared" ca="1" si="57"/>
        <v>161788.40773972604</v>
      </c>
      <c r="T301" s="46">
        <f t="shared" ca="1" si="49"/>
        <v>127907.37830777872</v>
      </c>
      <c r="U301" s="46">
        <f>IFERROR(SUMIF('4.4製品課実績'!$A:$A,'4.仕掛品(製品課)'!A301,'4.4製品課実績'!D:D),"")</f>
        <v>745</v>
      </c>
      <c r="V301" s="46">
        <f t="shared" si="50"/>
        <v>85705.96713674911</v>
      </c>
      <c r="W301" s="46"/>
      <c r="X301" s="46">
        <f t="shared" si="51"/>
        <v>0</v>
      </c>
      <c r="Y301" s="46">
        <f t="shared" si="52"/>
        <v>23250</v>
      </c>
      <c r="Z301" s="46">
        <f t="shared" si="53"/>
        <v>9908.9419990540791</v>
      </c>
      <c r="AA301" s="46"/>
      <c r="AB301" s="46"/>
      <c r="AC301" s="46"/>
      <c r="AD301" s="46">
        <f t="shared" si="47"/>
        <v>300</v>
      </c>
      <c r="AE301" s="46">
        <f t="shared" ca="1" si="54"/>
        <v>254621.24244086756</v>
      </c>
      <c r="AF301" s="52">
        <f t="shared" ca="1" si="55"/>
        <v>848.73747480289182</v>
      </c>
      <c r="AG301" s="46">
        <f t="shared" si="58"/>
        <v>0</v>
      </c>
      <c r="AH301" s="46">
        <f t="shared" ca="1" si="59"/>
        <v>0</v>
      </c>
      <c r="AI301" s="46">
        <f>IFERROR(SUMIFS('4.3期末全在庫'!$G:$G,'4.3期末全在庫'!$B:$B,'4.仕掛品(製品課)'!A301,'4.3期末全在庫'!$K:$K,"半製品"),"")</f>
        <v>0</v>
      </c>
      <c r="AJ301" s="47"/>
      <c r="AK301" s="46">
        <f t="shared" ca="1" si="60"/>
        <v>0</v>
      </c>
      <c r="AL301" s="48"/>
      <c r="AM301" s="16"/>
      <c r="AN301" s="7">
        <v>26.762994350051784</v>
      </c>
      <c r="AO301" s="4">
        <v>144.49463941381384</v>
      </c>
      <c r="AQ301" s="3" t="str">
        <f t="shared" ca="1" si="61"/>
        <v>ok</v>
      </c>
    </row>
    <row r="302" spans="1:43" ht="13.5" customHeight="1">
      <c r="A302" s="40">
        <v>20191200083</v>
      </c>
      <c r="B302" s="41" t="s">
        <v>393</v>
      </c>
      <c r="C302" s="41" t="s">
        <v>202</v>
      </c>
      <c r="D302" s="41"/>
      <c r="E302" s="41">
        <v>130</v>
      </c>
      <c r="F302" s="41" t="s">
        <v>93</v>
      </c>
      <c r="G302" s="42">
        <f ca="1">IFERROR(VLOOKUP(F302,'[1]2.仕掛品(製造部)'!MY:NB,4,0),0)</f>
        <v>1.5731245205740305</v>
      </c>
      <c r="H302" s="43">
        <v>0</v>
      </c>
      <c r="I302" s="43"/>
      <c r="J302" s="43">
        <v>0</v>
      </c>
      <c r="K302" s="46">
        <f>IFERROR(SUMIF('4.4製品課実績'!$A:$A,'4.仕掛品(製品課)'!A302,'4.4製品課実績'!C:C),"")</f>
        <v>0</v>
      </c>
      <c r="L302" s="46">
        <f t="shared" ca="1" si="56"/>
        <v>0</v>
      </c>
      <c r="M302" s="46">
        <f t="shared" ca="1" si="48"/>
        <v>0</v>
      </c>
      <c r="N302" s="46"/>
      <c r="O302" s="46"/>
      <c r="P302" s="46"/>
      <c r="Q302" s="46"/>
      <c r="R302" s="52">
        <f ca="1">SUMIF('4.1製品別資材価格'!$A:$C,A302,'4.1製品別資材価格'!$C:$C)</f>
        <v>0</v>
      </c>
      <c r="S302" s="46">
        <f t="shared" ca="1" si="57"/>
        <v>0</v>
      </c>
      <c r="T302" s="46">
        <f t="shared" ca="1" si="49"/>
        <v>0</v>
      </c>
      <c r="U302" s="46">
        <f>IFERROR(SUMIF('4.4製品課実績'!$A:$A,'4.仕掛品(製品課)'!A302,'4.4製品課実績'!D:D),"")</f>
        <v>0</v>
      </c>
      <c r="V302" s="46">
        <f t="shared" si="50"/>
        <v>0</v>
      </c>
      <c r="W302" s="46"/>
      <c r="X302" s="46">
        <f t="shared" si="51"/>
        <v>0</v>
      </c>
      <c r="Y302" s="46">
        <f t="shared" si="52"/>
        <v>0</v>
      </c>
      <c r="Z302" s="46">
        <f t="shared" si="53"/>
        <v>0</v>
      </c>
      <c r="AA302" s="46"/>
      <c r="AB302" s="46"/>
      <c r="AC302" s="46"/>
      <c r="AD302" s="46">
        <f t="shared" si="47"/>
        <v>0</v>
      </c>
      <c r="AE302" s="46">
        <f t="shared" ca="1" si="54"/>
        <v>0</v>
      </c>
      <c r="AF302" s="52">
        <f t="shared" ca="1" si="55"/>
        <v>0</v>
      </c>
      <c r="AG302" s="46">
        <f t="shared" si="58"/>
        <v>0</v>
      </c>
      <c r="AH302" s="46">
        <f t="shared" ca="1" si="59"/>
        <v>0</v>
      </c>
      <c r="AI302" s="46">
        <f>IFERROR(SUMIFS('4.3期末全在庫'!$G:$G,'4.3期末全在庫'!$B:$B,'4.仕掛品(製品課)'!A302,'4.3期末全在庫'!$K:$K,"半製品"),"")</f>
        <v>0</v>
      </c>
      <c r="AJ302" s="47"/>
      <c r="AK302" s="46">
        <f t="shared" ca="1" si="60"/>
        <v>0</v>
      </c>
      <c r="AL302" s="48"/>
      <c r="AM302" s="16"/>
      <c r="AN302" s="7">
        <v>25.096368000000002</v>
      </c>
      <c r="AO302" s="4">
        <v>120.04716863756437</v>
      </c>
      <c r="AQ302" s="3">
        <f t="shared" ca="1" si="61"/>
        <v>0</v>
      </c>
    </row>
    <row r="303" spans="1:43" ht="13.5" customHeight="1">
      <c r="A303" s="40">
        <v>20191200084</v>
      </c>
      <c r="B303" s="41" t="s">
        <v>394</v>
      </c>
      <c r="C303" s="41" t="s">
        <v>202</v>
      </c>
      <c r="D303" s="41"/>
      <c r="E303" s="41">
        <v>1300</v>
      </c>
      <c r="F303" s="41" t="s">
        <v>93</v>
      </c>
      <c r="G303" s="42">
        <f ca="1">IFERROR(VLOOKUP(F303,'[1]2.仕掛品(製造部)'!MY:NB,4,0),0)</f>
        <v>1.5731245205740305</v>
      </c>
      <c r="H303" s="43">
        <v>0</v>
      </c>
      <c r="I303" s="43"/>
      <c r="J303" s="43">
        <v>0</v>
      </c>
      <c r="K303" s="46">
        <f>IFERROR(SUMIF('4.4製品課実績'!$A:$A,'4.仕掛品(製品課)'!A303,'4.4製品課実績'!C:C),"")</f>
        <v>0</v>
      </c>
      <c r="L303" s="46">
        <f t="shared" ca="1" si="56"/>
        <v>0</v>
      </c>
      <c r="M303" s="46">
        <f t="shared" ca="1" si="48"/>
        <v>0</v>
      </c>
      <c r="N303" s="46"/>
      <c r="O303" s="46"/>
      <c r="P303" s="46"/>
      <c r="Q303" s="46"/>
      <c r="R303" s="52">
        <f ca="1">SUMIF('4.1製品別資材価格'!$A:$C,A303,'4.1製品別資材価格'!$C:$C)</f>
        <v>0</v>
      </c>
      <c r="S303" s="46">
        <f t="shared" ca="1" si="57"/>
        <v>0</v>
      </c>
      <c r="T303" s="46">
        <f t="shared" ca="1" si="49"/>
        <v>0</v>
      </c>
      <c r="U303" s="46">
        <f>IFERROR(SUMIF('4.4製品課実績'!$A:$A,'4.仕掛品(製品課)'!A303,'4.4製品課実績'!D:D),"")</f>
        <v>0</v>
      </c>
      <c r="V303" s="46">
        <f t="shared" si="50"/>
        <v>0</v>
      </c>
      <c r="W303" s="46"/>
      <c r="X303" s="46">
        <f t="shared" si="51"/>
        <v>0</v>
      </c>
      <c r="Y303" s="46">
        <f t="shared" si="52"/>
        <v>0</v>
      </c>
      <c r="Z303" s="46">
        <f t="shared" si="53"/>
        <v>0</v>
      </c>
      <c r="AA303" s="46"/>
      <c r="AB303" s="46"/>
      <c r="AC303" s="46"/>
      <c r="AD303" s="46">
        <f t="shared" si="47"/>
        <v>0</v>
      </c>
      <c r="AE303" s="46">
        <f t="shared" ca="1" si="54"/>
        <v>0</v>
      </c>
      <c r="AF303" s="52">
        <f t="shared" ca="1" si="55"/>
        <v>0</v>
      </c>
      <c r="AG303" s="46">
        <f t="shared" si="58"/>
        <v>0</v>
      </c>
      <c r="AH303" s="46">
        <f t="shared" ca="1" si="59"/>
        <v>0</v>
      </c>
      <c r="AI303" s="46">
        <f>IFERROR(SUMIFS('4.3期末全在庫'!$G:$G,'4.3期末全在庫'!$B:$B,'4.仕掛品(製品課)'!A303,'4.3期末全在庫'!$K:$K,"半製品"),"")</f>
        <v>0</v>
      </c>
      <c r="AJ303" s="47"/>
      <c r="AK303" s="46">
        <f t="shared" ca="1" si="60"/>
        <v>0</v>
      </c>
      <c r="AL303" s="48"/>
      <c r="AM303" s="16"/>
      <c r="AN303" s="7">
        <v>6302.8684000000003</v>
      </c>
      <c r="AO303" s="4">
        <v>0</v>
      </c>
      <c r="AQ303" s="3">
        <f t="shared" ca="1" si="61"/>
        <v>0</v>
      </c>
    </row>
    <row r="304" spans="1:43" ht="13.5" customHeight="1">
      <c r="A304" s="40">
        <v>20191200089</v>
      </c>
      <c r="B304" s="41" t="s">
        <v>395</v>
      </c>
      <c r="C304" s="41" t="s">
        <v>202</v>
      </c>
      <c r="D304" s="41"/>
      <c r="E304" s="41">
        <v>2.5</v>
      </c>
      <c r="F304" s="41" t="s">
        <v>155</v>
      </c>
      <c r="G304" s="42">
        <f ca="1">IFERROR(VLOOKUP(F304,'[1]2.仕掛品(製造部)'!MY:NB,4,0),0)</f>
        <v>1.2530513780924588</v>
      </c>
      <c r="H304" s="43">
        <v>0</v>
      </c>
      <c r="I304" s="43"/>
      <c r="J304" s="43">
        <v>0</v>
      </c>
      <c r="K304" s="46">
        <f>IFERROR(SUMIF('4.4製品課実績'!$A:$A,'4.仕掛品(製品課)'!A304,'4.4製品課実績'!C:C),"")</f>
        <v>0</v>
      </c>
      <c r="L304" s="46">
        <f t="shared" ca="1" si="56"/>
        <v>0</v>
      </c>
      <c r="M304" s="46">
        <f t="shared" ca="1" si="48"/>
        <v>0</v>
      </c>
      <c r="N304" s="46"/>
      <c r="O304" s="46"/>
      <c r="P304" s="46"/>
      <c r="Q304" s="46"/>
      <c r="R304" s="52">
        <f ca="1">SUMIF('4.1製品別資材価格'!$A:$C,A304,'4.1製品別資材価格'!$C:$C)</f>
        <v>0</v>
      </c>
      <c r="S304" s="46">
        <f t="shared" ca="1" si="57"/>
        <v>0</v>
      </c>
      <c r="T304" s="46">
        <f t="shared" ca="1" si="49"/>
        <v>0</v>
      </c>
      <c r="U304" s="46">
        <f>IFERROR(SUMIF('4.4製品課実績'!$A:$A,'4.仕掛品(製品課)'!A304,'4.4製品課実績'!D:D),"")</f>
        <v>0</v>
      </c>
      <c r="V304" s="46">
        <f t="shared" si="50"/>
        <v>0</v>
      </c>
      <c r="W304" s="46"/>
      <c r="X304" s="46">
        <f t="shared" si="51"/>
        <v>0</v>
      </c>
      <c r="Y304" s="46">
        <f t="shared" si="52"/>
        <v>0</v>
      </c>
      <c r="Z304" s="46">
        <f t="shared" si="53"/>
        <v>0</v>
      </c>
      <c r="AA304" s="46"/>
      <c r="AB304" s="46"/>
      <c r="AC304" s="46"/>
      <c r="AD304" s="46">
        <f t="shared" si="47"/>
        <v>0</v>
      </c>
      <c r="AE304" s="46">
        <f t="shared" ca="1" si="54"/>
        <v>0</v>
      </c>
      <c r="AF304" s="52">
        <f t="shared" ca="1" si="55"/>
        <v>0</v>
      </c>
      <c r="AG304" s="46">
        <f t="shared" si="58"/>
        <v>0</v>
      </c>
      <c r="AH304" s="46">
        <f t="shared" ca="1" si="59"/>
        <v>0</v>
      </c>
      <c r="AI304" s="46">
        <f>IFERROR(SUMIFS('4.3期末全在庫'!$G:$G,'4.3期末全在庫'!$B:$B,'4.仕掛品(製品課)'!A304,'4.3期末全在庫'!$K:$K,"半製品"),"")</f>
        <v>0</v>
      </c>
      <c r="AJ304" s="47"/>
      <c r="AK304" s="46">
        <f t="shared" ca="1" si="60"/>
        <v>0</v>
      </c>
      <c r="AL304" s="48"/>
      <c r="AM304" s="16"/>
      <c r="AN304" s="7">
        <v>156.01070133333337</v>
      </c>
      <c r="AO304" s="4">
        <v>963.28468912153562</v>
      </c>
      <c r="AQ304" s="3">
        <f t="shared" ca="1" si="61"/>
        <v>0</v>
      </c>
    </row>
    <row r="305" spans="1:43" ht="13.5" customHeight="1">
      <c r="A305" s="40">
        <v>20191200091</v>
      </c>
      <c r="B305" s="41" t="s">
        <v>396</v>
      </c>
      <c r="C305" s="41" t="s">
        <v>202</v>
      </c>
      <c r="D305" s="41"/>
      <c r="E305" s="41">
        <v>1.3</v>
      </c>
      <c r="F305" s="41" t="s">
        <v>93</v>
      </c>
      <c r="G305" s="42">
        <f ca="1">IFERROR(VLOOKUP(F305,'[1]2.仕掛品(製造部)'!MY:NB,4,0),0)</f>
        <v>1.5731245205740305</v>
      </c>
      <c r="H305" s="43">
        <v>0</v>
      </c>
      <c r="I305" s="43"/>
      <c r="J305" s="43">
        <v>0</v>
      </c>
      <c r="K305" s="46">
        <f>IFERROR(SUMIF('4.4製品課実績'!$A:$A,'4.仕掛品(製品課)'!A305,'4.4製品課実績'!C:C),"")</f>
        <v>0</v>
      </c>
      <c r="L305" s="46">
        <f t="shared" ca="1" si="56"/>
        <v>0</v>
      </c>
      <c r="M305" s="46">
        <f t="shared" ca="1" si="48"/>
        <v>0</v>
      </c>
      <c r="N305" s="46"/>
      <c r="O305" s="46"/>
      <c r="P305" s="46"/>
      <c r="Q305" s="46"/>
      <c r="R305" s="52">
        <f ca="1">SUMIF('4.1製品別資材価格'!$A:$C,A305,'4.1製品別資材価格'!$C:$C)</f>
        <v>0</v>
      </c>
      <c r="S305" s="46">
        <f t="shared" ca="1" si="57"/>
        <v>0</v>
      </c>
      <c r="T305" s="46">
        <f t="shared" ca="1" si="49"/>
        <v>0</v>
      </c>
      <c r="U305" s="46">
        <f>IFERROR(SUMIF('4.4製品課実績'!$A:$A,'4.仕掛品(製品課)'!A305,'4.4製品課実績'!D:D),"")</f>
        <v>0</v>
      </c>
      <c r="V305" s="46">
        <f t="shared" si="50"/>
        <v>0</v>
      </c>
      <c r="W305" s="46"/>
      <c r="X305" s="46">
        <f t="shared" si="51"/>
        <v>0</v>
      </c>
      <c r="Y305" s="46">
        <f t="shared" si="52"/>
        <v>0</v>
      </c>
      <c r="Z305" s="46">
        <f t="shared" si="53"/>
        <v>0</v>
      </c>
      <c r="AA305" s="46"/>
      <c r="AB305" s="46"/>
      <c r="AC305" s="46"/>
      <c r="AD305" s="46">
        <f t="shared" si="47"/>
        <v>0</v>
      </c>
      <c r="AE305" s="46">
        <f t="shared" ca="1" si="54"/>
        <v>0</v>
      </c>
      <c r="AF305" s="52">
        <f t="shared" ca="1" si="55"/>
        <v>0</v>
      </c>
      <c r="AG305" s="46">
        <f t="shared" si="58"/>
        <v>0</v>
      </c>
      <c r="AH305" s="46">
        <f t="shared" ca="1" si="59"/>
        <v>0</v>
      </c>
      <c r="AI305" s="46">
        <f>IFERROR(SUMIFS('4.3期末全在庫'!$G:$G,'4.3期末全在庫'!$B:$B,'4.仕掛品(製品課)'!A305,'4.3期末全在庫'!$K:$K,"半製品"),"")</f>
        <v>0</v>
      </c>
      <c r="AJ305" s="47"/>
      <c r="AK305" s="46">
        <f t="shared" ca="1" si="60"/>
        <v>0</v>
      </c>
      <c r="AL305" s="48"/>
      <c r="AM305" s="16"/>
      <c r="AN305" s="7">
        <v>156.01070133333337</v>
      </c>
      <c r="AO305" s="4">
        <v>722.48885730998848</v>
      </c>
      <c r="AQ305" s="3">
        <f t="shared" ca="1" si="61"/>
        <v>0</v>
      </c>
    </row>
    <row r="306" spans="1:43" ht="13.5" customHeight="1">
      <c r="A306" s="40">
        <v>20200200001</v>
      </c>
      <c r="B306" s="41" t="s">
        <v>397</v>
      </c>
      <c r="C306" s="41" t="s">
        <v>202</v>
      </c>
      <c r="D306" s="41"/>
      <c r="E306" s="41">
        <v>77.5</v>
      </c>
      <c r="F306" s="41" t="s">
        <v>63</v>
      </c>
      <c r="G306" s="42">
        <f ca="1">IFERROR(VLOOKUP(F306,'[1]2.仕掛品(製造部)'!MY:NB,4,0),0)</f>
        <v>1.349963068994019</v>
      </c>
      <c r="H306" s="43">
        <v>0</v>
      </c>
      <c r="I306" s="43"/>
      <c r="J306" s="43">
        <v>0</v>
      </c>
      <c r="K306" s="46">
        <f>IFERROR(SUMIF('4.4製品課実績'!$A:$A,'4.仕掛品(製品課)'!A306,'4.4製品課実績'!C:C),"")</f>
        <v>2000</v>
      </c>
      <c r="L306" s="46">
        <f t="shared" ca="1" si="56"/>
        <v>209244.27569407295</v>
      </c>
      <c r="M306" s="46">
        <f t="shared" ca="1" si="48"/>
        <v>223361.10322176467</v>
      </c>
      <c r="N306" s="46"/>
      <c r="O306" s="46"/>
      <c r="P306" s="46"/>
      <c r="Q306" s="46"/>
      <c r="R306" s="52">
        <f ca="1">SUMIF('4.1製品別資材価格'!$A:$C,A306,'4.1製品別資材価格'!$C:$C)</f>
        <v>205.08504543321857</v>
      </c>
      <c r="S306" s="46">
        <f t="shared" ca="1" si="57"/>
        <v>410170.09086643712</v>
      </c>
      <c r="T306" s="46">
        <f t="shared" ca="1" si="49"/>
        <v>324274.0423491245</v>
      </c>
      <c r="U306" s="46">
        <f>IFERROR(SUMIF('4.4製品課実績'!$A:$A,'4.仕掛品(製品課)'!A306,'4.4製品課実績'!D:D),"")</f>
        <v>1595</v>
      </c>
      <c r="V306" s="46">
        <f t="shared" si="50"/>
        <v>183491.29876928165</v>
      </c>
      <c r="W306" s="46"/>
      <c r="X306" s="46">
        <f t="shared" si="51"/>
        <v>0</v>
      </c>
      <c r="Y306" s="46">
        <f t="shared" si="52"/>
        <v>155000</v>
      </c>
      <c r="Z306" s="46">
        <f t="shared" si="53"/>
        <v>66059.613327027197</v>
      </c>
      <c r="AA306" s="46"/>
      <c r="AB306" s="46"/>
      <c r="AC306" s="46"/>
      <c r="AD306" s="46">
        <f t="shared" si="47"/>
        <v>2000</v>
      </c>
      <c r="AE306" s="46">
        <f t="shared" ca="1" si="54"/>
        <v>797186.05766719801</v>
      </c>
      <c r="AF306" s="52">
        <f t="shared" ca="1" si="55"/>
        <v>398.59302883359902</v>
      </c>
      <c r="AG306" s="46">
        <f t="shared" si="58"/>
        <v>0</v>
      </c>
      <c r="AH306" s="46">
        <f t="shared" ca="1" si="59"/>
        <v>0</v>
      </c>
      <c r="AI306" s="46">
        <f>IFERROR(SUMIFS('4.3期末全在庫'!$G:$G,'4.3期末全在庫'!$B:$B,'4.仕掛品(製品課)'!A306,'4.3期末全在庫'!$K:$K,"半製品"),"")</f>
        <v>0</v>
      </c>
      <c r="AJ306" s="47"/>
      <c r="AK306" s="46">
        <f t="shared" ca="1" si="60"/>
        <v>0</v>
      </c>
      <c r="AL306" s="48"/>
      <c r="AM306" s="50" t="s">
        <v>398</v>
      </c>
      <c r="AN306" s="7">
        <v>0</v>
      </c>
      <c r="AO306" s="4">
        <v>949.51363066907334</v>
      </c>
      <c r="AQ306" s="3" t="str">
        <f t="shared" ca="1" si="61"/>
        <v>ok</v>
      </c>
    </row>
    <row r="307" spans="1:43" ht="13.5" customHeight="1">
      <c r="A307" s="40">
        <v>20200200003</v>
      </c>
      <c r="B307" s="41" t="s">
        <v>399</v>
      </c>
      <c r="C307" s="41" t="s">
        <v>202</v>
      </c>
      <c r="D307" s="41"/>
      <c r="E307" s="41">
        <v>12.5</v>
      </c>
      <c r="F307" s="41" t="s">
        <v>63</v>
      </c>
      <c r="G307" s="42">
        <f ca="1">IFERROR(VLOOKUP(F307,'[1]2.仕掛品(製造部)'!MY:NB,4,0),0)</f>
        <v>1.349963068994019</v>
      </c>
      <c r="H307" s="43">
        <v>0</v>
      </c>
      <c r="I307" s="43"/>
      <c r="J307" s="43">
        <v>0</v>
      </c>
      <c r="K307" s="46">
        <f>IFERROR(SUMIF('4.4製品課実績'!$A:$A,'4.仕掛品(製品課)'!A307,'4.4製品課実績'!C:C),"")</f>
        <v>300</v>
      </c>
      <c r="L307" s="46">
        <f t="shared" ca="1" si="56"/>
        <v>5062.3615087275712</v>
      </c>
      <c r="M307" s="46">
        <f t="shared" ca="1" si="48"/>
        <v>5403.8976585910805</v>
      </c>
      <c r="N307" s="46"/>
      <c r="O307" s="46"/>
      <c r="P307" s="46"/>
      <c r="Q307" s="46"/>
      <c r="R307" s="52">
        <f ca="1">SUMIF('4.1製品別資材価格'!$A:$C,A307,'4.1製品別資材価格'!$C:$C)</f>
        <v>203.84190542871639</v>
      </c>
      <c r="S307" s="46">
        <f t="shared" ca="1" si="57"/>
        <v>61152.571628614918</v>
      </c>
      <c r="T307" s="46">
        <f t="shared" ca="1" si="49"/>
        <v>48346.264253852212</v>
      </c>
      <c r="U307" s="46">
        <f>IFERROR(SUMIF('4.4製品課実績'!$A:$A,'4.仕掛品(製品課)'!A307,'4.4製品課実績'!D:D),"")</f>
        <v>470</v>
      </c>
      <c r="V307" s="46">
        <f t="shared" si="50"/>
        <v>54069.536314459168</v>
      </c>
      <c r="W307" s="46"/>
      <c r="X307" s="46">
        <f t="shared" si="51"/>
        <v>0</v>
      </c>
      <c r="Y307" s="46">
        <f t="shared" si="52"/>
        <v>3750</v>
      </c>
      <c r="Z307" s="46">
        <f t="shared" si="53"/>
        <v>1598.2164514603355</v>
      </c>
      <c r="AA307" s="46"/>
      <c r="AB307" s="46"/>
      <c r="AC307" s="46"/>
      <c r="AD307" s="46">
        <f t="shared" si="47"/>
        <v>300</v>
      </c>
      <c r="AE307" s="46">
        <f t="shared" ca="1" si="54"/>
        <v>109417.91467836279</v>
      </c>
      <c r="AF307" s="52">
        <f t="shared" ca="1" si="55"/>
        <v>364.72638226120932</v>
      </c>
      <c r="AG307" s="46">
        <f t="shared" si="58"/>
        <v>0</v>
      </c>
      <c r="AH307" s="46">
        <f t="shared" ca="1" si="59"/>
        <v>0</v>
      </c>
      <c r="AI307" s="46">
        <f>IFERROR(SUMIFS('4.3期末全在庫'!$G:$G,'4.3期末全在庫'!$B:$B,'4.仕掛品(製品課)'!A307,'4.3期末全在庫'!$K:$K,"半製品"),"")</f>
        <v>0</v>
      </c>
      <c r="AJ307" s="47"/>
      <c r="AK307" s="46">
        <f t="shared" ca="1" si="60"/>
        <v>0</v>
      </c>
      <c r="AL307" s="48"/>
      <c r="AM307" s="50"/>
      <c r="AN307" s="7"/>
      <c r="AO307" s="4">
        <v>0</v>
      </c>
      <c r="AQ307" s="3" t="str">
        <f t="shared" ca="1" si="61"/>
        <v>ok</v>
      </c>
    </row>
    <row r="308" spans="1:43" ht="13.5" customHeight="1">
      <c r="A308" s="40">
        <v>20200200005</v>
      </c>
      <c r="B308" s="41" t="s">
        <v>400</v>
      </c>
      <c r="C308" s="41" t="s">
        <v>202</v>
      </c>
      <c r="D308" s="41"/>
      <c r="E308" s="41">
        <v>77.5</v>
      </c>
      <c r="F308" s="41" t="s">
        <v>166</v>
      </c>
      <c r="G308" s="42">
        <f ca="1">IFERROR(VLOOKUP(F308,'[1]2.仕掛品(製造部)'!MY:NB,4,0),0)</f>
        <v>0</v>
      </c>
      <c r="H308" s="43">
        <v>0</v>
      </c>
      <c r="I308" s="43"/>
      <c r="J308" s="43">
        <v>0</v>
      </c>
      <c r="K308" s="46">
        <f>IFERROR(SUMIF('4.4製品課実績'!$A:$A,'4.仕掛品(製品課)'!A308,'4.4製品課実績'!C:C),"")</f>
        <v>0</v>
      </c>
      <c r="L308" s="46">
        <f t="shared" ca="1" si="56"/>
        <v>0</v>
      </c>
      <c r="M308" s="46">
        <f t="shared" ca="1" si="48"/>
        <v>0</v>
      </c>
      <c r="N308" s="46"/>
      <c r="O308" s="46"/>
      <c r="P308" s="46"/>
      <c r="Q308" s="46"/>
      <c r="R308" s="52">
        <f ca="1">SUMIF('4.1製品別資材価格'!$A:$C,A308,'4.1製品別資材価格'!$C:$C)</f>
        <v>0</v>
      </c>
      <c r="S308" s="46">
        <f t="shared" ca="1" si="57"/>
        <v>0</v>
      </c>
      <c r="T308" s="46">
        <f t="shared" ca="1" si="49"/>
        <v>0</v>
      </c>
      <c r="U308" s="46">
        <f>IFERROR(SUMIF('4.4製品課実績'!$A:$A,'4.仕掛品(製品課)'!A308,'4.4製品課実績'!D:D),"")</f>
        <v>0</v>
      </c>
      <c r="V308" s="46">
        <f t="shared" si="50"/>
        <v>0</v>
      </c>
      <c r="W308" s="46"/>
      <c r="X308" s="46">
        <f t="shared" si="51"/>
        <v>0</v>
      </c>
      <c r="Y308" s="46">
        <f t="shared" si="52"/>
        <v>0</v>
      </c>
      <c r="Z308" s="46">
        <f t="shared" si="53"/>
        <v>0</v>
      </c>
      <c r="AA308" s="46"/>
      <c r="AB308" s="46"/>
      <c r="AC308" s="46"/>
      <c r="AD308" s="46">
        <f t="shared" si="47"/>
        <v>0</v>
      </c>
      <c r="AE308" s="46">
        <f t="shared" ca="1" si="54"/>
        <v>0</v>
      </c>
      <c r="AF308" s="52">
        <f t="shared" ca="1" si="55"/>
        <v>0</v>
      </c>
      <c r="AG308" s="46">
        <f t="shared" si="58"/>
        <v>0</v>
      </c>
      <c r="AH308" s="46">
        <f t="shared" ca="1" si="59"/>
        <v>0</v>
      </c>
      <c r="AI308" s="46">
        <f>IFERROR(SUMIFS('4.3期末全在庫'!$G:$G,'4.3期末全在庫'!$B:$B,'4.仕掛品(製品課)'!A308,'4.3期末全在庫'!$K:$K,"半製品"),"")</f>
        <v>0</v>
      </c>
      <c r="AJ308" s="47"/>
      <c r="AK308" s="46">
        <f t="shared" ca="1" si="60"/>
        <v>0</v>
      </c>
      <c r="AL308" s="48"/>
      <c r="AM308" s="50"/>
      <c r="AN308" s="7"/>
      <c r="AO308" s="4">
        <v>0</v>
      </c>
      <c r="AQ308" s="3">
        <f t="shared" ca="1" si="61"/>
        <v>0</v>
      </c>
    </row>
    <row r="309" spans="1:43" ht="13.5" customHeight="1">
      <c r="A309" s="40">
        <v>20200200034</v>
      </c>
      <c r="B309" s="41" t="s">
        <v>401</v>
      </c>
      <c r="C309" s="41" t="s">
        <v>202</v>
      </c>
      <c r="D309" s="41"/>
      <c r="E309" s="41">
        <v>10</v>
      </c>
      <c r="F309" s="41" t="s">
        <v>170</v>
      </c>
      <c r="G309" s="42">
        <f ca="1">IFERROR(VLOOKUP(F309,'[1]2.仕掛品(製造部)'!MY:NB,4,0),0)</f>
        <v>1.1798247848759411</v>
      </c>
      <c r="H309" s="43">
        <v>0</v>
      </c>
      <c r="I309" s="43"/>
      <c r="J309" s="43">
        <v>0</v>
      </c>
      <c r="K309" s="46">
        <f>IFERROR(SUMIF('4.4製品課実績'!$A:$A,'4.仕掛品(製品課)'!A309,'4.4製品課実績'!C:C),"")</f>
        <v>3945</v>
      </c>
      <c r="L309" s="46">
        <f t="shared" ca="1" si="56"/>
        <v>46544.087763355878</v>
      </c>
      <c r="M309" s="46">
        <f t="shared" ca="1" si="48"/>
        <v>49684.220783528406</v>
      </c>
      <c r="N309" s="46"/>
      <c r="O309" s="46"/>
      <c r="P309" s="46"/>
      <c r="Q309" s="46"/>
      <c r="R309" s="52">
        <f ca="1">SUMIF('4.1製品別資材価格'!$A:$C,A309,'4.1製品別資材価格'!$C:$C)</f>
        <v>161.36217915855553</v>
      </c>
      <c r="S309" s="46">
        <f t="shared" ca="1" si="57"/>
        <v>636573.79678050161</v>
      </c>
      <c r="T309" s="46">
        <f t="shared" ca="1" si="49"/>
        <v>503265.26222205925</v>
      </c>
      <c r="U309" s="46">
        <f>IFERROR(SUMIF('4.4製品課実績'!$A:$A,'4.仕掛品(製品課)'!A309,'4.4製品課実績'!D:D),"")</f>
        <v>3340</v>
      </c>
      <c r="V309" s="46">
        <f t="shared" si="50"/>
        <v>384238.83253253961</v>
      </c>
      <c r="W309" s="46"/>
      <c r="X309" s="46">
        <f t="shared" si="51"/>
        <v>0</v>
      </c>
      <c r="Y309" s="46">
        <f t="shared" si="52"/>
        <v>39450</v>
      </c>
      <c r="Z309" s="46">
        <f t="shared" si="53"/>
        <v>16813.237069362727</v>
      </c>
      <c r="AA309" s="46"/>
      <c r="AB309" s="46"/>
      <c r="AC309" s="46"/>
      <c r="AD309" s="46">
        <f t="shared" si="47"/>
        <v>3945</v>
      </c>
      <c r="AE309" s="46">
        <f t="shared" ca="1" si="54"/>
        <v>954001.5526074901</v>
      </c>
      <c r="AF309" s="52">
        <f t="shared" ca="1" si="55"/>
        <v>241.82548862040306</v>
      </c>
      <c r="AG309" s="46">
        <f t="shared" si="58"/>
        <v>0</v>
      </c>
      <c r="AH309" s="46">
        <f t="shared" ca="1" si="59"/>
        <v>0</v>
      </c>
      <c r="AI309" s="46">
        <f>IFERROR(SUMIFS('4.3期末全在庫'!$G:$G,'4.3期末全在庫'!$B:$B,'4.仕掛品(製品課)'!A309,'4.3期末全在庫'!$K:$K,"半製品"),"")</f>
        <v>0</v>
      </c>
      <c r="AJ309" s="47"/>
      <c r="AK309" s="46">
        <f t="shared" ca="1" si="60"/>
        <v>0</v>
      </c>
      <c r="AL309" s="48"/>
      <c r="AM309" s="50"/>
      <c r="AN309" s="7"/>
      <c r="AO309" s="4">
        <v>450.13475317025461</v>
      </c>
      <c r="AQ309" s="3" t="str">
        <f t="shared" ca="1" si="61"/>
        <v>ok</v>
      </c>
    </row>
    <row r="310" spans="1:43" ht="13.5" customHeight="1">
      <c r="A310" s="40">
        <v>20200300017</v>
      </c>
      <c r="B310" s="41" t="s">
        <v>402</v>
      </c>
      <c r="C310" s="41" t="s">
        <v>202</v>
      </c>
      <c r="D310" s="41"/>
      <c r="E310" s="41">
        <v>77.5</v>
      </c>
      <c r="F310" s="41" t="s">
        <v>172</v>
      </c>
      <c r="G310" s="42">
        <f ca="1">IFERROR(VLOOKUP(F310,'[1]2.仕掛品(製造部)'!MY:NB,4,0),0)</f>
        <v>1.0493128338125248</v>
      </c>
      <c r="H310" s="43">
        <v>0</v>
      </c>
      <c r="I310" s="43"/>
      <c r="J310" s="43">
        <v>0</v>
      </c>
      <c r="K310" s="46">
        <f>IFERROR(SUMIF('4.4製品課実績'!$A:$A,'4.仕掛品(製品課)'!A310,'4.4製品課実績'!C:C),"")</f>
        <v>0</v>
      </c>
      <c r="L310" s="46">
        <f t="shared" ca="1" si="56"/>
        <v>0</v>
      </c>
      <c r="M310" s="46">
        <f t="shared" ca="1" si="48"/>
        <v>0</v>
      </c>
      <c r="N310" s="46"/>
      <c r="O310" s="46"/>
      <c r="P310" s="46"/>
      <c r="Q310" s="46"/>
      <c r="R310" s="52">
        <f ca="1">SUMIF('4.1製品別資材価格'!$A:$C,A310,'4.1製品別資材価格'!$C:$C)</f>
        <v>0</v>
      </c>
      <c r="S310" s="46">
        <f t="shared" ca="1" si="57"/>
        <v>0</v>
      </c>
      <c r="T310" s="46">
        <f t="shared" ca="1" si="49"/>
        <v>0</v>
      </c>
      <c r="U310" s="46">
        <f>IFERROR(SUMIF('4.4製品課実績'!$A:$A,'4.仕掛品(製品課)'!A310,'4.4製品課実績'!D:D),"")</f>
        <v>0</v>
      </c>
      <c r="V310" s="46">
        <f t="shared" si="50"/>
        <v>0</v>
      </c>
      <c r="W310" s="46"/>
      <c r="X310" s="46">
        <f t="shared" si="51"/>
        <v>0</v>
      </c>
      <c r="Y310" s="46">
        <f t="shared" si="52"/>
        <v>0</v>
      </c>
      <c r="Z310" s="46">
        <f t="shared" si="53"/>
        <v>0</v>
      </c>
      <c r="AA310" s="46"/>
      <c r="AB310" s="46"/>
      <c r="AC310" s="46"/>
      <c r="AD310" s="46">
        <f t="shared" si="47"/>
        <v>0</v>
      </c>
      <c r="AE310" s="46">
        <f t="shared" ca="1" si="54"/>
        <v>0</v>
      </c>
      <c r="AF310" s="52">
        <f t="shared" ca="1" si="55"/>
        <v>0</v>
      </c>
      <c r="AG310" s="46">
        <f t="shared" si="58"/>
        <v>0</v>
      </c>
      <c r="AH310" s="46">
        <f t="shared" ca="1" si="59"/>
        <v>0</v>
      </c>
      <c r="AI310" s="46">
        <f>IFERROR(SUMIFS('4.3期末全在庫'!$G:$G,'4.3期末全在庫'!$B:$B,'4.仕掛品(製品課)'!A310,'4.3期末全在庫'!$K:$K,"半製品"),"")</f>
        <v>0</v>
      </c>
      <c r="AJ310" s="47"/>
      <c r="AK310" s="46">
        <f t="shared" ca="1" si="60"/>
        <v>0</v>
      </c>
      <c r="AL310" s="48"/>
      <c r="AM310" s="50"/>
      <c r="AN310" s="7"/>
      <c r="AO310" s="4">
        <v>466.6185610328273</v>
      </c>
      <c r="AQ310" s="3">
        <f t="shared" ca="1" si="61"/>
        <v>0</v>
      </c>
    </row>
    <row r="311" spans="1:43" ht="13.5" customHeight="1">
      <c r="A311" s="40">
        <v>20200300074</v>
      </c>
      <c r="B311" s="41" t="s">
        <v>403</v>
      </c>
      <c r="C311" s="41" t="s">
        <v>202</v>
      </c>
      <c r="D311" s="41"/>
      <c r="E311" s="41">
        <v>65</v>
      </c>
      <c r="F311" s="41" t="s">
        <v>149</v>
      </c>
      <c r="G311" s="42">
        <f ca="1">IFERROR(VLOOKUP(F311,'[1]2.仕掛品(製造部)'!MY:NB,4,0),0)</f>
        <v>2.7031087834885259</v>
      </c>
      <c r="H311" s="43">
        <v>0</v>
      </c>
      <c r="I311" s="43"/>
      <c r="J311" s="43">
        <v>0</v>
      </c>
      <c r="K311" s="46">
        <f>IFERROR(SUMIF('4.4製品課実績'!$A:$A,'4.仕掛品(製品課)'!A311,'4.4製品課実績'!C:C),"")</f>
        <v>1200</v>
      </c>
      <c r="L311" s="46">
        <f t="shared" ca="1" si="56"/>
        <v>210842.485112105</v>
      </c>
      <c r="M311" s="46">
        <f t="shared" ca="1" si="48"/>
        <v>225067.13707911604</v>
      </c>
      <c r="N311" s="46"/>
      <c r="O311" s="46"/>
      <c r="P311" s="46"/>
      <c r="Q311" s="46"/>
      <c r="R311" s="52">
        <f ca="1">SUMIF('4.1製品別資材価格'!$A:$C,A311,'4.1製品別資材価格'!$C:$C)</f>
        <v>314.99457153424657</v>
      </c>
      <c r="S311" s="46">
        <f t="shared" ca="1" si="57"/>
        <v>377993.48584109591</v>
      </c>
      <c r="T311" s="46">
        <f t="shared" ca="1" si="49"/>
        <v>298835.72294704954</v>
      </c>
      <c r="U311" s="46">
        <f>IFERROR(SUMIF('4.4製品課実績'!$A:$A,'4.仕掛品(製品課)'!A311,'4.4製品課実績'!D:D),"")</f>
        <v>2275</v>
      </c>
      <c r="V311" s="46">
        <f t="shared" si="50"/>
        <v>261719.56407530769</v>
      </c>
      <c r="W311" s="46"/>
      <c r="X311" s="46">
        <f t="shared" si="51"/>
        <v>0</v>
      </c>
      <c r="Y311" s="46">
        <f t="shared" si="52"/>
        <v>78000</v>
      </c>
      <c r="Z311" s="46">
        <f t="shared" si="53"/>
        <v>33242.902190374974</v>
      </c>
      <c r="AA311" s="46"/>
      <c r="AB311" s="46"/>
      <c r="AC311" s="46"/>
      <c r="AD311" s="46">
        <f t="shared" si="47"/>
        <v>1200</v>
      </c>
      <c r="AE311" s="46">
        <f t="shared" ca="1" si="54"/>
        <v>818865.32629184821</v>
      </c>
      <c r="AF311" s="52">
        <f t="shared" ca="1" si="55"/>
        <v>682.38777190987355</v>
      </c>
      <c r="AG311" s="46">
        <f t="shared" si="58"/>
        <v>0</v>
      </c>
      <c r="AH311" s="46">
        <f t="shared" ca="1" si="59"/>
        <v>0</v>
      </c>
      <c r="AI311" s="46">
        <f>IFERROR(SUMIFS('4.3期末全在庫'!$G:$G,'4.3期末全在庫'!$B:$B,'4.仕掛品(製品課)'!A311,'4.3期末全在庫'!$K:$K,"半製品"),"")</f>
        <v>0</v>
      </c>
      <c r="AJ311" s="47"/>
      <c r="AK311" s="46">
        <f t="shared" ca="1" si="60"/>
        <v>0</v>
      </c>
      <c r="AL311" s="48"/>
      <c r="AM311" s="50"/>
      <c r="AN311" s="7"/>
      <c r="AO311" s="4">
        <v>11.411866981781102</v>
      </c>
      <c r="AQ311" s="3" t="str">
        <f t="shared" ca="1" si="61"/>
        <v>ok</v>
      </c>
    </row>
    <row r="312" spans="1:43" ht="13.5" customHeight="1">
      <c r="A312" s="40">
        <v>20200300087</v>
      </c>
      <c r="B312" s="41" t="s">
        <v>404</v>
      </c>
      <c r="C312" s="41" t="s">
        <v>202</v>
      </c>
      <c r="D312" s="41"/>
      <c r="E312" s="41">
        <v>13000</v>
      </c>
      <c r="F312" s="41" t="s">
        <v>93</v>
      </c>
      <c r="G312" s="42">
        <f ca="1">IFERROR(VLOOKUP(F312,'[1]2.仕掛品(製造部)'!MY:NB,4,0),0)</f>
        <v>1.5731245205740305</v>
      </c>
      <c r="H312" s="43">
        <v>0</v>
      </c>
      <c r="I312" s="43"/>
      <c r="J312" s="43">
        <v>0</v>
      </c>
      <c r="K312" s="46">
        <f>IFERROR(SUMIF('4.4製品課実績'!$A:$A,'4.仕掛品(製品課)'!A312,'4.4製品課実績'!C:C),"")</f>
        <v>0</v>
      </c>
      <c r="L312" s="46">
        <f t="shared" ca="1" si="56"/>
        <v>0</v>
      </c>
      <c r="M312" s="46">
        <f t="shared" ca="1" si="48"/>
        <v>0</v>
      </c>
      <c r="N312" s="46"/>
      <c r="O312" s="46"/>
      <c r="P312" s="46"/>
      <c r="Q312" s="46"/>
      <c r="R312" s="52">
        <f ca="1">SUMIF('4.1製品別資材価格'!$A:$C,A312,'4.1製品別資材価格'!$C:$C)</f>
        <v>0</v>
      </c>
      <c r="S312" s="46">
        <f t="shared" ca="1" si="57"/>
        <v>0</v>
      </c>
      <c r="T312" s="46">
        <f t="shared" ca="1" si="49"/>
        <v>0</v>
      </c>
      <c r="U312" s="46">
        <f>IFERROR(SUMIF('4.4製品課実績'!$A:$A,'4.仕掛品(製品課)'!A312,'4.4製品課実績'!D:D),"")</f>
        <v>0</v>
      </c>
      <c r="V312" s="46">
        <f t="shared" si="50"/>
        <v>0</v>
      </c>
      <c r="W312" s="46"/>
      <c r="X312" s="46">
        <f t="shared" si="51"/>
        <v>0</v>
      </c>
      <c r="Y312" s="46">
        <f t="shared" si="52"/>
        <v>0</v>
      </c>
      <c r="Z312" s="46">
        <f t="shared" si="53"/>
        <v>0</v>
      </c>
      <c r="AA312" s="46"/>
      <c r="AB312" s="46"/>
      <c r="AC312" s="46"/>
      <c r="AD312" s="46">
        <f t="shared" si="47"/>
        <v>0</v>
      </c>
      <c r="AE312" s="46">
        <f t="shared" ca="1" si="54"/>
        <v>0</v>
      </c>
      <c r="AF312" s="52">
        <f t="shared" ca="1" si="55"/>
        <v>0</v>
      </c>
      <c r="AG312" s="46">
        <f t="shared" si="58"/>
        <v>0</v>
      </c>
      <c r="AH312" s="46">
        <f t="shared" ca="1" si="59"/>
        <v>0</v>
      </c>
      <c r="AI312" s="46">
        <f>IFERROR(SUMIFS('4.3期末全在庫'!$G:$G,'4.3期末全在庫'!$B:$B,'4.仕掛品(製品課)'!A312,'4.3期末全在庫'!$K:$K,"半製品"),"")</f>
        <v>0</v>
      </c>
      <c r="AJ312" s="47"/>
      <c r="AK312" s="46">
        <f t="shared" ca="1" si="60"/>
        <v>0</v>
      </c>
      <c r="AL312" s="48"/>
      <c r="AM312" s="50"/>
      <c r="AN312" s="7"/>
      <c r="AO312" s="4">
        <v>0</v>
      </c>
      <c r="AQ312" s="3">
        <f t="shared" ca="1" si="61"/>
        <v>0</v>
      </c>
    </row>
    <row r="313" spans="1:43" ht="13.5" customHeight="1">
      <c r="A313" s="40">
        <v>20200300112</v>
      </c>
      <c r="B313" s="41" t="s">
        <v>405</v>
      </c>
      <c r="C313" s="41" t="s">
        <v>202</v>
      </c>
      <c r="D313" s="41"/>
      <c r="E313" s="41">
        <v>2.5</v>
      </c>
      <c r="F313" s="41" t="s">
        <v>170</v>
      </c>
      <c r="G313" s="42">
        <f ca="1">IFERROR(VLOOKUP(F313,'[1]2.仕掛品(製造部)'!MY:NB,4,0),0)</f>
        <v>1.1798247848759411</v>
      </c>
      <c r="H313" s="43">
        <v>0</v>
      </c>
      <c r="I313" s="43"/>
      <c r="J313" s="43">
        <v>0</v>
      </c>
      <c r="K313" s="46">
        <f>IFERROR(SUMIF('4.4製品課実績'!$A:$A,'4.仕掛品(製品課)'!A313,'4.4製品課実績'!C:C),"")</f>
        <v>0</v>
      </c>
      <c r="L313" s="46">
        <f t="shared" ca="1" si="56"/>
        <v>0</v>
      </c>
      <c r="M313" s="46">
        <f t="shared" ca="1" si="48"/>
        <v>0</v>
      </c>
      <c r="N313" s="46"/>
      <c r="O313" s="46"/>
      <c r="P313" s="46"/>
      <c r="Q313" s="46"/>
      <c r="R313" s="52">
        <f ca="1">SUMIF('4.1製品別資材価格'!$A:$C,A313,'4.1製品別資材価格'!$C:$C)</f>
        <v>0</v>
      </c>
      <c r="S313" s="46">
        <f t="shared" ca="1" si="57"/>
        <v>0</v>
      </c>
      <c r="T313" s="46">
        <f t="shared" ca="1" si="49"/>
        <v>0</v>
      </c>
      <c r="U313" s="46">
        <f>IFERROR(SUMIF('4.4製品課実績'!$A:$A,'4.仕掛品(製品課)'!A313,'4.4製品課実績'!D:D),"")</f>
        <v>0</v>
      </c>
      <c r="V313" s="46">
        <f t="shared" si="50"/>
        <v>0</v>
      </c>
      <c r="W313" s="46"/>
      <c r="X313" s="46">
        <f t="shared" si="51"/>
        <v>0</v>
      </c>
      <c r="Y313" s="46">
        <f t="shared" si="52"/>
        <v>0</v>
      </c>
      <c r="Z313" s="46">
        <f t="shared" si="53"/>
        <v>0</v>
      </c>
      <c r="AA313" s="46"/>
      <c r="AB313" s="46"/>
      <c r="AC313" s="46"/>
      <c r="AD313" s="46">
        <f t="shared" si="47"/>
        <v>0</v>
      </c>
      <c r="AE313" s="46">
        <f t="shared" ca="1" si="54"/>
        <v>0</v>
      </c>
      <c r="AF313" s="52">
        <f t="shared" ca="1" si="55"/>
        <v>0</v>
      </c>
      <c r="AG313" s="46">
        <f t="shared" si="58"/>
        <v>0</v>
      </c>
      <c r="AH313" s="46">
        <f t="shared" ca="1" si="59"/>
        <v>0</v>
      </c>
      <c r="AI313" s="46">
        <f>IFERROR(SUMIFS('4.3期末全在庫'!$G:$G,'4.3期末全在庫'!$B:$B,'4.仕掛品(製品課)'!A313,'4.3期末全在庫'!$K:$K,"半製品"),"")</f>
        <v>0</v>
      </c>
      <c r="AJ313" s="47"/>
      <c r="AK313" s="46">
        <f t="shared" ca="1" si="60"/>
        <v>0</v>
      </c>
      <c r="AL313" s="48"/>
      <c r="AM313" s="50"/>
      <c r="AN313" s="7"/>
      <c r="AO313" s="4">
        <v>209.21756133265353</v>
      </c>
      <c r="AQ313" s="3">
        <f t="shared" ca="1" si="61"/>
        <v>0</v>
      </c>
    </row>
    <row r="314" spans="1:43" ht="13.5" customHeight="1">
      <c r="A314" s="40">
        <v>20200300120</v>
      </c>
      <c r="B314" s="41" t="s">
        <v>406</v>
      </c>
      <c r="C314" s="41" t="s">
        <v>202</v>
      </c>
      <c r="D314" s="41"/>
      <c r="E314" s="41">
        <v>13</v>
      </c>
      <c r="F314" s="41" t="s">
        <v>93</v>
      </c>
      <c r="G314" s="42">
        <f ca="1">IFERROR(VLOOKUP(F314,'[1]2.仕掛品(製造部)'!MY:NB,4,0),0)</f>
        <v>1.5731245205740305</v>
      </c>
      <c r="H314" s="43">
        <v>0</v>
      </c>
      <c r="I314" s="43"/>
      <c r="J314" s="43">
        <v>0</v>
      </c>
      <c r="K314" s="46">
        <f>IFERROR(SUMIF('4.4製品課実績'!$A:$A,'4.仕掛品(製品課)'!A314,'4.4製品課実績'!C:C),"")</f>
        <v>0</v>
      </c>
      <c r="L314" s="46">
        <f t="shared" ca="1" si="56"/>
        <v>0</v>
      </c>
      <c r="M314" s="46">
        <f t="shared" ca="1" si="48"/>
        <v>0</v>
      </c>
      <c r="N314" s="46"/>
      <c r="O314" s="46"/>
      <c r="P314" s="46"/>
      <c r="Q314" s="46"/>
      <c r="R314" s="52">
        <f ca="1">SUMIF('4.1製品別資材価格'!$A:$C,A314,'4.1製品別資材価格'!$C:$C)</f>
        <v>0</v>
      </c>
      <c r="S314" s="46">
        <f t="shared" ca="1" si="57"/>
        <v>0</v>
      </c>
      <c r="T314" s="46">
        <f t="shared" ca="1" si="49"/>
        <v>0</v>
      </c>
      <c r="U314" s="46">
        <f>IFERROR(SUMIF('4.4製品課実績'!$A:$A,'4.仕掛品(製品課)'!A314,'4.4製品課実績'!D:D),"")</f>
        <v>0</v>
      </c>
      <c r="V314" s="46">
        <f t="shared" si="50"/>
        <v>0</v>
      </c>
      <c r="W314" s="46"/>
      <c r="X314" s="46">
        <f t="shared" si="51"/>
        <v>0</v>
      </c>
      <c r="Y314" s="46">
        <f t="shared" si="52"/>
        <v>0</v>
      </c>
      <c r="Z314" s="46">
        <f t="shared" si="53"/>
        <v>0</v>
      </c>
      <c r="AA314" s="46"/>
      <c r="AB314" s="46"/>
      <c r="AC314" s="46"/>
      <c r="AD314" s="46">
        <f t="shared" si="47"/>
        <v>0</v>
      </c>
      <c r="AE314" s="46">
        <f t="shared" ca="1" si="54"/>
        <v>0</v>
      </c>
      <c r="AF314" s="52">
        <f t="shared" ca="1" si="55"/>
        <v>0</v>
      </c>
      <c r="AG314" s="46">
        <f t="shared" si="58"/>
        <v>0</v>
      </c>
      <c r="AH314" s="46">
        <f t="shared" ca="1" si="59"/>
        <v>0</v>
      </c>
      <c r="AI314" s="46">
        <f>IFERROR(SUMIFS('4.3期末全在庫'!$G:$G,'4.3期末全在庫'!$B:$B,'4.仕掛品(製品課)'!A314,'4.3期末全在庫'!$K:$K,"半製品"),"")</f>
        <v>0</v>
      </c>
      <c r="AJ314" s="47"/>
      <c r="AK314" s="46">
        <f t="shared" ca="1" si="60"/>
        <v>0</v>
      </c>
      <c r="AL314" s="48"/>
      <c r="AM314" s="50"/>
      <c r="AN314" s="7"/>
      <c r="AO314" s="4">
        <v>0</v>
      </c>
      <c r="AQ314" s="3">
        <f t="shared" ca="1" si="61"/>
        <v>0</v>
      </c>
    </row>
    <row r="315" spans="1:43" ht="13.5" customHeight="1">
      <c r="A315" s="40">
        <v>20200800016</v>
      </c>
      <c r="B315" s="41" t="s">
        <v>272</v>
      </c>
      <c r="C315" s="41" t="s">
        <v>202</v>
      </c>
      <c r="D315" s="41"/>
      <c r="E315" s="41">
        <v>145</v>
      </c>
      <c r="F315" s="41" t="s">
        <v>273</v>
      </c>
      <c r="G315" s="42">
        <f ca="1">IFERROR(VLOOKUP(F315,'[1]2.仕掛品(製造部)'!MY:NB,4,0),0)</f>
        <v>1.6947415974326687</v>
      </c>
      <c r="H315" s="43">
        <v>0</v>
      </c>
      <c r="I315" s="43"/>
      <c r="J315" s="43">
        <v>0</v>
      </c>
      <c r="K315" s="46">
        <f>IFERROR(SUMIF('4.4製品課実績'!$A:$A,'4.仕掛品(製品課)'!A315,'4.4製品課実績'!C:C),"")</f>
        <v>120</v>
      </c>
      <c r="L315" s="46">
        <f t="shared" ca="1" si="56"/>
        <v>29488.503795328434</v>
      </c>
      <c r="M315" s="46">
        <f t="shared" ca="1" si="48"/>
        <v>31477.968600267544</v>
      </c>
      <c r="N315" s="46"/>
      <c r="O315" s="46"/>
      <c r="P315" s="46"/>
      <c r="Q315" s="46"/>
      <c r="R315" s="52">
        <f ca="1">SUMIF('4.1製品別資材価格'!$A:$C,A315,'4.1製品別資材価格'!$C:$C)</f>
        <v>1258.9659284109589</v>
      </c>
      <c r="S315" s="46">
        <f t="shared" ca="1" si="57"/>
        <v>151075.91140931507</v>
      </c>
      <c r="T315" s="46">
        <f t="shared" ca="1" si="49"/>
        <v>119438.24668149519</v>
      </c>
      <c r="U315" s="46">
        <f>IFERROR(SUMIF('4.4製品課実績'!$A:$A,'4.仕掛品(製品課)'!A315,'4.4製品課実績'!D:D),"")</f>
        <v>1495</v>
      </c>
      <c r="V315" s="46">
        <f t="shared" si="50"/>
        <v>171987.14210663075</v>
      </c>
      <c r="W315" s="46"/>
      <c r="X315" s="46">
        <f t="shared" si="51"/>
        <v>0</v>
      </c>
      <c r="Y315" s="46">
        <f t="shared" si="52"/>
        <v>17400</v>
      </c>
      <c r="Z315" s="46">
        <f t="shared" si="53"/>
        <v>7415.7243347759568</v>
      </c>
      <c r="AA315" s="46"/>
      <c r="AB315" s="46"/>
      <c r="AC315" s="46"/>
      <c r="AD315" s="46">
        <f t="shared" si="47"/>
        <v>120</v>
      </c>
      <c r="AE315" s="46">
        <f t="shared" ca="1" si="54"/>
        <v>330319.08172316942</v>
      </c>
      <c r="AF315" s="52">
        <f t="shared" ca="1" si="55"/>
        <v>2752.659014359745</v>
      </c>
      <c r="AG315" s="46">
        <f t="shared" si="58"/>
        <v>0</v>
      </c>
      <c r="AH315" s="46">
        <f t="shared" ca="1" si="59"/>
        <v>0</v>
      </c>
      <c r="AI315" s="46">
        <f>IFERROR(SUMIFS('4.3期末全在庫'!$G:$G,'4.3期末全在庫'!$B:$B,'4.仕掛品(製品課)'!A315,'4.3期末全在庫'!$K:$K,"半製品"),"")</f>
        <v>0</v>
      </c>
      <c r="AJ315" s="47"/>
      <c r="AK315" s="46">
        <f t="shared" ca="1" si="60"/>
        <v>0</v>
      </c>
      <c r="AL315" s="48"/>
      <c r="AM315" s="50"/>
      <c r="AN315" s="7"/>
      <c r="AO315" s="4">
        <v>0</v>
      </c>
      <c r="AQ315" s="3" t="str">
        <f t="shared" ca="1" si="61"/>
        <v>ok</v>
      </c>
    </row>
    <row r="316" spans="1:43" ht="13.5" customHeight="1">
      <c r="A316" s="40">
        <v>20200800017</v>
      </c>
      <c r="B316" s="41" t="s">
        <v>407</v>
      </c>
      <c r="C316" s="41" t="s">
        <v>202</v>
      </c>
      <c r="D316" s="41"/>
      <c r="E316" s="41">
        <v>30</v>
      </c>
      <c r="F316" s="41" t="s">
        <v>273</v>
      </c>
      <c r="G316" s="42">
        <f ca="1">IFERROR(VLOOKUP(F316,'[1]2.仕掛品(製造部)'!MY:NB,4,0),0)</f>
        <v>1.6947415974326687</v>
      </c>
      <c r="H316" s="43">
        <v>0</v>
      </c>
      <c r="I316" s="43"/>
      <c r="J316" s="43">
        <v>0</v>
      </c>
      <c r="K316" s="46">
        <f>IFERROR(SUMIF('4.4製品課実績'!$A:$A,'4.仕掛品(製品課)'!A316,'4.4製品課実績'!C:C),"")</f>
        <v>1800</v>
      </c>
      <c r="L316" s="46">
        <f t="shared" ca="1" si="56"/>
        <v>91516.046261364114</v>
      </c>
      <c r="M316" s="46">
        <f t="shared" ca="1" si="48"/>
        <v>97690.24738014066</v>
      </c>
      <c r="N316" s="46"/>
      <c r="O316" s="46"/>
      <c r="P316" s="46"/>
      <c r="Q316" s="46"/>
      <c r="R316" s="52">
        <f ca="1">SUMIF('4.1製品別資材価格'!$A:$C,A316,'4.1製品別資材価格'!$C:$C)</f>
        <v>119.06788069486575</v>
      </c>
      <c r="S316" s="46">
        <f t="shared" ca="1" si="57"/>
        <v>214322.18525075834</v>
      </c>
      <c r="T316" s="46">
        <f t="shared" ca="1" si="49"/>
        <v>169439.75907544215</v>
      </c>
      <c r="U316" s="46">
        <f>IFERROR(SUMIF('4.4製品課実績'!$A:$A,'4.仕掛品(製品課)'!A316,'4.4製品課実績'!D:D),"")</f>
        <v>2220</v>
      </c>
      <c r="V316" s="46">
        <f t="shared" si="50"/>
        <v>255392.27791084969</v>
      </c>
      <c r="W316" s="46"/>
      <c r="X316" s="46">
        <f t="shared" si="51"/>
        <v>0</v>
      </c>
      <c r="Y316" s="46">
        <f t="shared" si="52"/>
        <v>54000</v>
      </c>
      <c r="Z316" s="46">
        <f t="shared" si="53"/>
        <v>23014.316901028829</v>
      </c>
      <c r="AA316" s="46"/>
      <c r="AB316" s="46"/>
      <c r="AC316" s="46"/>
      <c r="AD316" s="46">
        <f t="shared" si="47"/>
        <v>1800</v>
      </c>
      <c r="AE316" s="46">
        <f t="shared" ca="1" si="54"/>
        <v>545536.60126746132</v>
      </c>
      <c r="AF316" s="52">
        <f t="shared" ca="1" si="55"/>
        <v>303.07588959303405</v>
      </c>
      <c r="AG316" s="46">
        <f t="shared" si="58"/>
        <v>0</v>
      </c>
      <c r="AH316" s="46">
        <f t="shared" ca="1" si="59"/>
        <v>0</v>
      </c>
      <c r="AI316" s="46">
        <f>IFERROR(SUMIFS('4.3期末全在庫'!$G:$G,'4.3期末全在庫'!$B:$B,'4.仕掛品(製品課)'!A316,'4.3期末全在庫'!$K:$K,"半製品"),"")</f>
        <v>0</v>
      </c>
      <c r="AJ316" s="47"/>
      <c r="AK316" s="46">
        <f t="shared" ca="1" si="60"/>
        <v>0</v>
      </c>
      <c r="AL316" s="48"/>
      <c r="AM316" s="50"/>
      <c r="AN316" s="7"/>
      <c r="AO316" s="4">
        <v>820.07323050445723</v>
      </c>
      <c r="AQ316" s="3" t="str">
        <f t="shared" ca="1" si="61"/>
        <v>ok</v>
      </c>
    </row>
    <row r="317" spans="1:43" ht="13.5" customHeight="1">
      <c r="A317" s="40">
        <v>20200800018</v>
      </c>
      <c r="B317" s="41" t="s">
        <v>326</v>
      </c>
      <c r="C317" s="41" t="s">
        <v>202</v>
      </c>
      <c r="D317" s="41"/>
      <c r="E317" s="41">
        <v>450</v>
      </c>
      <c r="F317" s="41" t="s">
        <v>273</v>
      </c>
      <c r="G317" s="42">
        <f ca="1">IFERROR(VLOOKUP(F317,'[1]2.仕掛品(製造部)'!MY:NB,4,0),0)</f>
        <v>1.6947415974326687</v>
      </c>
      <c r="H317" s="43">
        <v>0</v>
      </c>
      <c r="I317" s="43"/>
      <c r="J317" s="43">
        <v>0</v>
      </c>
      <c r="K317" s="46">
        <f>IFERROR(SUMIF('4.4製品課実績'!$A:$A,'4.仕掛品(製品課)'!A317,'4.4製品課実績'!C:C),"")</f>
        <v>402</v>
      </c>
      <c r="L317" s="46">
        <f t="shared" ca="1" si="56"/>
        <v>306578.75497556978</v>
      </c>
      <c r="M317" s="46">
        <f t="shared" ca="1" si="48"/>
        <v>327262.3287234712</v>
      </c>
      <c r="N317" s="46"/>
      <c r="O317" s="46"/>
      <c r="P317" s="46"/>
      <c r="Q317" s="46"/>
      <c r="R317" s="52">
        <f ca="1">SUMIF('4.1製品別資材価格'!$A:$C,A317,'4.1製品別資材価格'!$C:$C)</f>
        <v>1603.6478962094488</v>
      </c>
      <c r="S317" s="46">
        <f t="shared" ca="1" si="57"/>
        <v>644666.4542761984</v>
      </c>
      <c r="T317" s="46">
        <f t="shared" ca="1" si="49"/>
        <v>509663.19034483668</v>
      </c>
      <c r="U317" s="46">
        <f>IFERROR(SUMIF('4.4製品課実績'!$A:$A,'4.仕掛品(製品課)'!A317,'4.4製品課実績'!D:D),"")</f>
        <v>3950</v>
      </c>
      <c r="V317" s="46">
        <f t="shared" si="50"/>
        <v>454414.18817471003</v>
      </c>
      <c r="W317" s="46"/>
      <c r="X317" s="46">
        <f t="shared" si="51"/>
        <v>0</v>
      </c>
      <c r="Y317" s="46">
        <f t="shared" si="52"/>
        <v>180900</v>
      </c>
      <c r="Z317" s="46">
        <f t="shared" si="53"/>
        <v>77097.961618446585</v>
      </c>
      <c r="AA317" s="46"/>
      <c r="AB317" s="46"/>
      <c r="AC317" s="46"/>
      <c r="AD317" s="46">
        <f t="shared" si="47"/>
        <v>402</v>
      </c>
      <c r="AE317" s="46">
        <f t="shared" ca="1" si="54"/>
        <v>1368437.6688614644</v>
      </c>
      <c r="AF317" s="52">
        <f t="shared" ca="1" si="55"/>
        <v>3404.073803137971</v>
      </c>
      <c r="AG317" s="46">
        <f t="shared" si="58"/>
        <v>0</v>
      </c>
      <c r="AH317" s="46">
        <f t="shared" ca="1" si="59"/>
        <v>0</v>
      </c>
      <c r="AI317" s="46">
        <f>IFERROR(SUMIFS('4.3期末全在庫'!$G:$G,'4.3期末全在庫'!$B:$B,'4.仕掛品(製品課)'!A317,'4.3期末全在庫'!$K:$K,"半製品"),"")</f>
        <v>0</v>
      </c>
      <c r="AJ317" s="47"/>
      <c r="AK317" s="46">
        <f t="shared" ca="1" si="60"/>
        <v>0</v>
      </c>
      <c r="AL317" s="48"/>
      <c r="AM317" s="50"/>
      <c r="AN317" s="7"/>
      <c r="AO317" s="4">
        <v>566.43199906481459</v>
      </c>
      <c r="AQ317" s="3" t="str">
        <f t="shared" ca="1" si="61"/>
        <v>ok</v>
      </c>
    </row>
    <row r="318" spans="1:43" ht="13.5" customHeight="1">
      <c r="A318" s="40">
        <v>20201100001</v>
      </c>
      <c r="B318" s="41" t="s">
        <v>408</v>
      </c>
      <c r="C318" s="41" t="s">
        <v>202</v>
      </c>
      <c r="D318" s="41"/>
      <c r="E318" s="41">
        <v>20</v>
      </c>
      <c r="F318" s="41" t="s">
        <v>108</v>
      </c>
      <c r="G318" s="42">
        <f ca="1">IFERROR(VLOOKUP(F318,'[1]2.仕掛品(製造部)'!MY:NB,4,0),0)</f>
        <v>1.1499333504230713</v>
      </c>
      <c r="H318" s="43">
        <v>0</v>
      </c>
      <c r="I318" s="43"/>
      <c r="J318" s="43">
        <v>0</v>
      </c>
      <c r="K318" s="46">
        <f>IFERROR(SUMIF('4.4製品課実績'!$A:$A,'4.仕掛品(製品課)'!A318,'4.4製品課実績'!C:C),"")</f>
        <v>0</v>
      </c>
      <c r="L318" s="46">
        <f t="shared" ca="1" si="56"/>
        <v>0</v>
      </c>
      <c r="M318" s="46">
        <f t="shared" ca="1" si="48"/>
        <v>0</v>
      </c>
      <c r="N318" s="46"/>
      <c r="O318" s="46"/>
      <c r="P318" s="46"/>
      <c r="Q318" s="46"/>
      <c r="R318" s="52">
        <f ca="1">SUMIF('4.1製品別資材価格'!$A:$C,A318,'4.1製品別資材価格'!$C:$C)</f>
        <v>0</v>
      </c>
      <c r="S318" s="46">
        <f t="shared" ca="1" si="57"/>
        <v>0</v>
      </c>
      <c r="T318" s="46">
        <f t="shared" ca="1" si="49"/>
        <v>0</v>
      </c>
      <c r="U318" s="46">
        <f>IFERROR(SUMIF('4.4製品課実績'!$A:$A,'4.仕掛品(製品課)'!A318,'4.4製品課実績'!D:D),"")</f>
        <v>0</v>
      </c>
      <c r="V318" s="46">
        <f t="shared" si="50"/>
        <v>0</v>
      </c>
      <c r="W318" s="46"/>
      <c r="X318" s="46">
        <f t="shared" si="51"/>
        <v>0</v>
      </c>
      <c r="Y318" s="46">
        <f t="shared" si="52"/>
        <v>0</v>
      </c>
      <c r="Z318" s="46">
        <f t="shared" si="53"/>
        <v>0</v>
      </c>
      <c r="AA318" s="46"/>
      <c r="AB318" s="46"/>
      <c r="AC318" s="46"/>
      <c r="AD318" s="46">
        <f t="shared" si="47"/>
        <v>0</v>
      </c>
      <c r="AE318" s="46">
        <f t="shared" ca="1" si="54"/>
        <v>0</v>
      </c>
      <c r="AF318" s="52">
        <f t="shared" ca="1" si="55"/>
        <v>0</v>
      </c>
      <c r="AG318" s="46">
        <f t="shared" si="58"/>
        <v>0</v>
      </c>
      <c r="AH318" s="46">
        <f t="shared" ca="1" si="59"/>
        <v>0</v>
      </c>
      <c r="AI318" s="46">
        <f>IFERROR(SUMIFS('4.3期末全在庫'!$G:$G,'4.3期末全在庫'!$B:$B,'4.仕掛品(製品課)'!A318,'4.3期末全在庫'!$K:$K,"半製品"),"")</f>
        <v>0</v>
      </c>
      <c r="AJ318" s="47"/>
      <c r="AK318" s="46">
        <f t="shared" ca="1" si="60"/>
        <v>0</v>
      </c>
      <c r="AL318" s="48"/>
      <c r="AM318" s="50"/>
      <c r="AN318" s="7"/>
      <c r="AO318" s="4">
        <v>0</v>
      </c>
      <c r="AQ318" s="3">
        <f t="shared" ca="1" si="61"/>
        <v>0</v>
      </c>
    </row>
    <row r="319" spans="1:43" ht="13.5" customHeight="1">
      <c r="A319" s="40">
        <v>20201100002</v>
      </c>
      <c r="B319" s="41" t="s">
        <v>409</v>
      </c>
      <c r="C319" s="41" t="s">
        <v>202</v>
      </c>
      <c r="D319" s="41"/>
      <c r="E319" s="41">
        <v>20</v>
      </c>
      <c r="F319" s="41" t="s">
        <v>157</v>
      </c>
      <c r="G319" s="42">
        <f ca="1">IFERROR(VLOOKUP(F319,'[1]2.仕掛品(製造部)'!MY:NB,4,0),0)</f>
        <v>1.1798247848759411</v>
      </c>
      <c r="H319" s="43">
        <v>0</v>
      </c>
      <c r="I319" s="43"/>
      <c r="J319" s="43">
        <v>0</v>
      </c>
      <c r="K319" s="46">
        <f>IFERROR(SUMIF('4.4製品課実績'!$A:$A,'4.仕掛品(製品課)'!A319,'4.4製品課実績'!C:C),"")</f>
        <v>0</v>
      </c>
      <c r="L319" s="46">
        <f t="shared" ca="1" si="56"/>
        <v>0</v>
      </c>
      <c r="M319" s="46">
        <f t="shared" ca="1" si="48"/>
        <v>0</v>
      </c>
      <c r="N319" s="46"/>
      <c r="O319" s="46"/>
      <c r="P319" s="46"/>
      <c r="Q319" s="46"/>
      <c r="R319" s="52">
        <f ca="1">SUMIF('4.1製品別資材価格'!$A:$C,A319,'4.1製品別資材価格'!$C:$C)</f>
        <v>0</v>
      </c>
      <c r="S319" s="46">
        <f t="shared" ca="1" si="57"/>
        <v>0</v>
      </c>
      <c r="T319" s="46">
        <f t="shared" ca="1" si="49"/>
        <v>0</v>
      </c>
      <c r="U319" s="46">
        <f>IFERROR(SUMIF('4.4製品課実績'!$A:$A,'4.仕掛品(製品課)'!A319,'4.4製品課実績'!D:D),"")</f>
        <v>0</v>
      </c>
      <c r="V319" s="46">
        <f t="shared" si="50"/>
        <v>0</v>
      </c>
      <c r="W319" s="46"/>
      <c r="X319" s="46">
        <f t="shared" si="51"/>
        <v>0</v>
      </c>
      <c r="Y319" s="46">
        <f t="shared" si="52"/>
        <v>0</v>
      </c>
      <c r="Z319" s="46">
        <f t="shared" si="53"/>
        <v>0</v>
      </c>
      <c r="AA319" s="46"/>
      <c r="AB319" s="46"/>
      <c r="AC319" s="46"/>
      <c r="AD319" s="46">
        <f t="shared" si="47"/>
        <v>0</v>
      </c>
      <c r="AE319" s="46">
        <f t="shared" ca="1" si="54"/>
        <v>0</v>
      </c>
      <c r="AF319" s="52">
        <f t="shared" ca="1" si="55"/>
        <v>0</v>
      </c>
      <c r="AG319" s="46">
        <f t="shared" si="58"/>
        <v>0</v>
      </c>
      <c r="AH319" s="46">
        <f t="shared" ca="1" si="59"/>
        <v>0</v>
      </c>
      <c r="AI319" s="46">
        <f>IFERROR(SUMIFS('4.3期末全在庫'!$G:$G,'4.3期末全在庫'!$B:$B,'4.仕掛品(製品課)'!A319,'4.3期末全在庫'!$K:$K,"半製品"),"")</f>
        <v>0</v>
      </c>
      <c r="AJ319" s="47"/>
      <c r="AK319" s="46">
        <f t="shared" ca="1" si="60"/>
        <v>0</v>
      </c>
      <c r="AL319" s="48"/>
      <c r="AM319" s="50"/>
      <c r="AN319" s="7"/>
      <c r="AO319" s="4">
        <v>0</v>
      </c>
      <c r="AQ319" s="3">
        <f t="shared" ca="1" si="61"/>
        <v>0</v>
      </c>
    </row>
    <row r="320" spans="1:43" ht="13.5" customHeight="1">
      <c r="A320" s="40">
        <v>20201100007</v>
      </c>
      <c r="B320" s="41" t="s">
        <v>410</v>
      </c>
      <c r="C320" s="41" t="s">
        <v>202</v>
      </c>
      <c r="D320" s="41"/>
      <c r="E320" s="41">
        <v>75</v>
      </c>
      <c r="F320" s="41" t="s">
        <v>178</v>
      </c>
      <c r="G320" s="42">
        <f ca="1">IFERROR(VLOOKUP(F320,'[1]2.仕掛品(製造部)'!MY:NB,4,0),0)</f>
        <v>1.4216078125032778</v>
      </c>
      <c r="H320" s="43">
        <v>0</v>
      </c>
      <c r="I320" s="43"/>
      <c r="J320" s="43">
        <v>0</v>
      </c>
      <c r="K320" s="46">
        <f>IFERROR(SUMIF('4.4製品課実績'!$A:$A,'4.仕掛品(製品課)'!A320,'4.4製品課実績'!C:C),"")</f>
        <v>0</v>
      </c>
      <c r="L320" s="46">
        <f t="shared" ca="1" si="56"/>
        <v>0</v>
      </c>
      <c r="M320" s="46">
        <f t="shared" ca="1" si="48"/>
        <v>0</v>
      </c>
      <c r="N320" s="46"/>
      <c r="O320" s="46"/>
      <c r="P320" s="46"/>
      <c r="Q320" s="46"/>
      <c r="R320" s="52">
        <f ca="1">SUMIF('4.1製品別資材価格'!$A:$C,A320,'4.1製品別資材価格'!$C:$C)</f>
        <v>0</v>
      </c>
      <c r="S320" s="46">
        <f t="shared" ca="1" si="57"/>
        <v>0</v>
      </c>
      <c r="T320" s="46">
        <f t="shared" ca="1" si="49"/>
        <v>0</v>
      </c>
      <c r="U320" s="46">
        <f>IFERROR(SUMIF('4.4製品課実績'!$A:$A,'4.仕掛品(製品課)'!A320,'4.4製品課実績'!D:D),"")</f>
        <v>0</v>
      </c>
      <c r="V320" s="46">
        <f t="shared" si="50"/>
        <v>0</v>
      </c>
      <c r="W320" s="46"/>
      <c r="X320" s="46">
        <f t="shared" si="51"/>
        <v>0</v>
      </c>
      <c r="Y320" s="46">
        <f t="shared" si="52"/>
        <v>0</v>
      </c>
      <c r="Z320" s="46">
        <f t="shared" si="53"/>
        <v>0</v>
      </c>
      <c r="AA320" s="46"/>
      <c r="AB320" s="46"/>
      <c r="AC320" s="46"/>
      <c r="AD320" s="46">
        <f t="shared" si="47"/>
        <v>0</v>
      </c>
      <c r="AE320" s="46">
        <f t="shared" ca="1" si="54"/>
        <v>0</v>
      </c>
      <c r="AF320" s="52">
        <f t="shared" ca="1" si="55"/>
        <v>0</v>
      </c>
      <c r="AG320" s="46">
        <f t="shared" si="58"/>
        <v>0</v>
      </c>
      <c r="AH320" s="46">
        <f t="shared" ca="1" si="59"/>
        <v>0</v>
      </c>
      <c r="AI320" s="46">
        <f>IFERROR(SUMIFS('4.3期末全在庫'!$G:$G,'4.3期末全在庫'!$B:$B,'4.仕掛品(製品課)'!A320,'4.3期末全在庫'!$K:$K,"半製品"),"")</f>
        <v>0</v>
      </c>
      <c r="AJ320" s="47"/>
      <c r="AK320" s="46">
        <f t="shared" ca="1" si="60"/>
        <v>0</v>
      </c>
      <c r="AL320" s="48"/>
      <c r="AM320" s="50"/>
      <c r="AN320" s="7"/>
      <c r="AO320" s="4">
        <v>0</v>
      </c>
      <c r="AQ320" s="3">
        <f t="shared" ca="1" si="61"/>
        <v>0</v>
      </c>
    </row>
    <row r="321" spans="1:43" ht="13.5" customHeight="1">
      <c r="A321" s="40">
        <v>20201100053</v>
      </c>
      <c r="B321" s="41" t="s">
        <v>411</v>
      </c>
      <c r="C321" s="41" t="s">
        <v>202</v>
      </c>
      <c r="D321" s="41"/>
      <c r="E321" s="41">
        <v>77.5</v>
      </c>
      <c r="F321" s="41" t="s">
        <v>182</v>
      </c>
      <c r="G321" s="42">
        <f ca="1">IFERROR(VLOOKUP(F321,'[1]2.仕掛品(製造部)'!MY:NB,4,0),0)</f>
        <v>4.0081229481912928</v>
      </c>
      <c r="H321" s="43">
        <v>0</v>
      </c>
      <c r="I321" s="43"/>
      <c r="J321" s="43">
        <v>0</v>
      </c>
      <c r="K321" s="46">
        <f>IFERROR(SUMIF('4.4製品課実績'!$A:$A,'4.仕掛品(製品課)'!A321,'4.4製品課実績'!C:C),"")</f>
        <v>5900</v>
      </c>
      <c r="L321" s="46">
        <f t="shared" ca="1" si="56"/>
        <v>1832714.2180604686</v>
      </c>
      <c r="M321" s="46">
        <f t="shared" ca="1" si="48"/>
        <v>1956359.7057952657</v>
      </c>
      <c r="N321" s="46"/>
      <c r="O321" s="46"/>
      <c r="P321" s="46"/>
      <c r="Q321" s="46"/>
      <c r="R321" s="52">
        <f ca="1">SUMIF('4.1製品別資材価格'!$A:$C,A321,'4.1製品別資材価格'!$C:$C)</f>
        <v>102.41804543321857</v>
      </c>
      <c r="S321" s="46">
        <f t="shared" ca="1" si="57"/>
        <v>604266.46805598959</v>
      </c>
      <c r="T321" s="46">
        <f t="shared" ca="1" si="49"/>
        <v>477723.59471317474</v>
      </c>
      <c r="U321" s="46">
        <f>IFERROR(SUMIF('4.4製品課実績'!$A:$A,'4.仕掛品(製品課)'!A321,'4.4製品課実績'!D:D),"")</f>
        <v>2995</v>
      </c>
      <c r="V321" s="46">
        <f t="shared" si="50"/>
        <v>344549.49204639404</v>
      </c>
      <c r="W321" s="46"/>
      <c r="X321" s="46">
        <f t="shared" si="51"/>
        <v>0</v>
      </c>
      <c r="Y321" s="46">
        <f t="shared" si="52"/>
        <v>457250</v>
      </c>
      <c r="Z321" s="46">
        <f t="shared" si="53"/>
        <v>194875.85931473025</v>
      </c>
      <c r="AA321" s="46"/>
      <c r="AB321" s="46"/>
      <c r="AC321" s="46"/>
      <c r="AD321" s="46">
        <f t="shared" si="47"/>
        <v>5900</v>
      </c>
      <c r="AE321" s="46">
        <f t="shared" ca="1" si="54"/>
        <v>2973508.6518695648</v>
      </c>
      <c r="AF321" s="52">
        <f t="shared" ca="1" si="55"/>
        <v>503.98451726602792</v>
      </c>
      <c r="AG321" s="46">
        <f t="shared" si="58"/>
        <v>0</v>
      </c>
      <c r="AH321" s="46">
        <f t="shared" ca="1" si="59"/>
        <v>0</v>
      </c>
      <c r="AI321" s="46">
        <f>IFERROR(SUMIFS('4.3期末全在庫'!$G:$G,'4.3期末全在庫'!$B:$B,'4.仕掛品(製品課)'!A321,'4.3期末全在庫'!$K:$K,"半製品"),"")</f>
        <v>0</v>
      </c>
      <c r="AJ321" s="47"/>
      <c r="AK321" s="46">
        <f t="shared" ca="1" si="60"/>
        <v>0</v>
      </c>
      <c r="AL321" s="48"/>
      <c r="AM321" s="50"/>
      <c r="AN321" s="7"/>
      <c r="AO321" s="4">
        <v>0</v>
      </c>
      <c r="AQ321" s="3" t="str">
        <f t="shared" ca="1" si="61"/>
        <v>ok</v>
      </c>
    </row>
    <row r="322" spans="1:43" ht="13.5" customHeight="1">
      <c r="A322" s="40">
        <v>20201100054</v>
      </c>
      <c r="B322" s="41" t="s">
        <v>412</v>
      </c>
      <c r="C322" s="41" t="s">
        <v>202</v>
      </c>
      <c r="D322" s="41"/>
      <c r="E322" s="41">
        <v>2.5</v>
      </c>
      <c r="F322" s="41" t="s">
        <v>182</v>
      </c>
      <c r="G322" s="42">
        <f ca="1">IFERROR(VLOOKUP(F322,'[1]2.仕掛品(製造部)'!MY:NB,4,0),0)</f>
        <v>4.0081229481912928</v>
      </c>
      <c r="H322" s="43">
        <v>0</v>
      </c>
      <c r="I322" s="43"/>
      <c r="J322" s="43">
        <v>0</v>
      </c>
      <c r="K322" s="46">
        <f>IFERROR(SUMIF('4.4製品課実績'!$A:$A,'4.仕掛品(製品課)'!A322,'4.4製品課実績'!C:C),"")</f>
        <v>34000</v>
      </c>
      <c r="L322" s="46">
        <f t="shared" ca="1" si="56"/>
        <v>340690.45059625991</v>
      </c>
      <c r="M322" s="46">
        <f t="shared" ca="1" si="48"/>
        <v>363675.39637528179</v>
      </c>
      <c r="N322" s="46"/>
      <c r="O322" s="46"/>
      <c r="P322" s="46"/>
      <c r="Q322" s="46"/>
      <c r="R322" s="52">
        <f ca="1">SUMIF('4.1製品別資材価格'!$A:$C,A322,'4.1製品別資材価格'!$C:$C)</f>
        <v>5.0679424657534247</v>
      </c>
      <c r="S322" s="46">
        <f t="shared" ca="1" si="57"/>
        <v>172310.04383561644</v>
      </c>
      <c r="T322" s="46">
        <f t="shared" ca="1" si="49"/>
        <v>136225.61882534937</v>
      </c>
      <c r="U322" s="46">
        <f>IFERROR(SUMIF('4.4製品課実績'!$A:$A,'4.仕掛品(製品課)'!A322,'4.4製品課実績'!D:D),"")</f>
        <v>3190</v>
      </c>
      <c r="V322" s="46">
        <f t="shared" si="50"/>
        <v>366982.59753856331</v>
      </c>
      <c r="W322" s="46"/>
      <c r="X322" s="46">
        <f t="shared" si="51"/>
        <v>0</v>
      </c>
      <c r="Y322" s="46">
        <f t="shared" si="52"/>
        <v>85000</v>
      </c>
      <c r="Z322" s="46">
        <f t="shared" si="53"/>
        <v>36226.239566434269</v>
      </c>
      <c r="AA322" s="46"/>
      <c r="AB322" s="46"/>
      <c r="AC322" s="46"/>
      <c r="AD322" s="46">
        <f t="shared" si="47"/>
        <v>34000</v>
      </c>
      <c r="AE322" s="46">
        <f t="shared" ca="1" si="54"/>
        <v>903109.85230562871</v>
      </c>
      <c r="AF322" s="52">
        <f t="shared" ca="1" si="55"/>
        <v>26.562054479577316</v>
      </c>
      <c r="AG322" s="46">
        <f t="shared" si="58"/>
        <v>0</v>
      </c>
      <c r="AH322" s="46">
        <f t="shared" ca="1" si="59"/>
        <v>0</v>
      </c>
      <c r="AI322" s="46">
        <f>IFERROR(SUMIFS('4.3期末全在庫'!$G:$G,'4.3期末全在庫'!$B:$B,'4.仕掛品(製品課)'!A322,'4.3期末全在庫'!$K:$K,"半製品"),"")</f>
        <v>0</v>
      </c>
      <c r="AJ322" s="47"/>
      <c r="AK322" s="46">
        <f t="shared" ca="1" si="60"/>
        <v>0</v>
      </c>
      <c r="AL322" s="48"/>
      <c r="AM322" s="50"/>
      <c r="AN322" s="7"/>
      <c r="AO322" s="4">
        <v>433.02028169727288</v>
      </c>
      <c r="AQ322" s="3" t="str">
        <f t="shared" ca="1" si="61"/>
        <v>ok</v>
      </c>
    </row>
    <row r="323" spans="1:43" ht="13.5" customHeight="1">
      <c r="A323" s="40">
        <v>20201200041</v>
      </c>
      <c r="B323" s="41" t="s">
        <v>413</v>
      </c>
      <c r="C323" s="41" t="s">
        <v>202</v>
      </c>
      <c r="D323" s="41"/>
      <c r="E323" s="41">
        <v>5</v>
      </c>
      <c r="F323" s="41" t="s">
        <v>147</v>
      </c>
      <c r="G323" s="42">
        <f ca="1">IFERROR(VLOOKUP(F323,'[1]2.仕掛品(製造部)'!MY:NB,4,0),0)</f>
        <v>1.2530513780924588</v>
      </c>
      <c r="H323" s="43">
        <v>0</v>
      </c>
      <c r="I323" s="43"/>
      <c r="J323" s="43">
        <v>0</v>
      </c>
      <c r="K323" s="46">
        <f>IFERROR(SUMIF('4.4製品課実績'!$A:$A,'4.仕掛品(製品課)'!A323,'4.4製品課実績'!C:C),"")</f>
        <v>0</v>
      </c>
      <c r="L323" s="46">
        <f t="shared" ca="1" si="56"/>
        <v>0</v>
      </c>
      <c r="M323" s="46">
        <f t="shared" ca="1" si="48"/>
        <v>0</v>
      </c>
      <c r="N323" s="46"/>
      <c r="O323" s="46"/>
      <c r="P323" s="46"/>
      <c r="Q323" s="46"/>
      <c r="R323" s="52">
        <f ca="1">SUMIF('4.1製品別資材価格'!$A:$C,A323,'4.1製品別資材価格'!$C:$C)</f>
        <v>0</v>
      </c>
      <c r="S323" s="46">
        <f t="shared" ca="1" si="57"/>
        <v>0</v>
      </c>
      <c r="T323" s="46">
        <f t="shared" ca="1" si="49"/>
        <v>0</v>
      </c>
      <c r="U323" s="46">
        <f>IFERROR(SUMIF('4.4製品課実績'!$A:$A,'4.仕掛品(製品課)'!A323,'4.4製品課実績'!D:D),"")</f>
        <v>0</v>
      </c>
      <c r="V323" s="46">
        <f t="shared" si="50"/>
        <v>0</v>
      </c>
      <c r="W323" s="46"/>
      <c r="X323" s="46">
        <f t="shared" si="51"/>
        <v>0</v>
      </c>
      <c r="Y323" s="46">
        <f t="shared" si="52"/>
        <v>0</v>
      </c>
      <c r="Z323" s="46">
        <f t="shared" si="53"/>
        <v>0</v>
      </c>
      <c r="AA323" s="46"/>
      <c r="AB323" s="46"/>
      <c r="AC323" s="46"/>
      <c r="AD323" s="46">
        <f t="shared" si="47"/>
        <v>0</v>
      </c>
      <c r="AE323" s="46">
        <f t="shared" ca="1" si="54"/>
        <v>0</v>
      </c>
      <c r="AF323" s="52">
        <f t="shared" ca="1" si="55"/>
        <v>0</v>
      </c>
      <c r="AG323" s="46">
        <f t="shared" si="58"/>
        <v>0</v>
      </c>
      <c r="AH323" s="46">
        <f t="shared" ca="1" si="59"/>
        <v>0</v>
      </c>
      <c r="AI323" s="46">
        <f>IFERROR(SUMIFS('4.3期末全在庫'!$G:$G,'4.3期末全在庫'!$B:$B,'4.仕掛品(製品課)'!A323,'4.3期末全在庫'!$K:$K,"半製品"),"")</f>
        <v>0</v>
      </c>
      <c r="AJ323" s="47"/>
      <c r="AK323" s="46">
        <f t="shared" ca="1" si="60"/>
        <v>0</v>
      </c>
      <c r="AL323" s="48"/>
      <c r="AM323" s="50"/>
      <c r="AN323" s="7"/>
      <c r="AO323" s="4">
        <v>312.24964924909932</v>
      </c>
      <c r="AQ323" s="3">
        <f t="shared" ca="1" si="61"/>
        <v>0</v>
      </c>
    </row>
    <row r="324" spans="1:43" ht="13.5" customHeight="1">
      <c r="A324" s="40">
        <v>20201200042</v>
      </c>
      <c r="B324" s="41" t="s">
        <v>414</v>
      </c>
      <c r="C324" s="41" t="s">
        <v>202</v>
      </c>
      <c r="D324" s="41"/>
      <c r="E324" s="41">
        <v>17.5</v>
      </c>
      <c r="F324" s="41" t="s">
        <v>147</v>
      </c>
      <c r="G324" s="42">
        <f ca="1">IFERROR(VLOOKUP(F324,'[1]2.仕掛品(製造部)'!MY:NB,4,0),0)</f>
        <v>1.2530513780924588</v>
      </c>
      <c r="H324" s="43">
        <v>0</v>
      </c>
      <c r="I324" s="43"/>
      <c r="J324" s="43">
        <v>0</v>
      </c>
      <c r="K324" s="46">
        <f>IFERROR(SUMIF('4.4製品課実績'!$A:$A,'4.仕掛品(製品課)'!A324,'4.4製品課実績'!C:C),"")</f>
        <v>0</v>
      </c>
      <c r="L324" s="46">
        <f t="shared" ca="1" si="56"/>
        <v>0</v>
      </c>
      <c r="M324" s="46">
        <f t="shared" ca="1" si="48"/>
        <v>0</v>
      </c>
      <c r="N324" s="46"/>
      <c r="O324" s="46"/>
      <c r="P324" s="46"/>
      <c r="Q324" s="46"/>
      <c r="R324" s="52">
        <f ca="1">SUMIF('4.1製品別資材価格'!$A:$C,A324,'4.1製品別資材価格'!$C:$C)</f>
        <v>0</v>
      </c>
      <c r="S324" s="46">
        <f t="shared" ca="1" si="57"/>
        <v>0</v>
      </c>
      <c r="T324" s="46">
        <f t="shared" ca="1" si="49"/>
        <v>0</v>
      </c>
      <c r="U324" s="46">
        <f>IFERROR(SUMIF('4.4製品課実績'!$A:$A,'4.仕掛品(製品課)'!A324,'4.4製品課実績'!D:D),"")</f>
        <v>0</v>
      </c>
      <c r="V324" s="46">
        <f t="shared" si="50"/>
        <v>0</v>
      </c>
      <c r="W324" s="46"/>
      <c r="X324" s="46">
        <f t="shared" si="51"/>
        <v>0</v>
      </c>
      <c r="Y324" s="46">
        <f t="shared" si="52"/>
        <v>0</v>
      </c>
      <c r="Z324" s="46">
        <f t="shared" si="53"/>
        <v>0</v>
      </c>
      <c r="AA324" s="46"/>
      <c r="AB324" s="46"/>
      <c r="AC324" s="46"/>
      <c r="AD324" s="46">
        <f t="shared" si="47"/>
        <v>0</v>
      </c>
      <c r="AE324" s="46">
        <f t="shared" ca="1" si="54"/>
        <v>0</v>
      </c>
      <c r="AF324" s="52">
        <f t="shared" ca="1" si="55"/>
        <v>0</v>
      </c>
      <c r="AG324" s="46">
        <f t="shared" si="58"/>
        <v>0</v>
      </c>
      <c r="AH324" s="46">
        <f t="shared" ca="1" si="59"/>
        <v>0</v>
      </c>
      <c r="AI324" s="46">
        <f>IFERROR(SUMIFS('4.3期末全在庫'!$G:$G,'4.3期末全在庫'!$B:$B,'4.仕掛品(製品課)'!A324,'4.3期末全在庫'!$K:$K,"半製品"),"")</f>
        <v>0</v>
      </c>
      <c r="AJ324" s="47"/>
      <c r="AK324" s="46">
        <f t="shared" ca="1" si="60"/>
        <v>0</v>
      </c>
      <c r="AL324" s="48"/>
      <c r="AM324" s="50"/>
      <c r="AN324" s="7"/>
      <c r="AO324" s="4">
        <v>525.98434873161432</v>
      </c>
      <c r="AQ324" s="3">
        <f t="shared" ca="1" si="61"/>
        <v>0</v>
      </c>
    </row>
    <row r="325" spans="1:43" ht="13.5" customHeight="1">
      <c r="A325" s="40">
        <v>20210100026</v>
      </c>
      <c r="B325" s="41" t="s">
        <v>415</v>
      </c>
      <c r="C325" s="41" t="s">
        <v>202</v>
      </c>
      <c r="D325" s="41"/>
      <c r="E325" s="41">
        <v>2.5</v>
      </c>
      <c r="F325" s="41" t="s">
        <v>147</v>
      </c>
      <c r="G325" s="42">
        <f ca="1">IFERROR(VLOOKUP(F325,'[1]2.仕掛品(製造部)'!MY:NB,4,0),0)</f>
        <v>1.2530513780924588</v>
      </c>
      <c r="H325" s="43">
        <v>0</v>
      </c>
      <c r="I325" s="43"/>
      <c r="J325" s="43">
        <v>0</v>
      </c>
      <c r="K325" s="46">
        <f>IFERROR(SUMIF('4.4製品課実績'!$A:$A,'4.仕掛品(製品課)'!A325,'4.4製品課実績'!C:C),"")</f>
        <v>0</v>
      </c>
      <c r="L325" s="46">
        <f t="shared" ca="1" si="56"/>
        <v>0</v>
      </c>
      <c r="M325" s="46">
        <f t="shared" ca="1" si="48"/>
        <v>0</v>
      </c>
      <c r="N325" s="46"/>
      <c r="O325" s="46"/>
      <c r="P325" s="46"/>
      <c r="Q325" s="46"/>
      <c r="R325" s="52">
        <f ca="1">SUMIF('4.1製品別資材価格'!$A:$C,A325,'4.1製品別資材価格'!$C:$C)</f>
        <v>0</v>
      </c>
      <c r="S325" s="46">
        <f t="shared" ca="1" si="57"/>
        <v>0</v>
      </c>
      <c r="T325" s="46">
        <f t="shared" ca="1" si="49"/>
        <v>0</v>
      </c>
      <c r="U325" s="46">
        <f>IFERROR(SUMIF('4.4製品課実績'!$A:$A,'4.仕掛品(製品課)'!A325,'4.4製品課実績'!D:D),"")</f>
        <v>0</v>
      </c>
      <c r="V325" s="46">
        <f t="shared" si="50"/>
        <v>0</v>
      </c>
      <c r="W325" s="46"/>
      <c r="X325" s="46">
        <f t="shared" si="51"/>
        <v>0</v>
      </c>
      <c r="Y325" s="46">
        <f t="shared" si="52"/>
        <v>0</v>
      </c>
      <c r="Z325" s="46">
        <f t="shared" si="53"/>
        <v>0</v>
      </c>
      <c r="AA325" s="46"/>
      <c r="AB325" s="46"/>
      <c r="AC325" s="46"/>
      <c r="AD325" s="46">
        <f t="shared" si="47"/>
        <v>0</v>
      </c>
      <c r="AE325" s="46">
        <f t="shared" ca="1" si="54"/>
        <v>0</v>
      </c>
      <c r="AF325" s="52">
        <f t="shared" ca="1" si="55"/>
        <v>0</v>
      </c>
      <c r="AG325" s="46">
        <f t="shared" si="58"/>
        <v>0</v>
      </c>
      <c r="AH325" s="46">
        <f t="shared" ca="1" si="59"/>
        <v>0</v>
      </c>
      <c r="AI325" s="46">
        <f>IFERROR(SUMIFS('4.3期末全在庫'!$G:$G,'4.3期末全在庫'!$B:$B,'4.仕掛品(製品課)'!A325,'4.3期末全在庫'!$K:$K,"半製品"),"")</f>
        <v>0</v>
      </c>
      <c r="AJ325" s="47"/>
      <c r="AK325" s="46">
        <f t="shared" ca="1" si="60"/>
        <v>0</v>
      </c>
      <c r="AL325" s="48"/>
      <c r="AM325" s="50"/>
      <c r="AN325" s="7"/>
      <c r="AO325" s="4">
        <v>0</v>
      </c>
      <c r="AQ325" s="3">
        <f t="shared" ca="1" si="61"/>
        <v>0</v>
      </c>
    </row>
    <row r="326" spans="1:43" ht="13.5" customHeight="1">
      <c r="A326" s="40">
        <v>20210300025</v>
      </c>
      <c r="B326" s="41" t="s">
        <v>416</v>
      </c>
      <c r="C326" s="41" t="s">
        <v>202</v>
      </c>
      <c r="D326" s="41"/>
      <c r="E326" s="41">
        <v>150</v>
      </c>
      <c r="F326" s="41" t="s">
        <v>126</v>
      </c>
      <c r="G326" s="42">
        <f ca="1">IFERROR(VLOOKUP(F326,'[1]2.仕掛品(製造部)'!MY:NB,4,0),0)</f>
        <v>1.2657092176984073</v>
      </c>
      <c r="H326" s="43">
        <v>0</v>
      </c>
      <c r="I326" s="43"/>
      <c r="J326" s="43">
        <v>0</v>
      </c>
      <c r="K326" s="46">
        <f>IFERROR(SUMIF('4.4製品課実績'!$A:$A,'4.仕掛品(製品課)'!A326,'4.4製品課実績'!C:C),"")</f>
        <v>0</v>
      </c>
      <c r="L326" s="46">
        <f t="shared" ca="1" si="56"/>
        <v>0</v>
      </c>
      <c r="M326" s="46">
        <f t="shared" ca="1" si="48"/>
        <v>0</v>
      </c>
      <c r="N326" s="46"/>
      <c r="O326" s="46"/>
      <c r="P326" s="46"/>
      <c r="Q326" s="46"/>
      <c r="R326" s="52">
        <f ca="1">SUMIF('4.1製品別資材価格'!$A:$C,A326,'4.1製品別資材価格'!$C:$C)</f>
        <v>0</v>
      </c>
      <c r="S326" s="46">
        <f t="shared" ca="1" si="57"/>
        <v>0</v>
      </c>
      <c r="T326" s="46">
        <f t="shared" ca="1" si="49"/>
        <v>0</v>
      </c>
      <c r="U326" s="46">
        <f>IFERROR(SUMIF('4.4製品課実績'!$A:$A,'4.仕掛品(製品課)'!A326,'4.4製品課実績'!D:D),"")</f>
        <v>0</v>
      </c>
      <c r="V326" s="46">
        <f t="shared" si="50"/>
        <v>0</v>
      </c>
      <c r="W326" s="46"/>
      <c r="X326" s="46">
        <f t="shared" si="51"/>
        <v>0</v>
      </c>
      <c r="Y326" s="46">
        <f t="shared" si="52"/>
        <v>0</v>
      </c>
      <c r="Z326" s="46">
        <f t="shared" si="53"/>
        <v>0</v>
      </c>
      <c r="AA326" s="46"/>
      <c r="AB326" s="46"/>
      <c r="AC326" s="46"/>
      <c r="AD326" s="46">
        <f t="shared" si="47"/>
        <v>0</v>
      </c>
      <c r="AE326" s="46">
        <f t="shared" ca="1" si="54"/>
        <v>0</v>
      </c>
      <c r="AF326" s="52">
        <f t="shared" ca="1" si="55"/>
        <v>0</v>
      </c>
      <c r="AG326" s="46">
        <f t="shared" si="58"/>
        <v>0</v>
      </c>
      <c r="AH326" s="46">
        <f t="shared" ca="1" si="59"/>
        <v>0</v>
      </c>
      <c r="AI326" s="46">
        <f>IFERROR(SUMIFS('4.3期末全在庫'!$G:$G,'4.3期末全在庫'!$B:$B,'4.仕掛品(製品課)'!A326,'4.3期末全在庫'!$K:$K,"半製品"),"")</f>
        <v>0</v>
      </c>
      <c r="AJ326" s="47"/>
      <c r="AK326" s="46">
        <f t="shared" ca="1" si="60"/>
        <v>0</v>
      </c>
      <c r="AL326" s="48"/>
      <c r="AM326" s="50"/>
      <c r="AN326" s="7"/>
      <c r="AO326" s="4">
        <v>63.633265639554146</v>
      </c>
      <c r="AQ326" s="3">
        <f t="shared" ca="1" si="61"/>
        <v>0</v>
      </c>
    </row>
    <row r="327" spans="1:43" ht="13.5" customHeight="1">
      <c r="A327" s="40">
        <v>20210300026</v>
      </c>
      <c r="B327" s="41" t="s">
        <v>417</v>
      </c>
      <c r="C327" s="41" t="s">
        <v>202</v>
      </c>
      <c r="D327" s="41"/>
      <c r="E327" s="41">
        <v>150</v>
      </c>
      <c r="F327" s="41" t="s">
        <v>185</v>
      </c>
      <c r="G327" s="42">
        <f ca="1">IFERROR(VLOOKUP(F327,'[1]2.仕掛品(製造部)'!MY:NB,4,0),0)</f>
        <v>1.3486946843755108</v>
      </c>
      <c r="H327" s="43">
        <v>0</v>
      </c>
      <c r="I327" s="43"/>
      <c r="J327" s="43">
        <v>0</v>
      </c>
      <c r="K327" s="46">
        <f>IFERROR(SUMIF('4.4製品課実績'!$A:$A,'4.仕掛品(製品課)'!A327,'4.4製品課実績'!C:C),"")</f>
        <v>0</v>
      </c>
      <c r="L327" s="46">
        <f t="shared" ca="1" si="56"/>
        <v>0</v>
      </c>
      <c r="M327" s="46">
        <f t="shared" ca="1" si="48"/>
        <v>0</v>
      </c>
      <c r="N327" s="46"/>
      <c r="O327" s="46"/>
      <c r="P327" s="46"/>
      <c r="Q327" s="46"/>
      <c r="R327" s="52">
        <f ca="1">SUMIF('4.1製品別資材価格'!$A:$C,A327,'4.1製品別資材価格'!$C:$C)</f>
        <v>0</v>
      </c>
      <c r="S327" s="46">
        <f t="shared" ca="1" si="57"/>
        <v>0</v>
      </c>
      <c r="T327" s="46">
        <f t="shared" ca="1" si="49"/>
        <v>0</v>
      </c>
      <c r="U327" s="46">
        <f>IFERROR(SUMIF('4.4製品課実績'!$A:$A,'4.仕掛品(製品課)'!A327,'4.4製品課実績'!D:D),"")</f>
        <v>0</v>
      </c>
      <c r="V327" s="46">
        <f t="shared" si="50"/>
        <v>0</v>
      </c>
      <c r="W327" s="46"/>
      <c r="X327" s="46">
        <f t="shared" si="51"/>
        <v>0</v>
      </c>
      <c r="Y327" s="46">
        <f t="shared" si="52"/>
        <v>0</v>
      </c>
      <c r="Z327" s="46">
        <f t="shared" si="53"/>
        <v>0</v>
      </c>
      <c r="AA327" s="46"/>
      <c r="AB327" s="46"/>
      <c r="AC327" s="46"/>
      <c r="AD327" s="46">
        <f t="shared" si="47"/>
        <v>0</v>
      </c>
      <c r="AE327" s="46">
        <f t="shared" ca="1" si="54"/>
        <v>0</v>
      </c>
      <c r="AF327" s="52">
        <f t="shared" ca="1" si="55"/>
        <v>0</v>
      </c>
      <c r="AG327" s="46">
        <f t="shared" si="58"/>
        <v>0</v>
      </c>
      <c r="AH327" s="46">
        <f t="shared" ca="1" si="59"/>
        <v>0</v>
      </c>
      <c r="AI327" s="46">
        <f>IFERROR(SUMIFS('4.3期末全在庫'!$G:$G,'4.3期末全在庫'!$B:$B,'4.仕掛品(製品課)'!A327,'4.3期末全在庫'!$K:$K,"半製品"),"")</f>
        <v>0</v>
      </c>
      <c r="AJ327" s="47"/>
      <c r="AK327" s="46">
        <f t="shared" ca="1" si="60"/>
        <v>0</v>
      </c>
      <c r="AL327" s="48"/>
      <c r="AM327" s="50"/>
      <c r="AN327" s="7"/>
      <c r="AO327" s="4">
        <v>0</v>
      </c>
      <c r="AQ327" s="3">
        <f t="shared" ca="1" si="61"/>
        <v>0</v>
      </c>
    </row>
    <row r="328" spans="1:43" ht="13.5" customHeight="1">
      <c r="A328" s="40">
        <v>20210500024</v>
      </c>
      <c r="B328" s="41" t="s">
        <v>418</v>
      </c>
      <c r="C328" s="41" t="s">
        <v>202</v>
      </c>
      <c r="D328" s="41"/>
      <c r="E328" s="41">
        <v>500</v>
      </c>
      <c r="F328" s="41" t="s">
        <v>187</v>
      </c>
      <c r="G328" s="42">
        <f ca="1">IFERROR(VLOOKUP(F328,'[1]2.仕掛品(製造部)'!MY:NB,4,0),0)</f>
        <v>0</v>
      </c>
      <c r="H328" s="43">
        <v>0</v>
      </c>
      <c r="I328" s="43"/>
      <c r="J328" s="43">
        <v>0</v>
      </c>
      <c r="K328" s="46">
        <f>IFERROR(SUMIF('4.4製品課実績'!$A:$A,'4.仕掛品(製品課)'!A328,'4.4製品課実績'!C:C),"")</f>
        <v>0</v>
      </c>
      <c r="L328" s="46">
        <f t="shared" ca="1" si="56"/>
        <v>0</v>
      </c>
      <c r="M328" s="46">
        <f t="shared" ca="1" si="48"/>
        <v>0</v>
      </c>
      <c r="N328" s="46"/>
      <c r="O328" s="46"/>
      <c r="P328" s="46"/>
      <c r="Q328" s="46"/>
      <c r="R328" s="52">
        <f ca="1">SUMIF('4.1製品別資材価格'!$A:$C,A328,'4.1製品別資材価格'!$C:$C)</f>
        <v>0</v>
      </c>
      <c r="S328" s="46">
        <f t="shared" ca="1" si="57"/>
        <v>0</v>
      </c>
      <c r="T328" s="46">
        <f t="shared" ca="1" si="49"/>
        <v>0</v>
      </c>
      <c r="U328" s="46">
        <f>IFERROR(SUMIF('4.4製品課実績'!$A:$A,'4.仕掛品(製品課)'!A328,'4.4製品課実績'!D:D),"")</f>
        <v>0</v>
      </c>
      <c r="V328" s="46">
        <f t="shared" si="50"/>
        <v>0</v>
      </c>
      <c r="W328" s="46"/>
      <c r="X328" s="46">
        <f t="shared" si="51"/>
        <v>0</v>
      </c>
      <c r="Y328" s="46">
        <f t="shared" si="52"/>
        <v>0</v>
      </c>
      <c r="Z328" s="46">
        <f t="shared" si="53"/>
        <v>0</v>
      </c>
      <c r="AA328" s="46"/>
      <c r="AB328" s="46"/>
      <c r="AC328" s="46"/>
      <c r="AD328" s="46">
        <f t="shared" si="47"/>
        <v>0</v>
      </c>
      <c r="AE328" s="46">
        <f t="shared" ca="1" si="54"/>
        <v>0</v>
      </c>
      <c r="AF328" s="52">
        <f t="shared" ca="1" si="55"/>
        <v>0</v>
      </c>
      <c r="AG328" s="46">
        <f t="shared" si="58"/>
        <v>0</v>
      </c>
      <c r="AH328" s="46">
        <f t="shared" ca="1" si="59"/>
        <v>0</v>
      </c>
      <c r="AI328" s="46">
        <f>IFERROR(SUMIFS('4.3期末全在庫'!$G:$G,'4.3期末全在庫'!$B:$B,'4.仕掛品(製品課)'!A328,'4.3期末全在庫'!$K:$K,"半製品"),"")</f>
        <v>0</v>
      </c>
      <c r="AJ328" s="47"/>
      <c r="AK328" s="46">
        <f t="shared" ca="1" si="60"/>
        <v>0</v>
      </c>
      <c r="AL328" s="48"/>
      <c r="AM328" s="50"/>
      <c r="AN328" s="7"/>
      <c r="AO328" s="4">
        <v>0</v>
      </c>
      <c r="AQ328" s="3">
        <f t="shared" ca="1" si="61"/>
        <v>0</v>
      </c>
    </row>
    <row r="329" spans="1:43" ht="13.5" customHeight="1">
      <c r="A329" s="40">
        <v>20210500025</v>
      </c>
      <c r="B329" s="41" t="s">
        <v>419</v>
      </c>
      <c r="C329" s="41" t="s">
        <v>202</v>
      </c>
      <c r="D329" s="41"/>
      <c r="E329" s="41">
        <v>50</v>
      </c>
      <c r="F329" s="41" t="s">
        <v>187</v>
      </c>
      <c r="G329" s="42">
        <f ca="1">IFERROR(VLOOKUP(F329,'[1]2.仕掛品(製造部)'!MY:NB,4,0),0)</f>
        <v>0</v>
      </c>
      <c r="H329" s="43">
        <v>0</v>
      </c>
      <c r="I329" s="43"/>
      <c r="J329" s="43">
        <v>0</v>
      </c>
      <c r="K329" s="46">
        <f>IFERROR(SUMIF('4.4製品課実績'!$A:$A,'4.仕掛品(製品課)'!A329,'4.4製品課実績'!C:C),"")</f>
        <v>0</v>
      </c>
      <c r="L329" s="46">
        <f t="shared" ca="1" si="56"/>
        <v>0</v>
      </c>
      <c r="M329" s="46">
        <f t="shared" ca="1" si="48"/>
        <v>0</v>
      </c>
      <c r="N329" s="46"/>
      <c r="O329" s="46"/>
      <c r="P329" s="46"/>
      <c r="Q329" s="46"/>
      <c r="R329" s="52">
        <f ca="1">SUMIF('4.1製品別資材価格'!$A:$C,A329,'4.1製品別資材価格'!$C:$C)</f>
        <v>0</v>
      </c>
      <c r="S329" s="46">
        <f t="shared" ca="1" si="57"/>
        <v>0</v>
      </c>
      <c r="T329" s="46">
        <f t="shared" ca="1" si="49"/>
        <v>0</v>
      </c>
      <c r="U329" s="46">
        <f>IFERROR(SUMIF('4.4製品課実績'!$A:$A,'4.仕掛品(製品課)'!A329,'4.4製品課実績'!D:D),"")</f>
        <v>0</v>
      </c>
      <c r="V329" s="46">
        <f t="shared" si="50"/>
        <v>0</v>
      </c>
      <c r="W329" s="46"/>
      <c r="X329" s="46">
        <f t="shared" si="51"/>
        <v>0</v>
      </c>
      <c r="Y329" s="46">
        <f t="shared" si="52"/>
        <v>0</v>
      </c>
      <c r="Z329" s="46">
        <f t="shared" si="53"/>
        <v>0</v>
      </c>
      <c r="AA329" s="46"/>
      <c r="AB329" s="46"/>
      <c r="AC329" s="46"/>
      <c r="AD329" s="46">
        <f t="shared" si="47"/>
        <v>0</v>
      </c>
      <c r="AE329" s="46">
        <f t="shared" ca="1" si="54"/>
        <v>0</v>
      </c>
      <c r="AF329" s="52">
        <f t="shared" ca="1" si="55"/>
        <v>0</v>
      </c>
      <c r="AG329" s="46">
        <f t="shared" si="58"/>
        <v>0</v>
      </c>
      <c r="AH329" s="46">
        <f t="shared" ca="1" si="59"/>
        <v>0</v>
      </c>
      <c r="AI329" s="46">
        <f>IFERROR(SUMIFS('4.3期末全在庫'!$G:$G,'4.3期末全在庫'!$B:$B,'4.仕掛品(製品課)'!A329,'4.3期末全在庫'!$K:$K,"半製品"),"")</f>
        <v>0</v>
      </c>
      <c r="AJ329" s="47"/>
      <c r="AK329" s="46">
        <f t="shared" ca="1" si="60"/>
        <v>0</v>
      </c>
      <c r="AL329" s="48"/>
      <c r="AM329" s="50"/>
      <c r="AN329" s="7"/>
      <c r="AO329" s="4">
        <v>483.92636824614931</v>
      </c>
      <c r="AQ329" s="3">
        <f t="shared" ca="1" si="61"/>
        <v>0</v>
      </c>
    </row>
    <row r="330" spans="1:43" ht="13.5" customHeight="1">
      <c r="A330" s="40">
        <v>20210700007</v>
      </c>
      <c r="B330" s="41" t="s">
        <v>420</v>
      </c>
      <c r="C330" s="41" t="s">
        <v>202</v>
      </c>
      <c r="D330" s="41"/>
      <c r="E330" s="41">
        <v>1000</v>
      </c>
      <c r="F330" s="41" t="s">
        <v>126</v>
      </c>
      <c r="G330" s="42">
        <f ca="1">IFERROR(VLOOKUP(F330,'[1]2.仕掛品(製造部)'!MY:NB,4,0),0)</f>
        <v>1.2657092176984073</v>
      </c>
      <c r="H330" s="43">
        <v>0</v>
      </c>
      <c r="I330" s="43"/>
      <c r="J330" s="43">
        <v>0</v>
      </c>
      <c r="K330" s="46">
        <f>IFERROR(SUMIF('4.4製品課実績'!$A:$A,'4.仕掛品(製品課)'!A330,'4.4製品課実績'!C:C),"")</f>
        <v>18</v>
      </c>
      <c r="L330" s="46">
        <f t="shared" ca="1" si="56"/>
        <v>22782.765918571331</v>
      </c>
      <c r="M330" s="46">
        <f t="shared" ca="1" si="48"/>
        <v>24319.822910976094</v>
      </c>
      <c r="N330" s="46"/>
      <c r="O330" s="46"/>
      <c r="P330" s="46"/>
      <c r="Q330" s="46"/>
      <c r="R330" s="52">
        <f ca="1">SUMIF('4.1製品別資材価格'!$A:$C,A330,'4.1製品別資材価格'!$C:$C)</f>
        <v>156.43321975732059</v>
      </c>
      <c r="S330" s="46">
        <f t="shared" ca="1" si="57"/>
        <v>2815.7979556317705</v>
      </c>
      <c r="T330" s="46">
        <f t="shared" ca="1" si="49"/>
        <v>2226.1257118536287</v>
      </c>
      <c r="U330" s="46">
        <f>IFERROR(SUMIF('4.4製品課実績'!$A:$A,'4.仕掛品(製品課)'!A330,'4.4製品課実績'!D:D),"")</f>
        <v>330</v>
      </c>
      <c r="V330" s="46">
        <f t="shared" si="50"/>
        <v>37963.716986747924</v>
      </c>
      <c r="W330" s="46"/>
      <c r="X330" s="46">
        <f t="shared" si="51"/>
        <v>0</v>
      </c>
      <c r="Y330" s="46">
        <f t="shared" si="52"/>
        <v>18000</v>
      </c>
      <c r="Z330" s="46">
        <f t="shared" si="53"/>
        <v>7671.4389670096098</v>
      </c>
      <c r="AA330" s="46"/>
      <c r="AB330" s="46"/>
      <c r="AC330" s="46"/>
      <c r="AD330" s="46">
        <f t="shared" si="47"/>
        <v>18</v>
      </c>
      <c r="AE330" s="46">
        <f t="shared" ca="1" si="54"/>
        <v>72181.104576587255</v>
      </c>
      <c r="AF330" s="52">
        <f t="shared" ca="1" si="55"/>
        <v>4010.0613653659584</v>
      </c>
      <c r="AG330" s="46">
        <f t="shared" si="58"/>
        <v>0</v>
      </c>
      <c r="AH330" s="46">
        <f t="shared" ca="1" si="59"/>
        <v>0</v>
      </c>
      <c r="AI330" s="46">
        <f>IFERROR(SUMIFS('4.3期末全在庫'!$G:$G,'4.3期末全在庫'!$B:$B,'4.仕掛品(製品課)'!A330,'4.3期末全在庫'!$K:$K,"半製品"),"")</f>
        <v>0</v>
      </c>
      <c r="AJ330" s="47"/>
      <c r="AK330" s="46">
        <f t="shared" ca="1" si="60"/>
        <v>0</v>
      </c>
      <c r="AL330" s="48"/>
      <c r="AM330" s="50"/>
      <c r="AN330" s="7"/>
      <c r="AO330" s="4">
        <v>0</v>
      </c>
      <c r="AQ330" s="3" t="str">
        <f t="shared" ca="1" si="61"/>
        <v>ok</v>
      </c>
    </row>
    <row r="331" spans="1:43" ht="13.5" customHeight="1">
      <c r="A331" s="40">
        <v>20211100014</v>
      </c>
      <c r="B331" s="41" t="s">
        <v>421</v>
      </c>
      <c r="C331" s="41" t="s">
        <v>202</v>
      </c>
      <c r="D331" s="41"/>
      <c r="E331" s="41">
        <v>70</v>
      </c>
      <c r="F331" s="41" t="s">
        <v>230</v>
      </c>
      <c r="G331" s="42">
        <f ca="1">IFERROR(VLOOKUP(F331,'[1]2.仕掛品(製造部)'!MY:NB,4,0),0)</f>
        <v>2.541445333994659</v>
      </c>
      <c r="H331" s="43">
        <v>0</v>
      </c>
      <c r="I331" s="43"/>
      <c r="J331" s="43">
        <v>0</v>
      </c>
      <c r="K331" s="46">
        <f>IFERROR(SUMIF('4.4製品課実績'!$A:$A,'4.仕掛品(製品課)'!A331,'4.4製品課実績'!C:C),"")</f>
        <v>5665</v>
      </c>
      <c r="L331" s="46">
        <f t="shared" ca="1" si="56"/>
        <v>1007810.147195582</v>
      </c>
      <c r="M331" s="46">
        <f t="shared" ca="1" si="48"/>
        <v>1075802.8412916367</v>
      </c>
      <c r="N331" s="46"/>
      <c r="O331" s="46"/>
      <c r="P331" s="46"/>
      <c r="Q331" s="46"/>
      <c r="R331" s="52">
        <f ca="1">SUMIF('4.1製品別資材価格'!$A:$C,A331,'4.1製品別資材価格'!$C:$C)</f>
        <v>219.41091038443167</v>
      </c>
      <c r="S331" s="46">
        <f t="shared" ca="1" si="57"/>
        <v>1242962.8073278053</v>
      </c>
      <c r="T331" s="46">
        <f t="shared" ca="1" si="49"/>
        <v>982666.90574728244</v>
      </c>
      <c r="U331" s="46">
        <f>IFERROR(SUMIF('4.4製品課実績'!$A:$A,'4.仕掛品(製品課)'!A331,'4.4製品課実績'!D:D),"")</f>
        <v>8100</v>
      </c>
      <c r="V331" s="46">
        <f t="shared" si="50"/>
        <v>931836.6896747218</v>
      </c>
      <c r="W331" s="46"/>
      <c r="X331" s="46">
        <f t="shared" si="51"/>
        <v>0</v>
      </c>
      <c r="Y331" s="46">
        <f t="shared" si="52"/>
        <v>396550</v>
      </c>
      <c r="Z331" s="46">
        <f t="shared" si="53"/>
        <v>169006.06235375893</v>
      </c>
      <c r="AA331" s="46"/>
      <c r="AB331" s="46"/>
      <c r="AC331" s="46"/>
      <c r="AD331" s="46">
        <f t="shared" ref="AD331:AD349" si="62">K331-N331-AB331</f>
        <v>5665</v>
      </c>
      <c r="AE331" s="46">
        <f t="shared" ca="1" si="54"/>
        <v>3159312.4990673997</v>
      </c>
      <c r="AF331" s="52">
        <f t="shared" ca="1" si="55"/>
        <v>557.68976152999107</v>
      </c>
      <c r="AG331" s="46">
        <f t="shared" si="58"/>
        <v>0</v>
      </c>
      <c r="AH331" s="46">
        <f t="shared" ca="1" si="59"/>
        <v>0</v>
      </c>
      <c r="AI331" s="46">
        <f>IFERROR(SUMIFS('4.3期末全在庫'!$G:$G,'4.3期末全在庫'!$B:$B,'4.仕掛品(製品課)'!A331,'4.3期末全在庫'!$K:$K,"半製品"),"")</f>
        <v>0</v>
      </c>
      <c r="AJ331" s="47"/>
      <c r="AK331" s="46">
        <f t="shared" ca="1" si="60"/>
        <v>0</v>
      </c>
      <c r="AL331" s="48"/>
      <c r="AM331" s="50"/>
      <c r="AN331" s="7"/>
      <c r="AO331" s="4">
        <v>0</v>
      </c>
      <c r="AQ331" s="3" t="str">
        <f t="shared" ca="1" si="61"/>
        <v>ok</v>
      </c>
    </row>
    <row r="332" spans="1:43" ht="13.5" customHeight="1">
      <c r="A332" s="40">
        <v>20211100015</v>
      </c>
      <c r="B332" s="41" t="s">
        <v>422</v>
      </c>
      <c r="C332" s="41" t="s">
        <v>202</v>
      </c>
      <c r="D332" s="41"/>
      <c r="E332" s="41">
        <v>150</v>
      </c>
      <c r="F332" s="41" t="s">
        <v>230</v>
      </c>
      <c r="G332" s="42">
        <f ca="1">IFERROR(VLOOKUP(F332,'[1]2.仕掛品(製造部)'!MY:NB,4,0),0)</f>
        <v>2.541445333994659</v>
      </c>
      <c r="H332" s="43">
        <v>0</v>
      </c>
      <c r="I332" s="43"/>
      <c r="J332" s="43">
        <v>0</v>
      </c>
      <c r="K332" s="46">
        <f>IFERROR(SUMIF('4.4製品課実績'!$A:$A,'4.仕掛品(製品課)'!A332,'4.4製品課実績'!C:C),"")</f>
        <v>3060</v>
      </c>
      <c r="L332" s="46">
        <f t="shared" ca="1" si="56"/>
        <v>1166523.4083035486</v>
      </c>
      <c r="M332" s="46">
        <f t="shared" ref="M332:M395" ca="1" si="63">$M$747/$L$747*L332</f>
        <v>1245223.8157933711</v>
      </c>
      <c r="N332" s="46"/>
      <c r="O332" s="46"/>
      <c r="P332" s="46"/>
      <c r="Q332" s="46"/>
      <c r="R332" s="52">
        <f ca="1">SUMIF('4.1製品別資材価格'!$A:$C,A332,'4.1製品別資材価格'!$C:$C)</f>
        <v>371.0603401960596</v>
      </c>
      <c r="S332" s="46">
        <f t="shared" ca="1" si="57"/>
        <v>1135444.6409999423</v>
      </c>
      <c r="T332" s="46">
        <f t="shared" ref="T332:T395" ca="1" si="64">$T$747/$S$747*S332</f>
        <v>897664.72933931311</v>
      </c>
      <c r="U332" s="46">
        <f>IFERROR(SUMIF('4.4製品課実績'!$A:$A,'4.仕掛品(製品課)'!A332,'4.4製品課実績'!D:D),"")</f>
        <v>7830</v>
      </c>
      <c r="V332" s="46">
        <f t="shared" ref="V332:V395" si="65">$V$747/$U$747*U332</f>
        <v>900775.46668556449</v>
      </c>
      <c r="W332" s="46"/>
      <c r="X332" s="46">
        <f t="shared" ref="X332:X395" si="66">$X$747/$W$747*W332</f>
        <v>0</v>
      </c>
      <c r="Y332" s="46">
        <f t="shared" ref="Y332:Y395" si="67">(H332*I332+K332)*E332</f>
        <v>459000</v>
      </c>
      <c r="Z332" s="46">
        <f t="shared" ref="Z332:Z395" si="68">$Z$747/$Y$747*Y332</f>
        <v>195621.69365874506</v>
      </c>
      <c r="AA332" s="46"/>
      <c r="AB332" s="46"/>
      <c r="AC332" s="46"/>
      <c r="AD332" s="46">
        <f t="shared" si="62"/>
        <v>3060</v>
      </c>
      <c r="AE332" s="46">
        <f t="shared" ref="AE332:AE395" ca="1" si="69">AD332*AF332</f>
        <v>3239285.7054769937</v>
      </c>
      <c r="AF332" s="52">
        <f t="shared" ref="AF332:AF395" ca="1" si="70">IFERROR((J332+M332+O332+Q332+T332+V332+X332+Z332+AA332)/(H332+K332),0)</f>
        <v>1058.5900998290829</v>
      </c>
      <c r="AG332" s="46">
        <f t="shared" si="58"/>
        <v>0</v>
      </c>
      <c r="AH332" s="46">
        <f t="shared" ca="1" si="59"/>
        <v>0</v>
      </c>
      <c r="AI332" s="46">
        <f>IFERROR(SUMIFS('4.3期末全在庫'!$G:$G,'4.3期末全在庫'!$B:$B,'4.仕掛品(製品課)'!A332,'4.3期末全在庫'!$K:$K,"半製品"),"")</f>
        <v>0</v>
      </c>
      <c r="AJ332" s="47"/>
      <c r="AK332" s="46">
        <f t="shared" ca="1" si="60"/>
        <v>0</v>
      </c>
      <c r="AL332" s="48"/>
      <c r="AM332" s="50"/>
      <c r="AN332" s="7"/>
      <c r="AO332" s="4">
        <v>209.03946792490248</v>
      </c>
      <c r="AQ332" s="3" t="str">
        <f t="shared" ca="1" si="61"/>
        <v>ok</v>
      </c>
    </row>
    <row r="333" spans="1:43" ht="13.5" customHeight="1">
      <c r="A333" s="40">
        <v>20220100027</v>
      </c>
      <c r="B333" s="41" t="s">
        <v>423</v>
      </c>
      <c r="C333" s="41" t="s">
        <v>202</v>
      </c>
      <c r="D333" s="41"/>
      <c r="E333" s="41">
        <v>2.5</v>
      </c>
      <c r="F333" s="41" t="s">
        <v>157</v>
      </c>
      <c r="G333" s="42">
        <f ca="1">IFERROR(VLOOKUP(F333,'[1]2.仕掛品(製造部)'!MY:NB,4,0),0)</f>
        <v>1.1798247848759411</v>
      </c>
      <c r="H333" s="43">
        <v>0</v>
      </c>
      <c r="I333" s="43"/>
      <c r="J333" s="43">
        <v>0</v>
      </c>
      <c r="K333" s="46">
        <f>IFERROR(SUMIF('4.4製品課実績'!$A:$A,'4.仕掛品(製品課)'!A333,'4.4製品課実績'!C:C),"")</f>
        <v>126000</v>
      </c>
      <c r="L333" s="46">
        <f t="shared" ref="L333:L396" ca="1" si="71">G333*E333*K333</f>
        <v>371644.80723592144</v>
      </c>
      <c r="M333" s="46">
        <f t="shared" ca="1" si="63"/>
        <v>396718.11272018874</v>
      </c>
      <c r="N333" s="46"/>
      <c r="O333" s="46"/>
      <c r="P333" s="46"/>
      <c r="Q333" s="46"/>
      <c r="R333" s="52">
        <f ca="1">SUMIF('4.1製品別資材価格'!$A:$C,A333,'4.1製品別資材価格'!$C:$C)</f>
        <v>0.45126549317189746</v>
      </c>
      <c r="S333" s="46">
        <f t="shared" ref="S333:S396" ca="1" si="72">K333*R333</f>
        <v>56859.452139659079</v>
      </c>
      <c r="T333" s="46">
        <f t="shared" ca="1" si="64"/>
        <v>44952.191302236541</v>
      </c>
      <c r="U333" s="46">
        <f>IFERROR(SUMIF('4.4製品課実績'!$A:$A,'4.仕掛品(製品課)'!A333,'4.4製品課実績'!D:D),"")</f>
        <v>2780</v>
      </c>
      <c r="V333" s="46">
        <f t="shared" si="65"/>
        <v>319815.55522169464</v>
      </c>
      <c r="W333" s="46"/>
      <c r="X333" s="46">
        <f t="shared" si="66"/>
        <v>0</v>
      </c>
      <c r="Y333" s="46">
        <f t="shared" si="67"/>
        <v>315000</v>
      </c>
      <c r="Z333" s="46">
        <f t="shared" si="68"/>
        <v>134250.18192266818</v>
      </c>
      <c r="AA333" s="46"/>
      <c r="AB333" s="46"/>
      <c r="AC333" s="46"/>
      <c r="AD333" s="46">
        <f t="shared" si="62"/>
        <v>126000</v>
      </c>
      <c r="AE333" s="46">
        <f t="shared" ca="1" si="69"/>
        <v>895736.04116678797</v>
      </c>
      <c r="AF333" s="52">
        <f t="shared" ca="1" si="70"/>
        <v>7.1090161997364127</v>
      </c>
      <c r="AG333" s="46">
        <f t="shared" ref="AG333:AG396" si="73">AI333-((H333+K333)-AB333-AD333)</f>
        <v>0</v>
      </c>
      <c r="AH333" s="46">
        <f t="shared" ref="AH333:AH396" ca="1" si="74">-AF333*AG333</f>
        <v>0</v>
      </c>
      <c r="AI333" s="46">
        <f>IFERROR(SUMIFS('4.3期末全在庫'!$G:$G,'4.3期末全在庫'!$B:$B,'4.仕掛品(製品課)'!A333,'4.3期末全在庫'!$K:$K,"半製品"),"")</f>
        <v>0</v>
      </c>
      <c r="AJ333" s="47"/>
      <c r="AK333" s="46">
        <f t="shared" ref="AK333:AK396" ca="1" si="75">AF333*AI333</f>
        <v>0</v>
      </c>
      <c r="AL333" s="48"/>
      <c r="AM333" s="50"/>
      <c r="AN333" s="7"/>
      <c r="AO333" s="4">
        <v>0</v>
      </c>
      <c r="AQ333" s="3" t="str">
        <f t="shared" ca="1" si="61"/>
        <v>ok</v>
      </c>
    </row>
    <row r="334" spans="1:43" ht="13.5" customHeight="1">
      <c r="A334" s="40">
        <v>20220100028</v>
      </c>
      <c r="B334" s="41" t="s">
        <v>424</v>
      </c>
      <c r="C334" s="41" t="s">
        <v>202</v>
      </c>
      <c r="D334" s="41"/>
      <c r="E334" s="41">
        <v>2.5</v>
      </c>
      <c r="F334" s="41" t="s">
        <v>108</v>
      </c>
      <c r="G334" s="42">
        <f ca="1">IFERROR(VLOOKUP(F334,'[1]2.仕掛品(製造部)'!MY:NB,4,0),0)</f>
        <v>1.1499333504230713</v>
      </c>
      <c r="H334" s="43">
        <v>0</v>
      </c>
      <c r="I334" s="49"/>
      <c r="J334" s="43">
        <v>0</v>
      </c>
      <c r="K334" s="46">
        <f>IFERROR(SUMIF('4.4製品課実績'!$A:$A,'4.仕掛品(製品課)'!A334,'4.4製品課実績'!C:C),"")</f>
        <v>110000</v>
      </c>
      <c r="L334" s="46">
        <f t="shared" ca="1" si="71"/>
        <v>316231.67136634461</v>
      </c>
      <c r="M334" s="46">
        <f t="shared" ca="1" si="63"/>
        <v>337566.4866135692</v>
      </c>
      <c r="N334" s="46"/>
      <c r="O334" s="46"/>
      <c r="P334" s="46"/>
      <c r="Q334" s="46"/>
      <c r="R334" s="52">
        <f ca="1">SUMIF('4.1製品別資材価格'!$A:$C,A334,'4.1製品別資材価格'!$C:$C)</f>
        <v>0.46513794889468063</v>
      </c>
      <c r="S334" s="46">
        <f t="shared" ca="1" si="72"/>
        <v>51165.174378414871</v>
      </c>
      <c r="T334" s="46">
        <f t="shared" ca="1" si="64"/>
        <v>40450.384590789465</v>
      </c>
      <c r="U334" s="46">
        <f>IFERROR(SUMIF('4.4製品課実績'!$A:$A,'4.仕掛品(製品課)'!A334,'4.4製品課実績'!D:D),"")</f>
        <v>2345</v>
      </c>
      <c r="V334" s="46">
        <f t="shared" si="65"/>
        <v>269772.47373916331</v>
      </c>
      <c r="W334" s="46"/>
      <c r="X334" s="46">
        <f t="shared" si="66"/>
        <v>0</v>
      </c>
      <c r="Y334" s="46">
        <f t="shared" si="67"/>
        <v>275000</v>
      </c>
      <c r="Z334" s="46">
        <f t="shared" si="68"/>
        <v>117202.53977375793</v>
      </c>
      <c r="AA334" s="46"/>
      <c r="AB334" s="46"/>
      <c r="AC334" s="46"/>
      <c r="AD334" s="46">
        <f t="shared" si="62"/>
        <v>110000</v>
      </c>
      <c r="AE334" s="46">
        <f t="shared" ca="1" si="69"/>
        <v>764991.88471727993</v>
      </c>
      <c r="AF334" s="52">
        <f t="shared" ca="1" si="70"/>
        <v>6.954471679247999</v>
      </c>
      <c r="AG334" s="46">
        <f t="shared" si="73"/>
        <v>0</v>
      </c>
      <c r="AH334" s="46">
        <f t="shared" ca="1" si="74"/>
        <v>0</v>
      </c>
      <c r="AI334" s="46">
        <f>IFERROR(SUMIFS('4.3期末全在庫'!$G:$G,'4.3期末全在庫'!$B:$B,'4.仕掛品(製品課)'!A334,'4.3期末全在庫'!$K:$K,"半製品"),"")</f>
        <v>0</v>
      </c>
      <c r="AJ334" s="47"/>
      <c r="AK334" s="46">
        <f t="shared" ca="1" si="75"/>
        <v>0</v>
      </c>
      <c r="AL334" s="48"/>
      <c r="AM334" s="50"/>
      <c r="AN334" s="7"/>
      <c r="AO334" s="4">
        <v>16.248723775425592</v>
      </c>
      <c r="AQ334" s="3" t="str">
        <f t="shared" ca="1" si="61"/>
        <v>ok</v>
      </c>
    </row>
    <row r="335" spans="1:43" ht="13.5" customHeight="1">
      <c r="A335" s="40">
        <v>20220100029</v>
      </c>
      <c r="B335" s="41" t="s">
        <v>425</v>
      </c>
      <c r="C335" s="41" t="s">
        <v>202</v>
      </c>
      <c r="D335" s="41"/>
      <c r="E335" s="41">
        <v>2.5</v>
      </c>
      <c r="F335" s="41" t="s">
        <v>147</v>
      </c>
      <c r="G335" s="42">
        <f ca="1">IFERROR(VLOOKUP(F335,'[1]2.仕掛品(製造部)'!MY:NB,4,0),0)</f>
        <v>1.2530513780924588</v>
      </c>
      <c r="H335" s="43">
        <v>0</v>
      </c>
      <c r="I335" s="43"/>
      <c r="J335" s="43">
        <v>0</v>
      </c>
      <c r="K335" s="46">
        <f>IFERROR(SUMIF('4.4製品課実績'!$A:$A,'4.仕掛品(製品課)'!A335,'4.4製品課実績'!C:C),"")</f>
        <v>0</v>
      </c>
      <c r="L335" s="46">
        <f t="shared" ca="1" si="71"/>
        <v>0</v>
      </c>
      <c r="M335" s="46">
        <f t="shared" ca="1" si="63"/>
        <v>0</v>
      </c>
      <c r="N335" s="46"/>
      <c r="O335" s="46"/>
      <c r="P335" s="46"/>
      <c r="Q335" s="46"/>
      <c r="R335" s="52">
        <f ca="1">SUMIF('4.1製品別資材価格'!$A:$C,A335,'4.1製品別資材価格'!$C:$C)</f>
        <v>0</v>
      </c>
      <c r="S335" s="46">
        <f t="shared" ca="1" si="72"/>
        <v>0</v>
      </c>
      <c r="T335" s="46">
        <f t="shared" ca="1" si="64"/>
        <v>0</v>
      </c>
      <c r="U335" s="46">
        <f>IFERROR(SUMIF('4.4製品課実績'!$A:$A,'4.仕掛品(製品課)'!A335,'4.4製品課実績'!D:D),"")</f>
        <v>0</v>
      </c>
      <c r="V335" s="46">
        <f t="shared" si="65"/>
        <v>0</v>
      </c>
      <c r="W335" s="46"/>
      <c r="X335" s="46">
        <f t="shared" si="66"/>
        <v>0</v>
      </c>
      <c r="Y335" s="46">
        <f t="shared" si="67"/>
        <v>0</v>
      </c>
      <c r="Z335" s="46">
        <f t="shared" si="68"/>
        <v>0</v>
      </c>
      <c r="AA335" s="46"/>
      <c r="AB335" s="46"/>
      <c r="AC335" s="46"/>
      <c r="AD335" s="46">
        <f t="shared" si="62"/>
        <v>0</v>
      </c>
      <c r="AE335" s="46">
        <f t="shared" ca="1" si="69"/>
        <v>0</v>
      </c>
      <c r="AF335" s="52">
        <f t="shared" ca="1" si="70"/>
        <v>0</v>
      </c>
      <c r="AG335" s="46">
        <f t="shared" si="73"/>
        <v>0</v>
      </c>
      <c r="AH335" s="46">
        <f t="shared" ca="1" si="74"/>
        <v>0</v>
      </c>
      <c r="AI335" s="46">
        <f>IFERROR(SUMIFS('4.3期末全在庫'!$G:$G,'4.3期末全在庫'!$B:$B,'4.仕掛品(製品課)'!A335,'4.3期末全在庫'!$K:$K,"半製品"),"")</f>
        <v>0</v>
      </c>
      <c r="AJ335" s="47"/>
      <c r="AK335" s="46">
        <f t="shared" ca="1" si="75"/>
        <v>0</v>
      </c>
      <c r="AL335" s="48"/>
      <c r="AM335" s="50"/>
      <c r="AN335" s="7"/>
      <c r="AO335" s="4">
        <v>25.305009595520144</v>
      </c>
      <c r="AQ335" s="3">
        <f t="shared" ca="1" si="61"/>
        <v>0</v>
      </c>
    </row>
    <row r="336" spans="1:43" ht="13.5" customHeight="1">
      <c r="A336" s="40">
        <v>20220100030</v>
      </c>
      <c r="B336" s="41" t="s">
        <v>426</v>
      </c>
      <c r="C336" s="41" t="s">
        <v>202</v>
      </c>
      <c r="D336" s="41"/>
      <c r="E336" s="41">
        <v>5</v>
      </c>
      <c r="F336" s="41" t="s">
        <v>126</v>
      </c>
      <c r="G336" s="42">
        <f ca="1">IFERROR(VLOOKUP(F336,'[1]2.仕掛品(製造部)'!MY:NB,4,0),0)</f>
        <v>1.2657092176984073</v>
      </c>
      <c r="H336" s="43">
        <v>0</v>
      </c>
      <c r="I336" s="43"/>
      <c r="J336" s="43">
        <v>0</v>
      </c>
      <c r="K336" s="46">
        <f>IFERROR(SUMIF('4.4製品課実績'!$A:$A,'4.仕掛品(製品課)'!A336,'4.4製品課実績'!C:C),"")</f>
        <v>24000</v>
      </c>
      <c r="L336" s="46">
        <f t="shared" ca="1" si="71"/>
        <v>151885.10612380886</v>
      </c>
      <c r="M336" s="46">
        <f t="shared" ca="1" si="63"/>
        <v>162132.15273984062</v>
      </c>
      <c r="N336" s="46"/>
      <c r="O336" s="46"/>
      <c r="P336" s="46"/>
      <c r="Q336" s="46"/>
      <c r="R336" s="52">
        <f ca="1">SUMIF('4.1製品別資材価格'!$A:$C,A336,'4.1製品別資材価格'!$C:$C)</f>
        <v>1.6184867338829689</v>
      </c>
      <c r="S336" s="46">
        <f t="shared" ca="1" si="72"/>
        <v>38843.681613191256</v>
      </c>
      <c r="T336" s="46">
        <f t="shared" ca="1" si="64"/>
        <v>30709.205612296828</v>
      </c>
      <c r="U336" s="46">
        <f>IFERROR(SUMIF('4.4製品課実績'!$A:$A,'4.仕掛品(製品課)'!A336,'4.4製品課実績'!D:D),"")</f>
        <v>555</v>
      </c>
      <c r="V336" s="46">
        <f t="shared" si="65"/>
        <v>63848.069477712423</v>
      </c>
      <c r="W336" s="46"/>
      <c r="X336" s="46">
        <f t="shared" si="66"/>
        <v>0</v>
      </c>
      <c r="Y336" s="46">
        <f t="shared" si="67"/>
        <v>120000</v>
      </c>
      <c r="Z336" s="46">
        <f t="shared" si="68"/>
        <v>51142.926446730737</v>
      </c>
      <c r="AA336" s="46"/>
      <c r="AB336" s="46"/>
      <c r="AC336" s="46"/>
      <c r="AD336" s="46">
        <f t="shared" si="62"/>
        <v>24000</v>
      </c>
      <c r="AE336" s="46">
        <f t="shared" ca="1" si="69"/>
        <v>307832.35427658062</v>
      </c>
      <c r="AF336" s="52">
        <f t="shared" ca="1" si="70"/>
        <v>12.826348094857526</v>
      </c>
      <c r="AG336" s="46">
        <f t="shared" si="73"/>
        <v>0</v>
      </c>
      <c r="AH336" s="46">
        <f t="shared" ca="1" si="74"/>
        <v>0</v>
      </c>
      <c r="AI336" s="46">
        <f>IFERROR(SUMIFS('4.3期末全在庫'!$G:$G,'4.3期末全在庫'!$B:$B,'4.仕掛品(製品課)'!A336,'4.3期末全在庫'!$K:$K,"半製品"),"")</f>
        <v>0</v>
      </c>
      <c r="AJ336" s="47"/>
      <c r="AK336" s="46">
        <f t="shared" ca="1" si="75"/>
        <v>0</v>
      </c>
      <c r="AL336" s="48"/>
      <c r="AM336" s="50"/>
      <c r="AN336" s="7"/>
      <c r="AO336" s="4">
        <v>10.801915295155579</v>
      </c>
      <c r="AQ336" s="3" t="str">
        <f t="shared" ca="1" si="61"/>
        <v>ok</v>
      </c>
    </row>
    <row r="337" spans="1:43" ht="13.5" customHeight="1">
      <c r="A337" s="40">
        <v>20220100034</v>
      </c>
      <c r="B337" s="41" t="s">
        <v>427</v>
      </c>
      <c r="C337" s="41" t="s">
        <v>202</v>
      </c>
      <c r="D337" s="41"/>
      <c r="E337" s="41">
        <v>5</v>
      </c>
      <c r="F337" s="41" t="s">
        <v>255</v>
      </c>
      <c r="G337" s="42">
        <f ca="1">IFERROR(VLOOKUP(F337,'[1]2.仕掛品(製造部)'!MY:NB,4,0),0)</f>
        <v>1.2113726880830433</v>
      </c>
      <c r="H337" s="43">
        <v>0</v>
      </c>
      <c r="I337" s="43"/>
      <c r="J337" s="43">
        <v>0</v>
      </c>
      <c r="K337" s="46">
        <f>IFERROR(SUMIF('4.4製品課実績'!$A:$A,'4.仕掛品(製品課)'!A337,'4.4製品課実績'!C:C),"")</f>
        <v>0</v>
      </c>
      <c r="L337" s="46">
        <f ca="1">G337*E337*K337</f>
        <v>0</v>
      </c>
      <c r="M337" s="46">
        <f t="shared" ca="1" si="63"/>
        <v>0</v>
      </c>
      <c r="N337" s="46"/>
      <c r="O337" s="46"/>
      <c r="P337" s="46"/>
      <c r="Q337" s="46"/>
      <c r="R337" s="52">
        <f ca="1">SUMIF('4.1製品別資材価格'!$A:$C,A337,'4.1製品別資材価格'!$C:$C)</f>
        <v>0</v>
      </c>
      <c r="S337" s="46">
        <f ca="1">K337*R337</f>
        <v>0</v>
      </c>
      <c r="T337" s="46">
        <f t="shared" ca="1" si="64"/>
        <v>0</v>
      </c>
      <c r="U337" s="46">
        <f>IFERROR(SUMIF('4.4製品課実績'!$A:$A,'4.仕掛品(製品課)'!A337,'4.4製品課実績'!D:D),"")</f>
        <v>0</v>
      </c>
      <c r="V337" s="46">
        <f t="shared" si="65"/>
        <v>0</v>
      </c>
      <c r="W337" s="46"/>
      <c r="X337" s="46">
        <f t="shared" si="66"/>
        <v>0</v>
      </c>
      <c r="Y337" s="46">
        <f>(H337*I337+K337)*E337</f>
        <v>0</v>
      </c>
      <c r="Z337" s="46">
        <f t="shared" si="68"/>
        <v>0</v>
      </c>
      <c r="AA337" s="46"/>
      <c r="AB337" s="46"/>
      <c r="AC337" s="46"/>
      <c r="AD337" s="46">
        <f>K337-N337-AB337</f>
        <v>0</v>
      </c>
      <c r="AE337" s="46">
        <f ca="1">AD337*AF337</f>
        <v>0</v>
      </c>
      <c r="AF337" s="52">
        <f ca="1">IFERROR((J337+M337+O337+Q337+T337+V337+X337+Z337+AA337)/(H337+K337),0)</f>
        <v>0</v>
      </c>
      <c r="AG337" s="46">
        <f t="shared" si="73"/>
        <v>0</v>
      </c>
      <c r="AH337" s="46">
        <f t="shared" ca="1" si="74"/>
        <v>0</v>
      </c>
      <c r="AI337" s="46">
        <f>IFERROR(SUMIFS('4.3期末全在庫'!$G:$G,'4.3期末全在庫'!$B:$B,'4.仕掛品(製品課)'!A337,'4.3期末全在庫'!$K:$K,"半製品"),"")</f>
        <v>0</v>
      </c>
      <c r="AJ337" s="47"/>
      <c r="AK337" s="46">
        <f t="shared" ca="1" si="75"/>
        <v>0</v>
      </c>
      <c r="AL337" s="48"/>
      <c r="AM337" s="50"/>
      <c r="AN337" s="7"/>
      <c r="AQ337" s="3">
        <f t="shared" ca="1" si="61"/>
        <v>0</v>
      </c>
    </row>
    <row r="338" spans="1:43" ht="13.5" customHeight="1">
      <c r="A338" s="40">
        <v>20231100078</v>
      </c>
      <c r="B338" s="41" t="s">
        <v>428</v>
      </c>
      <c r="C338" s="41" t="s">
        <v>202</v>
      </c>
      <c r="D338" s="41"/>
      <c r="E338" s="41">
        <v>2.5</v>
      </c>
      <c r="F338" s="41" t="s">
        <v>193</v>
      </c>
      <c r="G338" s="42">
        <f ca="1">IFERROR(VLOOKUP(F338,'[1]2.仕掛品(製造部)'!MY:NB,4,0),0)</f>
        <v>1.394799007378682</v>
      </c>
      <c r="H338" s="43">
        <v>0</v>
      </c>
      <c r="I338" s="43"/>
      <c r="J338" s="43">
        <v>0</v>
      </c>
      <c r="K338" s="46">
        <f>IFERROR(SUMIF('4.4製品課実績'!$A:$A,'4.仕掛品(製品課)'!A338,'4.4製品課実績'!C:C),"")</f>
        <v>288000</v>
      </c>
      <c r="L338" s="46">
        <f ca="1">G338*E338*K338</f>
        <v>1004255.285312651</v>
      </c>
      <c r="M338" s="46">
        <f t="shared" ca="1" si="63"/>
        <v>1072008.1478915967</v>
      </c>
      <c r="N338" s="46"/>
      <c r="O338" s="46"/>
      <c r="P338" s="46"/>
      <c r="Q338" s="46"/>
      <c r="R338" s="52">
        <f ca="1">SUMIF('4.1製品別資材価格'!$A:$C,A338,'4.1製品別資材価格'!$C:$C)</f>
        <v>0.4337435665467097</v>
      </c>
      <c r="S338" s="46">
        <f ca="1">K338*R338</f>
        <v>124918.14716545239</v>
      </c>
      <c r="T338" s="46">
        <f t="shared" ca="1" si="64"/>
        <v>98758.328425498301</v>
      </c>
      <c r="U338" s="46">
        <f>IFERROR(SUMIF('4.4製品課実績'!$A:$A,'4.仕掛品(製品課)'!A338,'4.4製品課実績'!D:D),"")</f>
        <v>6020</v>
      </c>
      <c r="V338" s="46">
        <f t="shared" si="65"/>
        <v>692550.23109158338</v>
      </c>
      <c r="W338" s="46"/>
      <c r="X338" s="46">
        <f t="shared" si="66"/>
        <v>0</v>
      </c>
      <c r="Y338" s="46">
        <f>(H338*I338+K338)*E338</f>
        <v>720000</v>
      </c>
      <c r="Z338" s="46">
        <f t="shared" si="68"/>
        <v>306857.55868038442</v>
      </c>
      <c r="AA338" s="46"/>
      <c r="AB338" s="46"/>
      <c r="AC338" s="46"/>
      <c r="AD338" s="46">
        <f>K338-N338-AB338</f>
        <v>288000</v>
      </c>
      <c r="AE338" s="46">
        <f ca="1">AD338*AF338</f>
        <v>2170174.2660890627</v>
      </c>
      <c r="AF338" s="52">
        <f ca="1">IFERROR((J338+M338+O338+Q338+T338+V338+X338+Z338+AA338)/(H338+K338),0)</f>
        <v>7.5353273128092457</v>
      </c>
      <c r="AG338" s="46">
        <f t="shared" si="73"/>
        <v>0</v>
      </c>
      <c r="AH338" s="46">
        <f t="shared" ca="1" si="74"/>
        <v>0</v>
      </c>
      <c r="AI338" s="46">
        <f>IFERROR(SUMIFS('4.3期末全在庫'!$G:$G,'4.3期末全在庫'!$B:$B,'4.仕掛品(製品課)'!A338,'4.3期末全在庫'!$K:$K,"半製品"),"")</f>
        <v>0</v>
      </c>
      <c r="AJ338" s="47"/>
      <c r="AK338" s="46">
        <f t="shared" ca="1" si="75"/>
        <v>0</v>
      </c>
      <c r="AL338" s="48"/>
      <c r="AM338" s="50"/>
      <c r="AN338" s="7"/>
      <c r="AQ338" s="3" t="str">
        <f t="shared" ref="AQ338:AQ401" ca="1" si="76">IF(SUM(H338:AK338)=0,0,"ok")</f>
        <v>ok</v>
      </c>
    </row>
    <row r="339" spans="1:43" ht="13.5" customHeight="1">
      <c r="A339" s="40">
        <v>20220600066</v>
      </c>
      <c r="B339" s="41" t="s">
        <v>429</v>
      </c>
      <c r="C339" s="41" t="s">
        <v>202</v>
      </c>
      <c r="D339" s="41"/>
      <c r="E339" s="41">
        <v>155</v>
      </c>
      <c r="F339" s="41" t="s">
        <v>333</v>
      </c>
      <c r="G339" s="42">
        <f ca="1">IFERROR(VLOOKUP(F339,'[1]2.仕掛品(製造部)'!MY:NB,4,0),0)</f>
        <v>1.8947649106326334</v>
      </c>
      <c r="H339" s="43">
        <v>0</v>
      </c>
      <c r="I339" s="49"/>
      <c r="J339" s="43">
        <v>0</v>
      </c>
      <c r="K339" s="46">
        <f>IFERROR(SUMIF('4.4製品課実績'!$A:$A,'4.仕掛品(製品課)'!A339,'4.4製品課実績'!C:C),"")</f>
        <v>1392</v>
      </c>
      <c r="L339" s="46">
        <f t="shared" ca="1" si="71"/>
        <v>408814.47711809695</v>
      </c>
      <c r="M339" s="46">
        <f t="shared" ca="1" si="63"/>
        <v>436395.46324140398</v>
      </c>
      <c r="N339" s="46"/>
      <c r="O339" s="46"/>
      <c r="P339" s="46"/>
      <c r="Q339" s="46"/>
      <c r="R339" s="52">
        <f ca="1">SUMIF('4.1製品別資材価格'!$A:$C,A339,'4.1製品別資材価格'!$C:$C)</f>
        <v>1525.2943509026154</v>
      </c>
      <c r="S339" s="46">
        <f t="shared" ca="1" si="72"/>
        <v>2123209.7364564408</v>
      </c>
      <c r="T339" s="46">
        <f t="shared" ca="1" si="64"/>
        <v>1678576.325595483</v>
      </c>
      <c r="U339" s="46">
        <f>IFERROR(SUMIF('4.4製品課実績'!$A:$A,'4.仕掛品(製品課)'!A339,'4.4製品課実績'!D:D),"")</f>
        <v>5260</v>
      </c>
      <c r="V339" s="46">
        <f t="shared" si="65"/>
        <v>605118.64045543666</v>
      </c>
      <c r="W339" s="46"/>
      <c r="X339" s="46">
        <f t="shared" si="66"/>
        <v>0</v>
      </c>
      <c r="Y339" s="46">
        <f t="shared" si="67"/>
        <v>215760</v>
      </c>
      <c r="Z339" s="46">
        <f t="shared" si="68"/>
        <v>91954.981751221858</v>
      </c>
      <c r="AA339" s="46"/>
      <c r="AB339" s="46"/>
      <c r="AC339" s="46"/>
      <c r="AD339" s="46">
        <f t="shared" si="62"/>
        <v>1392</v>
      </c>
      <c r="AE339" s="46">
        <f t="shared" ca="1" si="69"/>
        <v>2812045.4110435457</v>
      </c>
      <c r="AF339" s="52">
        <f t="shared" ca="1" si="70"/>
        <v>2020.1475654048461</v>
      </c>
      <c r="AG339" s="46">
        <f t="shared" si="73"/>
        <v>0</v>
      </c>
      <c r="AH339" s="46">
        <f t="shared" ca="1" si="74"/>
        <v>0</v>
      </c>
      <c r="AI339" s="46">
        <f>IFERROR(SUMIFS('4.3期末全在庫'!$G:$G,'4.3期末全在庫'!$B:$B,'4.仕掛品(製品課)'!A339,'4.3期末全在庫'!$K:$K,"半製品"),"")</f>
        <v>0</v>
      </c>
      <c r="AJ339" s="47"/>
      <c r="AK339" s="46">
        <f t="shared" ca="1" si="75"/>
        <v>0</v>
      </c>
      <c r="AL339" s="48"/>
      <c r="AM339" s="50"/>
      <c r="AN339" s="7"/>
      <c r="AO339" s="4">
        <v>5.394515875654859</v>
      </c>
      <c r="AQ339" s="3" t="str">
        <f t="shared" ca="1" si="76"/>
        <v>ok</v>
      </c>
    </row>
    <row r="340" spans="1:43" ht="13.5" customHeight="1">
      <c r="A340" s="40">
        <v>20220700012</v>
      </c>
      <c r="B340" s="41" t="s">
        <v>430</v>
      </c>
      <c r="C340" s="41" t="s">
        <v>202</v>
      </c>
      <c r="D340" s="41"/>
      <c r="E340" s="41">
        <v>50</v>
      </c>
      <c r="F340" s="41" t="s">
        <v>182</v>
      </c>
      <c r="G340" s="42">
        <f ca="1">IFERROR(VLOOKUP(F340,'[1]2.仕掛品(製造部)'!MY:NB,4,0),0)</f>
        <v>4.0081229481912928</v>
      </c>
      <c r="H340" s="43">
        <v>0</v>
      </c>
      <c r="I340" s="49"/>
      <c r="J340" s="43">
        <v>0</v>
      </c>
      <c r="K340" s="46">
        <f>IFERROR(SUMIF('4.4製品課実績'!$A:$A,'4.仕掛品(製品課)'!A340,'4.4製品課実績'!C:C),"")</f>
        <v>3000</v>
      </c>
      <c r="L340" s="46">
        <f t="shared" ca="1" si="71"/>
        <v>601218.44222869398</v>
      </c>
      <c r="M340" s="46">
        <f t="shared" ca="1" si="63"/>
        <v>641780.1112504974</v>
      </c>
      <c r="N340" s="46"/>
      <c r="O340" s="46"/>
      <c r="P340" s="46"/>
      <c r="Q340" s="46"/>
      <c r="R340" s="52">
        <f ca="1">SUMIF('4.1製品別資材価格'!$A:$C,A340,'4.1製品別資材価格'!$C:$C)</f>
        <v>113.59894246575342</v>
      </c>
      <c r="S340" s="46">
        <f t="shared" ca="1" si="72"/>
        <v>340796.82739726029</v>
      </c>
      <c r="T340" s="46">
        <f t="shared" ca="1" si="64"/>
        <v>269428.62802703021</v>
      </c>
      <c r="U340" s="46">
        <f>IFERROR(SUMIF('4.4製品課実績'!$A:$A,'4.仕掛品(製品課)'!A340,'4.4製品課実績'!D:D),"")</f>
        <v>1555</v>
      </c>
      <c r="V340" s="46">
        <f t="shared" si="65"/>
        <v>178889.63610422128</v>
      </c>
      <c r="W340" s="46"/>
      <c r="X340" s="46">
        <f t="shared" si="66"/>
        <v>0</v>
      </c>
      <c r="Y340" s="46">
        <f t="shared" si="67"/>
        <v>150000</v>
      </c>
      <c r="Z340" s="46">
        <f t="shared" si="68"/>
        <v>63928.658058413421</v>
      </c>
      <c r="AA340" s="46"/>
      <c r="AB340" s="46"/>
      <c r="AC340" s="46"/>
      <c r="AD340" s="46">
        <f t="shared" si="62"/>
        <v>3000</v>
      </c>
      <c r="AE340" s="46">
        <f t="shared" ca="1" si="69"/>
        <v>1154027.0334401624</v>
      </c>
      <c r="AF340" s="52">
        <f t="shared" ca="1" si="70"/>
        <v>384.67567781338749</v>
      </c>
      <c r="AG340" s="46">
        <f t="shared" si="73"/>
        <v>0</v>
      </c>
      <c r="AH340" s="46">
        <f t="shared" ca="1" si="74"/>
        <v>0</v>
      </c>
      <c r="AI340" s="46">
        <f>IFERROR(SUMIFS('4.3期末全在庫'!$G:$G,'4.3期末全在庫'!$B:$B,'4.仕掛品(製品課)'!A340,'4.3期末全在庫'!$K:$K,"半製品"),"")</f>
        <v>0</v>
      </c>
      <c r="AJ340" s="47"/>
      <c r="AK340" s="46">
        <f t="shared" ca="1" si="75"/>
        <v>0</v>
      </c>
      <c r="AL340" s="48"/>
      <c r="AM340" s="50"/>
      <c r="AN340" s="7"/>
      <c r="AO340" s="4">
        <v>16.248723775425589</v>
      </c>
      <c r="AQ340" s="3" t="str">
        <f t="shared" ca="1" si="76"/>
        <v>ok</v>
      </c>
    </row>
    <row r="341" spans="1:43" ht="13.5" customHeight="1">
      <c r="A341" s="40">
        <v>20220700094</v>
      </c>
      <c r="B341" s="41" t="s">
        <v>431</v>
      </c>
      <c r="C341" s="41" t="s">
        <v>202</v>
      </c>
      <c r="D341" s="41"/>
      <c r="E341" s="41">
        <v>2.5</v>
      </c>
      <c r="F341" s="41" t="s">
        <v>182</v>
      </c>
      <c r="G341" s="42">
        <f ca="1">IFERROR(VLOOKUP(F341,'[1]2.仕掛品(製造部)'!MY:NB,4,0),0)</f>
        <v>4.0081229481912928</v>
      </c>
      <c r="H341" s="43">
        <v>0</v>
      </c>
      <c r="I341" s="49"/>
      <c r="J341" s="43">
        <v>0</v>
      </c>
      <c r="K341" s="46">
        <f>IFERROR(SUMIF('4.4製品課実績'!$A:$A,'4.仕掛品(製品課)'!A341,'4.4製品課実績'!C:C),"")</f>
        <v>0</v>
      </c>
      <c r="L341" s="46">
        <f t="shared" ca="1" si="71"/>
        <v>0</v>
      </c>
      <c r="M341" s="46">
        <f t="shared" ca="1" si="63"/>
        <v>0</v>
      </c>
      <c r="N341" s="46"/>
      <c r="O341" s="46"/>
      <c r="P341" s="46"/>
      <c r="Q341" s="46"/>
      <c r="R341" s="52">
        <f ca="1">SUMIF('4.1製品別資材価格'!$A:$C,A341,'4.1製品別資材価格'!$C:$C)</f>
        <v>0</v>
      </c>
      <c r="S341" s="46">
        <f t="shared" ca="1" si="72"/>
        <v>0</v>
      </c>
      <c r="T341" s="46">
        <f t="shared" ca="1" si="64"/>
        <v>0</v>
      </c>
      <c r="U341" s="46">
        <f>IFERROR(SUMIF('4.4製品課実績'!$A:$A,'4.仕掛品(製品課)'!A341,'4.4製品課実績'!D:D),"")</f>
        <v>0</v>
      </c>
      <c r="V341" s="46">
        <f t="shared" si="65"/>
        <v>0</v>
      </c>
      <c r="W341" s="46"/>
      <c r="X341" s="46">
        <f t="shared" si="66"/>
        <v>0</v>
      </c>
      <c r="Y341" s="46">
        <f t="shared" si="67"/>
        <v>0</v>
      </c>
      <c r="Z341" s="46">
        <f t="shared" si="68"/>
        <v>0</v>
      </c>
      <c r="AA341" s="46"/>
      <c r="AB341" s="46"/>
      <c r="AC341" s="46"/>
      <c r="AD341" s="46">
        <f t="shared" si="62"/>
        <v>0</v>
      </c>
      <c r="AE341" s="46">
        <f t="shared" ca="1" si="69"/>
        <v>0</v>
      </c>
      <c r="AF341" s="52">
        <f t="shared" ca="1" si="70"/>
        <v>0</v>
      </c>
      <c r="AG341" s="46">
        <f t="shared" si="73"/>
        <v>0</v>
      </c>
      <c r="AH341" s="46">
        <f t="shared" ca="1" si="74"/>
        <v>0</v>
      </c>
      <c r="AI341" s="46">
        <f>IFERROR(SUMIFS('4.3期末全在庫'!$G:$G,'4.3期末全在庫'!$B:$B,'4.仕掛品(製品課)'!A341,'4.3期末全在庫'!$K:$K,"半製品"),"")</f>
        <v>0</v>
      </c>
      <c r="AJ341" s="47"/>
      <c r="AK341" s="46">
        <f t="shared" ca="1" si="75"/>
        <v>0</v>
      </c>
      <c r="AL341" s="48"/>
      <c r="AM341" s="50"/>
      <c r="AN341" s="7"/>
      <c r="AO341" s="4">
        <v>0</v>
      </c>
      <c r="AQ341" s="3">
        <f t="shared" ca="1" si="76"/>
        <v>0</v>
      </c>
    </row>
    <row r="342" spans="1:43" ht="13.5" customHeight="1">
      <c r="A342" s="40">
        <v>20221100028</v>
      </c>
      <c r="B342" s="41" t="s">
        <v>432</v>
      </c>
      <c r="C342" s="41" t="s">
        <v>202</v>
      </c>
      <c r="D342" s="41"/>
      <c r="E342" s="41">
        <v>50</v>
      </c>
      <c r="F342" s="41" t="s">
        <v>200</v>
      </c>
      <c r="G342" s="42">
        <f ca="1">IFERROR(VLOOKUP(F342,'[1]2.仕掛品(製造部)'!MY:NB,4,0),0)</f>
        <v>1.4973297795834115</v>
      </c>
      <c r="H342" s="43">
        <v>0</v>
      </c>
      <c r="I342" s="49"/>
      <c r="J342" s="43">
        <v>0</v>
      </c>
      <c r="K342" s="46">
        <f>IFERROR(SUMIF('4.4製品課実績'!$A:$A,'4.仕掛品(製品課)'!A342,'4.4製品課実績'!C:C),"")</f>
        <v>100</v>
      </c>
      <c r="L342" s="46">
        <f t="shared" ca="1" si="71"/>
        <v>7486.6488979170572</v>
      </c>
      <c r="M342" s="46">
        <f t="shared" ca="1" si="63"/>
        <v>7991.7414788333444</v>
      </c>
      <c r="N342" s="46"/>
      <c r="O342" s="46"/>
      <c r="P342" s="46"/>
      <c r="Q342" s="46"/>
      <c r="R342" s="52">
        <f ca="1">SUMIF('4.1製品別資材価格'!$A:$C,A342,'4.1製品別資材価格'!$C:$C)</f>
        <v>160.23894699745631</v>
      </c>
      <c r="S342" s="46">
        <f t="shared" ca="1" si="72"/>
        <v>16023.894699745631</v>
      </c>
      <c r="T342" s="46">
        <f t="shared" ca="1" si="64"/>
        <v>12668.239894057106</v>
      </c>
      <c r="U342" s="46">
        <f>IFERROR(SUMIF('4.4製品課実績'!$A:$A,'4.仕掛品(製品課)'!A342,'4.4製品課実績'!D:D),"")</f>
        <v>175</v>
      </c>
      <c r="V342" s="46">
        <f t="shared" si="65"/>
        <v>20132.274159639052</v>
      </c>
      <c r="W342" s="46"/>
      <c r="X342" s="46">
        <f t="shared" si="66"/>
        <v>0</v>
      </c>
      <c r="Y342" s="46">
        <f t="shared" si="67"/>
        <v>5000</v>
      </c>
      <c r="Z342" s="46">
        <f t="shared" si="68"/>
        <v>2130.9552686137804</v>
      </c>
      <c r="AA342" s="46"/>
      <c r="AB342" s="46"/>
      <c r="AC342" s="46"/>
      <c r="AD342" s="46">
        <f t="shared" si="62"/>
        <v>100</v>
      </c>
      <c r="AE342" s="46">
        <f t="shared" ca="1" si="69"/>
        <v>42923.210801143279</v>
      </c>
      <c r="AF342" s="52">
        <f t="shared" ca="1" si="70"/>
        <v>429.23210801143279</v>
      </c>
      <c r="AG342" s="46">
        <f t="shared" si="73"/>
        <v>0</v>
      </c>
      <c r="AH342" s="46">
        <f t="shared" ca="1" si="74"/>
        <v>0</v>
      </c>
      <c r="AI342" s="46">
        <f>IFERROR(SUMIFS('4.3期末全在庫'!$G:$G,'4.3期末全在庫'!$B:$B,'4.仕掛品(製品課)'!A342,'4.3期末全在庫'!$K:$K,"半製品"),"")</f>
        <v>0</v>
      </c>
      <c r="AJ342" s="47"/>
      <c r="AK342" s="46">
        <f t="shared" ca="1" si="75"/>
        <v>0</v>
      </c>
      <c r="AL342" s="48"/>
      <c r="AM342" s="50"/>
      <c r="AN342" s="7"/>
      <c r="AO342" s="4">
        <v>0</v>
      </c>
      <c r="AQ342" s="3" t="str">
        <f t="shared" ca="1" si="76"/>
        <v>ok</v>
      </c>
    </row>
    <row r="343" spans="1:43" ht="13.5" customHeight="1">
      <c r="A343" s="40">
        <v>20221200022</v>
      </c>
      <c r="B343" s="41" t="s">
        <v>433</v>
      </c>
      <c r="C343" s="41" t="s">
        <v>202</v>
      </c>
      <c r="D343" s="41"/>
      <c r="E343" s="41">
        <v>300</v>
      </c>
      <c r="F343" s="41" t="s">
        <v>333</v>
      </c>
      <c r="G343" s="42">
        <f ca="1">IFERROR(VLOOKUP(F343,'[1]2.仕掛品(製造部)'!MY:NB,4,0),0)</f>
        <v>1.8947649106326334</v>
      </c>
      <c r="H343" s="43">
        <v>0</v>
      </c>
      <c r="I343" s="49"/>
      <c r="J343" s="43">
        <v>0</v>
      </c>
      <c r="K343" s="46">
        <f>IFERROR(SUMIF('4.4製品課実績'!$A:$A,'4.仕掛品(製品課)'!A343,'4.4製品課実績'!C:C),"")</f>
        <v>1080</v>
      </c>
      <c r="L343" s="46">
        <f t="shared" ca="1" si="71"/>
        <v>613903.83104497322</v>
      </c>
      <c r="M343" s="46">
        <f t="shared" ca="1" si="63"/>
        <v>655321.32967285358</v>
      </c>
      <c r="N343" s="46"/>
      <c r="O343" s="46"/>
      <c r="P343" s="46"/>
      <c r="Q343" s="46"/>
      <c r="R343" s="52">
        <f ca="1">SUMIF('4.1製品別資材価格'!$A:$C,A343,'4.1製品別資材価格'!$C:$C)</f>
        <v>1351.8023115606011</v>
      </c>
      <c r="S343" s="46">
        <f t="shared" ca="1" si="72"/>
        <v>1459946.4964854491</v>
      </c>
      <c r="T343" s="46">
        <f t="shared" ca="1" si="64"/>
        <v>1154210.8080789787</v>
      </c>
      <c r="U343" s="46">
        <f>IFERROR(SUMIF('4.4製品課実績'!$A:$A,'4.仕掛品(製品課)'!A343,'4.4製品課実績'!D:D),"")</f>
        <v>7075</v>
      </c>
      <c r="V343" s="46">
        <f t="shared" si="65"/>
        <v>813919.08388255024</v>
      </c>
      <c r="W343" s="46"/>
      <c r="X343" s="46">
        <f t="shared" si="66"/>
        <v>0</v>
      </c>
      <c r="Y343" s="46">
        <f t="shared" si="67"/>
        <v>324000</v>
      </c>
      <c r="Z343" s="46">
        <f t="shared" si="68"/>
        <v>138085.90140617298</v>
      </c>
      <c r="AA343" s="46"/>
      <c r="AB343" s="46"/>
      <c r="AC343" s="46"/>
      <c r="AD343" s="46">
        <f t="shared" si="62"/>
        <v>1080</v>
      </c>
      <c r="AE343" s="46">
        <f t="shared" ca="1" si="69"/>
        <v>2761537.1230405555</v>
      </c>
      <c r="AF343" s="52">
        <f t="shared" ca="1" si="70"/>
        <v>2556.978817630144</v>
      </c>
      <c r="AG343" s="46">
        <f t="shared" si="73"/>
        <v>0</v>
      </c>
      <c r="AH343" s="46">
        <f t="shared" ca="1" si="74"/>
        <v>0</v>
      </c>
      <c r="AI343" s="46">
        <f>IFERROR(SUMIFS('4.3期末全在庫'!$G:$G,'4.3期末全在庫'!$B:$B,'4.仕掛品(製品課)'!A343,'4.3期末全在庫'!$K:$K,"半製品"),"")</f>
        <v>0</v>
      </c>
      <c r="AJ343" s="47"/>
      <c r="AK343" s="46">
        <f t="shared" ca="1" si="75"/>
        <v>0</v>
      </c>
      <c r="AL343" s="48"/>
      <c r="AM343" s="50"/>
      <c r="AN343" s="7"/>
      <c r="AO343" s="4">
        <v>0</v>
      </c>
      <c r="AQ343" s="3" t="str">
        <f t="shared" ca="1" si="76"/>
        <v>ok</v>
      </c>
    </row>
    <row r="344" spans="1:43" ht="13.5" customHeight="1">
      <c r="A344" s="40">
        <v>20221200036</v>
      </c>
      <c r="B344" s="41" t="s">
        <v>434</v>
      </c>
      <c r="C344" s="41" t="s">
        <v>202</v>
      </c>
      <c r="D344" s="41"/>
      <c r="E344" s="41">
        <v>1000</v>
      </c>
      <c r="F344" s="41" t="s">
        <v>126</v>
      </c>
      <c r="G344" s="42">
        <f ca="1">IFERROR(VLOOKUP(F344,'[1]2.仕掛品(製造部)'!MY:NB,4,0),0)</f>
        <v>1.2657092176984073</v>
      </c>
      <c r="H344" s="43">
        <v>0</v>
      </c>
      <c r="I344" s="49"/>
      <c r="J344" s="43">
        <v>0</v>
      </c>
      <c r="K344" s="46">
        <f>IFERROR(SUMIF('4.4製品課実績'!$A:$A,'4.仕掛品(製品課)'!A344,'4.4製品課実績'!C:C),"")</f>
        <v>12</v>
      </c>
      <c r="L344" s="46">
        <f t="shared" ca="1" si="71"/>
        <v>15188.510612380887</v>
      </c>
      <c r="M344" s="46">
        <f t="shared" ca="1" si="63"/>
        <v>16213.215273984062</v>
      </c>
      <c r="N344" s="46"/>
      <c r="O344" s="46"/>
      <c r="P344" s="46"/>
      <c r="Q344" s="46"/>
      <c r="R344" s="52">
        <f ca="1">SUMIF('4.1製品別資材価格'!$A:$C,A344,'4.1製品別資材価格'!$C:$C)</f>
        <v>156.43321975732059</v>
      </c>
      <c r="S344" s="46">
        <f t="shared" ca="1" si="72"/>
        <v>1877.1986370878471</v>
      </c>
      <c r="T344" s="46">
        <f t="shared" ca="1" si="64"/>
        <v>1484.0838079024193</v>
      </c>
      <c r="U344" s="46">
        <f>IFERROR(SUMIF('4.4製品課実績'!$A:$A,'4.仕掛品(製品課)'!A344,'4.4製品課実績'!D:D),"")</f>
        <v>285</v>
      </c>
      <c r="V344" s="46">
        <f t="shared" si="65"/>
        <v>32786.846488555027</v>
      </c>
      <c r="W344" s="46"/>
      <c r="X344" s="46">
        <f t="shared" si="66"/>
        <v>0</v>
      </c>
      <c r="Y344" s="46">
        <f t="shared" si="67"/>
        <v>12000</v>
      </c>
      <c r="Z344" s="46">
        <f t="shared" si="68"/>
        <v>5114.2926446730735</v>
      </c>
      <c r="AA344" s="46"/>
      <c r="AB344" s="46"/>
      <c r="AC344" s="46"/>
      <c r="AD344" s="46">
        <f t="shared" si="62"/>
        <v>12</v>
      </c>
      <c r="AE344" s="46">
        <f t="shared" ca="1" si="69"/>
        <v>55598.438215114584</v>
      </c>
      <c r="AF344" s="52">
        <f t="shared" ca="1" si="70"/>
        <v>4633.2031845928823</v>
      </c>
      <c r="AG344" s="46">
        <f t="shared" si="73"/>
        <v>0</v>
      </c>
      <c r="AH344" s="46">
        <f t="shared" ca="1" si="74"/>
        <v>0</v>
      </c>
      <c r="AI344" s="46">
        <f>IFERROR(SUMIFS('4.3期末全在庫'!$G:$G,'4.3期末全在庫'!$B:$B,'4.仕掛品(製品課)'!A344,'4.3期末全在庫'!$K:$K,"半製品"),"")</f>
        <v>0</v>
      </c>
      <c r="AJ344" s="47"/>
      <c r="AK344" s="46">
        <f t="shared" ca="1" si="75"/>
        <v>0</v>
      </c>
      <c r="AL344" s="48"/>
      <c r="AM344" s="50"/>
      <c r="AN344" s="7"/>
      <c r="AO344" s="4">
        <v>0</v>
      </c>
      <c r="AQ344" s="3" t="str">
        <f t="shared" ca="1" si="76"/>
        <v>ok</v>
      </c>
    </row>
    <row r="345" spans="1:43" ht="13.5" customHeight="1">
      <c r="A345" s="40">
        <v>20230200015</v>
      </c>
      <c r="B345" s="41" t="s">
        <v>435</v>
      </c>
      <c r="C345" s="41" t="s">
        <v>202</v>
      </c>
      <c r="D345" s="41"/>
      <c r="E345" s="41">
        <v>75</v>
      </c>
      <c r="F345" s="41" t="s">
        <v>180</v>
      </c>
      <c r="G345" s="42">
        <f ca="1">IFERROR(VLOOKUP(F345,'[1]2.仕掛品(製造部)'!MY:NB,4,0),0)</f>
        <v>1.3000228323212888</v>
      </c>
      <c r="H345" s="43">
        <v>0</v>
      </c>
      <c r="I345" s="49"/>
      <c r="J345" s="43">
        <v>0</v>
      </c>
      <c r="K345" s="46">
        <f>IFERROR(SUMIF('4.4製品課実績'!$A:$A,'4.仕掛品(製品課)'!A345,'4.4製品課実績'!C:C),"")</f>
        <v>0</v>
      </c>
      <c r="L345" s="46">
        <f t="shared" ca="1" si="71"/>
        <v>0</v>
      </c>
      <c r="M345" s="46">
        <f t="shared" ca="1" si="63"/>
        <v>0</v>
      </c>
      <c r="N345" s="46"/>
      <c r="O345" s="46"/>
      <c r="P345" s="46"/>
      <c r="Q345" s="46"/>
      <c r="R345" s="52">
        <f ca="1">SUMIF('4.1製品別資材価格'!$A:$C,A345,'4.1製品別資材価格'!$C:$C)</f>
        <v>0</v>
      </c>
      <c r="S345" s="46">
        <f t="shared" ca="1" si="72"/>
        <v>0</v>
      </c>
      <c r="T345" s="46">
        <f t="shared" ca="1" si="64"/>
        <v>0</v>
      </c>
      <c r="U345" s="46">
        <f>IFERROR(SUMIF('4.4製品課実績'!$A:$A,'4.仕掛品(製品課)'!A345,'4.4製品課実績'!D:D),"")</f>
        <v>0</v>
      </c>
      <c r="V345" s="46">
        <f t="shared" si="65"/>
        <v>0</v>
      </c>
      <c r="W345" s="46"/>
      <c r="X345" s="46">
        <f t="shared" si="66"/>
        <v>0</v>
      </c>
      <c r="Y345" s="46">
        <f t="shared" si="67"/>
        <v>0</v>
      </c>
      <c r="Z345" s="46">
        <f t="shared" si="68"/>
        <v>0</v>
      </c>
      <c r="AA345" s="46"/>
      <c r="AB345" s="46"/>
      <c r="AC345" s="46"/>
      <c r="AD345" s="46">
        <f t="shared" si="62"/>
        <v>0</v>
      </c>
      <c r="AE345" s="46">
        <f t="shared" ca="1" si="69"/>
        <v>0</v>
      </c>
      <c r="AF345" s="52">
        <f t="shared" ca="1" si="70"/>
        <v>0</v>
      </c>
      <c r="AG345" s="46">
        <f t="shared" si="73"/>
        <v>0</v>
      </c>
      <c r="AH345" s="46">
        <f t="shared" ca="1" si="74"/>
        <v>0</v>
      </c>
      <c r="AI345" s="46">
        <f>IFERROR(SUMIFS('4.3期末全在庫'!$G:$G,'4.3期末全在庫'!$B:$B,'4.仕掛品(製品課)'!A345,'4.3期末全在庫'!$K:$K,"半製品"),"")</f>
        <v>0</v>
      </c>
      <c r="AJ345" s="47"/>
      <c r="AK345" s="46">
        <f t="shared" ca="1" si="75"/>
        <v>0</v>
      </c>
      <c r="AL345" s="48"/>
      <c r="AM345" s="50"/>
      <c r="AN345" s="7"/>
      <c r="AO345" s="4">
        <v>0</v>
      </c>
      <c r="AQ345" s="3">
        <f t="shared" ca="1" si="76"/>
        <v>0</v>
      </c>
    </row>
    <row r="346" spans="1:43" ht="13.5" customHeight="1">
      <c r="A346" s="40">
        <v>20230200016</v>
      </c>
      <c r="B346" s="41" t="s">
        <v>436</v>
      </c>
      <c r="C346" s="41" t="s">
        <v>202</v>
      </c>
      <c r="D346" s="41"/>
      <c r="E346" s="41">
        <v>5</v>
      </c>
      <c r="F346" s="41" t="s">
        <v>180</v>
      </c>
      <c r="G346" s="42">
        <f ca="1">IFERROR(VLOOKUP(F346,'[1]2.仕掛品(製造部)'!MY:NB,4,0),0)</f>
        <v>1.3000228323212888</v>
      </c>
      <c r="H346" s="43">
        <v>0</v>
      </c>
      <c r="I346" s="49"/>
      <c r="J346" s="43">
        <v>0</v>
      </c>
      <c r="K346" s="46">
        <f>IFERROR(SUMIF('4.4製品課実績'!$A:$A,'4.仕掛品(製品課)'!A346,'4.4製品課実績'!C:C),"")</f>
        <v>0</v>
      </c>
      <c r="L346" s="46">
        <f t="shared" ca="1" si="71"/>
        <v>0</v>
      </c>
      <c r="M346" s="46">
        <f t="shared" ca="1" si="63"/>
        <v>0</v>
      </c>
      <c r="N346" s="46"/>
      <c r="O346" s="46"/>
      <c r="P346" s="46"/>
      <c r="Q346" s="46"/>
      <c r="R346" s="52">
        <f ca="1">SUMIF('4.1製品別資材価格'!$A:$C,A346,'4.1製品別資材価格'!$C:$C)</f>
        <v>0</v>
      </c>
      <c r="S346" s="46">
        <f t="shared" ca="1" si="72"/>
        <v>0</v>
      </c>
      <c r="T346" s="46">
        <f t="shared" ca="1" si="64"/>
        <v>0</v>
      </c>
      <c r="U346" s="46">
        <f>IFERROR(SUMIF('4.4製品課実績'!$A:$A,'4.仕掛品(製品課)'!A346,'4.4製品課実績'!D:D),"")</f>
        <v>0</v>
      </c>
      <c r="V346" s="46">
        <f t="shared" si="65"/>
        <v>0</v>
      </c>
      <c r="W346" s="46"/>
      <c r="X346" s="46">
        <f t="shared" si="66"/>
        <v>0</v>
      </c>
      <c r="Y346" s="46">
        <f t="shared" si="67"/>
        <v>0</v>
      </c>
      <c r="Z346" s="46">
        <f t="shared" si="68"/>
        <v>0</v>
      </c>
      <c r="AA346" s="46"/>
      <c r="AB346" s="46"/>
      <c r="AC346" s="46"/>
      <c r="AD346" s="46">
        <f t="shared" si="62"/>
        <v>0</v>
      </c>
      <c r="AE346" s="46">
        <f t="shared" ca="1" si="69"/>
        <v>0</v>
      </c>
      <c r="AF346" s="52">
        <f t="shared" ca="1" si="70"/>
        <v>0</v>
      </c>
      <c r="AG346" s="46">
        <f t="shared" si="73"/>
        <v>0</v>
      </c>
      <c r="AH346" s="46">
        <f t="shared" ca="1" si="74"/>
        <v>0</v>
      </c>
      <c r="AI346" s="46">
        <f>IFERROR(SUMIFS('4.3期末全在庫'!$G:$G,'4.3期末全在庫'!$B:$B,'4.仕掛品(製品課)'!A346,'4.3期末全在庫'!$K:$K,"半製品"),"")</f>
        <v>0</v>
      </c>
      <c r="AJ346" s="47"/>
      <c r="AK346" s="46">
        <f t="shared" ca="1" si="75"/>
        <v>0</v>
      </c>
      <c r="AL346" s="48"/>
      <c r="AM346" s="50"/>
      <c r="AN346" s="7">
        <v>0</v>
      </c>
      <c r="AO346" s="4">
        <v>955.92288719950773</v>
      </c>
      <c r="AQ346" s="3">
        <f t="shared" ca="1" si="76"/>
        <v>0</v>
      </c>
    </row>
    <row r="347" spans="1:43" ht="13.5" customHeight="1">
      <c r="A347" s="40">
        <v>20230300008</v>
      </c>
      <c r="B347" s="41" t="s">
        <v>437</v>
      </c>
      <c r="C347" s="41" t="s">
        <v>202</v>
      </c>
      <c r="D347" s="41"/>
      <c r="E347" s="41">
        <v>650</v>
      </c>
      <c r="F347" s="41" t="s">
        <v>191</v>
      </c>
      <c r="G347" s="42">
        <f ca="1">IFERROR(VLOOKUP(F347,'[1]2.仕掛品(製造部)'!MY:NB,4,0),0)</f>
        <v>1.5731245205740305</v>
      </c>
      <c r="H347" s="43">
        <v>0</v>
      </c>
      <c r="I347" s="49"/>
      <c r="J347" s="43">
        <v>0</v>
      </c>
      <c r="K347" s="46">
        <f>IFERROR(SUMIF('4.4製品課実績'!$A:$A,'4.仕掛品(製品課)'!A347,'4.4製品課実績'!C:C),"")</f>
        <v>72</v>
      </c>
      <c r="L347" s="46">
        <f t="shared" ca="1" si="71"/>
        <v>73622.227562864631</v>
      </c>
      <c r="M347" s="46">
        <f t="shared" ca="1" si="63"/>
        <v>78589.208309468027</v>
      </c>
      <c r="N347" s="46"/>
      <c r="O347" s="46"/>
      <c r="P347" s="46"/>
      <c r="Q347" s="46"/>
      <c r="R347" s="52">
        <f ca="1">SUMIF('4.1製品別資材価格'!$A:$C,A347,'4.1製品別資材価格'!$C:$C)</f>
        <v>321.23829073972598</v>
      </c>
      <c r="S347" s="46">
        <f t="shared" ca="1" si="72"/>
        <v>23129.15693326027</v>
      </c>
      <c r="T347" s="46">
        <f t="shared" ca="1" si="64"/>
        <v>18285.548804966031</v>
      </c>
      <c r="U347" s="46">
        <f>IFERROR(SUMIF('4.4製品課実績'!$A:$A,'4.仕掛品(製品課)'!A347,'4.4製品課実績'!D:D),"")</f>
        <v>140</v>
      </c>
      <c r="V347" s="46">
        <f t="shared" si="65"/>
        <v>16105.819327711242</v>
      </c>
      <c r="W347" s="46"/>
      <c r="X347" s="46">
        <f t="shared" si="66"/>
        <v>0</v>
      </c>
      <c r="Y347" s="46">
        <f t="shared" si="67"/>
        <v>46800</v>
      </c>
      <c r="Z347" s="46">
        <f t="shared" si="68"/>
        <v>19945.741314224986</v>
      </c>
      <c r="AA347" s="46"/>
      <c r="AB347" s="46"/>
      <c r="AC347" s="46"/>
      <c r="AD347" s="46">
        <f t="shared" si="62"/>
        <v>72</v>
      </c>
      <c r="AE347" s="46">
        <f t="shared" ca="1" si="69"/>
        <v>132926.31775637029</v>
      </c>
      <c r="AF347" s="52">
        <f t="shared" ca="1" si="70"/>
        <v>1846.1988577273651</v>
      </c>
      <c r="AG347" s="46">
        <f t="shared" si="73"/>
        <v>0</v>
      </c>
      <c r="AH347" s="46">
        <f t="shared" ca="1" si="74"/>
        <v>0</v>
      </c>
      <c r="AI347" s="46">
        <f>IFERROR(SUMIFS('4.3期末全在庫'!$G:$G,'4.3期末全在庫'!$B:$B,'4.仕掛品(製品課)'!A347,'4.3期末全在庫'!$K:$K,"半製品"),"")</f>
        <v>0</v>
      </c>
      <c r="AJ347" s="47"/>
      <c r="AK347" s="46">
        <f t="shared" ca="1" si="75"/>
        <v>0</v>
      </c>
      <c r="AL347" s="48"/>
      <c r="AM347" s="50"/>
      <c r="AN347" s="7">
        <v>0</v>
      </c>
      <c r="AO347" s="4">
        <v>19.91162085749324</v>
      </c>
      <c r="AQ347" s="3" t="str">
        <f t="shared" ca="1" si="76"/>
        <v>ok</v>
      </c>
    </row>
    <row r="348" spans="1:43" ht="13.5" customHeight="1">
      <c r="A348" s="40">
        <v>20230300009</v>
      </c>
      <c r="B348" s="41" t="s">
        <v>438</v>
      </c>
      <c r="C348" s="41" t="s">
        <v>202</v>
      </c>
      <c r="D348" s="41"/>
      <c r="E348" s="41">
        <f>6.5*2</f>
        <v>13</v>
      </c>
      <c r="F348" s="41" t="s">
        <v>191</v>
      </c>
      <c r="G348" s="42">
        <f ca="1">IFERROR(VLOOKUP(F348,'[1]2.仕掛品(製造部)'!MY:NB,4,0),0)</f>
        <v>1.5731245205740305</v>
      </c>
      <c r="H348" s="43">
        <v>0</v>
      </c>
      <c r="I348" s="49"/>
      <c r="J348" s="43">
        <v>0</v>
      </c>
      <c r="K348" s="46">
        <f>IFERROR(SUMIF('4.4製品課実績'!$A:$A,'4.仕掛品(製品課)'!A348,'4.4製品課実績'!C:C),"")</f>
        <v>0</v>
      </c>
      <c r="L348" s="46">
        <f t="shared" ca="1" si="71"/>
        <v>0</v>
      </c>
      <c r="M348" s="46">
        <f t="shared" ca="1" si="63"/>
        <v>0</v>
      </c>
      <c r="N348" s="46"/>
      <c r="O348" s="46"/>
      <c r="P348" s="46"/>
      <c r="Q348" s="46"/>
      <c r="R348" s="52">
        <f ca="1">SUMIF('4.1製品別資材価格'!$A:$C,A348,'4.1製品別資材価格'!$C:$C)</f>
        <v>0</v>
      </c>
      <c r="S348" s="46">
        <f t="shared" ca="1" si="72"/>
        <v>0</v>
      </c>
      <c r="T348" s="46">
        <f t="shared" ca="1" si="64"/>
        <v>0</v>
      </c>
      <c r="U348" s="46">
        <f>IFERROR(SUMIF('4.4製品課実績'!$A:$A,'4.仕掛品(製品課)'!A348,'4.4製品課実績'!D:D),"")</f>
        <v>0</v>
      </c>
      <c r="V348" s="46">
        <f t="shared" si="65"/>
        <v>0</v>
      </c>
      <c r="W348" s="46"/>
      <c r="X348" s="46">
        <f t="shared" si="66"/>
        <v>0</v>
      </c>
      <c r="Y348" s="46">
        <f t="shared" si="67"/>
        <v>0</v>
      </c>
      <c r="Z348" s="46">
        <f t="shared" si="68"/>
        <v>0</v>
      </c>
      <c r="AA348" s="46"/>
      <c r="AB348" s="46"/>
      <c r="AC348" s="46"/>
      <c r="AD348" s="46">
        <f>K348-N348-AB348</f>
        <v>0</v>
      </c>
      <c r="AE348" s="46">
        <f t="shared" ca="1" si="69"/>
        <v>0</v>
      </c>
      <c r="AF348" s="52">
        <f t="shared" ca="1" si="70"/>
        <v>0</v>
      </c>
      <c r="AG348" s="46">
        <f t="shared" si="73"/>
        <v>0</v>
      </c>
      <c r="AH348" s="46">
        <f t="shared" ca="1" si="74"/>
        <v>0</v>
      </c>
      <c r="AI348" s="46">
        <f>IFERROR(SUMIFS('4.3期末全在庫'!$G:$G,'4.3期末全在庫'!$B:$B,'4.仕掛品(製品課)'!A348,'4.3期末全在庫'!$K:$K,"半製品"),"")</f>
        <v>0</v>
      </c>
      <c r="AJ348" s="47"/>
      <c r="AK348" s="46">
        <f t="shared" ca="1" si="75"/>
        <v>0</v>
      </c>
      <c r="AL348" s="48"/>
      <c r="AM348" s="50"/>
      <c r="AN348" s="7">
        <v>0</v>
      </c>
      <c r="AO348" s="4">
        <v>130.25509026044762</v>
      </c>
      <c r="AQ348" s="3">
        <f t="shared" ca="1" si="76"/>
        <v>0</v>
      </c>
    </row>
    <row r="349" spans="1:43" ht="13.5" customHeight="1">
      <c r="A349" s="40">
        <v>20230300007</v>
      </c>
      <c r="B349" s="41" t="s">
        <v>439</v>
      </c>
      <c r="C349" s="41" t="s">
        <v>202</v>
      </c>
      <c r="D349" s="41"/>
      <c r="E349" s="41">
        <v>1000</v>
      </c>
      <c r="F349" s="41" t="s">
        <v>440</v>
      </c>
      <c r="G349" s="42">
        <f ca="1">IFERROR(VLOOKUP(F349,'[1]2.仕掛品(製造部)'!MY:NB,4,0),0)</f>
        <v>1.1377407634403505</v>
      </c>
      <c r="H349" s="43">
        <v>0</v>
      </c>
      <c r="I349" s="49"/>
      <c r="J349" s="43">
        <v>0</v>
      </c>
      <c r="K349" s="46">
        <f>IFERROR(SUMIF('4.4製品課実績'!$A:$A,'4.仕掛品(製品課)'!A349,'4.4製品課実績'!C:C),"")</f>
        <v>0</v>
      </c>
      <c r="L349" s="46">
        <f t="shared" ca="1" si="71"/>
        <v>0</v>
      </c>
      <c r="M349" s="46">
        <f t="shared" ca="1" si="63"/>
        <v>0</v>
      </c>
      <c r="N349" s="46"/>
      <c r="O349" s="46"/>
      <c r="P349" s="46"/>
      <c r="Q349" s="46"/>
      <c r="R349" s="52">
        <f ca="1">SUMIF('4.1製品別資材価格'!$A:$C,A349,'4.1製品別資材価格'!$C:$C)</f>
        <v>0</v>
      </c>
      <c r="S349" s="46">
        <f t="shared" ca="1" si="72"/>
        <v>0</v>
      </c>
      <c r="T349" s="46">
        <f t="shared" ca="1" si="64"/>
        <v>0</v>
      </c>
      <c r="U349" s="46">
        <f>IFERROR(SUMIF('4.4製品課実績'!$A:$A,'4.仕掛品(製品課)'!A349,'4.4製品課実績'!D:D),"")</f>
        <v>0</v>
      </c>
      <c r="V349" s="46">
        <f t="shared" si="65"/>
        <v>0</v>
      </c>
      <c r="W349" s="46"/>
      <c r="X349" s="46">
        <f t="shared" si="66"/>
        <v>0</v>
      </c>
      <c r="Y349" s="46">
        <f t="shared" si="67"/>
        <v>0</v>
      </c>
      <c r="Z349" s="46">
        <f t="shared" si="68"/>
        <v>0</v>
      </c>
      <c r="AA349" s="46"/>
      <c r="AB349" s="46"/>
      <c r="AC349" s="46"/>
      <c r="AD349" s="46">
        <f t="shared" ref="AD349:AD412" si="77">K349-N349-AB349</f>
        <v>0</v>
      </c>
      <c r="AE349" s="46">
        <f t="shared" ca="1" si="69"/>
        <v>0</v>
      </c>
      <c r="AF349" s="52">
        <f t="shared" ca="1" si="70"/>
        <v>0</v>
      </c>
      <c r="AG349" s="46">
        <f t="shared" si="73"/>
        <v>0</v>
      </c>
      <c r="AH349" s="46">
        <f t="shared" ca="1" si="74"/>
        <v>0</v>
      </c>
      <c r="AI349" s="46">
        <f>IFERROR(SUMIFS('4.3期末全在庫'!$G:$G,'4.3期末全在庫'!$B:$B,'4.仕掛品(製品課)'!A349,'4.3期末全在庫'!$K:$K,"半製品"),"")</f>
        <v>0</v>
      </c>
      <c r="AJ349" s="47"/>
      <c r="AK349" s="46">
        <f t="shared" ca="1" si="75"/>
        <v>0</v>
      </c>
      <c r="AL349" s="48"/>
      <c r="AM349" s="50"/>
      <c r="AN349" s="7">
        <v>0</v>
      </c>
      <c r="AO349" s="4">
        <v>130.25509026044762</v>
      </c>
      <c r="AQ349" s="3">
        <f t="shared" ca="1" si="76"/>
        <v>0</v>
      </c>
    </row>
    <row r="350" spans="1:43" ht="13.5" customHeight="1">
      <c r="A350" s="40">
        <v>20230600001</v>
      </c>
      <c r="B350" s="41" t="s">
        <v>441</v>
      </c>
      <c r="C350" s="41" t="s">
        <v>202</v>
      </c>
      <c r="D350" s="41"/>
      <c r="E350" s="41">
        <v>500</v>
      </c>
      <c r="F350" s="41" t="s">
        <v>333</v>
      </c>
      <c r="G350" s="42">
        <f ca="1">IFERROR(VLOOKUP(F350,'[1]2.仕掛品(製造部)'!MY:NB,4,0),0)</f>
        <v>1.8947649106326334</v>
      </c>
      <c r="H350" s="43">
        <v>0</v>
      </c>
      <c r="I350" s="49"/>
      <c r="J350" s="43">
        <v>0</v>
      </c>
      <c r="K350" s="46">
        <f>IFERROR(SUMIF('4.4製品課実績'!$A:$A,'4.仕掛品(製品課)'!A350,'4.4製品課実績'!C:C),"")</f>
        <v>0</v>
      </c>
      <c r="L350" s="46">
        <f t="shared" ca="1" si="71"/>
        <v>0</v>
      </c>
      <c r="M350" s="46">
        <f t="shared" ca="1" si="63"/>
        <v>0</v>
      </c>
      <c r="N350" s="46"/>
      <c r="O350" s="46"/>
      <c r="P350" s="46"/>
      <c r="Q350" s="46"/>
      <c r="R350" s="52">
        <f ca="1">SUMIF('4.1製品別資材価格'!$A:$C,A350,'4.1製品別資材価格'!$C:$C)</f>
        <v>0</v>
      </c>
      <c r="S350" s="46">
        <f t="shared" ca="1" si="72"/>
        <v>0</v>
      </c>
      <c r="T350" s="46">
        <f t="shared" ca="1" si="64"/>
        <v>0</v>
      </c>
      <c r="U350" s="46">
        <f>IFERROR(SUMIF('4.4製品課実績'!$A:$A,'4.仕掛品(製品課)'!A350,'4.4製品課実績'!D:D),"")</f>
        <v>0</v>
      </c>
      <c r="V350" s="46">
        <f t="shared" si="65"/>
        <v>0</v>
      </c>
      <c r="W350" s="46"/>
      <c r="X350" s="46">
        <f t="shared" si="66"/>
        <v>0</v>
      </c>
      <c r="Y350" s="46">
        <f t="shared" si="67"/>
        <v>0</v>
      </c>
      <c r="Z350" s="46">
        <f t="shared" si="68"/>
        <v>0</v>
      </c>
      <c r="AA350" s="46"/>
      <c r="AB350" s="46"/>
      <c r="AC350" s="46"/>
      <c r="AD350" s="46">
        <f t="shared" si="77"/>
        <v>0</v>
      </c>
      <c r="AE350" s="46">
        <f t="shared" ca="1" si="69"/>
        <v>0</v>
      </c>
      <c r="AF350" s="52">
        <f t="shared" ca="1" si="70"/>
        <v>0</v>
      </c>
      <c r="AG350" s="46">
        <f t="shared" si="73"/>
        <v>0</v>
      </c>
      <c r="AH350" s="46">
        <f t="shared" ca="1" si="74"/>
        <v>0</v>
      </c>
      <c r="AI350" s="46">
        <f>IFERROR(SUMIFS('4.3期末全在庫'!$G:$G,'4.3期末全在庫'!$B:$B,'4.仕掛品(製品課)'!A350,'4.3期末全在庫'!$K:$K,"半製品"),"")</f>
        <v>0</v>
      </c>
      <c r="AJ350" s="47"/>
      <c r="AK350" s="46">
        <f t="shared" ca="1" si="75"/>
        <v>0</v>
      </c>
      <c r="AL350" s="48"/>
      <c r="AM350" s="50"/>
      <c r="AN350" s="7">
        <v>0</v>
      </c>
      <c r="AO350" s="4">
        <v>130.25509026044762</v>
      </c>
      <c r="AQ350" s="3">
        <f t="shared" ca="1" si="76"/>
        <v>0</v>
      </c>
    </row>
    <row r="351" spans="1:43" ht="13.5" customHeight="1">
      <c r="A351" s="40">
        <v>20230600002</v>
      </c>
      <c r="B351" s="41" t="s">
        <v>442</v>
      </c>
      <c r="C351" s="41" t="s">
        <v>202</v>
      </c>
      <c r="D351" s="41"/>
      <c r="E351" s="41">
        <v>50</v>
      </c>
      <c r="F351" s="41" t="s">
        <v>333</v>
      </c>
      <c r="G351" s="42">
        <f ca="1">IFERROR(VLOOKUP(F351,'[1]2.仕掛品(製造部)'!MY:NB,4,0),0)</f>
        <v>1.8947649106326334</v>
      </c>
      <c r="H351" s="43">
        <v>0</v>
      </c>
      <c r="I351" s="49"/>
      <c r="J351" s="43">
        <v>0</v>
      </c>
      <c r="K351" s="46">
        <f>IFERROR(SUMIF('4.4製品課実績'!$A:$A,'4.仕掛品(製品課)'!A351,'4.4製品課実績'!C:C),"")</f>
        <v>0</v>
      </c>
      <c r="L351" s="46">
        <f t="shared" ca="1" si="71"/>
        <v>0</v>
      </c>
      <c r="M351" s="46">
        <f t="shared" ca="1" si="63"/>
        <v>0</v>
      </c>
      <c r="N351" s="46"/>
      <c r="O351" s="46"/>
      <c r="P351" s="46"/>
      <c r="Q351" s="46"/>
      <c r="R351" s="52">
        <f ca="1">SUMIF('4.1製品別資材価格'!$A:$C,A351,'4.1製品別資材価格'!$C:$C)</f>
        <v>0</v>
      </c>
      <c r="S351" s="46">
        <f t="shared" ca="1" si="72"/>
        <v>0</v>
      </c>
      <c r="T351" s="46">
        <f t="shared" ca="1" si="64"/>
        <v>0</v>
      </c>
      <c r="U351" s="46">
        <f>IFERROR(SUMIF('4.4製品課実績'!$A:$A,'4.仕掛品(製品課)'!A351,'4.4製品課実績'!D:D),"")</f>
        <v>0</v>
      </c>
      <c r="V351" s="46">
        <f t="shared" si="65"/>
        <v>0</v>
      </c>
      <c r="W351" s="46"/>
      <c r="X351" s="46">
        <f t="shared" si="66"/>
        <v>0</v>
      </c>
      <c r="Y351" s="46">
        <f t="shared" si="67"/>
        <v>0</v>
      </c>
      <c r="Z351" s="46">
        <f t="shared" si="68"/>
        <v>0</v>
      </c>
      <c r="AA351" s="46"/>
      <c r="AB351" s="46"/>
      <c r="AC351" s="46"/>
      <c r="AD351" s="46">
        <f t="shared" si="77"/>
        <v>0</v>
      </c>
      <c r="AE351" s="46">
        <f t="shared" ca="1" si="69"/>
        <v>0</v>
      </c>
      <c r="AF351" s="52">
        <f t="shared" ca="1" si="70"/>
        <v>0</v>
      </c>
      <c r="AG351" s="46">
        <f t="shared" si="73"/>
        <v>0</v>
      </c>
      <c r="AH351" s="46">
        <f t="shared" ca="1" si="74"/>
        <v>0</v>
      </c>
      <c r="AI351" s="46">
        <f>IFERROR(SUMIFS('4.3期末全在庫'!$G:$G,'4.3期末全在庫'!$B:$B,'4.仕掛品(製品課)'!A351,'4.3期末全在庫'!$K:$K,"半製品"),"")</f>
        <v>0</v>
      </c>
      <c r="AJ351" s="47"/>
      <c r="AK351" s="46">
        <f t="shared" ca="1" si="75"/>
        <v>0</v>
      </c>
      <c r="AL351" s="48"/>
      <c r="AM351" s="50"/>
      <c r="AN351" s="7">
        <v>0</v>
      </c>
      <c r="AO351" s="4">
        <v>130.25509026044762</v>
      </c>
      <c r="AQ351" s="3">
        <f t="shared" ca="1" si="76"/>
        <v>0</v>
      </c>
    </row>
    <row r="352" spans="1:43" ht="13.5" customHeight="1">
      <c r="A352" s="40">
        <v>20230600044</v>
      </c>
      <c r="B352" s="41" t="s">
        <v>443</v>
      </c>
      <c r="C352" s="41" t="s">
        <v>202</v>
      </c>
      <c r="D352" s="41"/>
      <c r="E352" s="41">
        <v>77.5</v>
      </c>
      <c r="F352" s="41" t="s">
        <v>193</v>
      </c>
      <c r="G352" s="42">
        <f ca="1">IFERROR(VLOOKUP(F352,'[1]2.仕掛品(製造部)'!MY:NB,4,0),0)</f>
        <v>1.394799007378682</v>
      </c>
      <c r="H352" s="43">
        <v>0</v>
      </c>
      <c r="I352" s="49"/>
      <c r="J352" s="43">
        <v>0</v>
      </c>
      <c r="K352" s="46">
        <f>IFERROR(SUMIF('4.4製品課実績'!$A:$A,'4.仕掛品(製品課)'!A352,'4.4製品課実績'!C:C),"")</f>
        <v>190400</v>
      </c>
      <c r="L352" s="46">
        <f t="shared" ca="1" si="71"/>
        <v>20581654.15287983</v>
      </c>
      <c r="M352" s="46">
        <f t="shared" ca="1" si="63"/>
        <v>21970211.43095611</v>
      </c>
      <c r="N352" s="46"/>
      <c r="O352" s="46"/>
      <c r="P352" s="46"/>
      <c r="Q352" s="46"/>
      <c r="R352" s="52">
        <f ca="1">SUMIF('4.1製品別資材価格'!$A:$C,A352,'4.1製品別資材価格'!$C:$C)</f>
        <v>33.686435513647524</v>
      </c>
      <c r="S352" s="46">
        <f t="shared" ca="1" si="72"/>
        <v>6413897.3217984885</v>
      </c>
      <c r="T352" s="46">
        <f t="shared" ca="1" si="64"/>
        <v>5070726.6523464778</v>
      </c>
      <c r="U352" s="46">
        <f>IFERROR(SUMIF('4.4製品課実績'!$A:$A,'4.仕掛品(製品課)'!A352,'4.4製品課実績'!D:D),"")</f>
        <v>43670</v>
      </c>
      <c r="V352" s="46">
        <f t="shared" si="65"/>
        <v>5023865.2145796418</v>
      </c>
      <c r="W352" s="46"/>
      <c r="X352" s="46">
        <f t="shared" si="66"/>
        <v>0</v>
      </c>
      <c r="Y352" s="46">
        <f t="shared" si="67"/>
        <v>14756000</v>
      </c>
      <c r="Z352" s="46">
        <f t="shared" si="68"/>
        <v>6288875.1887329891</v>
      </c>
      <c r="AA352" s="46"/>
      <c r="AB352" s="46"/>
      <c r="AC352" s="46"/>
      <c r="AD352" s="46">
        <f t="shared" si="77"/>
        <v>190400</v>
      </c>
      <c r="AE352" s="46">
        <f t="shared" ca="1" si="69"/>
        <v>38353678.486615218</v>
      </c>
      <c r="AF352" s="52">
        <f t="shared" ca="1" si="70"/>
        <v>201.43738700953372</v>
      </c>
      <c r="AG352" s="46">
        <f t="shared" si="73"/>
        <v>0</v>
      </c>
      <c r="AH352" s="46">
        <f t="shared" ca="1" si="74"/>
        <v>0</v>
      </c>
      <c r="AI352" s="46">
        <f>IFERROR(SUMIFS('4.3期末全在庫'!$G:$G,'4.3期末全在庫'!$B:$B,'4.仕掛品(製品課)'!A352,'4.3期末全在庫'!$K:$K,"半製品"),"")</f>
        <v>0</v>
      </c>
      <c r="AJ352" s="47"/>
      <c r="AK352" s="46">
        <f t="shared" ca="1" si="75"/>
        <v>0</v>
      </c>
      <c r="AL352" s="48"/>
      <c r="AM352" s="50"/>
      <c r="AN352" s="7">
        <v>0</v>
      </c>
      <c r="AO352" s="4">
        <v>130.25509026044762</v>
      </c>
      <c r="AQ352" s="3" t="str">
        <f t="shared" ca="1" si="76"/>
        <v>ok</v>
      </c>
    </row>
    <row r="353" spans="1:43" ht="13.5" customHeight="1">
      <c r="A353" s="40">
        <v>20230600045</v>
      </c>
      <c r="B353" s="41" t="s">
        <v>444</v>
      </c>
      <c r="C353" s="41" t="s">
        <v>202</v>
      </c>
      <c r="D353" s="41"/>
      <c r="E353" s="41">
        <v>20</v>
      </c>
      <c r="F353" s="41" t="s">
        <v>193</v>
      </c>
      <c r="G353" s="42">
        <f ca="1">IFERROR(VLOOKUP(F353,'[1]2.仕掛品(製造部)'!MY:NB,4,0),0)</f>
        <v>1.394799007378682</v>
      </c>
      <c r="H353" s="43">
        <v>0</v>
      </c>
      <c r="I353" s="49"/>
      <c r="J353" s="43">
        <v>0</v>
      </c>
      <c r="K353" s="46">
        <f>IFERROR(SUMIF('4.4製品課実績'!$A:$A,'4.仕掛品(製品課)'!A353,'4.4製品課実績'!C:C),"")</f>
        <v>8500</v>
      </c>
      <c r="L353" s="46">
        <f t="shared" ca="1" si="71"/>
        <v>237115.83125437592</v>
      </c>
      <c r="M353" s="46">
        <f t="shared" ca="1" si="63"/>
        <v>253113.03491884921</v>
      </c>
      <c r="N353" s="46"/>
      <c r="O353" s="46"/>
      <c r="P353" s="46"/>
      <c r="Q353" s="46"/>
      <c r="R353" s="52">
        <f ca="1">SUMIF('4.1製品別資材価格'!$A:$C,A353,'4.1製品別資材価格'!$C:$C)</f>
        <v>31.718522716609286</v>
      </c>
      <c r="S353" s="46">
        <f t="shared" ca="1" si="72"/>
        <v>269607.44309117895</v>
      </c>
      <c r="T353" s="46">
        <f t="shared" ca="1" si="64"/>
        <v>213147.41704815507</v>
      </c>
      <c r="U353" s="46">
        <f>IFERROR(SUMIF('4.4製品課実績'!$A:$A,'4.仕掛品(製品課)'!A353,'4.4製品課実績'!D:D),"")</f>
        <v>1945</v>
      </c>
      <c r="V353" s="46">
        <f t="shared" si="65"/>
        <v>223755.84708855973</v>
      </c>
      <c r="W353" s="46"/>
      <c r="X353" s="46">
        <f t="shared" si="66"/>
        <v>0</v>
      </c>
      <c r="Y353" s="46">
        <f t="shared" si="67"/>
        <v>170000</v>
      </c>
      <c r="Z353" s="46">
        <f t="shared" si="68"/>
        <v>72452.479132868539</v>
      </c>
      <c r="AA353" s="46"/>
      <c r="AB353" s="46"/>
      <c r="AC353" s="46"/>
      <c r="AD353" s="46">
        <f t="shared" si="77"/>
        <v>8500</v>
      </c>
      <c r="AE353" s="46">
        <f t="shared" ca="1" si="69"/>
        <v>762468.77818843257</v>
      </c>
      <c r="AF353" s="52">
        <f t="shared" ca="1" si="70"/>
        <v>89.702209198639125</v>
      </c>
      <c r="AG353" s="46">
        <f t="shared" si="73"/>
        <v>0</v>
      </c>
      <c r="AH353" s="46">
        <f t="shared" ca="1" si="74"/>
        <v>0</v>
      </c>
      <c r="AI353" s="46">
        <f>IFERROR(SUMIFS('4.3期末全在庫'!$G:$G,'4.3期末全在庫'!$B:$B,'4.仕掛品(製品課)'!A353,'4.3期末全在庫'!$K:$K,"半製品"),"")</f>
        <v>0</v>
      </c>
      <c r="AJ353" s="47"/>
      <c r="AK353" s="46">
        <f t="shared" ca="1" si="75"/>
        <v>0</v>
      </c>
      <c r="AL353" s="48"/>
      <c r="AM353" s="50"/>
      <c r="AN353" s="7">
        <v>0</v>
      </c>
      <c r="AO353" s="4">
        <v>130.25509026044762</v>
      </c>
      <c r="AQ353" s="3" t="str">
        <f t="shared" ca="1" si="76"/>
        <v>ok</v>
      </c>
    </row>
    <row r="354" spans="1:43" ht="13.5" customHeight="1">
      <c r="A354" s="40">
        <v>20230600046</v>
      </c>
      <c r="B354" s="41" t="s">
        <v>445</v>
      </c>
      <c r="C354" s="41" t="s">
        <v>202</v>
      </c>
      <c r="D354" s="41"/>
      <c r="E354" s="41">
        <v>2.5</v>
      </c>
      <c r="F354" s="41" t="s">
        <v>193</v>
      </c>
      <c r="G354" s="42">
        <f ca="1">IFERROR(VLOOKUP(F354,'[1]2.仕掛品(製造部)'!MY:NB,4,0),0)</f>
        <v>1.394799007378682</v>
      </c>
      <c r="H354" s="43">
        <v>0</v>
      </c>
      <c r="I354" s="49"/>
      <c r="J354" s="43">
        <v>0</v>
      </c>
      <c r="K354" s="46">
        <f>IFERROR(SUMIF('4.4製品課実績'!$A:$A,'4.仕掛品(製品課)'!A354,'4.4製品課実績'!C:C),"")</f>
        <v>212000</v>
      </c>
      <c r="L354" s="46">
        <f t="shared" ca="1" si="71"/>
        <v>739243.47391070146</v>
      </c>
      <c r="M354" s="46">
        <f t="shared" ca="1" si="63"/>
        <v>789117.10886464757</v>
      </c>
      <c r="N354" s="46"/>
      <c r="O354" s="46"/>
      <c r="P354" s="46"/>
      <c r="Q354" s="46"/>
      <c r="R354" s="52">
        <f ca="1">SUMIF('4.1製品別資材価格'!$A:$C,A354,'4.1製品別資材価格'!$C:$C)</f>
        <v>5.1292794016654462</v>
      </c>
      <c r="S354" s="46">
        <f t="shared" ca="1" si="72"/>
        <v>1087407.2331530745</v>
      </c>
      <c r="T354" s="46">
        <f t="shared" ca="1" si="64"/>
        <v>859687.10792481131</v>
      </c>
      <c r="U354" s="46">
        <f>IFERROR(SUMIF('4.4製品課実績'!$A:$A,'4.仕掛品(製品課)'!A354,'4.4製品課実績'!D:D),"")</f>
        <v>19655</v>
      </c>
      <c r="V354" s="46">
        <f t="shared" si="65"/>
        <v>2261141.9920440316</v>
      </c>
      <c r="W354" s="46"/>
      <c r="X354" s="46">
        <f t="shared" si="66"/>
        <v>0</v>
      </c>
      <c r="Y354" s="46">
        <f t="shared" si="67"/>
        <v>530000</v>
      </c>
      <c r="Z354" s="46">
        <f t="shared" si="68"/>
        <v>225881.25847306073</v>
      </c>
      <c r="AA354" s="46"/>
      <c r="AB354" s="46"/>
      <c r="AC354" s="46"/>
      <c r="AD354" s="46">
        <f t="shared" si="77"/>
        <v>212000</v>
      </c>
      <c r="AE354" s="46">
        <f t="shared" ca="1" si="69"/>
        <v>4135827.4673065515</v>
      </c>
      <c r="AF354" s="52">
        <f t="shared" ca="1" si="70"/>
        <v>19.508620128804488</v>
      </c>
      <c r="AG354" s="46">
        <f t="shared" si="73"/>
        <v>0</v>
      </c>
      <c r="AH354" s="46">
        <f t="shared" ca="1" si="74"/>
        <v>0</v>
      </c>
      <c r="AI354" s="46">
        <f>IFERROR(SUMIFS('4.3期末全在庫'!$G:$G,'4.3期末全在庫'!$B:$B,'4.仕掛品(製品課)'!A354,'4.3期末全在庫'!$K:$K,"半製品"),"")</f>
        <v>0</v>
      </c>
      <c r="AJ354" s="47"/>
      <c r="AK354" s="46">
        <f t="shared" ca="1" si="75"/>
        <v>0</v>
      </c>
      <c r="AL354" s="48"/>
      <c r="AM354" s="50"/>
      <c r="AN354" s="7">
        <v>0</v>
      </c>
      <c r="AO354" s="4">
        <v>130.25509026044762</v>
      </c>
      <c r="AQ354" s="3" t="str">
        <f t="shared" ca="1" si="76"/>
        <v>ok</v>
      </c>
    </row>
    <row r="355" spans="1:43" ht="13.5" customHeight="1">
      <c r="A355" s="40">
        <v>20230700024</v>
      </c>
      <c r="B355" s="41" t="s">
        <v>446</v>
      </c>
      <c r="C355" s="41" t="s">
        <v>202</v>
      </c>
      <c r="D355" s="41"/>
      <c r="E355" s="41">
        <v>5</v>
      </c>
      <c r="F355" s="41" t="s">
        <v>126</v>
      </c>
      <c r="G355" s="42">
        <f ca="1">IFERROR(VLOOKUP(F355,'[1]2.仕掛品(製造部)'!MY:NB,4,0),0)</f>
        <v>1.2657092176984073</v>
      </c>
      <c r="H355" s="43">
        <v>0</v>
      </c>
      <c r="I355" s="49"/>
      <c r="J355" s="43">
        <v>0</v>
      </c>
      <c r="K355" s="46">
        <f>IFERROR(SUMIF('4.4製品課実績'!$A:$A,'4.仕掛品(製品課)'!A355,'4.4製品課実績'!C:C),"")</f>
        <v>21</v>
      </c>
      <c r="L355" s="46">
        <f t="shared" ca="1" si="71"/>
        <v>132.89946785833277</v>
      </c>
      <c r="M355" s="46">
        <f t="shared" ca="1" si="63"/>
        <v>141.86563364736054</v>
      </c>
      <c r="N355" s="46"/>
      <c r="O355" s="46"/>
      <c r="P355" s="46"/>
      <c r="Q355" s="46"/>
      <c r="R355" s="52">
        <f ca="1">SUMIF('4.1製品別資材価格'!$A:$C,A355,'4.1製品別資材価格'!$C:$C)</f>
        <v>194.78211174429222</v>
      </c>
      <c r="S355" s="46">
        <f t="shared" ca="1" si="72"/>
        <v>4090.4243466301368</v>
      </c>
      <c r="T355" s="46">
        <f t="shared" ca="1" si="64"/>
        <v>3233.8253503641004</v>
      </c>
      <c r="U355" s="46">
        <f>IFERROR(SUMIF('4.4製品課実績'!$A:$A,'4.仕掛品(製品課)'!A355,'4.4製品課実績'!D:D),"")</f>
        <v>310</v>
      </c>
      <c r="V355" s="46">
        <f t="shared" si="65"/>
        <v>35662.885654217745</v>
      </c>
      <c r="W355" s="46"/>
      <c r="X355" s="46">
        <f t="shared" si="66"/>
        <v>0</v>
      </c>
      <c r="Y355" s="46">
        <f t="shared" si="67"/>
        <v>105</v>
      </c>
      <c r="Z355" s="46">
        <f t="shared" si="68"/>
        <v>44.750060640889394</v>
      </c>
      <c r="AA355" s="46"/>
      <c r="AB355" s="46"/>
      <c r="AC355" s="46"/>
      <c r="AD355" s="46">
        <f t="shared" si="77"/>
        <v>21</v>
      </c>
      <c r="AE355" s="46">
        <f t="shared" ca="1" si="69"/>
        <v>39083.326698870093</v>
      </c>
      <c r="AF355" s="52">
        <f t="shared" ca="1" si="70"/>
        <v>1861.1107951842901</v>
      </c>
      <c r="AG355" s="46">
        <f t="shared" si="73"/>
        <v>0</v>
      </c>
      <c r="AH355" s="46">
        <f t="shared" ca="1" si="74"/>
        <v>0</v>
      </c>
      <c r="AI355" s="46">
        <f>IFERROR(SUMIFS('4.3期末全在庫'!$G:$G,'4.3期末全在庫'!$B:$B,'4.仕掛品(製品課)'!A355,'4.3期末全在庫'!$K:$K,"半製品"),"")</f>
        <v>0</v>
      </c>
      <c r="AJ355" s="47"/>
      <c r="AK355" s="46">
        <f t="shared" ca="1" si="75"/>
        <v>0</v>
      </c>
      <c r="AL355" s="48"/>
      <c r="AM355" s="50"/>
      <c r="AN355" s="7">
        <v>0</v>
      </c>
      <c r="AO355" s="4">
        <v>130.25509026044762</v>
      </c>
      <c r="AQ355" s="3" t="str">
        <f t="shared" ca="1" si="76"/>
        <v>ok</v>
      </c>
    </row>
    <row r="356" spans="1:43" ht="13.5" customHeight="1">
      <c r="A356" s="40">
        <v>20231100072</v>
      </c>
      <c r="B356" s="41" t="s">
        <v>447</v>
      </c>
      <c r="C356" s="41" t="s">
        <v>202</v>
      </c>
      <c r="D356" s="41"/>
      <c r="E356" s="41">
        <v>35</v>
      </c>
      <c r="F356" s="41" t="s">
        <v>219</v>
      </c>
      <c r="G356" s="42">
        <f ca="1">IFERROR(VLOOKUP(F356,'[1]2.仕掛品(製造部)'!MY:NB,4,0),0)</f>
        <v>1.3583251501585794</v>
      </c>
      <c r="H356" s="43">
        <v>0</v>
      </c>
      <c r="I356" s="49"/>
      <c r="J356" s="43">
        <v>0</v>
      </c>
      <c r="K356" s="46">
        <f>IFERROR(SUMIF('4.4製品課実績'!$A:$A,'4.仕掛品(製品課)'!A356,'4.4製品課実績'!C:C),"")</f>
        <v>3400</v>
      </c>
      <c r="L356" s="46">
        <f t="shared" ca="1" si="71"/>
        <v>161640.69286887094</v>
      </c>
      <c r="M356" s="46">
        <f t="shared" ca="1" si="63"/>
        <v>172545.90771939637</v>
      </c>
      <c r="N356" s="46"/>
      <c r="O356" s="46"/>
      <c r="P356" s="46"/>
      <c r="Q356" s="46"/>
      <c r="R356" s="52">
        <f ca="1">SUMIF('4.1製品別資材価格'!$A:$C,A356,'4.1製品別資材価格'!$C:$C)</f>
        <v>77.041258594488738</v>
      </c>
      <c r="S356" s="46">
        <f t="shared" ca="1" si="72"/>
        <v>261940.27922126171</v>
      </c>
      <c r="T356" s="46">
        <f t="shared" ca="1" si="64"/>
        <v>207085.87751415523</v>
      </c>
      <c r="U356" s="46">
        <f>IFERROR(SUMIF('4.4製品課実績'!$A:$A,'4.仕掛品(製品課)'!A356,'4.4製品課実績'!D:D),"")</f>
        <v>4435</v>
      </c>
      <c r="V356" s="46">
        <f t="shared" si="65"/>
        <v>510209.34798856685</v>
      </c>
      <c r="W356" s="46"/>
      <c r="X356" s="46">
        <f t="shared" si="66"/>
        <v>0</v>
      </c>
      <c r="Y356" s="46">
        <f t="shared" si="67"/>
        <v>119000</v>
      </c>
      <c r="Z356" s="46">
        <f t="shared" si="68"/>
        <v>50716.735393007977</v>
      </c>
      <c r="AA356" s="46"/>
      <c r="AB356" s="46"/>
      <c r="AC356" s="46"/>
      <c r="AD356" s="46">
        <f t="shared" si="77"/>
        <v>3400</v>
      </c>
      <c r="AE356" s="46">
        <f t="shared" ca="1" si="69"/>
        <v>940557.86861512647</v>
      </c>
      <c r="AF356" s="52">
        <f t="shared" ca="1" si="70"/>
        <v>276.63466723974307</v>
      </c>
      <c r="AG356" s="46">
        <f t="shared" si="73"/>
        <v>0</v>
      </c>
      <c r="AH356" s="46">
        <f t="shared" ca="1" si="74"/>
        <v>0</v>
      </c>
      <c r="AI356" s="46">
        <f>IFERROR(SUMIFS('4.3期末全在庫'!$G:$G,'4.3期末全在庫'!$B:$B,'4.仕掛品(製品課)'!A356,'4.3期末全在庫'!$K:$K,"半製品"),"")</f>
        <v>0</v>
      </c>
      <c r="AJ356" s="47"/>
      <c r="AK356" s="46">
        <f t="shared" ca="1" si="75"/>
        <v>0</v>
      </c>
      <c r="AL356" s="48"/>
      <c r="AM356" s="50"/>
      <c r="AN356" s="7">
        <v>0</v>
      </c>
      <c r="AO356" s="4">
        <v>130.25509026044762</v>
      </c>
      <c r="AQ356" s="3" t="str">
        <f t="shared" ca="1" si="76"/>
        <v>ok</v>
      </c>
    </row>
    <row r="357" spans="1:43" ht="13.5" customHeight="1">
      <c r="A357" s="40">
        <v>20231100073</v>
      </c>
      <c r="B357" s="41" t="s">
        <v>448</v>
      </c>
      <c r="C357" s="41" t="s">
        <v>202</v>
      </c>
      <c r="D357" s="41"/>
      <c r="E357" s="41">
        <v>150</v>
      </c>
      <c r="F357" s="41" t="s">
        <v>219</v>
      </c>
      <c r="G357" s="42">
        <f ca="1">IFERROR(VLOOKUP(F357,'[1]2.仕掛品(製造部)'!MY:NB,4,0),0)</f>
        <v>1.3583251501585794</v>
      </c>
      <c r="H357" s="43">
        <v>0</v>
      </c>
      <c r="I357" s="49"/>
      <c r="J357" s="43">
        <v>0</v>
      </c>
      <c r="K357" s="46">
        <f>IFERROR(SUMIF('4.4製品課実績'!$A:$A,'4.仕掛品(製品課)'!A357,'4.4製品課実績'!C:C),"")</f>
        <v>880</v>
      </c>
      <c r="L357" s="46">
        <f t="shared" ca="1" si="71"/>
        <v>179298.91982093247</v>
      </c>
      <c r="M357" s="46">
        <f t="shared" ca="1" si="63"/>
        <v>191395.46066353211</v>
      </c>
      <c r="N357" s="46"/>
      <c r="O357" s="46"/>
      <c r="P357" s="46"/>
      <c r="Q357" s="46"/>
      <c r="R357" s="52">
        <f ca="1">SUMIF('4.1製品別資材価格'!$A:$C,A357,'4.1製品別資材価格'!$C:$C)</f>
        <v>201.10052937473978</v>
      </c>
      <c r="S357" s="46">
        <f t="shared" ca="1" si="72"/>
        <v>176968.46584977102</v>
      </c>
      <c r="T357" s="46">
        <f t="shared" ca="1" si="64"/>
        <v>139908.49422542323</v>
      </c>
      <c r="U357" s="46">
        <f>IFERROR(SUMIF('4.4製品課実績'!$A:$A,'4.仕掛品(製品課)'!A357,'4.4製品課実績'!D:D),"")</f>
        <v>2345</v>
      </c>
      <c r="V357" s="46">
        <f t="shared" si="65"/>
        <v>269772.47373916331</v>
      </c>
      <c r="W357" s="46"/>
      <c r="X357" s="46">
        <f t="shared" si="66"/>
        <v>0</v>
      </c>
      <c r="Y357" s="46">
        <f t="shared" si="67"/>
        <v>132000</v>
      </c>
      <c r="Z357" s="46">
        <f t="shared" si="68"/>
        <v>56257.219091403807</v>
      </c>
      <c r="AA357" s="46"/>
      <c r="AB357" s="46"/>
      <c r="AC357" s="46"/>
      <c r="AD357" s="46">
        <f t="shared" si="77"/>
        <v>880</v>
      </c>
      <c r="AE357" s="46">
        <f t="shared" ca="1" si="69"/>
        <v>657333.64771952247</v>
      </c>
      <c r="AF357" s="52">
        <f t="shared" ca="1" si="70"/>
        <v>746.9700542267301</v>
      </c>
      <c r="AG357" s="46">
        <f t="shared" si="73"/>
        <v>0</v>
      </c>
      <c r="AH357" s="46">
        <f t="shared" ca="1" si="74"/>
        <v>0</v>
      </c>
      <c r="AI357" s="46">
        <f>IFERROR(SUMIFS('4.3期末全在庫'!$G:$G,'4.3期末全在庫'!$B:$B,'4.仕掛品(製品課)'!A357,'4.3期末全在庫'!$K:$K,"半製品"),"")</f>
        <v>0</v>
      </c>
      <c r="AJ357" s="47"/>
      <c r="AK357" s="46">
        <f t="shared" ca="1" si="75"/>
        <v>0</v>
      </c>
      <c r="AL357" s="48"/>
      <c r="AM357" s="50"/>
      <c r="AN357" s="7">
        <v>0</v>
      </c>
      <c r="AO357" s="4">
        <v>130.25509026044762</v>
      </c>
      <c r="AQ357" s="3" t="str">
        <f t="shared" ca="1" si="76"/>
        <v>ok</v>
      </c>
    </row>
    <row r="358" spans="1:43" ht="13.5" customHeight="1">
      <c r="A358" s="40">
        <v>20231100074</v>
      </c>
      <c r="B358" s="41" t="s">
        <v>449</v>
      </c>
      <c r="C358" s="41" t="s">
        <v>202</v>
      </c>
      <c r="D358" s="41"/>
      <c r="E358" s="41">
        <v>450</v>
      </c>
      <c r="F358" s="41" t="s">
        <v>219</v>
      </c>
      <c r="G358" s="42">
        <f ca="1">IFERROR(VLOOKUP(F358,'[1]2.仕掛品(製造部)'!MY:NB,4,0),0)</f>
        <v>1.3583251501585794</v>
      </c>
      <c r="H358" s="43">
        <v>0</v>
      </c>
      <c r="I358" s="49"/>
      <c r="J358" s="43">
        <v>0</v>
      </c>
      <c r="K358" s="46">
        <f>IFERROR(SUMIF('4.4製品課実績'!$A:$A,'4.仕掛品(製品課)'!A358,'4.4製品課実績'!C:C),"")</f>
        <v>350</v>
      </c>
      <c r="L358" s="46">
        <f t="shared" ca="1" si="71"/>
        <v>213936.21114997624</v>
      </c>
      <c r="M358" s="46">
        <f t="shared" ca="1" si="63"/>
        <v>228369.58374625989</v>
      </c>
      <c r="N358" s="46"/>
      <c r="O358" s="46"/>
      <c r="P358" s="46"/>
      <c r="Q358" s="46"/>
      <c r="R358" s="52">
        <f ca="1">SUMIF('4.1製品別資材価格'!$A:$C,A358,'4.1製品別資材価格'!$C:$C)</f>
        <v>1109.617676746562</v>
      </c>
      <c r="S358" s="46">
        <f t="shared" ca="1" si="72"/>
        <v>388366.18686129671</v>
      </c>
      <c r="T358" s="46">
        <f t="shared" ca="1" si="64"/>
        <v>307036.21772909025</v>
      </c>
      <c r="U358" s="46">
        <f>IFERROR(SUMIF('4.4製品課実績'!$A:$A,'4.仕掛品(製品課)'!A358,'4.4製品課実績'!D:D),"")</f>
        <v>3040</v>
      </c>
      <c r="V358" s="46">
        <f t="shared" si="65"/>
        <v>349726.36254458694</v>
      </c>
      <c r="W358" s="46"/>
      <c r="X358" s="46">
        <f t="shared" si="66"/>
        <v>0</v>
      </c>
      <c r="Y358" s="46">
        <f t="shared" si="67"/>
        <v>157500</v>
      </c>
      <c r="Z358" s="46">
        <f t="shared" si="68"/>
        <v>67125.090961334092</v>
      </c>
      <c r="AA358" s="46"/>
      <c r="AB358" s="46"/>
      <c r="AC358" s="46"/>
      <c r="AD358" s="46">
        <f t="shared" si="77"/>
        <v>350</v>
      </c>
      <c r="AE358" s="46">
        <f t="shared" ca="1" si="69"/>
        <v>952257.25498127122</v>
      </c>
      <c r="AF358" s="52">
        <f t="shared" ca="1" si="70"/>
        <v>2720.7350142322034</v>
      </c>
      <c r="AG358" s="46">
        <f t="shared" si="73"/>
        <v>0</v>
      </c>
      <c r="AH358" s="46">
        <f t="shared" ca="1" si="74"/>
        <v>0</v>
      </c>
      <c r="AI358" s="46">
        <f>IFERROR(SUMIFS('4.3期末全在庫'!$G:$G,'4.3期末全在庫'!$B:$B,'4.仕掛品(製品課)'!A358,'4.3期末全在庫'!$K:$K,"半製品"),"")</f>
        <v>0</v>
      </c>
      <c r="AJ358" s="47"/>
      <c r="AK358" s="46">
        <f t="shared" ca="1" si="75"/>
        <v>0</v>
      </c>
      <c r="AL358" s="48"/>
      <c r="AM358" s="50"/>
      <c r="AN358" s="7">
        <v>0</v>
      </c>
      <c r="AO358" s="4">
        <v>130.25509026044762</v>
      </c>
      <c r="AQ358" s="3" t="str">
        <f t="shared" ca="1" si="76"/>
        <v>ok</v>
      </c>
    </row>
    <row r="359" spans="1:43" ht="13.5" customHeight="1">
      <c r="A359" s="40">
        <v>20231200033</v>
      </c>
      <c r="B359" s="41" t="s">
        <v>450</v>
      </c>
      <c r="C359" s="41" t="s">
        <v>202</v>
      </c>
      <c r="D359" s="41"/>
      <c r="E359" s="41">
        <v>75</v>
      </c>
      <c r="F359" s="41" t="s">
        <v>180</v>
      </c>
      <c r="G359" s="42">
        <f ca="1">IFERROR(VLOOKUP(F359,'[1]2.仕掛品(製造部)'!MY:NB,4,0),0)</f>
        <v>1.3000228323212888</v>
      </c>
      <c r="H359" s="43">
        <v>0</v>
      </c>
      <c r="I359" s="49"/>
      <c r="J359" s="43">
        <v>0</v>
      </c>
      <c r="K359" s="46">
        <f>IFERROR(SUMIF('4.4製品課実績'!$A:$A,'4.仕掛品(製品課)'!A359,'4.4製品課実績'!C:C),"")</f>
        <v>60</v>
      </c>
      <c r="L359" s="46">
        <f t="shared" ca="1" si="71"/>
        <v>5850.102745445799</v>
      </c>
      <c r="M359" s="46">
        <f t="shared" ca="1" si="63"/>
        <v>6244.7844694872156</v>
      </c>
      <c r="N359" s="46"/>
      <c r="O359" s="46"/>
      <c r="P359" s="46"/>
      <c r="Q359" s="46"/>
      <c r="R359" s="52">
        <f ca="1">SUMIF('4.1製品別資材価格'!$A:$C,A359,'4.1製品別資材価格'!$C:$C)</f>
        <v>138.88232732190238</v>
      </c>
      <c r="S359" s="46">
        <f t="shared" ca="1" si="72"/>
        <v>8332.9396393141433</v>
      </c>
      <c r="T359" s="46">
        <f t="shared" ca="1" si="64"/>
        <v>6587.8914178838813</v>
      </c>
      <c r="U359" s="46">
        <f>IFERROR(SUMIF('4.4製品課実績'!$A:$A,'4.仕掛品(製品課)'!A359,'4.4製品課実績'!D:D),"")</f>
        <v>220</v>
      </c>
      <c r="V359" s="46">
        <f t="shared" si="65"/>
        <v>25309.144657831952</v>
      </c>
      <c r="W359" s="46"/>
      <c r="X359" s="46">
        <f t="shared" si="66"/>
        <v>0</v>
      </c>
      <c r="Y359" s="46">
        <f t="shared" si="67"/>
        <v>4500</v>
      </c>
      <c r="Z359" s="46">
        <f t="shared" si="68"/>
        <v>1917.8597417524024</v>
      </c>
      <c r="AA359" s="46"/>
      <c r="AB359" s="46"/>
      <c r="AC359" s="46"/>
      <c r="AD359" s="46">
        <f t="shared" si="77"/>
        <v>60</v>
      </c>
      <c r="AE359" s="46">
        <f t="shared" ca="1" si="69"/>
        <v>40059.680286955452</v>
      </c>
      <c r="AF359" s="52">
        <f t="shared" ca="1" si="70"/>
        <v>667.6613381159242</v>
      </c>
      <c r="AG359" s="46">
        <f t="shared" si="73"/>
        <v>0</v>
      </c>
      <c r="AH359" s="46">
        <f t="shared" ca="1" si="74"/>
        <v>0</v>
      </c>
      <c r="AI359" s="46">
        <f>IFERROR(SUMIFS('4.3期末全在庫'!$G:$G,'4.3期末全在庫'!$B:$B,'4.仕掛品(製品課)'!A359,'4.3期末全在庫'!$K:$K,"半製品"),"")</f>
        <v>0</v>
      </c>
      <c r="AJ359" s="47"/>
      <c r="AK359" s="46">
        <f t="shared" ca="1" si="75"/>
        <v>0</v>
      </c>
      <c r="AL359" s="48"/>
      <c r="AM359" s="50"/>
      <c r="AN359" s="7">
        <v>0</v>
      </c>
      <c r="AO359" s="4">
        <v>130.25509026044762</v>
      </c>
      <c r="AQ359" s="3" t="str">
        <f t="shared" ca="1" si="76"/>
        <v>ok</v>
      </c>
    </row>
    <row r="360" spans="1:43" ht="13.5" customHeight="1">
      <c r="A360" s="40">
        <v>20240100051</v>
      </c>
      <c r="B360" s="41" t="s">
        <v>451</v>
      </c>
      <c r="C360" s="41" t="s">
        <v>202</v>
      </c>
      <c r="D360" s="41"/>
      <c r="E360" s="41">
        <v>77.5</v>
      </c>
      <c r="F360" s="41" t="s">
        <v>196</v>
      </c>
      <c r="G360" s="42">
        <f ca="1">IFERROR(VLOOKUP(F360,'[1]2.仕掛品(製造部)'!MY:NB,4,0),0)</f>
        <v>4.5002041969827644</v>
      </c>
      <c r="H360" s="43">
        <v>0</v>
      </c>
      <c r="I360" s="49"/>
      <c r="J360" s="43">
        <v>0</v>
      </c>
      <c r="K360" s="46">
        <f>IFERROR(SUMIF('4.4製品課実績'!$A:$A,'4.仕掛品(製品課)'!A360,'4.4製品課実績'!C:C),"")</f>
        <v>14700</v>
      </c>
      <c r="L360" s="46">
        <f t="shared" ca="1" si="71"/>
        <v>5126857.6314126141</v>
      </c>
      <c r="M360" s="46">
        <f t="shared" ca="1" si="63"/>
        <v>5472745.0622711685</v>
      </c>
      <c r="N360" s="46"/>
      <c r="O360" s="46"/>
      <c r="P360" s="46"/>
      <c r="Q360" s="46"/>
      <c r="R360" s="52">
        <f ca="1">SUMIF('4.1製品別資材価格'!$A:$C,A360,'4.1製品別資材価格'!$C:$C)</f>
        <v>54.52904543321857</v>
      </c>
      <c r="S360" s="46">
        <f t="shared" ca="1" si="72"/>
        <v>801576.96786831296</v>
      </c>
      <c r="T360" s="46">
        <f t="shared" ca="1" si="64"/>
        <v>633714.18202516576</v>
      </c>
      <c r="U360" s="46">
        <f>IFERROR(SUMIF('4.4製品課実績'!$A:$A,'4.仕掛品(製品課)'!A360,'4.4製品課実績'!D:D),"")</f>
        <v>6700</v>
      </c>
      <c r="V360" s="46">
        <f t="shared" si="65"/>
        <v>770778.49639760936</v>
      </c>
      <c r="W360" s="46"/>
      <c r="X360" s="46">
        <f t="shared" si="66"/>
        <v>0</v>
      </c>
      <c r="Y360" s="46">
        <f t="shared" si="67"/>
        <v>1139250</v>
      </c>
      <c r="Z360" s="46">
        <f t="shared" si="68"/>
        <v>485538.15795364993</v>
      </c>
      <c r="AA360" s="46"/>
      <c r="AB360" s="46"/>
      <c r="AC360" s="46"/>
      <c r="AD360" s="46">
        <f t="shared" si="77"/>
        <v>14700</v>
      </c>
      <c r="AE360" s="46">
        <f t="shared" ca="1" si="69"/>
        <v>7362775.8986475933</v>
      </c>
      <c r="AF360" s="52">
        <f t="shared" ca="1" si="70"/>
        <v>500.86910875153694</v>
      </c>
      <c r="AG360" s="46">
        <f t="shared" si="73"/>
        <v>0</v>
      </c>
      <c r="AH360" s="46">
        <f t="shared" ca="1" si="74"/>
        <v>0</v>
      </c>
      <c r="AI360" s="46">
        <f>IFERROR(SUMIFS('4.3期末全在庫'!$G:$G,'4.3期末全在庫'!$B:$B,'4.仕掛品(製品課)'!A360,'4.3期末全在庫'!$K:$K,"半製品"),"")</f>
        <v>0</v>
      </c>
      <c r="AJ360" s="47"/>
      <c r="AK360" s="46">
        <f t="shared" ca="1" si="75"/>
        <v>0</v>
      </c>
      <c r="AL360" s="48"/>
      <c r="AM360" s="50"/>
      <c r="AN360" s="7">
        <v>0</v>
      </c>
      <c r="AO360" s="4">
        <v>130.25509026044762</v>
      </c>
      <c r="AQ360" s="3" t="str">
        <f t="shared" ca="1" si="76"/>
        <v>ok</v>
      </c>
    </row>
    <row r="361" spans="1:43" ht="13.5" customHeight="1">
      <c r="A361" s="40">
        <v>20240300031</v>
      </c>
      <c r="B361" s="41" t="s">
        <v>452</v>
      </c>
      <c r="C361" s="41" t="s">
        <v>202</v>
      </c>
      <c r="D361" s="41"/>
      <c r="E361" s="41">
        <v>450</v>
      </c>
      <c r="F361" s="41" t="s">
        <v>198</v>
      </c>
      <c r="G361" s="42">
        <f ca="1">IFERROR(VLOOKUP(F361,'[1]2.仕掛品(製造部)'!MY:NB,4,0),0)</f>
        <v>6.6636577103199226</v>
      </c>
      <c r="H361" s="43">
        <v>0</v>
      </c>
      <c r="I361" s="49"/>
      <c r="J361" s="43">
        <v>0</v>
      </c>
      <c r="K361" s="46">
        <f>IFERROR(SUMIF('4.4製品課実績'!$A:$A,'4.仕掛品(製品課)'!A361,'4.4製品課実績'!C:C),"")</f>
        <v>0</v>
      </c>
      <c r="L361" s="46">
        <f t="shared" ca="1" si="71"/>
        <v>0</v>
      </c>
      <c r="M361" s="46">
        <f t="shared" ca="1" si="63"/>
        <v>0</v>
      </c>
      <c r="N361" s="46"/>
      <c r="O361" s="46"/>
      <c r="P361" s="46"/>
      <c r="Q361" s="46"/>
      <c r="R361" s="52">
        <f ca="1">SUMIF('4.1製品別資材価格'!$A:$C,A361,'4.1製品別資材価格'!$C:$C)</f>
        <v>0</v>
      </c>
      <c r="S361" s="46">
        <f t="shared" ca="1" si="72"/>
        <v>0</v>
      </c>
      <c r="T361" s="46">
        <f t="shared" ca="1" si="64"/>
        <v>0</v>
      </c>
      <c r="U361" s="46">
        <f>IFERROR(SUMIF('4.4製品課実績'!$A:$A,'4.仕掛品(製品課)'!A361,'4.4製品課実績'!D:D),"")</f>
        <v>0</v>
      </c>
      <c r="V361" s="46">
        <f t="shared" si="65"/>
        <v>0</v>
      </c>
      <c r="W361" s="46"/>
      <c r="X361" s="46">
        <f t="shared" si="66"/>
        <v>0</v>
      </c>
      <c r="Y361" s="46">
        <f t="shared" si="67"/>
        <v>0</v>
      </c>
      <c r="Z361" s="46">
        <f t="shared" si="68"/>
        <v>0</v>
      </c>
      <c r="AA361" s="46"/>
      <c r="AB361" s="46"/>
      <c r="AC361" s="46"/>
      <c r="AD361" s="46">
        <f t="shared" si="77"/>
        <v>0</v>
      </c>
      <c r="AE361" s="46">
        <f t="shared" ca="1" si="69"/>
        <v>0</v>
      </c>
      <c r="AF361" s="52">
        <f t="shared" ca="1" si="70"/>
        <v>0</v>
      </c>
      <c r="AG361" s="46">
        <f t="shared" si="73"/>
        <v>0</v>
      </c>
      <c r="AH361" s="46">
        <f t="shared" ca="1" si="74"/>
        <v>0</v>
      </c>
      <c r="AI361" s="46">
        <f>IFERROR(SUMIFS('4.3期末全在庫'!$G:$G,'4.3期末全在庫'!$B:$B,'4.仕掛品(製品課)'!A361,'4.3期末全在庫'!$K:$K,"半製品"),"")</f>
        <v>0</v>
      </c>
      <c r="AJ361" s="47"/>
      <c r="AK361" s="46">
        <f t="shared" ca="1" si="75"/>
        <v>0</v>
      </c>
      <c r="AL361" s="48"/>
      <c r="AM361" s="50"/>
      <c r="AN361" s="7">
        <v>0</v>
      </c>
      <c r="AO361" s="4">
        <v>130.25509026044762</v>
      </c>
      <c r="AQ361" s="3">
        <f t="shared" ca="1" si="76"/>
        <v>0</v>
      </c>
    </row>
    <row r="362" spans="1:43" ht="13.5" customHeight="1">
      <c r="A362" s="40">
        <v>20230900058</v>
      </c>
      <c r="B362" s="51" t="s">
        <v>453</v>
      </c>
      <c r="C362" s="41" t="s">
        <v>202</v>
      </c>
      <c r="D362" s="41"/>
      <c r="E362" s="41">
        <v>12.5</v>
      </c>
      <c r="F362" s="41" t="s">
        <v>170</v>
      </c>
      <c r="G362" s="42">
        <f ca="1">IFERROR(VLOOKUP(F362,'[1]2.仕掛品(製造部)'!MY:NB,4,0),0)</f>
        <v>1.1798247848759411</v>
      </c>
      <c r="H362" s="43">
        <v>0</v>
      </c>
      <c r="I362" s="49"/>
      <c r="J362" s="43">
        <v>0</v>
      </c>
      <c r="K362" s="46">
        <f>IFERROR(SUMIF('4.4製品課実績'!$A:$A,'4.仕掛品(製品課)'!A362,'4.4製品課実績'!C:C),"")</f>
        <v>3000</v>
      </c>
      <c r="L362" s="46">
        <f t="shared" ca="1" si="71"/>
        <v>44243.429432847792</v>
      </c>
      <c r="M362" s="46">
        <f t="shared" ca="1" si="63"/>
        <v>47228.346752403428</v>
      </c>
      <c r="N362" s="46"/>
      <c r="O362" s="46"/>
      <c r="P362" s="46"/>
      <c r="Q362" s="46"/>
      <c r="R362" s="52">
        <f ca="1">SUMIF('4.1製品別資材価格'!$A:$C,A362,'4.1製品別資材価格'!$C:$C)</f>
        <v>16.590991959618133</v>
      </c>
      <c r="S362" s="46">
        <f t="shared" ca="1" si="72"/>
        <v>49772.975878854399</v>
      </c>
      <c r="T362" s="46">
        <f t="shared" ca="1" si="64"/>
        <v>39349.73428678701</v>
      </c>
      <c r="U362" s="46">
        <f>IFERROR(SUMIF('4.4製品課実績'!$A:$A,'4.仕掛品(製品課)'!A362,'4.4製品課実績'!D:D),"")</f>
        <v>790</v>
      </c>
      <c r="V362" s="46">
        <f t="shared" si="65"/>
        <v>90882.837634942</v>
      </c>
      <c r="W362" s="46"/>
      <c r="X362" s="46">
        <f t="shared" si="66"/>
        <v>0</v>
      </c>
      <c r="Y362" s="46">
        <f t="shared" si="67"/>
        <v>37500</v>
      </c>
      <c r="Z362" s="46">
        <f t="shared" si="68"/>
        <v>15982.164514603355</v>
      </c>
      <c r="AA362" s="46"/>
      <c r="AB362" s="46"/>
      <c r="AC362" s="46"/>
      <c r="AD362" s="46">
        <f t="shared" si="77"/>
        <v>3000</v>
      </c>
      <c r="AE362" s="46">
        <f t="shared" ca="1" si="69"/>
        <v>193443.08318873579</v>
      </c>
      <c r="AF362" s="52">
        <f t="shared" ca="1" si="70"/>
        <v>64.481027729578599</v>
      </c>
      <c r="AG362" s="46">
        <f t="shared" si="73"/>
        <v>0</v>
      </c>
      <c r="AH362" s="46">
        <f t="shared" ca="1" si="74"/>
        <v>0</v>
      </c>
      <c r="AI362" s="46">
        <f>IFERROR(SUMIFS('4.3期末全在庫'!$G:$G,'4.3期末全在庫'!$B:$B,'4.仕掛品(製品課)'!A362,'4.3期末全在庫'!$K:$K,"半製品"),"")</f>
        <v>0</v>
      </c>
      <c r="AJ362" s="47"/>
      <c r="AK362" s="46">
        <f t="shared" ca="1" si="75"/>
        <v>0</v>
      </c>
      <c r="AL362" s="48"/>
      <c r="AM362" s="50"/>
      <c r="AN362" s="7">
        <v>0</v>
      </c>
      <c r="AO362" s="4">
        <v>130.25509026044762</v>
      </c>
      <c r="AQ362" s="3" t="str">
        <f t="shared" ca="1" si="76"/>
        <v>ok</v>
      </c>
    </row>
    <row r="363" spans="1:43" ht="13.5" customHeight="1">
      <c r="A363" s="40">
        <v>20240400018</v>
      </c>
      <c r="B363" s="51" t="s">
        <v>454</v>
      </c>
      <c r="C363" s="41" t="s">
        <v>202</v>
      </c>
      <c r="D363" s="41"/>
      <c r="E363" s="41">
        <v>10</v>
      </c>
      <c r="F363" s="41" t="s">
        <v>45</v>
      </c>
      <c r="G363" s="42">
        <f ca="1">IFERROR(VLOOKUP(F363,'[1]2.仕掛品(製造部)'!MY:NB,4,0),0)</f>
        <v>1.2657092176984073</v>
      </c>
      <c r="H363" s="43">
        <v>0</v>
      </c>
      <c r="I363" s="49"/>
      <c r="J363" s="43">
        <v>0</v>
      </c>
      <c r="K363" s="46">
        <f>IFERROR(SUMIF('4.4製品課実績'!$A:$A,'4.仕掛品(製品課)'!A363,'4.4製品課実績'!C:C),"")</f>
        <v>404</v>
      </c>
      <c r="L363" s="46">
        <f t="shared" ca="1" si="71"/>
        <v>5113.4652395015655</v>
      </c>
      <c r="M363" s="46">
        <f t="shared" ca="1" si="63"/>
        <v>5458.4491422413012</v>
      </c>
      <c r="N363" s="46"/>
      <c r="O363" s="46"/>
      <c r="P363" s="46"/>
      <c r="Q363" s="46"/>
      <c r="R363" s="52">
        <f ca="1">SUMIF('4.1製品別資材価格'!$A:$C,A363,'4.1製品別資材価格'!$C:$C)</f>
        <v>360.69596585653261</v>
      </c>
      <c r="S363" s="46">
        <f t="shared" ca="1" si="72"/>
        <v>145721.17020603918</v>
      </c>
      <c r="T363" s="46">
        <f t="shared" ca="1" si="64"/>
        <v>115204.87224882573</v>
      </c>
      <c r="U363" s="46">
        <f>IFERROR(SUMIF('4.4製品課実績'!$A:$A,'4.仕掛品(製品課)'!A363,'4.4製品課実績'!D:D),"")</f>
        <v>985</v>
      </c>
      <c r="V363" s="46">
        <f t="shared" si="65"/>
        <v>113315.94312711124</v>
      </c>
      <c r="W363" s="46"/>
      <c r="X363" s="46">
        <f t="shared" si="66"/>
        <v>0</v>
      </c>
      <c r="Y363" s="46">
        <f t="shared" si="67"/>
        <v>4040</v>
      </c>
      <c r="Z363" s="46">
        <f t="shared" si="68"/>
        <v>1721.8118570399347</v>
      </c>
      <c r="AA363" s="46"/>
      <c r="AB363" s="46"/>
      <c r="AC363" s="46"/>
      <c r="AD363" s="46">
        <f t="shared" si="77"/>
        <v>404</v>
      </c>
      <c r="AE363" s="46">
        <f t="shared" ca="1" si="69"/>
        <v>235701.0763752182</v>
      </c>
      <c r="AF363" s="52">
        <f t="shared" ca="1" si="70"/>
        <v>583.41850587925296</v>
      </c>
      <c r="AG363" s="46">
        <f t="shared" si="73"/>
        <v>0</v>
      </c>
      <c r="AH363" s="46">
        <f t="shared" ca="1" si="74"/>
        <v>0</v>
      </c>
      <c r="AI363" s="46">
        <f>IFERROR(SUMIFS('4.3期末全在庫'!$G:$G,'4.3期末全在庫'!$B:$B,'4.仕掛品(製品課)'!A363,'4.3期末全在庫'!$K:$K,"半製品"),"")</f>
        <v>0</v>
      </c>
      <c r="AJ363" s="47"/>
      <c r="AK363" s="46">
        <f t="shared" ca="1" si="75"/>
        <v>0</v>
      </c>
      <c r="AL363" s="48"/>
      <c r="AM363" s="50"/>
      <c r="AN363" s="7">
        <v>0</v>
      </c>
      <c r="AO363" s="4">
        <v>130.25509026044762</v>
      </c>
      <c r="AQ363" s="3" t="str">
        <f t="shared" ca="1" si="76"/>
        <v>ok</v>
      </c>
    </row>
    <row r="364" spans="1:43" ht="13.5" customHeight="1">
      <c r="A364" s="40">
        <v>20240400019</v>
      </c>
      <c r="B364" s="51" t="s">
        <v>455</v>
      </c>
      <c r="C364" s="41" t="s">
        <v>202</v>
      </c>
      <c r="D364" s="41"/>
      <c r="E364" s="41">
        <v>20</v>
      </c>
      <c r="F364" s="41" t="s">
        <v>45</v>
      </c>
      <c r="G364" s="42">
        <f ca="1">IFERROR(VLOOKUP(F364,'[1]2.仕掛品(製造部)'!MY:NB,4,0),0)</f>
        <v>1.2657092176984073</v>
      </c>
      <c r="H364" s="43">
        <v>0</v>
      </c>
      <c r="I364" s="49"/>
      <c r="J364" s="43">
        <v>0</v>
      </c>
      <c r="K364" s="46">
        <f>IFERROR(SUMIF('4.4製品課実績'!$A:$A,'4.仕掛品(製品課)'!A364,'4.4製品課実績'!C:C),"")</f>
        <v>5004</v>
      </c>
      <c r="L364" s="46">
        <f t="shared" ca="1" si="71"/>
        <v>126672.1785072566</v>
      </c>
      <c r="M364" s="46">
        <f t="shared" ca="1" si="63"/>
        <v>135218.21538502708</v>
      </c>
      <c r="N364" s="46"/>
      <c r="O364" s="46"/>
      <c r="P364" s="46"/>
      <c r="Q364" s="46"/>
      <c r="R364" s="52">
        <f ca="1">SUMIF('4.1製品別資材価格'!$A:$C,A364,'4.1製品別資材価格'!$C:$C)</f>
        <v>68.543970772532106</v>
      </c>
      <c r="S364" s="46">
        <f t="shared" ca="1" si="72"/>
        <v>342994.02974575065</v>
      </c>
      <c r="T364" s="46">
        <f t="shared" ca="1" si="64"/>
        <v>271165.7017514914</v>
      </c>
      <c r="U364" s="46">
        <f>IFERROR(SUMIF('4.4製品課実績'!$A:$A,'4.仕掛品(製品課)'!A364,'4.4製品課実績'!D:D),"")</f>
        <v>6070</v>
      </c>
      <c r="V364" s="46">
        <f t="shared" si="65"/>
        <v>698302.30942290882</v>
      </c>
      <c r="W364" s="46"/>
      <c r="X364" s="46">
        <f t="shared" si="66"/>
        <v>0</v>
      </c>
      <c r="Y364" s="46">
        <f t="shared" si="67"/>
        <v>100080</v>
      </c>
      <c r="Z364" s="46">
        <f t="shared" si="68"/>
        <v>42653.200656573434</v>
      </c>
      <c r="AA364" s="46"/>
      <c r="AB364" s="46"/>
      <c r="AC364" s="46"/>
      <c r="AD364" s="46">
        <f t="shared" si="77"/>
        <v>5004</v>
      </c>
      <c r="AE364" s="46">
        <f t="shared" ca="1" si="69"/>
        <v>1147339.4272160009</v>
      </c>
      <c r="AF364" s="52">
        <f t="shared" ca="1" si="70"/>
        <v>229.28445787689864</v>
      </c>
      <c r="AG364" s="46">
        <f t="shared" si="73"/>
        <v>0</v>
      </c>
      <c r="AH364" s="46">
        <f t="shared" ca="1" si="74"/>
        <v>0</v>
      </c>
      <c r="AI364" s="46">
        <f>IFERROR(SUMIFS('4.3期末全在庫'!$G:$G,'4.3期末全在庫'!$B:$B,'4.仕掛品(製品課)'!A364,'4.3期末全在庫'!$K:$K,"半製品"),"")</f>
        <v>0</v>
      </c>
      <c r="AJ364" s="47"/>
      <c r="AK364" s="46">
        <f t="shared" ca="1" si="75"/>
        <v>0</v>
      </c>
      <c r="AL364" s="48"/>
      <c r="AM364" s="50"/>
      <c r="AN364" s="7">
        <v>0</v>
      </c>
      <c r="AO364" s="4">
        <v>130.25509026044762</v>
      </c>
      <c r="AQ364" s="3" t="str">
        <f t="shared" ca="1" si="76"/>
        <v>ok</v>
      </c>
    </row>
    <row r="365" spans="1:43" ht="13.5" customHeight="1">
      <c r="A365" s="40">
        <v>20240400020</v>
      </c>
      <c r="B365" s="51" t="s">
        <v>456</v>
      </c>
      <c r="C365" s="41" t="s">
        <v>202</v>
      </c>
      <c r="D365" s="41"/>
      <c r="E365" s="41">
        <v>20</v>
      </c>
      <c r="F365" s="41" t="s">
        <v>45</v>
      </c>
      <c r="G365" s="42">
        <f ca="1">IFERROR(VLOOKUP(F365,'[1]2.仕掛品(製造部)'!MY:NB,4,0),0)</f>
        <v>1.2657092176984073</v>
      </c>
      <c r="H365" s="43">
        <v>0</v>
      </c>
      <c r="I365" s="49"/>
      <c r="J365" s="43">
        <v>0</v>
      </c>
      <c r="K365" s="46">
        <f>IFERROR(SUMIF('4.4製品課実績'!$A:$A,'4.仕掛品(製品課)'!A365,'4.4製品課実績'!C:C),"")</f>
        <v>1000</v>
      </c>
      <c r="L365" s="46">
        <f t="shared" ca="1" si="71"/>
        <v>25314.184353968143</v>
      </c>
      <c r="M365" s="46">
        <f t="shared" ca="1" si="63"/>
        <v>27022.025456640102</v>
      </c>
      <c r="N365" s="46"/>
      <c r="O365" s="46"/>
      <c r="P365" s="46"/>
      <c r="Q365" s="46"/>
      <c r="R365" s="52">
        <f ca="1">SUMIF('4.1製品別資材価格'!$A:$C,A365,'4.1製品別資材価格'!$C:$C)</f>
        <v>167.48117902489321</v>
      </c>
      <c r="S365" s="46">
        <f t="shared" ca="1" si="72"/>
        <v>167481.17902489321</v>
      </c>
      <c r="T365" s="46">
        <f t="shared" ca="1" si="64"/>
        <v>132407.99402286092</v>
      </c>
      <c r="U365" s="46">
        <f>IFERROR(SUMIF('4.4製品課実績'!$A:$A,'4.仕掛品(製品課)'!A365,'4.4製品課実績'!D:D),"")</f>
        <v>1145</v>
      </c>
      <c r="V365" s="46">
        <f t="shared" si="65"/>
        <v>131722.59378735264</v>
      </c>
      <c r="W365" s="46"/>
      <c r="X365" s="46">
        <f t="shared" si="66"/>
        <v>0</v>
      </c>
      <c r="Y365" s="46">
        <f t="shared" si="67"/>
        <v>20000</v>
      </c>
      <c r="Z365" s="46">
        <f t="shared" si="68"/>
        <v>8523.8210744551216</v>
      </c>
      <c r="AA365" s="46"/>
      <c r="AB365" s="46"/>
      <c r="AC365" s="46"/>
      <c r="AD365" s="46">
        <f t="shared" si="77"/>
        <v>1000</v>
      </c>
      <c r="AE365" s="46">
        <f t="shared" ca="1" si="69"/>
        <v>299676.43434130878</v>
      </c>
      <c r="AF365" s="52">
        <f t="shared" ca="1" si="70"/>
        <v>299.67643434130878</v>
      </c>
      <c r="AG365" s="46">
        <f t="shared" si="73"/>
        <v>0</v>
      </c>
      <c r="AH365" s="46">
        <f t="shared" ca="1" si="74"/>
        <v>0</v>
      </c>
      <c r="AI365" s="46">
        <f>IFERROR(SUMIFS('4.3期末全在庫'!$G:$G,'4.3期末全在庫'!$B:$B,'4.仕掛品(製品課)'!A365,'4.3期末全在庫'!$K:$K,"半製品"),"")</f>
        <v>0</v>
      </c>
      <c r="AJ365" s="47"/>
      <c r="AK365" s="46">
        <f t="shared" ca="1" si="75"/>
        <v>0</v>
      </c>
      <c r="AL365" s="48"/>
      <c r="AM365" s="50"/>
      <c r="AN365" s="7">
        <v>0</v>
      </c>
      <c r="AO365" s="4">
        <v>130.25509026044762</v>
      </c>
      <c r="AQ365" s="3" t="str">
        <f t="shared" ca="1" si="76"/>
        <v>ok</v>
      </c>
    </row>
    <row r="366" spans="1:43" ht="13.5" customHeight="1">
      <c r="A366" s="40">
        <v>20240500062</v>
      </c>
      <c r="B366" s="51" t="s">
        <v>457</v>
      </c>
      <c r="C366" s="41" t="s">
        <v>202</v>
      </c>
      <c r="D366" s="41"/>
      <c r="E366" s="41">
        <v>5</v>
      </c>
      <c r="F366" s="41" t="s">
        <v>59</v>
      </c>
      <c r="G366" s="42">
        <f ca="1">IFERROR(VLOOKUP(F366,'[1]2.仕掛品(製造部)'!MY:NB,4,0),0)</f>
        <v>1.6405740954785171</v>
      </c>
      <c r="H366" s="43">
        <v>0</v>
      </c>
      <c r="I366" s="49"/>
      <c r="J366" s="43">
        <v>0</v>
      </c>
      <c r="K366" s="46">
        <f>IFERROR(SUMIF('4.4製品課実績'!$A:$A,'4.仕掛品(製品課)'!A366,'4.4製品課実績'!C:C),"")</f>
        <v>2200</v>
      </c>
      <c r="L366" s="46">
        <f t="shared" ca="1" si="71"/>
        <v>18046.315050263685</v>
      </c>
      <c r="M366" s="46">
        <f t="shared" ca="1" si="63"/>
        <v>19263.823707214611</v>
      </c>
      <c r="N366" s="46"/>
      <c r="O366" s="46"/>
      <c r="P366" s="46"/>
      <c r="Q366" s="46"/>
      <c r="R366" s="52">
        <f ca="1">SUMIF('4.1製品別資材価格'!$A:$C,A366,'4.1製品別資材価格'!$C:$C)</f>
        <v>1350.4349424657535</v>
      </c>
      <c r="S366" s="46">
        <f t="shared" ca="1" si="72"/>
        <v>2970956.8734246576</v>
      </c>
      <c r="T366" s="46">
        <f t="shared" ca="1" si="64"/>
        <v>2348791.9193602083</v>
      </c>
      <c r="U366" s="46">
        <f>IFERROR(SUMIF('4.4製品課実績'!$A:$A,'4.仕掛品(製品課)'!A366,'4.4製品課実績'!D:D),"")</f>
        <v>350</v>
      </c>
      <c r="V366" s="46">
        <f t="shared" si="65"/>
        <v>40264.548319278103</v>
      </c>
      <c r="W366" s="46"/>
      <c r="X366" s="46">
        <f t="shared" si="66"/>
        <v>0</v>
      </c>
      <c r="Y366" s="46">
        <f t="shared" si="67"/>
        <v>11000</v>
      </c>
      <c r="Z366" s="46">
        <f t="shared" si="68"/>
        <v>4688.1015909503176</v>
      </c>
      <c r="AA366" s="46"/>
      <c r="AB366" s="46"/>
      <c r="AC366" s="46"/>
      <c r="AD366" s="46">
        <f t="shared" si="77"/>
        <v>2200</v>
      </c>
      <c r="AE366" s="46">
        <f t="shared" ca="1" si="69"/>
        <v>2413008.3929776517</v>
      </c>
      <c r="AF366" s="52">
        <f t="shared" ca="1" si="70"/>
        <v>1096.8219968080234</v>
      </c>
      <c r="AG366" s="46">
        <f t="shared" si="73"/>
        <v>0</v>
      </c>
      <c r="AH366" s="46">
        <f t="shared" ca="1" si="74"/>
        <v>0</v>
      </c>
      <c r="AI366" s="46">
        <f>IFERROR(SUMIFS('4.3期末全在庫'!$G:$G,'4.3期末全在庫'!$B:$B,'4.仕掛品(製品課)'!A366,'4.3期末全在庫'!$K:$K,"半製品"),"")</f>
        <v>0</v>
      </c>
      <c r="AJ366" s="47"/>
      <c r="AK366" s="46">
        <f t="shared" ca="1" si="75"/>
        <v>0</v>
      </c>
      <c r="AL366" s="48"/>
      <c r="AM366" s="50"/>
      <c r="AN366" s="7">
        <v>0</v>
      </c>
      <c r="AO366" s="4">
        <v>130.25509026044762</v>
      </c>
      <c r="AQ366" s="3" t="str">
        <f t="shared" ca="1" si="76"/>
        <v>ok</v>
      </c>
    </row>
    <row r="367" spans="1:43" ht="13.5" customHeight="1">
      <c r="A367" s="40">
        <v>20240600040</v>
      </c>
      <c r="B367" s="51" t="s">
        <v>458</v>
      </c>
      <c r="C367" s="41" t="s">
        <v>202</v>
      </c>
      <c r="D367" s="41"/>
      <c r="E367" s="41">
        <v>14</v>
      </c>
      <c r="F367" s="41" t="s">
        <v>314</v>
      </c>
      <c r="G367" s="42">
        <f ca="1">IFERROR(VLOOKUP(F367,'[1]2.仕掛品(製造部)'!MY:NB,4,0),0)</f>
        <v>1.7935092587910133</v>
      </c>
      <c r="H367" s="43">
        <v>0</v>
      </c>
      <c r="I367" s="49"/>
      <c r="J367" s="43">
        <v>0</v>
      </c>
      <c r="K367" s="46">
        <f>IFERROR(SUMIF('4.4製品課実績'!$A:$A,'4.仕掛品(製品課)'!A367,'4.4製品課実績'!C:C),"")</f>
        <v>2000</v>
      </c>
      <c r="L367" s="46">
        <f t="shared" ca="1" si="71"/>
        <v>50218.259246148373</v>
      </c>
      <c r="M367" s="46">
        <f t="shared" ca="1" si="63"/>
        <v>53606.273098222737</v>
      </c>
      <c r="N367" s="46"/>
      <c r="O367" s="46"/>
      <c r="P367" s="46"/>
      <c r="Q367" s="46"/>
      <c r="R367" s="52">
        <f ca="1">SUMIF('4.1製品別資材価格'!$A:$C,A367,'4.1製品別資材価格'!$C:$C)</f>
        <v>113.46495271435819</v>
      </c>
      <c r="S367" s="46">
        <f t="shared" ca="1" si="72"/>
        <v>226929.90542871639</v>
      </c>
      <c r="T367" s="46">
        <f t="shared" ca="1" si="64"/>
        <v>179407.22495838086</v>
      </c>
      <c r="U367" s="46">
        <f>IFERROR(SUMIF('4.4製品課実績'!$A:$A,'4.仕掛品(製品課)'!A367,'4.4製品課実績'!D:D),"")</f>
        <v>1695</v>
      </c>
      <c r="V367" s="46">
        <f t="shared" si="65"/>
        <v>194995.45543193253</v>
      </c>
      <c r="W367" s="46"/>
      <c r="X367" s="46">
        <f t="shared" si="66"/>
        <v>0</v>
      </c>
      <c r="Y367" s="46">
        <f t="shared" si="67"/>
        <v>28000</v>
      </c>
      <c r="Z367" s="46">
        <f t="shared" si="68"/>
        <v>11933.349504237171</v>
      </c>
      <c r="AA367" s="46"/>
      <c r="AB367" s="46"/>
      <c r="AC367" s="46"/>
      <c r="AD367" s="46">
        <f t="shared" si="77"/>
        <v>2000</v>
      </c>
      <c r="AE367" s="46">
        <f t="shared" ca="1" si="69"/>
        <v>439942.3029927733</v>
      </c>
      <c r="AF367" s="52">
        <f t="shared" ca="1" si="70"/>
        <v>219.97115149638665</v>
      </c>
      <c r="AG367" s="46">
        <f t="shared" si="73"/>
        <v>0</v>
      </c>
      <c r="AH367" s="46">
        <f t="shared" ca="1" si="74"/>
        <v>0</v>
      </c>
      <c r="AI367" s="46">
        <f>IFERROR(SUMIFS('4.3期末全在庫'!$G:$G,'4.3期末全在庫'!$B:$B,'4.仕掛品(製品課)'!A367,'4.3期末全在庫'!$K:$K,"半製品"),"")</f>
        <v>0</v>
      </c>
      <c r="AJ367" s="47"/>
      <c r="AK367" s="46">
        <f t="shared" ca="1" si="75"/>
        <v>0</v>
      </c>
      <c r="AL367" s="48"/>
      <c r="AM367" s="50"/>
      <c r="AN367" s="7">
        <v>0</v>
      </c>
      <c r="AO367" s="4">
        <v>130.25509026044762</v>
      </c>
      <c r="AQ367" s="3" t="str">
        <f t="shared" ca="1" si="76"/>
        <v>ok</v>
      </c>
    </row>
    <row r="368" spans="1:43" ht="13.5" customHeight="1">
      <c r="A368" s="40">
        <v>20241000066</v>
      </c>
      <c r="B368" s="51" t="s">
        <v>459</v>
      </c>
      <c r="C368" s="41" t="s">
        <v>202</v>
      </c>
      <c r="D368" s="41"/>
      <c r="E368" s="41">
        <v>1000</v>
      </c>
      <c r="F368" s="41" t="s">
        <v>302</v>
      </c>
      <c r="G368" s="42">
        <f ca="1">IFERROR(VLOOKUP(F368,'[1]2.仕掛品(製造部)'!MY:NB,4,0),0)</f>
        <v>1.580070235330544</v>
      </c>
      <c r="H368" s="43">
        <v>0</v>
      </c>
      <c r="I368" s="49"/>
      <c r="J368" s="43">
        <v>0</v>
      </c>
      <c r="K368" s="46">
        <f>IFERROR(SUMIF('4.4製品課実績'!$A:$A,'4.仕掛品(製品課)'!A368,'4.4製品課実績'!C:C),"")</f>
        <v>3144</v>
      </c>
      <c r="L368" s="46">
        <f t="shared" ca="1" si="71"/>
        <v>4967740.8198792301</v>
      </c>
      <c r="M368" s="46">
        <f t="shared" ca="1" si="63"/>
        <v>5302893.3115012292</v>
      </c>
      <c r="N368" s="46"/>
      <c r="O368" s="46"/>
      <c r="P368" s="46"/>
      <c r="Q368" s="46"/>
      <c r="R368" s="52">
        <f ca="1">SUMIF('4.1製品別資材価格'!$A:$C,A368,'4.1製品別資材価格'!$C:$C)</f>
        <v>134.82941545064222</v>
      </c>
      <c r="S368" s="46">
        <f t="shared" ca="1" si="72"/>
        <v>423903.68217681913</v>
      </c>
      <c r="T368" s="46">
        <f t="shared" ca="1" si="64"/>
        <v>335131.60429563548</v>
      </c>
      <c r="U368" s="46">
        <f>IFERROR(SUMIF('4.4製品課実績'!$A:$A,'4.仕掛品(製品課)'!A368,'4.4製品課実績'!D:D),"")</f>
        <v>9030</v>
      </c>
      <c r="V368" s="46">
        <f t="shared" si="65"/>
        <v>1038825.3466373751</v>
      </c>
      <c r="W368" s="46"/>
      <c r="X368" s="46">
        <f t="shared" si="66"/>
        <v>0</v>
      </c>
      <c r="Y368" s="46">
        <f t="shared" si="67"/>
        <v>3144000</v>
      </c>
      <c r="Z368" s="46">
        <f t="shared" si="68"/>
        <v>1339944.6729043452</v>
      </c>
      <c r="AA368" s="46"/>
      <c r="AB368" s="46"/>
      <c r="AC368" s="46"/>
      <c r="AD368" s="46">
        <f t="shared" si="77"/>
        <v>3144</v>
      </c>
      <c r="AE368" s="46">
        <f t="shared" ca="1" si="69"/>
        <v>8016794.9353385847</v>
      </c>
      <c r="AF368" s="52">
        <f t="shared" ca="1" si="70"/>
        <v>2549.8711626394988</v>
      </c>
      <c r="AG368" s="46">
        <f t="shared" si="73"/>
        <v>0</v>
      </c>
      <c r="AH368" s="46">
        <f t="shared" ca="1" si="74"/>
        <v>0</v>
      </c>
      <c r="AI368" s="46">
        <f>IFERROR(SUMIFS('4.3期末全在庫'!$G:$G,'4.3期末全在庫'!$B:$B,'4.仕掛品(製品課)'!A368,'4.3期末全在庫'!$K:$K,"半製品"),"")</f>
        <v>0</v>
      </c>
      <c r="AJ368" s="47"/>
      <c r="AK368" s="46">
        <f t="shared" ca="1" si="75"/>
        <v>0</v>
      </c>
      <c r="AL368" s="48"/>
      <c r="AM368" s="50"/>
      <c r="AN368" s="7">
        <v>0</v>
      </c>
      <c r="AO368" s="4">
        <v>130.25509026044762</v>
      </c>
      <c r="AQ368" s="3" t="str">
        <f t="shared" ca="1" si="76"/>
        <v>ok</v>
      </c>
    </row>
    <row r="369" spans="1:43" ht="13.5" customHeight="1">
      <c r="A369" s="40">
        <v>20241100041</v>
      </c>
      <c r="B369" s="51" t="s">
        <v>460</v>
      </c>
      <c r="C369" s="41" t="s">
        <v>202</v>
      </c>
      <c r="D369" s="41"/>
      <c r="E369" s="41">
        <v>5</v>
      </c>
      <c r="F369" s="41" t="s">
        <v>461</v>
      </c>
      <c r="G369" s="42">
        <f ca="1">IFERROR(VLOOKUP(F369,'[1]2.仕掛品(製造部)'!MY:NB,4,0),0)</f>
        <v>1.3000228323212888</v>
      </c>
      <c r="H369" s="43">
        <v>0</v>
      </c>
      <c r="I369" s="49"/>
      <c r="J369" s="43">
        <v>0</v>
      </c>
      <c r="K369" s="46">
        <f>IFERROR(SUMIF('4.4製品課実績'!$A:$A,'4.仕掛品(製品課)'!A369,'4.4製品課実績'!C:C),"")</f>
        <v>10000</v>
      </c>
      <c r="L369" s="46">
        <f t="shared" ca="1" si="71"/>
        <v>65001.141616064437</v>
      </c>
      <c r="M369" s="46">
        <f t="shared" ca="1" si="63"/>
        <v>69386.494105413512</v>
      </c>
      <c r="N369" s="46"/>
      <c r="O369" s="46"/>
      <c r="P369" s="46"/>
      <c r="Q369" s="46"/>
      <c r="R369" s="52">
        <f ca="1">SUMIF('4.1製品別資材価格'!$A:$C,A369,'4.1製品別資材価格'!$C:$C)</f>
        <v>1458.6349424657535</v>
      </c>
      <c r="S369" s="46">
        <f t="shared" ca="1" si="72"/>
        <v>14586349.424657535</v>
      </c>
      <c r="T369" s="46">
        <f t="shared" ca="1" si="64"/>
        <v>11531739.140362473</v>
      </c>
      <c r="U369" s="46">
        <f>IFERROR(SUMIF('4.4製品課実績'!$A:$A,'4.仕掛品(製品課)'!A369,'4.4製品課実績'!D:D),"")</f>
        <v>995</v>
      </c>
      <c r="V369" s="46">
        <f t="shared" si="65"/>
        <v>114466.35879337632</v>
      </c>
      <c r="W369" s="46"/>
      <c r="X369" s="46">
        <f t="shared" si="66"/>
        <v>0</v>
      </c>
      <c r="Y369" s="46">
        <f t="shared" si="67"/>
        <v>50000</v>
      </c>
      <c r="Z369" s="46">
        <f t="shared" si="68"/>
        <v>21309.552686137806</v>
      </c>
      <c r="AA369" s="46"/>
      <c r="AB369" s="46"/>
      <c r="AC369" s="46"/>
      <c r="AD369" s="46">
        <f t="shared" si="77"/>
        <v>10000</v>
      </c>
      <c r="AE369" s="46">
        <f t="shared" ca="1" si="69"/>
        <v>11736901.545947401</v>
      </c>
      <c r="AF369" s="52">
        <f t="shared" ca="1" si="70"/>
        <v>1173.6901545947401</v>
      </c>
      <c r="AG369" s="46">
        <f t="shared" si="73"/>
        <v>0</v>
      </c>
      <c r="AH369" s="46">
        <f t="shared" ca="1" si="74"/>
        <v>0</v>
      </c>
      <c r="AI369" s="46">
        <f>IFERROR(SUMIFS('4.3期末全在庫'!$G:$G,'4.3期末全在庫'!$B:$B,'4.仕掛品(製品課)'!A369,'4.3期末全在庫'!$K:$K,"半製品"),"")</f>
        <v>0</v>
      </c>
      <c r="AJ369" s="47"/>
      <c r="AK369" s="46">
        <f t="shared" ca="1" si="75"/>
        <v>0</v>
      </c>
      <c r="AL369" s="48"/>
      <c r="AM369" s="50"/>
      <c r="AN369" s="7">
        <v>0</v>
      </c>
      <c r="AO369" s="4">
        <v>130.25509026044762</v>
      </c>
      <c r="AQ369" s="3" t="str">
        <f t="shared" ca="1" si="76"/>
        <v>ok</v>
      </c>
    </row>
    <row r="370" spans="1:43" ht="13.5" customHeight="1">
      <c r="A370" s="40">
        <v>20241200012</v>
      </c>
      <c r="B370" s="51" t="s">
        <v>462</v>
      </c>
      <c r="C370" s="41" t="s">
        <v>202</v>
      </c>
      <c r="D370" s="41"/>
      <c r="E370" s="41">
        <v>75</v>
      </c>
      <c r="F370" s="41" t="s">
        <v>463</v>
      </c>
      <c r="G370" s="42">
        <f ca="1">IFERROR(VLOOKUP(F370,'[1]2.仕掛品(製造部)'!MY:NB,4,0),0)</f>
        <v>1.394799007378682</v>
      </c>
      <c r="H370" s="43">
        <v>0</v>
      </c>
      <c r="I370" s="49"/>
      <c r="J370" s="43">
        <v>0</v>
      </c>
      <c r="K370" s="46">
        <f>IFERROR(SUMIF('4.4製品課実績'!$A:$A,'4.仕掛品(製品課)'!A370,'4.4製品課実績'!C:C),"")</f>
        <v>300</v>
      </c>
      <c r="L370" s="46">
        <f t="shared" ca="1" si="71"/>
        <v>31382.977666020346</v>
      </c>
      <c r="M370" s="46">
        <f t="shared" ca="1" si="63"/>
        <v>33500.254621612396</v>
      </c>
      <c r="N370" s="46"/>
      <c r="O370" s="46"/>
      <c r="P370" s="46"/>
      <c r="Q370" s="46"/>
      <c r="R370" s="52">
        <f ca="1">SUMIF('4.1製品別資材価格'!$A:$C,A370,'4.1製品別資材価格'!$C:$C)</f>
        <v>670.33404543321853</v>
      </c>
      <c r="S370" s="46">
        <f t="shared" ca="1" si="72"/>
        <v>201100.21362996555</v>
      </c>
      <c r="T370" s="46">
        <f t="shared" ca="1" si="64"/>
        <v>158986.67563329515</v>
      </c>
      <c r="U370" s="46">
        <f>IFERROR(SUMIF('4.4製品課実績'!$A:$A,'4.仕掛品(製品課)'!A370,'4.4製品課実績'!D:D),"")</f>
        <v>930</v>
      </c>
      <c r="V370" s="46">
        <f t="shared" si="65"/>
        <v>106988.65696265324</v>
      </c>
      <c r="W370" s="46"/>
      <c r="X370" s="46">
        <f t="shared" si="66"/>
        <v>0</v>
      </c>
      <c r="Y370" s="46">
        <f t="shared" si="67"/>
        <v>22500</v>
      </c>
      <c r="Z370" s="46">
        <f t="shared" si="68"/>
        <v>9589.2987087620131</v>
      </c>
      <c r="AA370" s="46"/>
      <c r="AB370" s="46"/>
      <c r="AC370" s="46"/>
      <c r="AD370" s="46">
        <f t="shared" si="77"/>
        <v>300</v>
      </c>
      <c r="AE370" s="46">
        <f t="shared" ca="1" si="69"/>
        <v>309064.88592632278</v>
      </c>
      <c r="AF370" s="52">
        <f t="shared" ca="1" si="70"/>
        <v>1030.2162864210759</v>
      </c>
      <c r="AG370" s="46">
        <f t="shared" si="73"/>
        <v>0</v>
      </c>
      <c r="AH370" s="46">
        <f t="shared" ca="1" si="74"/>
        <v>0</v>
      </c>
      <c r="AI370" s="46">
        <f>IFERROR(SUMIFS('4.3期末全在庫'!$G:$G,'4.3期末全在庫'!$B:$B,'4.仕掛品(製品課)'!A370,'4.3期末全在庫'!$K:$K,"半製品"),"")</f>
        <v>0</v>
      </c>
      <c r="AJ370" s="47"/>
      <c r="AK370" s="46">
        <f t="shared" ca="1" si="75"/>
        <v>0</v>
      </c>
      <c r="AL370" s="48"/>
      <c r="AM370" s="50"/>
      <c r="AN370" s="7">
        <v>0</v>
      </c>
      <c r="AO370" s="4">
        <v>130.25509026044762</v>
      </c>
      <c r="AQ370" s="3" t="str">
        <f t="shared" ca="1" si="76"/>
        <v>ok</v>
      </c>
    </row>
    <row r="371" spans="1:43" ht="13.5" customHeight="1">
      <c r="A371" s="40">
        <v>20241200064</v>
      </c>
      <c r="B371" s="51" t="s">
        <v>464</v>
      </c>
      <c r="C371" s="41" t="s">
        <v>202</v>
      </c>
      <c r="D371" s="41"/>
      <c r="E371" s="41">
        <v>260</v>
      </c>
      <c r="F371" s="41" t="s">
        <v>93</v>
      </c>
      <c r="G371" s="42">
        <f ca="1">IFERROR(VLOOKUP(F371,'[1]2.仕掛品(製造部)'!MY:NB,4,0),0)</f>
        <v>1.5731245205740305</v>
      </c>
      <c r="H371" s="43">
        <v>0</v>
      </c>
      <c r="I371" s="49"/>
      <c r="J371" s="43">
        <v>0</v>
      </c>
      <c r="K371" s="46">
        <f>IFERROR(SUMIF('4.4製品課実績'!$A:$A,'4.仕掛品(製品課)'!A371,'4.4製品課実績'!C:C),"")</f>
        <v>500</v>
      </c>
      <c r="L371" s="46">
        <f t="shared" ca="1" si="71"/>
        <v>204506.18767462397</v>
      </c>
      <c r="M371" s="46">
        <f t="shared" ca="1" si="63"/>
        <v>218303.35641518893</v>
      </c>
      <c r="N371" s="46"/>
      <c r="O371" s="46"/>
      <c r="P371" s="46"/>
      <c r="Q371" s="46"/>
      <c r="R371" s="52">
        <f ca="1">SUMIF('4.1製品別資材価格'!$A:$C,A371,'4.1製品別資材価格'!$C:$C)</f>
        <v>216.62941163246097</v>
      </c>
      <c r="S371" s="46">
        <f t="shared" ca="1" si="72"/>
        <v>108314.70581623049</v>
      </c>
      <c r="T371" s="46">
        <f t="shared" ca="1" si="64"/>
        <v>85631.908037689005</v>
      </c>
      <c r="U371" s="46">
        <f>IFERROR(SUMIF('4.4製品課実績'!$A:$A,'4.仕掛品(製品課)'!A371,'4.4製品課実績'!D:D),"")</f>
        <v>1050</v>
      </c>
      <c r="V371" s="46">
        <f t="shared" si="65"/>
        <v>120793.64495783432</v>
      </c>
      <c r="W371" s="46"/>
      <c r="X371" s="46">
        <f t="shared" si="66"/>
        <v>0</v>
      </c>
      <c r="Y371" s="46">
        <f t="shared" si="67"/>
        <v>130000</v>
      </c>
      <c r="Z371" s="46">
        <f t="shared" si="68"/>
        <v>55404.836983958296</v>
      </c>
      <c r="AA371" s="46"/>
      <c r="AB371" s="46"/>
      <c r="AC371" s="46"/>
      <c r="AD371" s="46">
        <f t="shared" si="77"/>
        <v>500</v>
      </c>
      <c r="AE371" s="46">
        <f t="shared" ca="1" si="69"/>
        <v>480133.74639467057</v>
      </c>
      <c r="AF371" s="52">
        <f t="shared" ca="1" si="70"/>
        <v>960.26749278934119</v>
      </c>
      <c r="AG371" s="46">
        <f t="shared" si="73"/>
        <v>0</v>
      </c>
      <c r="AH371" s="46">
        <f t="shared" ca="1" si="74"/>
        <v>0</v>
      </c>
      <c r="AI371" s="46">
        <f>IFERROR(SUMIFS('4.3期末全在庫'!$G:$G,'4.3期末全在庫'!$B:$B,'4.仕掛品(製品課)'!A371,'4.3期末全在庫'!$K:$K,"半製品"),"")</f>
        <v>0</v>
      </c>
      <c r="AJ371" s="47"/>
      <c r="AK371" s="46">
        <f t="shared" ca="1" si="75"/>
        <v>0</v>
      </c>
      <c r="AL371" s="48"/>
      <c r="AM371" s="50"/>
      <c r="AN371" s="7">
        <v>0</v>
      </c>
      <c r="AO371" s="4">
        <v>130.25509026044762</v>
      </c>
      <c r="AQ371" s="3" t="str">
        <f t="shared" ca="1" si="76"/>
        <v>ok</v>
      </c>
    </row>
    <row r="372" spans="1:43" ht="13.5" customHeight="1">
      <c r="A372" s="40">
        <v>20250300087</v>
      </c>
      <c r="B372" s="51" t="s">
        <v>465</v>
      </c>
      <c r="C372" s="41" t="s">
        <v>202</v>
      </c>
      <c r="D372" s="41"/>
      <c r="E372" s="41">
        <v>150</v>
      </c>
      <c r="F372" s="41" t="s">
        <v>461</v>
      </c>
      <c r="G372" s="42">
        <f ca="1">IFERROR(VLOOKUP(F372,'[1]2.仕掛品(製造部)'!MY:NB,4,0),0)</f>
        <v>1.3000228323212888</v>
      </c>
      <c r="H372" s="43">
        <v>0</v>
      </c>
      <c r="I372" s="49"/>
      <c r="J372" s="43">
        <v>0</v>
      </c>
      <c r="K372" s="46">
        <f>IFERROR(SUMIF('4.4製品課実績'!$A:$A,'4.仕掛品(製品課)'!A372,'4.4製品課実績'!C:C),"")</f>
        <v>7000</v>
      </c>
      <c r="L372" s="46">
        <f t="shared" ca="1" si="71"/>
        <v>1365023.9739373531</v>
      </c>
      <c r="M372" s="46">
        <f t="shared" ca="1" si="63"/>
        <v>1457116.3762136837</v>
      </c>
      <c r="N372" s="46"/>
      <c r="O372" s="46"/>
      <c r="P372" s="46"/>
      <c r="Q372" s="46"/>
      <c r="R372" s="52">
        <f ca="1">SUMIF('4.1製品別資材価格'!$A:$C,A372,'4.1製品別資材価格'!$C:$C)</f>
        <v>97.628938410958895</v>
      </c>
      <c r="S372" s="46">
        <f t="shared" ca="1" si="72"/>
        <v>683402.56887671223</v>
      </c>
      <c r="T372" s="46">
        <f t="shared" ca="1" si="64"/>
        <v>540287.35516356747</v>
      </c>
      <c r="U372" s="46">
        <f>IFERROR(SUMIF('4.4製品課実績'!$A:$A,'4.仕掛品(製品課)'!A372,'4.4製品課実績'!D:D),"")</f>
        <v>17560</v>
      </c>
      <c r="V372" s="46">
        <f t="shared" si="65"/>
        <v>2020129.9099614958</v>
      </c>
      <c r="W372" s="46"/>
      <c r="X372" s="46">
        <f t="shared" si="66"/>
        <v>0</v>
      </c>
      <c r="Y372" s="46">
        <f t="shared" si="67"/>
        <v>1050000</v>
      </c>
      <c r="Z372" s="46">
        <f t="shared" si="68"/>
        <v>447500.60640889395</v>
      </c>
      <c r="AA372" s="46"/>
      <c r="AB372" s="46"/>
      <c r="AC372" s="46"/>
      <c r="AD372" s="46">
        <f t="shared" si="77"/>
        <v>7000</v>
      </c>
      <c r="AE372" s="46">
        <f t="shared" ca="1" si="69"/>
        <v>4465034.2477476411</v>
      </c>
      <c r="AF372" s="52">
        <f t="shared" ca="1" si="70"/>
        <v>637.86203539252017</v>
      </c>
      <c r="AG372" s="46">
        <f t="shared" si="73"/>
        <v>0</v>
      </c>
      <c r="AH372" s="46">
        <f t="shared" ca="1" si="74"/>
        <v>0</v>
      </c>
      <c r="AI372" s="46">
        <f>IFERROR(SUMIFS('4.3期末全在庫'!$G:$G,'4.3期末全在庫'!$B:$B,'4.仕掛品(製品課)'!A372,'4.3期末全在庫'!$K:$K,"半製品"),"")</f>
        <v>0</v>
      </c>
      <c r="AJ372" s="47"/>
      <c r="AK372" s="46">
        <f t="shared" ca="1" si="75"/>
        <v>0</v>
      </c>
      <c r="AL372" s="48"/>
      <c r="AM372" s="50"/>
      <c r="AN372" s="7">
        <v>0</v>
      </c>
      <c r="AO372" s="4">
        <v>130.25509026044762</v>
      </c>
      <c r="AQ372" s="3" t="str">
        <f t="shared" ca="1" si="76"/>
        <v>ok</v>
      </c>
    </row>
    <row r="373" spans="1:43" ht="13.5" customHeight="1">
      <c r="A373" s="40">
        <v>20250400005</v>
      </c>
      <c r="B373" s="51" t="s">
        <v>466</v>
      </c>
      <c r="C373" s="41" t="s">
        <v>202</v>
      </c>
      <c r="D373" s="41"/>
      <c r="E373" s="41">
        <v>100000</v>
      </c>
      <c r="F373" s="41" t="s">
        <v>302</v>
      </c>
      <c r="G373" s="42">
        <f ca="1">IFERROR(VLOOKUP(F373,'[1]2.仕掛品(製造部)'!MY:NB,4,0),0)</f>
        <v>1.580070235330544</v>
      </c>
      <c r="H373" s="43">
        <v>0</v>
      </c>
      <c r="I373" s="49"/>
      <c r="J373" s="43">
        <v>0</v>
      </c>
      <c r="K373" s="46">
        <f>IFERROR(SUMIF('4.4製品課実績'!$A:$A,'4.仕掛品(製品課)'!A373,'4.4製品課実績'!C:C),"")</f>
        <v>11</v>
      </c>
      <c r="L373" s="46">
        <f t="shared" ca="1" si="71"/>
        <v>1738077.2588635983</v>
      </c>
      <c r="M373" s="46">
        <f t="shared" ca="1" si="63"/>
        <v>1855337.9906651883</v>
      </c>
      <c r="N373" s="46"/>
      <c r="O373" s="46"/>
      <c r="P373" s="46"/>
      <c r="Q373" s="46"/>
      <c r="R373" s="52">
        <f ca="1">SUMIF('4.1製品別資材価格'!$A:$C,A373,'4.1製品別資材価格'!$C:$C)</f>
        <v>1536.8942465753425</v>
      </c>
      <c r="S373" s="46">
        <f t="shared" ca="1" si="72"/>
        <v>16905.836712328768</v>
      </c>
      <c r="T373" s="46">
        <f t="shared" ca="1" si="64"/>
        <v>13365.489420305432</v>
      </c>
      <c r="U373" s="46">
        <f>IFERROR(SUMIF('4.4製品課実績'!$A:$A,'4.仕掛品(製品課)'!A373,'4.4製品課実績'!D:D),"")</f>
        <v>405</v>
      </c>
      <c r="V373" s="46">
        <f t="shared" si="65"/>
        <v>46591.834483736093</v>
      </c>
      <c r="W373" s="46"/>
      <c r="X373" s="46">
        <f t="shared" si="66"/>
        <v>0</v>
      </c>
      <c r="Y373" s="46">
        <f t="shared" si="67"/>
        <v>1100000</v>
      </c>
      <c r="Z373" s="46">
        <f t="shared" si="68"/>
        <v>468810.15909503173</v>
      </c>
      <c r="AA373" s="46"/>
      <c r="AB373" s="46"/>
      <c r="AC373" s="46"/>
      <c r="AD373" s="46">
        <f t="shared" si="77"/>
        <v>11</v>
      </c>
      <c r="AE373" s="46">
        <f t="shared" ca="1" si="69"/>
        <v>2384105.4736642619</v>
      </c>
      <c r="AF373" s="52">
        <f t="shared" ca="1" si="70"/>
        <v>216736.86124220563</v>
      </c>
      <c r="AG373" s="46">
        <f t="shared" si="73"/>
        <v>0</v>
      </c>
      <c r="AH373" s="46">
        <f t="shared" ca="1" si="74"/>
        <v>0</v>
      </c>
      <c r="AI373" s="46">
        <f>IFERROR(SUMIFS('4.3期末全在庫'!$G:$G,'4.3期末全在庫'!$B:$B,'4.仕掛品(製品課)'!A373,'4.3期末全在庫'!$K:$K,"半製品"),"")</f>
        <v>0</v>
      </c>
      <c r="AJ373" s="47"/>
      <c r="AK373" s="46">
        <f t="shared" ca="1" si="75"/>
        <v>0</v>
      </c>
      <c r="AL373" s="48"/>
      <c r="AM373" s="50"/>
      <c r="AN373" s="7">
        <v>0</v>
      </c>
      <c r="AO373" s="4">
        <v>130.25509026044762</v>
      </c>
      <c r="AQ373" s="3" t="str">
        <f t="shared" ca="1" si="76"/>
        <v>ok</v>
      </c>
    </row>
    <row r="374" spans="1:43" ht="13.5" customHeight="1">
      <c r="A374" s="40"/>
      <c r="B374" s="51"/>
      <c r="C374" s="41" t="s">
        <v>202</v>
      </c>
      <c r="D374" s="41"/>
      <c r="E374" s="41"/>
      <c r="F374" s="41"/>
      <c r="G374" s="42">
        <f ca="1">IFERROR(VLOOKUP(F374,'[1]2.仕掛品(製造部)'!MY:NB,4,0),0)</f>
        <v>0</v>
      </c>
      <c r="H374" s="43">
        <v>0</v>
      </c>
      <c r="I374" s="49"/>
      <c r="J374" s="43">
        <v>0</v>
      </c>
      <c r="K374" s="46">
        <f>IFERROR(SUMIF('4.4製品課実績'!$A:$A,'4.仕掛品(製品課)'!A374,'4.4製品課実績'!C:C),"")</f>
        <v>0</v>
      </c>
      <c r="L374" s="46">
        <f t="shared" ca="1" si="71"/>
        <v>0</v>
      </c>
      <c r="M374" s="46">
        <f t="shared" ca="1" si="63"/>
        <v>0</v>
      </c>
      <c r="N374" s="46"/>
      <c r="O374" s="46"/>
      <c r="P374" s="46"/>
      <c r="Q374" s="46"/>
      <c r="R374" s="52">
        <f ca="1">SUMIF('4.1製品別資材価格'!$A:$C,A374,'4.1製品別資材価格'!$C:$C)</f>
        <v>0</v>
      </c>
      <c r="S374" s="46">
        <f t="shared" ca="1" si="72"/>
        <v>0</v>
      </c>
      <c r="T374" s="46">
        <f t="shared" ca="1" si="64"/>
        <v>0</v>
      </c>
      <c r="U374" s="46">
        <f>IFERROR(SUMIF('4.4製品課実績'!$A:$A,'4.仕掛品(製品課)'!A374,'4.4製品課実績'!D:D),"")</f>
        <v>0</v>
      </c>
      <c r="V374" s="46">
        <f t="shared" si="65"/>
        <v>0</v>
      </c>
      <c r="W374" s="46"/>
      <c r="X374" s="46">
        <f t="shared" si="66"/>
        <v>0</v>
      </c>
      <c r="Y374" s="46">
        <f t="shared" si="67"/>
        <v>0</v>
      </c>
      <c r="Z374" s="46">
        <f t="shared" si="68"/>
        <v>0</v>
      </c>
      <c r="AA374" s="46"/>
      <c r="AB374" s="46"/>
      <c r="AC374" s="46"/>
      <c r="AD374" s="46">
        <f t="shared" si="77"/>
        <v>0</v>
      </c>
      <c r="AE374" s="46">
        <f t="shared" ca="1" si="69"/>
        <v>0</v>
      </c>
      <c r="AF374" s="52">
        <f t="shared" ca="1" si="70"/>
        <v>0</v>
      </c>
      <c r="AG374" s="46">
        <f t="shared" si="73"/>
        <v>0</v>
      </c>
      <c r="AH374" s="46">
        <f t="shared" ca="1" si="74"/>
        <v>0</v>
      </c>
      <c r="AI374" s="46">
        <f>IFERROR(SUMIFS('4.3期末全在庫'!$G:$G,'4.3期末全在庫'!$B:$B,'4.仕掛品(製品課)'!A374,'4.3期末全在庫'!$K:$K,"半製品"),"")</f>
        <v>0</v>
      </c>
      <c r="AJ374" s="47"/>
      <c r="AK374" s="46">
        <f t="shared" ca="1" si="75"/>
        <v>0</v>
      </c>
      <c r="AL374" s="48"/>
      <c r="AM374" s="50"/>
      <c r="AN374" s="7">
        <v>0</v>
      </c>
      <c r="AO374" s="4">
        <v>130.25509026044762</v>
      </c>
      <c r="AQ374" s="3">
        <f t="shared" ca="1" si="76"/>
        <v>0</v>
      </c>
    </row>
    <row r="375" spans="1:43" ht="13.5" customHeight="1">
      <c r="A375" s="40"/>
      <c r="B375" s="51"/>
      <c r="C375" s="41" t="s">
        <v>202</v>
      </c>
      <c r="D375" s="41"/>
      <c r="E375" s="41"/>
      <c r="F375" s="41"/>
      <c r="G375" s="42">
        <f ca="1">IFERROR(VLOOKUP(F375,'[1]2.仕掛品(製造部)'!MY:NB,4,0),0)</f>
        <v>0</v>
      </c>
      <c r="H375" s="43">
        <v>0</v>
      </c>
      <c r="I375" s="49"/>
      <c r="J375" s="43">
        <v>0</v>
      </c>
      <c r="K375" s="46">
        <f>IFERROR(SUMIF('4.4製品課実績'!$A:$A,'4.仕掛品(製品課)'!A375,'4.4製品課実績'!C:C),"")</f>
        <v>0</v>
      </c>
      <c r="L375" s="46">
        <f t="shared" ca="1" si="71"/>
        <v>0</v>
      </c>
      <c r="M375" s="46">
        <f t="shared" ca="1" si="63"/>
        <v>0</v>
      </c>
      <c r="N375" s="46"/>
      <c r="O375" s="46"/>
      <c r="P375" s="46"/>
      <c r="Q375" s="46"/>
      <c r="R375" s="52">
        <f ca="1">SUMIF('4.1製品別資材価格'!$A:$C,A375,'4.1製品別資材価格'!$C:$C)</f>
        <v>0</v>
      </c>
      <c r="S375" s="46">
        <f t="shared" ca="1" si="72"/>
        <v>0</v>
      </c>
      <c r="T375" s="46">
        <f t="shared" ca="1" si="64"/>
        <v>0</v>
      </c>
      <c r="U375" s="46">
        <f>IFERROR(SUMIF('4.4製品課実績'!$A:$A,'4.仕掛品(製品課)'!A375,'4.4製品課実績'!D:D),"")</f>
        <v>0</v>
      </c>
      <c r="V375" s="46">
        <f t="shared" si="65"/>
        <v>0</v>
      </c>
      <c r="W375" s="46"/>
      <c r="X375" s="46">
        <f t="shared" si="66"/>
        <v>0</v>
      </c>
      <c r="Y375" s="46">
        <f t="shared" si="67"/>
        <v>0</v>
      </c>
      <c r="Z375" s="46">
        <f t="shared" si="68"/>
        <v>0</v>
      </c>
      <c r="AA375" s="46"/>
      <c r="AB375" s="46"/>
      <c r="AC375" s="46"/>
      <c r="AD375" s="46">
        <f t="shared" si="77"/>
        <v>0</v>
      </c>
      <c r="AE375" s="46">
        <f t="shared" ca="1" si="69"/>
        <v>0</v>
      </c>
      <c r="AF375" s="52">
        <f t="shared" ca="1" si="70"/>
        <v>0</v>
      </c>
      <c r="AG375" s="46">
        <f t="shared" si="73"/>
        <v>0</v>
      </c>
      <c r="AH375" s="46">
        <f t="shared" ca="1" si="74"/>
        <v>0</v>
      </c>
      <c r="AI375" s="46">
        <f>IFERROR(SUMIFS('4.3期末全在庫'!$G:$G,'4.3期末全在庫'!$B:$B,'4.仕掛品(製品課)'!A375,'4.3期末全在庫'!$K:$K,"半製品"),"")</f>
        <v>0</v>
      </c>
      <c r="AJ375" s="47"/>
      <c r="AK375" s="46">
        <f t="shared" ca="1" si="75"/>
        <v>0</v>
      </c>
      <c r="AL375" s="48"/>
      <c r="AM375" s="50"/>
      <c r="AN375" s="7">
        <v>0</v>
      </c>
      <c r="AO375" s="4">
        <v>130.25509026044762</v>
      </c>
      <c r="AQ375" s="3">
        <f t="shared" ca="1" si="76"/>
        <v>0</v>
      </c>
    </row>
    <row r="376" spans="1:43" ht="13.5" customHeight="1">
      <c r="A376" s="40"/>
      <c r="B376" s="51"/>
      <c r="C376" s="41" t="s">
        <v>202</v>
      </c>
      <c r="D376" s="41"/>
      <c r="E376" s="41"/>
      <c r="F376" s="41"/>
      <c r="G376" s="42">
        <f ca="1">IFERROR(VLOOKUP(F376,'[1]2.仕掛品(製造部)'!MY:NB,4,0),0)</f>
        <v>0</v>
      </c>
      <c r="H376" s="43">
        <v>0</v>
      </c>
      <c r="I376" s="49"/>
      <c r="J376" s="43">
        <v>0</v>
      </c>
      <c r="K376" s="46">
        <f>IFERROR(SUMIF('4.4製品課実績'!$A:$A,'4.仕掛品(製品課)'!A376,'4.4製品課実績'!C:C),"")</f>
        <v>0</v>
      </c>
      <c r="L376" s="46">
        <f t="shared" ca="1" si="71"/>
        <v>0</v>
      </c>
      <c r="M376" s="46">
        <f t="shared" ca="1" si="63"/>
        <v>0</v>
      </c>
      <c r="N376" s="46"/>
      <c r="O376" s="46"/>
      <c r="P376" s="46"/>
      <c r="Q376" s="46"/>
      <c r="R376" s="52">
        <f ca="1">SUMIF('4.1製品別資材価格'!$A:$C,A376,'4.1製品別資材価格'!$C:$C)</f>
        <v>0</v>
      </c>
      <c r="S376" s="46">
        <f t="shared" ca="1" si="72"/>
        <v>0</v>
      </c>
      <c r="T376" s="46">
        <f t="shared" ca="1" si="64"/>
        <v>0</v>
      </c>
      <c r="U376" s="46">
        <f>IFERROR(SUMIF('4.4製品課実績'!$A:$A,'4.仕掛品(製品課)'!A376,'4.4製品課実績'!D:D),"")</f>
        <v>0</v>
      </c>
      <c r="V376" s="46">
        <f t="shared" si="65"/>
        <v>0</v>
      </c>
      <c r="W376" s="46"/>
      <c r="X376" s="46">
        <f t="shared" si="66"/>
        <v>0</v>
      </c>
      <c r="Y376" s="46">
        <f t="shared" si="67"/>
        <v>0</v>
      </c>
      <c r="Z376" s="46">
        <f t="shared" si="68"/>
        <v>0</v>
      </c>
      <c r="AA376" s="46"/>
      <c r="AB376" s="46"/>
      <c r="AC376" s="46"/>
      <c r="AD376" s="46">
        <f t="shared" si="77"/>
        <v>0</v>
      </c>
      <c r="AE376" s="46">
        <f t="shared" ca="1" si="69"/>
        <v>0</v>
      </c>
      <c r="AF376" s="52">
        <f t="shared" ca="1" si="70"/>
        <v>0</v>
      </c>
      <c r="AG376" s="46">
        <f t="shared" si="73"/>
        <v>0</v>
      </c>
      <c r="AH376" s="46">
        <f t="shared" ca="1" si="74"/>
        <v>0</v>
      </c>
      <c r="AI376" s="46">
        <f>IFERROR(SUMIFS('4.3期末全在庫'!$G:$G,'4.3期末全在庫'!$B:$B,'4.仕掛品(製品課)'!A376,'4.3期末全在庫'!$K:$K,"半製品"),"")</f>
        <v>0</v>
      </c>
      <c r="AJ376" s="47"/>
      <c r="AK376" s="46">
        <f t="shared" ca="1" si="75"/>
        <v>0</v>
      </c>
      <c r="AL376" s="48"/>
      <c r="AM376" s="50"/>
      <c r="AN376" s="7">
        <v>0</v>
      </c>
      <c r="AO376" s="4">
        <v>130.25509026044762</v>
      </c>
      <c r="AQ376" s="3">
        <f t="shared" ca="1" si="76"/>
        <v>0</v>
      </c>
    </row>
    <row r="377" spans="1:43" ht="13.5" customHeight="1">
      <c r="A377" s="40"/>
      <c r="B377" s="51"/>
      <c r="C377" s="41" t="s">
        <v>202</v>
      </c>
      <c r="D377" s="41"/>
      <c r="E377" s="41"/>
      <c r="F377" s="41"/>
      <c r="G377" s="42">
        <f ca="1">IFERROR(VLOOKUP(F377,'[1]2.仕掛品(製造部)'!MY:NB,4,0),0)</f>
        <v>0</v>
      </c>
      <c r="H377" s="43">
        <v>0</v>
      </c>
      <c r="I377" s="49"/>
      <c r="J377" s="43">
        <v>0</v>
      </c>
      <c r="K377" s="46">
        <f>IFERROR(SUMIF('4.4製品課実績'!$A:$A,'4.仕掛品(製品課)'!A377,'4.4製品課実績'!C:C),"")</f>
        <v>0</v>
      </c>
      <c r="L377" s="46">
        <f t="shared" ca="1" si="71"/>
        <v>0</v>
      </c>
      <c r="M377" s="46">
        <f t="shared" ca="1" si="63"/>
        <v>0</v>
      </c>
      <c r="N377" s="46"/>
      <c r="O377" s="46"/>
      <c r="P377" s="46"/>
      <c r="Q377" s="46"/>
      <c r="R377" s="52">
        <f ca="1">SUMIF('4.1製品別資材価格'!$A:$C,A377,'4.1製品別資材価格'!$C:$C)</f>
        <v>0</v>
      </c>
      <c r="S377" s="46">
        <f t="shared" ca="1" si="72"/>
        <v>0</v>
      </c>
      <c r="T377" s="46">
        <f t="shared" ca="1" si="64"/>
        <v>0</v>
      </c>
      <c r="U377" s="46">
        <f>IFERROR(SUMIF('4.4製品課実績'!$A:$A,'4.仕掛品(製品課)'!A377,'4.4製品課実績'!D:D),"")</f>
        <v>0</v>
      </c>
      <c r="V377" s="46">
        <f t="shared" si="65"/>
        <v>0</v>
      </c>
      <c r="W377" s="46"/>
      <c r="X377" s="46">
        <f t="shared" si="66"/>
        <v>0</v>
      </c>
      <c r="Y377" s="46">
        <f t="shared" si="67"/>
        <v>0</v>
      </c>
      <c r="Z377" s="46">
        <f t="shared" si="68"/>
        <v>0</v>
      </c>
      <c r="AA377" s="46"/>
      <c r="AB377" s="46"/>
      <c r="AC377" s="46"/>
      <c r="AD377" s="46">
        <f t="shared" si="77"/>
        <v>0</v>
      </c>
      <c r="AE377" s="46">
        <f t="shared" ca="1" si="69"/>
        <v>0</v>
      </c>
      <c r="AF377" s="52">
        <f t="shared" ca="1" si="70"/>
        <v>0</v>
      </c>
      <c r="AG377" s="46">
        <f t="shared" si="73"/>
        <v>0</v>
      </c>
      <c r="AH377" s="46">
        <f t="shared" ca="1" si="74"/>
        <v>0</v>
      </c>
      <c r="AI377" s="46">
        <f>IFERROR(SUMIFS('4.3期末全在庫'!$G:$G,'4.3期末全在庫'!$B:$B,'4.仕掛品(製品課)'!A377,'4.3期末全在庫'!$K:$K,"半製品"),"")</f>
        <v>0</v>
      </c>
      <c r="AJ377" s="47"/>
      <c r="AK377" s="46">
        <f t="shared" ca="1" si="75"/>
        <v>0</v>
      </c>
      <c r="AL377" s="48"/>
      <c r="AM377" s="50"/>
      <c r="AN377" s="7">
        <v>0</v>
      </c>
      <c r="AO377" s="4">
        <v>130.25509026044762</v>
      </c>
      <c r="AQ377" s="3">
        <f t="shared" ca="1" si="76"/>
        <v>0</v>
      </c>
    </row>
    <row r="378" spans="1:43" ht="13.5" customHeight="1">
      <c r="A378" s="40"/>
      <c r="B378" s="51"/>
      <c r="C378" s="41" t="s">
        <v>202</v>
      </c>
      <c r="D378" s="41"/>
      <c r="E378" s="41"/>
      <c r="F378" s="41"/>
      <c r="G378" s="42">
        <f ca="1">IFERROR(VLOOKUP(F378,'[1]2.仕掛品(製造部)'!MY:NB,4,0),0)</f>
        <v>0</v>
      </c>
      <c r="H378" s="43">
        <v>0</v>
      </c>
      <c r="I378" s="49"/>
      <c r="J378" s="43">
        <v>0</v>
      </c>
      <c r="K378" s="46">
        <f>IFERROR(SUMIF('4.4製品課実績'!$A:$A,'4.仕掛品(製品課)'!A378,'4.4製品課実績'!C:C),"")</f>
        <v>0</v>
      </c>
      <c r="L378" s="46">
        <f t="shared" ca="1" si="71"/>
        <v>0</v>
      </c>
      <c r="M378" s="46">
        <f t="shared" ca="1" si="63"/>
        <v>0</v>
      </c>
      <c r="N378" s="46"/>
      <c r="O378" s="46"/>
      <c r="P378" s="46"/>
      <c r="Q378" s="46"/>
      <c r="R378" s="52">
        <f ca="1">SUMIF('4.1製品別資材価格'!$A:$C,A378,'4.1製品別資材価格'!$C:$C)</f>
        <v>0</v>
      </c>
      <c r="S378" s="46">
        <f t="shared" ca="1" si="72"/>
        <v>0</v>
      </c>
      <c r="T378" s="46">
        <f t="shared" ca="1" si="64"/>
        <v>0</v>
      </c>
      <c r="U378" s="46">
        <f>IFERROR(SUMIF('4.4製品課実績'!$A:$A,'4.仕掛品(製品課)'!A378,'4.4製品課実績'!D:D),"")</f>
        <v>0</v>
      </c>
      <c r="V378" s="46">
        <f t="shared" si="65"/>
        <v>0</v>
      </c>
      <c r="W378" s="46"/>
      <c r="X378" s="46">
        <f t="shared" si="66"/>
        <v>0</v>
      </c>
      <c r="Y378" s="46">
        <f t="shared" si="67"/>
        <v>0</v>
      </c>
      <c r="Z378" s="46">
        <f t="shared" si="68"/>
        <v>0</v>
      </c>
      <c r="AA378" s="46"/>
      <c r="AB378" s="46"/>
      <c r="AC378" s="46"/>
      <c r="AD378" s="46">
        <f t="shared" si="77"/>
        <v>0</v>
      </c>
      <c r="AE378" s="46">
        <f t="shared" ca="1" si="69"/>
        <v>0</v>
      </c>
      <c r="AF378" s="52">
        <f t="shared" ca="1" si="70"/>
        <v>0</v>
      </c>
      <c r="AG378" s="46">
        <f t="shared" si="73"/>
        <v>0</v>
      </c>
      <c r="AH378" s="46">
        <f t="shared" ca="1" si="74"/>
        <v>0</v>
      </c>
      <c r="AI378" s="46">
        <f>IFERROR(SUMIFS('4.3期末全在庫'!$G:$G,'4.3期末全在庫'!$B:$B,'4.仕掛品(製品課)'!A378,'4.3期末全在庫'!$K:$K,"半製品"),"")</f>
        <v>0</v>
      </c>
      <c r="AJ378" s="47"/>
      <c r="AK378" s="46">
        <f t="shared" ca="1" si="75"/>
        <v>0</v>
      </c>
      <c r="AL378" s="48"/>
      <c r="AM378" s="50"/>
      <c r="AN378" s="7">
        <v>0</v>
      </c>
      <c r="AO378" s="4">
        <v>130.25509026044762</v>
      </c>
      <c r="AQ378" s="3">
        <f t="shared" ca="1" si="76"/>
        <v>0</v>
      </c>
    </row>
    <row r="379" spans="1:43" ht="13.5" customHeight="1">
      <c r="A379" s="40"/>
      <c r="B379" s="51"/>
      <c r="C379" s="41" t="s">
        <v>202</v>
      </c>
      <c r="D379" s="41"/>
      <c r="E379" s="41"/>
      <c r="F379" s="41"/>
      <c r="G379" s="42">
        <f ca="1">IFERROR(VLOOKUP(F379,'[1]2.仕掛品(製造部)'!MY:NB,4,0),0)</f>
        <v>0</v>
      </c>
      <c r="H379" s="43">
        <v>0</v>
      </c>
      <c r="I379" s="49"/>
      <c r="J379" s="43">
        <v>0</v>
      </c>
      <c r="K379" s="46">
        <f>IFERROR(SUMIF('4.4製品課実績'!$A:$A,'4.仕掛品(製品課)'!A379,'4.4製品課実績'!C:C),"")</f>
        <v>0</v>
      </c>
      <c r="L379" s="46">
        <f t="shared" ca="1" si="71"/>
        <v>0</v>
      </c>
      <c r="M379" s="46">
        <f t="shared" ca="1" si="63"/>
        <v>0</v>
      </c>
      <c r="N379" s="46"/>
      <c r="O379" s="46"/>
      <c r="P379" s="46"/>
      <c r="Q379" s="46"/>
      <c r="R379" s="52">
        <f ca="1">SUMIF('4.1製品別資材価格'!$A:$C,A379,'4.1製品別資材価格'!$C:$C)</f>
        <v>0</v>
      </c>
      <c r="S379" s="46">
        <f t="shared" ca="1" si="72"/>
        <v>0</v>
      </c>
      <c r="T379" s="46">
        <f t="shared" ca="1" si="64"/>
        <v>0</v>
      </c>
      <c r="U379" s="46">
        <f>IFERROR(SUMIF('4.4製品課実績'!$A:$A,'4.仕掛品(製品課)'!A379,'4.4製品課実績'!D:D),"")</f>
        <v>0</v>
      </c>
      <c r="V379" s="46">
        <f t="shared" si="65"/>
        <v>0</v>
      </c>
      <c r="W379" s="46"/>
      <c r="X379" s="46">
        <f t="shared" si="66"/>
        <v>0</v>
      </c>
      <c r="Y379" s="46">
        <f t="shared" si="67"/>
        <v>0</v>
      </c>
      <c r="Z379" s="46">
        <f t="shared" si="68"/>
        <v>0</v>
      </c>
      <c r="AA379" s="46"/>
      <c r="AB379" s="46"/>
      <c r="AC379" s="46"/>
      <c r="AD379" s="46">
        <f t="shared" si="77"/>
        <v>0</v>
      </c>
      <c r="AE379" s="46">
        <f t="shared" ca="1" si="69"/>
        <v>0</v>
      </c>
      <c r="AF379" s="52">
        <f t="shared" ca="1" si="70"/>
        <v>0</v>
      </c>
      <c r="AG379" s="46">
        <f t="shared" si="73"/>
        <v>0</v>
      </c>
      <c r="AH379" s="46">
        <f t="shared" ca="1" si="74"/>
        <v>0</v>
      </c>
      <c r="AI379" s="46">
        <f>IFERROR(SUMIFS('4.3期末全在庫'!$G:$G,'4.3期末全在庫'!$B:$B,'4.仕掛品(製品課)'!A379,'4.3期末全在庫'!$K:$K,"半製品"),"")</f>
        <v>0</v>
      </c>
      <c r="AJ379" s="47"/>
      <c r="AK379" s="46">
        <f t="shared" ca="1" si="75"/>
        <v>0</v>
      </c>
      <c r="AL379" s="48"/>
      <c r="AM379" s="50"/>
      <c r="AN379" s="7">
        <v>0</v>
      </c>
      <c r="AO379" s="4">
        <v>130.25509026044762</v>
      </c>
      <c r="AQ379" s="3">
        <f t="shared" ca="1" si="76"/>
        <v>0</v>
      </c>
    </row>
    <row r="380" spans="1:43" ht="13.5" customHeight="1">
      <c r="A380" s="40"/>
      <c r="B380" s="51"/>
      <c r="C380" s="41" t="s">
        <v>202</v>
      </c>
      <c r="D380" s="41"/>
      <c r="E380" s="41"/>
      <c r="F380" s="41"/>
      <c r="G380" s="42">
        <f ca="1">IFERROR(VLOOKUP(F380,'[1]2.仕掛品(製造部)'!MY:NB,4,0),0)</f>
        <v>0</v>
      </c>
      <c r="H380" s="43">
        <v>0</v>
      </c>
      <c r="I380" s="49"/>
      <c r="J380" s="43">
        <v>0</v>
      </c>
      <c r="K380" s="46">
        <f>IFERROR(SUMIF('4.4製品課実績'!$A:$A,'4.仕掛品(製品課)'!A380,'4.4製品課実績'!C:C),"")</f>
        <v>0</v>
      </c>
      <c r="L380" s="46">
        <f t="shared" ca="1" si="71"/>
        <v>0</v>
      </c>
      <c r="M380" s="46">
        <f t="shared" ca="1" si="63"/>
        <v>0</v>
      </c>
      <c r="N380" s="46"/>
      <c r="O380" s="46"/>
      <c r="P380" s="46"/>
      <c r="Q380" s="46"/>
      <c r="R380" s="52">
        <f ca="1">SUMIF('4.1製品別資材価格'!$A:$C,A380,'4.1製品別資材価格'!$C:$C)</f>
        <v>0</v>
      </c>
      <c r="S380" s="46">
        <f t="shared" ca="1" si="72"/>
        <v>0</v>
      </c>
      <c r="T380" s="46">
        <f t="shared" ca="1" si="64"/>
        <v>0</v>
      </c>
      <c r="U380" s="46">
        <f>IFERROR(SUMIF('4.4製品課実績'!$A:$A,'4.仕掛品(製品課)'!A380,'4.4製品課実績'!D:D),"")</f>
        <v>0</v>
      </c>
      <c r="V380" s="46">
        <f t="shared" si="65"/>
        <v>0</v>
      </c>
      <c r="W380" s="46"/>
      <c r="X380" s="46">
        <f t="shared" si="66"/>
        <v>0</v>
      </c>
      <c r="Y380" s="46">
        <f t="shared" si="67"/>
        <v>0</v>
      </c>
      <c r="Z380" s="46">
        <f t="shared" si="68"/>
        <v>0</v>
      </c>
      <c r="AA380" s="46"/>
      <c r="AB380" s="46"/>
      <c r="AC380" s="46"/>
      <c r="AD380" s="46">
        <f t="shared" si="77"/>
        <v>0</v>
      </c>
      <c r="AE380" s="46">
        <f t="shared" ca="1" si="69"/>
        <v>0</v>
      </c>
      <c r="AF380" s="52">
        <f t="shared" ca="1" si="70"/>
        <v>0</v>
      </c>
      <c r="AG380" s="46">
        <f t="shared" si="73"/>
        <v>0</v>
      </c>
      <c r="AH380" s="46">
        <f t="shared" ca="1" si="74"/>
        <v>0</v>
      </c>
      <c r="AI380" s="46">
        <f>IFERROR(SUMIFS('4.3期末全在庫'!$G:$G,'4.3期末全在庫'!$B:$B,'4.仕掛品(製品課)'!A380,'4.3期末全在庫'!$K:$K,"半製品"),"")</f>
        <v>0</v>
      </c>
      <c r="AJ380" s="47"/>
      <c r="AK380" s="46">
        <f t="shared" ca="1" si="75"/>
        <v>0</v>
      </c>
      <c r="AL380" s="48"/>
      <c r="AM380" s="50"/>
      <c r="AN380" s="7">
        <v>0</v>
      </c>
      <c r="AO380" s="4">
        <v>130.25509026044762</v>
      </c>
      <c r="AQ380" s="3">
        <f t="shared" ca="1" si="76"/>
        <v>0</v>
      </c>
    </row>
    <row r="381" spans="1:43" ht="13.5" customHeight="1">
      <c r="A381" s="40"/>
      <c r="B381" s="51"/>
      <c r="C381" s="41" t="s">
        <v>202</v>
      </c>
      <c r="D381" s="41"/>
      <c r="E381" s="41"/>
      <c r="F381" s="41"/>
      <c r="G381" s="42">
        <f ca="1">IFERROR(VLOOKUP(F381,'[1]2.仕掛品(製造部)'!MY:NB,4,0),0)</f>
        <v>0</v>
      </c>
      <c r="H381" s="43">
        <v>0</v>
      </c>
      <c r="I381" s="49"/>
      <c r="J381" s="43">
        <v>0</v>
      </c>
      <c r="K381" s="46">
        <f>IFERROR(SUMIF('4.4製品課実績'!$A:$A,'4.仕掛品(製品課)'!A381,'4.4製品課実績'!C:C),"")</f>
        <v>0</v>
      </c>
      <c r="L381" s="46">
        <f t="shared" ca="1" si="71"/>
        <v>0</v>
      </c>
      <c r="M381" s="46">
        <f t="shared" ca="1" si="63"/>
        <v>0</v>
      </c>
      <c r="N381" s="46"/>
      <c r="O381" s="46"/>
      <c r="P381" s="46"/>
      <c r="Q381" s="46"/>
      <c r="R381" s="52">
        <f ca="1">SUMIF('4.1製品別資材価格'!$A:$C,A381,'4.1製品別資材価格'!$C:$C)</f>
        <v>0</v>
      </c>
      <c r="S381" s="46">
        <f t="shared" ca="1" si="72"/>
        <v>0</v>
      </c>
      <c r="T381" s="46">
        <f t="shared" ca="1" si="64"/>
        <v>0</v>
      </c>
      <c r="U381" s="46">
        <f>IFERROR(SUMIF('4.4製品課実績'!$A:$A,'4.仕掛品(製品課)'!A381,'4.4製品課実績'!D:D),"")</f>
        <v>0</v>
      </c>
      <c r="V381" s="46">
        <f t="shared" si="65"/>
        <v>0</v>
      </c>
      <c r="W381" s="46"/>
      <c r="X381" s="46">
        <f t="shared" si="66"/>
        <v>0</v>
      </c>
      <c r="Y381" s="46">
        <f t="shared" si="67"/>
        <v>0</v>
      </c>
      <c r="Z381" s="46">
        <f t="shared" si="68"/>
        <v>0</v>
      </c>
      <c r="AA381" s="46"/>
      <c r="AB381" s="46"/>
      <c r="AC381" s="46"/>
      <c r="AD381" s="46">
        <f t="shared" si="77"/>
        <v>0</v>
      </c>
      <c r="AE381" s="46">
        <f t="shared" ca="1" si="69"/>
        <v>0</v>
      </c>
      <c r="AF381" s="52">
        <f t="shared" ca="1" si="70"/>
        <v>0</v>
      </c>
      <c r="AG381" s="46">
        <f t="shared" si="73"/>
        <v>0</v>
      </c>
      <c r="AH381" s="46">
        <f t="shared" ca="1" si="74"/>
        <v>0</v>
      </c>
      <c r="AI381" s="46">
        <f>IFERROR(SUMIFS('4.3期末全在庫'!$G:$G,'4.3期末全在庫'!$B:$B,'4.仕掛品(製品課)'!A381,'4.3期末全在庫'!$K:$K,"半製品"),"")</f>
        <v>0</v>
      </c>
      <c r="AJ381" s="47"/>
      <c r="AK381" s="46">
        <f t="shared" ca="1" si="75"/>
        <v>0</v>
      </c>
      <c r="AL381" s="48"/>
      <c r="AM381" s="50"/>
      <c r="AN381" s="7">
        <v>0</v>
      </c>
      <c r="AO381" s="4">
        <v>130.25509026044762</v>
      </c>
      <c r="AQ381" s="3">
        <f t="shared" ca="1" si="76"/>
        <v>0</v>
      </c>
    </row>
    <row r="382" spans="1:43" ht="13.5" customHeight="1">
      <c r="A382" s="40"/>
      <c r="B382" s="51"/>
      <c r="C382" s="41" t="s">
        <v>202</v>
      </c>
      <c r="D382" s="41"/>
      <c r="E382" s="41"/>
      <c r="F382" s="41"/>
      <c r="G382" s="42">
        <f ca="1">IFERROR(VLOOKUP(F382,'[1]2.仕掛品(製造部)'!MY:NB,4,0),0)</f>
        <v>0</v>
      </c>
      <c r="H382" s="43">
        <v>0</v>
      </c>
      <c r="I382" s="49"/>
      <c r="J382" s="43">
        <v>0</v>
      </c>
      <c r="K382" s="46">
        <f>IFERROR(SUMIF('4.4製品課実績'!$A:$A,'4.仕掛品(製品課)'!A382,'4.4製品課実績'!C:C),"")</f>
        <v>0</v>
      </c>
      <c r="L382" s="46">
        <f t="shared" ca="1" si="71"/>
        <v>0</v>
      </c>
      <c r="M382" s="46">
        <f t="shared" ca="1" si="63"/>
        <v>0</v>
      </c>
      <c r="N382" s="46"/>
      <c r="O382" s="46"/>
      <c r="P382" s="46"/>
      <c r="Q382" s="46"/>
      <c r="R382" s="52">
        <f ca="1">SUMIF('4.1製品別資材価格'!$A:$C,A382,'4.1製品別資材価格'!$C:$C)</f>
        <v>0</v>
      </c>
      <c r="S382" s="46">
        <f t="shared" ca="1" si="72"/>
        <v>0</v>
      </c>
      <c r="T382" s="46">
        <f t="shared" ca="1" si="64"/>
        <v>0</v>
      </c>
      <c r="U382" s="46">
        <f>IFERROR(SUMIF('4.4製品課実績'!$A:$A,'4.仕掛品(製品課)'!A382,'4.4製品課実績'!D:D),"")</f>
        <v>0</v>
      </c>
      <c r="V382" s="46">
        <f t="shared" si="65"/>
        <v>0</v>
      </c>
      <c r="W382" s="46"/>
      <c r="X382" s="46">
        <f t="shared" si="66"/>
        <v>0</v>
      </c>
      <c r="Y382" s="46">
        <f t="shared" si="67"/>
        <v>0</v>
      </c>
      <c r="Z382" s="46">
        <f t="shared" si="68"/>
        <v>0</v>
      </c>
      <c r="AA382" s="46"/>
      <c r="AB382" s="46"/>
      <c r="AC382" s="46"/>
      <c r="AD382" s="46">
        <f t="shared" si="77"/>
        <v>0</v>
      </c>
      <c r="AE382" s="46">
        <f t="shared" ca="1" si="69"/>
        <v>0</v>
      </c>
      <c r="AF382" s="52">
        <f t="shared" ca="1" si="70"/>
        <v>0</v>
      </c>
      <c r="AG382" s="46">
        <f t="shared" si="73"/>
        <v>0</v>
      </c>
      <c r="AH382" s="46">
        <f t="shared" ca="1" si="74"/>
        <v>0</v>
      </c>
      <c r="AI382" s="46">
        <f>IFERROR(SUMIFS('4.3期末全在庫'!$G:$G,'4.3期末全在庫'!$B:$B,'4.仕掛品(製品課)'!A382,'4.3期末全在庫'!$K:$K,"半製品"),"")</f>
        <v>0</v>
      </c>
      <c r="AJ382" s="47"/>
      <c r="AK382" s="46">
        <f t="shared" ca="1" si="75"/>
        <v>0</v>
      </c>
      <c r="AL382" s="48"/>
      <c r="AM382" s="50"/>
      <c r="AN382" s="7">
        <v>0</v>
      </c>
      <c r="AO382" s="4">
        <v>130.25509026044762</v>
      </c>
      <c r="AQ382" s="3">
        <f t="shared" ca="1" si="76"/>
        <v>0</v>
      </c>
    </row>
    <row r="383" spans="1:43" ht="13.5" customHeight="1">
      <c r="A383" s="40"/>
      <c r="B383" s="51"/>
      <c r="C383" s="41" t="s">
        <v>202</v>
      </c>
      <c r="D383" s="41"/>
      <c r="E383" s="41"/>
      <c r="F383" s="41"/>
      <c r="G383" s="42">
        <f ca="1">IFERROR(VLOOKUP(F383,'[1]2.仕掛品(製造部)'!MY:NB,4,0),0)</f>
        <v>0</v>
      </c>
      <c r="H383" s="43">
        <v>0</v>
      </c>
      <c r="I383" s="49"/>
      <c r="J383" s="43">
        <v>0</v>
      </c>
      <c r="K383" s="46">
        <f>IFERROR(SUMIF('4.4製品課実績'!$A:$A,'4.仕掛品(製品課)'!A383,'4.4製品課実績'!C:C),"")</f>
        <v>0</v>
      </c>
      <c r="L383" s="46">
        <f t="shared" ca="1" si="71"/>
        <v>0</v>
      </c>
      <c r="M383" s="46">
        <f t="shared" ca="1" si="63"/>
        <v>0</v>
      </c>
      <c r="N383" s="46"/>
      <c r="O383" s="46"/>
      <c r="P383" s="46"/>
      <c r="Q383" s="46"/>
      <c r="R383" s="52">
        <f ca="1">SUMIF('4.1製品別資材価格'!$A:$C,A383,'4.1製品別資材価格'!$C:$C)</f>
        <v>0</v>
      </c>
      <c r="S383" s="46">
        <f t="shared" ca="1" si="72"/>
        <v>0</v>
      </c>
      <c r="T383" s="46">
        <f t="shared" ca="1" si="64"/>
        <v>0</v>
      </c>
      <c r="U383" s="46">
        <f>IFERROR(SUMIF('4.4製品課実績'!$A:$A,'4.仕掛品(製品課)'!A383,'4.4製品課実績'!D:D),"")</f>
        <v>0</v>
      </c>
      <c r="V383" s="46">
        <f t="shared" si="65"/>
        <v>0</v>
      </c>
      <c r="W383" s="46"/>
      <c r="X383" s="46">
        <f t="shared" si="66"/>
        <v>0</v>
      </c>
      <c r="Y383" s="46">
        <f t="shared" si="67"/>
        <v>0</v>
      </c>
      <c r="Z383" s="46">
        <f t="shared" si="68"/>
        <v>0</v>
      </c>
      <c r="AA383" s="46"/>
      <c r="AB383" s="46"/>
      <c r="AC383" s="46"/>
      <c r="AD383" s="46">
        <f t="shared" si="77"/>
        <v>0</v>
      </c>
      <c r="AE383" s="46">
        <f t="shared" ca="1" si="69"/>
        <v>0</v>
      </c>
      <c r="AF383" s="52">
        <f t="shared" ca="1" si="70"/>
        <v>0</v>
      </c>
      <c r="AG383" s="46">
        <f t="shared" si="73"/>
        <v>0</v>
      </c>
      <c r="AH383" s="46">
        <f t="shared" ca="1" si="74"/>
        <v>0</v>
      </c>
      <c r="AI383" s="46">
        <f>IFERROR(SUMIFS('4.3期末全在庫'!$G:$G,'4.3期末全在庫'!$B:$B,'4.仕掛品(製品課)'!A383,'4.3期末全在庫'!$K:$K,"半製品"),"")</f>
        <v>0</v>
      </c>
      <c r="AJ383" s="47"/>
      <c r="AK383" s="46">
        <f t="shared" ca="1" si="75"/>
        <v>0</v>
      </c>
      <c r="AL383" s="48"/>
      <c r="AM383" s="50"/>
      <c r="AN383" s="7">
        <v>0</v>
      </c>
      <c r="AO383" s="4">
        <v>130.25509026044762</v>
      </c>
      <c r="AQ383" s="3">
        <f t="shared" ca="1" si="76"/>
        <v>0</v>
      </c>
    </row>
    <row r="384" spans="1:43" ht="13.5" customHeight="1">
      <c r="A384" s="40"/>
      <c r="B384" s="51"/>
      <c r="C384" s="41" t="s">
        <v>202</v>
      </c>
      <c r="D384" s="41"/>
      <c r="E384" s="41"/>
      <c r="F384" s="41"/>
      <c r="G384" s="42">
        <f ca="1">IFERROR(VLOOKUP(F384,'[1]2.仕掛品(製造部)'!MY:NB,4,0),0)</f>
        <v>0</v>
      </c>
      <c r="H384" s="43">
        <v>0</v>
      </c>
      <c r="I384" s="49"/>
      <c r="J384" s="43">
        <v>0</v>
      </c>
      <c r="K384" s="46">
        <f>IFERROR(SUMIF('4.4製品課実績'!$A:$A,'4.仕掛品(製品課)'!A384,'4.4製品課実績'!C:C),"")</f>
        <v>0</v>
      </c>
      <c r="L384" s="46">
        <f t="shared" ca="1" si="71"/>
        <v>0</v>
      </c>
      <c r="M384" s="46">
        <f t="shared" ca="1" si="63"/>
        <v>0</v>
      </c>
      <c r="N384" s="46"/>
      <c r="O384" s="46"/>
      <c r="P384" s="46"/>
      <c r="Q384" s="46"/>
      <c r="R384" s="52">
        <f ca="1">SUMIF('4.1製品別資材価格'!$A:$C,A384,'4.1製品別資材価格'!$C:$C)</f>
        <v>0</v>
      </c>
      <c r="S384" s="46">
        <f t="shared" ca="1" si="72"/>
        <v>0</v>
      </c>
      <c r="T384" s="46">
        <f t="shared" ca="1" si="64"/>
        <v>0</v>
      </c>
      <c r="U384" s="46">
        <f>IFERROR(SUMIF('4.4製品課実績'!$A:$A,'4.仕掛品(製品課)'!A384,'4.4製品課実績'!D:D),"")</f>
        <v>0</v>
      </c>
      <c r="V384" s="46">
        <f t="shared" si="65"/>
        <v>0</v>
      </c>
      <c r="W384" s="46"/>
      <c r="X384" s="46">
        <f t="shared" si="66"/>
        <v>0</v>
      </c>
      <c r="Y384" s="46">
        <f t="shared" si="67"/>
        <v>0</v>
      </c>
      <c r="Z384" s="46">
        <f t="shared" si="68"/>
        <v>0</v>
      </c>
      <c r="AA384" s="46"/>
      <c r="AB384" s="46"/>
      <c r="AC384" s="46"/>
      <c r="AD384" s="46">
        <f t="shared" si="77"/>
        <v>0</v>
      </c>
      <c r="AE384" s="46">
        <f t="shared" ca="1" si="69"/>
        <v>0</v>
      </c>
      <c r="AF384" s="52">
        <f t="shared" ca="1" si="70"/>
        <v>0</v>
      </c>
      <c r="AG384" s="46">
        <f t="shared" si="73"/>
        <v>0</v>
      </c>
      <c r="AH384" s="46">
        <f t="shared" ca="1" si="74"/>
        <v>0</v>
      </c>
      <c r="AI384" s="46">
        <f>IFERROR(SUMIFS('4.3期末全在庫'!$G:$G,'4.3期末全在庫'!$B:$B,'4.仕掛品(製品課)'!A384,'4.3期末全在庫'!$K:$K,"半製品"),"")</f>
        <v>0</v>
      </c>
      <c r="AJ384" s="47"/>
      <c r="AK384" s="46">
        <f t="shared" ca="1" si="75"/>
        <v>0</v>
      </c>
      <c r="AL384" s="48"/>
      <c r="AM384" s="50"/>
      <c r="AN384" s="7">
        <v>0</v>
      </c>
      <c r="AO384" s="4">
        <v>130.25509026044762</v>
      </c>
      <c r="AQ384" s="3">
        <f t="shared" ca="1" si="76"/>
        <v>0</v>
      </c>
    </row>
    <row r="385" spans="1:43" ht="13.5" customHeight="1">
      <c r="A385" s="40"/>
      <c r="B385" s="51"/>
      <c r="C385" s="41" t="s">
        <v>202</v>
      </c>
      <c r="D385" s="41"/>
      <c r="E385" s="41"/>
      <c r="F385" s="41"/>
      <c r="G385" s="42">
        <f ca="1">IFERROR(VLOOKUP(F385,'[1]2.仕掛品(製造部)'!MY:NB,4,0),0)</f>
        <v>0</v>
      </c>
      <c r="H385" s="43">
        <v>0</v>
      </c>
      <c r="I385" s="49"/>
      <c r="J385" s="43">
        <v>0</v>
      </c>
      <c r="K385" s="46">
        <f>IFERROR(SUMIF('4.4製品課実績'!$A:$A,'4.仕掛品(製品課)'!A385,'4.4製品課実績'!C:C),"")</f>
        <v>0</v>
      </c>
      <c r="L385" s="46">
        <f t="shared" ca="1" si="71"/>
        <v>0</v>
      </c>
      <c r="M385" s="46">
        <f t="shared" ca="1" si="63"/>
        <v>0</v>
      </c>
      <c r="N385" s="46"/>
      <c r="O385" s="46"/>
      <c r="P385" s="46"/>
      <c r="Q385" s="46"/>
      <c r="R385" s="52">
        <f ca="1">SUMIF('4.1製品別資材価格'!$A:$C,A385,'4.1製品別資材価格'!$C:$C)</f>
        <v>0</v>
      </c>
      <c r="S385" s="46">
        <f t="shared" ca="1" si="72"/>
        <v>0</v>
      </c>
      <c r="T385" s="46">
        <f t="shared" ca="1" si="64"/>
        <v>0</v>
      </c>
      <c r="U385" s="46">
        <f>IFERROR(SUMIF('4.4製品課実績'!$A:$A,'4.仕掛品(製品課)'!A385,'4.4製品課実績'!D:D),"")</f>
        <v>0</v>
      </c>
      <c r="V385" s="46">
        <f t="shared" si="65"/>
        <v>0</v>
      </c>
      <c r="W385" s="46"/>
      <c r="X385" s="46">
        <f t="shared" si="66"/>
        <v>0</v>
      </c>
      <c r="Y385" s="46">
        <f t="shared" si="67"/>
        <v>0</v>
      </c>
      <c r="Z385" s="46">
        <f t="shared" si="68"/>
        <v>0</v>
      </c>
      <c r="AA385" s="46"/>
      <c r="AB385" s="46"/>
      <c r="AC385" s="46"/>
      <c r="AD385" s="46">
        <f t="shared" si="77"/>
        <v>0</v>
      </c>
      <c r="AE385" s="46">
        <f t="shared" ca="1" si="69"/>
        <v>0</v>
      </c>
      <c r="AF385" s="52">
        <f t="shared" ca="1" si="70"/>
        <v>0</v>
      </c>
      <c r="AG385" s="46">
        <f t="shared" si="73"/>
        <v>0</v>
      </c>
      <c r="AH385" s="46">
        <f t="shared" ca="1" si="74"/>
        <v>0</v>
      </c>
      <c r="AI385" s="46">
        <f>IFERROR(SUMIFS('4.3期末全在庫'!$G:$G,'4.3期末全在庫'!$B:$B,'4.仕掛品(製品課)'!A385,'4.3期末全在庫'!$K:$K,"半製品"),"")</f>
        <v>0</v>
      </c>
      <c r="AJ385" s="47"/>
      <c r="AK385" s="46">
        <f t="shared" ca="1" si="75"/>
        <v>0</v>
      </c>
      <c r="AL385" s="48"/>
      <c r="AM385" s="50"/>
      <c r="AN385" s="7">
        <v>0</v>
      </c>
      <c r="AO385" s="4">
        <v>130.25509026044762</v>
      </c>
      <c r="AQ385" s="3">
        <f t="shared" ca="1" si="76"/>
        <v>0</v>
      </c>
    </row>
    <row r="386" spans="1:43" ht="13.5" customHeight="1">
      <c r="A386" s="40"/>
      <c r="B386" s="51"/>
      <c r="C386" s="41" t="s">
        <v>202</v>
      </c>
      <c r="D386" s="41"/>
      <c r="E386" s="41"/>
      <c r="F386" s="41"/>
      <c r="G386" s="42">
        <f ca="1">IFERROR(VLOOKUP(F386,'[1]2.仕掛品(製造部)'!MY:NB,4,0),0)</f>
        <v>0</v>
      </c>
      <c r="H386" s="43">
        <v>0</v>
      </c>
      <c r="I386" s="49"/>
      <c r="J386" s="43">
        <v>0</v>
      </c>
      <c r="K386" s="46">
        <f>IFERROR(SUMIF('4.4製品課実績'!$A:$A,'4.仕掛品(製品課)'!A386,'4.4製品課実績'!C:C),"")</f>
        <v>0</v>
      </c>
      <c r="L386" s="46">
        <f t="shared" ca="1" si="71"/>
        <v>0</v>
      </c>
      <c r="M386" s="46">
        <f t="shared" ca="1" si="63"/>
        <v>0</v>
      </c>
      <c r="N386" s="46"/>
      <c r="O386" s="46"/>
      <c r="P386" s="46"/>
      <c r="Q386" s="46"/>
      <c r="R386" s="52">
        <f ca="1">SUMIF('4.1製品別資材価格'!$A:$C,A386,'4.1製品別資材価格'!$C:$C)</f>
        <v>0</v>
      </c>
      <c r="S386" s="46">
        <f t="shared" ca="1" si="72"/>
        <v>0</v>
      </c>
      <c r="T386" s="46">
        <f t="shared" ca="1" si="64"/>
        <v>0</v>
      </c>
      <c r="U386" s="46">
        <f>IFERROR(SUMIF('4.4製品課実績'!$A:$A,'4.仕掛品(製品課)'!A386,'4.4製品課実績'!D:D),"")</f>
        <v>0</v>
      </c>
      <c r="V386" s="46">
        <f t="shared" si="65"/>
        <v>0</v>
      </c>
      <c r="W386" s="46"/>
      <c r="X386" s="46">
        <f t="shared" si="66"/>
        <v>0</v>
      </c>
      <c r="Y386" s="46">
        <f t="shared" si="67"/>
        <v>0</v>
      </c>
      <c r="Z386" s="46">
        <f t="shared" si="68"/>
        <v>0</v>
      </c>
      <c r="AA386" s="46"/>
      <c r="AB386" s="46"/>
      <c r="AC386" s="46"/>
      <c r="AD386" s="46">
        <f t="shared" si="77"/>
        <v>0</v>
      </c>
      <c r="AE386" s="46">
        <f t="shared" ca="1" si="69"/>
        <v>0</v>
      </c>
      <c r="AF386" s="52">
        <f t="shared" ca="1" si="70"/>
        <v>0</v>
      </c>
      <c r="AG386" s="46">
        <f t="shared" si="73"/>
        <v>0</v>
      </c>
      <c r="AH386" s="46">
        <f t="shared" ca="1" si="74"/>
        <v>0</v>
      </c>
      <c r="AI386" s="46">
        <f>IFERROR(SUMIFS('4.3期末全在庫'!$G:$G,'4.3期末全在庫'!$B:$B,'4.仕掛品(製品課)'!A386,'4.3期末全在庫'!$K:$K,"半製品"),"")</f>
        <v>0</v>
      </c>
      <c r="AJ386" s="47"/>
      <c r="AK386" s="46">
        <f t="shared" ca="1" si="75"/>
        <v>0</v>
      </c>
      <c r="AL386" s="48"/>
      <c r="AM386" s="50"/>
      <c r="AN386" s="7">
        <v>0</v>
      </c>
      <c r="AO386" s="4">
        <v>130.25509026044762</v>
      </c>
      <c r="AQ386" s="3">
        <f t="shared" ca="1" si="76"/>
        <v>0</v>
      </c>
    </row>
    <row r="387" spans="1:43" ht="13.5" customHeight="1">
      <c r="A387" s="40"/>
      <c r="B387" s="51"/>
      <c r="C387" s="41" t="s">
        <v>202</v>
      </c>
      <c r="D387" s="41"/>
      <c r="E387" s="41"/>
      <c r="F387" s="41"/>
      <c r="G387" s="42">
        <f ca="1">IFERROR(VLOOKUP(F387,'[1]2.仕掛品(製造部)'!MY:NB,4,0),0)</f>
        <v>0</v>
      </c>
      <c r="H387" s="43">
        <v>0</v>
      </c>
      <c r="I387" s="49"/>
      <c r="J387" s="43">
        <v>0</v>
      </c>
      <c r="K387" s="46">
        <f>IFERROR(SUMIF('4.4製品課実績'!$A:$A,'4.仕掛品(製品課)'!A387,'4.4製品課実績'!C:C),"")</f>
        <v>0</v>
      </c>
      <c r="L387" s="46">
        <f t="shared" ca="1" si="71"/>
        <v>0</v>
      </c>
      <c r="M387" s="46">
        <f t="shared" ca="1" si="63"/>
        <v>0</v>
      </c>
      <c r="N387" s="46"/>
      <c r="O387" s="46"/>
      <c r="P387" s="46"/>
      <c r="Q387" s="46"/>
      <c r="R387" s="52">
        <f ca="1">SUMIF('4.1製品別資材価格'!$A:$C,A387,'4.1製品別資材価格'!$C:$C)</f>
        <v>0</v>
      </c>
      <c r="S387" s="46">
        <f t="shared" ca="1" si="72"/>
        <v>0</v>
      </c>
      <c r="T387" s="46">
        <f t="shared" ca="1" si="64"/>
        <v>0</v>
      </c>
      <c r="U387" s="46">
        <f>IFERROR(SUMIF('4.4製品課実績'!$A:$A,'4.仕掛品(製品課)'!A387,'4.4製品課実績'!D:D),"")</f>
        <v>0</v>
      </c>
      <c r="V387" s="46">
        <f t="shared" si="65"/>
        <v>0</v>
      </c>
      <c r="W387" s="46"/>
      <c r="X387" s="46">
        <f t="shared" si="66"/>
        <v>0</v>
      </c>
      <c r="Y387" s="46">
        <f t="shared" si="67"/>
        <v>0</v>
      </c>
      <c r="Z387" s="46">
        <f t="shared" si="68"/>
        <v>0</v>
      </c>
      <c r="AA387" s="46"/>
      <c r="AB387" s="46"/>
      <c r="AC387" s="46"/>
      <c r="AD387" s="46">
        <f t="shared" si="77"/>
        <v>0</v>
      </c>
      <c r="AE387" s="46">
        <f t="shared" ca="1" si="69"/>
        <v>0</v>
      </c>
      <c r="AF387" s="52">
        <f t="shared" ca="1" si="70"/>
        <v>0</v>
      </c>
      <c r="AG387" s="46">
        <f t="shared" si="73"/>
        <v>0</v>
      </c>
      <c r="AH387" s="46">
        <f t="shared" ca="1" si="74"/>
        <v>0</v>
      </c>
      <c r="AI387" s="46">
        <f>IFERROR(SUMIFS('4.3期末全在庫'!$G:$G,'4.3期末全在庫'!$B:$B,'4.仕掛品(製品課)'!A387,'4.3期末全在庫'!$K:$K,"半製品"),"")</f>
        <v>0</v>
      </c>
      <c r="AJ387" s="47"/>
      <c r="AK387" s="46">
        <f t="shared" ca="1" si="75"/>
        <v>0</v>
      </c>
      <c r="AL387" s="48"/>
      <c r="AM387" s="50"/>
      <c r="AN387" s="7">
        <v>0</v>
      </c>
      <c r="AO387" s="4">
        <v>130.25509026044762</v>
      </c>
      <c r="AQ387" s="3">
        <f t="shared" ca="1" si="76"/>
        <v>0</v>
      </c>
    </row>
    <row r="388" spans="1:43" ht="13.5" customHeight="1">
      <c r="A388" s="40"/>
      <c r="B388" s="51"/>
      <c r="C388" s="41" t="s">
        <v>202</v>
      </c>
      <c r="D388" s="41"/>
      <c r="E388" s="41"/>
      <c r="F388" s="41"/>
      <c r="G388" s="42">
        <f ca="1">IFERROR(VLOOKUP(F388,'[1]2.仕掛品(製造部)'!MY:NB,4,0),0)</f>
        <v>0</v>
      </c>
      <c r="H388" s="43">
        <v>0</v>
      </c>
      <c r="I388" s="49"/>
      <c r="J388" s="43">
        <v>0</v>
      </c>
      <c r="K388" s="46">
        <f>IFERROR(SUMIF('4.4製品課実績'!$A:$A,'4.仕掛品(製品課)'!A388,'4.4製品課実績'!C:C),"")</f>
        <v>0</v>
      </c>
      <c r="L388" s="46">
        <f t="shared" ca="1" si="71"/>
        <v>0</v>
      </c>
      <c r="M388" s="46">
        <f t="shared" ca="1" si="63"/>
        <v>0</v>
      </c>
      <c r="N388" s="46"/>
      <c r="O388" s="46"/>
      <c r="P388" s="46"/>
      <c r="Q388" s="46"/>
      <c r="R388" s="52">
        <f ca="1">SUMIF('4.1製品別資材価格'!$A:$C,A388,'4.1製品別資材価格'!$C:$C)</f>
        <v>0</v>
      </c>
      <c r="S388" s="46">
        <f t="shared" ca="1" si="72"/>
        <v>0</v>
      </c>
      <c r="T388" s="46">
        <f t="shared" ca="1" si="64"/>
        <v>0</v>
      </c>
      <c r="U388" s="46">
        <f>IFERROR(SUMIF('4.4製品課実績'!$A:$A,'4.仕掛品(製品課)'!A388,'4.4製品課実績'!D:D),"")</f>
        <v>0</v>
      </c>
      <c r="V388" s="46">
        <f t="shared" si="65"/>
        <v>0</v>
      </c>
      <c r="W388" s="46"/>
      <c r="X388" s="46">
        <f t="shared" si="66"/>
        <v>0</v>
      </c>
      <c r="Y388" s="46">
        <f t="shared" si="67"/>
        <v>0</v>
      </c>
      <c r="Z388" s="46">
        <f t="shared" si="68"/>
        <v>0</v>
      </c>
      <c r="AA388" s="46"/>
      <c r="AB388" s="46"/>
      <c r="AC388" s="46"/>
      <c r="AD388" s="46">
        <f t="shared" si="77"/>
        <v>0</v>
      </c>
      <c r="AE388" s="46">
        <f t="shared" ca="1" si="69"/>
        <v>0</v>
      </c>
      <c r="AF388" s="52">
        <f t="shared" ca="1" si="70"/>
        <v>0</v>
      </c>
      <c r="AG388" s="46">
        <f t="shared" si="73"/>
        <v>0</v>
      </c>
      <c r="AH388" s="46">
        <f t="shared" ca="1" si="74"/>
        <v>0</v>
      </c>
      <c r="AI388" s="46">
        <f>IFERROR(SUMIFS('4.3期末全在庫'!$G:$G,'4.3期末全在庫'!$B:$B,'4.仕掛品(製品課)'!A388,'4.3期末全在庫'!$K:$K,"半製品"),"")</f>
        <v>0</v>
      </c>
      <c r="AJ388" s="47"/>
      <c r="AK388" s="46">
        <f t="shared" ca="1" si="75"/>
        <v>0</v>
      </c>
      <c r="AL388" s="48"/>
      <c r="AM388" s="50"/>
      <c r="AN388" s="7">
        <v>0</v>
      </c>
      <c r="AO388" s="4">
        <v>130.25509026044762</v>
      </c>
      <c r="AQ388" s="3">
        <f t="shared" ca="1" si="76"/>
        <v>0</v>
      </c>
    </row>
    <row r="389" spans="1:43" ht="13.5" customHeight="1">
      <c r="A389" s="40"/>
      <c r="B389" s="51"/>
      <c r="C389" s="41" t="s">
        <v>202</v>
      </c>
      <c r="D389" s="41"/>
      <c r="E389" s="41"/>
      <c r="F389" s="41"/>
      <c r="G389" s="42">
        <f ca="1">IFERROR(VLOOKUP(F389,'[1]2.仕掛品(製造部)'!MY:NB,4,0),0)</f>
        <v>0</v>
      </c>
      <c r="H389" s="43">
        <v>0</v>
      </c>
      <c r="I389" s="49"/>
      <c r="J389" s="43">
        <v>0</v>
      </c>
      <c r="K389" s="46">
        <f>IFERROR(SUMIF('4.4製品課実績'!$A:$A,'4.仕掛品(製品課)'!A389,'4.4製品課実績'!C:C),"")</f>
        <v>0</v>
      </c>
      <c r="L389" s="46">
        <f t="shared" ca="1" si="71"/>
        <v>0</v>
      </c>
      <c r="M389" s="46">
        <f t="shared" ca="1" si="63"/>
        <v>0</v>
      </c>
      <c r="N389" s="46"/>
      <c r="O389" s="46"/>
      <c r="P389" s="46"/>
      <c r="Q389" s="46"/>
      <c r="R389" s="52">
        <f ca="1">SUMIF('4.1製品別資材価格'!$A:$C,A389,'4.1製品別資材価格'!$C:$C)</f>
        <v>0</v>
      </c>
      <c r="S389" s="46">
        <f t="shared" ca="1" si="72"/>
        <v>0</v>
      </c>
      <c r="T389" s="46">
        <f t="shared" ca="1" si="64"/>
        <v>0</v>
      </c>
      <c r="U389" s="46">
        <f>IFERROR(SUMIF('4.4製品課実績'!$A:$A,'4.仕掛品(製品課)'!A389,'4.4製品課実績'!D:D),"")</f>
        <v>0</v>
      </c>
      <c r="V389" s="46">
        <f t="shared" si="65"/>
        <v>0</v>
      </c>
      <c r="W389" s="46"/>
      <c r="X389" s="46">
        <f t="shared" si="66"/>
        <v>0</v>
      </c>
      <c r="Y389" s="46">
        <f t="shared" si="67"/>
        <v>0</v>
      </c>
      <c r="Z389" s="46">
        <f t="shared" si="68"/>
        <v>0</v>
      </c>
      <c r="AA389" s="46"/>
      <c r="AB389" s="46"/>
      <c r="AC389" s="46"/>
      <c r="AD389" s="46">
        <f t="shared" si="77"/>
        <v>0</v>
      </c>
      <c r="AE389" s="46">
        <f t="shared" ca="1" si="69"/>
        <v>0</v>
      </c>
      <c r="AF389" s="52">
        <f t="shared" ca="1" si="70"/>
        <v>0</v>
      </c>
      <c r="AG389" s="46">
        <f t="shared" si="73"/>
        <v>0</v>
      </c>
      <c r="AH389" s="46">
        <f t="shared" ca="1" si="74"/>
        <v>0</v>
      </c>
      <c r="AI389" s="46">
        <f>IFERROR(SUMIFS('4.3期末全在庫'!$G:$G,'4.3期末全在庫'!$B:$B,'4.仕掛品(製品課)'!A389,'4.3期末全在庫'!$K:$K,"半製品"),"")</f>
        <v>0</v>
      </c>
      <c r="AJ389" s="47"/>
      <c r="AK389" s="46">
        <f t="shared" ca="1" si="75"/>
        <v>0</v>
      </c>
      <c r="AL389" s="48"/>
      <c r="AM389" s="50"/>
      <c r="AN389" s="7">
        <v>0</v>
      </c>
      <c r="AO389" s="4">
        <v>130.25509026044762</v>
      </c>
      <c r="AQ389" s="3">
        <f t="shared" ca="1" si="76"/>
        <v>0</v>
      </c>
    </row>
    <row r="390" spans="1:43" ht="13.5" customHeight="1">
      <c r="A390" s="40"/>
      <c r="B390" s="51"/>
      <c r="C390" s="41" t="s">
        <v>202</v>
      </c>
      <c r="D390" s="41"/>
      <c r="E390" s="41"/>
      <c r="F390" s="41"/>
      <c r="G390" s="42">
        <f ca="1">IFERROR(VLOOKUP(F390,'[1]2.仕掛品(製造部)'!MY:NB,4,0),0)</f>
        <v>0</v>
      </c>
      <c r="H390" s="43">
        <v>0</v>
      </c>
      <c r="I390" s="49"/>
      <c r="J390" s="43">
        <v>0</v>
      </c>
      <c r="K390" s="46">
        <f>IFERROR(SUMIF('4.4製品課実績'!$A:$A,'4.仕掛品(製品課)'!A390,'4.4製品課実績'!C:C),"")</f>
        <v>0</v>
      </c>
      <c r="L390" s="46">
        <f t="shared" ca="1" si="71"/>
        <v>0</v>
      </c>
      <c r="M390" s="46">
        <f t="shared" ca="1" si="63"/>
        <v>0</v>
      </c>
      <c r="N390" s="46"/>
      <c r="O390" s="46"/>
      <c r="P390" s="46"/>
      <c r="Q390" s="46"/>
      <c r="R390" s="52">
        <f ca="1">SUMIF('4.1製品別資材価格'!$A:$C,A390,'4.1製品別資材価格'!$C:$C)</f>
        <v>0</v>
      </c>
      <c r="S390" s="46">
        <f t="shared" ca="1" si="72"/>
        <v>0</v>
      </c>
      <c r="T390" s="46">
        <f t="shared" ca="1" si="64"/>
        <v>0</v>
      </c>
      <c r="U390" s="46">
        <f>IFERROR(SUMIF('4.4製品課実績'!$A:$A,'4.仕掛品(製品課)'!A390,'4.4製品課実績'!D:D),"")</f>
        <v>0</v>
      </c>
      <c r="V390" s="46">
        <f t="shared" si="65"/>
        <v>0</v>
      </c>
      <c r="W390" s="46"/>
      <c r="X390" s="46">
        <f t="shared" si="66"/>
        <v>0</v>
      </c>
      <c r="Y390" s="46">
        <f t="shared" si="67"/>
        <v>0</v>
      </c>
      <c r="Z390" s="46">
        <f t="shared" si="68"/>
        <v>0</v>
      </c>
      <c r="AA390" s="46"/>
      <c r="AB390" s="46"/>
      <c r="AC390" s="46"/>
      <c r="AD390" s="46">
        <f t="shared" si="77"/>
        <v>0</v>
      </c>
      <c r="AE390" s="46">
        <f t="shared" ca="1" si="69"/>
        <v>0</v>
      </c>
      <c r="AF390" s="52">
        <f t="shared" ca="1" si="70"/>
        <v>0</v>
      </c>
      <c r="AG390" s="46">
        <f t="shared" si="73"/>
        <v>0</v>
      </c>
      <c r="AH390" s="46">
        <f t="shared" ca="1" si="74"/>
        <v>0</v>
      </c>
      <c r="AI390" s="46">
        <f>IFERROR(SUMIFS('4.3期末全在庫'!$G:$G,'4.3期末全在庫'!$B:$B,'4.仕掛品(製品課)'!A390,'4.3期末全在庫'!$K:$K,"半製品"),"")</f>
        <v>0</v>
      </c>
      <c r="AJ390" s="47"/>
      <c r="AK390" s="46">
        <f t="shared" ca="1" si="75"/>
        <v>0</v>
      </c>
      <c r="AL390" s="48"/>
      <c r="AM390" s="50"/>
      <c r="AN390" s="7">
        <v>0</v>
      </c>
      <c r="AO390" s="4">
        <v>130.25509026044762</v>
      </c>
      <c r="AQ390" s="3">
        <f t="shared" ca="1" si="76"/>
        <v>0</v>
      </c>
    </row>
    <row r="391" spans="1:43" ht="13.5" customHeight="1">
      <c r="A391" s="40"/>
      <c r="B391" s="51"/>
      <c r="C391" s="41" t="s">
        <v>202</v>
      </c>
      <c r="D391" s="41"/>
      <c r="E391" s="41"/>
      <c r="F391" s="41"/>
      <c r="G391" s="42">
        <f ca="1">IFERROR(VLOOKUP(F391,'[1]2.仕掛品(製造部)'!MY:NB,4,0),0)</f>
        <v>0</v>
      </c>
      <c r="H391" s="43">
        <v>0</v>
      </c>
      <c r="I391" s="49"/>
      <c r="J391" s="43">
        <v>0</v>
      </c>
      <c r="K391" s="46">
        <f>IFERROR(SUMIF('4.4製品課実績'!$A:$A,'4.仕掛品(製品課)'!A391,'4.4製品課実績'!C:C),"")</f>
        <v>0</v>
      </c>
      <c r="L391" s="46">
        <f t="shared" ca="1" si="71"/>
        <v>0</v>
      </c>
      <c r="M391" s="46">
        <f t="shared" ca="1" si="63"/>
        <v>0</v>
      </c>
      <c r="N391" s="46"/>
      <c r="O391" s="46"/>
      <c r="P391" s="46"/>
      <c r="Q391" s="46"/>
      <c r="R391" s="52">
        <f ca="1">SUMIF('4.1製品別資材価格'!$A:$C,A391,'4.1製品別資材価格'!$C:$C)</f>
        <v>0</v>
      </c>
      <c r="S391" s="46">
        <f t="shared" ca="1" si="72"/>
        <v>0</v>
      </c>
      <c r="T391" s="46">
        <f t="shared" ca="1" si="64"/>
        <v>0</v>
      </c>
      <c r="U391" s="46">
        <f>IFERROR(SUMIF('4.4製品課実績'!$A:$A,'4.仕掛品(製品課)'!A391,'4.4製品課実績'!D:D),"")</f>
        <v>0</v>
      </c>
      <c r="V391" s="46">
        <f t="shared" si="65"/>
        <v>0</v>
      </c>
      <c r="W391" s="46"/>
      <c r="X391" s="46">
        <f t="shared" si="66"/>
        <v>0</v>
      </c>
      <c r="Y391" s="46">
        <f t="shared" si="67"/>
        <v>0</v>
      </c>
      <c r="Z391" s="46">
        <f t="shared" si="68"/>
        <v>0</v>
      </c>
      <c r="AA391" s="46"/>
      <c r="AB391" s="46"/>
      <c r="AC391" s="46"/>
      <c r="AD391" s="46">
        <f t="shared" si="77"/>
        <v>0</v>
      </c>
      <c r="AE391" s="46">
        <f t="shared" ca="1" si="69"/>
        <v>0</v>
      </c>
      <c r="AF391" s="52">
        <f t="shared" ca="1" si="70"/>
        <v>0</v>
      </c>
      <c r="AG391" s="46">
        <f t="shared" si="73"/>
        <v>0</v>
      </c>
      <c r="AH391" s="46">
        <f t="shared" ca="1" si="74"/>
        <v>0</v>
      </c>
      <c r="AI391" s="46">
        <f>IFERROR(SUMIFS('4.3期末全在庫'!$G:$G,'4.3期末全在庫'!$B:$B,'4.仕掛品(製品課)'!A391,'4.3期末全在庫'!$K:$K,"半製品"),"")</f>
        <v>0</v>
      </c>
      <c r="AJ391" s="47"/>
      <c r="AK391" s="46">
        <f t="shared" ca="1" si="75"/>
        <v>0</v>
      </c>
      <c r="AL391" s="48"/>
      <c r="AM391" s="50"/>
      <c r="AN391" s="7">
        <v>0</v>
      </c>
      <c r="AO391" s="4">
        <v>130.25509026044762</v>
      </c>
      <c r="AQ391" s="3">
        <f t="shared" ca="1" si="76"/>
        <v>0</v>
      </c>
    </row>
    <row r="392" spans="1:43" ht="13.5" customHeight="1">
      <c r="A392" s="40"/>
      <c r="B392" s="51"/>
      <c r="C392" s="41" t="s">
        <v>202</v>
      </c>
      <c r="D392" s="41"/>
      <c r="E392" s="41"/>
      <c r="F392" s="41"/>
      <c r="G392" s="42">
        <f ca="1">IFERROR(VLOOKUP(F392,'[1]2.仕掛品(製造部)'!MY:NB,4,0),0)</f>
        <v>0</v>
      </c>
      <c r="H392" s="43">
        <v>0</v>
      </c>
      <c r="I392" s="49"/>
      <c r="J392" s="43">
        <v>0</v>
      </c>
      <c r="K392" s="46">
        <f>IFERROR(SUMIF('4.4製品課実績'!$A:$A,'4.仕掛品(製品課)'!A392,'4.4製品課実績'!C:C),"")</f>
        <v>0</v>
      </c>
      <c r="L392" s="46">
        <f t="shared" ca="1" si="71"/>
        <v>0</v>
      </c>
      <c r="M392" s="46">
        <f t="shared" ca="1" si="63"/>
        <v>0</v>
      </c>
      <c r="N392" s="46"/>
      <c r="O392" s="46"/>
      <c r="P392" s="46"/>
      <c r="Q392" s="46"/>
      <c r="R392" s="52">
        <f ca="1">SUMIF('4.1製品別資材価格'!$A:$C,A392,'4.1製品別資材価格'!$C:$C)</f>
        <v>0</v>
      </c>
      <c r="S392" s="46">
        <f t="shared" ca="1" si="72"/>
        <v>0</v>
      </c>
      <c r="T392" s="46">
        <f t="shared" ca="1" si="64"/>
        <v>0</v>
      </c>
      <c r="U392" s="46">
        <f>IFERROR(SUMIF('4.4製品課実績'!$A:$A,'4.仕掛品(製品課)'!A392,'4.4製品課実績'!D:D),"")</f>
        <v>0</v>
      </c>
      <c r="V392" s="46">
        <f t="shared" si="65"/>
        <v>0</v>
      </c>
      <c r="W392" s="46"/>
      <c r="X392" s="46">
        <f t="shared" si="66"/>
        <v>0</v>
      </c>
      <c r="Y392" s="46">
        <f t="shared" si="67"/>
        <v>0</v>
      </c>
      <c r="Z392" s="46">
        <f t="shared" si="68"/>
        <v>0</v>
      </c>
      <c r="AA392" s="46"/>
      <c r="AB392" s="46"/>
      <c r="AC392" s="46"/>
      <c r="AD392" s="46">
        <f t="shared" si="77"/>
        <v>0</v>
      </c>
      <c r="AE392" s="46">
        <f t="shared" ca="1" si="69"/>
        <v>0</v>
      </c>
      <c r="AF392" s="52">
        <f t="shared" ca="1" si="70"/>
        <v>0</v>
      </c>
      <c r="AG392" s="46">
        <f t="shared" si="73"/>
        <v>0</v>
      </c>
      <c r="AH392" s="46">
        <f t="shared" ca="1" si="74"/>
        <v>0</v>
      </c>
      <c r="AI392" s="46">
        <f>IFERROR(SUMIFS('4.3期末全在庫'!$G:$G,'4.3期末全在庫'!$B:$B,'4.仕掛品(製品課)'!A392,'4.3期末全在庫'!$K:$K,"半製品"),"")</f>
        <v>0</v>
      </c>
      <c r="AJ392" s="47"/>
      <c r="AK392" s="46">
        <f t="shared" ca="1" si="75"/>
        <v>0</v>
      </c>
      <c r="AL392" s="48"/>
      <c r="AM392" s="50"/>
      <c r="AN392" s="7">
        <v>0</v>
      </c>
      <c r="AO392" s="4">
        <v>130.25509026044762</v>
      </c>
      <c r="AQ392" s="3">
        <f t="shared" ca="1" si="76"/>
        <v>0</v>
      </c>
    </row>
    <row r="393" spans="1:43" ht="13.5" customHeight="1">
      <c r="A393" s="40"/>
      <c r="B393" s="51"/>
      <c r="C393" s="41" t="s">
        <v>202</v>
      </c>
      <c r="D393" s="41"/>
      <c r="E393" s="41"/>
      <c r="F393" s="41"/>
      <c r="G393" s="42">
        <f ca="1">IFERROR(VLOOKUP(F393,'[1]2.仕掛品(製造部)'!MY:NB,4,0),0)</f>
        <v>0</v>
      </c>
      <c r="H393" s="43">
        <v>0</v>
      </c>
      <c r="I393" s="49"/>
      <c r="J393" s="43">
        <v>0</v>
      </c>
      <c r="K393" s="46">
        <f>IFERROR(SUMIF('4.4製品課実績'!$A:$A,'4.仕掛品(製品課)'!A393,'4.4製品課実績'!C:C),"")</f>
        <v>0</v>
      </c>
      <c r="L393" s="46">
        <f t="shared" ca="1" si="71"/>
        <v>0</v>
      </c>
      <c r="M393" s="46">
        <f t="shared" ca="1" si="63"/>
        <v>0</v>
      </c>
      <c r="N393" s="46"/>
      <c r="O393" s="46"/>
      <c r="P393" s="46"/>
      <c r="Q393" s="46"/>
      <c r="R393" s="52">
        <f ca="1">SUMIF('4.1製品別資材価格'!$A:$C,A393,'4.1製品別資材価格'!$C:$C)</f>
        <v>0</v>
      </c>
      <c r="S393" s="46">
        <f t="shared" ca="1" si="72"/>
        <v>0</v>
      </c>
      <c r="T393" s="46">
        <f t="shared" ca="1" si="64"/>
        <v>0</v>
      </c>
      <c r="U393" s="46">
        <f>IFERROR(SUMIF('4.4製品課実績'!$A:$A,'4.仕掛品(製品課)'!A393,'4.4製品課実績'!D:D),"")</f>
        <v>0</v>
      </c>
      <c r="V393" s="46">
        <f t="shared" si="65"/>
        <v>0</v>
      </c>
      <c r="W393" s="46"/>
      <c r="X393" s="46">
        <f t="shared" si="66"/>
        <v>0</v>
      </c>
      <c r="Y393" s="46">
        <f t="shared" si="67"/>
        <v>0</v>
      </c>
      <c r="Z393" s="46">
        <f t="shared" si="68"/>
        <v>0</v>
      </c>
      <c r="AA393" s="46"/>
      <c r="AB393" s="46"/>
      <c r="AC393" s="46"/>
      <c r="AD393" s="46">
        <f t="shared" si="77"/>
        <v>0</v>
      </c>
      <c r="AE393" s="46">
        <f t="shared" ca="1" si="69"/>
        <v>0</v>
      </c>
      <c r="AF393" s="52">
        <f t="shared" ca="1" si="70"/>
        <v>0</v>
      </c>
      <c r="AG393" s="46">
        <f t="shared" si="73"/>
        <v>0</v>
      </c>
      <c r="AH393" s="46">
        <f t="shared" ca="1" si="74"/>
        <v>0</v>
      </c>
      <c r="AI393" s="46">
        <f>IFERROR(SUMIFS('4.3期末全在庫'!$G:$G,'4.3期末全在庫'!$B:$B,'4.仕掛品(製品課)'!A393,'4.3期末全在庫'!$K:$K,"半製品"),"")</f>
        <v>0</v>
      </c>
      <c r="AJ393" s="47"/>
      <c r="AK393" s="46">
        <f t="shared" ca="1" si="75"/>
        <v>0</v>
      </c>
      <c r="AL393" s="48"/>
      <c r="AM393" s="50"/>
      <c r="AN393" s="7">
        <v>0</v>
      </c>
      <c r="AO393" s="4">
        <v>130.25509026044762</v>
      </c>
      <c r="AQ393" s="3">
        <f t="shared" ca="1" si="76"/>
        <v>0</v>
      </c>
    </row>
    <row r="394" spans="1:43" ht="13.5" customHeight="1">
      <c r="A394" s="40"/>
      <c r="B394" s="51"/>
      <c r="C394" s="41" t="s">
        <v>202</v>
      </c>
      <c r="D394" s="41"/>
      <c r="E394" s="41"/>
      <c r="F394" s="41"/>
      <c r="G394" s="42">
        <f ca="1">IFERROR(VLOOKUP(F394,'[1]2.仕掛品(製造部)'!MY:NB,4,0),0)</f>
        <v>0</v>
      </c>
      <c r="H394" s="43">
        <v>0</v>
      </c>
      <c r="I394" s="49"/>
      <c r="J394" s="43">
        <v>0</v>
      </c>
      <c r="K394" s="46">
        <f>IFERROR(SUMIF('4.4製品課実績'!$A:$A,'4.仕掛品(製品課)'!A394,'4.4製品課実績'!C:C),"")</f>
        <v>0</v>
      </c>
      <c r="L394" s="46">
        <f t="shared" ca="1" si="71"/>
        <v>0</v>
      </c>
      <c r="M394" s="46">
        <f t="shared" ca="1" si="63"/>
        <v>0</v>
      </c>
      <c r="N394" s="46"/>
      <c r="O394" s="46"/>
      <c r="P394" s="46"/>
      <c r="Q394" s="46"/>
      <c r="R394" s="52">
        <f ca="1">SUMIF('4.1製品別資材価格'!$A:$C,A394,'4.1製品別資材価格'!$C:$C)</f>
        <v>0</v>
      </c>
      <c r="S394" s="46">
        <f t="shared" ca="1" si="72"/>
        <v>0</v>
      </c>
      <c r="T394" s="46">
        <f t="shared" ca="1" si="64"/>
        <v>0</v>
      </c>
      <c r="U394" s="46">
        <f>IFERROR(SUMIF('4.4製品課実績'!$A:$A,'4.仕掛品(製品課)'!A394,'4.4製品課実績'!D:D),"")</f>
        <v>0</v>
      </c>
      <c r="V394" s="46">
        <f t="shared" si="65"/>
        <v>0</v>
      </c>
      <c r="W394" s="46"/>
      <c r="X394" s="46">
        <f t="shared" si="66"/>
        <v>0</v>
      </c>
      <c r="Y394" s="46">
        <f t="shared" si="67"/>
        <v>0</v>
      </c>
      <c r="Z394" s="46">
        <f t="shared" si="68"/>
        <v>0</v>
      </c>
      <c r="AA394" s="46"/>
      <c r="AB394" s="46"/>
      <c r="AC394" s="46"/>
      <c r="AD394" s="46">
        <f t="shared" si="77"/>
        <v>0</v>
      </c>
      <c r="AE394" s="46">
        <f t="shared" ca="1" si="69"/>
        <v>0</v>
      </c>
      <c r="AF394" s="52">
        <f t="shared" ca="1" si="70"/>
        <v>0</v>
      </c>
      <c r="AG394" s="46">
        <f t="shared" si="73"/>
        <v>0</v>
      </c>
      <c r="AH394" s="46">
        <f t="shared" ca="1" si="74"/>
        <v>0</v>
      </c>
      <c r="AI394" s="46">
        <f>IFERROR(SUMIFS('4.3期末全在庫'!$G:$G,'4.3期末全在庫'!$B:$B,'4.仕掛品(製品課)'!A394,'4.3期末全在庫'!$K:$K,"半製品"),"")</f>
        <v>0</v>
      </c>
      <c r="AJ394" s="47"/>
      <c r="AK394" s="46">
        <f t="shared" ca="1" si="75"/>
        <v>0</v>
      </c>
      <c r="AL394" s="48"/>
      <c r="AM394" s="50"/>
      <c r="AN394" s="7">
        <v>0</v>
      </c>
      <c r="AO394" s="4">
        <v>130.25509026044762</v>
      </c>
      <c r="AQ394" s="3">
        <f t="shared" ca="1" si="76"/>
        <v>0</v>
      </c>
    </row>
    <row r="395" spans="1:43" ht="13.5" customHeight="1">
      <c r="A395" s="40"/>
      <c r="B395" s="51"/>
      <c r="C395" s="41" t="s">
        <v>202</v>
      </c>
      <c r="D395" s="41"/>
      <c r="E395" s="41"/>
      <c r="F395" s="41"/>
      <c r="G395" s="42">
        <f ca="1">IFERROR(VLOOKUP(F395,'[1]2.仕掛品(製造部)'!MY:NB,4,0),0)</f>
        <v>0</v>
      </c>
      <c r="H395" s="43">
        <v>0</v>
      </c>
      <c r="I395" s="49"/>
      <c r="J395" s="43">
        <v>0</v>
      </c>
      <c r="K395" s="46">
        <f>IFERROR(SUMIF('4.4製品課実績'!$A:$A,'4.仕掛品(製品課)'!A395,'4.4製品課実績'!C:C),"")</f>
        <v>0</v>
      </c>
      <c r="L395" s="46">
        <f t="shared" ca="1" si="71"/>
        <v>0</v>
      </c>
      <c r="M395" s="46">
        <f t="shared" ca="1" si="63"/>
        <v>0</v>
      </c>
      <c r="N395" s="46"/>
      <c r="O395" s="46"/>
      <c r="P395" s="46"/>
      <c r="Q395" s="46"/>
      <c r="R395" s="52">
        <f ca="1">SUMIF('4.1製品別資材価格'!$A:$C,A395,'4.1製品別資材価格'!$C:$C)</f>
        <v>0</v>
      </c>
      <c r="S395" s="46">
        <f t="shared" ca="1" si="72"/>
        <v>0</v>
      </c>
      <c r="T395" s="46">
        <f t="shared" ca="1" si="64"/>
        <v>0</v>
      </c>
      <c r="U395" s="46">
        <f>IFERROR(SUMIF('4.4製品課実績'!$A:$A,'4.仕掛品(製品課)'!A395,'4.4製品課実績'!D:D),"")</f>
        <v>0</v>
      </c>
      <c r="V395" s="46">
        <f t="shared" si="65"/>
        <v>0</v>
      </c>
      <c r="W395" s="46"/>
      <c r="X395" s="46">
        <f t="shared" si="66"/>
        <v>0</v>
      </c>
      <c r="Y395" s="46">
        <f t="shared" si="67"/>
        <v>0</v>
      </c>
      <c r="Z395" s="46">
        <f t="shared" si="68"/>
        <v>0</v>
      </c>
      <c r="AA395" s="46"/>
      <c r="AB395" s="46"/>
      <c r="AC395" s="46"/>
      <c r="AD395" s="46">
        <f t="shared" si="77"/>
        <v>0</v>
      </c>
      <c r="AE395" s="46">
        <f t="shared" ca="1" si="69"/>
        <v>0</v>
      </c>
      <c r="AF395" s="52">
        <f t="shared" ca="1" si="70"/>
        <v>0</v>
      </c>
      <c r="AG395" s="46">
        <f t="shared" si="73"/>
        <v>0</v>
      </c>
      <c r="AH395" s="46">
        <f t="shared" ca="1" si="74"/>
        <v>0</v>
      </c>
      <c r="AI395" s="46">
        <f>IFERROR(SUMIFS('4.3期末全在庫'!$G:$G,'4.3期末全在庫'!$B:$B,'4.仕掛品(製品課)'!A395,'4.3期末全在庫'!$K:$K,"半製品"),"")</f>
        <v>0</v>
      </c>
      <c r="AJ395" s="47"/>
      <c r="AK395" s="46">
        <f t="shared" ca="1" si="75"/>
        <v>0</v>
      </c>
      <c r="AL395" s="48"/>
      <c r="AM395" s="50"/>
      <c r="AN395" s="7">
        <v>0</v>
      </c>
      <c r="AO395" s="4">
        <v>130.25509026044762</v>
      </c>
      <c r="AQ395" s="3">
        <f t="shared" ca="1" si="76"/>
        <v>0</v>
      </c>
    </row>
    <row r="396" spans="1:43" ht="13.5" customHeight="1">
      <c r="A396" s="40"/>
      <c r="B396" s="51"/>
      <c r="C396" s="41" t="s">
        <v>202</v>
      </c>
      <c r="D396" s="41"/>
      <c r="E396" s="41"/>
      <c r="F396" s="41"/>
      <c r="G396" s="42">
        <f ca="1">IFERROR(VLOOKUP(F396,'[1]2.仕掛品(製造部)'!MY:NB,4,0),0)</f>
        <v>0</v>
      </c>
      <c r="H396" s="43">
        <v>0</v>
      </c>
      <c r="I396" s="49"/>
      <c r="J396" s="43">
        <v>0</v>
      </c>
      <c r="K396" s="46">
        <f>IFERROR(SUMIF('4.4製品課実績'!$A:$A,'4.仕掛品(製品課)'!A396,'4.4製品課実績'!C:C),"")</f>
        <v>0</v>
      </c>
      <c r="L396" s="46">
        <f t="shared" ca="1" si="71"/>
        <v>0</v>
      </c>
      <c r="M396" s="46">
        <f t="shared" ref="M396:M441" ca="1" si="78">$M$747/$L$747*L396</f>
        <v>0</v>
      </c>
      <c r="N396" s="46"/>
      <c r="O396" s="46"/>
      <c r="P396" s="46"/>
      <c r="Q396" s="46"/>
      <c r="R396" s="52">
        <f ca="1">SUMIF('4.1製品別資材価格'!$A:$C,A396,'4.1製品別資材価格'!$C:$C)</f>
        <v>0</v>
      </c>
      <c r="S396" s="46">
        <f t="shared" ca="1" si="72"/>
        <v>0</v>
      </c>
      <c r="T396" s="46">
        <f t="shared" ref="T396:T441" ca="1" si="79">$T$747/$S$747*S396</f>
        <v>0</v>
      </c>
      <c r="U396" s="46">
        <f>IFERROR(SUMIF('4.4製品課実績'!$A:$A,'4.仕掛品(製品課)'!A396,'4.4製品課実績'!D:D),"")</f>
        <v>0</v>
      </c>
      <c r="V396" s="46">
        <f t="shared" ref="V396:V441" si="80">$V$747/$U$747*U396</f>
        <v>0</v>
      </c>
      <c r="W396" s="46"/>
      <c r="X396" s="46">
        <f t="shared" ref="X396:X441" si="81">$X$747/$W$747*W396</f>
        <v>0</v>
      </c>
      <c r="Y396" s="46">
        <f t="shared" ref="Y396:Y441" si="82">(H396*I396+K396)*E396</f>
        <v>0</v>
      </c>
      <c r="Z396" s="46">
        <f t="shared" ref="Z396:Z441" si="83">$Z$747/$Y$747*Y396</f>
        <v>0</v>
      </c>
      <c r="AA396" s="46"/>
      <c r="AB396" s="46"/>
      <c r="AC396" s="46"/>
      <c r="AD396" s="46">
        <f t="shared" si="77"/>
        <v>0</v>
      </c>
      <c r="AE396" s="46">
        <f t="shared" ref="AE396:AE441" ca="1" si="84">AD396*AF396</f>
        <v>0</v>
      </c>
      <c r="AF396" s="52">
        <f t="shared" ref="AF396:AF441" ca="1" si="85">IFERROR((J396+M396+O396+Q396+T396+V396+X396+Z396+AA396)/(H396+K396),0)</f>
        <v>0</v>
      </c>
      <c r="AG396" s="46">
        <f t="shared" si="73"/>
        <v>0</v>
      </c>
      <c r="AH396" s="46">
        <f t="shared" ca="1" si="74"/>
        <v>0</v>
      </c>
      <c r="AI396" s="46">
        <f>IFERROR(SUMIFS('4.3期末全在庫'!$G:$G,'4.3期末全在庫'!$B:$B,'4.仕掛品(製品課)'!A396,'4.3期末全在庫'!$K:$K,"半製品"),"")</f>
        <v>0</v>
      </c>
      <c r="AJ396" s="47"/>
      <c r="AK396" s="46">
        <f t="shared" ca="1" si="75"/>
        <v>0</v>
      </c>
      <c r="AL396" s="48"/>
      <c r="AM396" s="50"/>
      <c r="AN396" s="7">
        <v>0</v>
      </c>
      <c r="AO396" s="4">
        <v>130.25509026044762</v>
      </c>
      <c r="AQ396" s="3">
        <f t="shared" ca="1" si="76"/>
        <v>0</v>
      </c>
    </row>
    <row r="397" spans="1:43" ht="13.5" customHeight="1">
      <c r="A397" s="40"/>
      <c r="B397" s="51"/>
      <c r="C397" s="41" t="s">
        <v>202</v>
      </c>
      <c r="D397" s="41"/>
      <c r="E397" s="41"/>
      <c r="F397" s="41"/>
      <c r="G397" s="42">
        <f ca="1">IFERROR(VLOOKUP(F397,'[1]2.仕掛品(製造部)'!MY:NB,4,0),0)</f>
        <v>0</v>
      </c>
      <c r="H397" s="43">
        <v>0</v>
      </c>
      <c r="I397" s="49"/>
      <c r="J397" s="43">
        <v>0</v>
      </c>
      <c r="K397" s="46">
        <f>IFERROR(SUMIF('4.4製品課実績'!$A:$A,'4.仕掛品(製品課)'!A397,'4.4製品課実績'!C:C),"")</f>
        <v>0</v>
      </c>
      <c r="L397" s="46">
        <f t="shared" ref="L397:L442" ca="1" si="86">G397*E397*K397</f>
        <v>0</v>
      </c>
      <c r="M397" s="46">
        <f t="shared" ca="1" si="78"/>
        <v>0</v>
      </c>
      <c r="N397" s="46"/>
      <c r="O397" s="46"/>
      <c r="P397" s="46"/>
      <c r="Q397" s="46"/>
      <c r="R397" s="52">
        <f ca="1">SUMIF('4.1製品別資材価格'!$A:$C,A397,'4.1製品別資材価格'!$C:$C)</f>
        <v>0</v>
      </c>
      <c r="S397" s="46">
        <f t="shared" ref="S397:S442" ca="1" si="87">K397*R397</f>
        <v>0</v>
      </c>
      <c r="T397" s="46">
        <f t="shared" ca="1" si="79"/>
        <v>0</v>
      </c>
      <c r="U397" s="46">
        <f>IFERROR(SUMIF('4.4製品課実績'!$A:$A,'4.仕掛品(製品課)'!A397,'4.4製品課実績'!D:D),"")</f>
        <v>0</v>
      </c>
      <c r="V397" s="46">
        <f t="shared" si="80"/>
        <v>0</v>
      </c>
      <c r="W397" s="46"/>
      <c r="X397" s="46">
        <f t="shared" si="81"/>
        <v>0</v>
      </c>
      <c r="Y397" s="46">
        <f t="shared" si="82"/>
        <v>0</v>
      </c>
      <c r="Z397" s="46">
        <f t="shared" si="83"/>
        <v>0</v>
      </c>
      <c r="AA397" s="46"/>
      <c r="AB397" s="46"/>
      <c r="AC397" s="46"/>
      <c r="AD397" s="46">
        <f t="shared" si="77"/>
        <v>0</v>
      </c>
      <c r="AE397" s="46">
        <f t="shared" ca="1" si="84"/>
        <v>0</v>
      </c>
      <c r="AF397" s="52">
        <f t="shared" ca="1" si="85"/>
        <v>0</v>
      </c>
      <c r="AG397" s="46">
        <f t="shared" ref="AG397:AG442" si="88">AI397-((H397+K397)-AB397-AD397)</f>
        <v>0</v>
      </c>
      <c r="AH397" s="46">
        <f t="shared" ref="AH397:AH442" ca="1" si="89">-AF397*AG397</f>
        <v>0</v>
      </c>
      <c r="AI397" s="46">
        <f>IFERROR(SUMIFS('4.3期末全在庫'!$G:$G,'4.3期末全在庫'!$B:$B,'4.仕掛品(製品課)'!A397,'4.3期末全在庫'!$K:$K,"半製品"),"")</f>
        <v>0</v>
      </c>
      <c r="AJ397" s="47"/>
      <c r="AK397" s="46">
        <f t="shared" ref="AK397:AK442" ca="1" si="90">AF397*AI397</f>
        <v>0</v>
      </c>
      <c r="AL397" s="48"/>
      <c r="AM397" s="50"/>
      <c r="AN397" s="7">
        <v>0</v>
      </c>
      <c r="AO397" s="4">
        <v>130.25509026044762</v>
      </c>
      <c r="AQ397" s="3">
        <f t="shared" ca="1" si="76"/>
        <v>0</v>
      </c>
    </row>
    <row r="398" spans="1:43" ht="13.5" customHeight="1">
      <c r="A398" s="40"/>
      <c r="B398" s="51"/>
      <c r="C398" s="41" t="s">
        <v>202</v>
      </c>
      <c r="D398" s="41"/>
      <c r="E398" s="41"/>
      <c r="F398" s="41"/>
      <c r="G398" s="42">
        <f ca="1">IFERROR(VLOOKUP(F398,'[1]2.仕掛品(製造部)'!MY:NB,4,0),0)</f>
        <v>0</v>
      </c>
      <c r="H398" s="43">
        <v>0</v>
      </c>
      <c r="I398" s="49"/>
      <c r="J398" s="43">
        <v>0</v>
      </c>
      <c r="K398" s="46">
        <f>IFERROR(SUMIF('4.4製品課実績'!$A:$A,'4.仕掛品(製品課)'!A398,'4.4製品課実績'!C:C),"")</f>
        <v>0</v>
      </c>
      <c r="L398" s="46">
        <f t="shared" ca="1" si="86"/>
        <v>0</v>
      </c>
      <c r="M398" s="46">
        <f t="shared" ca="1" si="78"/>
        <v>0</v>
      </c>
      <c r="N398" s="46"/>
      <c r="O398" s="46"/>
      <c r="P398" s="46"/>
      <c r="Q398" s="46"/>
      <c r="R398" s="52">
        <f ca="1">SUMIF('4.1製品別資材価格'!$A:$C,A398,'4.1製品別資材価格'!$C:$C)</f>
        <v>0</v>
      </c>
      <c r="S398" s="46">
        <f t="shared" ca="1" si="87"/>
        <v>0</v>
      </c>
      <c r="T398" s="46">
        <f t="shared" ca="1" si="79"/>
        <v>0</v>
      </c>
      <c r="U398" s="46">
        <f>IFERROR(SUMIF('4.4製品課実績'!$A:$A,'4.仕掛品(製品課)'!A398,'4.4製品課実績'!D:D),"")</f>
        <v>0</v>
      </c>
      <c r="V398" s="46">
        <f t="shared" si="80"/>
        <v>0</v>
      </c>
      <c r="W398" s="46"/>
      <c r="X398" s="46">
        <f t="shared" si="81"/>
        <v>0</v>
      </c>
      <c r="Y398" s="46">
        <f t="shared" si="82"/>
        <v>0</v>
      </c>
      <c r="Z398" s="46">
        <f t="shared" si="83"/>
        <v>0</v>
      </c>
      <c r="AA398" s="46"/>
      <c r="AB398" s="46"/>
      <c r="AC398" s="46"/>
      <c r="AD398" s="46">
        <f t="shared" si="77"/>
        <v>0</v>
      </c>
      <c r="AE398" s="46">
        <f t="shared" ca="1" si="84"/>
        <v>0</v>
      </c>
      <c r="AF398" s="52">
        <f t="shared" ca="1" si="85"/>
        <v>0</v>
      </c>
      <c r="AG398" s="46">
        <f t="shared" si="88"/>
        <v>0</v>
      </c>
      <c r="AH398" s="46">
        <f t="shared" ca="1" si="89"/>
        <v>0</v>
      </c>
      <c r="AI398" s="46">
        <f>IFERROR(SUMIFS('4.3期末全在庫'!$G:$G,'4.3期末全在庫'!$B:$B,'4.仕掛品(製品課)'!A398,'4.3期末全在庫'!$K:$K,"半製品"),"")</f>
        <v>0</v>
      </c>
      <c r="AJ398" s="47"/>
      <c r="AK398" s="46">
        <f t="shared" ca="1" si="90"/>
        <v>0</v>
      </c>
      <c r="AL398" s="48"/>
      <c r="AM398" s="50"/>
      <c r="AN398" s="7">
        <v>0</v>
      </c>
      <c r="AO398" s="4">
        <v>130.25509026044762</v>
      </c>
      <c r="AQ398" s="3">
        <f t="shared" ca="1" si="76"/>
        <v>0</v>
      </c>
    </row>
    <row r="399" spans="1:43" ht="13.5" customHeight="1">
      <c r="A399" s="40"/>
      <c r="B399" s="51"/>
      <c r="C399" s="41" t="s">
        <v>202</v>
      </c>
      <c r="D399" s="41"/>
      <c r="E399" s="41"/>
      <c r="F399" s="41"/>
      <c r="G399" s="42">
        <f ca="1">IFERROR(VLOOKUP(F399,'[1]2.仕掛品(製造部)'!MY:NB,4,0),0)</f>
        <v>0</v>
      </c>
      <c r="H399" s="43">
        <v>0</v>
      </c>
      <c r="I399" s="49"/>
      <c r="J399" s="43">
        <v>0</v>
      </c>
      <c r="K399" s="46">
        <f>IFERROR(SUMIF('4.4製品課実績'!$A:$A,'4.仕掛品(製品課)'!A399,'4.4製品課実績'!C:C),"")</f>
        <v>0</v>
      </c>
      <c r="L399" s="46">
        <f t="shared" ca="1" si="86"/>
        <v>0</v>
      </c>
      <c r="M399" s="46">
        <f t="shared" ca="1" si="78"/>
        <v>0</v>
      </c>
      <c r="N399" s="46"/>
      <c r="O399" s="46"/>
      <c r="P399" s="46"/>
      <c r="Q399" s="46"/>
      <c r="R399" s="52">
        <f ca="1">SUMIF('4.1製品別資材価格'!$A:$C,A399,'4.1製品別資材価格'!$C:$C)</f>
        <v>0</v>
      </c>
      <c r="S399" s="46">
        <f t="shared" ca="1" si="87"/>
        <v>0</v>
      </c>
      <c r="T399" s="46">
        <f t="shared" ca="1" si="79"/>
        <v>0</v>
      </c>
      <c r="U399" s="46">
        <f>IFERROR(SUMIF('4.4製品課実績'!$A:$A,'4.仕掛品(製品課)'!A399,'4.4製品課実績'!D:D),"")</f>
        <v>0</v>
      </c>
      <c r="V399" s="46">
        <f t="shared" si="80"/>
        <v>0</v>
      </c>
      <c r="W399" s="46"/>
      <c r="X399" s="46">
        <f t="shared" si="81"/>
        <v>0</v>
      </c>
      <c r="Y399" s="46">
        <f t="shared" si="82"/>
        <v>0</v>
      </c>
      <c r="Z399" s="46">
        <f t="shared" si="83"/>
        <v>0</v>
      </c>
      <c r="AA399" s="46"/>
      <c r="AB399" s="46"/>
      <c r="AC399" s="46"/>
      <c r="AD399" s="46">
        <f t="shared" si="77"/>
        <v>0</v>
      </c>
      <c r="AE399" s="46">
        <f t="shared" ca="1" si="84"/>
        <v>0</v>
      </c>
      <c r="AF399" s="52">
        <f t="shared" ca="1" si="85"/>
        <v>0</v>
      </c>
      <c r="AG399" s="46">
        <f t="shared" si="88"/>
        <v>0</v>
      </c>
      <c r="AH399" s="46">
        <f t="shared" ca="1" si="89"/>
        <v>0</v>
      </c>
      <c r="AI399" s="46">
        <f>IFERROR(SUMIFS('4.3期末全在庫'!$G:$G,'4.3期末全在庫'!$B:$B,'4.仕掛品(製品課)'!A399,'4.3期末全在庫'!$K:$K,"半製品"),"")</f>
        <v>0</v>
      </c>
      <c r="AJ399" s="47"/>
      <c r="AK399" s="46">
        <f t="shared" ca="1" si="90"/>
        <v>0</v>
      </c>
      <c r="AL399" s="48"/>
      <c r="AM399" s="50"/>
      <c r="AN399" s="7">
        <v>0</v>
      </c>
      <c r="AO399" s="4">
        <v>130.25509026044762</v>
      </c>
      <c r="AQ399" s="3">
        <f t="shared" ca="1" si="76"/>
        <v>0</v>
      </c>
    </row>
    <row r="400" spans="1:43" ht="13.5" customHeight="1">
      <c r="A400" s="40"/>
      <c r="B400" s="51"/>
      <c r="C400" s="41" t="s">
        <v>202</v>
      </c>
      <c r="D400" s="41"/>
      <c r="E400" s="41"/>
      <c r="F400" s="41"/>
      <c r="G400" s="42">
        <f ca="1">IFERROR(VLOOKUP(F400,'[1]2.仕掛品(製造部)'!MY:NB,4,0),0)</f>
        <v>0</v>
      </c>
      <c r="H400" s="43">
        <v>0</v>
      </c>
      <c r="I400" s="49"/>
      <c r="J400" s="43">
        <v>0</v>
      </c>
      <c r="K400" s="46">
        <f>IFERROR(SUMIF('4.4製品課実績'!$A:$A,'4.仕掛品(製品課)'!A400,'4.4製品課実績'!C:C),"")</f>
        <v>0</v>
      </c>
      <c r="L400" s="46">
        <f t="shared" ca="1" si="86"/>
        <v>0</v>
      </c>
      <c r="M400" s="46">
        <f t="shared" ca="1" si="78"/>
        <v>0</v>
      </c>
      <c r="N400" s="46"/>
      <c r="O400" s="46"/>
      <c r="P400" s="46"/>
      <c r="Q400" s="46"/>
      <c r="R400" s="52">
        <f ca="1">SUMIF('4.1製品別資材価格'!$A:$C,A400,'4.1製品別資材価格'!$C:$C)</f>
        <v>0</v>
      </c>
      <c r="S400" s="46">
        <f t="shared" ca="1" si="87"/>
        <v>0</v>
      </c>
      <c r="T400" s="46">
        <f t="shared" ca="1" si="79"/>
        <v>0</v>
      </c>
      <c r="U400" s="46">
        <f>IFERROR(SUMIF('4.4製品課実績'!$A:$A,'4.仕掛品(製品課)'!A400,'4.4製品課実績'!D:D),"")</f>
        <v>0</v>
      </c>
      <c r="V400" s="46">
        <f t="shared" si="80"/>
        <v>0</v>
      </c>
      <c r="W400" s="46"/>
      <c r="X400" s="46">
        <f t="shared" si="81"/>
        <v>0</v>
      </c>
      <c r="Y400" s="46">
        <f t="shared" si="82"/>
        <v>0</v>
      </c>
      <c r="Z400" s="46">
        <f t="shared" si="83"/>
        <v>0</v>
      </c>
      <c r="AA400" s="46"/>
      <c r="AB400" s="46"/>
      <c r="AC400" s="46"/>
      <c r="AD400" s="46">
        <f t="shared" si="77"/>
        <v>0</v>
      </c>
      <c r="AE400" s="46">
        <f t="shared" ca="1" si="84"/>
        <v>0</v>
      </c>
      <c r="AF400" s="52">
        <f t="shared" ca="1" si="85"/>
        <v>0</v>
      </c>
      <c r="AG400" s="46">
        <f t="shared" si="88"/>
        <v>0</v>
      </c>
      <c r="AH400" s="46">
        <f t="shared" ca="1" si="89"/>
        <v>0</v>
      </c>
      <c r="AI400" s="46">
        <f>IFERROR(SUMIFS('4.3期末全在庫'!$G:$G,'4.3期末全在庫'!$B:$B,'4.仕掛品(製品課)'!A400,'4.3期末全在庫'!$K:$K,"半製品"),"")</f>
        <v>0</v>
      </c>
      <c r="AJ400" s="47"/>
      <c r="AK400" s="46">
        <f t="shared" ca="1" si="90"/>
        <v>0</v>
      </c>
      <c r="AL400" s="48"/>
      <c r="AM400" s="50"/>
      <c r="AN400" s="7">
        <v>0</v>
      </c>
      <c r="AO400" s="4">
        <v>130.25509026044762</v>
      </c>
      <c r="AQ400" s="3">
        <f t="shared" ca="1" si="76"/>
        <v>0</v>
      </c>
    </row>
    <row r="401" spans="1:43" ht="13.5" customHeight="1">
      <c r="A401" s="40"/>
      <c r="B401" s="51"/>
      <c r="C401" s="41" t="s">
        <v>202</v>
      </c>
      <c r="D401" s="41"/>
      <c r="E401" s="41"/>
      <c r="F401" s="41"/>
      <c r="G401" s="42">
        <f ca="1">IFERROR(VLOOKUP(F401,'[1]2.仕掛品(製造部)'!MY:NB,4,0),0)</f>
        <v>0</v>
      </c>
      <c r="H401" s="43">
        <v>0</v>
      </c>
      <c r="I401" s="49"/>
      <c r="J401" s="43">
        <v>0</v>
      </c>
      <c r="K401" s="46">
        <f>IFERROR(SUMIF('4.4製品課実績'!$A:$A,'4.仕掛品(製品課)'!A401,'4.4製品課実績'!C:C),"")</f>
        <v>0</v>
      </c>
      <c r="L401" s="46">
        <f t="shared" ca="1" si="86"/>
        <v>0</v>
      </c>
      <c r="M401" s="46">
        <f t="shared" ca="1" si="78"/>
        <v>0</v>
      </c>
      <c r="N401" s="46"/>
      <c r="O401" s="46"/>
      <c r="P401" s="46"/>
      <c r="Q401" s="46"/>
      <c r="R401" s="52">
        <f ca="1">SUMIF('4.1製品別資材価格'!$A:$C,A401,'4.1製品別資材価格'!$C:$C)</f>
        <v>0</v>
      </c>
      <c r="S401" s="46">
        <f t="shared" ca="1" si="87"/>
        <v>0</v>
      </c>
      <c r="T401" s="46">
        <f t="shared" ca="1" si="79"/>
        <v>0</v>
      </c>
      <c r="U401" s="46">
        <f>IFERROR(SUMIF('4.4製品課実績'!$A:$A,'4.仕掛品(製品課)'!A401,'4.4製品課実績'!D:D),"")</f>
        <v>0</v>
      </c>
      <c r="V401" s="46">
        <f t="shared" si="80"/>
        <v>0</v>
      </c>
      <c r="W401" s="46"/>
      <c r="X401" s="46">
        <f t="shared" si="81"/>
        <v>0</v>
      </c>
      <c r="Y401" s="46">
        <f t="shared" si="82"/>
        <v>0</v>
      </c>
      <c r="Z401" s="46">
        <f t="shared" si="83"/>
        <v>0</v>
      </c>
      <c r="AA401" s="46"/>
      <c r="AB401" s="46"/>
      <c r="AC401" s="46"/>
      <c r="AD401" s="46">
        <f t="shared" si="77"/>
        <v>0</v>
      </c>
      <c r="AE401" s="46">
        <f t="shared" ca="1" si="84"/>
        <v>0</v>
      </c>
      <c r="AF401" s="52">
        <f t="shared" ca="1" si="85"/>
        <v>0</v>
      </c>
      <c r="AG401" s="46">
        <f t="shared" si="88"/>
        <v>0</v>
      </c>
      <c r="AH401" s="46">
        <f t="shared" ca="1" si="89"/>
        <v>0</v>
      </c>
      <c r="AI401" s="46">
        <f>IFERROR(SUMIFS('4.3期末全在庫'!$G:$G,'4.3期末全在庫'!$B:$B,'4.仕掛品(製品課)'!A401,'4.3期末全在庫'!$K:$K,"半製品"),"")</f>
        <v>0</v>
      </c>
      <c r="AJ401" s="47"/>
      <c r="AK401" s="46">
        <f t="shared" ca="1" si="90"/>
        <v>0</v>
      </c>
      <c r="AL401" s="48"/>
      <c r="AM401" s="50"/>
      <c r="AN401" s="7">
        <v>0</v>
      </c>
      <c r="AO401" s="4">
        <v>130.25509026044762</v>
      </c>
      <c r="AQ401" s="3">
        <f t="shared" ca="1" si="76"/>
        <v>0</v>
      </c>
    </row>
    <row r="402" spans="1:43" ht="13.5" customHeight="1">
      <c r="A402" s="40"/>
      <c r="B402" s="51"/>
      <c r="C402" s="41" t="s">
        <v>202</v>
      </c>
      <c r="D402" s="41"/>
      <c r="E402" s="41"/>
      <c r="F402" s="41"/>
      <c r="G402" s="42">
        <f ca="1">IFERROR(VLOOKUP(F402,'[1]2.仕掛品(製造部)'!MY:NB,4,0),0)</f>
        <v>0</v>
      </c>
      <c r="H402" s="43">
        <v>0</v>
      </c>
      <c r="I402" s="49"/>
      <c r="J402" s="43">
        <v>0</v>
      </c>
      <c r="K402" s="46">
        <f>IFERROR(SUMIF('4.4製品課実績'!$A:$A,'4.仕掛品(製品課)'!A402,'4.4製品課実績'!C:C),"")</f>
        <v>0</v>
      </c>
      <c r="L402" s="46">
        <f t="shared" ca="1" si="86"/>
        <v>0</v>
      </c>
      <c r="M402" s="46">
        <f t="shared" ca="1" si="78"/>
        <v>0</v>
      </c>
      <c r="N402" s="46"/>
      <c r="O402" s="46"/>
      <c r="P402" s="46"/>
      <c r="Q402" s="46"/>
      <c r="R402" s="52">
        <f ca="1">SUMIF('4.1製品別資材価格'!$A:$C,A402,'4.1製品別資材価格'!$C:$C)</f>
        <v>0</v>
      </c>
      <c r="S402" s="46">
        <f t="shared" ca="1" si="87"/>
        <v>0</v>
      </c>
      <c r="T402" s="46">
        <f t="shared" ca="1" si="79"/>
        <v>0</v>
      </c>
      <c r="U402" s="46">
        <f>IFERROR(SUMIF('4.4製品課実績'!$A:$A,'4.仕掛品(製品課)'!A402,'4.4製品課実績'!D:D),"")</f>
        <v>0</v>
      </c>
      <c r="V402" s="46">
        <f t="shared" si="80"/>
        <v>0</v>
      </c>
      <c r="W402" s="46"/>
      <c r="X402" s="46">
        <f t="shared" si="81"/>
        <v>0</v>
      </c>
      <c r="Y402" s="46">
        <f t="shared" si="82"/>
        <v>0</v>
      </c>
      <c r="Z402" s="46">
        <f t="shared" si="83"/>
        <v>0</v>
      </c>
      <c r="AA402" s="46"/>
      <c r="AB402" s="46"/>
      <c r="AC402" s="46"/>
      <c r="AD402" s="46">
        <f t="shared" si="77"/>
        <v>0</v>
      </c>
      <c r="AE402" s="46">
        <f t="shared" ca="1" si="84"/>
        <v>0</v>
      </c>
      <c r="AF402" s="52">
        <f t="shared" ca="1" si="85"/>
        <v>0</v>
      </c>
      <c r="AG402" s="46">
        <f t="shared" si="88"/>
        <v>0</v>
      </c>
      <c r="AH402" s="46">
        <f t="shared" ca="1" si="89"/>
        <v>0</v>
      </c>
      <c r="AI402" s="46">
        <f>IFERROR(SUMIFS('4.3期末全在庫'!$G:$G,'4.3期末全在庫'!$B:$B,'4.仕掛品(製品課)'!A402,'4.3期末全在庫'!$K:$K,"半製品"),"")</f>
        <v>0</v>
      </c>
      <c r="AJ402" s="47"/>
      <c r="AK402" s="46">
        <f t="shared" ca="1" si="90"/>
        <v>0</v>
      </c>
      <c r="AL402" s="48"/>
      <c r="AM402" s="50"/>
      <c r="AN402" s="7">
        <v>0</v>
      </c>
      <c r="AO402" s="4">
        <v>130.25509026044762</v>
      </c>
      <c r="AQ402" s="3">
        <f t="shared" ref="AQ402:AQ465" ca="1" si="91">IF(SUM(H402:AK402)=0,0,"ok")</f>
        <v>0</v>
      </c>
    </row>
    <row r="403" spans="1:43" ht="13.5" customHeight="1">
      <c r="A403" s="40"/>
      <c r="B403" s="51"/>
      <c r="C403" s="41" t="s">
        <v>202</v>
      </c>
      <c r="D403" s="41"/>
      <c r="E403" s="41"/>
      <c r="F403" s="41"/>
      <c r="G403" s="42">
        <f ca="1">IFERROR(VLOOKUP(F403,'[1]2.仕掛品(製造部)'!MY:NB,4,0),0)</f>
        <v>0</v>
      </c>
      <c r="H403" s="43">
        <v>0</v>
      </c>
      <c r="I403" s="49"/>
      <c r="J403" s="43">
        <v>0</v>
      </c>
      <c r="K403" s="46">
        <f>IFERROR(SUMIF('4.4製品課実績'!$A:$A,'4.仕掛品(製品課)'!A403,'4.4製品課実績'!C:C),"")</f>
        <v>0</v>
      </c>
      <c r="L403" s="46">
        <f t="shared" ca="1" si="86"/>
        <v>0</v>
      </c>
      <c r="M403" s="46">
        <f t="shared" ca="1" si="78"/>
        <v>0</v>
      </c>
      <c r="N403" s="46"/>
      <c r="O403" s="46"/>
      <c r="P403" s="46"/>
      <c r="Q403" s="46"/>
      <c r="R403" s="52">
        <f ca="1">SUMIF('4.1製品別資材価格'!$A:$C,A403,'4.1製品別資材価格'!$C:$C)</f>
        <v>0</v>
      </c>
      <c r="S403" s="46">
        <f t="shared" ca="1" si="87"/>
        <v>0</v>
      </c>
      <c r="T403" s="46">
        <f t="shared" ca="1" si="79"/>
        <v>0</v>
      </c>
      <c r="U403" s="46">
        <f>IFERROR(SUMIF('4.4製品課実績'!$A:$A,'4.仕掛品(製品課)'!A403,'4.4製品課実績'!D:D),"")</f>
        <v>0</v>
      </c>
      <c r="V403" s="46">
        <f t="shared" si="80"/>
        <v>0</v>
      </c>
      <c r="W403" s="46"/>
      <c r="X403" s="46">
        <f t="shared" si="81"/>
        <v>0</v>
      </c>
      <c r="Y403" s="46">
        <f t="shared" si="82"/>
        <v>0</v>
      </c>
      <c r="Z403" s="46">
        <f t="shared" si="83"/>
        <v>0</v>
      </c>
      <c r="AA403" s="46"/>
      <c r="AB403" s="46"/>
      <c r="AC403" s="46"/>
      <c r="AD403" s="46">
        <f t="shared" si="77"/>
        <v>0</v>
      </c>
      <c r="AE403" s="46">
        <f t="shared" ca="1" si="84"/>
        <v>0</v>
      </c>
      <c r="AF403" s="52">
        <f t="shared" ca="1" si="85"/>
        <v>0</v>
      </c>
      <c r="AG403" s="46">
        <f t="shared" si="88"/>
        <v>0</v>
      </c>
      <c r="AH403" s="46">
        <f t="shared" ca="1" si="89"/>
        <v>0</v>
      </c>
      <c r="AI403" s="46">
        <f>IFERROR(SUMIFS('4.3期末全在庫'!$G:$G,'4.3期末全在庫'!$B:$B,'4.仕掛品(製品課)'!A403,'4.3期末全在庫'!$K:$K,"半製品"),"")</f>
        <v>0</v>
      </c>
      <c r="AJ403" s="47"/>
      <c r="AK403" s="46">
        <f t="shared" ca="1" si="90"/>
        <v>0</v>
      </c>
      <c r="AL403" s="48"/>
      <c r="AM403" s="50"/>
      <c r="AN403" s="7">
        <v>0</v>
      </c>
      <c r="AO403" s="4">
        <v>130.25509026044762</v>
      </c>
      <c r="AQ403" s="3">
        <f t="shared" ca="1" si="91"/>
        <v>0</v>
      </c>
    </row>
    <row r="404" spans="1:43" ht="13.5" customHeight="1">
      <c r="A404" s="40"/>
      <c r="B404" s="51"/>
      <c r="C404" s="41" t="s">
        <v>202</v>
      </c>
      <c r="D404" s="41"/>
      <c r="E404" s="41"/>
      <c r="F404" s="41"/>
      <c r="G404" s="42">
        <f ca="1">IFERROR(VLOOKUP(F404,'[1]2.仕掛品(製造部)'!MY:NB,4,0),0)</f>
        <v>0</v>
      </c>
      <c r="H404" s="43">
        <v>0</v>
      </c>
      <c r="I404" s="49"/>
      <c r="J404" s="43">
        <v>0</v>
      </c>
      <c r="K404" s="46">
        <f>IFERROR(SUMIF('4.4製品課実績'!$A:$A,'4.仕掛品(製品課)'!A404,'4.4製品課実績'!C:C),"")</f>
        <v>0</v>
      </c>
      <c r="L404" s="46">
        <f t="shared" ca="1" si="86"/>
        <v>0</v>
      </c>
      <c r="M404" s="46">
        <f t="shared" ca="1" si="78"/>
        <v>0</v>
      </c>
      <c r="N404" s="46"/>
      <c r="O404" s="46"/>
      <c r="P404" s="46"/>
      <c r="Q404" s="46"/>
      <c r="R404" s="52">
        <f ca="1">SUMIF('4.1製品別資材価格'!$A:$C,A404,'4.1製品別資材価格'!$C:$C)</f>
        <v>0</v>
      </c>
      <c r="S404" s="46">
        <f t="shared" ca="1" si="87"/>
        <v>0</v>
      </c>
      <c r="T404" s="46">
        <f t="shared" ca="1" si="79"/>
        <v>0</v>
      </c>
      <c r="U404" s="46">
        <f>IFERROR(SUMIF('4.4製品課実績'!$A:$A,'4.仕掛品(製品課)'!A404,'4.4製品課実績'!D:D),"")</f>
        <v>0</v>
      </c>
      <c r="V404" s="46">
        <f t="shared" si="80"/>
        <v>0</v>
      </c>
      <c r="W404" s="46"/>
      <c r="X404" s="46">
        <f t="shared" si="81"/>
        <v>0</v>
      </c>
      <c r="Y404" s="46">
        <f t="shared" si="82"/>
        <v>0</v>
      </c>
      <c r="Z404" s="46">
        <f t="shared" si="83"/>
        <v>0</v>
      </c>
      <c r="AA404" s="46"/>
      <c r="AB404" s="46"/>
      <c r="AC404" s="46"/>
      <c r="AD404" s="46">
        <f t="shared" si="77"/>
        <v>0</v>
      </c>
      <c r="AE404" s="46">
        <f t="shared" ca="1" si="84"/>
        <v>0</v>
      </c>
      <c r="AF404" s="52">
        <f t="shared" ca="1" si="85"/>
        <v>0</v>
      </c>
      <c r="AG404" s="46">
        <f t="shared" si="88"/>
        <v>0</v>
      </c>
      <c r="AH404" s="46">
        <f t="shared" ca="1" si="89"/>
        <v>0</v>
      </c>
      <c r="AI404" s="46">
        <f>IFERROR(SUMIFS('4.3期末全在庫'!$G:$G,'4.3期末全在庫'!$B:$B,'4.仕掛品(製品課)'!A404,'4.3期末全在庫'!$K:$K,"半製品"),"")</f>
        <v>0</v>
      </c>
      <c r="AJ404" s="47"/>
      <c r="AK404" s="46">
        <f t="shared" ca="1" si="90"/>
        <v>0</v>
      </c>
      <c r="AL404" s="48"/>
      <c r="AM404" s="50"/>
      <c r="AN404" s="7">
        <v>0</v>
      </c>
      <c r="AO404" s="4">
        <v>130.25509026044762</v>
      </c>
      <c r="AQ404" s="3">
        <f t="shared" ca="1" si="91"/>
        <v>0</v>
      </c>
    </row>
    <row r="405" spans="1:43" ht="13.5" customHeight="1">
      <c r="A405" s="40"/>
      <c r="B405" s="51"/>
      <c r="C405" s="41" t="s">
        <v>202</v>
      </c>
      <c r="D405" s="41"/>
      <c r="E405" s="41"/>
      <c r="F405" s="41"/>
      <c r="G405" s="42">
        <f ca="1">IFERROR(VLOOKUP(F405,'[1]2.仕掛品(製造部)'!MY:NB,4,0),0)</f>
        <v>0</v>
      </c>
      <c r="H405" s="43">
        <v>0</v>
      </c>
      <c r="I405" s="49"/>
      <c r="J405" s="43">
        <v>0</v>
      </c>
      <c r="K405" s="46">
        <f>IFERROR(SUMIF('4.4製品課実績'!$A:$A,'4.仕掛品(製品課)'!A405,'4.4製品課実績'!C:C),"")</f>
        <v>0</v>
      </c>
      <c r="L405" s="46">
        <f t="shared" ca="1" si="86"/>
        <v>0</v>
      </c>
      <c r="M405" s="46">
        <f t="shared" ca="1" si="78"/>
        <v>0</v>
      </c>
      <c r="N405" s="46"/>
      <c r="O405" s="46"/>
      <c r="P405" s="46"/>
      <c r="Q405" s="46"/>
      <c r="R405" s="52">
        <f ca="1">SUMIF('4.1製品別資材価格'!$A:$C,A405,'4.1製品別資材価格'!$C:$C)</f>
        <v>0</v>
      </c>
      <c r="S405" s="46">
        <f t="shared" ca="1" si="87"/>
        <v>0</v>
      </c>
      <c r="T405" s="46">
        <f t="shared" ca="1" si="79"/>
        <v>0</v>
      </c>
      <c r="U405" s="46">
        <f>IFERROR(SUMIF('4.4製品課実績'!$A:$A,'4.仕掛品(製品課)'!A405,'4.4製品課実績'!D:D),"")</f>
        <v>0</v>
      </c>
      <c r="V405" s="46">
        <f t="shared" si="80"/>
        <v>0</v>
      </c>
      <c r="W405" s="46"/>
      <c r="X405" s="46">
        <f t="shared" si="81"/>
        <v>0</v>
      </c>
      <c r="Y405" s="46">
        <f t="shared" si="82"/>
        <v>0</v>
      </c>
      <c r="Z405" s="46">
        <f t="shared" si="83"/>
        <v>0</v>
      </c>
      <c r="AA405" s="46"/>
      <c r="AB405" s="46"/>
      <c r="AC405" s="46"/>
      <c r="AD405" s="46">
        <f t="shared" si="77"/>
        <v>0</v>
      </c>
      <c r="AE405" s="46">
        <f t="shared" ca="1" si="84"/>
        <v>0</v>
      </c>
      <c r="AF405" s="52">
        <f t="shared" ca="1" si="85"/>
        <v>0</v>
      </c>
      <c r="AG405" s="46">
        <f t="shared" si="88"/>
        <v>0</v>
      </c>
      <c r="AH405" s="46">
        <f t="shared" ca="1" si="89"/>
        <v>0</v>
      </c>
      <c r="AI405" s="46">
        <f>IFERROR(SUMIFS('4.3期末全在庫'!$G:$G,'4.3期末全在庫'!$B:$B,'4.仕掛品(製品課)'!A405,'4.3期末全在庫'!$K:$K,"半製品"),"")</f>
        <v>0</v>
      </c>
      <c r="AJ405" s="47"/>
      <c r="AK405" s="46">
        <f t="shared" ca="1" si="90"/>
        <v>0</v>
      </c>
      <c r="AL405" s="48"/>
      <c r="AM405" s="50"/>
      <c r="AN405" s="7">
        <v>0</v>
      </c>
      <c r="AO405" s="4">
        <v>130.25509026044762</v>
      </c>
      <c r="AQ405" s="3">
        <f t="shared" ca="1" si="91"/>
        <v>0</v>
      </c>
    </row>
    <row r="406" spans="1:43" ht="13.5" customHeight="1">
      <c r="A406" s="40"/>
      <c r="B406" s="51"/>
      <c r="C406" s="41" t="s">
        <v>202</v>
      </c>
      <c r="D406" s="41"/>
      <c r="E406" s="41"/>
      <c r="F406" s="41"/>
      <c r="G406" s="42">
        <f ca="1">IFERROR(VLOOKUP(F406,'[1]2.仕掛品(製造部)'!MY:NB,4,0),0)</f>
        <v>0</v>
      </c>
      <c r="H406" s="43">
        <v>0</v>
      </c>
      <c r="I406" s="49"/>
      <c r="J406" s="43">
        <v>0</v>
      </c>
      <c r="K406" s="46">
        <f>IFERROR(SUMIF('4.4製品課実績'!$A:$A,'4.仕掛品(製品課)'!A406,'4.4製品課実績'!C:C),"")</f>
        <v>0</v>
      </c>
      <c r="L406" s="46">
        <f t="shared" ca="1" si="86"/>
        <v>0</v>
      </c>
      <c r="M406" s="46">
        <f t="shared" ca="1" si="78"/>
        <v>0</v>
      </c>
      <c r="N406" s="46"/>
      <c r="O406" s="46"/>
      <c r="P406" s="46"/>
      <c r="Q406" s="46"/>
      <c r="R406" s="52">
        <f ca="1">SUMIF('4.1製品別資材価格'!$A:$C,A406,'4.1製品別資材価格'!$C:$C)</f>
        <v>0</v>
      </c>
      <c r="S406" s="46">
        <f t="shared" ca="1" si="87"/>
        <v>0</v>
      </c>
      <c r="T406" s="46">
        <f t="shared" ca="1" si="79"/>
        <v>0</v>
      </c>
      <c r="U406" s="46">
        <f>IFERROR(SUMIF('4.4製品課実績'!$A:$A,'4.仕掛品(製品課)'!A406,'4.4製品課実績'!D:D),"")</f>
        <v>0</v>
      </c>
      <c r="V406" s="46">
        <f t="shared" si="80"/>
        <v>0</v>
      </c>
      <c r="W406" s="46"/>
      <c r="X406" s="46">
        <f t="shared" si="81"/>
        <v>0</v>
      </c>
      <c r="Y406" s="46">
        <f t="shared" si="82"/>
        <v>0</v>
      </c>
      <c r="Z406" s="46">
        <f t="shared" si="83"/>
        <v>0</v>
      </c>
      <c r="AA406" s="46"/>
      <c r="AB406" s="46"/>
      <c r="AC406" s="46"/>
      <c r="AD406" s="46">
        <f t="shared" si="77"/>
        <v>0</v>
      </c>
      <c r="AE406" s="46">
        <f t="shared" ca="1" si="84"/>
        <v>0</v>
      </c>
      <c r="AF406" s="52">
        <f t="shared" ca="1" si="85"/>
        <v>0</v>
      </c>
      <c r="AG406" s="46">
        <f t="shared" si="88"/>
        <v>0</v>
      </c>
      <c r="AH406" s="46">
        <f t="shared" ca="1" si="89"/>
        <v>0</v>
      </c>
      <c r="AI406" s="46">
        <f>IFERROR(SUMIFS('4.3期末全在庫'!$G:$G,'4.3期末全在庫'!$B:$B,'4.仕掛品(製品課)'!A406,'4.3期末全在庫'!$K:$K,"半製品"),"")</f>
        <v>0</v>
      </c>
      <c r="AJ406" s="47"/>
      <c r="AK406" s="46">
        <f t="shared" ca="1" si="90"/>
        <v>0</v>
      </c>
      <c r="AL406" s="48"/>
      <c r="AM406" s="50"/>
      <c r="AN406" s="7">
        <v>0</v>
      </c>
      <c r="AO406" s="4">
        <v>130.25509026044762</v>
      </c>
      <c r="AQ406" s="3">
        <f t="shared" ca="1" si="91"/>
        <v>0</v>
      </c>
    </row>
    <row r="407" spans="1:43" ht="13.5" customHeight="1">
      <c r="A407" s="40"/>
      <c r="B407" s="51"/>
      <c r="C407" s="41" t="s">
        <v>202</v>
      </c>
      <c r="D407" s="41"/>
      <c r="E407" s="41"/>
      <c r="F407" s="41"/>
      <c r="G407" s="42">
        <f ca="1">IFERROR(VLOOKUP(F407,'[1]2.仕掛品(製造部)'!MY:NB,4,0),0)</f>
        <v>0</v>
      </c>
      <c r="H407" s="43">
        <v>0</v>
      </c>
      <c r="I407" s="49"/>
      <c r="J407" s="43">
        <v>0</v>
      </c>
      <c r="K407" s="46">
        <f>IFERROR(SUMIF('4.4製品課実績'!$A:$A,'4.仕掛品(製品課)'!A407,'4.4製品課実績'!C:C),"")</f>
        <v>0</v>
      </c>
      <c r="L407" s="46">
        <f ca="1">G407*E407*K407</f>
        <v>0</v>
      </c>
      <c r="M407" s="46">
        <f ca="1">$M$747/$L$747*L407</f>
        <v>0</v>
      </c>
      <c r="N407" s="46"/>
      <c r="O407" s="46"/>
      <c r="P407" s="46"/>
      <c r="Q407" s="46"/>
      <c r="R407" s="52">
        <f ca="1">SUMIF('4.1製品別資材価格'!$A:$C,A407,'4.1製品別資材価格'!$C:$C)</f>
        <v>0</v>
      </c>
      <c r="S407" s="46">
        <f ca="1">K407*R407</f>
        <v>0</v>
      </c>
      <c r="T407" s="46">
        <f ca="1">$T$747/$S$747*S407</f>
        <v>0</v>
      </c>
      <c r="U407" s="46">
        <f>IFERROR(SUMIF('4.4製品課実績'!$A:$A,'4.仕掛品(製品課)'!A407,'4.4製品課実績'!D:D),"")</f>
        <v>0</v>
      </c>
      <c r="V407" s="46">
        <f>$V$747/$U$747*U407</f>
        <v>0</v>
      </c>
      <c r="W407" s="46"/>
      <c r="X407" s="46">
        <f>$X$747/$W$747*W407</f>
        <v>0</v>
      </c>
      <c r="Y407" s="46">
        <f>(H407*I407+K407)*E407</f>
        <v>0</v>
      </c>
      <c r="Z407" s="46">
        <f>$Z$747/$Y$747*Y407</f>
        <v>0</v>
      </c>
      <c r="AA407" s="46"/>
      <c r="AB407" s="46"/>
      <c r="AC407" s="46"/>
      <c r="AD407" s="46">
        <f t="shared" si="77"/>
        <v>0</v>
      </c>
      <c r="AE407" s="46">
        <f ca="1">AD407*AF407</f>
        <v>0</v>
      </c>
      <c r="AF407" s="52">
        <f ca="1">IFERROR((J407+M407+O407+Q407+T407+V407+X407+Z407+AA407)/(H407+K407),0)</f>
        <v>0</v>
      </c>
      <c r="AG407" s="46">
        <f>AI407-((H407+K407)-AB407-AD407)</f>
        <v>0</v>
      </c>
      <c r="AH407" s="46">
        <f ca="1">-AF407*AG407</f>
        <v>0</v>
      </c>
      <c r="AI407" s="46">
        <f>IFERROR(SUMIFS('4.3期末全在庫'!$G:$G,'4.3期末全在庫'!$B:$B,'4.仕掛品(製品課)'!A407,'4.3期末全在庫'!$K:$K,"半製品"),"")</f>
        <v>0</v>
      </c>
      <c r="AJ407" s="47"/>
      <c r="AK407" s="46">
        <f ca="1">AF407*AI407</f>
        <v>0</v>
      </c>
      <c r="AL407" s="48"/>
      <c r="AM407" s="50"/>
      <c r="AN407" s="7">
        <v>0</v>
      </c>
      <c r="AO407" s="4">
        <v>130.25509026044762</v>
      </c>
      <c r="AQ407" s="3">
        <f t="shared" ca="1" si="91"/>
        <v>0</v>
      </c>
    </row>
    <row r="408" spans="1:43" ht="13.5" customHeight="1">
      <c r="A408" s="53"/>
      <c r="B408" s="53"/>
      <c r="C408" s="53"/>
      <c r="D408" s="53"/>
      <c r="E408" s="53"/>
      <c r="F408" s="53"/>
      <c r="G408" s="54"/>
      <c r="H408" s="55"/>
      <c r="I408" s="56"/>
      <c r="J408" s="55"/>
      <c r="K408" s="44"/>
      <c r="L408" s="44"/>
      <c r="M408" s="44"/>
      <c r="N408" s="44"/>
      <c r="O408" s="44"/>
      <c r="P408" s="44"/>
      <c r="Q408" s="44"/>
      <c r="R408" s="45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>
        <f t="shared" si="77"/>
        <v>0</v>
      </c>
      <c r="AE408" s="44"/>
      <c r="AF408" s="45"/>
      <c r="AG408" s="44">
        <f>AI408-((H408+K408)-AB408-AD408)</f>
        <v>0</v>
      </c>
      <c r="AH408" s="44"/>
      <c r="AI408" s="44"/>
      <c r="AJ408" s="57"/>
      <c r="AK408" s="44"/>
      <c r="AL408" s="48"/>
      <c r="AM408" s="50"/>
      <c r="AN408" s="7"/>
      <c r="AO408" s="4" t="e">
        <v>#N/A</v>
      </c>
      <c r="AQ408" s="3">
        <f t="shared" si="91"/>
        <v>0</v>
      </c>
    </row>
    <row r="409" spans="1:43" ht="13.5" customHeight="1">
      <c r="A409" s="40">
        <v>20211100027</v>
      </c>
      <c r="B409" s="41" t="s">
        <v>467</v>
      </c>
      <c r="C409" s="41" t="s">
        <v>468</v>
      </c>
      <c r="D409" s="41"/>
      <c r="E409" s="41">
        <v>44.1</v>
      </c>
      <c r="F409" s="41" t="s">
        <v>469</v>
      </c>
      <c r="G409" s="42">
        <f ca="1">IFERROR(VLOOKUP(F409,'[1]2.仕掛品(製造部)'!MY:NB,4,0),0)</f>
        <v>0</v>
      </c>
      <c r="H409" s="43">
        <v>0</v>
      </c>
      <c r="I409" s="43"/>
      <c r="J409" s="43">
        <v>0</v>
      </c>
      <c r="K409" s="46">
        <f>IFERROR(SUMIF('4.4製品課実績'!$A:$A,'4.仕掛品(製品課)'!A409,'4.4製品課実績'!C:C),"")</f>
        <v>23100</v>
      </c>
      <c r="L409" s="46"/>
      <c r="M409" s="46"/>
      <c r="N409" s="46"/>
      <c r="O409" s="58">
        <f ca="1">AC423*-1</f>
        <v>2936345.1860858928</v>
      </c>
      <c r="P409" s="46"/>
      <c r="Q409" s="46"/>
      <c r="R409" s="52">
        <f ca="1">SUMIF('4.1製品別資材価格'!$A:$C,A409,'4.1製品別資材価格'!$C:$C)</f>
        <v>53.837495076920966</v>
      </c>
      <c r="S409" s="46">
        <f t="shared" ref="S409:S416" ca="1" si="92">K409*R409</f>
        <v>1243646.1362768742</v>
      </c>
      <c r="T409" s="46">
        <f t="shared" ref="T409:T416" ca="1" si="93">$T$747/$S$747*S409</f>
        <v>983207.13489978027</v>
      </c>
      <c r="U409" s="46">
        <f>IFERROR(SUMIF('4.4製品課実績'!$A:$A,'4.仕掛品(製品課)'!A409,'4.4製品課実績'!D:D),"")</f>
        <v>36195</v>
      </c>
      <c r="V409" s="46">
        <f t="shared" ref="V409:V416" si="94">$V$747/$U$747*U409</f>
        <v>4163929.5040464886</v>
      </c>
      <c r="W409" s="46"/>
      <c r="X409" s="46">
        <f t="shared" ref="X409:X416" si="95">$X$747/$W$747*W409</f>
        <v>0</v>
      </c>
      <c r="Y409" s="46">
        <f t="shared" ref="Y409:Y416" si="96">(H409*I409+K409)*E409</f>
        <v>1018710</v>
      </c>
      <c r="Z409" s="46">
        <f t="shared" ref="Z409:Z416" si="97">$Z$747/$Y$747*Y409</f>
        <v>434165.08833790891</v>
      </c>
      <c r="AA409" s="46"/>
      <c r="AB409" s="46"/>
      <c r="AC409" s="46"/>
      <c r="AD409" s="46">
        <f t="shared" si="77"/>
        <v>23100</v>
      </c>
      <c r="AE409" s="46">
        <f t="shared" ref="AE409:AE418" ca="1" si="98">AD409*AF409</f>
        <v>8517646.913370071</v>
      </c>
      <c r="AF409" s="52">
        <f t="shared" ref="AF409:AF418" ca="1" si="99">IFERROR((J409+M409+O409+Q409+T409+V409+X409+Z409+AA409)/(H409+K409),0)</f>
        <v>368.72930360909396</v>
      </c>
      <c r="AG409" s="46">
        <f>AI409-((H409+K409)-AB409-AD409)</f>
        <v>0</v>
      </c>
      <c r="AH409" s="46">
        <f ca="1">-AF409*AG409</f>
        <v>0</v>
      </c>
      <c r="AI409" s="46">
        <f>IFERROR(SUMIFS('4.3期末全在庫'!$G:$G,'4.3期末全在庫'!$B:$B,'4.仕掛品(製品課)'!A409,'4.3期末全在庫'!$K:$K,"半製品"),"")</f>
        <v>0</v>
      </c>
      <c r="AJ409" s="47"/>
      <c r="AK409" s="46">
        <f t="shared" ref="AK409:AK418" ca="1" si="100">AF409*AI409</f>
        <v>0</v>
      </c>
      <c r="AL409" s="48"/>
      <c r="AM409" s="50"/>
      <c r="AN409" s="7"/>
      <c r="AO409" s="4">
        <v>598.89897370722758</v>
      </c>
      <c r="AQ409" s="3" t="str">
        <f t="shared" ca="1" si="91"/>
        <v>ok</v>
      </c>
    </row>
    <row r="410" spans="1:43" ht="13.5" customHeight="1">
      <c r="A410" s="40">
        <v>20220100056</v>
      </c>
      <c r="B410" s="41" t="s">
        <v>470</v>
      </c>
      <c r="C410" s="41" t="s">
        <v>468</v>
      </c>
      <c r="D410" s="41"/>
      <c r="E410" s="41">
        <v>90</v>
      </c>
      <c r="F410" s="41" t="s">
        <v>469</v>
      </c>
      <c r="G410" s="42">
        <f ca="1">IFERROR(VLOOKUP(F410,'[1]2.仕掛品(製造部)'!MY:NB,4,0),0)</f>
        <v>0</v>
      </c>
      <c r="H410" s="43">
        <v>0</v>
      </c>
      <c r="I410" s="43"/>
      <c r="J410" s="43">
        <v>0</v>
      </c>
      <c r="K410" s="46">
        <f>IFERROR(SUMIF('4.4製品課実績'!$A:$A,'4.仕掛品(製品課)'!A410,'4.4製品課実績'!C:C),"")</f>
        <v>60256</v>
      </c>
      <c r="L410" s="46"/>
      <c r="M410" s="46"/>
      <c r="N410" s="46"/>
      <c r="O410" s="58">
        <f ca="1">(AC424+AC425)*-1</f>
        <v>28308957.726339702</v>
      </c>
      <c r="P410" s="46"/>
      <c r="Q410" s="46"/>
      <c r="R410" s="52">
        <f ca="1">SUMIF('4.1製品別資材価格'!$A:$C,A410,'4.1製品別資材価格'!$C:$C)</f>
        <v>48.279178812545069</v>
      </c>
      <c r="S410" s="46">
        <f t="shared" ca="1" si="92"/>
        <v>2909110.1985287159</v>
      </c>
      <c r="T410" s="46">
        <f t="shared" ca="1" si="93"/>
        <v>2299896.9079467854</v>
      </c>
      <c r="U410" s="46">
        <f>IFERROR(SUMIF('4.4製品課実績'!$A:$A,'4.仕掛品(製品課)'!A410,'4.4製品課実績'!D:D),"")</f>
        <v>118570</v>
      </c>
      <c r="V410" s="46">
        <f t="shared" si="94"/>
        <v>13640478.554905156</v>
      </c>
      <c r="W410" s="46"/>
      <c r="X410" s="46">
        <f t="shared" si="95"/>
        <v>0</v>
      </c>
      <c r="Y410" s="46">
        <f t="shared" si="96"/>
        <v>5423040</v>
      </c>
      <c r="Z410" s="46">
        <f t="shared" si="97"/>
        <v>2311251.1319806552</v>
      </c>
      <c r="AA410" s="46"/>
      <c r="AB410" s="46"/>
      <c r="AC410" s="46"/>
      <c r="AD410" s="46">
        <f t="shared" si="77"/>
        <v>60256</v>
      </c>
      <c r="AE410" s="46">
        <f t="shared" ca="1" si="98"/>
        <v>46560584.321172297</v>
      </c>
      <c r="AF410" s="52">
        <f t="shared" ca="1" si="99"/>
        <v>772.71283060894018</v>
      </c>
      <c r="AG410" s="46">
        <f t="shared" ref="AG410:AG416" si="101">AI410-((H410+K410)-AB410-AD410)</f>
        <v>0</v>
      </c>
      <c r="AH410" s="46">
        <f t="shared" ref="AH410:AH416" ca="1" si="102">-AF410*AG410</f>
        <v>0</v>
      </c>
      <c r="AI410" s="46">
        <f>IFERROR(SUMIFS('4.3期末全在庫'!$G:$G,'4.3期末全在庫'!$B:$B,'4.仕掛品(製品課)'!A410,'4.3期末全在庫'!$K:$K,"半製品"),"")</f>
        <v>0</v>
      </c>
      <c r="AJ410" s="47"/>
      <c r="AK410" s="46">
        <f t="shared" ca="1" si="100"/>
        <v>0</v>
      </c>
      <c r="AL410" s="48"/>
      <c r="AM410" s="50"/>
      <c r="AN410" s="7"/>
      <c r="AO410" s="4">
        <v>0</v>
      </c>
      <c r="AQ410" s="3" t="str">
        <f t="shared" ca="1" si="91"/>
        <v>ok</v>
      </c>
    </row>
    <row r="411" spans="1:43" ht="13.5" customHeight="1">
      <c r="A411" s="40">
        <v>20220400011</v>
      </c>
      <c r="B411" s="41" t="s">
        <v>471</v>
      </c>
      <c r="C411" s="41" t="s">
        <v>468</v>
      </c>
      <c r="D411" s="41"/>
      <c r="E411" s="41">
        <v>44.1</v>
      </c>
      <c r="F411" s="41" t="s">
        <v>469</v>
      </c>
      <c r="G411" s="42"/>
      <c r="H411" s="43">
        <v>0</v>
      </c>
      <c r="I411" s="49"/>
      <c r="J411" s="43">
        <v>0</v>
      </c>
      <c r="K411" s="46">
        <f>IFERROR(SUMIF('4.4製品課実績'!$A:$A,'4.仕掛品(製品課)'!A411,'4.4製品課実績'!C:C),"")</f>
        <v>60230</v>
      </c>
      <c r="L411" s="46"/>
      <c r="M411" s="46"/>
      <c r="N411" s="46"/>
      <c r="O411" s="58">
        <f ca="1">AC422*-1</f>
        <v>32376285.376236398</v>
      </c>
      <c r="P411" s="46"/>
      <c r="Q411" s="46"/>
      <c r="R411" s="52">
        <f ca="1">SUMIF('4.1製品別資材価格'!$A:$C,A411,'4.1製品別資材価格'!$C:$C)</f>
        <v>38.137397642689074</v>
      </c>
      <c r="S411" s="46">
        <f t="shared" ca="1" si="92"/>
        <v>2297015.4600191629</v>
      </c>
      <c r="T411" s="46">
        <f t="shared" ca="1" si="93"/>
        <v>1815984.4053607406</v>
      </c>
      <c r="U411" s="46">
        <f>IFERROR(SUMIF('4.4製品課実績'!$A:$A,'4.仕掛品(製品課)'!A411,'4.4製品課実績'!D:D),"")</f>
        <v>94205</v>
      </c>
      <c r="V411" s="46">
        <f t="shared" si="94"/>
        <v>10837490.784050267</v>
      </c>
      <c r="W411" s="46"/>
      <c r="X411" s="46">
        <f t="shared" si="95"/>
        <v>0</v>
      </c>
      <c r="Y411" s="46">
        <f t="shared" si="96"/>
        <v>2656143</v>
      </c>
      <c r="Z411" s="46">
        <f t="shared" si="97"/>
        <v>1132024.3840083226</v>
      </c>
      <c r="AA411" s="46"/>
      <c r="AB411" s="46"/>
      <c r="AC411" s="46"/>
      <c r="AD411" s="46">
        <f t="shared" si="77"/>
        <v>60230</v>
      </c>
      <c r="AE411" s="46">
        <f t="shared" ca="1" si="98"/>
        <v>46161784.949655734</v>
      </c>
      <c r="AF411" s="52">
        <f t="shared" ca="1" si="99"/>
        <v>766.42511953604071</v>
      </c>
      <c r="AG411" s="46">
        <f t="shared" si="101"/>
        <v>0</v>
      </c>
      <c r="AH411" s="46">
        <f t="shared" ca="1" si="102"/>
        <v>0</v>
      </c>
      <c r="AI411" s="46">
        <f>IFERROR(SUMIFS('4.3期末全在庫'!$G:$G,'4.3期末全在庫'!$B:$B,'4.仕掛品(製品課)'!A411,'4.3期末全在庫'!$K:$K,"半製品"),"")</f>
        <v>0</v>
      </c>
      <c r="AJ411" s="47"/>
      <c r="AK411" s="46">
        <f t="shared" ca="1" si="100"/>
        <v>0</v>
      </c>
      <c r="AL411" s="48"/>
      <c r="AM411" s="50"/>
      <c r="AN411" s="7"/>
      <c r="AO411" s="4">
        <v>11.364155620447729</v>
      </c>
      <c r="AQ411" s="3" t="str">
        <f t="shared" ca="1" si="91"/>
        <v>ok</v>
      </c>
    </row>
    <row r="412" spans="1:43" ht="13.5" customHeight="1">
      <c r="A412" s="40">
        <v>20220400012</v>
      </c>
      <c r="B412" s="41" t="s">
        <v>472</v>
      </c>
      <c r="C412" s="41" t="s">
        <v>468</v>
      </c>
      <c r="D412" s="41"/>
      <c r="E412" s="41">
        <v>44.1</v>
      </c>
      <c r="F412" s="41" t="s">
        <v>469</v>
      </c>
      <c r="G412" s="42"/>
      <c r="H412" s="43">
        <v>0</v>
      </c>
      <c r="I412" s="49"/>
      <c r="J412" s="43">
        <v>0</v>
      </c>
      <c r="K412" s="46">
        <f>IFERROR(SUMIF('4.4製品課実績'!$A:$A,'4.仕掛品(製品課)'!A412,'4.4製品課実績'!C:C),"")</f>
        <v>29700</v>
      </c>
      <c r="L412" s="46"/>
      <c r="M412" s="46"/>
      <c r="N412" s="46"/>
      <c r="O412" s="58">
        <f ca="1">AC421*E412*K412/(E412*K412+E413*K413)*-1</f>
        <v>12260295.289978625</v>
      </c>
      <c r="P412" s="46"/>
      <c r="Q412" s="46"/>
      <c r="R412" s="52">
        <f ca="1">SUMIF('4.1製品別資材価格'!$A:$C,A412,'4.1製品別資材価格'!$C:$C)</f>
        <v>54.93743944371618</v>
      </c>
      <c r="S412" s="46">
        <f t="shared" ca="1" si="92"/>
        <v>1631641.9514783705</v>
      </c>
      <c r="T412" s="46">
        <f t="shared" ca="1" si="93"/>
        <v>1289950.5426020806</v>
      </c>
      <c r="U412" s="46">
        <f>IFERROR(SUMIF('4.4製品課実績'!$A:$A,'4.仕掛品(製品課)'!A412,'4.4製品課実績'!D:D),"")</f>
        <v>46495</v>
      </c>
      <c r="V412" s="46">
        <f t="shared" si="94"/>
        <v>5348857.6402995298</v>
      </c>
      <c r="W412" s="46"/>
      <c r="X412" s="46">
        <f t="shared" si="95"/>
        <v>0</v>
      </c>
      <c r="Y412" s="46">
        <f t="shared" si="96"/>
        <v>1309770</v>
      </c>
      <c r="Z412" s="46">
        <f t="shared" si="97"/>
        <v>558212.25643445423</v>
      </c>
      <c r="AA412" s="46"/>
      <c r="AB412" s="46"/>
      <c r="AC412" s="46"/>
      <c r="AD412" s="46">
        <f t="shared" si="77"/>
        <v>29700</v>
      </c>
      <c r="AE412" s="46">
        <f t="shared" ca="1" si="98"/>
        <v>19457315.729314692</v>
      </c>
      <c r="AF412" s="52">
        <f t="shared" ca="1" si="99"/>
        <v>655.12847573450142</v>
      </c>
      <c r="AG412" s="46">
        <f t="shared" si="101"/>
        <v>0</v>
      </c>
      <c r="AH412" s="46">
        <f t="shared" ca="1" si="102"/>
        <v>0</v>
      </c>
      <c r="AI412" s="46">
        <f>IFERROR(SUMIFS('4.3期末全在庫'!$G:$G,'4.3期末全在庫'!$B:$B,'4.仕掛品(製品課)'!A412,'4.3期末全在庫'!$K:$K,"半製品"),"")</f>
        <v>0</v>
      </c>
      <c r="AJ412" s="47"/>
      <c r="AK412" s="46">
        <f t="shared" ca="1" si="100"/>
        <v>0</v>
      </c>
      <c r="AL412" s="48"/>
      <c r="AM412" s="50"/>
      <c r="AN412" s="7"/>
      <c r="AO412" s="4">
        <v>0</v>
      </c>
      <c r="AQ412" s="3" t="str">
        <f t="shared" ca="1" si="91"/>
        <v>ok</v>
      </c>
    </row>
    <row r="413" spans="1:43" ht="13.5" customHeight="1">
      <c r="A413" s="40">
        <v>20220400033</v>
      </c>
      <c r="B413" s="41" t="s">
        <v>473</v>
      </c>
      <c r="C413" s="41" t="s">
        <v>468</v>
      </c>
      <c r="D413" s="41"/>
      <c r="E413" s="41">
        <f>44.1/30*20</f>
        <v>29.4</v>
      </c>
      <c r="F413" s="41" t="s">
        <v>469</v>
      </c>
      <c r="G413" s="42"/>
      <c r="H413" s="43">
        <v>0</v>
      </c>
      <c r="I413" s="49"/>
      <c r="J413" s="43">
        <v>0</v>
      </c>
      <c r="K413" s="46">
        <f>IFERROR(SUMIF('4.4製品課実績'!$A:$A,'4.仕掛品(製品課)'!A413,'4.4製品課実績'!C:C),"")</f>
        <v>15000</v>
      </c>
      <c r="L413" s="46"/>
      <c r="M413" s="46"/>
      <c r="N413" s="46"/>
      <c r="O413" s="58">
        <f ca="1">AC421*E413*K413/(E412*K412+E413*K413)*-1</f>
        <v>4128045.5521813557</v>
      </c>
      <c r="P413" s="46"/>
      <c r="Q413" s="46"/>
      <c r="R413" s="52">
        <f ca="1">SUMIF('4.1製品別資材価格'!$A:$C,A413,'4.1製品別資材価格'!$C:$C)</f>
        <v>32.407483796535232</v>
      </c>
      <c r="S413" s="46">
        <f t="shared" ca="1" si="92"/>
        <v>486112.25694802846</v>
      </c>
      <c r="T413" s="46">
        <f t="shared" ca="1" si="93"/>
        <v>384312.72807583475</v>
      </c>
      <c r="U413" s="46">
        <f>IFERROR(SUMIF('4.4製品課実績'!$A:$A,'4.仕掛品(製品課)'!A413,'4.4製品課実績'!D:D),"")</f>
        <v>19550</v>
      </c>
      <c r="V413" s="46">
        <f t="shared" si="94"/>
        <v>2249062.6275482485</v>
      </c>
      <c r="W413" s="46"/>
      <c r="X413" s="46">
        <f t="shared" si="95"/>
        <v>0</v>
      </c>
      <c r="Y413" s="46">
        <f t="shared" si="96"/>
        <v>441000</v>
      </c>
      <c r="Z413" s="46">
        <f t="shared" si="97"/>
        <v>187950.25469173546</v>
      </c>
      <c r="AA413" s="46"/>
      <c r="AB413" s="46"/>
      <c r="AC413" s="46"/>
      <c r="AD413" s="46">
        <f t="shared" ref="AD413:AD424" si="103">K413-N413-AB413</f>
        <v>15000</v>
      </c>
      <c r="AE413" s="46">
        <f t="shared" ca="1" si="98"/>
        <v>6949371.1624971749</v>
      </c>
      <c r="AF413" s="52">
        <f t="shared" ca="1" si="99"/>
        <v>463.29141083314499</v>
      </c>
      <c r="AG413" s="46">
        <f t="shared" si="101"/>
        <v>0</v>
      </c>
      <c r="AH413" s="46">
        <f t="shared" ca="1" si="102"/>
        <v>0</v>
      </c>
      <c r="AI413" s="46">
        <f>IFERROR(SUMIFS('4.3期末全在庫'!$G:$G,'4.3期末全在庫'!$B:$B,'4.仕掛品(製品課)'!A413,'4.3期末全在庫'!$K:$K,"半製品"),"")</f>
        <v>0</v>
      </c>
      <c r="AJ413" s="47"/>
      <c r="AK413" s="46">
        <f t="shared" ca="1" si="100"/>
        <v>0</v>
      </c>
      <c r="AL413" s="48"/>
      <c r="AM413" s="50"/>
      <c r="AN413" s="7"/>
      <c r="AO413" s="4">
        <v>9.1477083273530457</v>
      </c>
      <c r="AQ413" s="3" t="str">
        <f t="shared" ca="1" si="91"/>
        <v>ok</v>
      </c>
    </row>
    <row r="414" spans="1:43" ht="13.5" customHeight="1">
      <c r="A414" s="40">
        <v>20230600088</v>
      </c>
      <c r="B414" s="41" t="s">
        <v>474</v>
      </c>
      <c r="C414" s="41" t="s">
        <v>468</v>
      </c>
      <c r="D414" s="41"/>
      <c r="E414" s="41">
        <v>44.1</v>
      </c>
      <c r="F414" s="41" t="s">
        <v>469</v>
      </c>
      <c r="G414" s="42">
        <f ca="1">IFERROR(VLOOKUP(F414,'[1]2.仕掛品(製造部)'!MY:NB,4,0),0)</f>
        <v>0</v>
      </c>
      <c r="H414" s="43">
        <v>0</v>
      </c>
      <c r="I414" s="49"/>
      <c r="J414" s="43">
        <v>0</v>
      </c>
      <c r="K414" s="46">
        <f>IFERROR(SUMIF('4.4製品課実績'!$A:$A,'4.仕掛品(製品課)'!A414,'4.4製品課実績'!C:C),"")</f>
        <v>31400</v>
      </c>
      <c r="L414" s="46">
        <f ca="1">G414*E414*K414</f>
        <v>0</v>
      </c>
      <c r="M414" s="46">
        <f ca="1">$M$747/$L$747*L414</f>
        <v>0</v>
      </c>
      <c r="N414" s="46"/>
      <c r="O414" s="58">
        <f ca="1">AC426*-1</f>
        <v>5843292.0178968655</v>
      </c>
      <c r="P414" s="46"/>
      <c r="Q414" s="46"/>
      <c r="R414" s="52">
        <f ca="1">SUMIF('4.1製品別資材価格'!$A:$C,A414,'4.1製品別資材価格'!$C:$C)</f>
        <v>53.160332564547787</v>
      </c>
      <c r="S414" s="46">
        <f t="shared" ca="1" si="92"/>
        <v>1669234.4425268006</v>
      </c>
      <c r="T414" s="46">
        <f t="shared" ca="1" si="93"/>
        <v>1319670.576572615</v>
      </c>
      <c r="U414" s="46">
        <f>IFERROR(SUMIF('4.4製品課実績'!$A:$A,'4.仕掛品(製品課)'!A414,'4.4製品課実績'!D:D),"")</f>
        <v>49810</v>
      </c>
      <c r="V414" s="46">
        <f t="shared" si="94"/>
        <v>5730220.4336664071</v>
      </c>
      <c r="W414" s="46"/>
      <c r="X414" s="46">
        <f t="shared" si="95"/>
        <v>0</v>
      </c>
      <c r="Y414" s="46">
        <f t="shared" si="96"/>
        <v>1384740</v>
      </c>
      <c r="Z414" s="46">
        <f t="shared" si="97"/>
        <v>590163.79973204935</v>
      </c>
      <c r="AA414" s="46"/>
      <c r="AB414" s="46"/>
      <c r="AC414" s="46"/>
      <c r="AD414" s="46">
        <f t="shared" si="103"/>
        <v>31400</v>
      </c>
      <c r="AE414" s="46">
        <f t="shared" ca="1" si="98"/>
        <v>13483346.827867938</v>
      </c>
      <c r="AF414" s="52">
        <f t="shared" ca="1" si="99"/>
        <v>429.40594993209993</v>
      </c>
      <c r="AG414" s="46">
        <f t="shared" si="101"/>
        <v>0</v>
      </c>
      <c r="AH414" s="46">
        <f t="shared" ca="1" si="102"/>
        <v>0</v>
      </c>
      <c r="AI414" s="46">
        <f>IFERROR(SUMIFS('4.3期末全在庫'!$G:$G,'4.3期末全在庫'!$B:$B,'4.仕掛品(製品課)'!A414,'4.3期末全在庫'!$K:$K,"半製品"),"")</f>
        <v>0</v>
      </c>
      <c r="AJ414" s="47"/>
      <c r="AK414" s="46">
        <f t="shared" ca="1" si="100"/>
        <v>0</v>
      </c>
      <c r="AL414" s="48"/>
      <c r="AM414" s="50"/>
      <c r="AN414" s="7">
        <v>0</v>
      </c>
      <c r="AO414" s="4">
        <v>130.25509026044762</v>
      </c>
      <c r="AQ414" s="3" t="str">
        <f t="shared" ca="1" si="91"/>
        <v>ok</v>
      </c>
    </row>
    <row r="415" spans="1:43" ht="13.5" customHeight="1">
      <c r="A415" s="40">
        <v>20231200048</v>
      </c>
      <c r="B415" s="41" t="s">
        <v>475</v>
      </c>
      <c r="C415" s="41" t="s">
        <v>468</v>
      </c>
      <c r="D415" s="41"/>
      <c r="E415" s="41">
        <v>45</v>
      </c>
      <c r="F415" s="41" t="s">
        <v>469</v>
      </c>
      <c r="G415" s="42">
        <f ca="1">IFERROR(VLOOKUP(F415,'[1]2.仕掛品(製造部)'!MY:NB,4,0),0)</f>
        <v>0</v>
      </c>
      <c r="H415" s="43">
        <v>0</v>
      </c>
      <c r="I415" s="49"/>
      <c r="J415" s="43">
        <v>0</v>
      </c>
      <c r="K415" s="46">
        <f>IFERROR(SUMIF('4.4製品課実績'!$A:$A,'4.仕掛品(製品課)'!A415,'4.4製品課実績'!C:C),"")</f>
        <v>0</v>
      </c>
      <c r="L415" s="46">
        <f ca="1">G415*E415*K415</f>
        <v>0</v>
      </c>
      <c r="M415" s="46">
        <f ca="1">$M$747/$L$747*L415</f>
        <v>0</v>
      </c>
      <c r="N415" s="46"/>
      <c r="O415" s="58"/>
      <c r="P415" s="46"/>
      <c r="Q415" s="46"/>
      <c r="R415" s="52">
        <f ca="1">SUMIF('4.1製品別資材価格'!$A:$C,A415,'4.1製品別資材価格'!$C:$C)</f>
        <v>0</v>
      </c>
      <c r="S415" s="46">
        <f t="shared" ca="1" si="92"/>
        <v>0</v>
      </c>
      <c r="T415" s="46">
        <f t="shared" ca="1" si="93"/>
        <v>0</v>
      </c>
      <c r="U415" s="46">
        <f>IFERROR(SUMIF('4.4製品課実績'!$A:$A,'4.仕掛品(製品課)'!A415,'4.4製品課実績'!D:D),"")</f>
        <v>0</v>
      </c>
      <c r="V415" s="46">
        <f t="shared" si="94"/>
        <v>0</v>
      </c>
      <c r="W415" s="46"/>
      <c r="X415" s="46">
        <f t="shared" si="95"/>
        <v>0</v>
      </c>
      <c r="Y415" s="46">
        <f t="shared" si="96"/>
        <v>0</v>
      </c>
      <c r="Z415" s="46">
        <f t="shared" si="97"/>
        <v>0</v>
      </c>
      <c r="AA415" s="46"/>
      <c r="AB415" s="46"/>
      <c r="AC415" s="46"/>
      <c r="AD415" s="46">
        <f t="shared" si="103"/>
        <v>0</v>
      </c>
      <c r="AE415" s="46">
        <f t="shared" ca="1" si="98"/>
        <v>0</v>
      </c>
      <c r="AF415" s="52">
        <f t="shared" ca="1" si="99"/>
        <v>0</v>
      </c>
      <c r="AG415" s="46">
        <f t="shared" si="101"/>
        <v>0</v>
      </c>
      <c r="AH415" s="46">
        <f t="shared" ca="1" si="102"/>
        <v>0</v>
      </c>
      <c r="AI415" s="46">
        <f>IFERROR(SUMIFS('4.3期末全在庫'!$G:$G,'4.3期末全在庫'!$B:$B,'4.仕掛品(製品課)'!A415,'4.3期末全在庫'!$K:$K,"半製品"),"")</f>
        <v>0</v>
      </c>
      <c r="AJ415" s="47"/>
      <c r="AK415" s="46">
        <f t="shared" ca="1" si="100"/>
        <v>0</v>
      </c>
      <c r="AL415" s="48"/>
      <c r="AM415" s="50"/>
      <c r="AN415" s="7">
        <v>0</v>
      </c>
      <c r="AO415" s="4">
        <v>130.25509026044762</v>
      </c>
      <c r="AQ415" s="3">
        <f t="shared" ca="1" si="91"/>
        <v>0</v>
      </c>
    </row>
    <row r="416" spans="1:43" ht="13.5" customHeight="1">
      <c r="A416" s="40">
        <v>20231200049</v>
      </c>
      <c r="B416" s="41" t="s">
        <v>476</v>
      </c>
      <c r="C416" s="41" t="s">
        <v>468</v>
      </c>
      <c r="D416" s="41"/>
      <c r="E416" s="41">
        <v>5.5</v>
      </c>
      <c r="F416" s="41" t="s">
        <v>469</v>
      </c>
      <c r="G416" s="42">
        <f ca="1">IFERROR(VLOOKUP(F416,'[1]2.仕掛品(製造部)'!MY:NB,4,0),0)</f>
        <v>0</v>
      </c>
      <c r="H416" s="43">
        <v>0</v>
      </c>
      <c r="I416" s="49"/>
      <c r="J416" s="43">
        <v>0</v>
      </c>
      <c r="K416" s="46">
        <f>IFERROR(SUMIF('4.4製品課実績'!$A:$A,'4.仕掛品(製品課)'!A416,'4.4製品課実績'!C:C),"")</f>
        <v>0</v>
      </c>
      <c r="L416" s="46">
        <f ca="1">G416*E416*K416</f>
        <v>0</v>
      </c>
      <c r="M416" s="46">
        <f ca="1">$M$747/$L$747*L416</f>
        <v>0</v>
      </c>
      <c r="N416" s="46"/>
      <c r="O416" s="58"/>
      <c r="P416" s="46"/>
      <c r="Q416" s="46"/>
      <c r="R416" s="52">
        <f ca="1">SUMIF('4.1製品別資材価格'!$A:$C,A416,'4.1製品別資材価格'!$C:$C)</f>
        <v>0</v>
      </c>
      <c r="S416" s="46">
        <f t="shared" ca="1" si="92"/>
        <v>0</v>
      </c>
      <c r="T416" s="46">
        <f t="shared" ca="1" si="93"/>
        <v>0</v>
      </c>
      <c r="U416" s="46">
        <f>IFERROR(SUMIF('4.4製品課実績'!$A:$A,'4.仕掛品(製品課)'!A416,'4.4製品課実績'!D:D),"")</f>
        <v>0</v>
      </c>
      <c r="V416" s="46">
        <f t="shared" si="94"/>
        <v>0</v>
      </c>
      <c r="W416" s="46"/>
      <c r="X416" s="46">
        <f t="shared" si="95"/>
        <v>0</v>
      </c>
      <c r="Y416" s="46">
        <f t="shared" si="96"/>
        <v>0</v>
      </c>
      <c r="Z416" s="46">
        <f t="shared" si="97"/>
        <v>0</v>
      </c>
      <c r="AA416" s="46"/>
      <c r="AB416" s="46"/>
      <c r="AC416" s="46"/>
      <c r="AD416" s="46">
        <f t="shared" si="103"/>
        <v>0</v>
      </c>
      <c r="AE416" s="46">
        <f t="shared" ca="1" si="98"/>
        <v>0</v>
      </c>
      <c r="AF416" s="52">
        <f t="shared" ca="1" si="99"/>
        <v>0</v>
      </c>
      <c r="AG416" s="46">
        <f t="shared" si="101"/>
        <v>0</v>
      </c>
      <c r="AH416" s="46">
        <f t="shared" ca="1" si="102"/>
        <v>0</v>
      </c>
      <c r="AI416" s="46">
        <f>IFERROR(SUMIFS('4.3期末全在庫'!$G:$G,'4.3期末全在庫'!$B:$B,'4.仕掛品(製品課)'!A416,'4.3期末全在庫'!$K:$K,"半製品"),"")</f>
        <v>0</v>
      </c>
      <c r="AJ416" s="47"/>
      <c r="AK416" s="46">
        <f t="shared" ca="1" si="100"/>
        <v>0</v>
      </c>
      <c r="AL416" s="48"/>
      <c r="AM416" s="50"/>
      <c r="AN416" s="7">
        <v>0</v>
      </c>
      <c r="AO416" s="4">
        <v>130.25509026044762</v>
      </c>
      <c r="AQ416" s="3">
        <f t="shared" ca="1" si="91"/>
        <v>0</v>
      </c>
    </row>
    <row r="417" spans="1:43" ht="13.5" customHeight="1">
      <c r="A417" s="40">
        <v>20250300060</v>
      </c>
      <c r="B417" s="51" t="s">
        <v>477</v>
      </c>
      <c r="C417" s="41" t="s">
        <v>468</v>
      </c>
      <c r="D417" s="41"/>
      <c r="E417" s="41">
        <v>1260</v>
      </c>
      <c r="F417" s="41" t="s">
        <v>469</v>
      </c>
      <c r="G417" s="42">
        <f ca="1">IFERROR(VLOOKUP(F417,'[1]2.仕掛品(製造部)'!MY:NB,4,0),0)</f>
        <v>0</v>
      </c>
      <c r="H417" s="43">
        <v>0</v>
      </c>
      <c r="I417" s="49"/>
      <c r="J417" s="43">
        <v>0</v>
      </c>
      <c r="K417" s="46">
        <f>IFERROR(SUMIF('4.4製品課実績'!$A:$A,'4.仕掛品(製品課)'!A417,'4.4製品課実績'!C:C),"")</f>
        <v>49240</v>
      </c>
      <c r="L417" s="46">
        <f ca="1">G417*E417*K417</f>
        <v>0</v>
      </c>
      <c r="M417" s="46">
        <f ca="1">$M$747/$L$747*L417</f>
        <v>0</v>
      </c>
      <c r="N417" s="46"/>
      <c r="O417" s="58">
        <f ca="1">-AC428</f>
        <v>32650326.445735045</v>
      </c>
      <c r="P417" s="46"/>
      <c r="Q417" s="46"/>
      <c r="R417" s="52">
        <f ca="1">SUMIF('4.1製品別資材価格'!$A:$C,A417,'4.1製品別資材価格'!$C:$C)</f>
        <v>2.7944907397260277</v>
      </c>
      <c r="S417" s="46">
        <f ca="1">K417*R417</f>
        <v>137600.7240241096</v>
      </c>
      <c r="T417" s="46">
        <f ca="1">$T$747/$S$747*S417</f>
        <v>108784.97482644083</v>
      </c>
      <c r="U417" s="46">
        <f>IFERROR(SUMIF('4.4製品課実績'!$A:$A,'4.仕掛品(製品課)'!A417,'4.4製品課実績'!D:D),"")</f>
        <v>58920</v>
      </c>
      <c r="V417" s="46">
        <f>$V$747/$U$747*U417</f>
        <v>6778249.1056339024</v>
      </c>
      <c r="W417" s="46"/>
      <c r="X417" s="46">
        <f>$X$747/$W$747*W417</f>
        <v>0</v>
      </c>
      <c r="Y417" s="46">
        <f>(H417*I417+K417)*E417</f>
        <v>62042400</v>
      </c>
      <c r="Z417" s="46">
        <f>$Z$747/$Y$747*Y417</f>
        <v>26441915.831488725</v>
      </c>
      <c r="AA417" s="46"/>
      <c r="AB417" s="46"/>
      <c r="AC417" s="46"/>
      <c r="AD417" s="46">
        <f t="shared" si="103"/>
        <v>49240</v>
      </c>
      <c r="AE417" s="46">
        <f t="shared" ca="1" si="98"/>
        <v>65979276.357684106</v>
      </c>
      <c r="AF417" s="52">
        <f t="shared" ca="1" si="99"/>
        <v>1339.952809863609</v>
      </c>
      <c r="AG417" s="46">
        <f>AI417-((H417+K417)-AB417-AD417)</f>
        <v>0</v>
      </c>
      <c r="AH417" s="46">
        <f ca="1">-AF417*AG417</f>
        <v>0</v>
      </c>
      <c r="AI417" s="46">
        <f>IFERROR(SUMIFS('4.3期末全在庫'!$G:$G,'4.3期末全在庫'!$B:$B,'4.仕掛品(製品課)'!A417,'4.3期末全在庫'!$K:$K,"半製品"),"")</f>
        <v>0</v>
      </c>
      <c r="AJ417" s="47"/>
      <c r="AK417" s="46">
        <f t="shared" ca="1" si="100"/>
        <v>0</v>
      </c>
      <c r="AL417" s="48"/>
      <c r="AM417" s="50"/>
      <c r="AN417" s="7"/>
      <c r="AQ417" s="3" t="str">
        <f t="shared" ca="1" si="91"/>
        <v>ok</v>
      </c>
    </row>
    <row r="418" spans="1:43" ht="13.5" customHeight="1">
      <c r="A418" s="40">
        <v>20240200038</v>
      </c>
      <c r="B418" s="51" t="s">
        <v>478</v>
      </c>
      <c r="C418" s="41" t="s">
        <v>468</v>
      </c>
      <c r="D418" s="41"/>
      <c r="E418" s="41">
        <v>90</v>
      </c>
      <c r="F418" s="41" t="s">
        <v>469</v>
      </c>
      <c r="G418" s="42">
        <f ca="1">IFERROR(VLOOKUP(F418,'[1]2.仕掛品(製造部)'!MY:NB,4,0),0)</f>
        <v>0</v>
      </c>
      <c r="H418" s="43">
        <v>0</v>
      </c>
      <c r="I418" s="49"/>
      <c r="J418" s="43">
        <v>0</v>
      </c>
      <c r="K418" s="46">
        <f>IFERROR(SUMIF('4.4製品課実績'!$A:$A,'4.仕掛品(製品課)'!A418,'4.4製品課実績'!C:C),"")</f>
        <v>1488</v>
      </c>
      <c r="L418" s="46">
        <f ca="1">G418*E418*K418</f>
        <v>0</v>
      </c>
      <c r="M418" s="46">
        <f ca="1">$M$747/$L$747*L418</f>
        <v>0</v>
      </c>
      <c r="N418" s="46"/>
      <c r="O418" s="58">
        <f ca="1">-AC427</f>
        <v>676198.91747898201</v>
      </c>
      <c r="P418" s="46"/>
      <c r="Q418" s="46"/>
      <c r="R418" s="52">
        <f ca="1">SUMIF('4.1製品別資材価格'!$A:$C,A418,'4.1製品別資材価格'!$C:$C)</f>
        <v>1469.7999150821918</v>
      </c>
      <c r="S418" s="46">
        <f ca="1">K418*R418</f>
        <v>2187062.2736423016</v>
      </c>
      <c r="T418" s="46">
        <f ca="1">$T$747/$S$747*S418</f>
        <v>1729057.1402832833</v>
      </c>
      <c r="U418" s="46">
        <f>IFERROR(SUMIF('4.4製品課実績'!$A:$A,'4.仕掛品(製品課)'!A418,'4.4製品課実績'!D:D),"")</f>
        <v>3225</v>
      </c>
      <c r="V418" s="46">
        <f>$V$747/$U$747*U418</f>
        <v>371009.05237049109</v>
      </c>
      <c r="W418" s="46"/>
      <c r="X418" s="46">
        <f>$X$747/$W$747*W418</f>
        <v>0</v>
      </c>
      <c r="Y418" s="46">
        <f>(H418*I418+K418)*E418</f>
        <v>133920</v>
      </c>
      <c r="Z418" s="46">
        <f>$Z$747/$Y$747*Y418</f>
        <v>57075.505914551497</v>
      </c>
      <c r="AA418" s="46"/>
      <c r="AB418" s="46"/>
      <c r="AC418" s="46"/>
      <c r="AD418" s="46">
        <f t="shared" si="103"/>
        <v>1488</v>
      </c>
      <c r="AE418" s="46">
        <f t="shared" ca="1" si="98"/>
        <v>2833340.6160473078</v>
      </c>
      <c r="AF418" s="52">
        <f t="shared" ca="1" si="99"/>
        <v>1904.126758096309</v>
      </c>
      <c r="AG418" s="46">
        <f>AI418-((H418+K418)-AB418-AD418)</f>
        <v>0</v>
      </c>
      <c r="AH418" s="46">
        <f ca="1">-AF418*AG418</f>
        <v>0</v>
      </c>
      <c r="AI418" s="46">
        <f>IFERROR(SUMIFS('4.3期末全在庫'!$G:$G,'4.3期末全在庫'!$B:$B,'4.仕掛品(製品課)'!A418,'4.3期末全在庫'!$K:$K,"半製品"),"")</f>
        <v>0</v>
      </c>
      <c r="AJ418" s="47"/>
      <c r="AK418" s="46">
        <f t="shared" ca="1" si="100"/>
        <v>0</v>
      </c>
      <c r="AL418" s="48"/>
      <c r="AM418" s="50"/>
      <c r="AN418" s="7"/>
      <c r="AQ418" s="3" t="str">
        <f t="shared" ca="1" si="91"/>
        <v>ok</v>
      </c>
    </row>
    <row r="419" spans="1:43" ht="13.5" customHeight="1">
      <c r="A419" s="40"/>
      <c r="B419" s="51"/>
      <c r="C419" s="41"/>
      <c r="D419" s="41"/>
      <c r="E419" s="41"/>
      <c r="F419" s="41"/>
      <c r="G419" s="42"/>
      <c r="H419" s="43"/>
      <c r="I419" s="49"/>
      <c r="J419" s="43"/>
      <c r="K419" s="46"/>
      <c r="L419" s="46"/>
      <c r="M419" s="46"/>
      <c r="N419" s="46"/>
      <c r="O419" s="46"/>
      <c r="P419" s="46"/>
      <c r="Q419" s="46"/>
      <c r="R419" s="52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52"/>
      <c r="AG419" s="46"/>
      <c r="AH419" s="46"/>
      <c r="AI419" s="46"/>
      <c r="AJ419" s="47"/>
      <c r="AK419" s="46"/>
      <c r="AL419" s="48"/>
      <c r="AM419" s="50"/>
      <c r="AN419" s="7"/>
      <c r="AQ419" s="3">
        <f t="shared" si="91"/>
        <v>0</v>
      </c>
    </row>
    <row r="420" spans="1:43" ht="13.5" customHeight="1">
      <c r="A420" s="53"/>
      <c r="B420" s="53"/>
      <c r="C420" s="53"/>
      <c r="D420" s="53"/>
      <c r="E420" s="53"/>
      <c r="F420" s="53"/>
      <c r="G420" s="54"/>
      <c r="H420" s="55"/>
      <c r="I420" s="56"/>
      <c r="J420" s="55"/>
      <c r="K420" s="44"/>
      <c r="L420" s="44"/>
      <c r="M420" s="44"/>
      <c r="N420" s="44"/>
      <c r="O420" s="44"/>
      <c r="P420" s="44"/>
      <c r="Q420" s="44"/>
      <c r="R420" s="45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>
        <f>K420-N420-AB420</f>
        <v>0</v>
      </c>
      <c r="AE420" s="44"/>
      <c r="AF420" s="45"/>
      <c r="AG420" s="44">
        <f>AI420-((H420+K420)-AB420-AD420)</f>
        <v>0</v>
      </c>
      <c r="AH420" s="44"/>
      <c r="AI420" s="44"/>
      <c r="AJ420" s="57"/>
      <c r="AK420" s="44"/>
      <c r="AL420" s="48"/>
      <c r="AM420" s="50"/>
      <c r="AN420" s="7"/>
      <c r="AO420" s="4" t="e">
        <v>#N/A</v>
      </c>
      <c r="AQ420" s="3">
        <f t="shared" si="91"/>
        <v>0</v>
      </c>
    </row>
    <row r="421" spans="1:43" ht="13.5" customHeight="1">
      <c r="A421" s="59">
        <v>20180500083</v>
      </c>
      <c r="B421" s="41" t="s">
        <v>479</v>
      </c>
      <c r="C421" s="41" t="s">
        <v>480</v>
      </c>
      <c r="D421" s="41"/>
      <c r="E421" s="41" t="s">
        <v>481</v>
      </c>
      <c r="F421" s="41" t="s">
        <v>481</v>
      </c>
      <c r="G421" s="42">
        <f ca="1">IFERROR(VLOOKUP(F421,'[1]2.仕掛品(製造部)'!MY:NB,4,0),0)</f>
        <v>0</v>
      </c>
      <c r="H421" s="43">
        <v>239182</v>
      </c>
      <c r="I421" s="43"/>
      <c r="J421" s="43">
        <v>2882536.4402945619</v>
      </c>
      <c r="K421" s="46">
        <f>IFERROR(SUMIF('[1]3.外注加工費'!N:N,A:A,'[1]3.外注加工費'!P:P),"")</f>
        <v>1215327</v>
      </c>
      <c r="L421" s="60"/>
      <c r="M421" s="60"/>
      <c r="N421" s="46"/>
      <c r="O421" s="60"/>
      <c r="P421" s="60"/>
      <c r="Q421" s="60"/>
      <c r="R421" s="52"/>
      <c r="S421" s="60"/>
      <c r="T421" s="60"/>
      <c r="U421" s="46"/>
      <c r="V421" s="60"/>
      <c r="W421" s="46"/>
      <c r="X421" s="46"/>
      <c r="Y421" s="60"/>
      <c r="Z421" s="60"/>
      <c r="AA421" s="46">
        <f ca="1">IFERROR(SUMIF('[1]3.外注加工費'!N:N,A:A,'[1]3.外注加工費'!S:S),"")</f>
        <v>16388340.842159981</v>
      </c>
      <c r="AB421" s="46">
        <v>1208524</v>
      </c>
      <c r="AC421" s="46">
        <f ca="1">-AA421</f>
        <v>-16388340.842159981</v>
      </c>
      <c r="AD421" s="46">
        <f>SUMIF('4.6製造課（完成品）①'!G:G,A:A,'4.6製造課（完成品）①'!D:D)</f>
        <v>0</v>
      </c>
      <c r="AE421" s="46">
        <f ca="1">AD421*AF421</f>
        <v>0</v>
      </c>
      <c r="AF421" s="52">
        <f ca="1">IFERROR((J421+M421+O421+Q421+T421+V421+X421+Z421+AA421)/(H421+K421),0)</f>
        <v>13.249060186258417</v>
      </c>
      <c r="AG421" s="46">
        <f>AI421-((H421+K421)-AB421-AD421)</f>
        <v>0</v>
      </c>
      <c r="AH421" s="46">
        <f ca="1">-AF421*AG421</f>
        <v>0</v>
      </c>
      <c r="AI421" s="46">
        <f>IFERROR(SUMIFS('4.3期末全在庫'!$G:$G,'4.3期末全在庫'!$B:$B,'4.仕掛品(製品課)'!A421,'4.3期末全在庫'!$K:$K,"外注内製"),"")</f>
        <v>245985</v>
      </c>
      <c r="AJ421" s="47"/>
      <c r="AK421" s="46">
        <f ca="1">AF421*AI421</f>
        <v>3259070.0699167768</v>
      </c>
      <c r="AL421" s="48"/>
      <c r="AM421" s="16"/>
      <c r="AN421" s="7"/>
      <c r="AO421" s="4">
        <v>0</v>
      </c>
      <c r="AQ421" s="3" t="str">
        <f t="shared" ca="1" si="91"/>
        <v>ok</v>
      </c>
    </row>
    <row r="422" spans="1:43" ht="13.5" customHeight="1">
      <c r="A422" s="59">
        <v>20181100054</v>
      </c>
      <c r="B422" s="41" t="s">
        <v>482</v>
      </c>
      <c r="C422" s="41" t="s">
        <v>480</v>
      </c>
      <c r="D422" s="41"/>
      <c r="E422" s="41" t="s">
        <v>481</v>
      </c>
      <c r="F422" s="41" t="s">
        <v>481</v>
      </c>
      <c r="G422" s="42">
        <f ca="1">IFERROR(VLOOKUP(F422,'[1]2.仕掛品(製造部)'!MY:NB,4,0),0)</f>
        <v>0</v>
      </c>
      <c r="H422" s="43">
        <v>159430</v>
      </c>
      <c r="I422" s="43"/>
      <c r="J422" s="43">
        <v>1862459.5447595178</v>
      </c>
      <c r="K422" s="46">
        <f>IFERROR(SUMIF('[1]3.外注加工費'!N:N,A:A,'[1]3.外注加工費'!P:P),"")</f>
        <v>2426685</v>
      </c>
      <c r="L422" s="60"/>
      <c r="M422" s="60"/>
      <c r="N422" s="46"/>
      <c r="O422" s="60"/>
      <c r="P422" s="60"/>
      <c r="Q422" s="60"/>
      <c r="R422" s="52"/>
      <c r="S422" s="60"/>
      <c r="T422" s="60"/>
      <c r="U422" s="46"/>
      <c r="V422" s="60"/>
      <c r="W422" s="46"/>
      <c r="X422" s="46"/>
      <c r="Y422" s="60"/>
      <c r="Z422" s="60"/>
      <c r="AA422" s="46">
        <f ca="1">IFERROR(SUMIF('[1]3.外注加工費'!N:N,A:A,'[1]3.外注加工費'!S:S),"")</f>
        <v>32376285.376236398</v>
      </c>
      <c r="AB422" s="46">
        <v>2258339</v>
      </c>
      <c r="AC422" s="46">
        <f ca="1">-AA422</f>
        <v>-32376285.376236398</v>
      </c>
      <c r="AD422" s="46">
        <f>SUMIF('4.6製造課（完成品）①'!G:G,A:A,'4.6製造課（完成品）①'!D:D)</f>
        <v>0</v>
      </c>
      <c r="AE422" s="46">
        <f t="shared" ref="AE422:AE427" ca="1" si="104">AD422*AF422</f>
        <v>0</v>
      </c>
      <c r="AF422" s="52">
        <f t="shared" ref="AF422:AF427" ca="1" si="105">IFERROR((J422+M422+O422+Q422+T422+V422+X422+Z422+AA422)/(H422+K422),0)</f>
        <v>13.239451811306115</v>
      </c>
      <c r="AG422" s="46">
        <f t="shared" ref="AG422:AG427" si="106">AI422-((H422+K422)-AB422-AD422)</f>
        <v>0</v>
      </c>
      <c r="AH422" s="46">
        <f t="shared" ref="AH422:AH427" ca="1" si="107">-AF422*AG422</f>
        <v>0</v>
      </c>
      <c r="AI422" s="46">
        <f>IFERROR(SUMIFS('4.3期末全在庫'!$G:$G,'4.3期末全在庫'!$B:$B,'4.仕掛品(製品課)'!A422,'4.3期末全在庫'!$K:$K,"外注内製"),"")</f>
        <v>327776</v>
      </c>
      <c r="AJ422" s="47"/>
      <c r="AK422" s="46">
        <f t="shared" ref="AK422:AK427" ca="1" si="108">AF422*AI422</f>
        <v>4339574.5569026731</v>
      </c>
      <c r="AL422" s="48"/>
      <c r="AM422" s="16"/>
      <c r="AN422" s="7"/>
      <c r="AO422" s="4" t="e">
        <v>#N/A</v>
      </c>
      <c r="AQ422" s="3" t="str">
        <f t="shared" ca="1" si="91"/>
        <v>ok</v>
      </c>
    </row>
    <row r="423" spans="1:43" ht="13.5" customHeight="1">
      <c r="A423" s="59">
        <v>20211100018</v>
      </c>
      <c r="B423" s="41" t="s">
        <v>483</v>
      </c>
      <c r="C423" s="41" t="s">
        <v>480</v>
      </c>
      <c r="D423" s="41"/>
      <c r="E423" s="41" t="s">
        <v>481</v>
      </c>
      <c r="F423" s="41" t="s">
        <v>481</v>
      </c>
      <c r="G423" s="42">
        <f ca="1">IFERROR(VLOOKUP(F423,'[1]2.仕掛品(製造部)'!MY:NB,4,0),0)</f>
        <v>0</v>
      </c>
      <c r="H423" s="43">
        <v>210431</v>
      </c>
      <c r="I423" s="43"/>
      <c r="J423" s="43">
        <v>2473558.0507830614</v>
      </c>
      <c r="K423" s="46">
        <f>IFERROR(SUMIF('[1]3.外注加工費'!N:N,A:A,'[1]3.外注加工費'!P:P),"")</f>
        <v>203562</v>
      </c>
      <c r="L423" s="60"/>
      <c r="M423" s="60"/>
      <c r="N423" s="46"/>
      <c r="O423" s="60"/>
      <c r="P423" s="60"/>
      <c r="Q423" s="60"/>
      <c r="R423" s="52"/>
      <c r="S423" s="60"/>
      <c r="T423" s="60"/>
      <c r="U423" s="46"/>
      <c r="V423" s="60"/>
      <c r="W423" s="46"/>
      <c r="X423" s="46"/>
      <c r="Y423" s="60"/>
      <c r="Z423" s="60"/>
      <c r="AA423" s="46">
        <f ca="1">IFERROR(SUMIF('[1]3.外注加工費'!N:N,A:A,'[1]3.外注加工費'!S:S),"")</f>
        <v>2936345.1860858928</v>
      </c>
      <c r="AB423" s="46">
        <v>305491</v>
      </c>
      <c r="AC423" s="46">
        <f ca="1">-AA423</f>
        <v>-2936345.1860858928</v>
      </c>
      <c r="AD423" s="46">
        <f>SUMIF('4.6製造課（完成品）①'!G:G,A:A,'4.6製造課（完成品）①'!D:D)</f>
        <v>0</v>
      </c>
      <c r="AE423" s="46">
        <f t="shared" ca="1" si="104"/>
        <v>0</v>
      </c>
      <c r="AF423" s="52">
        <f t="shared" ca="1" si="105"/>
        <v>13.067620072969723</v>
      </c>
      <c r="AG423" s="46">
        <f t="shared" si="106"/>
        <v>0</v>
      </c>
      <c r="AH423" s="46">
        <f t="shared" ca="1" si="107"/>
        <v>0</v>
      </c>
      <c r="AI423" s="46">
        <f>IFERROR(SUMIFS('4.3期末全在庫'!$G:$G,'4.3期末全在庫'!$B:$B,'4.仕掛品(製品課)'!A423,'4.3期末全在庫'!$K:$K,"外注内製"),"")</f>
        <v>108502</v>
      </c>
      <c r="AJ423" s="47"/>
      <c r="AK423" s="46">
        <f t="shared" ca="1" si="108"/>
        <v>1417862.9131573609</v>
      </c>
      <c r="AL423" s="48"/>
      <c r="AM423" s="16"/>
      <c r="AN423" s="7"/>
      <c r="AO423" s="4" t="e">
        <v>#N/A</v>
      </c>
      <c r="AQ423" s="3" t="str">
        <f t="shared" ca="1" si="91"/>
        <v>ok</v>
      </c>
    </row>
    <row r="424" spans="1:43" ht="13.5" customHeight="1">
      <c r="A424" s="59">
        <v>20220100058</v>
      </c>
      <c r="B424" s="41" t="s">
        <v>484</v>
      </c>
      <c r="C424" s="41" t="s">
        <v>480</v>
      </c>
      <c r="D424" s="41"/>
      <c r="E424" s="41" t="s">
        <v>481</v>
      </c>
      <c r="F424" s="41" t="s">
        <v>481</v>
      </c>
      <c r="G424" s="42">
        <f ca="1">IFERROR(VLOOKUP(F424,'[1]2.仕掛品(製造部)'!MY:NB,4,0),0)</f>
        <v>0</v>
      </c>
      <c r="H424" s="43">
        <v>0</v>
      </c>
      <c r="I424" s="43"/>
      <c r="J424" s="43">
        <v>0</v>
      </c>
      <c r="K424" s="46">
        <f>IFERROR(SUMIF('[1]3.外注加工費'!N:N,A:A,'[1]3.外注加工費'!P:P),"")</f>
        <v>0</v>
      </c>
      <c r="L424" s="60"/>
      <c r="M424" s="60"/>
      <c r="N424" s="46"/>
      <c r="O424" s="60"/>
      <c r="P424" s="60"/>
      <c r="Q424" s="60"/>
      <c r="R424" s="52"/>
      <c r="S424" s="60"/>
      <c r="T424" s="60"/>
      <c r="U424" s="46"/>
      <c r="V424" s="60"/>
      <c r="W424" s="46"/>
      <c r="X424" s="46"/>
      <c r="Y424" s="60"/>
      <c r="Z424" s="60"/>
      <c r="AA424" s="46">
        <f>IFERROR(SUMIF('[1]3.外注加工費'!N:N,A:A,'[1]3.外注加工費'!S:S),"")</f>
        <v>0</v>
      </c>
      <c r="AB424" s="46"/>
      <c r="AC424" s="46"/>
      <c r="AD424" s="46">
        <f>SUMIF('4.6製造課（完成品）①'!G:G,A:A,'4.6製造課（完成品）①'!D:D)</f>
        <v>0</v>
      </c>
      <c r="AE424" s="46">
        <f t="shared" si="104"/>
        <v>0</v>
      </c>
      <c r="AF424" s="52">
        <f t="shared" si="105"/>
        <v>0</v>
      </c>
      <c r="AG424" s="46">
        <f t="shared" si="106"/>
        <v>0</v>
      </c>
      <c r="AH424" s="46">
        <f t="shared" si="107"/>
        <v>0</v>
      </c>
      <c r="AI424" s="46">
        <f>IFERROR(SUMIFS('4.3期末全在庫'!$G:$G,'4.3期末全在庫'!$B:$B,'4.仕掛品(製品課)'!A424,'4.3期末全在庫'!$K:$K,"外注内製"),"")</f>
        <v>0</v>
      </c>
      <c r="AJ424" s="47"/>
      <c r="AK424" s="46">
        <f t="shared" si="108"/>
        <v>0</v>
      </c>
      <c r="AL424" s="48"/>
      <c r="AM424" s="50"/>
      <c r="AN424" s="7"/>
      <c r="AQ424" s="3">
        <f t="shared" si="91"/>
        <v>0</v>
      </c>
    </row>
    <row r="425" spans="1:43" ht="13.5" customHeight="1">
      <c r="A425" s="59">
        <v>20220900038</v>
      </c>
      <c r="B425" s="41" t="s">
        <v>485</v>
      </c>
      <c r="C425" s="41" t="s">
        <v>480</v>
      </c>
      <c r="D425" s="41"/>
      <c r="E425" s="41" t="s">
        <v>481</v>
      </c>
      <c r="F425" s="41" t="s">
        <v>481</v>
      </c>
      <c r="G425" s="42">
        <f ca="1">IFERROR(VLOOKUP(F425,'[1]2.仕掛品(製造部)'!MY:NB,4,0),0)</f>
        <v>0</v>
      </c>
      <c r="H425" s="43">
        <v>483822</v>
      </c>
      <c r="I425" s="43"/>
      <c r="J425" s="43">
        <v>9466083.777153844</v>
      </c>
      <c r="K425" s="46">
        <f>IFERROR(SUMIF('[1]3.外注加工費'!N:N,A:A,'[1]3.外注加工費'!P:P),"")</f>
        <v>1713808</v>
      </c>
      <c r="L425" s="60"/>
      <c r="M425" s="60"/>
      <c r="N425" s="46"/>
      <c r="O425" s="60"/>
      <c r="P425" s="60"/>
      <c r="Q425" s="60"/>
      <c r="R425" s="52"/>
      <c r="S425" s="60"/>
      <c r="T425" s="60"/>
      <c r="U425" s="46"/>
      <c r="V425" s="60"/>
      <c r="W425" s="46"/>
      <c r="X425" s="46"/>
      <c r="Y425" s="60"/>
      <c r="Z425" s="60"/>
      <c r="AA425" s="46">
        <f ca="1">IFERROR(SUMIF('[1]3.外注加工費'!N:N,A:A,'[1]3.外注加工費'!S:S),"")</f>
        <v>28308957.726339702</v>
      </c>
      <c r="AB425" s="46">
        <v>1809855</v>
      </c>
      <c r="AC425" s="46">
        <f ca="1">-AA425</f>
        <v>-28308957.726339702</v>
      </c>
      <c r="AD425" s="46"/>
      <c r="AE425" s="46"/>
      <c r="AF425" s="52">
        <f t="shared" ca="1" si="105"/>
        <v>17.188990641506326</v>
      </c>
      <c r="AG425" s="46">
        <f t="shared" si="106"/>
        <v>0</v>
      </c>
      <c r="AH425" s="46">
        <f t="shared" ca="1" si="107"/>
        <v>0</v>
      </c>
      <c r="AI425" s="46">
        <f>IFERROR(SUMIFS('4.3期末全在庫'!$G:$G,'4.3期末全在庫'!$B:$B,'4.仕掛品(製品課)'!A425,'4.3期末全在庫'!$K:$K,"外注内製"),"")</f>
        <v>387775</v>
      </c>
      <c r="AJ425" s="47"/>
      <c r="AK425" s="46">
        <f t="shared" ca="1" si="108"/>
        <v>6665460.8460101159</v>
      </c>
      <c r="AL425" s="48"/>
      <c r="AM425" s="50"/>
      <c r="AN425" s="7"/>
      <c r="AQ425" s="3" t="str">
        <f t="shared" ca="1" si="91"/>
        <v>ok</v>
      </c>
    </row>
    <row r="426" spans="1:43" ht="13.5" customHeight="1">
      <c r="A426" s="59">
        <v>20230600089</v>
      </c>
      <c r="B426" s="51" t="s">
        <v>486</v>
      </c>
      <c r="C426" s="41" t="s">
        <v>480</v>
      </c>
      <c r="D426" s="41"/>
      <c r="E426" s="41" t="s">
        <v>481</v>
      </c>
      <c r="F426" s="41" t="s">
        <v>481</v>
      </c>
      <c r="G426" s="42"/>
      <c r="H426" s="43">
        <v>588679</v>
      </c>
      <c r="I426" s="49"/>
      <c r="J426" s="43">
        <v>7110893.8049561577</v>
      </c>
      <c r="K426" s="46">
        <f>IFERROR(SUMIF('[1]3.外注加工費'!N:N,A:A,'[1]3.外注加工費'!P:P),"")</f>
        <v>405086</v>
      </c>
      <c r="L426" s="60"/>
      <c r="M426" s="60"/>
      <c r="N426" s="46"/>
      <c r="O426" s="60"/>
      <c r="P426" s="60"/>
      <c r="Q426" s="60"/>
      <c r="R426" s="52"/>
      <c r="S426" s="60"/>
      <c r="T426" s="60"/>
      <c r="U426" s="46"/>
      <c r="V426" s="60"/>
      <c r="W426" s="46"/>
      <c r="X426" s="46"/>
      <c r="Y426" s="60"/>
      <c r="Z426" s="60"/>
      <c r="AA426" s="46">
        <f ca="1">IFERROR(SUMIF('[1]3.外注加工費'!N:N,A:A,'[1]3.外注加工費'!S:S),"")</f>
        <v>5843292.0178968655</v>
      </c>
      <c r="AB426" s="46">
        <v>968467</v>
      </c>
      <c r="AC426" s="46">
        <f ca="1">-AA426</f>
        <v>-5843292.0178968655</v>
      </c>
      <c r="AD426" s="46"/>
      <c r="AE426" s="46"/>
      <c r="AF426" s="52">
        <f t="shared" ca="1" si="105"/>
        <v>13.035461927973941</v>
      </c>
      <c r="AG426" s="46">
        <f t="shared" si="106"/>
        <v>0</v>
      </c>
      <c r="AH426" s="46">
        <f t="shared" ca="1" si="107"/>
        <v>0</v>
      </c>
      <c r="AI426" s="46">
        <f>IFERROR(SUMIFS('4.3期末全在庫'!$G:$G,'4.3期末全在庫'!$B:$B,'4.仕掛品(製品課)'!A426,'4.3期末全在庫'!$K:$K,"外注内製"),"")</f>
        <v>25298</v>
      </c>
      <c r="AJ426" s="47"/>
      <c r="AK426" s="46">
        <f t="shared" ca="1" si="108"/>
        <v>329771.11585388478</v>
      </c>
      <c r="AL426" s="48"/>
      <c r="AM426" s="50"/>
      <c r="AN426" s="7"/>
      <c r="AQ426" s="3" t="str">
        <f t="shared" ca="1" si="91"/>
        <v>ok</v>
      </c>
    </row>
    <row r="427" spans="1:43" ht="13.5" customHeight="1">
      <c r="A427" s="59">
        <v>20240200039</v>
      </c>
      <c r="B427" s="51" t="s">
        <v>487</v>
      </c>
      <c r="C427" s="41" t="s">
        <v>480</v>
      </c>
      <c r="D427" s="41"/>
      <c r="E427" s="41" t="s">
        <v>481</v>
      </c>
      <c r="F427" s="41" t="s">
        <v>481</v>
      </c>
      <c r="G427" s="42"/>
      <c r="H427" s="43">
        <v>33959</v>
      </c>
      <c r="I427" s="49"/>
      <c r="J427" s="43">
        <v>535390.67085056659</v>
      </c>
      <c r="K427" s="46">
        <f>IFERROR(SUMIF('[1]3.外注加工費'!N:N,A:A,'[1]3.外注加工費'!P:P),"")</f>
        <v>36500</v>
      </c>
      <c r="L427" s="60"/>
      <c r="M427" s="60"/>
      <c r="N427" s="46"/>
      <c r="O427" s="60"/>
      <c r="P427" s="60"/>
      <c r="Q427" s="60"/>
      <c r="R427" s="52"/>
      <c r="S427" s="60"/>
      <c r="T427" s="60"/>
      <c r="U427" s="46"/>
      <c r="V427" s="60"/>
      <c r="W427" s="46"/>
      <c r="X427" s="46"/>
      <c r="Y427" s="60"/>
      <c r="Z427" s="60"/>
      <c r="AA427" s="46">
        <f ca="1">IFERROR(SUMIF('[1]3.外注加工費'!N:N,A:A,'[1]3.外注加工費'!S:S),"")</f>
        <v>676198.91747898201</v>
      </c>
      <c r="AB427" s="46">
        <v>44849</v>
      </c>
      <c r="AC427" s="46">
        <f ca="1">-AA427</f>
        <v>-676198.91747898201</v>
      </c>
      <c r="AD427" s="46">
        <f>SUMIF('4.6製造課（完成品）①'!G:G,A:A,'4.6製造課（完成品）①'!D:D)</f>
        <v>0</v>
      </c>
      <c r="AE427" s="46">
        <f t="shared" ca="1" si="104"/>
        <v>0</v>
      </c>
      <c r="AF427" s="52">
        <f t="shared" ca="1" si="105"/>
        <v>17.195668237266332</v>
      </c>
      <c r="AG427" s="46">
        <f t="shared" si="106"/>
        <v>0</v>
      </c>
      <c r="AH427" s="46">
        <f t="shared" ca="1" si="107"/>
        <v>0</v>
      </c>
      <c r="AI427" s="46">
        <f>IFERROR(SUMIFS('4.3期末全在庫'!$G:$G,'4.3期末全在庫'!$B:$B,'4.仕掛品(製品課)'!A427,'4.3期末全在庫'!$K:$K,"外注内製"),"")</f>
        <v>25610</v>
      </c>
      <c r="AJ427" s="47"/>
      <c r="AK427" s="46">
        <f t="shared" ca="1" si="108"/>
        <v>440381.06355639076</v>
      </c>
      <c r="AL427" s="48"/>
      <c r="AM427" s="50"/>
      <c r="AN427" s="7"/>
      <c r="AQ427" s="3" t="str">
        <f t="shared" ca="1" si="91"/>
        <v>ok</v>
      </c>
    </row>
    <row r="428" spans="1:43" ht="13.5" customHeight="1">
      <c r="A428" s="59">
        <v>20250300059</v>
      </c>
      <c r="B428" s="51" t="s">
        <v>488</v>
      </c>
      <c r="C428" s="41" t="s">
        <v>480</v>
      </c>
      <c r="D428" s="41"/>
      <c r="E428" s="41" t="s">
        <v>481</v>
      </c>
      <c r="F428" s="41" t="s">
        <v>481</v>
      </c>
      <c r="G428" s="42"/>
      <c r="H428" s="43"/>
      <c r="I428" s="49"/>
      <c r="J428" s="43"/>
      <c r="K428" s="46">
        <f>IFERROR(SUMIF('[1]3.外注加工費'!N:N,A:A,'[1]3.外注加工費'!P:P),"")</f>
        <v>50</v>
      </c>
      <c r="L428" s="60"/>
      <c r="M428" s="60"/>
      <c r="N428" s="46"/>
      <c r="O428" s="60"/>
      <c r="P428" s="60"/>
      <c r="Q428" s="60"/>
      <c r="R428" s="52"/>
      <c r="S428" s="60"/>
      <c r="T428" s="60"/>
      <c r="U428" s="46"/>
      <c r="V428" s="60"/>
      <c r="W428" s="46"/>
      <c r="X428" s="46"/>
      <c r="Y428" s="60"/>
      <c r="Z428" s="60"/>
      <c r="AA428" s="46">
        <f ca="1">IFERROR(SUMIF('[1]3.外注加工費'!N:N,A:A,'[1]3.外注加工費'!S:S),"")</f>
        <v>32650326.445735045</v>
      </c>
      <c r="AB428" s="46">
        <v>50</v>
      </c>
      <c r="AC428" s="46">
        <f ca="1">-AA428</f>
        <v>-32650326.445735045</v>
      </c>
      <c r="AD428" s="46">
        <f>SUMIF('4.6製造課（完成品）①'!G:G,A:A,'4.6製造課（完成品）①'!D:D)</f>
        <v>0</v>
      </c>
      <c r="AE428" s="46">
        <f ca="1">AD428*AF428</f>
        <v>0</v>
      </c>
      <c r="AF428" s="52">
        <f ca="1">IFERROR((J428+M428+O428+Q428+T428+V428+X428+Z428+AA428)/(H428+K428),0)</f>
        <v>653006.52891470084</v>
      </c>
      <c r="AG428" s="46">
        <f>AI428-((H428+K428)-AB428-AD428)</f>
        <v>0</v>
      </c>
      <c r="AH428" s="46">
        <f ca="1">-AF428*AG428</f>
        <v>0</v>
      </c>
      <c r="AI428" s="46">
        <f>IFERROR(SUMIFS('4.3期末全在庫'!$G:$G,'4.3期末全在庫'!$B:$B,'4.仕掛品(製品課)'!A428,'4.3期末全在庫'!$K:$K,"外注内製"),"")</f>
        <v>0</v>
      </c>
      <c r="AJ428" s="47"/>
      <c r="AK428" s="46">
        <f ca="1">AF428*AI428</f>
        <v>0</v>
      </c>
      <c r="AL428" s="48"/>
      <c r="AM428" s="50"/>
      <c r="AN428" s="7"/>
      <c r="AQ428" s="3" t="str">
        <f t="shared" ca="1" si="91"/>
        <v>ok</v>
      </c>
    </row>
    <row r="429" spans="1:43" ht="13.5" customHeight="1">
      <c r="A429" s="59"/>
      <c r="B429" s="51"/>
      <c r="C429" s="41"/>
      <c r="D429" s="41"/>
      <c r="E429" s="41"/>
      <c r="F429" s="41"/>
      <c r="G429" s="42"/>
      <c r="H429" s="43"/>
      <c r="I429" s="49"/>
      <c r="J429" s="43"/>
      <c r="K429" s="46"/>
      <c r="L429" s="60"/>
      <c r="M429" s="60"/>
      <c r="N429" s="46"/>
      <c r="O429" s="60"/>
      <c r="P429" s="60"/>
      <c r="Q429" s="60"/>
      <c r="R429" s="52"/>
      <c r="S429" s="60"/>
      <c r="T429" s="60"/>
      <c r="U429" s="46"/>
      <c r="V429" s="60"/>
      <c r="W429" s="46"/>
      <c r="X429" s="46"/>
      <c r="Y429" s="60"/>
      <c r="Z429" s="60"/>
      <c r="AA429" s="46"/>
      <c r="AB429" s="46"/>
      <c r="AC429" s="46"/>
      <c r="AD429" s="46"/>
      <c r="AE429" s="46"/>
      <c r="AF429" s="52"/>
      <c r="AG429" s="46"/>
      <c r="AH429" s="46"/>
      <c r="AI429" s="46"/>
      <c r="AJ429" s="47"/>
      <c r="AK429" s="46"/>
      <c r="AL429" s="48"/>
      <c r="AM429" s="50"/>
      <c r="AN429" s="7"/>
      <c r="AQ429" s="3">
        <f t="shared" si="91"/>
        <v>0</v>
      </c>
    </row>
    <row r="430" spans="1:43" ht="13.5" customHeight="1">
      <c r="A430" s="53"/>
      <c r="B430" s="53"/>
      <c r="C430" s="53"/>
      <c r="D430" s="53"/>
      <c r="E430" s="53"/>
      <c r="F430" s="53"/>
      <c r="G430" s="54"/>
      <c r="H430" s="55"/>
      <c r="I430" s="56"/>
      <c r="J430" s="55"/>
      <c r="K430" s="44"/>
      <c r="L430" s="44"/>
      <c r="M430" s="44"/>
      <c r="N430" s="44"/>
      <c r="O430" s="44"/>
      <c r="P430" s="44"/>
      <c r="Q430" s="44"/>
      <c r="R430" s="45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>
        <f>K430-N430-AB430</f>
        <v>0</v>
      </c>
      <c r="AE430" s="44"/>
      <c r="AF430" s="45"/>
      <c r="AG430" s="44">
        <f>AI430-((H430+K430)-AB430-AD430)</f>
        <v>0</v>
      </c>
      <c r="AH430" s="44"/>
      <c r="AI430" s="44"/>
      <c r="AJ430" s="57"/>
      <c r="AK430" s="44"/>
      <c r="AL430" s="48"/>
      <c r="AM430" s="50"/>
      <c r="AN430" s="7"/>
      <c r="AO430" s="4" t="e">
        <v>#N/A</v>
      </c>
      <c r="AQ430" s="3">
        <f t="shared" si="91"/>
        <v>0</v>
      </c>
    </row>
    <row r="431" spans="1:43" ht="13.5" customHeight="1">
      <c r="A431" s="40">
        <v>20040100009</v>
      </c>
      <c r="B431" s="41" t="s">
        <v>489</v>
      </c>
      <c r="C431" s="41" t="s">
        <v>490</v>
      </c>
      <c r="D431" s="41"/>
      <c r="E431" s="41">
        <v>1000</v>
      </c>
      <c r="F431" s="41" t="s">
        <v>191</v>
      </c>
      <c r="G431" s="42">
        <f ca="1">IFERROR(VLOOKUP(F431,'[1]2.仕掛品(製造部)'!MY:NB,4,0),0)</f>
        <v>1.5731245205740305</v>
      </c>
      <c r="H431" s="43">
        <v>0</v>
      </c>
      <c r="I431" s="43"/>
      <c r="J431" s="43">
        <v>0</v>
      </c>
      <c r="K431" s="46">
        <f>IFERROR(SUMIF('4.4製品課実績'!$A:$A,'4.仕掛品(製品課)'!A431,'4.4製品課実績'!C:C),"")</f>
        <v>14700</v>
      </c>
      <c r="L431" s="46"/>
      <c r="M431" s="46"/>
      <c r="N431" s="46"/>
      <c r="O431" s="46"/>
      <c r="P431" s="46">
        <f ca="1">G431*E431*K431</f>
        <v>23124930.45243825</v>
      </c>
      <c r="Q431" s="46">
        <f ca="1">$Q$747/$P$747*P431</f>
        <v>21348481.860425644</v>
      </c>
      <c r="R431" s="52">
        <f ca="1">SUMIF('4.1製品別資材価格'!$A:$C,A431,'4.1製品別資材価格'!$C:$C)</f>
        <v>0</v>
      </c>
      <c r="S431" s="46">
        <f ca="1">K431*R431</f>
        <v>0</v>
      </c>
      <c r="T431" s="46">
        <f ca="1">$T$747/$S$747*S431</f>
        <v>0</v>
      </c>
      <c r="U431" s="46">
        <f>IFERROR(SUMIF('4.4製品課実績'!$A:$A,'4.仕掛品(製品課)'!A431,'4.4製品課実績'!D:D),"")</f>
        <v>0</v>
      </c>
      <c r="V431" s="46">
        <f>$V$747/$U$747*U431</f>
        <v>0</v>
      </c>
      <c r="W431" s="46">
        <f>SUMIF('[1]2.7製造部生産分'!E:E,A:A,'[1]2.7製造部生産分'!I:I)</f>
        <v>8650</v>
      </c>
      <c r="X431" s="46">
        <f>$X$747/$W$747*W431</f>
        <v>499384.75557521841</v>
      </c>
      <c r="Y431" s="46"/>
      <c r="Z431" s="46">
        <f>$Z$747/$Y$747*Y431</f>
        <v>0</v>
      </c>
      <c r="AA431" s="46"/>
      <c r="AB431" s="46"/>
      <c r="AC431" s="46"/>
      <c r="AD431" s="46">
        <f>K431-N431-AB431</f>
        <v>14700</v>
      </c>
      <c r="AE431" s="46">
        <f ca="1">AD431*AF431</f>
        <v>21847866.616000861</v>
      </c>
      <c r="AF431" s="52">
        <f ca="1">IFERROR((J431+M431+O431+Q431+T431+V431+X431+Z431+AA431)/(H431+K431),0)</f>
        <v>1486.2494296599225</v>
      </c>
      <c r="AG431" s="46">
        <f>AI431-((H431+K431)-AB431-AD431)</f>
        <v>0</v>
      </c>
      <c r="AH431" s="46">
        <f ca="1">-AF431*AG431</f>
        <v>0</v>
      </c>
      <c r="AI431" s="46">
        <f>IFERROR(SUMIFS('4.3期末全在庫'!$G:$G,'4.3期末全在庫'!$B:$B,'4.仕掛品(製品課)'!A431,'4.3期末全在庫'!$K:$K,"半製品"),"")</f>
        <v>0</v>
      </c>
      <c r="AJ431" s="47"/>
      <c r="AK431" s="46">
        <f ca="1">AF431*AI431</f>
        <v>0</v>
      </c>
      <c r="AL431" s="48"/>
      <c r="AM431" s="50"/>
      <c r="AN431" s="7">
        <v>0</v>
      </c>
      <c r="AO431" s="4">
        <v>759.5031481792721</v>
      </c>
      <c r="AQ431" s="3" t="str">
        <f t="shared" ca="1" si="91"/>
        <v>ok</v>
      </c>
    </row>
    <row r="432" spans="1:43" ht="13.5" customHeight="1">
      <c r="A432" s="40">
        <v>20040500003</v>
      </c>
      <c r="B432" s="41" t="s">
        <v>491</v>
      </c>
      <c r="C432" s="41" t="s">
        <v>490</v>
      </c>
      <c r="D432" s="41"/>
      <c r="E432" s="41">
        <v>6500</v>
      </c>
      <c r="F432" s="41" t="s">
        <v>492</v>
      </c>
      <c r="G432" s="42">
        <f ca="1">IFERROR(VLOOKUP(F432,'[1]2.仕掛品(製造部)'!MY:NB,4,0),0)</f>
        <v>0</v>
      </c>
      <c r="H432" s="43">
        <v>0</v>
      </c>
      <c r="I432" s="43"/>
      <c r="J432" s="43">
        <v>0</v>
      </c>
      <c r="K432" s="46">
        <f>IFERROR(SUMIF('4.4製品課実績'!$A:$A,'4.仕掛品(製品課)'!A432,'4.4製品課実績'!C:C),"")</f>
        <v>0</v>
      </c>
      <c r="L432" s="46"/>
      <c r="M432" s="46"/>
      <c r="N432" s="46"/>
      <c r="O432" s="46"/>
      <c r="P432" s="46">
        <f t="shared" ref="P432:P454" ca="1" si="109">G432*E432*K432</f>
        <v>0</v>
      </c>
      <c r="Q432" s="46">
        <f t="shared" ref="Q432:Q454" ca="1" si="110">$Q$747/$P$747*P432</f>
        <v>0</v>
      </c>
      <c r="R432" s="52">
        <f ca="1">SUMIF('4.1製品別資材価格'!$A:$C,A432,'4.1製品別資材価格'!$C:$C)</f>
        <v>0</v>
      </c>
      <c r="S432" s="46">
        <f t="shared" ref="S432:S454" ca="1" si="111">K432*R432</f>
        <v>0</v>
      </c>
      <c r="T432" s="46">
        <f t="shared" ref="T432:T454" ca="1" si="112">$T$747/$S$747*S432</f>
        <v>0</v>
      </c>
      <c r="U432" s="46">
        <f>IFERROR(SUMIF('4.4製品課実績'!$A:$A,'4.仕掛品(製品課)'!A432,'4.4製品課実績'!D:D),"")</f>
        <v>0</v>
      </c>
      <c r="V432" s="46">
        <f t="shared" ref="V432:V454" si="113">$V$747/$U$747*U432</f>
        <v>0</v>
      </c>
      <c r="W432" s="46">
        <f>SUMIF('[1]2.7製造部生産分'!E:E,A:A,'[1]2.7製造部生産分'!I:I)</f>
        <v>0</v>
      </c>
      <c r="X432" s="46">
        <f t="shared" ref="X432:X454" si="114">$X$747/$W$747*W432</f>
        <v>0</v>
      </c>
      <c r="Y432" s="46"/>
      <c r="Z432" s="46">
        <f t="shared" ref="Z432:Z454" si="115">$Z$747/$Y$747*Y432</f>
        <v>0</v>
      </c>
      <c r="AA432" s="46"/>
      <c r="AB432" s="46"/>
      <c r="AC432" s="46"/>
      <c r="AD432" s="46">
        <f t="shared" ref="AD432:AD454" si="116">K432-N432-AB432</f>
        <v>0</v>
      </c>
      <c r="AE432" s="46">
        <f t="shared" ref="AE432:AE454" ca="1" si="117">AD432*AF432</f>
        <v>0</v>
      </c>
      <c r="AF432" s="52">
        <f t="shared" ref="AF432:AF454" ca="1" si="118">IFERROR((J432+M432+O432+Q432+T432+V432+X432+Z432+AA432)/(H432+K432),0)</f>
        <v>0</v>
      </c>
      <c r="AG432" s="46">
        <f t="shared" ref="AG432:AG454" si="119">AI432-((H432+K432)-AB432-AD432)</f>
        <v>0</v>
      </c>
      <c r="AH432" s="46">
        <f t="shared" ref="AH432:AH454" ca="1" si="120">-AF432*AG432</f>
        <v>0</v>
      </c>
      <c r="AI432" s="46">
        <f>IFERROR(SUMIFS('4.3期末全在庫'!$G:$G,'4.3期末全在庫'!$B:$B,'4.仕掛品(製品課)'!A432,'4.3期末全在庫'!$K:$K,"半製品"),"")</f>
        <v>0</v>
      </c>
      <c r="AJ432" s="47"/>
      <c r="AK432" s="46">
        <f t="shared" ref="AK432:AK454" ca="1" si="121">AF432*AI432</f>
        <v>0</v>
      </c>
      <c r="AL432" s="48"/>
      <c r="AM432" s="50"/>
      <c r="AN432" s="7">
        <v>0</v>
      </c>
      <c r="AO432" s="4">
        <v>0</v>
      </c>
      <c r="AQ432" s="3">
        <f t="shared" ca="1" si="91"/>
        <v>0</v>
      </c>
    </row>
    <row r="433" spans="1:43" ht="13.5" customHeight="1">
      <c r="A433" s="40">
        <v>20050300004</v>
      </c>
      <c r="B433" s="41" t="s">
        <v>493</v>
      </c>
      <c r="C433" s="41" t="s">
        <v>490</v>
      </c>
      <c r="D433" s="41"/>
      <c r="E433" s="41">
        <v>1000</v>
      </c>
      <c r="F433" s="41" t="s">
        <v>494</v>
      </c>
      <c r="G433" s="42">
        <f ca="1">IFERROR(VLOOKUP(F433,'[1]2.仕掛品(製造部)'!MY:NB,4,0),0)</f>
        <v>1.7519335539692478</v>
      </c>
      <c r="H433" s="43">
        <v>0</v>
      </c>
      <c r="I433" s="43"/>
      <c r="J433" s="43">
        <v>0</v>
      </c>
      <c r="K433" s="46">
        <f>IFERROR(SUMIF('4.4製品課実績'!$A:$A,'4.仕掛品(製品課)'!A433,'4.4製品課実績'!C:C),"")</f>
        <v>18620</v>
      </c>
      <c r="L433" s="46"/>
      <c r="M433" s="46"/>
      <c r="N433" s="46"/>
      <c r="O433" s="46"/>
      <c r="P433" s="46">
        <f t="shared" ca="1" si="109"/>
        <v>32621002.774907392</v>
      </c>
      <c r="Q433" s="46">
        <f t="shared" ca="1" si="110"/>
        <v>30115069.42437429</v>
      </c>
      <c r="R433" s="52">
        <f ca="1">SUMIF('4.1製品別資材価格'!$A:$C,A433,'4.1製品別資材価格'!$C:$C)</f>
        <v>143.43321975732059</v>
      </c>
      <c r="S433" s="46">
        <f t="shared" ca="1" si="111"/>
        <v>2670726.5518813091</v>
      </c>
      <c r="T433" s="46">
        <f t="shared" ca="1" si="112"/>
        <v>2111434.5347762085</v>
      </c>
      <c r="U433" s="46">
        <f>IFERROR(SUMIF('4.4製品課実績'!$A:$A,'4.仕掛品(製品課)'!A433,'4.4製品課実績'!D:D),"")</f>
        <v>0</v>
      </c>
      <c r="V433" s="46">
        <f t="shared" si="113"/>
        <v>0</v>
      </c>
      <c r="W433" s="46">
        <f>SUMIF('[1]2.7製造部生産分'!E:E,A:A,'[1]2.7製造部生産分'!I:I)</f>
        <v>12876.849104859335</v>
      </c>
      <c r="X433" s="46">
        <f t="shared" si="114"/>
        <v>743410.65234787855</v>
      </c>
      <c r="Y433" s="46"/>
      <c r="Z433" s="46">
        <f t="shared" si="115"/>
        <v>0</v>
      </c>
      <c r="AA433" s="46"/>
      <c r="AB433" s="46"/>
      <c r="AC433" s="46"/>
      <c r="AD433" s="46">
        <f t="shared" si="116"/>
        <v>18620</v>
      </c>
      <c r="AE433" s="46">
        <f t="shared" ca="1" si="117"/>
        <v>32969914.611498374</v>
      </c>
      <c r="AF433" s="52">
        <f t="shared" ca="1" si="118"/>
        <v>1770.6721058806861</v>
      </c>
      <c r="AG433" s="46">
        <f t="shared" si="119"/>
        <v>0</v>
      </c>
      <c r="AH433" s="46">
        <f t="shared" ca="1" si="120"/>
        <v>0</v>
      </c>
      <c r="AI433" s="46">
        <f>IFERROR(SUMIFS('4.3期末全在庫'!$G:$G,'4.3期末全在庫'!$B:$B,'4.仕掛品(製品課)'!A433,'4.3期末全在庫'!$K:$K,"半製品"),"")</f>
        <v>0</v>
      </c>
      <c r="AJ433" s="47"/>
      <c r="AK433" s="46">
        <f t="shared" ca="1" si="121"/>
        <v>0</v>
      </c>
      <c r="AL433" s="48"/>
      <c r="AM433" s="50"/>
      <c r="AN433" s="7">
        <v>0</v>
      </c>
      <c r="AO433" s="4">
        <v>0</v>
      </c>
      <c r="AQ433" s="3" t="str">
        <f t="shared" ca="1" si="91"/>
        <v>ok</v>
      </c>
    </row>
    <row r="434" spans="1:43" ht="13.5" customHeight="1">
      <c r="A434" s="40">
        <v>20061000003</v>
      </c>
      <c r="B434" s="41" t="s">
        <v>495</v>
      </c>
      <c r="C434" s="41" t="s">
        <v>490</v>
      </c>
      <c r="D434" s="41"/>
      <c r="E434" s="41">
        <v>10000</v>
      </c>
      <c r="F434" s="41" t="s">
        <v>496</v>
      </c>
      <c r="G434" s="42">
        <f ca="1">IFERROR(VLOOKUP(F434,'[1]2.仕掛品(製造部)'!MY:NB,4,0),0)</f>
        <v>0</v>
      </c>
      <c r="H434" s="43">
        <v>0</v>
      </c>
      <c r="I434" s="43"/>
      <c r="J434" s="43">
        <v>0</v>
      </c>
      <c r="K434" s="46">
        <f>IFERROR(SUMIF('4.4製品課実績'!$A:$A,'4.仕掛品(製品課)'!A434,'4.4製品課実績'!C:C),"")</f>
        <v>0</v>
      </c>
      <c r="L434" s="46"/>
      <c r="M434" s="46"/>
      <c r="N434" s="46"/>
      <c r="O434" s="46"/>
      <c r="P434" s="46">
        <f t="shared" ca="1" si="109"/>
        <v>0</v>
      </c>
      <c r="Q434" s="46">
        <f t="shared" ca="1" si="110"/>
        <v>0</v>
      </c>
      <c r="R434" s="52">
        <f ca="1">SUMIF('4.1製品別資材価格'!$A:$C,A434,'4.1製品別資材価格'!$C:$C)</f>
        <v>0</v>
      </c>
      <c r="S434" s="46">
        <f t="shared" ca="1" si="111"/>
        <v>0</v>
      </c>
      <c r="T434" s="46">
        <f t="shared" ca="1" si="112"/>
        <v>0</v>
      </c>
      <c r="U434" s="46">
        <f>IFERROR(SUMIF('4.4製品課実績'!$A:$A,'4.仕掛品(製品課)'!A434,'4.4製品課実績'!D:D),"")</f>
        <v>0</v>
      </c>
      <c r="V434" s="46">
        <f t="shared" si="113"/>
        <v>0</v>
      </c>
      <c r="W434" s="46">
        <f>SUMIF('[1]2.7製造部生産分'!E:E,A:A,'[1]2.7製造部生産分'!I:I)</f>
        <v>0</v>
      </c>
      <c r="X434" s="46">
        <f t="shared" si="114"/>
        <v>0</v>
      </c>
      <c r="Y434" s="46"/>
      <c r="Z434" s="46">
        <f t="shared" si="115"/>
        <v>0</v>
      </c>
      <c r="AA434" s="46"/>
      <c r="AB434" s="46"/>
      <c r="AC434" s="46"/>
      <c r="AD434" s="46">
        <f t="shared" si="116"/>
        <v>0</v>
      </c>
      <c r="AE434" s="46">
        <f t="shared" ca="1" si="117"/>
        <v>0</v>
      </c>
      <c r="AF434" s="52">
        <f t="shared" ca="1" si="118"/>
        <v>0</v>
      </c>
      <c r="AG434" s="46">
        <f t="shared" si="119"/>
        <v>0</v>
      </c>
      <c r="AH434" s="46">
        <f t="shared" ca="1" si="120"/>
        <v>0</v>
      </c>
      <c r="AI434" s="46">
        <f>IFERROR(SUMIFS('4.3期末全在庫'!$G:$G,'4.3期末全在庫'!$B:$B,'4.仕掛品(製品課)'!A434,'4.3期末全在庫'!$K:$K,"半製品"),"")</f>
        <v>0</v>
      </c>
      <c r="AJ434" s="47"/>
      <c r="AK434" s="46">
        <f t="shared" ca="1" si="121"/>
        <v>0</v>
      </c>
      <c r="AL434" s="48"/>
      <c r="AM434" s="50"/>
      <c r="AN434" s="7">
        <v>0</v>
      </c>
      <c r="AO434" s="4">
        <v>138.11620642742139</v>
      </c>
      <c r="AQ434" s="3">
        <f t="shared" ca="1" si="91"/>
        <v>0</v>
      </c>
    </row>
    <row r="435" spans="1:43" ht="13.5" customHeight="1">
      <c r="A435" s="40">
        <v>20080700013</v>
      </c>
      <c r="B435" s="41" t="s">
        <v>497</v>
      </c>
      <c r="C435" s="41" t="s">
        <v>490</v>
      </c>
      <c r="D435" s="41"/>
      <c r="E435" s="41">
        <v>1000</v>
      </c>
      <c r="F435" s="41" t="s">
        <v>498</v>
      </c>
      <c r="G435" s="42">
        <f ca="1">IFERROR(VLOOKUP(F435,'[1]2.仕掛品(製造部)'!MY:NB,4,0),0)</f>
        <v>1.2153803124889517</v>
      </c>
      <c r="H435" s="43">
        <v>0</v>
      </c>
      <c r="I435" s="43"/>
      <c r="J435" s="43">
        <v>0</v>
      </c>
      <c r="K435" s="46">
        <f>IFERROR(SUMIF('4.4製品課実績'!$A:$A,'4.仕掛品(製品課)'!A435,'4.4製品課実績'!C:C),"")</f>
        <v>0</v>
      </c>
      <c r="L435" s="46"/>
      <c r="M435" s="46"/>
      <c r="N435" s="46"/>
      <c r="O435" s="46"/>
      <c r="P435" s="46">
        <f t="shared" ca="1" si="109"/>
        <v>0</v>
      </c>
      <c r="Q435" s="46">
        <f t="shared" ca="1" si="110"/>
        <v>0</v>
      </c>
      <c r="R435" s="52">
        <f ca="1">SUMIF('4.1製品別資材価格'!$A:$C,A435,'4.1製品別資材価格'!$C:$C)</f>
        <v>0</v>
      </c>
      <c r="S435" s="46">
        <f t="shared" ca="1" si="111"/>
        <v>0</v>
      </c>
      <c r="T435" s="46">
        <f t="shared" ca="1" si="112"/>
        <v>0</v>
      </c>
      <c r="U435" s="46">
        <f>IFERROR(SUMIF('4.4製品課実績'!$A:$A,'4.仕掛品(製品課)'!A435,'4.4製品課実績'!D:D),"")</f>
        <v>0</v>
      </c>
      <c r="V435" s="46">
        <f t="shared" si="113"/>
        <v>0</v>
      </c>
      <c r="W435" s="46">
        <f>SUMIF('[1]2.7製造部生産分'!E:E,A:A,'[1]2.7製造部生産分'!I:I)</f>
        <v>0</v>
      </c>
      <c r="X435" s="46">
        <f t="shared" si="114"/>
        <v>0</v>
      </c>
      <c r="Y435" s="46"/>
      <c r="Z435" s="46">
        <f t="shared" si="115"/>
        <v>0</v>
      </c>
      <c r="AA435" s="46"/>
      <c r="AB435" s="46"/>
      <c r="AC435" s="46"/>
      <c r="AD435" s="46">
        <f t="shared" si="116"/>
        <v>0</v>
      </c>
      <c r="AE435" s="46">
        <f t="shared" ca="1" si="117"/>
        <v>0</v>
      </c>
      <c r="AF435" s="52">
        <f t="shared" ca="1" si="118"/>
        <v>0</v>
      </c>
      <c r="AG435" s="46">
        <f t="shared" si="119"/>
        <v>0</v>
      </c>
      <c r="AH435" s="46">
        <f t="shared" ca="1" si="120"/>
        <v>0</v>
      </c>
      <c r="AI435" s="46">
        <f>IFERROR(SUMIFS('4.3期末全在庫'!$G:$G,'4.3期末全在庫'!$B:$B,'4.仕掛品(製品課)'!A435,'4.3期末全在庫'!$K:$K,"半製品"),"")</f>
        <v>0</v>
      </c>
      <c r="AJ435" s="47"/>
      <c r="AK435" s="46">
        <f t="shared" ca="1" si="121"/>
        <v>0</v>
      </c>
      <c r="AL435" s="48"/>
      <c r="AM435" s="50"/>
      <c r="AN435" s="7">
        <v>0</v>
      </c>
      <c r="AO435" s="4">
        <v>0</v>
      </c>
      <c r="AQ435" s="3">
        <f t="shared" ca="1" si="91"/>
        <v>0</v>
      </c>
    </row>
    <row r="436" spans="1:43" ht="13.5" customHeight="1">
      <c r="A436" s="40">
        <v>20081000015</v>
      </c>
      <c r="B436" s="41" t="s">
        <v>499</v>
      </c>
      <c r="C436" s="41" t="s">
        <v>490</v>
      </c>
      <c r="D436" s="41"/>
      <c r="E436" s="41">
        <v>1000</v>
      </c>
      <c r="F436" s="41" t="s">
        <v>500</v>
      </c>
      <c r="G436" s="42">
        <f ca="1">IFERROR(VLOOKUP(F436,'[1]2.仕掛品(製造部)'!MY:NB,4,0),0)</f>
        <v>2.4997022122537342</v>
      </c>
      <c r="H436" s="43">
        <v>0</v>
      </c>
      <c r="I436" s="43"/>
      <c r="J436" s="43">
        <v>0</v>
      </c>
      <c r="K436" s="46">
        <f>IFERROR(SUMIF('4.4製品課実績'!$A:$A,'4.仕掛品(製品課)'!A436,'4.4製品課実績'!C:C),"")</f>
        <v>136</v>
      </c>
      <c r="L436" s="46"/>
      <c r="M436" s="46"/>
      <c r="N436" s="46"/>
      <c r="O436" s="46"/>
      <c r="P436" s="46">
        <f t="shared" ca="1" si="109"/>
        <v>339959.50086650782</v>
      </c>
      <c r="Q436" s="46">
        <f t="shared" ca="1" si="110"/>
        <v>313843.93792902277</v>
      </c>
      <c r="R436" s="52">
        <f ca="1">SUMIF('4.1製品別資材価格'!$A:$C,A436,'4.1製品別資材価格'!$C:$C)</f>
        <v>0</v>
      </c>
      <c r="S436" s="46">
        <f t="shared" ca="1" si="111"/>
        <v>0</v>
      </c>
      <c r="T436" s="46">
        <f t="shared" ca="1" si="112"/>
        <v>0</v>
      </c>
      <c r="U436" s="46">
        <f>IFERROR(SUMIF('4.4製品課実績'!$A:$A,'4.仕掛品(製品課)'!A436,'4.4製品課実績'!D:D),"")</f>
        <v>0</v>
      </c>
      <c r="V436" s="46">
        <f t="shared" si="113"/>
        <v>0</v>
      </c>
      <c r="W436" s="46">
        <f>SUMIF('[1]2.7製造部生産分'!E:E,A:A,'[1]2.7製造部生産分'!I:I)</f>
        <v>320</v>
      </c>
      <c r="X436" s="46">
        <f t="shared" si="114"/>
        <v>18474.34933919883</v>
      </c>
      <c r="Y436" s="46"/>
      <c r="Z436" s="46">
        <f t="shared" si="115"/>
        <v>0</v>
      </c>
      <c r="AA436" s="46"/>
      <c r="AB436" s="46"/>
      <c r="AC436" s="46"/>
      <c r="AD436" s="46">
        <f t="shared" si="116"/>
        <v>136</v>
      </c>
      <c r="AE436" s="46">
        <f t="shared" ca="1" si="117"/>
        <v>332318.28726822161</v>
      </c>
      <c r="AF436" s="52">
        <f t="shared" ca="1" si="118"/>
        <v>2443.5168181486883</v>
      </c>
      <c r="AG436" s="46">
        <f t="shared" si="119"/>
        <v>0</v>
      </c>
      <c r="AH436" s="46">
        <f t="shared" ca="1" si="120"/>
        <v>0</v>
      </c>
      <c r="AI436" s="46">
        <f>IFERROR(SUMIFS('4.3期末全在庫'!$G:$G,'4.3期末全在庫'!$B:$B,'4.仕掛品(製品課)'!A436,'4.3期末全在庫'!$K:$K,"半製品"),"")</f>
        <v>0</v>
      </c>
      <c r="AJ436" s="47"/>
      <c r="AK436" s="46">
        <f t="shared" ca="1" si="121"/>
        <v>0</v>
      </c>
      <c r="AL436" s="48"/>
      <c r="AM436" s="50"/>
      <c r="AN436" s="7">
        <v>0</v>
      </c>
      <c r="AO436" s="4">
        <v>0</v>
      </c>
      <c r="AQ436" s="3" t="str">
        <f t="shared" ca="1" si="91"/>
        <v>ok</v>
      </c>
    </row>
    <row r="437" spans="1:43" ht="13.5" customHeight="1">
      <c r="A437" s="40">
        <v>20090700009</v>
      </c>
      <c r="B437" s="41" t="s">
        <v>501</v>
      </c>
      <c r="C437" s="41" t="s">
        <v>490</v>
      </c>
      <c r="D437" s="41"/>
      <c r="E437" s="41">
        <v>1000</v>
      </c>
      <c r="F437" s="41" t="s">
        <v>502</v>
      </c>
      <c r="G437" s="42">
        <f ca="1">IFERROR(VLOOKUP(F437,'[1]2.仕掛品(製造部)'!MY:NB,4,0),0)</f>
        <v>1.1267399533900599</v>
      </c>
      <c r="H437" s="43">
        <v>0</v>
      </c>
      <c r="I437" s="43"/>
      <c r="J437" s="43">
        <v>0</v>
      </c>
      <c r="K437" s="46">
        <f>IFERROR(SUMIF('4.4製品課実績'!$A:$A,'4.仕掛品(製品課)'!A437,'4.4製品課実績'!C:C),"")</f>
        <v>391</v>
      </c>
      <c r="L437" s="46"/>
      <c r="M437" s="46"/>
      <c r="N437" s="46"/>
      <c r="O437" s="46"/>
      <c r="P437" s="46">
        <f t="shared" ca="1" si="109"/>
        <v>440555.32177551347</v>
      </c>
      <c r="Q437" s="46">
        <f t="shared" ca="1" si="110"/>
        <v>406712.02513592283</v>
      </c>
      <c r="R437" s="52">
        <f ca="1">SUMIF('4.1製品別資材価格'!$A:$C,A437,'4.1製品別資材価格'!$C:$C)</f>
        <v>0</v>
      </c>
      <c r="S437" s="46">
        <f t="shared" ca="1" si="111"/>
        <v>0</v>
      </c>
      <c r="T437" s="46">
        <f t="shared" ca="1" si="112"/>
        <v>0</v>
      </c>
      <c r="U437" s="46">
        <f>IFERROR(SUMIF('4.4製品課実績'!$A:$A,'4.仕掛品(製品課)'!A437,'4.4製品課実績'!D:D),"")</f>
        <v>0</v>
      </c>
      <c r="V437" s="46">
        <f t="shared" si="113"/>
        <v>0</v>
      </c>
      <c r="W437" s="46">
        <f>SUMIF('[1]2.7製造部生産分'!E:E,A:A,'[1]2.7製造部生産分'!I:I)</f>
        <v>1060</v>
      </c>
      <c r="X437" s="46">
        <f t="shared" si="114"/>
        <v>61196.282186096127</v>
      </c>
      <c r="Y437" s="46"/>
      <c r="Z437" s="46">
        <f t="shared" si="115"/>
        <v>0</v>
      </c>
      <c r="AA437" s="46"/>
      <c r="AB437" s="46"/>
      <c r="AC437" s="46"/>
      <c r="AD437" s="46">
        <f t="shared" si="116"/>
        <v>391</v>
      </c>
      <c r="AE437" s="46">
        <f t="shared" ca="1" si="117"/>
        <v>467908.30732201895</v>
      </c>
      <c r="AF437" s="52">
        <f t="shared" ca="1" si="118"/>
        <v>1196.6964381637313</v>
      </c>
      <c r="AG437" s="46">
        <f t="shared" si="119"/>
        <v>0</v>
      </c>
      <c r="AH437" s="46">
        <f t="shared" ca="1" si="120"/>
        <v>0</v>
      </c>
      <c r="AI437" s="46">
        <f>IFERROR(SUMIFS('4.3期末全在庫'!$G:$G,'4.3期末全在庫'!$B:$B,'4.仕掛品(製品課)'!A437,'4.3期末全在庫'!$K:$K,"半製品"),"")</f>
        <v>0</v>
      </c>
      <c r="AJ437" s="47"/>
      <c r="AK437" s="46">
        <f t="shared" ca="1" si="121"/>
        <v>0</v>
      </c>
      <c r="AL437" s="48"/>
      <c r="AM437" s="50"/>
      <c r="AN437" s="7">
        <v>0</v>
      </c>
      <c r="AO437" s="4">
        <v>0</v>
      </c>
      <c r="AQ437" s="3" t="str">
        <f t="shared" ca="1" si="91"/>
        <v>ok</v>
      </c>
    </row>
    <row r="438" spans="1:43" ht="13.5" customHeight="1">
      <c r="A438" s="40">
        <v>20090900007</v>
      </c>
      <c r="B438" s="41" t="s">
        <v>503</v>
      </c>
      <c r="C438" s="41" t="s">
        <v>490</v>
      </c>
      <c r="D438" s="41"/>
      <c r="E438" s="41">
        <v>1000</v>
      </c>
      <c r="F438" s="41" t="s">
        <v>504</v>
      </c>
      <c r="G438" s="42">
        <f ca="1">IFERROR(VLOOKUP(F438,'[1]2.仕掛品(製造部)'!MY:NB,4,0),0)</f>
        <v>1.9780822150500139</v>
      </c>
      <c r="H438" s="43">
        <v>0</v>
      </c>
      <c r="I438" s="43"/>
      <c r="J438" s="43">
        <v>0</v>
      </c>
      <c r="K438" s="46">
        <f>IFERROR(SUMIF('4.4製品課実績'!$A:$A,'4.仕掛品(製品課)'!A438,'4.4製品課実績'!C:C),"")</f>
        <v>122</v>
      </c>
      <c r="L438" s="46"/>
      <c r="M438" s="46"/>
      <c r="N438" s="46"/>
      <c r="O438" s="46"/>
      <c r="P438" s="46">
        <f t="shared" ca="1" si="109"/>
        <v>241326.03023610171</v>
      </c>
      <c r="Q438" s="46">
        <f t="shared" ca="1" si="110"/>
        <v>222787.45397916372</v>
      </c>
      <c r="R438" s="52">
        <f ca="1">SUMIF('4.1製品別資材価格'!$A:$C,A438,'4.1製品別資材価格'!$C:$C)</f>
        <v>0</v>
      </c>
      <c r="S438" s="46">
        <f t="shared" ca="1" si="111"/>
        <v>0</v>
      </c>
      <c r="T438" s="46">
        <f t="shared" ca="1" si="112"/>
        <v>0</v>
      </c>
      <c r="U438" s="46">
        <f>IFERROR(SUMIF('4.4製品課実績'!$A:$A,'4.仕掛品(製品課)'!A438,'4.4製品課実績'!D:D),"")</f>
        <v>0</v>
      </c>
      <c r="V438" s="46">
        <f t="shared" si="113"/>
        <v>0</v>
      </c>
      <c r="W438" s="46">
        <f>SUMIF('[1]2.7製造部生産分'!E:E,A:A,'[1]2.7製造部生産分'!I:I)</f>
        <v>170</v>
      </c>
      <c r="X438" s="46">
        <f t="shared" si="114"/>
        <v>9814.4980864493791</v>
      </c>
      <c r="Y438" s="46"/>
      <c r="Z438" s="46">
        <f t="shared" si="115"/>
        <v>0</v>
      </c>
      <c r="AA438" s="46"/>
      <c r="AB438" s="46"/>
      <c r="AC438" s="46"/>
      <c r="AD438" s="46">
        <f t="shared" si="116"/>
        <v>122</v>
      </c>
      <c r="AE438" s="46">
        <f t="shared" ca="1" si="117"/>
        <v>232601.95206561309</v>
      </c>
      <c r="AF438" s="52">
        <f t="shared" ca="1" si="118"/>
        <v>1906.5733775869926</v>
      </c>
      <c r="AG438" s="46">
        <f t="shared" si="119"/>
        <v>0</v>
      </c>
      <c r="AH438" s="46">
        <f t="shared" ca="1" si="120"/>
        <v>0</v>
      </c>
      <c r="AI438" s="46">
        <f>IFERROR(SUMIFS('4.3期末全在庫'!$G:$G,'4.3期末全在庫'!$B:$B,'4.仕掛品(製品課)'!A438,'4.3期末全在庫'!$K:$K,"半製品"),"")</f>
        <v>0</v>
      </c>
      <c r="AJ438" s="47"/>
      <c r="AK438" s="46">
        <f t="shared" ca="1" si="121"/>
        <v>0</v>
      </c>
      <c r="AL438" s="48"/>
      <c r="AM438" s="50"/>
      <c r="AN438" s="7">
        <v>0</v>
      </c>
      <c r="AO438" s="4">
        <v>0</v>
      </c>
      <c r="AQ438" s="3" t="str">
        <f t="shared" ca="1" si="91"/>
        <v>ok</v>
      </c>
    </row>
    <row r="439" spans="1:43" ht="13.5" customHeight="1">
      <c r="A439" s="40">
        <v>20091200006</v>
      </c>
      <c r="B439" s="41" t="s">
        <v>505</v>
      </c>
      <c r="C439" s="41" t="s">
        <v>490</v>
      </c>
      <c r="D439" s="41"/>
      <c r="E439" s="41">
        <v>1000</v>
      </c>
      <c r="F439" s="41" t="s">
        <v>506</v>
      </c>
      <c r="G439" s="42">
        <f ca="1">IFERROR(VLOOKUP(F439,'[1]2.仕掛品(製造部)'!MY:NB,4,0),0)</f>
        <v>1.3030504900585989</v>
      </c>
      <c r="H439" s="43">
        <v>0</v>
      </c>
      <c r="I439" s="43"/>
      <c r="J439" s="43">
        <v>0</v>
      </c>
      <c r="K439" s="46">
        <f>IFERROR(SUMIF('4.4製品課実績'!$A:$A,'4.仕掛品(製品課)'!A439,'4.4製品課実績'!C:C),"")</f>
        <v>2074</v>
      </c>
      <c r="L439" s="46"/>
      <c r="M439" s="46"/>
      <c r="N439" s="46"/>
      <c r="O439" s="46"/>
      <c r="P439" s="46">
        <f t="shared" ca="1" si="109"/>
        <v>2702526.716381534</v>
      </c>
      <c r="Q439" s="46">
        <f t="shared" ca="1" si="110"/>
        <v>2494919.6150297448</v>
      </c>
      <c r="R439" s="52">
        <f ca="1">SUMIF('4.1製品別資材価格'!$A:$C,A439,'4.1製品別資材価格'!$C:$C)</f>
        <v>0</v>
      </c>
      <c r="S439" s="46">
        <f t="shared" ca="1" si="111"/>
        <v>0</v>
      </c>
      <c r="T439" s="46">
        <f t="shared" ca="1" si="112"/>
        <v>0</v>
      </c>
      <c r="U439" s="46">
        <f>IFERROR(SUMIF('4.4製品課実績'!$A:$A,'4.仕掛品(製品課)'!A439,'4.4製品課実績'!D:D),"")</f>
        <v>0</v>
      </c>
      <c r="V439" s="46">
        <f t="shared" si="113"/>
        <v>0</v>
      </c>
      <c r="W439" s="46">
        <f>SUMIF('[1]2.7製造部生産分'!E:E,A:A,'[1]2.7製造部生産分'!I:I)</f>
        <v>1160</v>
      </c>
      <c r="X439" s="46">
        <f t="shared" si="114"/>
        <v>66969.516354595762</v>
      </c>
      <c r="Y439" s="46"/>
      <c r="Z439" s="46">
        <f t="shared" si="115"/>
        <v>0</v>
      </c>
      <c r="AA439" s="46"/>
      <c r="AB439" s="46"/>
      <c r="AC439" s="46"/>
      <c r="AD439" s="46">
        <f t="shared" si="116"/>
        <v>2074</v>
      </c>
      <c r="AE439" s="46">
        <f t="shared" ca="1" si="117"/>
        <v>2561889.1313843406</v>
      </c>
      <c r="AF439" s="52">
        <f t="shared" ca="1" si="118"/>
        <v>1235.2406612267794</v>
      </c>
      <c r="AG439" s="46">
        <f t="shared" si="119"/>
        <v>0</v>
      </c>
      <c r="AH439" s="46">
        <f t="shared" ca="1" si="120"/>
        <v>0</v>
      </c>
      <c r="AI439" s="46">
        <f>IFERROR(SUMIFS('4.3期末全在庫'!$G:$G,'4.3期末全在庫'!$B:$B,'4.仕掛品(製品課)'!A439,'4.3期末全在庫'!$K:$K,"半製品"),"")</f>
        <v>0</v>
      </c>
      <c r="AJ439" s="47"/>
      <c r="AK439" s="46">
        <f t="shared" ca="1" si="121"/>
        <v>0</v>
      </c>
      <c r="AL439" s="48"/>
      <c r="AM439" s="50"/>
      <c r="AN439" s="7">
        <v>0</v>
      </c>
      <c r="AO439" s="4">
        <v>328.82478470359575</v>
      </c>
      <c r="AQ439" s="3" t="str">
        <f t="shared" ca="1" si="91"/>
        <v>ok</v>
      </c>
    </row>
    <row r="440" spans="1:43" ht="13.5" customHeight="1">
      <c r="A440" s="40">
        <v>20100200005</v>
      </c>
      <c r="B440" s="41" t="s">
        <v>507</v>
      </c>
      <c r="C440" s="41" t="s">
        <v>490</v>
      </c>
      <c r="D440" s="41"/>
      <c r="E440" s="41">
        <v>1000</v>
      </c>
      <c r="F440" s="41" t="s">
        <v>508</v>
      </c>
      <c r="G440" s="42">
        <f ca="1">IFERROR(VLOOKUP(F440,'[1]2.仕掛品(製造部)'!MY:NB,4,0),0)</f>
        <v>0</v>
      </c>
      <c r="H440" s="43">
        <v>0</v>
      </c>
      <c r="I440" s="43"/>
      <c r="J440" s="43">
        <v>0</v>
      </c>
      <c r="K440" s="46">
        <f>IFERROR(SUMIF('4.4製品課実績'!$A:$A,'4.仕掛品(製品課)'!A440,'4.4製品課実績'!C:C),"")</f>
        <v>0</v>
      </c>
      <c r="L440" s="46"/>
      <c r="M440" s="46"/>
      <c r="N440" s="46"/>
      <c r="O440" s="46"/>
      <c r="P440" s="46">
        <f t="shared" ca="1" si="109"/>
        <v>0</v>
      </c>
      <c r="Q440" s="46">
        <f t="shared" ca="1" si="110"/>
        <v>0</v>
      </c>
      <c r="R440" s="52">
        <f ca="1">SUMIF('4.1製品別資材価格'!$A:$C,A440,'4.1製品別資材価格'!$C:$C)</f>
        <v>0</v>
      </c>
      <c r="S440" s="46">
        <f t="shared" ca="1" si="111"/>
        <v>0</v>
      </c>
      <c r="T440" s="46">
        <f t="shared" ca="1" si="112"/>
        <v>0</v>
      </c>
      <c r="U440" s="46">
        <f>IFERROR(SUMIF('4.4製品課実績'!$A:$A,'4.仕掛品(製品課)'!A440,'4.4製品課実績'!D:D),"")</f>
        <v>0</v>
      </c>
      <c r="V440" s="46">
        <f t="shared" si="113"/>
        <v>0</v>
      </c>
      <c r="W440" s="46">
        <f>SUMIF('[1]2.7製造部生産分'!E:E,A:A,'[1]2.7製造部生産分'!I:I)</f>
        <v>0</v>
      </c>
      <c r="X440" s="46">
        <f t="shared" si="114"/>
        <v>0</v>
      </c>
      <c r="Y440" s="46"/>
      <c r="Z440" s="46">
        <f t="shared" si="115"/>
        <v>0</v>
      </c>
      <c r="AA440" s="46"/>
      <c r="AB440" s="46"/>
      <c r="AC440" s="46"/>
      <c r="AD440" s="46">
        <f t="shared" si="116"/>
        <v>0</v>
      </c>
      <c r="AE440" s="46">
        <f t="shared" ca="1" si="117"/>
        <v>0</v>
      </c>
      <c r="AF440" s="52">
        <f t="shared" ca="1" si="118"/>
        <v>0</v>
      </c>
      <c r="AG440" s="46">
        <f t="shared" si="119"/>
        <v>0</v>
      </c>
      <c r="AH440" s="46">
        <f t="shared" ca="1" si="120"/>
        <v>0</v>
      </c>
      <c r="AI440" s="46">
        <f>IFERROR(SUMIFS('4.3期末全在庫'!$G:$G,'4.3期末全在庫'!$B:$B,'4.仕掛品(製品課)'!A440,'4.3期末全在庫'!$K:$K,"半製品"),"")</f>
        <v>0</v>
      </c>
      <c r="AJ440" s="47"/>
      <c r="AK440" s="46">
        <f t="shared" ca="1" si="121"/>
        <v>0</v>
      </c>
      <c r="AL440" s="48"/>
      <c r="AM440" s="50"/>
      <c r="AN440" s="7">
        <v>0</v>
      </c>
      <c r="AO440" s="4">
        <v>181.37114763438237</v>
      </c>
      <c r="AQ440" s="3">
        <f t="shared" ca="1" si="91"/>
        <v>0</v>
      </c>
    </row>
    <row r="441" spans="1:43" ht="13.5" customHeight="1">
      <c r="A441" s="40">
        <v>20110400011</v>
      </c>
      <c r="B441" s="41" t="s">
        <v>509</v>
      </c>
      <c r="C441" s="41" t="s">
        <v>510</v>
      </c>
      <c r="D441" s="41"/>
      <c r="E441" s="41">
        <v>1000</v>
      </c>
      <c r="F441" s="41" t="s">
        <v>126</v>
      </c>
      <c r="G441" s="42">
        <f ca="1">IFERROR(VLOOKUP(F441,'[1]2.仕掛品(製造部)'!MY:NB,4,0),0)</f>
        <v>1.2657092176984073</v>
      </c>
      <c r="H441" s="43">
        <v>0</v>
      </c>
      <c r="I441" s="43"/>
      <c r="J441" s="43">
        <v>0</v>
      </c>
      <c r="K441" s="46">
        <f>IFERROR(SUMIF('4.4製品課実績'!$A:$A,'4.仕掛品(製品課)'!A441,'4.4製品課実績'!C:C),"")</f>
        <v>0</v>
      </c>
      <c r="L441" s="46"/>
      <c r="M441" s="46"/>
      <c r="N441" s="46"/>
      <c r="O441" s="46"/>
      <c r="P441" s="46">
        <f t="shared" ca="1" si="109"/>
        <v>0</v>
      </c>
      <c r="Q441" s="46">
        <f t="shared" ca="1" si="110"/>
        <v>0</v>
      </c>
      <c r="R441" s="52">
        <f ca="1">SUMIF('4.1製品別資材価格'!$A:$C,A441,'4.1製品別資材価格'!$C:$C)</f>
        <v>0</v>
      </c>
      <c r="S441" s="46">
        <f t="shared" ca="1" si="111"/>
        <v>0</v>
      </c>
      <c r="T441" s="46">
        <f t="shared" ca="1" si="112"/>
        <v>0</v>
      </c>
      <c r="U441" s="46">
        <f>IFERROR(SUMIF('4.4製品課実績'!$A:$A,'4.仕掛品(製品課)'!A441,'4.4製品課実績'!D:D),"")</f>
        <v>0</v>
      </c>
      <c r="V441" s="46">
        <f t="shared" si="113"/>
        <v>0</v>
      </c>
      <c r="W441" s="46">
        <f>SUMIF('[1]2.7製造部生産分'!E:E,A:A,'[1]2.7製造部生産分'!I:I)</f>
        <v>0</v>
      </c>
      <c r="X441" s="46">
        <f t="shared" si="114"/>
        <v>0</v>
      </c>
      <c r="Y441" s="46"/>
      <c r="Z441" s="46">
        <f t="shared" si="115"/>
        <v>0</v>
      </c>
      <c r="AA441" s="46"/>
      <c r="AB441" s="46"/>
      <c r="AC441" s="46"/>
      <c r="AD441" s="46">
        <f t="shared" si="116"/>
        <v>0</v>
      </c>
      <c r="AE441" s="46">
        <f t="shared" ca="1" si="117"/>
        <v>0</v>
      </c>
      <c r="AF441" s="52">
        <f t="shared" ca="1" si="118"/>
        <v>0</v>
      </c>
      <c r="AG441" s="46">
        <f t="shared" si="119"/>
        <v>0</v>
      </c>
      <c r="AH441" s="46">
        <f t="shared" ca="1" si="120"/>
        <v>0</v>
      </c>
      <c r="AI441" s="46">
        <f>IFERROR(SUMIFS('4.3期末全在庫'!$G:$G,'4.3期末全在庫'!$B:$B,'4.仕掛品(製品課)'!A441,'4.3期末全在庫'!$K:$K,"半製品"),"")</f>
        <v>0</v>
      </c>
      <c r="AJ441" s="47"/>
      <c r="AK441" s="46">
        <f t="shared" ca="1" si="121"/>
        <v>0</v>
      </c>
      <c r="AL441" s="48"/>
      <c r="AM441" s="50"/>
      <c r="AN441" s="7">
        <v>0</v>
      </c>
      <c r="AO441" s="4">
        <v>189.3559275730413</v>
      </c>
      <c r="AQ441" s="3">
        <f t="shared" ca="1" si="91"/>
        <v>0</v>
      </c>
    </row>
    <row r="442" spans="1:43" ht="13.5" customHeight="1">
      <c r="A442" s="40">
        <v>20110400012</v>
      </c>
      <c r="B442" s="41" t="s">
        <v>511</v>
      </c>
      <c r="C442" s="41" t="s">
        <v>510</v>
      </c>
      <c r="D442" s="41"/>
      <c r="E442" s="41">
        <v>1000</v>
      </c>
      <c r="F442" s="41" t="s">
        <v>494</v>
      </c>
      <c r="G442" s="42">
        <f ca="1">IFERROR(VLOOKUP(F442,'[1]2.仕掛品(製造部)'!MY:NB,4,0),0)</f>
        <v>1.7519335539692478</v>
      </c>
      <c r="H442" s="43">
        <v>0</v>
      </c>
      <c r="I442" s="43"/>
      <c r="J442" s="43">
        <v>0</v>
      </c>
      <c r="K442" s="46">
        <f>IFERROR(SUMIF('4.4製品課実績'!$A:$A,'4.仕掛品(製品課)'!A442,'4.4製品課実績'!C:C),"")</f>
        <v>930</v>
      </c>
      <c r="L442" s="46"/>
      <c r="M442" s="46"/>
      <c r="N442" s="46"/>
      <c r="O442" s="46"/>
      <c r="P442" s="46">
        <f t="shared" ca="1" si="109"/>
        <v>1629298.2051914004</v>
      </c>
      <c r="Q442" s="46">
        <f t="shared" ca="1" si="110"/>
        <v>1504136.1205514548</v>
      </c>
      <c r="R442" s="52">
        <f ca="1">SUMIF('4.1製品別資材価格'!$A:$C,A442,'4.1製品別資材価格'!$C:$C)</f>
        <v>143.43321975732059</v>
      </c>
      <c r="S442" s="46">
        <f t="shared" ca="1" si="111"/>
        <v>133392.89437430815</v>
      </c>
      <c r="T442" s="46">
        <f t="shared" ca="1" si="112"/>
        <v>105458.33068431118</v>
      </c>
      <c r="U442" s="46">
        <f>IFERROR(SUMIF('4.4製品課実績'!$A:$A,'4.仕掛品(製品課)'!A442,'4.4製品課実績'!D:D),"")</f>
        <v>0</v>
      </c>
      <c r="V442" s="46">
        <f t="shared" si="113"/>
        <v>0</v>
      </c>
      <c r="W442" s="46">
        <f>SUMIF('[1]2.7製造部生産分'!E:E,A:A,'[1]2.7製造部生産分'!I:I)</f>
        <v>643.15089514066494</v>
      </c>
      <c r="X442" s="46">
        <f t="shared" si="114"/>
        <v>37130.607233272123</v>
      </c>
      <c r="Y442" s="46"/>
      <c r="Z442" s="46">
        <f t="shared" si="115"/>
        <v>0</v>
      </c>
      <c r="AA442" s="46"/>
      <c r="AB442" s="46"/>
      <c r="AC442" s="46"/>
      <c r="AD442" s="46">
        <f t="shared" si="116"/>
        <v>930</v>
      </c>
      <c r="AE442" s="46">
        <f t="shared" ca="1" si="117"/>
        <v>1646725.0584690382</v>
      </c>
      <c r="AF442" s="52">
        <f t="shared" ca="1" si="118"/>
        <v>1770.6721058806863</v>
      </c>
      <c r="AG442" s="46">
        <f t="shared" si="119"/>
        <v>0</v>
      </c>
      <c r="AH442" s="46">
        <f t="shared" ca="1" si="120"/>
        <v>0</v>
      </c>
      <c r="AI442" s="46">
        <f>IFERROR(SUMIFS('4.3期末全在庫'!$G:$G,'4.3期末全在庫'!$B:$B,'4.仕掛品(製品課)'!A442,'4.3期末全在庫'!$K:$K,"半製品"),"")</f>
        <v>0</v>
      </c>
      <c r="AJ442" s="47"/>
      <c r="AK442" s="46">
        <f t="shared" ca="1" si="121"/>
        <v>0</v>
      </c>
      <c r="AL442" s="48"/>
      <c r="AM442" s="50"/>
      <c r="AN442" s="7">
        <v>0</v>
      </c>
      <c r="AO442" s="4">
        <v>0</v>
      </c>
      <c r="AQ442" s="3" t="str">
        <f t="shared" ca="1" si="91"/>
        <v>ok</v>
      </c>
    </row>
    <row r="443" spans="1:43" ht="13.5" customHeight="1">
      <c r="A443" s="40">
        <v>20110800692</v>
      </c>
      <c r="B443" s="41" t="s">
        <v>512</v>
      </c>
      <c r="C443" s="41" t="s">
        <v>490</v>
      </c>
      <c r="D443" s="41"/>
      <c r="E443" s="41">
        <v>1000</v>
      </c>
      <c r="F443" s="41" t="s">
        <v>126</v>
      </c>
      <c r="G443" s="42">
        <f ca="1">IFERROR(VLOOKUP(F443,'[1]2.仕掛品(製造部)'!MY:NB,4,0),0)</f>
        <v>1.2657092176984073</v>
      </c>
      <c r="H443" s="43">
        <v>0</v>
      </c>
      <c r="I443" s="43"/>
      <c r="J443" s="43">
        <v>0</v>
      </c>
      <c r="K443" s="46">
        <f>IFERROR(SUMIF('4.4製品課実績'!$A:$A,'4.仕掛品(製品課)'!A443,'4.4製品課実績'!C:C),"")</f>
        <v>14945</v>
      </c>
      <c r="L443" s="46"/>
      <c r="M443" s="46"/>
      <c r="N443" s="46"/>
      <c r="O443" s="46"/>
      <c r="P443" s="46">
        <f t="shared" ca="1" si="109"/>
        <v>18916024.258502696</v>
      </c>
      <c r="Q443" s="46">
        <f t="shared" ca="1" si="110"/>
        <v>17462902.281353123</v>
      </c>
      <c r="R443" s="52">
        <f ca="1">SUMIF('4.1製品別資材価格'!$A:$C,A443,'4.1製品別資材価格'!$C:$C)</f>
        <v>0</v>
      </c>
      <c r="S443" s="46">
        <f t="shared" ca="1" si="111"/>
        <v>0</v>
      </c>
      <c r="T443" s="46">
        <f t="shared" ca="1" si="112"/>
        <v>0</v>
      </c>
      <c r="U443" s="46">
        <f>IFERROR(SUMIF('4.4製品課実績'!$A:$A,'4.仕掛品(製品課)'!A443,'4.4製品課実績'!D:D),"")</f>
        <v>0</v>
      </c>
      <c r="V443" s="46">
        <f t="shared" si="113"/>
        <v>0</v>
      </c>
      <c r="W443" s="46">
        <f>SUMIF('[1]2.7製造部生産分'!E:E,A:A,'[1]2.7製造部生産分'!I:I)</f>
        <v>4291.9199178644767</v>
      </c>
      <c r="X443" s="46">
        <f t="shared" si="114"/>
        <v>247782.58718279345</v>
      </c>
      <c r="Y443" s="46"/>
      <c r="Z443" s="46">
        <f t="shared" si="115"/>
        <v>0</v>
      </c>
      <c r="AA443" s="46"/>
      <c r="AB443" s="46"/>
      <c r="AC443" s="46"/>
      <c r="AD443" s="46">
        <f t="shared" si="116"/>
        <v>14945</v>
      </c>
      <c r="AE443" s="46">
        <f t="shared" ca="1" si="117"/>
        <v>17710684.868535917</v>
      </c>
      <c r="AF443" s="52">
        <f t="shared" ca="1" si="118"/>
        <v>1185.057535532681</v>
      </c>
      <c r="AG443" s="46">
        <f t="shared" si="119"/>
        <v>0</v>
      </c>
      <c r="AH443" s="46">
        <f t="shared" ca="1" si="120"/>
        <v>0</v>
      </c>
      <c r="AI443" s="46">
        <f>IFERROR(SUMIFS('4.3期末全在庫'!$G:$G,'4.3期末全在庫'!$B:$B,'4.仕掛品(製品課)'!A443,'4.3期末全在庫'!$K:$K,"半製品"),"")</f>
        <v>0</v>
      </c>
      <c r="AJ443" s="47"/>
      <c r="AK443" s="46">
        <f t="shared" ca="1" si="121"/>
        <v>0</v>
      </c>
      <c r="AL443" s="48"/>
      <c r="AM443" s="50"/>
      <c r="AN443" s="7">
        <v>0</v>
      </c>
      <c r="AO443" s="4">
        <v>469.08484197893682</v>
      </c>
      <c r="AQ443" s="3" t="str">
        <f t="shared" ca="1" si="91"/>
        <v>ok</v>
      </c>
    </row>
    <row r="444" spans="1:43" ht="13.5" customHeight="1">
      <c r="A444" s="40">
        <v>20111001044</v>
      </c>
      <c r="B444" s="41" t="s">
        <v>513</v>
      </c>
      <c r="C444" s="41" t="s">
        <v>490</v>
      </c>
      <c r="D444" s="41"/>
      <c r="E444" s="41">
        <v>1000</v>
      </c>
      <c r="F444" s="41" t="s">
        <v>305</v>
      </c>
      <c r="G444" s="42">
        <f ca="1">IFERROR(VLOOKUP(F444,'[1]2.仕掛品(製造部)'!MY:NB,4,0),0)</f>
        <v>1.580070235330544</v>
      </c>
      <c r="H444" s="43">
        <v>0</v>
      </c>
      <c r="I444" s="43"/>
      <c r="J444" s="43">
        <v>0</v>
      </c>
      <c r="K444" s="46">
        <f>IFERROR(SUMIF('4.4製品課実績'!$A:$A,'4.仕掛品(製品課)'!A444,'4.4製品課実績'!C:C),"")</f>
        <v>3072</v>
      </c>
      <c r="L444" s="46"/>
      <c r="M444" s="46"/>
      <c r="N444" s="46"/>
      <c r="O444" s="46"/>
      <c r="P444" s="46">
        <f t="shared" ca="1" si="109"/>
        <v>4853975.7629354307</v>
      </c>
      <c r="Q444" s="46">
        <f t="shared" ca="1" si="110"/>
        <v>4481095.1427119533</v>
      </c>
      <c r="R444" s="52">
        <f ca="1">SUMIF('4.1製品別資材価格'!$A:$C,A444,'4.1製品別資材価格'!$C:$C)</f>
        <v>0</v>
      </c>
      <c r="S444" s="46">
        <f t="shared" ca="1" si="111"/>
        <v>0</v>
      </c>
      <c r="T444" s="46">
        <f t="shared" ca="1" si="112"/>
        <v>0</v>
      </c>
      <c r="U444" s="46">
        <f>IFERROR(SUMIF('4.4製品課実績'!$A:$A,'4.仕掛品(製品課)'!A444,'4.4製品課実績'!D:D),"")</f>
        <v>0</v>
      </c>
      <c r="V444" s="46">
        <f t="shared" si="113"/>
        <v>0</v>
      </c>
      <c r="W444" s="46">
        <f>SUMIF('[1]2.7製造部生産分'!E:E,A:A,'[1]2.7製造部生産分'!I:I)</f>
        <v>1810</v>
      </c>
      <c r="X444" s="46">
        <f t="shared" si="114"/>
        <v>104495.53844984339</v>
      </c>
      <c r="Y444" s="46"/>
      <c r="Z444" s="46">
        <f t="shared" si="115"/>
        <v>0</v>
      </c>
      <c r="AA444" s="46"/>
      <c r="AB444" s="46"/>
      <c r="AC444" s="46"/>
      <c r="AD444" s="46">
        <f t="shared" si="116"/>
        <v>3072</v>
      </c>
      <c r="AE444" s="46">
        <f t="shared" ca="1" si="117"/>
        <v>4585590.6811617967</v>
      </c>
      <c r="AF444" s="52">
        <f t="shared" ca="1" si="118"/>
        <v>1492.7052998573556</v>
      </c>
      <c r="AG444" s="46">
        <f t="shared" si="119"/>
        <v>0</v>
      </c>
      <c r="AH444" s="46">
        <f t="shared" ca="1" si="120"/>
        <v>0</v>
      </c>
      <c r="AI444" s="46">
        <f>IFERROR(SUMIFS('4.3期末全在庫'!$G:$G,'4.3期末全在庫'!$B:$B,'4.仕掛品(製品課)'!A444,'4.3期末全在庫'!$K:$K,"半製品"),"")</f>
        <v>0</v>
      </c>
      <c r="AJ444" s="47"/>
      <c r="AK444" s="46">
        <f t="shared" ca="1" si="121"/>
        <v>0</v>
      </c>
      <c r="AL444" s="48"/>
      <c r="AM444" s="50"/>
      <c r="AN444" s="7">
        <v>0</v>
      </c>
      <c r="AO444" s="4">
        <v>496.60379225835226</v>
      </c>
      <c r="AQ444" s="3" t="str">
        <f t="shared" ca="1" si="91"/>
        <v>ok</v>
      </c>
    </row>
    <row r="445" spans="1:43" ht="13.5" customHeight="1">
      <c r="A445" s="40">
        <v>20180200004</v>
      </c>
      <c r="B445" s="41" t="s">
        <v>514</v>
      </c>
      <c r="C445" s="41" t="s">
        <v>490</v>
      </c>
      <c r="D445" s="41"/>
      <c r="E445" s="41">
        <v>1000</v>
      </c>
      <c r="F445" s="41" t="s">
        <v>515</v>
      </c>
      <c r="G445" s="42">
        <f ca="1">IFERROR(VLOOKUP(F445,'[1]2.仕掛品(製造部)'!MY:NB,4,0),0)</f>
        <v>2.0879516745443318</v>
      </c>
      <c r="H445" s="43">
        <v>0</v>
      </c>
      <c r="I445" s="43"/>
      <c r="J445" s="43">
        <v>0</v>
      </c>
      <c r="K445" s="46">
        <f>IFERROR(SUMIF('4.4製品課実績'!$A:$A,'4.仕掛品(製品課)'!A445,'4.4製品課実績'!C:C),"")</f>
        <v>1044</v>
      </c>
      <c r="L445" s="46"/>
      <c r="M445" s="46"/>
      <c r="N445" s="46"/>
      <c r="O445" s="46"/>
      <c r="P445" s="46">
        <f t="shared" ca="1" si="109"/>
        <v>2179821.5482242825</v>
      </c>
      <c r="Q445" s="46">
        <f t="shared" ca="1" si="110"/>
        <v>2012368.4642832896</v>
      </c>
      <c r="R445" s="52">
        <f ca="1">SUMIF('4.1製品別資材価格'!$A:$C,A445,'4.1製品別資材価格'!$C:$C)</f>
        <v>0</v>
      </c>
      <c r="S445" s="46">
        <f t="shared" ca="1" si="111"/>
        <v>0</v>
      </c>
      <c r="T445" s="46">
        <f t="shared" ca="1" si="112"/>
        <v>0</v>
      </c>
      <c r="U445" s="46">
        <f>IFERROR(SUMIF('4.4製品課実績'!$A:$A,'4.仕掛品(製品課)'!A445,'4.4製品課実績'!D:D),"")</f>
        <v>0</v>
      </c>
      <c r="V445" s="46">
        <f t="shared" si="113"/>
        <v>0</v>
      </c>
      <c r="W445" s="46">
        <f>SUMIF('[1]2.7製造部生産分'!E:E,A:A,'[1]2.7製造部生産分'!I:I)</f>
        <v>780</v>
      </c>
      <c r="X445" s="46">
        <f t="shared" si="114"/>
        <v>45031.226514297152</v>
      </c>
      <c r="Y445" s="46"/>
      <c r="Z445" s="46">
        <f t="shared" si="115"/>
        <v>0</v>
      </c>
      <c r="AA445" s="46"/>
      <c r="AB445" s="46"/>
      <c r="AC445" s="46"/>
      <c r="AD445" s="46">
        <f t="shared" si="116"/>
        <v>1044</v>
      </c>
      <c r="AE445" s="46">
        <f t="shared" ca="1" si="117"/>
        <v>2057399.6907975867</v>
      </c>
      <c r="AF445" s="52">
        <f t="shared" ca="1" si="118"/>
        <v>1970.6893590015197</v>
      </c>
      <c r="AG445" s="46">
        <f t="shared" si="119"/>
        <v>0</v>
      </c>
      <c r="AH445" s="46">
        <f t="shared" ca="1" si="120"/>
        <v>0</v>
      </c>
      <c r="AI445" s="46">
        <f>IFERROR(SUMIFS('4.3期末全在庫'!$G:$G,'4.3期末全在庫'!$B:$B,'4.仕掛品(製品課)'!A445,'4.3期末全在庫'!$K:$K,"半製品"),"")</f>
        <v>0</v>
      </c>
      <c r="AJ445" s="47"/>
      <c r="AK445" s="46">
        <f t="shared" ca="1" si="121"/>
        <v>0</v>
      </c>
      <c r="AL445" s="48"/>
      <c r="AM445" s="50"/>
      <c r="AN445" s="7">
        <v>0</v>
      </c>
      <c r="AO445" s="4">
        <v>342.40832194012665</v>
      </c>
      <c r="AQ445" s="3" t="str">
        <f t="shared" ca="1" si="91"/>
        <v>ok</v>
      </c>
    </row>
    <row r="446" spans="1:43" ht="13.5" customHeight="1">
      <c r="A446" s="40">
        <v>20180500057</v>
      </c>
      <c r="B446" s="41" t="s">
        <v>516</v>
      </c>
      <c r="C446" s="41" t="s">
        <v>490</v>
      </c>
      <c r="D446" s="41"/>
      <c r="E446" s="41">
        <v>1000</v>
      </c>
      <c r="F446" s="41" t="s">
        <v>517</v>
      </c>
      <c r="G446" s="42">
        <f ca="1">IFERROR(VLOOKUP(F446,'[1]2.仕掛品(製造部)'!MY:NB,4,0),0)</f>
        <v>1.2952547947611213</v>
      </c>
      <c r="H446" s="43">
        <v>0</v>
      </c>
      <c r="I446" s="43"/>
      <c r="J446" s="43">
        <v>0</v>
      </c>
      <c r="K446" s="46">
        <f>IFERROR(SUMIF('4.4製品課実績'!$A:$A,'4.仕掛品(製品課)'!A446,'4.4製品課実績'!C:C),"")</f>
        <v>522</v>
      </c>
      <c r="L446" s="46"/>
      <c r="M446" s="46"/>
      <c r="N446" s="46"/>
      <c r="O446" s="46"/>
      <c r="P446" s="46">
        <f t="shared" ca="1" si="109"/>
        <v>676123.00286530529</v>
      </c>
      <c r="Q446" s="46">
        <f t="shared" ca="1" si="110"/>
        <v>624183.48421733617</v>
      </c>
      <c r="R446" s="52">
        <f ca="1">SUMIF('4.1製品別資材価格'!$A:$C,A446,'4.1製品別資材価格'!$C:$C)</f>
        <v>0</v>
      </c>
      <c r="S446" s="46">
        <f t="shared" ca="1" si="111"/>
        <v>0</v>
      </c>
      <c r="T446" s="46">
        <f t="shared" ca="1" si="112"/>
        <v>0</v>
      </c>
      <c r="U446" s="46">
        <f>IFERROR(SUMIF('4.4製品課実績'!$A:$A,'4.仕掛品(製品課)'!A446,'4.4製品課実績'!D:D),"")</f>
        <v>0</v>
      </c>
      <c r="V446" s="46">
        <f t="shared" si="113"/>
        <v>0</v>
      </c>
      <c r="W446" s="46">
        <f>SUMIF('[1]2.7製造部生産分'!E:E,A:A,'[1]2.7製造部生産分'!I:I)</f>
        <v>340</v>
      </c>
      <c r="X446" s="46">
        <f t="shared" si="114"/>
        <v>19628.996172898758</v>
      </c>
      <c r="Y446" s="46"/>
      <c r="Z446" s="46">
        <f t="shared" si="115"/>
        <v>0</v>
      </c>
      <c r="AA446" s="46"/>
      <c r="AB446" s="46"/>
      <c r="AC446" s="46"/>
      <c r="AD446" s="46">
        <f t="shared" si="116"/>
        <v>522</v>
      </c>
      <c r="AE446" s="46">
        <f t="shared" ca="1" si="117"/>
        <v>643812.48039023497</v>
      </c>
      <c r="AF446" s="52">
        <f t="shared" ca="1" si="118"/>
        <v>1233.3572421268868</v>
      </c>
      <c r="AG446" s="46">
        <f t="shared" si="119"/>
        <v>0</v>
      </c>
      <c r="AH446" s="46">
        <f t="shared" ca="1" si="120"/>
        <v>0</v>
      </c>
      <c r="AI446" s="46">
        <f>IFERROR(SUMIFS('4.3期末全在庫'!$G:$G,'4.3期末全在庫'!$B:$B,'4.仕掛品(製品課)'!A446,'4.3期末全在庫'!$K:$K,"半製品"),"")</f>
        <v>0</v>
      </c>
      <c r="AJ446" s="47"/>
      <c r="AK446" s="46">
        <f t="shared" ca="1" si="121"/>
        <v>0</v>
      </c>
      <c r="AL446" s="48"/>
      <c r="AM446" s="50"/>
      <c r="AN446" s="7">
        <v>0</v>
      </c>
      <c r="AO446" s="4">
        <v>140.33772245221246</v>
      </c>
      <c r="AQ446" s="3" t="str">
        <f t="shared" ca="1" si="91"/>
        <v>ok</v>
      </c>
    </row>
    <row r="447" spans="1:43" ht="13.5" customHeight="1">
      <c r="A447" s="40">
        <v>20191100098</v>
      </c>
      <c r="B447" s="41" t="s">
        <v>518</v>
      </c>
      <c r="C447" s="41" t="s">
        <v>490</v>
      </c>
      <c r="D447" s="41"/>
      <c r="E447" s="41">
        <v>20000</v>
      </c>
      <c r="F447" s="41" t="s">
        <v>45</v>
      </c>
      <c r="G447" s="42">
        <f ca="1">IFERROR(VLOOKUP(F447,'[1]2.仕掛品(製造部)'!MY:NB,4,0),0)</f>
        <v>1.2657092176984073</v>
      </c>
      <c r="H447" s="43">
        <v>0</v>
      </c>
      <c r="I447" s="43"/>
      <c r="J447" s="43">
        <v>0</v>
      </c>
      <c r="K447" s="46">
        <f>IFERROR(SUMIF('4.4製品課実績'!$A:$A,'4.仕掛品(製品課)'!A447,'4.4製品課実績'!C:C),"")</f>
        <v>105</v>
      </c>
      <c r="L447" s="46"/>
      <c r="M447" s="46"/>
      <c r="N447" s="46"/>
      <c r="O447" s="46"/>
      <c r="P447" s="46">
        <f t="shared" ca="1" si="109"/>
        <v>2657989.3571666554</v>
      </c>
      <c r="Q447" s="46">
        <f t="shared" ca="1" si="110"/>
        <v>2453803.5992533667</v>
      </c>
      <c r="R447" s="52">
        <f ca="1">SUMIF('4.1製品別資材価格'!$A:$C,A447,'4.1製品別資材価格'!$C:$C)</f>
        <v>0</v>
      </c>
      <c r="S447" s="46">
        <f t="shared" ca="1" si="111"/>
        <v>0</v>
      </c>
      <c r="T447" s="46">
        <f t="shared" ca="1" si="112"/>
        <v>0</v>
      </c>
      <c r="U447" s="46">
        <f>IFERROR(SUMIF('4.4製品課実績'!$A:$A,'4.仕掛品(製品課)'!A447,'4.4製品課実績'!D:D),"")</f>
        <v>0</v>
      </c>
      <c r="V447" s="46">
        <f t="shared" si="113"/>
        <v>0</v>
      </c>
      <c r="W447" s="46">
        <f>SUMIF('[1]2.7製造部生産分'!E:E,A:A,'[1]2.7製造部生産分'!I:I)</f>
        <v>603.08008213552364</v>
      </c>
      <c r="X447" s="46">
        <f t="shared" si="114"/>
        <v>34817.225365263716</v>
      </c>
      <c r="Y447" s="46"/>
      <c r="Z447" s="46">
        <f t="shared" si="115"/>
        <v>0</v>
      </c>
      <c r="AA447" s="46"/>
      <c r="AB447" s="46"/>
      <c r="AC447" s="46"/>
      <c r="AD447" s="46">
        <f t="shared" si="116"/>
        <v>105</v>
      </c>
      <c r="AE447" s="46">
        <f t="shared" ca="1" si="117"/>
        <v>2488620.8246186306</v>
      </c>
      <c r="AF447" s="52">
        <f t="shared" ca="1" si="118"/>
        <v>23701.150710653623</v>
      </c>
      <c r="AG447" s="46">
        <f t="shared" si="119"/>
        <v>0</v>
      </c>
      <c r="AH447" s="46">
        <f t="shared" ca="1" si="120"/>
        <v>0</v>
      </c>
      <c r="AI447" s="46">
        <f>IFERROR(SUMIFS('4.3期末全在庫'!$G:$G,'4.3期末全在庫'!$B:$B,'4.仕掛品(製品課)'!A447,'4.3期末全在庫'!$K:$K,"半製品"),"")</f>
        <v>0</v>
      </c>
      <c r="AJ447" s="47"/>
      <c r="AK447" s="46">
        <f t="shared" ca="1" si="121"/>
        <v>0</v>
      </c>
      <c r="AL447" s="48"/>
      <c r="AM447" s="50"/>
      <c r="AN447" s="7">
        <v>0</v>
      </c>
      <c r="AO447" s="4">
        <v>0</v>
      </c>
      <c r="AQ447" s="3" t="str">
        <f t="shared" ca="1" si="91"/>
        <v>ok</v>
      </c>
    </row>
    <row r="448" spans="1:43" ht="13.5" customHeight="1">
      <c r="A448" s="40">
        <v>20201200034</v>
      </c>
      <c r="B448" s="41" t="s">
        <v>519</v>
      </c>
      <c r="C448" s="41" t="s">
        <v>490</v>
      </c>
      <c r="D448" s="41"/>
      <c r="E448" s="41">
        <v>1000</v>
      </c>
      <c r="F448" s="41" t="s">
        <v>191</v>
      </c>
      <c r="G448" s="42">
        <f ca="1">IFERROR(VLOOKUP(F448,'[1]2.仕掛品(製造部)'!MY:NB,4,0),0)</f>
        <v>1.5731245205740305</v>
      </c>
      <c r="H448" s="43">
        <v>0</v>
      </c>
      <c r="I448" s="43"/>
      <c r="J448" s="43">
        <v>0</v>
      </c>
      <c r="K448" s="46">
        <f>IFERROR(SUMIF('4.4製品課実績'!$A:$A,'4.仕掛品(製品課)'!A448,'4.4製品課実績'!C:C),"")</f>
        <v>0</v>
      </c>
      <c r="L448" s="46"/>
      <c r="M448" s="46"/>
      <c r="N448" s="46"/>
      <c r="O448" s="46"/>
      <c r="P448" s="46">
        <f t="shared" ca="1" si="109"/>
        <v>0</v>
      </c>
      <c r="Q448" s="46">
        <f t="shared" ca="1" si="110"/>
        <v>0</v>
      </c>
      <c r="R448" s="52">
        <f ca="1">SUMIF('4.1製品別資材価格'!$A:$C,A448,'4.1製品別資材価格'!$C:$C)</f>
        <v>0</v>
      </c>
      <c r="S448" s="46">
        <f t="shared" ca="1" si="111"/>
        <v>0</v>
      </c>
      <c r="T448" s="46">
        <f t="shared" ca="1" si="112"/>
        <v>0</v>
      </c>
      <c r="U448" s="46">
        <f>IFERROR(SUMIF('4.4製品課実績'!$A:$A,'4.仕掛品(製品課)'!A448,'4.4製品課実績'!D:D),"")</f>
        <v>0</v>
      </c>
      <c r="V448" s="46">
        <f t="shared" si="113"/>
        <v>0</v>
      </c>
      <c r="W448" s="46">
        <f>SUMIF('[1]2.7製造部生産分'!E:E,A:A,'[1]2.7製造部生産分'!I:I)</f>
        <v>0</v>
      </c>
      <c r="X448" s="46">
        <f t="shared" si="114"/>
        <v>0</v>
      </c>
      <c r="Y448" s="46"/>
      <c r="Z448" s="46">
        <f t="shared" si="115"/>
        <v>0</v>
      </c>
      <c r="AA448" s="46"/>
      <c r="AB448" s="46"/>
      <c r="AC448" s="46"/>
      <c r="AD448" s="46">
        <f t="shared" si="116"/>
        <v>0</v>
      </c>
      <c r="AE448" s="46">
        <f t="shared" ca="1" si="117"/>
        <v>0</v>
      </c>
      <c r="AF448" s="52">
        <f t="shared" ca="1" si="118"/>
        <v>0</v>
      </c>
      <c r="AG448" s="46">
        <f t="shared" si="119"/>
        <v>0</v>
      </c>
      <c r="AH448" s="46">
        <f t="shared" ca="1" si="120"/>
        <v>0</v>
      </c>
      <c r="AI448" s="46">
        <f>IFERROR(SUMIFS('4.3期末全在庫'!$G:$G,'4.3期末全在庫'!$B:$B,'4.仕掛品(製品課)'!A448,'4.3期末全在庫'!$K:$K,"半製品"),"")</f>
        <v>0</v>
      </c>
      <c r="AJ448" s="47"/>
      <c r="AK448" s="46">
        <f t="shared" ca="1" si="121"/>
        <v>0</v>
      </c>
      <c r="AL448" s="48"/>
      <c r="AM448" s="50"/>
      <c r="AN448" s="7">
        <v>0</v>
      </c>
      <c r="AO448" s="4">
        <v>0</v>
      </c>
      <c r="AQ448" s="3">
        <f t="shared" ca="1" si="91"/>
        <v>0</v>
      </c>
    </row>
    <row r="449" spans="1:43" ht="13.5" customHeight="1">
      <c r="A449" s="40">
        <v>20210300049</v>
      </c>
      <c r="B449" s="41" t="s">
        <v>520</v>
      </c>
      <c r="C449" s="41" t="s">
        <v>490</v>
      </c>
      <c r="D449" s="41"/>
      <c r="E449" s="41">
        <v>1000</v>
      </c>
      <c r="F449" s="41" t="s">
        <v>521</v>
      </c>
      <c r="G449" s="42">
        <f ca="1">IFERROR(VLOOKUP(F449,'[1]2.仕掛品(製造部)'!MY:NB,4,0),0)</f>
        <v>0.76025529744318365</v>
      </c>
      <c r="H449" s="43">
        <v>0</v>
      </c>
      <c r="I449" s="43"/>
      <c r="J449" s="43">
        <v>0</v>
      </c>
      <c r="K449" s="46">
        <f>IFERROR(SUMIF('4.4製品課実績'!$A:$A,'4.仕掛品(製品課)'!A449,'4.4製品課実績'!C:C),"")</f>
        <v>50</v>
      </c>
      <c r="L449" s="46"/>
      <c r="M449" s="46"/>
      <c r="N449" s="46"/>
      <c r="O449" s="46"/>
      <c r="P449" s="46">
        <f t="shared" ca="1" si="109"/>
        <v>38012.764872159183</v>
      </c>
      <c r="Q449" s="46">
        <f t="shared" ca="1" si="110"/>
        <v>35092.638354393443</v>
      </c>
      <c r="R449" s="52">
        <f ca="1">SUMIF('4.1製品別資材価格'!$A:$C,A449,'4.1製品別資材価格'!$C:$C)</f>
        <v>9.2098805573988063</v>
      </c>
      <c r="S449" s="46">
        <f t="shared" ca="1" si="111"/>
        <v>460.49402786994034</v>
      </c>
      <c r="T449" s="46">
        <f t="shared" ca="1" si="112"/>
        <v>364.05935786195772</v>
      </c>
      <c r="U449" s="46">
        <f>IFERROR(SUMIF('4.4製品課実績'!$A:$A,'4.仕掛品(製品課)'!A449,'4.4製品課実績'!D:D),"")</f>
        <v>0</v>
      </c>
      <c r="V449" s="46">
        <f t="shared" si="113"/>
        <v>0</v>
      </c>
      <c r="W449" s="46">
        <f>SUMIF('[1]2.7製造部生産分'!E:E,A:A,'[1]2.7製造部生産分'!I:I)</f>
        <v>180</v>
      </c>
      <c r="X449" s="46">
        <f t="shared" si="114"/>
        <v>10391.821503299343</v>
      </c>
      <c r="Y449" s="46"/>
      <c r="Z449" s="46">
        <f t="shared" si="115"/>
        <v>0</v>
      </c>
      <c r="AA449" s="46"/>
      <c r="AB449" s="46"/>
      <c r="AC449" s="46"/>
      <c r="AD449" s="46">
        <f t="shared" si="116"/>
        <v>50</v>
      </c>
      <c r="AE449" s="46">
        <f t="shared" ca="1" si="117"/>
        <v>45848.519215554741</v>
      </c>
      <c r="AF449" s="52">
        <f t="shared" ca="1" si="118"/>
        <v>916.97038431109479</v>
      </c>
      <c r="AG449" s="46">
        <f t="shared" si="119"/>
        <v>0</v>
      </c>
      <c r="AH449" s="46">
        <f t="shared" ca="1" si="120"/>
        <v>0</v>
      </c>
      <c r="AI449" s="46">
        <f>IFERROR(SUMIFS('4.3期末全在庫'!$G:$G,'4.3期末全在庫'!$B:$B,'4.仕掛品(製品課)'!A449,'4.3期末全在庫'!$K:$K,"半製品"),"")</f>
        <v>0</v>
      </c>
      <c r="AJ449" s="47"/>
      <c r="AK449" s="46">
        <f t="shared" ca="1" si="121"/>
        <v>0</v>
      </c>
      <c r="AL449" s="48"/>
      <c r="AM449" s="50"/>
      <c r="AN449" s="7">
        <v>0</v>
      </c>
      <c r="AO449" s="4">
        <v>248.08097570810074</v>
      </c>
      <c r="AQ449" s="3" t="str">
        <f t="shared" ca="1" si="91"/>
        <v>ok</v>
      </c>
    </row>
    <row r="450" spans="1:43" ht="13.5" customHeight="1">
      <c r="A450" s="40">
        <v>20230700046</v>
      </c>
      <c r="B450" s="51" t="s">
        <v>522</v>
      </c>
      <c r="C450" s="41" t="s">
        <v>490</v>
      </c>
      <c r="D450" s="41"/>
      <c r="E450" s="41">
        <v>1000</v>
      </c>
      <c r="F450" s="41" t="s">
        <v>523</v>
      </c>
      <c r="G450" s="42">
        <f ca="1">IFERROR(VLOOKUP(F450,'[1]2.仕掛品(製造部)'!MY:NB,4,0),0)</f>
        <v>0</v>
      </c>
      <c r="H450" s="43">
        <v>0</v>
      </c>
      <c r="I450" s="43"/>
      <c r="J450" s="43">
        <v>0</v>
      </c>
      <c r="K450" s="46">
        <f>IFERROR(SUMIF('4.4製品課実績'!$A:$A,'4.仕掛品(製品課)'!A450,'4.4製品課実績'!C:C),"")</f>
        <v>0</v>
      </c>
      <c r="L450" s="46"/>
      <c r="M450" s="46"/>
      <c r="N450" s="46"/>
      <c r="O450" s="46"/>
      <c r="P450" s="46">
        <f t="shared" ca="1" si="109"/>
        <v>0</v>
      </c>
      <c r="Q450" s="46">
        <f t="shared" ca="1" si="110"/>
        <v>0</v>
      </c>
      <c r="R450" s="52">
        <f ca="1">SUMIF('4.1製品別資材価格'!$A:$C,A450,'4.1製品別資材価格'!$C:$C)</f>
        <v>0</v>
      </c>
      <c r="S450" s="46">
        <f t="shared" ca="1" si="111"/>
        <v>0</v>
      </c>
      <c r="T450" s="46">
        <f t="shared" ca="1" si="112"/>
        <v>0</v>
      </c>
      <c r="U450" s="46">
        <f>IFERROR(SUMIF('4.4製品課実績'!$A:$A,'4.仕掛品(製品課)'!A450,'4.4製品課実績'!D:D),"")</f>
        <v>0</v>
      </c>
      <c r="V450" s="46">
        <f t="shared" si="113"/>
        <v>0</v>
      </c>
      <c r="W450" s="46">
        <f>SUMIF('[1]2.7製造部生産分'!E:E,A:A,'[1]2.7製造部生産分'!I:I)</f>
        <v>0</v>
      </c>
      <c r="X450" s="46">
        <f t="shared" si="114"/>
        <v>0</v>
      </c>
      <c r="Y450" s="46"/>
      <c r="Z450" s="46">
        <f t="shared" si="115"/>
        <v>0</v>
      </c>
      <c r="AA450" s="46"/>
      <c r="AB450" s="46"/>
      <c r="AC450" s="46"/>
      <c r="AD450" s="46">
        <f t="shared" si="116"/>
        <v>0</v>
      </c>
      <c r="AE450" s="46">
        <f t="shared" ca="1" si="117"/>
        <v>0</v>
      </c>
      <c r="AF450" s="52">
        <f t="shared" ca="1" si="118"/>
        <v>0</v>
      </c>
      <c r="AG450" s="46">
        <f t="shared" si="119"/>
        <v>0</v>
      </c>
      <c r="AH450" s="46">
        <f t="shared" ca="1" si="120"/>
        <v>0</v>
      </c>
      <c r="AI450" s="46">
        <f>IFERROR(SUMIFS('4.3期末全在庫'!$G:$G,'4.3期末全在庫'!$B:$B,'4.仕掛品(製品課)'!A450,'4.3期末全在庫'!$K:$K,"半製品"),"")</f>
        <v>0</v>
      </c>
      <c r="AJ450" s="47"/>
      <c r="AK450" s="46">
        <f t="shared" ca="1" si="121"/>
        <v>0</v>
      </c>
      <c r="AL450" s="48"/>
      <c r="AM450" s="50"/>
      <c r="AN450" s="7"/>
      <c r="AQ450" s="3">
        <f t="shared" ca="1" si="91"/>
        <v>0</v>
      </c>
    </row>
    <row r="451" spans="1:43" ht="13.5" customHeight="1">
      <c r="A451" s="40">
        <v>20231100020</v>
      </c>
      <c r="B451" s="51" t="s">
        <v>524</v>
      </c>
      <c r="C451" s="41" t="s">
        <v>490</v>
      </c>
      <c r="D451" s="41"/>
      <c r="E451" s="41">
        <v>1000</v>
      </c>
      <c r="F451" s="41" t="s">
        <v>525</v>
      </c>
      <c r="G451" s="42">
        <f ca="1">IFERROR(VLOOKUP(F451,'[1]2.仕掛品(製造部)'!MY:NB,4,0),0)</f>
        <v>4.9804165987160882</v>
      </c>
      <c r="H451" s="43">
        <v>0</v>
      </c>
      <c r="I451" s="43"/>
      <c r="J451" s="43">
        <v>0</v>
      </c>
      <c r="K451" s="46">
        <f>IFERROR(SUMIF('4.4製品課実績'!$A:$A,'4.仕掛品(製品課)'!A451,'4.4製品課実績'!C:C),"")</f>
        <v>0</v>
      </c>
      <c r="L451" s="46"/>
      <c r="M451" s="46"/>
      <c r="N451" s="46"/>
      <c r="O451" s="46"/>
      <c r="P451" s="46">
        <f t="shared" ca="1" si="109"/>
        <v>0</v>
      </c>
      <c r="Q451" s="46">
        <f t="shared" ca="1" si="110"/>
        <v>0</v>
      </c>
      <c r="R451" s="52">
        <f ca="1">SUMIF('4.1製品別資材価格'!$A:$C,A451,'4.1製品別資材価格'!$C:$C)</f>
        <v>0</v>
      </c>
      <c r="S451" s="46">
        <f t="shared" ca="1" si="111"/>
        <v>0</v>
      </c>
      <c r="T451" s="46">
        <f t="shared" ca="1" si="112"/>
        <v>0</v>
      </c>
      <c r="U451" s="46">
        <f>IFERROR(SUMIF('4.4製品課実績'!$A:$A,'4.仕掛品(製品課)'!A451,'4.4製品課実績'!D:D),"")</f>
        <v>0</v>
      </c>
      <c r="V451" s="46">
        <f t="shared" si="113"/>
        <v>0</v>
      </c>
      <c r="W451" s="46">
        <f>SUMIF('[1]2.7製造部生産分'!E:E,A:A,'[1]2.7製造部生産分'!I:I)</f>
        <v>0</v>
      </c>
      <c r="X451" s="46">
        <f t="shared" si="114"/>
        <v>0</v>
      </c>
      <c r="Y451" s="46"/>
      <c r="Z451" s="46">
        <f t="shared" si="115"/>
        <v>0</v>
      </c>
      <c r="AA451" s="46"/>
      <c r="AB451" s="46"/>
      <c r="AC451" s="46"/>
      <c r="AD451" s="46">
        <f t="shared" si="116"/>
        <v>0</v>
      </c>
      <c r="AE451" s="46">
        <f t="shared" ca="1" si="117"/>
        <v>0</v>
      </c>
      <c r="AF451" s="52">
        <f t="shared" ca="1" si="118"/>
        <v>0</v>
      </c>
      <c r="AG451" s="46">
        <f t="shared" si="119"/>
        <v>0</v>
      </c>
      <c r="AH451" s="46">
        <f t="shared" ca="1" si="120"/>
        <v>0</v>
      </c>
      <c r="AI451" s="46">
        <f>IFERROR(SUMIFS('4.3期末全在庫'!$G:$G,'4.3期末全在庫'!$B:$B,'4.仕掛品(製品課)'!A451,'4.3期末全在庫'!$K:$K,"半製品"),"")</f>
        <v>0</v>
      </c>
      <c r="AJ451" s="47"/>
      <c r="AK451" s="46">
        <f t="shared" ca="1" si="121"/>
        <v>0</v>
      </c>
      <c r="AL451" s="48"/>
      <c r="AM451" s="50"/>
      <c r="AN451" s="7"/>
      <c r="AQ451" s="3">
        <f t="shared" ca="1" si="91"/>
        <v>0</v>
      </c>
    </row>
    <row r="452" spans="1:43" ht="13.5" customHeight="1">
      <c r="A452" s="40">
        <v>20240100001</v>
      </c>
      <c r="B452" s="51" t="s">
        <v>526</v>
      </c>
      <c r="C452" s="41" t="s">
        <v>490</v>
      </c>
      <c r="D452" s="41"/>
      <c r="E452" s="41">
        <v>1000</v>
      </c>
      <c r="F452" s="41" t="s">
        <v>527</v>
      </c>
      <c r="G452" s="42">
        <f ca="1">IFERROR(VLOOKUP(F452,'[1]2.仕掛品(製造部)'!MY:NB,4,0),0)</f>
        <v>3.1321260212047015</v>
      </c>
      <c r="H452" s="43">
        <v>0</v>
      </c>
      <c r="I452" s="43"/>
      <c r="J452" s="43">
        <v>0</v>
      </c>
      <c r="K452" s="46">
        <f>IFERROR(SUMIF('4.4製品課実績'!$A:$A,'4.仕掛品(製品課)'!A452,'4.4製品課実績'!C:C),"")</f>
        <v>522</v>
      </c>
      <c r="L452" s="46"/>
      <c r="M452" s="46"/>
      <c r="N452" s="46"/>
      <c r="O452" s="46"/>
      <c r="P452" s="46">
        <f t="shared" ca="1" si="109"/>
        <v>1634969.7830688541</v>
      </c>
      <c r="Q452" s="46">
        <f t="shared" ca="1" si="110"/>
        <v>1509372.0099170832</v>
      </c>
      <c r="R452" s="52">
        <f ca="1">SUMIF('4.1製品別資材価格'!$A:$C,A452,'4.1製品別資材価格'!$C:$C)</f>
        <v>0</v>
      </c>
      <c r="S452" s="46">
        <f t="shared" ca="1" si="111"/>
        <v>0</v>
      </c>
      <c r="T452" s="46">
        <f t="shared" ca="1" si="112"/>
        <v>0</v>
      </c>
      <c r="U452" s="46">
        <f>IFERROR(SUMIF('4.4製品課実績'!$A:$A,'4.仕掛品(製品課)'!A452,'4.4製品課実績'!D:D),"")</f>
        <v>0</v>
      </c>
      <c r="V452" s="46">
        <f t="shared" si="113"/>
        <v>0</v>
      </c>
      <c r="W452" s="46">
        <f>SUMIF('[1]2.7製造部生産分'!E:E,A:A,'[1]2.7製造部生産分'!I:I)</f>
        <v>660</v>
      </c>
      <c r="X452" s="46">
        <f t="shared" si="114"/>
        <v>38103.345512097592</v>
      </c>
      <c r="Y452" s="46"/>
      <c r="Z452" s="46">
        <f t="shared" si="115"/>
        <v>0</v>
      </c>
      <c r="AA452" s="46"/>
      <c r="AB452" s="46"/>
      <c r="AC452" s="46"/>
      <c r="AD452" s="46">
        <f t="shared" si="116"/>
        <v>522</v>
      </c>
      <c r="AE452" s="46">
        <f t="shared" ca="1" si="117"/>
        <v>1547475.3554291809</v>
      </c>
      <c r="AF452" s="52">
        <f t="shared" ca="1" si="118"/>
        <v>2964.5121751516876</v>
      </c>
      <c r="AG452" s="46">
        <f t="shared" si="119"/>
        <v>0</v>
      </c>
      <c r="AH452" s="46">
        <f t="shared" ca="1" si="120"/>
        <v>0</v>
      </c>
      <c r="AI452" s="46">
        <f>IFERROR(SUMIFS('4.3期末全在庫'!$G:$G,'4.3期末全在庫'!$B:$B,'4.仕掛品(製品課)'!A452,'4.3期末全在庫'!$K:$K,"半製品"),"")</f>
        <v>0</v>
      </c>
      <c r="AJ452" s="47"/>
      <c r="AK452" s="46">
        <f t="shared" ca="1" si="121"/>
        <v>0</v>
      </c>
      <c r="AL452" s="48"/>
      <c r="AM452" s="50"/>
      <c r="AN452" s="7"/>
      <c r="AQ452" s="3" t="str">
        <f t="shared" ca="1" si="91"/>
        <v>ok</v>
      </c>
    </row>
    <row r="453" spans="1:43" ht="13.5" customHeight="1">
      <c r="A453" s="40">
        <v>20240200017</v>
      </c>
      <c r="B453" s="51" t="s">
        <v>528</v>
      </c>
      <c r="C453" s="41" t="s">
        <v>490</v>
      </c>
      <c r="D453" s="41"/>
      <c r="E453" s="41">
        <v>20000</v>
      </c>
      <c r="F453" s="41" t="s">
        <v>45</v>
      </c>
      <c r="G453" s="42">
        <f ca="1">IFERROR(VLOOKUP(F453,'[1]2.仕掛品(製造部)'!MY:NB,4,0),0)</f>
        <v>1.2657092176984073</v>
      </c>
      <c r="H453" s="43">
        <v>0</v>
      </c>
      <c r="I453" s="43"/>
      <c r="J453" s="43">
        <v>0</v>
      </c>
      <c r="K453" s="46">
        <f>IFERROR(SUMIF('4.4製品課実績'!$A:$A,'4.仕掛品(製品課)'!A453,'4.4製品課実績'!C:C),"")</f>
        <v>0</v>
      </c>
      <c r="L453" s="46"/>
      <c r="M453" s="46"/>
      <c r="N453" s="46"/>
      <c r="O453" s="46"/>
      <c r="P453" s="46">
        <f t="shared" ca="1" si="109"/>
        <v>0</v>
      </c>
      <c r="Q453" s="46">
        <f t="shared" ca="1" si="110"/>
        <v>0</v>
      </c>
      <c r="R453" s="52">
        <f ca="1">SUMIF('4.1製品別資材価格'!$A:$C,A453,'4.1製品別資材価格'!$C:$C)</f>
        <v>0</v>
      </c>
      <c r="S453" s="46">
        <f t="shared" ca="1" si="111"/>
        <v>0</v>
      </c>
      <c r="T453" s="46">
        <f t="shared" ca="1" si="112"/>
        <v>0</v>
      </c>
      <c r="U453" s="46">
        <f>IFERROR(SUMIF('4.4製品課実績'!$A:$A,'4.仕掛品(製品課)'!A453,'4.4製品課実績'!D:D),"")</f>
        <v>0</v>
      </c>
      <c r="V453" s="46">
        <f t="shared" si="113"/>
        <v>0</v>
      </c>
      <c r="W453" s="46">
        <f>SUMIF('[1]2.7製造部生産分'!E:E,A:A,'[1]2.7製造部生産分'!I:I)</f>
        <v>0</v>
      </c>
      <c r="X453" s="46">
        <f t="shared" si="114"/>
        <v>0</v>
      </c>
      <c r="Y453" s="46"/>
      <c r="Z453" s="46">
        <f t="shared" si="115"/>
        <v>0</v>
      </c>
      <c r="AA453" s="46"/>
      <c r="AB453" s="46"/>
      <c r="AC453" s="46"/>
      <c r="AD453" s="46">
        <f t="shared" si="116"/>
        <v>0</v>
      </c>
      <c r="AE453" s="46">
        <f t="shared" ca="1" si="117"/>
        <v>0</v>
      </c>
      <c r="AF453" s="52">
        <f t="shared" ca="1" si="118"/>
        <v>0</v>
      </c>
      <c r="AG453" s="46">
        <f t="shared" si="119"/>
        <v>0</v>
      </c>
      <c r="AH453" s="46">
        <f t="shared" ca="1" si="120"/>
        <v>0</v>
      </c>
      <c r="AI453" s="46">
        <f>IFERROR(SUMIFS('4.3期末全在庫'!$G:$G,'4.3期末全在庫'!$B:$B,'4.仕掛品(製品課)'!A453,'4.3期末全在庫'!$K:$K,"半製品"),"")</f>
        <v>0</v>
      </c>
      <c r="AJ453" s="47"/>
      <c r="AK453" s="46">
        <f t="shared" ca="1" si="121"/>
        <v>0</v>
      </c>
      <c r="AL453" s="48"/>
      <c r="AM453" s="50"/>
      <c r="AN453" s="7">
        <v>0</v>
      </c>
      <c r="AO453" s="4">
        <v>0</v>
      </c>
      <c r="AQ453" s="3">
        <f t="shared" ca="1" si="91"/>
        <v>0</v>
      </c>
    </row>
    <row r="454" spans="1:43" ht="13.5" customHeight="1">
      <c r="A454" s="40">
        <v>20220300014</v>
      </c>
      <c r="B454" s="51" t="s">
        <v>529</v>
      </c>
      <c r="C454" s="41" t="s">
        <v>490</v>
      </c>
      <c r="D454" s="41"/>
      <c r="E454" s="41">
        <v>1000</v>
      </c>
      <c r="F454" s="41" t="s">
        <v>191</v>
      </c>
      <c r="G454" s="42">
        <f ca="1">IFERROR(VLOOKUP(F454,'[1]2.仕掛品(製造部)'!MY:NB,4,0),0)</f>
        <v>1.5731245205740305</v>
      </c>
      <c r="H454" s="43"/>
      <c r="I454" s="43"/>
      <c r="J454" s="43"/>
      <c r="K454" s="46">
        <f>IFERROR(SUMIF('4.4製品課実績'!$A:$A,'4.仕掛品(製品課)'!A454,'4.4製品課実績'!C:C),"")</f>
        <v>6000</v>
      </c>
      <c r="L454" s="46"/>
      <c r="M454" s="46"/>
      <c r="N454" s="46"/>
      <c r="O454" s="46"/>
      <c r="P454" s="46">
        <f t="shared" ca="1" si="109"/>
        <v>9438747.1234441828</v>
      </c>
      <c r="Q454" s="46">
        <f t="shared" ca="1" si="110"/>
        <v>8713666.0654798541</v>
      </c>
      <c r="R454" s="52">
        <f ca="1">SUMIF('4.1製品別資材価格'!$A:$C,A454,'4.1製品別資材価格'!$C:$C)</f>
        <v>0</v>
      </c>
      <c r="S454" s="46">
        <f t="shared" ca="1" si="111"/>
        <v>0</v>
      </c>
      <c r="T454" s="46">
        <f t="shared" ca="1" si="112"/>
        <v>0</v>
      </c>
      <c r="U454" s="46">
        <f>IFERROR(SUMIF('4.4製品課実績'!$A:$A,'4.仕掛品(製品課)'!A454,'4.4製品課実績'!D:D),"")</f>
        <v>0</v>
      </c>
      <c r="V454" s="46">
        <f t="shared" si="113"/>
        <v>0</v>
      </c>
      <c r="W454" s="46">
        <f>SUMIF('[1]2.7製造部生産分'!E:E,A:A,'[1]2.7製造部生産分'!I:I)</f>
        <v>1110</v>
      </c>
      <c r="X454" s="46">
        <f t="shared" si="114"/>
        <v>64082.899270345944</v>
      </c>
      <c r="Y454" s="46"/>
      <c r="Z454" s="46">
        <f t="shared" si="115"/>
        <v>0</v>
      </c>
      <c r="AA454" s="46"/>
      <c r="AB454" s="46"/>
      <c r="AC454" s="46"/>
      <c r="AD454" s="46">
        <f t="shared" si="116"/>
        <v>6000</v>
      </c>
      <c r="AE454" s="46">
        <f t="shared" ca="1" si="117"/>
        <v>8777748.9647502005</v>
      </c>
      <c r="AF454" s="52">
        <f t="shared" ca="1" si="118"/>
        <v>1462.9581607917</v>
      </c>
      <c r="AG454" s="46">
        <f t="shared" si="119"/>
        <v>0</v>
      </c>
      <c r="AH454" s="46">
        <f t="shared" ca="1" si="120"/>
        <v>0</v>
      </c>
      <c r="AI454" s="46">
        <f>IFERROR(SUMIFS('4.3期末全在庫'!$G:$G,'4.3期末全在庫'!$B:$B,'4.仕掛品(製品課)'!A454,'4.3期末全在庫'!$K:$K,"半製品"),"")</f>
        <v>0</v>
      </c>
      <c r="AJ454" s="47"/>
      <c r="AK454" s="46">
        <f t="shared" ca="1" si="121"/>
        <v>0</v>
      </c>
      <c r="AL454" s="48"/>
      <c r="AM454" s="50"/>
      <c r="AN454" s="7"/>
      <c r="AQ454" s="3" t="str">
        <f t="shared" ca="1" si="91"/>
        <v>ok</v>
      </c>
    </row>
    <row r="455" spans="1:43" ht="13.5" customHeight="1">
      <c r="A455" s="40"/>
      <c r="B455" s="51"/>
      <c r="C455" s="41"/>
      <c r="D455" s="41"/>
      <c r="E455" s="41"/>
      <c r="F455" s="41"/>
      <c r="G455" s="42"/>
      <c r="H455" s="43"/>
      <c r="I455" s="43"/>
      <c r="J455" s="43"/>
      <c r="K455" s="46"/>
      <c r="L455" s="46"/>
      <c r="M455" s="46"/>
      <c r="N455" s="46"/>
      <c r="O455" s="46"/>
      <c r="P455" s="46"/>
      <c r="Q455" s="46"/>
      <c r="R455" s="52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52"/>
      <c r="AG455" s="46"/>
      <c r="AH455" s="46"/>
      <c r="AI455" s="46"/>
      <c r="AJ455" s="47"/>
      <c r="AK455" s="46"/>
      <c r="AL455" s="48"/>
      <c r="AM455" s="50"/>
      <c r="AN455" s="7"/>
      <c r="AQ455" s="3">
        <f t="shared" si="91"/>
        <v>0</v>
      </c>
    </row>
    <row r="456" spans="1:43" ht="13.5" customHeight="1">
      <c r="A456" s="40"/>
      <c r="B456" s="51"/>
      <c r="C456" s="41"/>
      <c r="D456" s="41"/>
      <c r="E456" s="41"/>
      <c r="F456" s="41"/>
      <c r="G456" s="42"/>
      <c r="H456" s="43"/>
      <c r="I456" s="43"/>
      <c r="J456" s="43"/>
      <c r="K456" s="46"/>
      <c r="L456" s="46"/>
      <c r="M456" s="46"/>
      <c r="N456" s="46"/>
      <c r="O456" s="46"/>
      <c r="P456" s="46"/>
      <c r="Q456" s="46"/>
      <c r="R456" s="52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52"/>
      <c r="AG456" s="46"/>
      <c r="AH456" s="46"/>
      <c r="AI456" s="46"/>
      <c r="AJ456" s="47"/>
      <c r="AK456" s="46"/>
      <c r="AL456" s="48"/>
      <c r="AM456" s="50"/>
      <c r="AN456" s="7"/>
      <c r="AQ456" s="3">
        <f t="shared" si="91"/>
        <v>0</v>
      </c>
    </row>
    <row r="457" spans="1:43" ht="13.5" customHeight="1">
      <c r="A457" s="40"/>
      <c r="B457" s="51"/>
      <c r="C457" s="41"/>
      <c r="D457" s="41"/>
      <c r="E457" s="41"/>
      <c r="F457" s="41"/>
      <c r="G457" s="42"/>
      <c r="H457" s="43"/>
      <c r="I457" s="43"/>
      <c r="J457" s="43"/>
      <c r="K457" s="46"/>
      <c r="L457" s="46"/>
      <c r="M457" s="46"/>
      <c r="N457" s="46"/>
      <c r="O457" s="46"/>
      <c r="P457" s="46"/>
      <c r="Q457" s="46"/>
      <c r="R457" s="52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52"/>
      <c r="AG457" s="46"/>
      <c r="AH457" s="46"/>
      <c r="AI457" s="46"/>
      <c r="AJ457" s="47"/>
      <c r="AK457" s="46"/>
      <c r="AL457" s="48"/>
      <c r="AM457" s="50"/>
      <c r="AN457" s="7"/>
      <c r="AQ457" s="3">
        <f t="shared" si="91"/>
        <v>0</v>
      </c>
    </row>
    <row r="458" spans="1:43" ht="13.5" customHeight="1">
      <c r="A458" s="40"/>
      <c r="B458" s="51"/>
      <c r="C458" s="41"/>
      <c r="D458" s="41"/>
      <c r="E458" s="41"/>
      <c r="F458" s="41"/>
      <c r="G458" s="42"/>
      <c r="H458" s="43"/>
      <c r="I458" s="43"/>
      <c r="J458" s="43"/>
      <c r="K458" s="46"/>
      <c r="L458" s="46"/>
      <c r="M458" s="46"/>
      <c r="N458" s="46"/>
      <c r="O458" s="46"/>
      <c r="P458" s="46"/>
      <c r="Q458" s="46"/>
      <c r="R458" s="52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52"/>
      <c r="AG458" s="46"/>
      <c r="AH458" s="46"/>
      <c r="AI458" s="46"/>
      <c r="AJ458" s="47"/>
      <c r="AK458" s="46"/>
      <c r="AL458" s="48"/>
      <c r="AM458" s="50"/>
      <c r="AN458" s="7"/>
      <c r="AQ458" s="3">
        <f t="shared" si="91"/>
        <v>0</v>
      </c>
    </row>
    <row r="459" spans="1:43" ht="13.5" customHeight="1">
      <c r="A459" s="40"/>
      <c r="B459" s="51"/>
      <c r="C459" s="41"/>
      <c r="D459" s="41"/>
      <c r="E459" s="41"/>
      <c r="F459" s="41"/>
      <c r="G459" s="42"/>
      <c r="H459" s="43"/>
      <c r="I459" s="43"/>
      <c r="J459" s="43"/>
      <c r="K459" s="46"/>
      <c r="L459" s="46"/>
      <c r="M459" s="46"/>
      <c r="N459" s="46"/>
      <c r="O459" s="46"/>
      <c r="P459" s="46"/>
      <c r="Q459" s="46"/>
      <c r="R459" s="52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52"/>
      <c r="AG459" s="46"/>
      <c r="AH459" s="46"/>
      <c r="AI459" s="46"/>
      <c r="AJ459" s="47"/>
      <c r="AK459" s="46"/>
      <c r="AL459" s="48"/>
      <c r="AM459" s="50"/>
      <c r="AN459" s="7"/>
      <c r="AQ459" s="3">
        <f t="shared" si="91"/>
        <v>0</v>
      </c>
    </row>
    <row r="460" spans="1:43" ht="13.5" customHeight="1">
      <c r="A460" s="40"/>
      <c r="B460" s="51"/>
      <c r="C460" s="41"/>
      <c r="D460" s="41"/>
      <c r="E460" s="41"/>
      <c r="F460" s="41"/>
      <c r="G460" s="42"/>
      <c r="H460" s="43"/>
      <c r="I460" s="43"/>
      <c r="J460" s="43"/>
      <c r="K460" s="46"/>
      <c r="L460" s="46"/>
      <c r="M460" s="46"/>
      <c r="N460" s="46"/>
      <c r="O460" s="46"/>
      <c r="P460" s="46"/>
      <c r="Q460" s="46"/>
      <c r="R460" s="52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52"/>
      <c r="AG460" s="46"/>
      <c r="AH460" s="46"/>
      <c r="AI460" s="46"/>
      <c r="AJ460" s="47"/>
      <c r="AK460" s="46"/>
      <c r="AL460" s="48"/>
      <c r="AM460" s="50"/>
      <c r="AN460" s="7"/>
      <c r="AQ460" s="3">
        <f t="shared" si="91"/>
        <v>0</v>
      </c>
    </row>
    <row r="461" spans="1:43" ht="13.5" customHeight="1">
      <c r="A461" s="40"/>
      <c r="B461" s="51"/>
      <c r="C461" s="41"/>
      <c r="D461" s="41"/>
      <c r="E461" s="41"/>
      <c r="F461" s="41"/>
      <c r="G461" s="42"/>
      <c r="H461" s="43"/>
      <c r="I461" s="43"/>
      <c r="J461" s="43"/>
      <c r="K461" s="46"/>
      <c r="L461" s="46"/>
      <c r="M461" s="46"/>
      <c r="N461" s="46"/>
      <c r="O461" s="46"/>
      <c r="P461" s="46"/>
      <c r="Q461" s="46"/>
      <c r="R461" s="52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52"/>
      <c r="AG461" s="46"/>
      <c r="AH461" s="46"/>
      <c r="AI461" s="46"/>
      <c r="AJ461" s="47"/>
      <c r="AK461" s="46"/>
      <c r="AL461" s="48"/>
      <c r="AM461" s="50"/>
      <c r="AN461" s="7"/>
      <c r="AQ461" s="3">
        <f t="shared" si="91"/>
        <v>0</v>
      </c>
    </row>
    <row r="462" spans="1:43" ht="13.5" customHeight="1">
      <c r="A462" s="40"/>
      <c r="B462" s="51"/>
      <c r="C462" s="41"/>
      <c r="D462" s="41"/>
      <c r="E462" s="41"/>
      <c r="F462" s="41"/>
      <c r="G462" s="42"/>
      <c r="H462" s="43"/>
      <c r="I462" s="43"/>
      <c r="J462" s="43"/>
      <c r="K462" s="46"/>
      <c r="L462" s="46"/>
      <c r="M462" s="46"/>
      <c r="N462" s="46"/>
      <c r="O462" s="46"/>
      <c r="P462" s="46"/>
      <c r="Q462" s="46"/>
      <c r="R462" s="52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52"/>
      <c r="AG462" s="46"/>
      <c r="AH462" s="46"/>
      <c r="AI462" s="46"/>
      <c r="AJ462" s="47"/>
      <c r="AK462" s="46"/>
      <c r="AL462" s="48"/>
      <c r="AM462" s="50"/>
      <c r="AN462" s="7"/>
      <c r="AQ462" s="3">
        <f t="shared" si="91"/>
        <v>0</v>
      </c>
    </row>
    <row r="463" spans="1:43" ht="13.5" customHeight="1">
      <c r="A463" s="40"/>
      <c r="B463" s="41"/>
      <c r="C463" s="41"/>
      <c r="D463" s="41"/>
      <c r="E463" s="41"/>
      <c r="F463" s="41"/>
      <c r="G463" s="42"/>
      <c r="H463" s="43">
        <v>0</v>
      </c>
      <c r="I463" s="43"/>
      <c r="J463" s="43">
        <v>0</v>
      </c>
      <c r="K463" s="46"/>
      <c r="L463" s="46"/>
      <c r="M463" s="46"/>
      <c r="N463" s="46"/>
      <c r="O463" s="46"/>
      <c r="P463" s="46"/>
      <c r="Q463" s="46"/>
      <c r="R463" s="52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52"/>
      <c r="AG463" s="46">
        <f>AI463-((H463+K463)-AB463-AD463)</f>
        <v>0</v>
      </c>
      <c r="AH463" s="46">
        <f>-AF463*AG463</f>
        <v>0</v>
      </c>
      <c r="AI463" s="46">
        <f>IFERROR(SUMIFS('4.3期末全在庫'!$G:$G,'4.3期末全在庫'!$B:$B,'4.仕掛品(製品課)'!A463,'4.3期末全在庫'!$K:$K,"半製品"),"")</f>
        <v>0</v>
      </c>
      <c r="AJ463" s="47"/>
      <c r="AK463" s="46">
        <f>AF463*AI463</f>
        <v>0</v>
      </c>
      <c r="AL463" s="48"/>
      <c r="AM463" s="50"/>
      <c r="AN463" s="7"/>
      <c r="AQ463" s="3">
        <f t="shared" si="91"/>
        <v>0</v>
      </c>
    </row>
    <row r="464" spans="1:43" ht="13.5" customHeight="1">
      <c r="A464" s="53"/>
      <c r="B464" s="53"/>
      <c r="C464" s="53"/>
      <c r="D464" s="53"/>
      <c r="E464" s="53"/>
      <c r="F464" s="53"/>
      <c r="G464" s="54"/>
      <c r="H464" s="55"/>
      <c r="I464" s="56"/>
      <c r="J464" s="55"/>
      <c r="K464" s="44"/>
      <c r="L464" s="44"/>
      <c r="M464" s="44"/>
      <c r="N464" s="44"/>
      <c r="O464" s="44"/>
      <c r="P464" s="44"/>
      <c r="Q464" s="44"/>
      <c r="R464" s="45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>
        <f>K464-N464-AB464</f>
        <v>0</v>
      </c>
      <c r="AE464" s="44"/>
      <c r="AF464" s="45"/>
      <c r="AG464" s="44">
        <f>AI464-((H464+K464)-AB464-AD464)</f>
        <v>0</v>
      </c>
      <c r="AH464" s="44"/>
      <c r="AI464" s="44"/>
      <c r="AJ464" s="57"/>
      <c r="AK464" s="44"/>
      <c r="AL464" s="48"/>
      <c r="AM464" s="50"/>
      <c r="AN464" s="7"/>
      <c r="AO464" s="4" t="e">
        <v>#N/A</v>
      </c>
      <c r="AQ464" s="3">
        <f t="shared" si="91"/>
        <v>0</v>
      </c>
    </row>
    <row r="465" spans="1:43" ht="13.5" customHeight="1">
      <c r="A465" s="59">
        <v>20020400014</v>
      </c>
      <c r="B465" s="41" t="s">
        <v>530</v>
      </c>
      <c r="C465" s="41" t="s">
        <v>481</v>
      </c>
      <c r="D465" s="41"/>
      <c r="E465" s="41" t="s">
        <v>481</v>
      </c>
      <c r="F465" s="41" t="s">
        <v>481</v>
      </c>
      <c r="G465" s="61" t="s">
        <v>531</v>
      </c>
      <c r="H465" s="43">
        <v>0</v>
      </c>
      <c r="I465" s="43"/>
      <c r="J465" s="43">
        <v>0</v>
      </c>
      <c r="K465" s="46">
        <f>IFERROR(SUMIF('[1]3.外注加工費'!N:N,A:A,'[1]3.外注加工費'!P:P),"")</f>
        <v>246</v>
      </c>
      <c r="L465" s="60" t="s">
        <v>531</v>
      </c>
      <c r="M465" s="60" t="s">
        <v>531</v>
      </c>
      <c r="N465" s="60"/>
      <c r="O465" s="60"/>
      <c r="P465" s="60"/>
      <c r="Q465" s="60"/>
      <c r="R465" s="52">
        <f ca="1">SUMIF('4.1製品別資材価格'!$A:$C,A465,'4.1製品別資材価格'!$C:$C)</f>
        <v>0</v>
      </c>
      <c r="S465" s="60" t="s">
        <v>531</v>
      </c>
      <c r="T465" s="60" t="s">
        <v>531</v>
      </c>
      <c r="U465" s="46">
        <f>IFERROR(SUMIF('4.4製品課実績'!$A:$A,'4.仕掛品(製品課)'!A465,'4.4製品課実績'!D:D),"")</f>
        <v>0</v>
      </c>
      <c r="V465" s="60" t="s">
        <v>531</v>
      </c>
      <c r="W465" s="46"/>
      <c r="X465" s="46">
        <f t="shared" ref="X465:X528" si="122">$X$747/$W$747*W465</f>
        <v>0</v>
      </c>
      <c r="Y465" s="60" t="s">
        <v>531</v>
      </c>
      <c r="Z465" s="60" t="s">
        <v>531</v>
      </c>
      <c r="AA465" s="46">
        <f ca="1">IFERROR(SUMIF('[1]3.外注加工費'!N:N,A:A,'[1]3.外注加工費'!S:S),"")</f>
        <v>722996.3172787053</v>
      </c>
      <c r="AB465" s="46"/>
      <c r="AC465" s="46"/>
      <c r="AD465" s="46">
        <f>K465-N465-AB465</f>
        <v>246</v>
      </c>
      <c r="AE465" s="46">
        <f ca="1">IFERROR(SUM(J465,T465,V465,Z465,AA465,X465)/(AD465+(AI465*AJ465))*AD465+(SUM(M465)/(AD465+AI465)*AD465),SUM(J465,M465,T465,V465,Z465,AA465,X465)-AK465)</f>
        <v>722996.3172787053</v>
      </c>
      <c r="AF465" s="52">
        <f ca="1">IF(ISERROR(AE465/AD465),0,(AE465/AD465))</f>
        <v>2939.0094198321353</v>
      </c>
      <c r="AG465" s="46">
        <f>AI465-((H465+K465)-AB465-AD465)</f>
        <v>0</v>
      </c>
      <c r="AH465" s="46">
        <f ca="1">-AF465*AG465</f>
        <v>0</v>
      </c>
      <c r="AI465" s="46">
        <f>IFERROR(SUMIFS('4.3期末全在庫'!$G:$G,'4.3期末全在庫'!$B:$B,'4.仕掛品(製品課)'!A465,'4.3期末全在庫'!$K:$K,"半製品"),"")</f>
        <v>0</v>
      </c>
      <c r="AJ465" s="47"/>
      <c r="AK465" s="46">
        <f t="shared" ref="AK465:AK528" ca="1" si="123">IFERROR(SUM(J465,T465,V465,Z465,AA465,X465)/(AD465+(AI465*AJ465))*(AI465*AJ465)+(SUM(M465)/(AD465+AI465)*AI465),0)</f>
        <v>0</v>
      </c>
      <c r="AL465" s="48"/>
      <c r="AM465" s="50"/>
      <c r="AN465" s="7"/>
      <c r="AO465" s="4">
        <v>0</v>
      </c>
      <c r="AQ465" s="3" t="str">
        <f t="shared" ca="1" si="91"/>
        <v>ok</v>
      </c>
    </row>
    <row r="466" spans="1:43" ht="13.5" customHeight="1">
      <c r="A466" s="59">
        <v>20041100001</v>
      </c>
      <c r="B466" s="41" t="s">
        <v>532</v>
      </c>
      <c r="C466" s="41" t="s">
        <v>481</v>
      </c>
      <c r="D466" s="41"/>
      <c r="E466" s="41" t="s">
        <v>481</v>
      </c>
      <c r="F466" s="41" t="s">
        <v>481</v>
      </c>
      <c r="G466" s="61" t="s">
        <v>531</v>
      </c>
      <c r="H466" s="43">
        <v>0</v>
      </c>
      <c r="I466" s="43"/>
      <c r="J466" s="43">
        <v>0</v>
      </c>
      <c r="K466" s="46">
        <f>IFERROR(SUMIF('[1]3.外注加工費'!N:N,A:A,'[1]3.外注加工費'!P:P),"")</f>
        <v>0</v>
      </c>
      <c r="L466" s="60" t="s">
        <v>531</v>
      </c>
      <c r="M466" s="60" t="s">
        <v>531</v>
      </c>
      <c r="N466" s="60"/>
      <c r="O466" s="60"/>
      <c r="P466" s="60"/>
      <c r="Q466" s="60"/>
      <c r="R466" s="52">
        <f ca="1">SUMIF('4.1製品別資材価格'!$A:$C,A466,'4.1製品別資材価格'!$C:$C)</f>
        <v>0</v>
      </c>
      <c r="S466" s="60" t="s">
        <v>531</v>
      </c>
      <c r="T466" s="60" t="s">
        <v>531</v>
      </c>
      <c r="U466" s="46">
        <f>IFERROR(SUMIF('4.4製品課実績'!$A:$A,'4.仕掛品(製品課)'!A466,'4.4製品課実績'!D:D),"")</f>
        <v>0</v>
      </c>
      <c r="V466" s="60" t="s">
        <v>531</v>
      </c>
      <c r="W466" s="46"/>
      <c r="X466" s="46">
        <f t="shared" si="122"/>
        <v>0</v>
      </c>
      <c r="Y466" s="60" t="s">
        <v>531</v>
      </c>
      <c r="Z466" s="60" t="s">
        <v>531</v>
      </c>
      <c r="AA466" s="46">
        <f>IFERROR(SUMIF('[1]3.外注加工費'!N:N,A:A,'[1]3.外注加工費'!S:S),"")</f>
        <v>0</v>
      </c>
      <c r="AB466" s="46"/>
      <c r="AC466" s="46"/>
      <c r="AD466" s="46">
        <f t="shared" ref="AD466:AD529" si="124">K466-N466-AB466</f>
        <v>0</v>
      </c>
      <c r="AE466" s="46">
        <f t="shared" ref="AE466:AE529" si="125">IFERROR(SUM(J466,T466,V466,Z466,AA466,X466)/(AD466+(AI466*AJ466))*AD466+(SUM(M466)/(AD466+AI466)*AD466),SUM(J466,M466,T466,V466,Z466,AA466,X466)-AK466)</f>
        <v>0</v>
      </c>
      <c r="AF466" s="52">
        <f t="shared" ref="AF466:AF529" si="126">IF(ISERROR(AE466/AD466),0,(AE466/AD466))</f>
        <v>0</v>
      </c>
      <c r="AG466" s="46">
        <f t="shared" ref="AG466:AG529" si="127">AI466-((H466+K466)-AB466-AD466)</f>
        <v>0</v>
      </c>
      <c r="AH466" s="46">
        <f t="shared" ref="AH466:AH529" si="128">-AF466*AG466</f>
        <v>0</v>
      </c>
      <c r="AI466" s="46">
        <f>IFERROR(SUMIFS('4.3期末全在庫'!$G:$G,'4.3期末全在庫'!$B:$B,'4.仕掛品(製品課)'!A466,'4.3期末全在庫'!$K:$K,"半製品"),"")</f>
        <v>0</v>
      </c>
      <c r="AJ466" s="47"/>
      <c r="AK466" s="46">
        <f t="shared" si="123"/>
        <v>0</v>
      </c>
      <c r="AL466" s="48"/>
      <c r="AM466" s="50"/>
      <c r="AN466" s="7"/>
      <c r="AO466" s="4">
        <v>0</v>
      </c>
      <c r="AQ466" s="3">
        <f t="shared" ref="AQ466:AQ529" ca="1" si="129">IF(SUM(H466:AK466)=0,0,"ok")</f>
        <v>0</v>
      </c>
    </row>
    <row r="467" spans="1:43" ht="13.5" customHeight="1">
      <c r="A467" s="59">
        <v>20041100007</v>
      </c>
      <c r="B467" s="41" t="s">
        <v>533</v>
      </c>
      <c r="C467" s="41" t="s">
        <v>481</v>
      </c>
      <c r="D467" s="41"/>
      <c r="E467" s="41" t="s">
        <v>481</v>
      </c>
      <c r="F467" s="41" t="s">
        <v>481</v>
      </c>
      <c r="G467" s="61" t="s">
        <v>531</v>
      </c>
      <c r="H467" s="43">
        <v>0</v>
      </c>
      <c r="I467" s="43"/>
      <c r="J467" s="43">
        <v>0</v>
      </c>
      <c r="K467" s="46">
        <f>IFERROR(SUMIF('[1]3.外注加工費'!N:N,A:A,'[1]3.外注加工費'!P:P),"")</f>
        <v>600</v>
      </c>
      <c r="L467" s="60" t="s">
        <v>531</v>
      </c>
      <c r="M467" s="60" t="s">
        <v>531</v>
      </c>
      <c r="N467" s="60"/>
      <c r="O467" s="60"/>
      <c r="P467" s="60"/>
      <c r="Q467" s="60"/>
      <c r="R467" s="52">
        <f ca="1">SUMIF('4.1製品別資材価格'!$A:$C,A467,'4.1製品別資材価格'!$C:$C)</f>
        <v>0</v>
      </c>
      <c r="S467" s="60" t="s">
        <v>531</v>
      </c>
      <c r="T467" s="60" t="s">
        <v>531</v>
      </c>
      <c r="U467" s="46">
        <f>IFERROR(SUMIF('4.4製品課実績'!$A:$A,'4.仕掛品(製品課)'!A467,'4.4製品課実績'!D:D),"")</f>
        <v>0</v>
      </c>
      <c r="V467" s="60" t="s">
        <v>531</v>
      </c>
      <c r="W467" s="46"/>
      <c r="X467" s="46">
        <f t="shared" si="122"/>
        <v>0</v>
      </c>
      <c r="Y467" s="60" t="s">
        <v>531</v>
      </c>
      <c r="Z467" s="60" t="s">
        <v>531</v>
      </c>
      <c r="AA467" s="46">
        <f ca="1">IFERROR(SUMIF('[1]3.外注加工費'!N:N,A:A,'[1]3.外注加工費'!S:S),"")</f>
        <v>4296817.3556405362</v>
      </c>
      <c r="AB467" s="46"/>
      <c r="AC467" s="46"/>
      <c r="AD467" s="46">
        <f t="shared" si="124"/>
        <v>600</v>
      </c>
      <c r="AE467" s="46">
        <f t="shared" ca="1" si="125"/>
        <v>4296817.3556405362</v>
      </c>
      <c r="AF467" s="52">
        <f t="shared" ca="1" si="126"/>
        <v>7161.3622594008939</v>
      </c>
      <c r="AG467" s="46">
        <f t="shared" si="127"/>
        <v>0</v>
      </c>
      <c r="AH467" s="46">
        <f t="shared" ca="1" si="128"/>
        <v>0</v>
      </c>
      <c r="AI467" s="46">
        <f>IFERROR(SUMIFS('4.3期末全在庫'!$G:$G,'4.3期末全在庫'!$B:$B,'4.仕掛品(製品課)'!A467,'4.3期末全在庫'!$K:$K,"半製品"),"")</f>
        <v>0</v>
      </c>
      <c r="AJ467" s="47"/>
      <c r="AK467" s="46">
        <f t="shared" ca="1" si="123"/>
        <v>0</v>
      </c>
      <c r="AL467" s="48"/>
      <c r="AM467" s="50"/>
      <c r="AN467" s="7"/>
      <c r="AO467" s="4">
        <v>2.4919912275418885</v>
      </c>
      <c r="AQ467" s="3" t="str">
        <f t="shared" ca="1" si="129"/>
        <v>ok</v>
      </c>
    </row>
    <row r="468" spans="1:43" ht="13.5" customHeight="1">
      <c r="A468" s="59">
        <v>20060700007</v>
      </c>
      <c r="B468" s="41" t="s">
        <v>534</v>
      </c>
      <c r="C468" s="41" t="s">
        <v>481</v>
      </c>
      <c r="D468" s="41"/>
      <c r="E468" s="41" t="s">
        <v>481</v>
      </c>
      <c r="F468" s="41" t="s">
        <v>481</v>
      </c>
      <c r="G468" s="61" t="s">
        <v>531</v>
      </c>
      <c r="H468" s="43">
        <v>0</v>
      </c>
      <c r="I468" s="43"/>
      <c r="J468" s="43">
        <v>0</v>
      </c>
      <c r="K468" s="46">
        <f>IFERROR(SUMIF('[1]3.外注加工費'!N:N,A:A,'[1]3.外注加工費'!P:P),"")</f>
        <v>0</v>
      </c>
      <c r="L468" s="60" t="s">
        <v>531</v>
      </c>
      <c r="M468" s="60" t="s">
        <v>531</v>
      </c>
      <c r="N468" s="60"/>
      <c r="O468" s="60"/>
      <c r="P468" s="60"/>
      <c r="Q468" s="60"/>
      <c r="R468" s="52">
        <f ca="1">SUMIF('4.1製品別資材価格'!$A:$C,A468,'4.1製品別資材価格'!$C:$C)</f>
        <v>0</v>
      </c>
      <c r="S468" s="60" t="s">
        <v>531</v>
      </c>
      <c r="T468" s="60" t="s">
        <v>531</v>
      </c>
      <c r="U468" s="46">
        <f>IFERROR(SUMIF('4.4製品課実績'!$A:$A,'4.仕掛品(製品課)'!A468,'4.4製品課実績'!D:D),"")</f>
        <v>0</v>
      </c>
      <c r="V468" s="60" t="s">
        <v>531</v>
      </c>
      <c r="W468" s="46"/>
      <c r="X468" s="46">
        <f t="shared" si="122"/>
        <v>0</v>
      </c>
      <c r="Y468" s="60" t="s">
        <v>531</v>
      </c>
      <c r="Z468" s="60" t="s">
        <v>531</v>
      </c>
      <c r="AA468" s="46">
        <f>IFERROR(SUMIF('[1]3.外注加工費'!N:N,A:A,'[1]3.外注加工費'!S:S),"")</f>
        <v>0</v>
      </c>
      <c r="AB468" s="46"/>
      <c r="AC468" s="46"/>
      <c r="AD468" s="46">
        <f t="shared" si="124"/>
        <v>0</v>
      </c>
      <c r="AE468" s="46">
        <f t="shared" si="125"/>
        <v>0</v>
      </c>
      <c r="AF468" s="52">
        <f t="shared" si="126"/>
        <v>0</v>
      </c>
      <c r="AG468" s="46">
        <f t="shared" si="127"/>
        <v>0</v>
      </c>
      <c r="AH468" s="46">
        <f t="shared" si="128"/>
        <v>0</v>
      </c>
      <c r="AI468" s="46">
        <f>IFERROR(SUMIFS('4.3期末全在庫'!$G:$G,'4.3期末全在庫'!$B:$B,'4.仕掛品(製品課)'!A468,'4.3期末全在庫'!$K:$K,"半製品"),"")</f>
        <v>0</v>
      </c>
      <c r="AJ468" s="47"/>
      <c r="AK468" s="46">
        <f t="shared" si="123"/>
        <v>0</v>
      </c>
      <c r="AL468" s="48"/>
      <c r="AM468" s="50"/>
      <c r="AN468" s="7"/>
      <c r="AO468" s="4">
        <v>0</v>
      </c>
      <c r="AQ468" s="3">
        <f t="shared" ca="1" si="129"/>
        <v>0</v>
      </c>
    </row>
    <row r="469" spans="1:43" ht="13.5" customHeight="1">
      <c r="A469" s="59">
        <v>20060800004</v>
      </c>
      <c r="B469" s="41" t="s">
        <v>535</v>
      </c>
      <c r="C469" s="41" t="s">
        <v>481</v>
      </c>
      <c r="D469" s="41"/>
      <c r="E469" s="41" t="s">
        <v>481</v>
      </c>
      <c r="F469" s="41" t="s">
        <v>481</v>
      </c>
      <c r="G469" s="61" t="s">
        <v>531</v>
      </c>
      <c r="H469" s="43">
        <v>0</v>
      </c>
      <c r="I469" s="43"/>
      <c r="J469" s="43">
        <v>0</v>
      </c>
      <c r="K469" s="46">
        <f>IFERROR(SUMIF('[1]3.外注加工費'!N:N,A:A,'[1]3.外注加工費'!P:P),"")</f>
        <v>0</v>
      </c>
      <c r="L469" s="60" t="s">
        <v>531</v>
      </c>
      <c r="M469" s="60" t="s">
        <v>531</v>
      </c>
      <c r="N469" s="60"/>
      <c r="O469" s="60"/>
      <c r="P469" s="60"/>
      <c r="Q469" s="60"/>
      <c r="R469" s="52">
        <f ca="1">SUMIF('4.1製品別資材価格'!$A:$C,A469,'4.1製品別資材価格'!$C:$C)</f>
        <v>0</v>
      </c>
      <c r="S469" s="60" t="s">
        <v>531</v>
      </c>
      <c r="T469" s="60" t="s">
        <v>531</v>
      </c>
      <c r="U469" s="46">
        <f>IFERROR(SUMIF('4.4製品課実績'!$A:$A,'4.仕掛品(製品課)'!A469,'4.4製品課実績'!D:D),"")</f>
        <v>0</v>
      </c>
      <c r="V469" s="60" t="s">
        <v>531</v>
      </c>
      <c r="W469" s="46"/>
      <c r="X469" s="46">
        <f t="shared" si="122"/>
        <v>0</v>
      </c>
      <c r="Y469" s="60" t="s">
        <v>531</v>
      </c>
      <c r="Z469" s="60" t="s">
        <v>531</v>
      </c>
      <c r="AA469" s="46">
        <f>IFERROR(SUMIF('[1]3.外注加工費'!N:N,A:A,'[1]3.外注加工費'!S:S),"")</f>
        <v>0</v>
      </c>
      <c r="AB469" s="46"/>
      <c r="AC469" s="46"/>
      <c r="AD469" s="46">
        <f t="shared" si="124"/>
        <v>0</v>
      </c>
      <c r="AE469" s="46">
        <f t="shared" si="125"/>
        <v>0</v>
      </c>
      <c r="AF469" s="52">
        <f t="shared" si="126"/>
        <v>0</v>
      </c>
      <c r="AG469" s="46">
        <f t="shared" si="127"/>
        <v>0</v>
      </c>
      <c r="AH469" s="46">
        <f t="shared" si="128"/>
        <v>0</v>
      </c>
      <c r="AI469" s="46">
        <f>IFERROR(SUMIFS('4.3期末全在庫'!$G:$G,'4.3期末全在庫'!$B:$B,'4.仕掛品(製品課)'!A469,'4.3期末全在庫'!$K:$K,"半製品"),"")</f>
        <v>0</v>
      </c>
      <c r="AJ469" s="47"/>
      <c r="AK469" s="46">
        <f t="shared" si="123"/>
        <v>0</v>
      </c>
      <c r="AL469" s="48"/>
      <c r="AM469" s="50"/>
      <c r="AN469" s="7"/>
      <c r="AO469" s="4">
        <v>466.6185610328273</v>
      </c>
      <c r="AQ469" s="3">
        <f t="shared" ca="1" si="129"/>
        <v>0</v>
      </c>
    </row>
    <row r="470" spans="1:43" ht="13.5" customHeight="1">
      <c r="A470" s="59">
        <v>20061200011</v>
      </c>
      <c r="B470" s="41" t="s">
        <v>536</v>
      </c>
      <c r="C470" s="41" t="s">
        <v>481</v>
      </c>
      <c r="D470" s="41"/>
      <c r="E470" s="41" t="s">
        <v>481</v>
      </c>
      <c r="F470" s="41" t="s">
        <v>481</v>
      </c>
      <c r="G470" s="61" t="s">
        <v>531</v>
      </c>
      <c r="H470" s="43">
        <v>0</v>
      </c>
      <c r="I470" s="43"/>
      <c r="J470" s="43">
        <v>0</v>
      </c>
      <c r="K470" s="46">
        <f>IFERROR(SUMIF('[1]3.外注加工費'!N:N,A:A,'[1]3.外注加工費'!P:P),"")</f>
        <v>0</v>
      </c>
      <c r="L470" s="60" t="s">
        <v>531</v>
      </c>
      <c r="M470" s="60" t="s">
        <v>531</v>
      </c>
      <c r="N470" s="60"/>
      <c r="O470" s="60"/>
      <c r="P470" s="60"/>
      <c r="Q470" s="60"/>
      <c r="R470" s="52">
        <f ca="1">SUMIF('4.1製品別資材価格'!$A:$C,A470,'4.1製品別資材価格'!$C:$C)</f>
        <v>0</v>
      </c>
      <c r="S470" s="60" t="s">
        <v>531</v>
      </c>
      <c r="T470" s="60" t="s">
        <v>531</v>
      </c>
      <c r="U470" s="46">
        <f>IFERROR(SUMIF('4.4製品課実績'!$A:$A,'4.仕掛品(製品課)'!A470,'4.4製品課実績'!D:D),"")</f>
        <v>0</v>
      </c>
      <c r="V470" s="60" t="s">
        <v>531</v>
      </c>
      <c r="W470" s="46"/>
      <c r="X470" s="46">
        <f t="shared" si="122"/>
        <v>0</v>
      </c>
      <c r="Y470" s="60" t="s">
        <v>531</v>
      </c>
      <c r="Z470" s="60" t="s">
        <v>531</v>
      </c>
      <c r="AA470" s="46">
        <f>IFERROR(SUMIF('[1]3.外注加工費'!N:N,A:A,'[1]3.外注加工費'!S:S),"")</f>
        <v>0</v>
      </c>
      <c r="AB470" s="46"/>
      <c r="AC470" s="46"/>
      <c r="AD470" s="46">
        <f t="shared" si="124"/>
        <v>0</v>
      </c>
      <c r="AE470" s="46">
        <f t="shared" si="125"/>
        <v>0</v>
      </c>
      <c r="AF470" s="52">
        <f t="shared" si="126"/>
        <v>0</v>
      </c>
      <c r="AG470" s="46">
        <f t="shared" si="127"/>
        <v>0</v>
      </c>
      <c r="AH470" s="46">
        <f t="shared" si="128"/>
        <v>0</v>
      </c>
      <c r="AI470" s="46">
        <f>IFERROR(SUMIFS('4.3期末全在庫'!$G:$G,'4.3期末全在庫'!$B:$B,'4.仕掛品(製品課)'!A470,'4.3期末全在庫'!$K:$K,"半製品"),"")</f>
        <v>0</v>
      </c>
      <c r="AJ470" s="47"/>
      <c r="AK470" s="46">
        <f t="shared" si="123"/>
        <v>0</v>
      </c>
      <c r="AL470" s="48"/>
      <c r="AM470" s="50"/>
      <c r="AN470" s="7"/>
      <c r="AO470" s="4">
        <v>11.411866981781102</v>
      </c>
      <c r="AQ470" s="3">
        <f t="shared" ca="1" si="129"/>
        <v>0</v>
      </c>
    </row>
    <row r="471" spans="1:43" ht="13.5" customHeight="1">
      <c r="A471" s="59">
        <v>20061200018</v>
      </c>
      <c r="B471" s="41" t="s">
        <v>537</v>
      </c>
      <c r="C471" s="41" t="s">
        <v>481</v>
      </c>
      <c r="D471" s="41"/>
      <c r="E471" s="41" t="s">
        <v>481</v>
      </c>
      <c r="F471" s="41" t="s">
        <v>481</v>
      </c>
      <c r="G471" s="61" t="s">
        <v>531</v>
      </c>
      <c r="H471" s="43">
        <v>0</v>
      </c>
      <c r="I471" s="43"/>
      <c r="J471" s="43">
        <v>0</v>
      </c>
      <c r="K471" s="46">
        <f>IFERROR(SUMIF('[1]3.外注加工費'!N:N,A:A,'[1]3.外注加工費'!P:P),"")</f>
        <v>11040</v>
      </c>
      <c r="L471" s="60" t="s">
        <v>531</v>
      </c>
      <c r="M471" s="60" t="s">
        <v>531</v>
      </c>
      <c r="N471" s="60"/>
      <c r="O471" s="60"/>
      <c r="P471" s="60"/>
      <c r="Q471" s="60"/>
      <c r="R471" s="52">
        <f ca="1">SUMIF('4.1製品別資材価格'!$A:$C,A471,'4.1製品別資材価格'!$C:$C)</f>
        <v>0</v>
      </c>
      <c r="S471" s="60" t="s">
        <v>531</v>
      </c>
      <c r="T471" s="60" t="s">
        <v>531</v>
      </c>
      <c r="U471" s="46">
        <f>IFERROR(SUMIF('4.4製品課実績'!$A:$A,'4.仕掛品(製品課)'!A471,'4.4製品課実績'!D:D),"")</f>
        <v>0</v>
      </c>
      <c r="V471" s="60" t="s">
        <v>531</v>
      </c>
      <c r="W471" s="46"/>
      <c r="X471" s="46">
        <f t="shared" si="122"/>
        <v>0</v>
      </c>
      <c r="Y471" s="60" t="s">
        <v>531</v>
      </c>
      <c r="Z471" s="60" t="s">
        <v>531</v>
      </c>
      <c r="AA471" s="46">
        <f ca="1">IFERROR(SUMIF('[1]3.外注加工費'!N:N,A:A,'[1]3.外注加工費'!S:S),"")</f>
        <v>5239677.7446880667</v>
      </c>
      <c r="AB471" s="46"/>
      <c r="AC471" s="46"/>
      <c r="AD471" s="46">
        <f t="shared" si="124"/>
        <v>11040</v>
      </c>
      <c r="AE471" s="46">
        <f t="shared" ca="1" si="125"/>
        <v>5239677.7446880667</v>
      </c>
      <c r="AF471" s="52">
        <f t="shared" ca="1" si="126"/>
        <v>474.60849136667269</v>
      </c>
      <c r="AG471" s="46">
        <f t="shared" si="127"/>
        <v>0</v>
      </c>
      <c r="AH471" s="46">
        <f t="shared" ca="1" si="128"/>
        <v>0</v>
      </c>
      <c r="AI471" s="46">
        <f>IFERROR(SUMIFS('4.3期末全在庫'!$G:$G,'4.3期末全在庫'!$B:$B,'4.仕掛品(製品課)'!A471,'4.3期末全在庫'!$K:$K,"半製品"),"")</f>
        <v>0</v>
      </c>
      <c r="AJ471" s="47"/>
      <c r="AK471" s="46">
        <f t="shared" ca="1" si="123"/>
        <v>0</v>
      </c>
      <c r="AL471" s="48"/>
      <c r="AM471" s="50"/>
      <c r="AN471" s="7"/>
      <c r="AO471" s="4">
        <v>21.053224744001959</v>
      </c>
      <c r="AQ471" s="3" t="str">
        <f t="shared" ca="1" si="129"/>
        <v>ok</v>
      </c>
    </row>
    <row r="472" spans="1:43" ht="13.5" customHeight="1">
      <c r="A472" s="59">
        <v>20061200019</v>
      </c>
      <c r="B472" s="41" t="s">
        <v>538</v>
      </c>
      <c r="C472" s="41" t="s">
        <v>481</v>
      </c>
      <c r="D472" s="41"/>
      <c r="E472" s="41" t="s">
        <v>481</v>
      </c>
      <c r="F472" s="41" t="s">
        <v>481</v>
      </c>
      <c r="G472" s="61" t="s">
        <v>531</v>
      </c>
      <c r="H472" s="43">
        <v>0</v>
      </c>
      <c r="I472" s="43"/>
      <c r="J472" s="43">
        <v>0</v>
      </c>
      <c r="K472" s="46">
        <f>IFERROR(SUMIF('[1]3.外注加工費'!N:N,A:A,'[1]3.外注加工費'!P:P),"")</f>
        <v>100</v>
      </c>
      <c r="L472" s="60" t="s">
        <v>531</v>
      </c>
      <c r="M472" s="60" t="s">
        <v>531</v>
      </c>
      <c r="N472" s="60"/>
      <c r="O472" s="60"/>
      <c r="P472" s="60"/>
      <c r="Q472" s="60"/>
      <c r="R472" s="52">
        <f ca="1">SUMIF('4.1製品別資材価格'!$A:$C,A472,'4.1製品別資材価格'!$C:$C)</f>
        <v>0</v>
      </c>
      <c r="S472" s="60" t="s">
        <v>531</v>
      </c>
      <c r="T472" s="60" t="s">
        <v>531</v>
      </c>
      <c r="U472" s="46">
        <f>IFERROR(SUMIF('4.4製品課実績'!$A:$A,'4.仕掛品(製品課)'!A472,'4.4製品課実績'!D:D),"")</f>
        <v>0</v>
      </c>
      <c r="V472" s="60" t="s">
        <v>531</v>
      </c>
      <c r="W472" s="46"/>
      <c r="X472" s="46">
        <f t="shared" si="122"/>
        <v>0</v>
      </c>
      <c r="Y472" s="60" t="s">
        <v>531</v>
      </c>
      <c r="Z472" s="60" t="s">
        <v>531</v>
      </c>
      <c r="AA472" s="46">
        <f ca="1">IFERROR(SUMIF('[1]3.外注加工費'!N:N,A:A,'[1]3.外注加工費'!S:S),"")</f>
        <v>312072.9862514229</v>
      </c>
      <c r="AB472" s="46"/>
      <c r="AC472" s="46"/>
      <c r="AD472" s="46">
        <f t="shared" si="124"/>
        <v>100</v>
      </c>
      <c r="AE472" s="46">
        <f t="shared" ca="1" si="125"/>
        <v>312072.9862514229</v>
      </c>
      <c r="AF472" s="52">
        <f t="shared" ca="1" si="126"/>
        <v>3120.7298625142289</v>
      </c>
      <c r="AG472" s="46">
        <f t="shared" si="127"/>
        <v>0</v>
      </c>
      <c r="AH472" s="46">
        <f t="shared" ca="1" si="128"/>
        <v>0</v>
      </c>
      <c r="AI472" s="46">
        <f>IFERROR(SUMIFS('4.3期末全在庫'!$G:$G,'4.3期末全在庫'!$B:$B,'4.仕掛品(製品課)'!A472,'4.3期末全在庫'!$K:$K,"半製品"),"")</f>
        <v>0</v>
      </c>
      <c r="AJ472" s="47"/>
      <c r="AK472" s="46">
        <f t="shared" ca="1" si="123"/>
        <v>0</v>
      </c>
      <c r="AL472" s="48"/>
      <c r="AM472" s="50"/>
      <c r="AN472" s="7"/>
      <c r="AO472" s="4">
        <v>26.06589730209766</v>
      </c>
      <c r="AQ472" s="3" t="str">
        <f t="shared" ca="1" si="129"/>
        <v>ok</v>
      </c>
    </row>
    <row r="473" spans="1:43" ht="13.5" customHeight="1">
      <c r="A473" s="59">
        <v>20061200026</v>
      </c>
      <c r="B473" s="41" t="s">
        <v>539</v>
      </c>
      <c r="C473" s="41" t="s">
        <v>481</v>
      </c>
      <c r="D473" s="41"/>
      <c r="E473" s="41" t="s">
        <v>481</v>
      </c>
      <c r="F473" s="41" t="s">
        <v>481</v>
      </c>
      <c r="G473" s="61" t="s">
        <v>531</v>
      </c>
      <c r="H473" s="43">
        <v>0</v>
      </c>
      <c r="I473" s="43"/>
      <c r="J473" s="43">
        <v>0</v>
      </c>
      <c r="K473" s="46">
        <f>IFERROR(SUMIF('[1]3.外注加工費'!N:N,A:A,'[1]3.外注加工費'!P:P),"")</f>
        <v>6480</v>
      </c>
      <c r="L473" s="60" t="s">
        <v>531</v>
      </c>
      <c r="M473" s="60" t="s">
        <v>531</v>
      </c>
      <c r="N473" s="60"/>
      <c r="O473" s="60"/>
      <c r="P473" s="60"/>
      <c r="Q473" s="60"/>
      <c r="R473" s="52">
        <f ca="1">SUMIF('4.1製品別資材価格'!$A:$C,A473,'4.1製品別資材価格'!$C:$C)</f>
        <v>0</v>
      </c>
      <c r="S473" s="60" t="s">
        <v>531</v>
      </c>
      <c r="T473" s="60" t="s">
        <v>531</v>
      </c>
      <c r="U473" s="46">
        <f>IFERROR(SUMIF('4.4製品課実績'!$A:$A,'4.仕掛品(製品課)'!A473,'4.4製品課実績'!D:D),"")</f>
        <v>0</v>
      </c>
      <c r="V473" s="60" t="s">
        <v>531</v>
      </c>
      <c r="W473" s="46"/>
      <c r="X473" s="46">
        <f t="shared" si="122"/>
        <v>0</v>
      </c>
      <c r="Y473" s="60" t="s">
        <v>531</v>
      </c>
      <c r="Z473" s="60" t="s">
        <v>531</v>
      </c>
      <c r="AA473" s="46">
        <f ca="1">IFERROR(SUMIF('[1]3.外注加工費'!N:N,A:A,'[1]3.外注加工費'!S:S),"")</f>
        <v>4155920.1233071317</v>
      </c>
      <c r="AB473" s="46"/>
      <c r="AC473" s="46"/>
      <c r="AD473" s="46">
        <f t="shared" si="124"/>
        <v>6480</v>
      </c>
      <c r="AE473" s="46">
        <f t="shared" ca="1" si="125"/>
        <v>4155920.1233071322</v>
      </c>
      <c r="AF473" s="52">
        <f t="shared" ca="1" si="126"/>
        <v>641.34569804122407</v>
      </c>
      <c r="AG473" s="46">
        <f t="shared" si="127"/>
        <v>0</v>
      </c>
      <c r="AH473" s="46">
        <f t="shared" ca="1" si="128"/>
        <v>0</v>
      </c>
      <c r="AI473" s="46">
        <f>IFERROR(SUMIFS('4.3期末全在庫'!$G:$G,'4.3期末全在庫'!$B:$B,'4.仕掛品(製品課)'!A473,'4.3期末全在庫'!$K:$K,"半製品"),"")</f>
        <v>0</v>
      </c>
      <c r="AJ473" s="47"/>
      <c r="AK473" s="46">
        <f t="shared" ca="1" si="123"/>
        <v>0</v>
      </c>
      <c r="AL473" s="48"/>
      <c r="AM473" s="50"/>
      <c r="AN473" s="7"/>
      <c r="AO473" s="4">
        <v>21.053224744001959</v>
      </c>
      <c r="AQ473" s="3" t="str">
        <f t="shared" ca="1" si="129"/>
        <v>ok</v>
      </c>
    </row>
    <row r="474" spans="1:43" ht="13.5" customHeight="1">
      <c r="A474" s="59">
        <v>20070200006</v>
      </c>
      <c r="B474" s="41" t="s">
        <v>540</v>
      </c>
      <c r="C474" s="41" t="s">
        <v>481</v>
      </c>
      <c r="D474" s="41"/>
      <c r="E474" s="41" t="s">
        <v>541</v>
      </c>
      <c r="F474" s="41" t="s">
        <v>541</v>
      </c>
      <c r="G474" s="61" t="s">
        <v>531</v>
      </c>
      <c r="H474" s="43">
        <v>0</v>
      </c>
      <c r="I474" s="43"/>
      <c r="J474" s="43">
        <v>0</v>
      </c>
      <c r="K474" s="46">
        <f>IFERROR(SUMIF('[1]3.外注加工費'!N:N,A:A,'[1]3.外注加工費'!P:P),"")</f>
        <v>0</v>
      </c>
      <c r="L474" s="60" t="s">
        <v>531</v>
      </c>
      <c r="M474" s="60" t="s">
        <v>531</v>
      </c>
      <c r="N474" s="60"/>
      <c r="O474" s="60"/>
      <c r="P474" s="60"/>
      <c r="Q474" s="60"/>
      <c r="R474" s="52">
        <f ca="1">SUMIF('4.1製品別資材価格'!$A:$C,A474,'4.1製品別資材価格'!$C:$C)</f>
        <v>0</v>
      </c>
      <c r="S474" s="60" t="s">
        <v>531</v>
      </c>
      <c r="T474" s="60" t="s">
        <v>531</v>
      </c>
      <c r="U474" s="46">
        <f>IFERROR(SUMIF('4.4製品課実績'!$A:$A,'4.仕掛品(製品課)'!A474,'4.4製品課実績'!D:D),"")</f>
        <v>0</v>
      </c>
      <c r="V474" s="60" t="s">
        <v>531</v>
      </c>
      <c r="W474" s="46"/>
      <c r="X474" s="46">
        <f t="shared" si="122"/>
        <v>0</v>
      </c>
      <c r="Y474" s="60" t="s">
        <v>531</v>
      </c>
      <c r="Z474" s="60" t="s">
        <v>531</v>
      </c>
      <c r="AA474" s="46">
        <f>IFERROR(SUMIF('[1]3.外注加工費'!N:N,A:A,'[1]3.外注加工費'!S:S),"")</f>
        <v>0</v>
      </c>
      <c r="AB474" s="46"/>
      <c r="AC474" s="46"/>
      <c r="AD474" s="46">
        <f t="shared" si="124"/>
        <v>0</v>
      </c>
      <c r="AE474" s="46">
        <f t="shared" si="125"/>
        <v>0</v>
      </c>
      <c r="AF474" s="52">
        <f t="shared" si="126"/>
        <v>0</v>
      </c>
      <c r="AG474" s="46">
        <f t="shared" si="127"/>
        <v>0</v>
      </c>
      <c r="AH474" s="46">
        <f t="shared" si="128"/>
        <v>0</v>
      </c>
      <c r="AI474" s="46">
        <f>IFERROR(SUMIFS('4.3期末全在庫'!$G:$G,'4.3期末全在庫'!$B:$B,'4.仕掛品(製品課)'!A474,'4.3期末全在庫'!$K:$K,"半製品"),"")</f>
        <v>0</v>
      </c>
      <c r="AJ474" s="47"/>
      <c r="AK474" s="46">
        <f t="shared" si="123"/>
        <v>0</v>
      </c>
      <c r="AL474" s="48"/>
      <c r="AM474" s="50"/>
      <c r="AN474" s="7"/>
      <c r="AO474" s="4">
        <v>23.05829376724024</v>
      </c>
      <c r="AQ474" s="3">
        <f t="shared" ca="1" si="129"/>
        <v>0</v>
      </c>
    </row>
    <row r="475" spans="1:43" ht="13.5" customHeight="1">
      <c r="A475" s="59">
        <v>20070900002</v>
      </c>
      <c r="B475" s="41" t="s">
        <v>542</v>
      </c>
      <c r="C475" s="41" t="s">
        <v>481</v>
      </c>
      <c r="D475" s="41"/>
      <c r="E475" s="41" t="s">
        <v>481</v>
      </c>
      <c r="F475" s="41" t="s">
        <v>481</v>
      </c>
      <c r="G475" s="61" t="s">
        <v>531</v>
      </c>
      <c r="H475" s="43">
        <v>0</v>
      </c>
      <c r="I475" s="43"/>
      <c r="J475" s="43">
        <v>0</v>
      </c>
      <c r="K475" s="46">
        <f>IFERROR(SUMIF('[1]3.外注加工費'!N:N,A:A,'[1]3.外注加工費'!P:P),"")</f>
        <v>0</v>
      </c>
      <c r="L475" s="60" t="s">
        <v>531</v>
      </c>
      <c r="M475" s="60" t="s">
        <v>531</v>
      </c>
      <c r="N475" s="60"/>
      <c r="O475" s="60"/>
      <c r="P475" s="60"/>
      <c r="Q475" s="60"/>
      <c r="R475" s="52">
        <f ca="1">SUMIF('4.1製品別資材価格'!$A:$C,A475,'4.1製品別資材価格'!$C:$C)</f>
        <v>0</v>
      </c>
      <c r="S475" s="60" t="s">
        <v>531</v>
      </c>
      <c r="T475" s="60" t="s">
        <v>531</v>
      </c>
      <c r="U475" s="46">
        <f>IFERROR(SUMIF('4.4製品課実績'!$A:$A,'4.仕掛品(製品課)'!A475,'4.4製品課実績'!D:D),"")</f>
        <v>0</v>
      </c>
      <c r="V475" s="60" t="s">
        <v>531</v>
      </c>
      <c r="W475" s="46"/>
      <c r="X475" s="46">
        <f t="shared" si="122"/>
        <v>0</v>
      </c>
      <c r="Y475" s="60" t="s">
        <v>531</v>
      </c>
      <c r="Z475" s="60" t="s">
        <v>531</v>
      </c>
      <c r="AA475" s="46">
        <f>IFERROR(SUMIF('[1]3.外注加工費'!N:N,A:A,'[1]3.外注加工費'!S:S),"")</f>
        <v>0</v>
      </c>
      <c r="AB475" s="46"/>
      <c r="AC475" s="46"/>
      <c r="AD475" s="46">
        <f t="shared" si="124"/>
        <v>0</v>
      </c>
      <c r="AE475" s="46">
        <f t="shared" si="125"/>
        <v>0</v>
      </c>
      <c r="AF475" s="52">
        <f t="shared" si="126"/>
        <v>0</v>
      </c>
      <c r="AG475" s="46">
        <f t="shared" si="127"/>
        <v>0</v>
      </c>
      <c r="AH475" s="46">
        <f t="shared" si="128"/>
        <v>0</v>
      </c>
      <c r="AI475" s="46">
        <f>IFERROR(SUMIFS('4.3期末全在庫'!$G:$G,'4.3期末全在庫'!$B:$B,'4.仕掛品(製品課)'!A475,'4.3期末全在庫'!$K:$K,"半製品"),"")</f>
        <v>0</v>
      </c>
      <c r="AJ475" s="47"/>
      <c r="AK475" s="46">
        <f t="shared" si="123"/>
        <v>0</v>
      </c>
      <c r="AL475" s="48"/>
      <c r="AM475" s="50"/>
      <c r="AN475" s="7"/>
      <c r="AO475" s="4">
        <v>0</v>
      </c>
      <c r="AQ475" s="3">
        <f t="shared" ca="1" si="129"/>
        <v>0</v>
      </c>
    </row>
    <row r="476" spans="1:43" ht="13.5" customHeight="1">
      <c r="A476" s="59">
        <v>20071100019</v>
      </c>
      <c r="B476" s="41" t="s">
        <v>543</v>
      </c>
      <c r="C476" s="41" t="s">
        <v>481</v>
      </c>
      <c r="D476" s="41"/>
      <c r="E476" s="41" t="s">
        <v>481</v>
      </c>
      <c r="F476" s="41" t="s">
        <v>481</v>
      </c>
      <c r="G476" s="61" t="s">
        <v>531</v>
      </c>
      <c r="H476" s="43">
        <v>0</v>
      </c>
      <c r="I476" s="43"/>
      <c r="J476" s="43">
        <v>0</v>
      </c>
      <c r="K476" s="46">
        <f>IFERROR(SUMIF('[1]3.外注加工費'!N:N,A:A,'[1]3.外注加工費'!P:P),"")</f>
        <v>0</v>
      </c>
      <c r="L476" s="60" t="s">
        <v>531</v>
      </c>
      <c r="M476" s="60" t="s">
        <v>531</v>
      </c>
      <c r="N476" s="60"/>
      <c r="O476" s="60"/>
      <c r="P476" s="60"/>
      <c r="Q476" s="60"/>
      <c r="R476" s="52">
        <f ca="1">SUMIF('4.1製品別資材価格'!$A:$C,A476,'4.1製品別資材価格'!$C:$C)</f>
        <v>0</v>
      </c>
      <c r="S476" s="60" t="s">
        <v>531</v>
      </c>
      <c r="T476" s="60" t="s">
        <v>531</v>
      </c>
      <c r="U476" s="46">
        <f>IFERROR(SUMIF('4.4製品課実績'!$A:$A,'4.仕掛品(製品課)'!A476,'4.4製品課実績'!D:D),"")</f>
        <v>0</v>
      </c>
      <c r="V476" s="60" t="s">
        <v>531</v>
      </c>
      <c r="W476" s="46"/>
      <c r="X476" s="46">
        <f t="shared" si="122"/>
        <v>0</v>
      </c>
      <c r="Y476" s="60" t="s">
        <v>531</v>
      </c>
      <c r="Z476" s="60" t="s">
        <v>531</v>
      </c>
      <c r="AA476" s="46">
        <f>IFERROR(SUMIF('[1]3.外注加工費'!N:N,A:A,'[1]3.外注加工費'!S:S),"")</f>
        <v>0</v>
      </c>
      <c r="AB476" s="46"/>
      <c r="AC476" s="46"/>
      <c r="AD476" s="46">
        <f t="shared" si="124"/>
        <v>0</v>
      </c>
      <c r="AE476" s="46">
        <f t="shared" si="125"/>
        <v>0</v>
      </c>
      <c r="AF476" s="52">
        <f t="shared" si="126"/>
        <v>0</v>
      </c>
      <c r="AG476" s="46">
        <f t="shared" si="127"/>
        <v>0</v>
      </c>
      <c r="AH476" s="46">
        <f t="shared" si="128"/>
        <v>0</v>
      </c>
      <c r="AI476" s="46">
        <f>IFERROR(SUMIFS('4.3期末全在庫'!$G:$G,'4.3期末全在庫'!$B:$B,'4.仕掛品(製品課)'!A476,'4.3期末全在庫'!$K:$K,"半製品"),"")</f>
        <v>0</v>
      </c>
      <c r="AJ476" s="47"/>
      <c r="AK476" s="46">
        <f t="shared" si="123"/>
        <v>0</v>
      </c>
      <c r="AL476" s="48"/>
      <c r="AM476" s="50"/>
      <c r="AN476" s="7"/>
      <c r="AO476" s="4">
        <v>0</v>
      </c>
      <c r="AQ476" s="3">
        <f t="shared" ca="1" si="129"/>
        <v>0</v>
      </c>
    </row>
    <row r="477" spans="1:43" ht="13.5" customHeight="1">
      <c r="A477" s="59">
        <v>20071100020</v>
      </c>
      <c r="B477" s="41" t="s">
        <v>544</v>
      </c>
      <c r="C477" s="41" t="s">
        <v>481</v>
      </c>
      <c r="D477" s="41"/>
      <c r="E477" s="41" t="s">
        <v>481</v>
      </c>
      <c r="F477" s="41" t="s">
        <v>481</v>
      </c>
      <c r="G477" s="61" t="s">
        <v>531</v>
      </c>
      <c r="H477" s="43">
        <v>0</v>
      </c>
      <c r="I477" s="43"/>
      <c r="J477" s="43">
        <v>0</v>
      </c>
      <c r="K477" s="46">
        <f>IFERROR(SUMIF('[1]3.外注加工費'!N:N,A:A,'[1]3.外注加工費'!P:P),"")</f>
        <v>0</v>
      </c>
      <c r="L477" s="60" t="s">
        <v>531</v>
      </c>
      <c r="M477" s="60" t="s">
        <v>531</v>
      </c>
      <c r="N477" s="60"/>
      <c r="O477" s="60"/>
      <c r="P477" s="60"/>
      <c r="Q477" s="60"/>
      <c r="R477" s="52">
        <f ca="1">SUMIF('4.1製品別資材価格'!$A:$C,A477,'4.1製品別資材価格'!$C:$C)</f>
        <v>0</v>
      </c>
      <c r="S477" s="60" t="s">
        <v>531</v>
      </c>
      <c r="T477" s="60" t="s">
        <v>531</v>
      </c>
      <c r="U477" s="46">
        <f>IFERROR(SUMIF('4.4製品課実績'!$A:$A,'4.仕掛品(製品課)'!A477,'4.4製品課実績'!D:D),"")</f>
        <v>0</v>
      </c>
      <c r="V477" s="60" t="s">
        <v>531</v>
      </c>
      <c r="W477" s="46"/>
      <c r="X477" s="46">
        <f t="shared" si="122"/>
        <v>0</v>
      </c>
      <c r="Y477" s="60" t="s">
        <v>531</v>
      </c>
      <c r="Z477" s="60" t="s">
        <v>531</v>
      </c>
      <c r="AA477" s="46">
        <f>IFERROR(SUMIF('[1]3.外注加工費'!N:N,A:A,'[1]3.外注加工費'!S:S),"")</f>
        <v>0</v>
      </c>
      <c r="AB477" s="46"/>
      <c r="AC477" s="46"/>
      <c r="AD477" s="46">
        <f t="shared" si="124"/>
        <v>0</v>
      </c>
      <c r="AE477" s="46">
        <f t="shared" si="125"/>
        <v>0</v>
      </c>
      <c r="AF477" s="52">
        <f t="shared" si="126"/>
        <v>0</v>
      </c>
      <c r="AG477" s="46">
        <f t="shared" si="127"/>
        <v>0</v>
      </c>
      <c r="AH477" s="46">
        <f t="shared" si="128"/>
        <v>0</v>
      </c>
      <c r="AI477" s="46">
        <f>IFERROR(SUMIFS('4.3期末全在庫'!$G:$G,'4.3期末全在庫'!$B:$B,'4.仕掛品(製品課)'!A477,'4.3期末全在庫'!$K:$K,"半製品"),"")</f>
        <v>0</v>
      </c>
      <c r="AJ477" s="47"/>
      <c r="AK477" s="46">
        <f t="shared" si="123"/>
        <v>0</v>
      </c>
      <c r="AL477" s="48"/>
      <c r="AM477" s="50"/>
      <c r="AN477" s="7"/>
      <c r="AO477" s="4">
        <v>0</v>
      </c>
      <c r="AQ477" s="3">
        <f t="shared" ca="1" si="129"/>
        <v>0</v>
      </c>
    </row>
    <row r="478" spans="1:43" ht="13.5" customHeight="1">
      <c r="A478" s="59">
        <v>20071100021</v>
      </c>
      <c r="B478" s="41" t="s">
        <v>545</v>
      </c>
      <c r="C478" s="41" t="s">
        <v>481</v>
      </c>
      <c r="D478" s="41"/>
      <c r="E478" s="41" t="s">
        <v>481</v>
      </c>
      <c r="F478" s="41" t="s">
        <v>481</v>
      </c>
      <c r="G478" s="61" t="s">
        <v>531</v>
      </c>
      <c r="H478" s="43">
        <v>0</v>
      </c>
      <c r="I478" s="43"/>
      <c r="J478" s="43">
        <v>0</v>
      </c>
      <c r="K478" s="46">
        <f>IFERROR(SUMIF('[1]3.外注加工費'!N:N,A:A,'[1]3.外注加工費'!P:P),"")</f>
        <v>0</v>
      </c>
      <c r="L478" s="60" t="s">
        <v>531</v>
      </c>
      <c r="M478" s="60" t="s">
        <v>531</v>
      </c>
      <c r="N478" s="60"/>
      <c r="O478" s="60"/>
      <c r="P478" s="60"/>
      <c r="Q478" s="60"/>
      <c r="R478" s="52">
        <f ca="1">SUMIF('4.1製品別資材価格'!$A:$C,A478,'4.1製品別資材価格'!$C:$C)</f>
        <v>0</v>
      </c>
      <c r="S478" s="60" t="s">
        <v>531</v>
      </c>
      <c r="T478" s="60" t="s">
        <v>531</v>
      </c>
      <c r="U478" s="46">
        <f>IFERROR(SUMIF('4.4製品課実績'!$A:$A,'4.仕掛品(製品課)'!A478,'4.4製品課実績'!D:D),"")</f>
        <v>0</v>
      </c>
      <c r="V478" s="60" t="s">
        <v>531</v>
      </c>
      <c r="W478" s="46"/>
      <c r="X478" s="46">
        <f t="shared" si="122"/>
        <v>0</v>
      </c>
      <c r="Y478" s="60" t="s">
        <v>531</v>
      </c>
      <c r="Z478" s="60" t="s">
        <v>531</v>
      </c>
      <c r="AA478" s="46">
        <f>IFERROR(SUMIF('[1]3.外注加工費'!N:N,A:A,'[1]3.外注加工費'!S:S),"")</f>
        <v>0</v>
      </c>
      <c r="AB478" s="46"/>
      <c r="AC478" s="46"/>
      <c r="AD478" s="46">
        <f t="shared" si="124"/>
        <v>0</v>
      </c>
      <c r="AE478" s="46">
        <f t="shared" si="125"/>
        <v>0</v>
      </c>
      <c r="AF478" s="52">
        <f t="shared" si="126"/>
        <v>0</v>
      </c>
      <c r="AG478" s="46">
        <f t="shared" si="127"/>
        <v>0</v>
      </c>
      <c r="AH478" s="46">
        <f t="shared" si="128"/>
        <v>0</v>
      </c>
      <c r="AI478" s="46">
        <f>IFERROR(SUMIFS('4.3期末全在庫'!$G:$G,'4.3期末全在庫'!$B:$B,'4.仕掛品(製品課)'!A478,'4.3期末全在庫'!$K:$K,"半製品"),"")</f>
        <v>0</v>
      </c>
      <c r="AJ478" s="47"/>
      <c r="AK478" s="46">
        <f t="shared" si="123"/>
        <v>0</v>
      </c>
      <c r="AL478" s="48"/>
      <c r="AM478" s="50"/>
      <c r="AN478" s="7"/>
      <c r="AO478" s="4">
        <v>0</v>
      </c>
      <c r="AQ478" s="3">
        <f t="shared" ca="1" si="129"/>
        <v>0</v>
      </c>
    </row>
    <row r="479" spans="1:43" ht="13.5" customHeight="1">
      <c r="A479" s="59">
        <v>20071200007</v>
      </c>
      <c r="B479" s="41" t="s">
        <v>546</v>
      </c>
      <c r="C479" s="41" t="s">
        <v>481</v>
      </c>
      <c r="D479" s="41"/>
      <c r="E479" s="41" t="s">
        <v>481</v>
      </c>
      <c r="F479" s="41" t="s">
        <v>481</v>
      </c>
      <c r="G479" s="61" t="s">
        <v>531</v>
      </c>
      <c r="H479" s="43">
        <v>0</v>
      </c>
      <c r="I479" s="43"/>
      <c r="J479" s="43">
        <v>0</v>
      </c>
      <c r="K479" s="46">
        <f>IFERROR(SUMIF('[1]3.外注加工費'!N:N,A:A,'[1]3.外注加工費'!P:P),"")</f>
        <v>0</v>
      </c>
      <c r="L479" s="60" t="s">
        <v>531</v>
      </c>
      <c r="M479" s="60" t="s">
        <v>531</v>
      </c>
      <c r="N479" s="60"/>
      <c r="O479" s="60"/>
      <c r="P479" s="60"/>
      <c r="Q479" s="60"/>
      <c r="R479" s="52">
        <f ca="1">SUMIF('4.1製品別資材価格'!$A:$C,A479,'4.1製品別資材価格'!$C:$C)</f>
        <v>0</v>
      </c>
      <c r="S479" s="60" t="s">
        <v>531</v>
      </c>
      <c r="T479" s="60" t="s">
        <v>531</v>
      </c>
      <c r="U479" s="46">
        <f>IFERROR(SUMIF('4.4製品課実績'!$A:$A,'4.仕掛品(製品課)'!A479,'4.4製品課実績'!D:D),"")</f>
        <v>0</v>
      </c>
      <c r="V479" s="60" t="s">
        <v>531</v>
      </c>
      <c r="W479" s="46"/>
      <c r="X479" s="46">
        <f t="shared" si="122"/>
        <v>0</v>
      </c>
      <c r="Y479" s="60" t="s">
        <v>531</v>
      </c>
      <c r="Z479" s="60" t="s">
        <v>531</v>
      </c>
      <c r="AA479" s="46">
        <f>IFERROR(SUMIF('[1]3.外注加工費'!N:N,A:A,'[1]3.外注加工費'!S:S),"")</f>
        <v>0</v>
      </c>
      <c r="AB479" s="46"/>
      <c r="AC479" s="46"/>
      <c r="AD479" s="46">
        <f t="shared" si="124"/>
        <v>0</v>
      </c>
      <c r="AE479" s="46">
        <f t="shared" si="125"/>
        <v>0</v>
      </c>
      <c r="AF479" s="52">
        <f t="shared" si="126"/>
        <v>0</v>
      </c>
      <c r="AG479" s="46">
        <f t="shared" si="127"/>
        <v>0</v>
      </c>
      <c r="AH479" s="46">
        <f t="shared" si="128"/>
        <v>0</v>
      </c>
      <c r="AI479" s="46">
        <f>IFERROR(SUMIFS('4.3期末全在庫'!$G:$G,'4.3期末全在庫'!$B:$B,'4.仕掛品(製品課)'!A479,'4.3期末全在庫'!$K:$K,"半製品"),"")</f>
        <v>0</v>
      </c>
      <c r="AJ479" s="47"/>
      <c r="AK479" s="46">
        <f t="shared" si="123"/>
        <v>0</v>
      </c>
      <c r="AL479" s="48"/>
      <c r="AM479" s="50"/>
      <c r="AN479" s="7"/>
      <c r="AO479" s="4">
        <v>475.43049409778212</v>
      </c>
      <c r="AQ479" s="3">
        <f t="shared" ca="1" si="129"/>
        <v>0</v>
      </c>
    </row>
    <row r="480" spans="1:43" ht="13.5" customHeight="1">
      <c r="A480" s="59">
        <v>20080300016</v>
      </c>
      <c r="B480" s="41" t="s">
        <v>547</v>
      </c>
      <c r="C480" s="41" t="s">
        <v>481</v>
      </c>
      <c r="D480" s="41"/>
      <c r="E480" s="41" t="s">
        <v>481</v>
      </c>
      <c r="F480" s="41" t="s">
        <v>481</v>
      </c>
      <c r="G480" s="61" t="s">
        <v>531</v>
      </c>
      <c r="H480" s="43">
        <v>0</v>
      </c>
      <c r="I480" s="43"/>
      <c r="J480" s="43">
        <v>0</v>
      </c>
      <c r="K480" s="46">
        <f>IFERROR(SUMIF('[1]3.外注加工費'!N:N,A:A,'[1]3.外注加工費'!P:P),"")</f>
        <v>0</v>
      </c>
      <c r="L480" s="60" t="s">
        <v>531</v>
      </c>
      <c r="M480" s="60" t="s">
        <v>531</v>
      </c>
      <c r="N480" s="60"/>
      <c r="O480" s="60"/>
      <c r="P480" s="60"/>
      <c r="Q480" s="60"/>
      <c r="R480" s="52">
        <f ca="1">SUMIF('4.1製品別資材価格'!$A:$C,A480,'4.1製品別資材価格'!$C:$C)</f>
        <v>0</v>
      </c>
      <c r="S480" s="60" t="s">
        <v>531</v>
      </c>
      <c r="T480" s="60" t="s">
        <v>531</v>
      </c>
      <c r="U480" s="46">
        <f>IFERROR(SUMIF('4.4製品課実績'!$A:$A,'4.仕掛品(製品課)'!A480,'4.4製品課実績'!D:D),"")</f>
        <v>0</v>
      </c>
      <c r="V480" s="60" t="s">
        <v>531</v>
      </c>
      <c r="W480" s="46"/>
      <c r="X480" s="46">
        <f t="shared" si="122"/>
        <v>0</v>
      </c>
      <c r="Y480" s="60" t="s">
        <v>531</v>
      </c>
      <c r="Z480" s="60" t="s">
        <v>531</v>
      </c>
      <c r="AA480" s="46">
        <f>IFERROR(SUMIF('[1]3.外注加工費'!N:N,A:A,'[1]3.外注加工費'!S:S),"")</f>
        <v>0</v>
      </c>
      <c r="AB480" s="46"/>
      <c r="AC480" s="46"/>
      <c r="AD480" s="46">
        <f t="shared" si="124"/>
        <v>0</v>
      </c>
      <c r="AE480" s="46">
        <f t="shared" si="125"/>
        <v>0</v>
      </c>
      <c r="AF480" s="52">
        <f t="shared" si="126"/>
        <v>0</v>
      </c>
      <c r="AG480" s="46">
        <f t="shared" si="127"/>
        <v>0</v>
      </c>
      <c r="AH480" s="46">
        <f t="shared" si="128"/>
        <v>0</v>
      </c>
      <c r="AI480" s="46">
        <f>IFERROR(SUMIFS('4.3期末全在庫'!$G:$G,'4.3期末全在庫'!$B:$B,'4.仕掛品(製品課)'!A480,'4.3期末全在庫'!$K:$K,"半製品"),"")</f>
        <v>0</v>
      </c>
      <c r="AJ480" s="47"/>
      <c r="AK480" s="46">
        <f t="shared" si="123"/>
        <v>0</v>
      </c>
      <c r="AL480" s="48"/>
      <c r="AM480" s="50"/>
      <c r="AN480" s="7"/>
      <c r="AO480" s="4">
        <v>4460</v>
      </c>
      <c r="AQ480" s="3">
        <f t="shared" ca="1" si="129"/>
        <v>0</v>
      </c>
    </row>
    <row r="481" spans="1:43" ht="13.5" customHeight="1">
      <c r="A481" s="59">
        <v>20090200006</v>
      </c>
      <c r="B481" s="41" t="s">
        <v>548</v>
      </c>
      <c r="C481" s="41" t="s">
        <v>481</v>
      </c>
      <c r="D481" s="41"/>
      <c r="E481" s="41" t="s">
        <v>481</v>
      </c>
      <c r="F481" s="41" t="s">
        <v>481</v>
      </c>
      <c r="G481" s="61" t="s">
        <v>531</v>
      </c>
      <c r="H481" s="43">
        <v>0</v>
      </c>
      <c r="I481" s="43"/>
      <c r="J481" s="43">
        <v>0</v>
      </c>
      <c r="K481" s="46">
        <f>IFERROR(SUMIF('[1]3.外注加工費'!N:N,A:A,'[1]3.外注加工費'!P:P),"")</f>
        <v>0</v>
      </c>
      <c r="L481" s="60" t="s">
        <v>531</v>
      </c>
      <c r="M481" s="60" t="s">
        <v>531</v>
      </c>
      <c r="N481" s="60"/>
      <c r="O481" s="60"/>
      <c r="P481" s="60"/>
      <c r="Q481" s="60"/>
      <c r="R481" s="52">
        <f ca="1">SUMIF('4.1製品別資材価格'!$A:$C,A481,'4.1製品別資材価格'!$C:$C)</f>
        <v>0</v>
      </c>
      <c r="S481" s="60" t="s">
        <v>531</v>
      </c>
      <c r="T481" s="60" t="s">
        <v>531</v>
      </c>
      <c r="U481" s="46">
        <f>IFERROR(SUMIF('4.4製品課実績'!$A:$A,'4.仕掛品(製品課)'!A481,'4.4製品課実績'!D:D),"")</f>
        <v>0</v>
      </c>
      <c r="V481" s="60" t="s">
        <v>531</v>
      </c>
      <c r="W481" s="46"/>
      <c r="X481" s="46">
        <f t="shared" si="122"/>
        <v>0</v>
      </c>
      <c r="Y481" s="60" t="s">
        <v>531</v>
      </c>
      <c r="Z481" s="60" t="s">
        <v>531</v>
      </c>
      <c r="AA481" s="46">
        <f>IFERROR(SUMIF('[1]3.外注加工費'!N:N,A:A,'[1]3.外注加工費'!S:S),"")</f>
        <v>0</v>
      </c>
      <c r="AB481" s="46"/>
      <c r="AC481" s="46"/>
      <c r="AD481" s="46">
        <f t="shared" si="124"/>
        <v>0</v>
      </c>
      <c r="AE481" s="46">
        <f t="shared" si="125"/>
        <v>0</v>
      </c>
      <c r="AF481" s="52">
        <f t="shared" si="126"/>
        <v>0</v>
      </c>
      <c r="AG481" s="46">
        <f t="shared" si="127"/>
        <v>0</v>
      </c>
      <c r="AH481" s="46">
        <f t="shared" si="128"/>
        <v>0</v>
      </c>
      <c r="AI481" s="46">
        <f>IFERROR(SUMIFS('4.3期末全在庫'!$G:$G,'4.3期末全在庫'!$B:$B,'4.仕掛品(製品課)'!A481,'4.3期末全在庫'!$K:$K,"半製品"),"")</f>
        <v>0</v>
      </c>
      <c r="AJ481" s="47"/>
      <c r="AK481" s="46">
        <f t="shared" si="123"/>
        <v>0</v>
      </c>
      <c r="AL481" s="48"/>
      <c r="AM481" s="50"/>
      <c r="AN481" s="7"/>
      <c r="AO481" s="4">
        <v>0</v>
      </c>
      <c r="AQ481" s="3">
        <f t="shared" ca="1" si="129"/>
        <v>0</v>
      </c>
    </row>
    <row r="482" spans="1:43" ht="13.5" customHeight="1">
      <c r="A482" s="59">
        <v>20090500001</v>
      </c>
      <c r="B482" s="41" t="s">
        <v>549</v>
      </c>
      <c r="C482" s="41" t="s">
        <v>481</v>
      </c>
      <c r="D482" s="41"/>
      <c r="E482" s="41" t="s">
        <v>481</v>
      </c>
      <c r="F482" s="41" t="s">
        <v>481</v>
      </c>
      <c r="G482" s="61" t="s">
        <v>531</v>
      </c>
      <c r="H482" s="43">
        <v>0</v>
      </c>
      <c r="I482" s="43"/>
      <c r="J482" s="43">
        <v>0</v>
      </c>
      <c r="K482" s="46">
        <f>IFERROR(SUMIF('[1]3.外注加工費'!N:N,A:A,'[1]3.外注加工費'!P:P),"")</f>
        <v>0</v>
      </c>
      <c r="L482" s="60" t="s">
        <v>531</v>
      </c>
      <c r="M482" s="60" t="s">
        <v>531</v>
      </c>
      <c r="N482" s="60"/>
      <c r="O482" s="60"/>
      <c r="P482" s="60"/>
      <c r="Q482" s="60"/>
      <c r="R482" s="52">
        <f ca="1">SUMIF('4.1製品別資材価格'!$A:$C,A482,'4.1製品別資材価格'!$C:$C)</f>
        <v>0</v>
      </c>
      <c r="S482" s="60" t="s">
        <v>531</v>
      </c>
      <c r="T482" s="60" t="s">
        <v>531</v>
      </c>
      <c r="U482" s="46">
        <f>IFERROR(SUMIF('4.4製品課実績'!$A:$A,'4.仕掛品(製品課)'!A482,'4.4製品課実績'!D:D),"")</f>
        <v>0</v>
      </c>
      <c r="V482" s="60" t="s">
        <v>531</v>
      </c>
      <c r="W482" s="46"/>
      <c r="X482" s="46">
        <f t="shared" si="122"/>
        <v>0</v>
      </c>
      <c r="Y482" s="60" t="s">
        <v>531</v>
      </c>
      <c r="Z482" s="60" t="s">
        <v>531</v>
      </c>
      <c r="AA482" s="46">
        <f>IFERROR(SUMIF('[1]3.外注加工費'!N:N,A:A,'[1]3.外注加工費'!S:S),"")</f>
        <v>0</v>
      </c>
      <c r="AB482" s="46"/>
      <c r="AC482" s="46"/>
      <c r="AD482" s="46">
        <f t="shared" si="124"/>
        <v>0</v>
      </c>
      <c r="AE482" s="46">
        <f t="shared" si="125"/>
        <v>0</v>
      </c>
      <c r="AF482" s="52">
        <f t="shared" si="126"/>
        <v>0</v>
      </c>
      <c r="AG482" s="46">
        <f t="shared" si="127"/>
        <v>0</v>
      </c>
      <c r="AH482" s="46">
        <f t="shared" si="128"/>
        <v>0</v>
      </c>
      <c r="AI482" s="46">
        <f>IFERROR(SUMIFS('4.3期末全在庫'!$G:$G,'4.3期末全在庫'!$B:$B,'4.仕掛品(製品課)'!A482,'4.3期末全在庫'!$K:$K,"半製品"),"")</f>
        <v>0</v>
      </c>
      <c r="AJ482" s="47"/>
      <c r="AK482" s="46">
        <f t="shared" si="123"/>
        <v>0</v>
      </c>
      <c r="AL482" s="48"/>
      <c r="AM482" s="50"/>
      <c r="AN482" s="7"/>
      <c r="AO482" s="4">
        <v>0</v>
      </c>
      <c r="AQ482" s="3">
        <f t="shared" ca="1" si="129"/>
        <v>0</v>
      </c>
    </row>
    <row r="483" spans="1:43" ht="13.5" customHeight="1">
      <c r="A483" s="59">
        <v>20090600010</v>
      </c>
      <c r="B483" s="41" t="s">
        <v>550</v>
      </c>
      <c r="C483" s="41" t="s">
        <v>481</v>
      </c>
      <c r="D483" s="41"/>
      <c r="E483" s="41" t="s">
        <v>481</v>
      </c>
      <c r="F483" s="41" t="s">
        <v>481</v>
      </c>
      <c r="G483" s="61" t="s">
        <v>531</v>
      </c>
      <c r="H483" s="43">
        <v>0</v>
      </c>
      <c r="I483" s="43"/>
      <c r="J483" s="43">
        <v>0</v>
      </c>
      <c r="K483" s="46">
        <f>IFERROR(SUMIF('[1]3.外注加工費'!N:N,A:A,'[1]3.外注加工費'!P:P),"")</f>
        <v>0</v>
      </c>
      <c r="L483" s="60" t="s">
        <v>531</v>
      </c>
      <c r="M483" s="60" t="s">
        <v>531</v>
      </c>
      <c r="N483" s="60"/>
      <c r="O483" s="60"/>
      <c r="P483" s="60"/>
      <c r="Q483" s="60"/>
      <c r="R483" s="52">
        <f ca="1">SUMIF('4.1製品別資材価格'!$A:$C,A483,'4.1製品別資材価格'!$C:$C)</f>
        <v>0</v>
      </c>
      <c r="S483" s="60" t="s">
        <v>531</v>
      </c>
      <c r="T483" s="60" t="s">
        <v>531</v>
      </c>
      <c r="U483" s="46">
        <f>IFERROR(SUMIF('4.4製品課実績'!$A:$A,'4.仕掛品(製品課)'!A483,'4.4製品課実績'!D:D),"")</f>
        <v>0</v>
      </c>
      <c r="V483" s="60" t="s">
        <v>531</v>
      </c>
      <c r="W483" s="46"/>
      <c r="X483" s="46">
        <f t="shared" si="122"/>
        <v>0</v>
      </c>
      <c r="Y483" s="60" t="s">
        <v>531</v>
      </c>
      <c r="Z483" s="60" t="s">
        <v>531</v>
      </c>
      <c r="AA483" s="46">
        <f>IFERROR(SUMIF('[1]3.外注加工費'!N:N,A:A,'[1]3.外注加工費'!S:S),"")</f>
        <v>0</v>
      </c>
      <c r="AB483" s="46"/>
      <c r="AC483" s="46"/>
      <c r="AD483" s="46">
        <f t="shared" si="124"/>
        <v>0</v>
      </c>
      <c r="AE483" s="46">
        <f t="shared" si="125"/>
        <v>0</v>
      </c>
      <c r="AF483" s="52">
        <f t="shared" si="126"/>
        <v>0</v>
      </c>
      <c r="AG483" s="46">
        <f t="shared" si="127"/>
        <v>0</v>
      </c>
      <c r="AH483" s="46">
        <f t="shared" si="128"/>
        <v>0</v>
      </c>
      <c r="AI483" s="46">
        <f>IFERROR(SUMIFS('4.3期末全在庫'!$G:$G,'4.3期末全在庫'!$B:$B,'4.仕掛品(製品課)'!A483,'4.3期末全在庫'!$K:$K,"半製品"),"")</f>
        <v>0</v>
      </c>
      <c r="AJ483" s="47"/>
      <c r="AK483" s="46">
        <f t="shared" si="123"/>
        <v>0</v>
      </c>
      <c r="AL483" s="48"/>
      <c r="AM483" s="50"/>
      <c r="AN483" s="7"/>
      <c r="AO483" s="4">
        <v>1395.8988069152012</v>
      </c>
      <c r="AQ483" s="3">
        <f t="shared" ca="1" si="129"/>
        <v>0</v>
      </c>
    </row>
    <row r="484" spans="1:43" ht="13.5" customHeight="1">
      <c r="A484" s="59">
        <v>20090600011</v>
      </c>
      <c r="B484" s="41" t="s">
        <v>551</v>
      </c>
      <c r="C484" s="41" t="s">
        <v>481</v>
      </c>
      <c r="D484" s="41"/>
      <c r="E484" s="41" t="s">
        <v>481</v>
      </c>
      <c r="F484" s="41" t="s">
        <v>481</v>
      </c>
      <c r="G484" s="61" t="s">
        <v>531</v>
      </c>
      <c r="H484" s="43">
        <v>0</v>
      </c>
      <c r="I484" s="43"/>
      <c r="J484" s="43">
        <v>0</v>
      </c>
      <c r="K484" s="46">
        <f>IFERROR(SUMIF('[1]3.外注加工費'!N:N,A:A,'[1]3.外注加工費'!P:P),"")</f>
        <v>0</v>
      </c>
      <c r="L484" s="60" t="s">
        <v>531</v>
      </c>
      <c r="M484" s="60" t="s">
        <v>531</v>
      </c>
      <c r="N484" s="60"/>
      <c r="O484" s="60"/>
      <c r="P484" s="60"/>
      <c r="Q484" s="60"/>
      <c r="R484" s="52">
        <f ca="1">SUMIF('4.1製品別資材価格'!$A:$C,A484,'4.1製品別資材価格'!$C:$C)</f>
        <v>0</v>
      </c>
      <c r="S484" s="60" t="s">
        <v>531</v>
      </c>
      <c r="T484" s="60" t="s">
        <v>531</v>
      </c>
      <c r="U484" s="46">
        <f>IFERROR(SUMIF('4.4製品課実績'!$A:$A,'4.仕掛品(製品課)'!A484,'4.4製品課実績'!D:D),"")</f>
        <v>0</v>
      </c>
      <c r="V484" s="60" t="s">
        <v>531</v>
      </c>
      <c r="W484" s="46"/>
      <c r="X484" s="46">
        <f t="shared" si="122"/>
        <v>0</v>
      </c>
      <c r="Y484" s="60" t="s">
        <v>531</v>
      </c>
      <c r="Z484" s="60" t="s">
        <v>531</v>
      </c>
      <c r="AA484" s="46">
        <f>IFERROR(SUMIF('[1]3.外注加工費'!N:N,A:A,'[1]3.外注加工費'!S:S),"")</f>
        <v>0</v>
      </c>
      <c r="AB484" s="46"/>
      <c r="AC484" s="46"/>
      <c r="AD484" s="46">
        <f t="shared" si="124"/>
        <v>0</v>
      </c>
      <c r="AE484" s="46">
        <f t="shared" si="125"/>
        <v>0</v>
      </c>
      <c r="AF484" s="52">
        <f t="shared" si="126"/>
        <v>0</v>
      </c>
      <c r="AG484" s="46">
        <f t="shared" si="127"/>
        <v>0</v>
      </c>
      <c r="AH484" s="46">
        <f t="shared" si="128"/>
        <v>0</v>
      </c>
      <c r="AI484" s="46">
        <f>IFERROR(SUMIFS('4.3期末全在庫'!$G:$G,'4.3期末全在庫'!$B:$B,'4.仕掛品(製品課)'!A484,'4.3期末全在庫'!$K:$K,"半製品"),"")</f>
        <v>0</v>
      </c>
      <c r="AJ484" s="47"/>
      <c r="AK484" s="46">
        <f t="shared" si="123"/>
        <v>0</v>
      </c>
      <c r="AL484" s="48"/>
      <c r="AM484" s="50"/>
      <c r="AN484" s="7"/>
      <c r="AO484" s="4">
        <v>3477.6256616617757</v>
      </c>
      <c r="AQ484" s="3">
        <f t="shared" ca="1" si="129"/>
        <v>0</v>
      </c>
    </row>
    <row r="485" spans="1:43" ht="13.5" customHeight="1">
      <c r="A485" s="59">
        <v>20090700005</v>
      </c>
      <c r="B485" s="41" t="s">
        <v>552</v>
      </c>
      <c r="C485" s="41" t="s">
        <v>481</v>
      </c>
      <c r="D485" s="41"/>
      <c r="E485" s="41" t="s">
        <v>481</v>
      </c>
      <c r="F485" s="41" t="s">
        <v>481</v>
      </c>
      <c r="G485" s="61" t="s">
        <v>531</v>
      </c>
      <c r="H485" s="43">
        <v>0</v>
      </c>
      <c r="I485" s="43"/>
      <c r="J485" s="43">
        <v>0</v>
      </c>
      <c r="K485" s="46">
        <f>IFERROR(SUMIF('[1]3.外注加工費'!N:N,A:A,'[1]3.外注加工費'!P:P),"")</f>
        <v>0</v>
      </c>
      <c r="L485" s="60" t="s">
        <v>531</v>
      </c>
      <c r="M485" s="60" t="s">
        <v>531</v>
      </c>
      <c r="N485" s="60"/>
      <c r="O485" s="60"/>
      <c r="P485" s="60"/>
      <c r="Q485" s="60"/>
      <c r="R485" s="52">
        <f ca="1">SUMIF('4.1製品別資材価格'!$A:$C,A485,'4.1製品別資材価格'!$C:$C)</f>
        <v>0</v>
      </c>
      <c r="S485" s="60" t="s">
        <v>531</v>
      </c>
      <c r="T485" s="60" t="s">
        <v>531</v>
      </c>
      <c r="U485" s="46">
        <f>IFERROR(SUMIF('4.4製品課実績'!$A:$A,'4.仕掛品(製品課)'!A485,'4.4製品課実績'!D:D),"")</f>
        <v>0</v>
      </c>
      <c r="V485" s="60" t="s">
        <v>531</v>
      </c>
      <c r="W485" s="46"/>
      <c r="X485" s="46">
        <f t="shared" si="122"/>
        <v>0</v>
      </c>
      <c r="Y485" s="60" t="s">
        <v>531</v>
      </c>
      <c r="Z485" s="60" t="s">
        <v>531</v>
      </c>
      <c r="AA485" s="46">
        <f>IFERROR(SUMIF('[1]3.外注加工費'!N:N,A:A,'[1]3.外注加工費'!S:S),"")</f>
        <v>0</v>
      </c>
      <c r="AB485" s="46"/>
      <c r="AC485" s="46"/>
      <c r="AD485" s="46">
        <f t="shared" si="124"/>
        <v>0</v>
      </c>
      <c r="AE485" s="46">
        <f t="shared" si="125"/>
        <v>0</v>
      </c>
      <c r="AF485" s="52">
        <f t="shared" si="126"/>
        <v>0</v>
      </c>
      <c r="AG485" s="46">
        <f t="shared" si="127"/>
        <v>0</v>
      </c>
      <c r="AH485" s="46">
        <f t="shared" si="128"/>
        <v>0</v>
      </c>
      <c r="AI485" s="46">
        <f>IFERROR(SUMIFS('4.3期末全在庫'!$G:$G,'4.3期末全在庫'!$B:$B,'4.仕掛品(製品課)'!A485,'4.3期末全在庫'!$K:$K,"半製品"),"")</f>
        <v>0</v>
      </c>
      <c r="AJ485" s="47"/>
      <c r="AK485" s="46">
        <f t="shared" si="123"/>
        <v>0</v>
      </c>
      <c r="AL485" s="48"/>
      <c r="AM485" s="50"/>
      <c r="AN485" s="7"/>
      <c r="AO485" s="4">
        <v>0</v>
      </c>
      <c r="AQ485" s="3">
        <f t="shared" ca="1" si="129"/>
        <v>0</v>
      </c>
    </row>
    <row r="486" spans="1:43" ht="13.5" customHeight="1">
      <c r="A486" s="59">
        <v>20090700007</v>
      </c>
      <c r="B486" s="41" t="s">
        <v>553</v>
      </c>
      <c r="C486" s="41" t="s">
        <v>481</v>
      </c>
      <c r="D486" s="41"/>
      <c r="E486" s="41" t="s">
        <v>481</v>
      </c>
      <c r="F486" s="41" t="s">
        <v>481</v>
      </c>
      <c r="G486" s="61" t="s">
        <v>531</v>
      </c>
      <c r="H486" s="43">
        <v>0</v>
      </c>
      <c r="I486" s="43"/>
      <c r="J486" s="43">
        <v>0</v>
      </c>
      <c r="K486" s="46">
        <f>IFERROR(SUMIF('[1]3.外注加工費'!N:N,A:A,'[1]3.外注加工費'!P:P),"")</f>
        <v>0</v>
      </c>
      <c r="L486" s="60" t="s">
        <v>531</v>
      </c>
      <c r="M486" s="60" t="s">
        <v>531</v>
      </c>
      <c r="N486" s="60"/>
      <c r="O486" s="60"/>
      <c r="P486" s="60"/>
      <c r="Q486" s="60"/>
      <c r="R486" s="52">
        <f ca="1">SUMIF('4.1製品別資材価格'!$A:$C,A486,'4.1製品別資材価格'!$C:$C)</f>
        <v>0</v>
      </c>
      <c r="S486" s="60" t="s">
        <v>531</v>
      </c>
      <c r="T486" s="60" t="s">
        <v>531</v>
      </c>
      <c r="U486" s="46">
        <f>IFERROR(SUMIF('4.4製品課実績'!$A:$A,'4.仕掛品(製品課)'!A486,'4.4製品課実績'!D:D),"")</f>
        <v>0</v>
      </c>
      <c r="V486" s="60" t="s">
        <v>531</v>
      </c>
      <c r="W486" s="46"/>
      <c r="X486" s="46">
        <f t="shared" si="122"/>
        <v>0</v>
      </c>
      <c r="Y486" s="60" t="s">
        <v>531</v>
      </c>
      <c r="Z486" s="60" t="s">
        <v>531</v>
      </c>
      <c r="AA486" s="46">
        <f>IFERROR(SUMIF('[1]3.外注加工費'!N:N,A:A,'[1]3.外注加工費'!S:S),"")</f>
        <v>0</v>
      </c>
      <c r="AB486" s="46"/>
      <c r="AC486" s="46"/>
      <c r="AD486" s="46">
        <f t="shared" si="124"/>
        <v>0</v>
      </c>
      <c r="AE486" s="46">
        <f t="shared" si="125"/>
        <v>0</v>
      </c>
      <c r="AF486" s="52">
        <f t="shared" si="126"/>
        <v>0</v>
      </c>
      <c r="AG486" s="46">
        <f t="shared" si="127"/>
        <v>0</v>
      </c>
      <c r="AH486" s="46">
        <f t="shared" si="128"/>
        <v>0</v>
      </c>
      <c r="AI486" s="46">
        <f>IFERROR(SUMIFS('4.3期末全在庫'!$G:$G,'4.3期末全在庫'!$B:$B,'4.仕掛品(製品課)'!A486,'4.3期末全在庫'!$K:$K,"半製品"),"")</f>
        <v>0</v>
      </c>
      <c r="AJ486" s="47"/>
      <c r="AK486" s="46">
        <f t="shared" si="123"/>
        <v>0</v>
      </c>
      <c r="AL486" s="48"/>
      <c r="AM486" s="50"/>
      <c r="AN486" s="7"/>
      <c r="AO486" s="4">
        <v>0</v>
      </c>
      <c r="AQ486" s="3">
        <f t="shared" ca="1" si="129"/>
        <v>0</v>
      </c>
    </row>
    <row r="487" spans="1:43" ht="13.5" customHeight="1">
      <c r="A487" s="59">
        <v>20090900001</v>
      </c>
      <c r="B487" s="41" t="s">
        <v>554</v>
      </c>
      <c r="C487" s="41" t="s">
        <v>481</v>
      </c>
      <c r="D487" s="41"/>
      <c r="E487" s="41" t="s">
        <v>481</v>
      </c>
      <c r="F487" s="41" t="s">
        <v>481</v>
      </c>
      <c r="G487" s="61" t="s">
        <v>531</v>
      </c>
      <c r="H487" s="43">
        <v>0</v>
      </c>
      <c r="I487" s="43"/>
      <c r="J487" s="43">
        <v>0</v>
      </c>
      <c r="K487" s="46">
        <f>IFERROR(SUMIF('[1]3.外注加工費'!N:N,A:A,'[1]3.外注加工費'!P:P),"")</f>
        <v>0</v>
      </c>
      <c r="L487" s="60" t="s">
        <v>531</v>
      </c>
      <c r="M487" s="60" t="s">
        <v>531</v>
      </c>
      <c r="N487" s="60"/>
      <c r="O487" s="60"/>
      <c r="P487" s="60"/>
      <c r="Q487" s="60"/>
      <c r="R487" s="52">
        <f ca="1">SUMIF('4.1製品別資材価格'!$A:$C,A487,'4.1製品別資材価格'!$C:$C)</f>
        <v>0</v>
      </c>
      <c r="S487" s="60" t="s">
        <v>531</v>
      </c>
      <c r="T487" s="60" t="s">
        <v>531</v>
      </c>
      <c r="U487" s="46">
        <f>IFERROR(SUMIF('4.4製品課実績'!$A:$A,'4.仕掛品(製品課)'!A487,'4.4製品課実績'!D:D),"")</f>
        <v>0</v>
      </c>
      <c r="V487" s="60" t="s">
        <v>531</v>
      </c>
      <c r="W487" s="46"/>
      <c r="X487" s="46">
        <f t="shared" si="122"/>
        <v>0</v>
      </c>
      <c r="Y487" s="60" t="s">
        <v>531</v>
      </c>
      <c r="Z487" s="60" t="s">
        <v>531</v>
      </c>
      <c r="AA487" s="46">
        <f>IFERROR(SUMIF('[1]3.外注加工費'!N:N,A:A,'[1]3.外注加工費'!S:S),"")</f>
        <v>0</v>
      </c>
      <c r="AB487" s="46"/>
      <c r="AC487" s="46"/>
      <c r="AD487" s="46">
        <f t="shared" si="124"/>
        <v>0</v>
      </c>
      <c r="AE487" s="46">
        <f t="shared" si="125"/>
        <v>0</v>
      </c>
      <c r="AF487" s="52">
        <f t="shared" si="126"/>
        <v>0</v>
      </c>
      <c r="AG487" s="46">
        <f t="shared" si="127"/>
        <v>0</v>
      </c>
      <c r="AH487" s="46">
        <f t="shared" si="128"/>
        <v>0</v>
      </c>
      <c r="AI487" s="46">
        <f>IFERROR(SUMIFS('4.3期末全在庫'!$G:$G,'4.3期末全在庫'!$B:$B,'4.仕掛品(製品課)'!A487,'4.3期末全在庫'!$K:$K,"半製品"),"")</f>
        <v>0</v>
      </c>
      <c r="AJ487" s="47"/>
      <c r="AK487" s="46">
        <f t="shared" si="123"/>
        <v>0</v>
      </c>
      <c r="AL487" s="48"/>
      <c r="AM487" s="50"/>
      <c r="AN487" s="7"/>
      <c r="AO487" s="4">
        <v>0</v>
      </c>
      <c r="AQ487" s="3">
        <f t="shared" ca="1" si="129"/>
        <v>0</v>
      </c>
    </row>
    <row r="488" spans="1:43" ht="13.5" customHeight="1">
      <c r="A488" s="59">
        <v>20090900006</v>
      </c>
      <c r="B488" s="41" t="s">
        <v>555</v>
      </c>
      <c r="C488" s="41" t="s">
        <v>481</v>
      </c>
      <c r="D488" s="41"/>
      <c r="E488" s="41" t="s">
        <v>481</v>
      </c>
      <c r="F488" s="41" t="s">
        <v>481</v>
      </c>
      <c r="G488" s="61" t="s">
        <v>531</v>
      </c>
      <c r="H488" s="43">
        <v>0</v>
      </c>
      <c r="I488" s="43"/>
      <c r="J488" s="43">
        <v>0</v>
      </c>
      <c r="K488" s="46">
        <f>IFERROR(SUMIF('[1]3.外注加工費'!N:N,A:A,'[1]3.外注加工費'!P:P),"")</f>
        <v>0</v>
      </c>
      <c r="L488" s="60" t="s">
        <v>531</v>
      </c>
      <c r="M488" s="60" t="s">
        <v>531</v>
      </c>
      <c r="N488" s="60"/>
      <c r="O488" s="60"/>
      <c r="P488" s="60"/>
      <c r="Q488" s="60"/>
      <c r="R488" s="52">
        <f ca="1">SUMIF('4.1製品別資材価格'!$A:$C,A488,'4.1製品別資材価格'!$C:$C)</f>
        <v>0</v>
      </c>
      <c r="S488" s="60" t="s">
        <v>531</v>
      </c>
      <c r="T488" s="60" t="s">
        <v>531</v>
      </c>
      <c r="U488" s="46">
        <f>IFERROR(SUMIF('4.4製品課実績'!$A:$A,'4.仕掛品(製品課)'!A488,'4.4製品課実績'!D:D),"")</f>
        <v>0</v>
      </c>
      <c r="V488" s="60" t="s">
        <v>531</v>
      </c>
      <c r="W488" s="46"/>
      <c r="X488" s="46">
        <f t="shared" si="122"/>
        <v>0</v>
      </c>
      <c r="Y488" s="60" t="s">
        <v>531</v>
      </c>
      <c r="Z488" s="60" t="s">
        <v>531</v>
      </c>
      <c r="AA488" s="46">
        <f ca="1">IFERROR(SUMIF('[1]3.外注加工費'!N:N,A:A,'[1]3.外注加工費'!S:S),"")</f>
        <v>0</v>
      </c>
      <c r="AB488" s="46"/>
      <c r="AC488" s="46"/>
      <c r="AD488" s="46">
        <f t="shared" si="124"/>
        <v>0</v>
      </c>
      <c r="AE488" s="46">
        <f t="shared" ca="1" si="125"/>
        <v>0</v>
      </c>
      <c r="AF488" s="52">
        <f t="shared" ca="1" si="126"/>
        <v>0</v>
      </c>
      <c r="AG488" s="46">
        <f t="shared" si="127"/>
        <v>0</v>
      </c>
      <c r="AH488" s="46">
        <f t="shared" ca="1" si="128"/>
        <v>0</v>
      </c>
      <c r="AI488" s="46">
        <f>IFERROR(SUMIFS('4.3期末全在庫'!$G:$G,'4.3期末全在庫'!$B:$B,'4.仕掛品(製品課)'!A488,'4.3期末全在庫'!$K:$K,"半製品"),"")</f>
        <v>0</v>
      </c>
      <c r="AJ488" s="47"/>
      <c r="AK488" s="46">
        <f t="shared" ca="1" si="123"/>
        <v>0</v>
      </c>
      <c r="AL488" s="48"/>
      <c r="AM488" s="50"/>
      <c r="AN488" s="7"/>
      <c r="AO488" s="4">
        <v>0</v>
      </c>
      <c r="AQ488" s="3">
        <f t="shared" ca="1" si="129"/>
        <v>0</v>
      </c>
    </row>
    <row r="489" spans="1:43" ht="13.5" customHeight="1">
      <c r="A489" s="59">
        <v>20091100016</v>
      </c>
      <c r="B489" s="41" t="s">
        <v>556</v>
      </c>
      <c r="C489" s="41" t="s">
        <v>481</v>
      </c>
      <c r="D489" s="41"/>
      <c r="E489" s="41" t="s">
        <v>481</v>
      </c>
      <c r="F489" s="41" t="s">
        <v>481</v>
      </c>
      <c r="G489" s="61" t="s">
        <v>531</v>
      </c>
      <c r="H489" s="43">
        <v>0</v>
      </c>
      <c r="I489" s="43"/>
      <c r="J489" s="43">
        <v>0</v>
      </c>
      <c r="K489" s="46">
        <f>IFERROR(SUMIF('[1]3.外注加工費'!N:N,A:A,'[1]3.外注加工費'!P:P),"")</f>
        <v>1062</v>
      </c>
      <c r="L489" s="60" t="s">
        <v>531</v>
      </c>
      <c r="M489" s="60" t="s">
        <v>531</v>
      </c>
      <c r="N489" s="60"/>
      <c r="O489" s="60"/>
      <c r="P489" s="60"/>
      <c r="Q489" s="60"/>
      <c r="R489" s="52">
        <f ca="1">SUMIF('4.1製品別資材価格'!$A:$C,A489,'4.1製品別資材価格'!$C:$C)</f>
        <v>0</v>
      </c>
      <c r="S489" s="60" t="s">
        <v>531</v>
      </c>
      <c r="T489" s="60" t="s">
        <v>531</v>
      </c>
      <c r="U489" s="46">
        <f>IFERROR(SUMIF('4.4製品課実績'!$A:$A,'4.仕掛品(製品課)'!A489,'4.4製品課実績'!D:D),"")</f>
        <v>0</v>
      </c>
      <c r="V489" s="60" t="s">
        <v>531</v>
      </c>
      <c r="W489" s="46"/>
      <c r="X489" s="46">
        <f t="shared" si="122"/>
        <v>0</v>
      </c>
      <c r="Y489" s="60" t="s">
        <v>531</v>
      </c>
      <c r="Z489" s="60" t="s">
        <v>531</v>
      </c>
      <c r="AA489" s="46">
        <f ca="1">IFERROR(SUMIF('[1]3.外注加工費'!N:N,A:A,'[1]3.外注加工費'!S:S),"")</f>
        <v>1123405.189315662</v>
      </c>
      <c r="AB489" s="46"/>
      <c r="AC489" s="46"/>
      <c r="AD489" s="46">
        <f t="shared" si="124"/>
        <v>1062</v>
      </c>
      <c r="AE489" s="46">
        <f t="shared" ca="1" si="125"/>
        <v>1123405.189315662</v>
      </c>
      <c r="AF489" s="52">
        <f t="shared" ca="1" si="126"/>
        <v>1057.8203289224689</v>
      </c>
      <c r="AG489" s="46">
        <f t="shared" si="127"/>
        <v>0</v>
      </c>
      <c r="AH489" s="46">
        <f t="shared" ca="1" si="128"/>
        <v>0</v>
      </c>
      <c r="AI489" s="46">
        <f>IFERROR(SUMIFS('4.3期末全在庫'!$G:$G,'4.3期末全在庫'!$B:$B,'4.仕掛品(製品課)'!A489,'4.3期末全在庫'!$K:$K,"半製品"),"")</f>
        <v>0</v>
      </c>
      <c r="AJ489" s="47"/>
      <c r="AK489" s="46">
        <f t="shared" ca="1" si="123"/>
        <v>0</v>
      </c>
      <c r="AL489" s="48"/>
      <c r="AM489" s="50"/>
      <c r="AN489" s="7"/>
      <c r="AO489" s="4">
        <v>0</v>
      </c>
      <c r="AQ489" s="3" t="str">
        <f t="shared" ca="1" si="129"/>
        <v>ok</v>
      </c>
    </row>
    <row r="490" spans="1:43" ht="13.5" customHeight="1">
      <c r="A490" s="59">
        <v>20091100025</v>
      </c>
      <c r="B490" s="41" t="s">
        <v>540</v>
      </c>
      <c r="C490" s="41" t="s">
        <v>481</v>
      </c>
      <c r="D490" s="41"/>
      <c r="E490" s="41" t="s">
        <v>481</v>
      </c>
      <c r="F490" s="41" t="s">
        <v>481</v>
      </c>
      <c r="G490" s="61" t="s">
        <v>531</v>
      </c>
      <c r="H490" s="43">
        <v>0</v>
      </c>
      <c r="I490" s="43"/>
      <c r="J490" s="43">
        <v>0</v>
      </c>
      <c r="K490" s="46">
        <f>IFERROR(SUMIF('[1]3.外注加工費'!N:N,A:A,'[1]3.外注加工費'!P:P),"")</f>
        <v>0</v>
      </c>
      <c r="L490" s="60" t="s">
        <v>531</v>
      </c>
      <c r="M490" s="60" t="s">
        <v>531</v>
      </c>
      <c r="N490" s="60"/>
      <c r="O490" s="60"/>
      <c r="P490" s="60"/>
      <c r="Q490" s="60"/>
      <c r="R490" s="52">
        <f ca="1">SUMIF('4.1製品別資材価格'!$A:$C,A490,'4.1製品別資材価格'!$C:$C)</f>
        <v>0</v>
      </c>
      <c r="S490" s="60" t="s">
        <v>531</v>
      </c>
      <c r="T490" s="60" t="s">
        <v>531</v>
      </c>
      <c r="U490" s="46">
        <f>IFERROR(SUMIF('4.4製品課実績'!$A:$A,'4.仕掛品(製品課)'!A490,'4.4製品課実績'!D:D),"")</f>
        <v>0</v>
      </c>
      <c r="V490" s="60" t="s">
        <v>531</v>
      </c>
      <c r="W490" s="46"/>
      <c r="X490" s="46">
        <f t="shared" si="122"/>
        <v>0</v>
      </c>
      <c r="Y490" s="60" t="s">
        <v>531</v>
      </c>
      <c r="Z490" s="60" t="s">
        <v>531</v>
      </c>
      <c r="AA490" s="46">
        <f>IFERROR(SUMIF('[1]3.外注加工費'!N:N,A:A,'[1]3.外注加工費'!S:S),"")</f>
        <v>0</v>
      </c>
      <c r="AB490" s="46"/>
      <c r="AC490" s="46"/>
      <c r="AD490" s="46">
        <f t="shared" si="124"/>
        <v>0</v>
      </c>
      <c r="AE490" s="46">
        <f t="shared" si="125"/>
        <v>0</v>
      </c>
      <c r="AF490" s="52">
        <f t="shared" si="126"/>
        <v>0</v>
      </c>
      <c r="AG490" s="46">
        <f t="shared" si="127"/>
        <v>0</v>
      </c>
      <c r="AH490" s="46">
        <f t="shared" si="128"/>
        <v>0</v>
      </c>
      <c r="AI490" s="46">
        <f>IFERROR(SUMIFS('4.3期末全在庫'!$G:$G,'4.3期末全在庫'!$B:$B,'4.仕掛品(製品課)'!A490,'4.3期末全在庫'!$K:$K,"半製品"),"")</f>
        <v>0</v>
      </c>
      <c r="AJ490" s="47"/>
      <c r="AK490" s="46">
        <f t="shared" si="123"/>
        <v>0</v>
      </c>
      <c r="AL490" s="48"/>
      <c r="AM490" s="50"/>
      <c r="AN490" s="7"/>
      <c r="AO490" s="4">
        <v>185.95750015190811</v>
      </c>
      <c r="AQ490" s="3">
        <f t="shared" ca="1" si="129"/>
        <v>0</v>
      </c>
    </row>
    <row r="491" spans="1:43" ht="13.5" customHeight="1">
      <c r="A491" s="59">
        <v>20091100026</v>
      </c>
      <c r="B491" s="41" t="s">
        <v>557</v>
      </c>
      <c r="C491" s="41" t="s">
        <v>481</v>
      </c>
      <c r="D491" s="41"/>
      <c r="E491" s="41" t="s">
        <v>481</v>
      </c>
      <c r="F491" s="41" t="s">
        <v>481</v>
      </c>
      <c r="G491" s="61" t="s">
        <v>531</v>
      </c>
      <c r="H491" s="43">
        <v>0</v>
      </c>
      <c r="I491" s="43"/>
      <c r="J491" s="43">
        <v>0</v>
      </c>
      <c r="K491" s="46">
        <f>IFERROR(SUMIF('[1]3.外注加工費'!N:N,A:A,'[1]3.外注加工費'!P:P),"")</f>
        <v>0</v>
      </c>
      <c r="L491" s="60" t="s">
        <v>531</v>
      </c>
      <c r="M491" s="60" t="s">
        <v>531</v>
      </c>
      <c r="N491" s="60"/>
      <c r="O491" s="60"/>
      <c r="P491" s="60"/>
      <c r="Q491" s="60"/>
      <c r="R491" s="52">
        <f ca="1">SUMIF('4.1製品別資材価格'!$A:$C,A491,'4.1製品別資材価格'!$C:$C)</f>
        <v>0</v>
      </c>
      <c r="S491" s="60" t="s">
        <v>531</v>
      </c>
      <c r="T491" s="60" t="s">
        <v>531</v>
      </c>
      <c r="U491" s="46">
        <f>IFERROR(SUMIF('4.4製品課実績'!$A:$A,'4.仕掛品(製品課)'!A491,'4.4製品課実績'!D:D),"")</f>
        <v>0</v>
      </c>
      <c r="V491" s="60" t="s">
        <v>531</v>
      </c>
      <c r="W491" s="46"/>
      <c r="X491" s="46">
        <f t="shared" si="122"/>
        <v>0</v>
      </c>
      <c r="Y491" s="60" t="s">
        <v>531</v>
      </c>
      <c r="Z491" s="60" t="s">
        <v>531</v>
      </c>
      <c r="AA491" s="46">
        <f>IFERROR(SUMIF('[1]3.外注加工費'!N:N,A:A,'[1]3.外注加工費'!S:S),"")</f>
        <v>0</v>
      </c>
      <c r="AB491" s="46"/>
      <c r="AC491" s="46"/>
      <c r="AD491" s="46">
        <f t="shared" si="124"/>
        <v>0</v>
      </c>
      <c r="AE491" s="46">
        <f t="shared" si="125"/>
        <v>0</v>
      </c>
      <c r="AF491" s="52">
        <f t="shared" si="126"/>
        <v>0</v>
      </c>
      <c r="AG491" s="46">
        <f t="shared" si="127"/>
        <v>0</v>
      </c>
      <c r="AH491" s="46">
        <f t="shared" si="128"/>
        <v>0</v>
      </c>
      <c r="AI491" s="46">
        <f>IFERROR(SUMIFS('4.3期末全在庫'!$G:$G,'4.3期末全在庫'!$B:$B,'4.仕掛品(製品課)'!A491,'4.3期末全在庫'!$K:$K,"半製品"),"")</f>
        <v>0</v>
      </c>
      <c r="AJ491" s="47"/>
      <c r="AK491" s="46">
        <f t="shared" si="123"/>
        <v>0</v>
      </c>
      <c r="AL491" s="48"/>
      <c r="AM491" s="50"/>
      <c r="AN491" s="7"/>
      <c r="AO491" s="4">
        <v>22.074832550406132</v>
      </c>
      <c r="AQ491" s="3">
        <f t="shared" ca="1" si="129"/>
        <v>0</v>
      </c>
    </row>
    <row r="492" spans="1:43" ht="13.5" customHeight="1">
      <c r="A492" s="59">
        <v>20100100001</v>
      </c>
      <c r="B492" s="41" t="s">
        <v>558</v>
      </c>
      <c r="C492" s="41" t="s">
        <v>481</v>
      </c>
      <c r="D492" s="41"/>
      <c r="E492" s="41" t="s">
        <v>481</v>
      </c>
      <c r="F492" s="41" t="s">
        <v>481</v>
      </c>
      <c r="G492" s="61" t="s">
        <v>531</v>
      </c>
      <c r="H492" s="43">
        <v>0</v>
      </c>
      <c r="I492" s="43"/>
      <c r="J492" s="43">
        <v>0</v>
      </c>
      <c r="K492" s="46">
        <f>IFERROR(SUMIF('[1]3.外注加工費'!N:N,A:A,'[1]3.外注加工費'!P:P),"")</f>
        <v>0</v>
      </c>
      <c r="L492" s="60" t="s">
        <v>531</v>
      </c>
      <c r="M492" s="60" t="s">
        <v>531</v>
      </c>
      <c r="N492" s="60"/>
      <c r="O492" s="60"/>
      <c r="P492" s="60"/>
      <c r="Q492" s="60"/>
      <c r="R492" s="52">
        <f ca="1">SUMIF('4.1製品別資材価格'!$A:$C,A492,'4.1製品別資材価格'!$C:$C)</f>
        <v>0</v>
      </c>
      <c r="S492" s="60" t="s">
        <v>531</v>
      </c>
      <c r="T492" s="60" t="s">
        <v>531</v>
      </c>
      <c r="U492" s="46">
        <f>IFERROR(SUMIF('4.4製品課実績'!$A:$A,'4.仕掛品(製品課)'!A492,'4.4製品課実績'!D:D),"")</f>
        <v>0</v>
      </c>
      <c r="V492" s="60" t="s">
        <v>531</v>
      </c>
      <c r="W492" s="46"/>
      <c r="X492" s="46">
        <f t="shared" si="122"/>
        <v>0</v>
      </c>
      <c r="Y492" s="60" t="s">
        <v>531</v>
      </c>
      <c r="Z492" s="60" t="s">
        <v>531</v>
      </c>
      <c r="AA492" s="46">
        <f>IFERROR(SUMIF('[1]3.外注加工費'!N:N,A:A,'[1]3.外注加工費'!S:S),"")</f>
        <v>0</v>
      </c>
      <c r="AB492" s="46"/>
      <c r="AC492" s="46"/>
      <c r="AD492" s="46">
        <f t="shared" si="124"/>
        <v>0</v>
      </c>
      <c r="AE492" s="46">
        <f t="shared" si="125"/>
        <v>0</v>
      </c>
      <c r="AF492" s="52">
        <f t="shared" si="126"/>
        <v>0</v>
      </c>
      <c r="AG492" s="46">
        <f t="shared" si="127"/>
        <v>0</v>
      </c>
      <c r="AH492" s="46">
        <f t="shared" si="128"/>
        <v>0</v>
      </c>
      <c r="AI492" s="46">
        <f>IFERROR(SUMIFS('4.3期末全在庫'!$G:$G,'4.3期末全在庫'!$B:$B,'4.仕掛品(製品課)'!A492,'4.3期末全在庫'!$K:$K,"半製品"),"")</f>
        <v>0</v>
      </c>
      <c r="AJ492" s="47"/>
      <c r="AK492" s="46">
        <f t="shared" si="123"/>
        <v>0</v>
      </c>
      <c r="AL492" s="48"/>
      <c r="AM492" s="50"/>
      <c r="AN492" s="7"/>
      <c r="AO492" s="4">
        <v>0</v>
      </c>
      <c r="AQ492" s="3">
        <f t="shared" ca="1" si="129"/>
        <v>0</v>
      </c>
    </row>
    <row r="493" spans="1:43" ht="13.5" customHeight="1">
      <c r="A493" s="59">
        <v>20100100002</v>
      </c>
      <c r="B493" s="41" t="s">
        <v>559</v>
      </c>
      <c r="C493" s="41" t="s">
        <v>481</v>
      </c>
      <c r="D493" s="41"/>
      <c r="E493" s="41" t="s">
        <v>481</v>
      </c>
      <c r="F493" s="41" t="s">
        <v>481</v>
      </c>
      <c r="G493" s="61" t="s">
        <v>531</v>
      </c>
      <c r="H493" s="43">
        <v>0</v>
      </c>
      <c r="I493" s="43"/>
      <c r="J493" s="43">
        <v>0</v>
      </c>
      <c r="K493" s="46">
        <f>IFERROR(SUMIF('[1]3.外注加工費'!N:N,A:A,'[1]3.外注加工費'!P:P),"")</f>
        <v>0</v>
      </c>
      <c r="L493" s="60" t="s">
        <v>531</v>
      </c>
      <c r="M493" s="60" t="s">
        <v>531</v>
      </c>
      <c r="N493" s="60"/>
      <c r="O493" s="60"/>
      <c r="P493" s="60"/>
      <c r="Q493" s="60"/>
      <c r="R493" s="52">
        <f ca="1">SUMIF('4.1製品別資材価格'!$A:$C,A493,'4.1製品別資材価格'!$C:$C)</f>
        <v>0</v>
      </c>
      <c r="S493" s="60" t="s">
        <v>531</v>
      </c>
      <c r="T493" s="60" t="s">
        <v>531</v>
      </c>
      <c r="U493" s="46">
        <f>IFERROR(SUMIF('4.4製品課実績'!$A:$A,'4.仕掛品(製品課)'!A493,'4.4製品課実績'!D:D),"")</f>
        <v>0</v>
      </c>
      <c r="V493" s="60" t="s">
        <v>531</v>
      </c>
      <c r="W493" s="46"/>
      <c r="X493" s="46">
        <f t="shared" si="122"/>
        <v>0</v>
      </c>
      <c r="Y493" s="60" t="s">
        <v>531</v>
      </c>
      <c r="Z493" s="60" t="s">
        <v>531</v>
      </c>
      <c r="AA493" s="46">
        <f>IFERROR(SUMIF('[1]3.外注加工費'!N:N,A:A,'[1]3.外注加工費'!S:S),"")</f>
        <v>0</v>
      </c>
      <c r="AB493" s="46"/>
      <c r="AC493" s="46"/>
      <c r="AD493" s="46">
        <f t="shared" si="124"/>
        <v>0</v>
      </c>
      <c r="AE493" s="46">
        <f t="shared" si="125"/>
        <v>0</v>
      </c>
      <c r="AF493" s="52">
        <f t="shared" si="126"/>
        <v>0</v>
      </c>
      <c r="AG493" s="46">
        <f t="shared" si="127"/>
        <v>0</v>
      </c>
      <c r="AH493" s="46">
        <f t="shared" si="128"/>
        <v>0</v>
      </c>
      <c r="AI493" s="46">
        <f>IFERROR(SUMIFS('4.3期末全在庫'!$G:$G,'4.3期末全在庫'!$B:$B,'4.仕掛品(製品課)'!A493,'4.3期末全在庫'!$K:$K,"半製品"),"")</f>
        <v>0</v>
      </c>
      <c r="AJ493" s="47"/>
      <c r="AK493" s="46">
        <f t="shared" si="123"/>
        <v>0</v>
      </c>
      <c r="AL493" s="48"/>
      <c r="AM493" s="50"/>
      <c r="AN493" s="7"/>
      <c r="AO493" s="4">
        <v>0</v>
      </c>
      <c r="AQ493" s="3">
        <f t="shared" ca="1" si="129"/>
        <v>0</v>
      </c>
    </row>
    <row r="494" spans="1:43" ht="13.5" customHeight="1">
      <c r="A494" s="59">
        <v>20100100007</v>
      </c>
      <c r="B494" s="41" t="s">
        <v>560</v>
      </c>
      <c r="C494" s="41" t="s">
        <v>481</v>
      </c>
      <c r="D494" s="41"/>
      <c r="E494" s="41" t="s">
        <v>481</v>
      </c>
      <c r="F494" s="41" t="s">
        <v>481</v>
      </c>
      <c r="G494" s="61" t="s">
        <v>531</v>
      </c>
      <c r="H494" s="43">
        <v>0</v>
      </c>
      <c r="I494" s="43"/>
      <c r="J494" s="43">
        <v>0</v>
      </c>
      <c r="K494" s="46">
        <f>IFERROR(SUMIF('[1]3.外注加工費'!N:N,A:A,'[1]3.外注加工費'!P:P),"")</f>
        <v>0</v>
      </c>
      <c r="L494" s="60" t="s">
        <v>531</v>
      </c>
      <c r="M494" s="60" t="s">
        <v>531</v>
      </c>
      <c r="N494" s="60"/>
      <c r="O494" s="60"/>
      <c r="P494" s="60"/>
      <c r="Q494" s="60"/>
      <c r="R494" s="52">
        <f ca="1">SUMIF('4.1製品別資材価格'!$A:$C,A494,'4.1製品別資材価格'!$C:$C)</f>
        <v>0</v>
      </c>
      <c r="S494" s="60" t="s">
        <v>531</v>
      </c>
      <c r="T494" s="60" t="s">
        <v>531</v>
      </c>
      <c r="U494" s="46">
        <f>IFERROR(SUMIF('4.4製品課実績'!$A:$A,'4.仕掛品(製品課)'!A494,'4.4製品課実績'!D:D),"")</f>
        <v>0</v>
      </c>
      <c r="V494" s="60" t="s">
        <v>531</v>
      </c>
      <c r="W494" s="46"/>
      <c r="X494" s="46">
        <f t="shared" si="122"/>
        <v>0</v>
      </c>
      <c r="Y494" s="60" t="s">
        <v>531</v>
      </c>
      <c r="Z494" s="60" t="s">
        <v>531</v>
      </c>
      <c r="AA494" s="46">
        <f>IFERROR(SUMIF('[1]3.外注加工費'!N:N,A:A,'[1]3.外注加工費'!S:S),"")</f>
        <v>0</v>
      </c>
      <c r="AB494" s="46"/>
      <c r="AC494" s="46"/>
      <c r="AD494" s="46">
        <f t="shared" si="124"/>
        <v>0</v>
      </c>
      <c r="AE494" s="46">
        <f t="shared" si="125"/>
        <v>0</v>
      </c>
      <c r="AF494" s="52">
        <f t="shared" si="126"/>
        <v>0</v>
      </c>
      <c r="AG494" s="46">
        <f t="shared" si="127"/>
        <v>0</v>
      </c>
      <c r="AH494" s="46">
        <f t="shared" si="128"/>
        <v>0</v>
      </c>
      <c r="AI494" s="46">
        <f>IFERROR(SUMIFS('4.3期末全在庫'!$G:$G,'4.3期末全在庫'!$B:$B,'4.仕掛品(製品課)'!A494,'4.3期末全在庫'!$K:$K,"半製品"),"")</f>
        <v>0</v>
      </c>
      <c r="AJ494" s="47"/>
      <c r="AK494" s="46">
        <f t="shared" si="123"/>
        <v>0</v>
      </c>
      <c r="AL494" s="48"/>
      <c r="AM494" s="50"/>
      <c r="AN494" s="7"/>
      <c r="AO494" s="4">
        <v>0</v>
      </c>
      <c r="AQ494" s="3">
        <f t="shared" ca="1" si="129"/>
        <v>0</v>
      </c>
    </row>
    <row r="495" spans="1:43" ht="13.5" customHeight="1">
      <c r="A495" s="59">
        <v>20100100008</v>
      </c>
      <c r="B495" s="41" t="s">
        <v>561</v>
      </c>
      <c r="C495" s="41" t="s">
        <v>481</v>
      </c>
      <c r="D495" s="41"/>
      <c r="E495" s="41" t="s">
        <v>481</v>
      </c>
      <c r="F495" s="41" t="s">
        <v>481</v>
      </c>
      <c r="G495" s="61" t="s">
        <v>531</v>
      </c>
      <c r="H495" s="43">
        <v>0</v>
      </c>
      <c r="I495" s="43"/>
      <c r="J495" s="43">
        <v>0</v>
      </c>
      <c r="K495" s="46">
        <f>IFERROR(SUMIF('[1]3.外注加工費'!N:N,A:A,'[1]3.外注加工費'!P:P),"")</f>
        <v>0</v>
      </c>
      <c r="L495" s="60" t="s">
        <v>531</v>
      </c>
      <c r="M495" s="60" t="s">
        <v>531</v>
      </c>
      <c r="N495" s="60"/>
      <c r="O495" s="60"/>
      <c r="P495" s="60"/>
      <c r="Q495" s="60"/>
      <c r="R495" s="52">
        <f ca="1">SUMIF('4.1製品別資材価格'!$A:$C,A495,'4.1製品別資材価格'!$C:$C)</f>
        <v>0</v>
      </c>
      <c r="S495" s="60" t="s">
        <v>531</v>
      </c>
      <c r="T495" s="60" t="s">
        <v>531</v>
      </c>
      <c r="U495" s="46">
        <f>IFERROR(SUMIF('4.4製品課実績'!$A:$A,'4.仕掛品(製品課)'!A495,'4.4製品課実績'!D:D),"")</f>
        <v>0</v>
      </c>
      <c r="V495" s="60" t="s">
        <v>531</v>
      </c>
      <c r="W495" s="46"/>
      <c r="X495" s="46">
        <f t="shared" si="122"/>
        <v>0</v>
      </c>
      <c r="Y495" s="60" t="s">
        <v>531</v>
      </c>
      <c r="Z495" s="60" t="s">
        <v>531</v>
      </c>
      <c r="AA495" s="46">
        <f>IFERROR(SUMIF('[1]3.外注加工費'!N:N,A:A,'[1]3.外注加工費'!S:S),"")</f>
        <v>0</v>
      </c>
      <c r="AB495" s="46"/>
      <c r="AC495" s="46"/>
      <c r="AD495" s="46">
        <f t="shared" si="124"/>
        <v>0</v>
      </c>
      <c r="AE495" s="46">
        <f t="shared" si="125"/>
        <v>0</v>
      </c>
      <c r="AF495" s="52">
        <f t="shared" si="126"/>
        <v>0</v>
      </c>
      <c r="AG495" s="46">
        <f t="shared" si="127"/>
        <v>0</v>
      </c>
      <c r="AH495" s="46">
        <f t="shared" si="128"/>
        <v>0</v>
      </c>
      <c r="AI495" s="46">
        <f>IFERROR(SUMIFS('4.3期末全在庫'!$G:$G,'4.3期末全在庫'!$B:$B,'4.仕掛品(製品課)'!A495,'4.3期末全在庫'!$K:$K,"半製品"),"")</f>
        <v>0</v>
      </c>
      <c r="AJ495" s="47"/>
      <c r="AK495" s="46">
        <f t="shared" si="123"/>
        <v>0</v>
      </c>
      <c r="AL495" s="48"/>
      <c r="AM495" s="50"/>
      <c r="AN495" s="7"/>
      <c r="AO495" s="4">
        <v>410.0603411489181</v>
      </c>
      <c r="AQ495" s="3">
        <f t="shared" ca="1" si="129"/>
        <v>0</v>
      </c>
    </row>
    <row r="496" spans="1:43" ht="13.5" customHeight="1">
      <c r="A496" s="59">
        <v>20100300002</v>
      </c>
      <c r="B496" s="41" t="s">
        <v>562</v>
      </c>
      <c r="C496" s="41" t="s">
        <v>481</v>
      </c>
      <c r="D496" s="41"/>
      <c r="E496" s="41" t="s">
        <v>481</v>
      </c>
      <c r="F496" s="41" t="s">
        <v>481</v>
      </c>
      <c r="G496" s="61" t="s">
        <v>531</v>
      </c>
      <c r="H496" s="43">
        <v>0</v>
      </c>
      <c r="I496" s="43"/>
      <c r="J496" s="43">
        <v>0</v>
      </c>
      <c r="K496" s="46">
        <f>IFERROR(SUMIF('[1]3.外注加工費'!N:N,A:A,'[1]3.外注加工費'!P:P),"")</f>
        <v>4000</v>
      </c>
      <c r="L496" s="60" t="s">
        <v>531</v>
      </c>
      <c r="M496" s="60" t="s">
        <v>531</v>
      </c>
      <c r="N496" s="60"/>
      <c r="O496" s="60"/>
      <c r="P496" s="60"/>
      <c r="Q496" s="60"/>
      <c r="R496" s="52">
        <f ca="1">SUMIF('4.1製品別資材価格'!$A:$C,A496,'4.1製品別資材価格'!$C:$C)</f>
        <v>0</v>
      </c>
      <c r="S496" s="60" t="s">
        <v>531</v>
      </c>
      <c r="T496" s="60" t="s">
        <v>531</v>
      </c>
      <c r="U496" s="46">
        <f>IFERROR(SUMIF('4.4製品課実績'!$A:$A,'4.仕掛品(製品課)'!A496,'4.4製品課実績'!D:D),"")</f>
        <v>0</v>
      </c>
      <c r="V496" s="60" t="s">
        <v>531</v>
      </c>
      <c r="W496" s="46"/>
      <c r="X496" s="46">
        <f t="shared" si="122"/>
        <v>0</v>
      </c>
      <c r="Y496" s="60" t="s">
        <v>531</v>
      </c>
      <c r="Z496" s="60" t="s">
        <v>531</v>
      </c>
      <c r="AA496" s="46">
        <f ca="1">IFERROR(SUMIF('[1]3.外注加工費'!N:N,A:A,'[1]3.外注加工費'!S:S),"")</f>
        <v>792936.49939642253</v>
      </c>
      <c r="AB496" s="46"/>
      <c r="AC496" s="46"/>
      <c r="AD496" s="46">
        <f t="shared" si="124"/>
        <v>4000</v>
      </c>
      <c r="AE496" s="46">
        <f t="shared" ca="1" si="125"/>
        <v>792936.49939642253</v>
      </c>
      <c r="AF496" s="52">
        <f t="shared" ca="1" si="126"/>
        <v>198.23412484910563</v>
      </c>
      <c r="AG496" s="46">
        <f t="shared" si="127"/>
        <v>0</v>
      </c>
      <c r="AH496" s="46">
        <f t="shared" ca="1" si="128"/>
        <v>0</v>
      </c>
      <c r="AI496" s="46">
        <f>IFERROR(SUMIFS('4.3期末全在庫'!$G:$G,'4.3期末全在庫'!$B:$B,'4.仕掛品(製品課)'!A496,'4.3期末全在庫'!$K:$K,"半製品"),"")</f>
        <v>0</v>
      </c>
      <c r="AJ496" s="47"/>
      <c r="AK496" s="46">
        <f t="shared" ca="1" si="123"/>
        <v>0</v>
      </c>
      <c r="AL496" s="48"/>
      <c r="AM496" s="50"/>
      <c r="AN496" s="7"/>
      <c r="AO496" s="4">
        <v>0</v>
      </c>
      <c r="AQ496" s="3" t="str">
        <f t="shared" ca="1" si="129"/>
        <v>ok</v>
      </c>
    </row>
    <row r="497" spans="1:43" ht="13.5" customHeight="1">
      <c r="A497" s="59">
        <v>20100400023</v>
      </c>
      <c r="B497" s="41" t="s">
        <v>563</v>
      </c>
      <c r="C497" s="41" t="s">
        <v>481</v>
      </c>
      <c r="D497" s="41"/>
      <c r="E497" s="41" t="s">
        <v>481</v>
      </c>
      <c r="F497" s="41" t="s">
        <v>481</v>
      </c>
      <c r="G497" s="61" t="s">
        <v>531</v>
      </c>
      <c r="H497" s="43">
        <v>0</v>
      </c>
      <c r="I497" s="43"/>
      <c r="J497" s="43">
        <v>0</v>
      </c>
      <c r="K497" s="46">
        <f>IFERROR(SUMIF('[1]3.外注加工費'!N:N,A:A,'[1]3.外注加工費'!P:P),"")</f>
        <v>0</v>
      </c>
      <c r="L497" s="60" t="s">
        <v>531</v>
      </c>
      <c r="M497" s="60" t="s">
        <v>531</v>
      </c>
      <c r="N497" s="60"/>
      <c r="O497" s="60"/>
      <c r="P497" s="60"/>
      <c r="Q497" s="60"/>
      <c r="R497" s="52">
        <f ca="1">SUMIF('4.1製品別資材価格'!$A:$C,A497,'4.1製品別資材価格'!$C:$C)</f>
        <v>0</v>
      </c>
      <c r="S497" s="60" t="s">
        <v>531</v>
      </c>
      <c r="T497" s="60" t="s">
        <v>531</v>
      </c>
      <c r="U497" s="46">
        <f>IFERROR(SUMIF('4.4製品課実績'!$A:$A,'4.仕掛品(製品課)'!A497,'4.4製品課実績'!D:D),"")</f>
        <v>0</v>
      </c>
      <c r="V497" s="60" t="s">
        <v>531</v>
      </c>
      <c r="W497" s="46"/>
      <c r="X497" s="46">
        <f t="shared" si="122"/>
        <v>0</v>
      </c>
      <c r="Y497" s="60" t="s">
        <v>531</v>
      </c>
      <c r="Z497" s="60" t="s">
        <v>531</v>
      </c>
      <c r="AA497" s="46">
        <f>IFERROR(SUMIF('[1]3.外注加工費'!N:N,A:A,'[1]3.外注加工費'!S:S),"")</f>
        <v>0</v>
      </c>
      <c r="AB497" s="46"/>
      <c r="AC497" s="46"/>
      <c r="AD497" s="46">
        <f t="shared" si="124"/>
        <v>0</v>
      </c>
      <c r="AE497" s="46">
        <f t="shared" si="125"/>
        <v>0</v>
      </c>
      <c r="AF497" s="52">
        <f t="shared" si="126"/>
        <v>0</v>
      </c>
      <c r="AG497" s="46">
        <f t="shared" si="127"/>
        <v>0</v>
      </c>
      <c r="AH497" s="46">
        <f t="shared" si="128"/>
        <v>0</v>
      </c>
      <c r="AI497" s="46">
        <f>IFERROR(SUMIFS('4.3期末全在庫'!$G:$G,'4.3期末全在庫'!$B:$B,'4.仕掛品(製品課)'!A497,'4.3期末全在庫'!$K:$K,"半製品"),"")</f>
        <v>0</v>
      </c>
      <c r="AJ497" s="47"/>
      <c r="AK497" s="46">
        <f t="shared" si="123"/>
        <v>0</v>
      </c>
      <c r="AL497" s="48"/>
      <c r="AM497" s="50"/>
      <c r="AN497" s="7"/>
      <c r="AO497" s="4">
        <v>613.36923123479278</v>
      </c>
      <c r="AQ497" s="3">
        <f t="shared" ca="1" si="129"/>
        <v>0</v>
      </c>
    </row>
    <row r="498" spans="1:43" ht="13.5" customHeight="1">
      <c r="A498" s="59">
        <v>20100400024</v>
      </c>
      <c r="B498" s="41" t="s">
        <v>564</v>
      </c>
      <c r="C498" s="41" t="s">
        <v>481</v>
      </c>
      <c r="D498" s="41"/>
      <c r="E498" s="41" t="s">
        <v>481</v>
      </c>
      <c r="F498" s="41" t="s">
        <v>481</v>
      </c>
      <c r="G498" s="61" t="s">
        <v>531</v>
      </c>
      <c r="H498" s="43">
        <v>0</v>
      </c>
      <c r="I498" s="43"/>
      <c r="J498" s="43">
        <v>0</v>
      </c>
      <c r="K498" s="46">
        <f>IFERROR(SUMIF('[1]3.外注加工費'!N:N,A:A,'[1]3.外注加工費'!P:P),"")</f>
        <v>0</v>
      </c>
      <c r="L498" s="60" t="s">
        <v>531</v>
      </c>
      <c r="M498" s="60" t="s">
        <v>531</v>
      </c>
      <c r="N498" s="60"/>
      <c r="O498" s="60"/>
      <c r="P498" s="60"/>
      <c r="Q498" s="60"/>
      <c r="R498" s="52">
        <f ca="1">SUMIF('4.1製品別資材価格'!$A:$C,A498,'4.1製品別資材価格'!$C:$C)</f>
        <v>0</v>
      </c>
      <c r="S498" s="60" t="s">
        <v>531</v>
      </c>
      <c r="T498" s="60" t="s">
        <v>531</v>
      </c>
      <c r="U498" s="46">
        <f>IFERROR(SUMIF('4.4製品課実績'!$A:$A,'4.仕掛品(製品課)'!A498,'4.4製品課実績'!D:D),"")</f>
        <v>0</v>
      </c>
      <c r="V498" s="60" t="s">
        <v>531</v>
      </c>
      <c r="W498" s="46"/>
      <c r="X498" s="46">
        <f t="shared" si="122"/>
        <v>0</v>
      </c>
      <c r="Y498" s="60" t="s">
        <v>531</v>
      </c>
      <c r="Z498" s="60" t="s">
        <v>531</v>
      </c>
      <c r="AA498" s="46">
        <f>IFERROR(SUMIF('[1]3.外注加工費'!N:N,A:A,'[1]3.外注加工費'!S:S),"")</f>
        <v>0</v>
      </c>
      <c r="AB498" s="46"/>
      <c r="AC498" s="46"/>
      <c r="AD498" s="46">
        <f t="shared" si="124"/>
        <v>0</v>
      </c>
      <c r="AE498" s="46">
        <f t="shared" si="125"/>
        <v>0</v>
      </c>
      <c r="AF498" s="52">
        <f t="shared" si="126"/>
        <v>0</v>
      </c>
      <c r="AG498" s="46">
        <f t="shared" si="127"/>
        <v>0</v>
      </c>
      <c r="AH498" s="46">
        <f t="shared" si="128"/>
        <v>0</v>
      </c>
      <c r="AI498" s="46">
        <f>IFERROR(SUMIFS('4.3期末全在庫'!$G:$G,'4.3期末全在庫'!$B:$B,'4.仕掛品(製品課)'!A498,'4.3期末全在庫'!$K:$K,"半製品"),"")</f>
        <v>0</v>
      </c>
      <c r="AJ498" s="47"/>
      <c r="AK498" s="46">
        <f t="shared" si="123"/>
        <v>0</v>
      </c>
      <c r="AL498" s="48"/>
      <c r="AM498" s="50"/>
      <c r="AN498" s="7"/>
      <c r="AO498" s="4">
        <v>0</v>
      </c>
      <c r="AQ498" s="3">
        <f t="shared" ca="1" si="129"/>
        <v>0</v>
      </c>
    </row>
    <row r="499" spans="1:43" ht="13.5" customHeight="1">
      <c r="A499" s="59">
        <v>20100400026</v>
      </c>
      <c r="B499" s="41" t="s">
        <v>565</v>
      </c>
      <c r="C499" s="41" t="s">
        <v>481</v>
      </c>
      <c r="D499" s="41"/>
      <c r="E499" s="41" t="s">
        <v>481</v>
      </c>
      <c r="F499" s="41" t="s">
        <v>481</v>
      </c>
      <c r="G499" s="61" t="s">
        <v>531</v>
      </c>
      <c r="H499" s="43">
        <v>0</v>
      </c>
      <c r="I499" s="43"/>
      <c r="J499" s="43">
        <v>0</v>
      </c>
      <c r="K499" s="46">
        <f>IFERROR(SUMIF('[1]3.外注加工費'!N:N,A:A,'[1]3.外注加工費'!P:P),"")</f>
        <v>0</v>
      </c>
      <c r="L499" s="60" t="s">
        <v>531</v>
      </c>
      <c r="M499" s="60" t="s">
        <v>531</v>
      </c>
      <c r="N499" s="60"/>
      <c r="O499" s="60"/>
      <c r="P499" s="60"/>
      <c r="Q499" s="60"/>
      <c r="R499" s="52">
        <f ca="1">SUMIF('4.1製品別資材価格'!$A:$C,A499,'4.1製品別資材価格'!$C:$C)</f>
        <v>0</v>
      </c>
      <c r="S499" s="60" t="s">
        <v>531</v>
      </c>
      <c r="T499" s="60" t="s">
        <v>531</v>
      </c>
      <c r="U499" s="46">
        <f>IFERROR(SUMIF('4.4製品課実績'!$A:$A,'4.仕掛品(製品課)'!A499,'4.4製品課実績'!D:D),"")</f>
        <v>0</v>
      </c>
      <c r="V499" s="60" t="s">
        <v>531</v>
      </c>
      <c r="W499" s="46"/>
      <c r="X499" s="46">
        <f t="shared" si="122"/>
        <v>0</v>
      </c>
      <c r="Y499" s="60" t="s">
        <v>531</v>
      </c>
      <c r="Z499" s="60" t="s">
        <v>531</v>
      </c>
      <c r="AA499" s="46">
        <f>IFERROR(SUMIF('[1]3.外注加工費'!N:N,A:A,'[1]3.外注加工費'!S:S),"")</f>
        <v>0</v>
      </c>
      <c r="AB499" s="46"/>
      <c r="AC499" s="46"/>
      <c r="AD499" s="46">
        <f t="shared" si="124"/>
        <v>0</v>
      </c>
      <c r="AE499" s="46">
        <f t="shared" si="125"/>
        <v>0</v>
      </c>
      <c r="AF499" s="52">
        <f t="shared" si="126"/>
        <v>0</v>
      </c>
      <c r="AG499" s="46">
        <f t="shared" si="127"/>
        <v>0</v>
      </c>
      <c r="AH499" s="46">
        <f t="shared" si="128"/>
        <v>0</v>
      </c>
      <c r="AI499" s="46">
        <f>IFERROR(SUMIFS('4.3期末全在庫'!$G:$G,'4.3期末全在庫'!$B:$B,'4.仕掛品(製品課)'!A499,'4.3期末全在庫'!$K:$K,"半製品"),"")</f>
        <v>0</v>
      </c>
      <c r="AJ499" s="47"/>
      <c r="AK499" s="46">
        <f t="shared" si="123"/>
        <v>0</v>
      </c>
      <c r="AL499" s="48"/>
      <c r="AM499" s="50"/>
      <c r="AN499" s="7"/>
      <c r="AO499" s="4">
        <v>18771.542772053661</v>
      </c>
      <c r="AQ499" s="3">
        <f t="shared" ca="1" si="129"/>
        <v>0</v>
      </c>
    </row>
    <row r="500" spans="1:43" ht="13.5" customHeight="1">
      <c r="A500" s="59">
        <v>20100400027</v>
      </c>
      <c r="B500" s="41" t="s">
        <v>566</v>
      </c>
      <c r="C500" s="41" t="s">
        <v>481</v>
      </c>
      <c r="D500" s="41"/>
      <c r="E500" s="41" t="s">
        <v>481</v>
      </c>
      <c r="F500" s="41" t="s">
        <v>481</v>
      </c>
      <c r="G500" s="61" t="s">
        <v>531</v>
      </c>
      <c r="H500" s="43">
        <v>0</v>
      </c>
      <c r="I500" s="43"/>
      <c r="J500" s="43">
        <v>0</v>
      </c>
      <c r="K500" s="46">
        <f>IFERROR(SUMIF('[1]3.外注加工費'!N:N,A:A,'[1]3.外注加工費'!P:P),"")</f>
        <v>0</v>
      </c>
      <c r="L500" s="60" t="s">
        <v>531</v>
      </c>
      <c r="M500" s="60" t="s">
        <v>531</v>
      </c>
      <c r="N500" s="60"/>
      <c r="O500" s="60"/>
      <c r="P500" s="60"/>
      <c r="Q500" s="60"/>
      <c r="R500" s="52">
        <f ca="1">SUMIF('4.1製品別資材価格'!$A:$C,A500,'4.1製品別資材価格'!$C:$C)</f>
        <v>0</v>
      </c>
      <c r="S500" s="60" t="s">
        <v>531</v>
      </c>
      <c r="T500" s="60" t="s">
        <v>531</v>
      </c>
      <c r="U500" s="46">
        <f>IFERROR(SUMIF('4.4製品課実績'!$A:$A,'4.仕掛品(製品課)'!A500,'4.4製品課実績'!D:D),"")</f>
        <v>0</v>
      </c>
      <c r="V500" s="60" t="s">
        <v>531</v>
      </c>
      <c r="W500" s="46"/>
      <c r="X500" s="46">
        <f t="shared" si="122"/>
        <v>0</v>
      </c>
      <c r="Y500" s="60" t="s">
        <v>531</v>
      </c>
      <c r="Z500" s="60" t="s">
        <v>531</v>
      </c>
      <c r="AA500" s="46">
        <f>IFERROR(SUMIF('[1]3.外注加工費'!N:N,A:A,'[1]3.外注加工費'!S:S),"")</f>
        <v>0</v>
      </c>
      <c r="AB500" s="46"/>
      <c r="AC500" s="46"/>
      <c r="AD500" s="46">
        <f t="shared" si="124"/>
        <v>0</v>
      </c>
      <c r="AE500" s="46">
        <f t="shared" si="125"/>
        <v>0</v>
      </c>
      <c r="AF500" s="52">
        <f t="shared" si="126"/>
        <v>0</v>
      </c>
      <c r="AG500" s="46">
        <f t="shared" si="127"/>
        <v>0</v>
      </c>
      <c r="AH500" s="46">
        <f t="shared" si="128"/>
        <v>0</v>
      </c>
      <c r="AI500" s="46">
        <f>IFERROR(SUMIFS('4.3期末全在庫'!$G:$G,'4.3期末全在庫'!$B:$B,'4.仕掛品(製品課)'!A500,'4.3期末全在庫'!$K:$K,"半製品"),"")</f>
        <v>0</v>
      </c>
      <c r="AJ500" s="47"/>
      <c r="AK500" s="46">
        <f t="shared" si="123"/>
        <v>0</v>
      </c>
      <c r="AL500" s="48"/>
      <c r="AM500" s="50"/>
      <c r="AN500" s="7"/>
      <c r="AO500" s="4">
        <v>0</v>
      </c>
      <c r="AQ500" s="3">
        <f t="shared" ca="1" si="129"/>
        <v>0</v>
      </c>
    </row>
    <row r="501" spans="1:43" ht="13.5" customHeight="1">
      <c r="A501" s="59">
        <v>20100700005</v>
      </c>
      <c r="B501" s="41" t="s">
        <v>567</v>
      </c>
      <c r="C501" s="41" t="s">
        <v>481</v>
      </c>
      <c r="D501" s="41"/>
      <c r="E501" s="41" t="s">
        <v>481</v>
      </c>
      <c r="F501" s="41" t="s">
        <v>481</v>
      </c>
      <c r="G501" s="61" t="s">
        <v>531</v>
      </c>
      <c r="H501" s="43">
        <v>0</v>
      </c>
      <c r="I501" s="43"/>
      <c r="J501" s="43">
        <v>0</v>
      </c>
      <c r="K501" s="46">
        <f>IFERROR(SUMIF('[1]3.外注加工費'!N:N,A:A,'[1]3.外注加工費'!P:P),"")</f>
        <v>0</v>
      </c>
      <c r="L501" s="60" t="s">
        <v>531</v>
      </c>
      <c r="M501" s="60" t="s">
        <v>531</v>
      </c>
      <c r="N501" s="60"/>
      <c r="O501" s="60"/>
      <c r="P501" s="60"/>
      <c r="Q501" s="60"/>
      <c r="R501" s="52">
        <f ca="1">SUMIF('4.1製品別資材価格'!$A:$C,A501,'4.1製品別資材価格'!$C:$C)</f>
        <v>0</v>
      </c>
      <c r="S501" s="60" t="s">
        <v>531</v>
      </c>
      <c r="T501" s="60" t="s">
        <v>531</v>
      </c>
      <c r="U501" s="46">
        <f>IFERROR(SUMIF('4.4製品課実績'!$A:$A,'4.仕掛品(製品課)'!A501,'4.4製品課実績'!D:D),"")</f>
        <v>0</v>
      </c>
      <c r="V501" s="60" t="s">
        <v>531</v>
      </c>
      <c r="W501" s="46"/>
      <c r="X501" s="46">
        <f t="shared" si="122"/>
        <v>0</v>
      </c>
      <c r="Y501" s="60" t="s">
        <v>531</v>
      </c>
      <c r="Z501" s="60" t="s">
        <v>531</v>
      </c>
      <c r="AA501" s="46">
        <f>IFERROR(SUMIF('[1]3.外注加工費'!N:N,A:A,'[1]3.外注加工費'!S:S),"")</f>
        <v>0</v>
      </c>
      <c r="AB501" s="46"/>
      <c r="AC501" s="46"/>
      <c r="AD501" s="46">
        <f t="shared" si="124"/>
        <v>0</v>
      </c>
      <c r="AE501" s="46">
        <f t="shared" si="125"/>
        <v>0</v>
      </c>
      <c r="AF501" s="52">
        <f t="shared" si="126"/>
        <v>0</v>
      </c>
      <c r="AG501" s="46">
        <f t="shared" si="127"/>
        <v>0</v>
      </c>
      <c r="AH501" s="46">
        <f t="shared" si="128"/>
        <v>0</v>
      </c>
      <c r="AI501" s="46">
        <f>IFERROR(SUMIFS('4.3期末全在庫'!$G:$G,'4.3期末全在庫'!$B:$B,'4.仕掛品(製品課)'!A501,'4.3期末全在庫'!$K:$K,"半製品"),"")</f>
        <v>0</v>
      </c>
      <c r="AJ501" s="47"/>
      <c r="AK501" s="46">
        <f t="shared" si="123"/>
        <v>0</v>
      </c>
      <c r="AL501" s="48"/>
      <c r="AM501" s="50"/>
      <c r="AN501" s="7"/>
      <c r="AO501" s="4">
        <v>358.83981731600574</v>
      </c>
      <c r="AQ501" s="3">
        <f t="shared" ca="1" si="129"/>
        <v>0</v>
      </c>
    </row>
    <row r="502" spans="1:43" ht="13.5" customHeight="1">
      <c r="A502" s="59">
        <v>20100900003</v>
      </c>
      <c r="B502" s="41" t="s">
        <v>568</v>
      </c>
      <c r="C502" s="41" t="s">
        <v>481</v>
      </c>
      <c r="D502" s="41"/>
      <c r="E502" s="41" t="s">
        <v>481</v>
      </c>
      <c r="F502" s="41" t="s">
        <v>481</v>
      </c>
      <c r="G502" s="61" t="s">
        <v>531</v>
      </c>
      <c r="H502" s="43">
        <v>0</v>
      </c>
      <c r="I502" s="43"/>
      <c r="J502" s="43">
        <v>0</v>
      </c>
      <c r="K502" s="46">
        <f>IFERROR(SUMIF('[1]3.外注加工費'!N:N,A:A,'[1]3.外注加工費'!P:P),"")</f>
        <v>1126</v>
      </c>
      <c r="L502" s="60" t="s">
        <v>531</v>
      </c>
      <c r="M502" s="60" t="s">
        <v>531</v>
      </c>
      <c r="N502" s="60"/>
      <c r="O502" s="60"/>
      <c r="P502" s="60"/>
      <c r="Q502" s="60"/>
      <c r="R502" s="52">
        <f ca="1">SUMIF('4.1製品別資材価格'!$A:$C,A502,'4.1製品別資材価格'!$C:$C)</f>
        <v>0</v>
      </c>
      <c r="S502" s="60" t="s">
        <v>531</v>
      </c>
      <c r="T502" s="60" t="s">
        <v>531</v>
      </c>
      <c r="U502" s="46">
        <f>IFERROR(SUMIF('4.4製品課実績'!$A:$A,'4.仕掛品(製品課)'!A502,'4.4製品課実績'!D:D),"")</f>
        <v>0</v>
      </c>
      <c r="V502" s="60" t="s">
        <v>531</v>
      </c>
      <c r="W502" s="46"/>
      <c r="X502" s="46">
        <f t="shared" si="122"/>
        <v>0</v>
      </c>
      <c r="Y502" s="60" t="s">
        <v>531</v>
      </c>
      <c r="Z502" s="60" t="s">
        <v>531</v>
      </c>
      <c r="AA502" s="46">
        <f ca="1">IFERROR(SUMIF('[1]3.外注加工費'!N:N,A:A,'[1]3.外注加工費'!S:S),"")</f>
        <v>3849104.2198983012</v>
      </c>
      <c r="AB502" s="46"/>
      <c r="AC502" s="46"/>
      <c r="AD502" s="46">
        <f t="shared" si="124"/>
        <v>1126</v>
      </c>
      <c r="AE502" s="46">
        <f t="shared" ca="1" si="125"/>
        <v>3849104.2198983007</v>
      </c>
      <c r="AF502" s="52">
        <f t="shared" ca="1" si="126"/>
        <v>3418.3874066592371</v>
      </c>
      <c r="AG502" s="46">
        <f t="shared" si="127"/>
        <v>0</v>
      </c>
      <c r="AH502" s="46">
        <f t="shared" ca="1" si="128"/>
        <v>0</v>
      </c>
      <c r="AI502" s="46">
        <f>IFERROR(SUMIFS('4.3期末全在庫'!$G:$G,'4.3期末全在庫'!$B:$B,'4.仕掛品(製品課)'!A502,'4.3期末全在庫'!$K:$K,"半製品"),"")</f>
        <v>0</v>
      </c>
      <c r="AJ502" s="47"/>
      <c r="AK502" s="46">
        <f t="shared" ca="1" si="123"/>
        <v>0</v>
      </c>
      <c r="AL502" s="48"/>
      <c r="AM502" s="50"/>
      <c r="AN502" s="7"/>
      <c r="AO502" s="4">
        <v>346.78685059225052</v>
      </c>
      <c r="AQ502" s="3" t="str">
        <f t="shared" ca="1" si="129"/>
        <v>ok</v>
      </c>
    </row>
    <row r="503" spans="1:43" ht="13.5" customHeight="1">
      <c r="A503" s="59">
        <v>20110100004</v>
      </c>
      <c r="B503" s="41" t="s">
        <v>569</v>
      </c>
      <c r="C503" s="41" t="s">
        <v>481</v>
      </c>
      <c r="D503" s="41"/>
      <c r="E503" s="41" t="s">
        <v>481</v>
      </c>
      <c r="F503" s="41" t="s">
        <v>481</v>
      </c>
      <c r="G503" s="61" t="s">
        <v>531</v>
      </c>
      <c r="H503" s="43">
        <v>0</v>
      </c>
      <c r="I503" s="43"/>
      <c r="J503" s="43">
        <v>0</v>
      </c>
      <c r="K503" s="46">
        <f>IFERROR(SUMIF('[1]3.外注加工費'!N:N,A:A,'[1]3.外注加工費'!P:P),"")</f>
        <v>0</v>
      </c>
      <c r="L503" s="60" t="s">
        <v>531</v>
      </c>
      <c r="M503" s="60" t="s">
        <v>531</v>
      </c>
      <c r="N503" s="60"/>
      <c r="O503" s="60"/>
      <c r="P503" s="60"/>
      <c r="Q503" s="60"/>
      <c r="R503" s="52">
        <f ca="1">SUMIF('4.1製品別資材価格'!$A:$C,A503,'4.1製品別資材価格'!$C:$C)</f>
        <v>0</v>
      </c>
      <c r="S503" s="60" t="s">
        <v>531</v>
      </c>
      <c r="T503" s="60" t="s">
        <v>531</v>
      </c>
      <c r="U503" s="46">
        <f>IFERROR(SUMIF('4.4製品課実績'!$A:$A,'4.仕掛品(製品課)'!A503,'4.4製品課実績'!D:D),"")</f>
        <v>0</v>
      </c>
      <c r="V503" s="60" t="s">
        <v>531</v>
      </c>
      <c r="W503" s="46"/>
      <c r="X503" s="46">
        <f t="shared" si="122"/>
        <v>0</v>
      </c>
      <c r="Y503" s="60" t="s">
        <v>531</v>
      </c>
      <c r="Z503" s="60" t="s">
        <v>531</v>
      </c>
      <c r="AA503" s="46">
        <f>IFERROR(SUMIF('[1]3.外注加工費'!N:N,A:A,'[1]3.外注加工費'!S:S),"")</f>
        <v>0</v>
      </c>
      <c r="AB503" s="46"/>
      <c r="AC503" s="46"/>
      <c r="AD503" s="46">
        <f t="shared" si="124"/>
        <v>0</v>
      </c>
      <c r="AE503" s="46">
        <f t="shared" si="125"/>
        <v>0</v>
      </c>
      <c r="AF503" s="52">
        <f t="shared" si="126"/>
        <v>0</v>
      </c>
      <c r="AG503" s="46">
        <f t="shared" si="127"/>
        <v>0</v>
      </c>
      <c r="AH503" s="46">
        <f t="shared" si="128"/>
        <v>0</v>
      </c>
      <c r="AI503" s="46">
        <f>IFERROR(SUMIFS('4.3期末全在庫'!$G:$G,'4.3期末全在庫'!$B:$B,'4.仕掛品(製品課)'!A503,'4.3期末全在庫'!$K:$K,"半製品"),"")</f>
        <v>0</v>
      </c>
      <c r="AJ503" s="47"/>
      <c r="AK503" s="46">
        <f t="shared" si="123"/>
        <v>0</v>
      </c>
      <c r="AL503" s="48"/>
      <c r="AM503" s="50"/>
      <c r="AN503" s="7"/>
      <c r="AO503" s="4">
        <v>0</v>
      </c>
      <c r="AQ503" s="3">
        <f t="shared" ca="1" si="129"/>
        <v>0</v>
      </c>
    </row>
    <row r="504" spans="1:43" ht="13.5" customHeight="1">
      <c r="A504" s="59">
        <v>20110100010</v>
      </c>
      <c r="B504" s="41" t="s">
        <v>570</v>
      </c>
      <c r="C504" s="41" t="s">
        <v>481</v>
      </c>
      <c r="D504" s="41"/>
      <c r="E504" s="41" t="s">
        <v>481</v>
      </c>
      <c r="F504" s="41" t="s">
        <v>481</v>
      </c>
      <c r="G504" s="61" t="s">
        <v>531</v>
      </c>
      <c r="H504" s="43">
        <v>0</v>
      </c>
      <c r="I504" s="43"/>
      <c r="J504" s="43">
        <v>0</v>
      </c>
      <c r="K504" s="46">
        <f>IFERROR(SUMIF('[1]3.外注加工費'!N:N,A:A,'[1]3.外注加工費'!P:P),"")</f>
        <v>2000</v>
      </c>
      <c r="L504" s="60" t="s">
        <v>531</v>
      </c>
      <c r="M504" s="60" t="s">
        <v>531</v>
      </c>
      <c r="N504" s="60"/>
      <c r="O504" s="60"/>
      <c r="P504" s="60"/>
      <c r="Q504" s="60"/>
      <c r="R504" s="52">
        <f ca="1">SUMIF('4.1製品別資材価格'!$A:$C,A504,'4.1製品別資材価格'!$C:$C)</f>
        <v>0</v>
      </c>
      <c r="S504" s="60" t="s">
        <v>531</v>
      </c>
      <c r="T504" s="60" t="s">
        <v>531</v>
      </c>
      <c r="U504" s="46">
        <f>IFERROR(SUMIF('4.4製品課実績'!$A:$A,'4.仕掛品(製品課)'!A504,'4.4製品課実績'!D:D),"")</f>
        <v>0</v>
      </c>
      <c r="V504" s="60" t="s">
        <v>531</v>
      </c>
      <c r="W504" s="46"/>
      <c r="X504" s="46">
        <f t="shared" si="122"/>
        <v>0</v>
      </c>
      <c r="Y504" s="60" t="s">
        <v>531</v>
      </c>
      <c r="Z504" s="60" t="s">
        <v>531</v>
      </c>
      <c r="AA504" s="46">
        <f ca="1">IFERROR(SUMIF('[1]3.外注加工費'!N:N,A:A,'[1]3.外注加工費'!S:S),"")</f>
        <v>381892.21110636526</v>
      </c>
      <c r="AB504" s="46"/>
      <c r="AC504" s="46"/>
      <c r="AD504" s="46">
        <f t="shared" si="124"/>
        <v>2000</v>
      </c>
      <c r="AE504" s="46">
        <f t="shared" ca="1" si="125"/>
        <v>381892.21110636526</v>
      </c>
      <c r="AF504" s="52">
        <f t="shared" ca="1" si="126"/>
        <v>190.94610555318263</v>
      </c>
      <c r="AG504" s="46">
        <f t="shared" si="127"/>
        <v>0</v>
      </c>
      <c r="AH504" s="46">
        <f t="shared" ca="1" si="128"/>
        <v>0</v>
      </c>
      <c r="AI504" s="46">
        <f>IFERROR(SUMIFS('4.3期末全在庫'!$G:$G,'4.3期末全在庫'!$B:$B,'4.仕掛品(製品課)'!A504,'4.3期末全在庫'!$K:$K,"半製品"),"")</f>
        <v>0</v>
      </c>
      <c r="AJ504" s="47"/>
      <c r="AK504" s="46">
        <f t="shared" ca="1" si="123"/>
        <v>0</v>
      </c>
      <c r="AL504" s="48"/>
      <c r="AM504" s="50"/>
      <c r="AN504" s="7"/>
      <c r="AO504" s="4">
        <v>0</v>
      </c>
      <c r="AQ504" s="3" t="str">
        <f t="shared" ca="1" si="129"/>
        <v>ok</v>
      </c>
    </row>
    <row r="505" spans="1:43" ht="13.5" customHeight="1">
      <c r="A505" s="59">
        <v>20110100011</v>
      </c>
      <c r="B505" s="41" t="s">
        <v>571</v>
      </c>
      <c r="C505" s="41" t="s">
        <v>481</v>
      </c>
      <c r="D505" s="41"/>
      <c r="E505" s="41" t="s">
        <v>481</v>
      </c>
      <c r="F505" s="41" t="s">
        <v>481</v>
      </c>
      <c r="G505" s="61" t="s">
        <v>531</v>
      </c>
      <c r="H505" s="43">
        <v>0</v>
      </c>
      <c r="I505" s="43"/>
      <c r="J505" s="43">
        <v>0</v>
      </c>
      <c r="K505" s="46">
        <f>IFERROR(SUMIF('[1]3.外注加工費'!N:N,A:A,'[1]3.外注加工費'!P:P),"")</f>
        <v>22704</v>
      </c>
      <c r="L505" s="60" t="s">
        <v>531</v>
      </c>
      <c r="M505" s="60" t="s">
        <v>531</v>
      </c>
      <c r="N505" s="60"/>
      <c r="O505" s="60"/>
      <c r="P505" s="60"/>
      <c r="Q505" s="60"/>
      <c r="R505" s="52">
        <f ca="1">SUMIF('4.1製品別資材価格'!$A:$C,A505,'4.1製品別資材価格'!$C:$C)</f>
        <v>0</v>
      </c>
      <c r="S505" s="60" t="s">
        <v>531</v>
      </c>
      <c r="T505" s="60" t="s">
        <v>531</v>
      </c>
      <c r="U505" s="46">
        <f>IFERROR(SUMIF('4.4製品課実績'!$A:$A,'4.仕掛品(製品課)'!A505,'4.4製品課実績'!D:D),"")</f>
        <v>0</v>
      </c>
      <c r="V505" s="60" t="s">
        <v>531</v>
      </c>
      <c r="W505" s="46"/>
      <c r="X505" s="46">
        <f t="shared" si="122"/>
        <v>0</v>
      </c>
      <c r="Y505" s="60" t="s">
        <v>531</v>
      </c>
      <c r="Z505" s="60" t="s">
        <v>531</v>
      </c>
      <c r="AA505" s="46">
        <f ca="1">IFERROR(SUMIF('[1]3.外注加工費'!N:N,A:A,'[1]3.外注加工費'!S:S),"")</f>
        <v>10809718.488852603</v>
      </c>
      <c r="AB505" s="46"/>
      <c r="AC505" s="46"/>
      <c r="AD505" s="46">
        <f t="shared" si="124"/>
        <v>22704</v>
      </c>
      <c r="AE505" s="46">
        <f t="shared" ca="1" si="125"/>
        <v>10809718.488852603</v>
      </c>
      <c r="AF505" s="52">
        <f t="shared" ca="1" si="126"/>
        <v>476.11515542867352</v>
      </c>
      <c r="AG505" s="46">
        <f t="shared" si="127"/>
        <v>0</v>
      </c>
      <c r="AH505" s="46">
        <f t="shared" ca="1" si="128"/>
        <v>0</v>
      </c>
      <c r="AI505" s="46">
        <f>IFERROR(SUMIFS('4.3期末全在庫'!$G:$G,'4.3期末全在庫'!$B:$B,'4.仕掛品(製品課)'!A505,'4.3期末全在庫'!$K:$K,"半製品"),"")</f>
        <v>0</v>
      </c>
      <c r="AJ505" s="47"/>
      <c r="AK505" s="46">
        <f t="shared" ca="1" si="123"/>
        <v>0</v>
      </c>
      <c r="AL505" s="48"/>
      <c r="AM505" s="50"/>
      <c r="AN505" s="7"/>
      <c r="AO505" s="4">
        <v>0</v>
      </c>
      <c r="AQ505" s="3" t="str">
        <f t="shared" ca="1" si="129"/>
        <v>ok</v>
      </c>
    </row>
    <row r="506" spans="1:43" ht="13.5" customHeight="1">
      <c r="A506" s="59">
        <v>20110100012</v>
      </c>
      <c r="B506" s="41" t="s">
        <v>572</v>
      </c>
      <c r="C506" s="41" t="s">
        <v>481</v>
      </c>
      <c r="D506" s="41"/>
      <c r="E506" s="41" t="s">
        <v>481</v>
      </c>
      <c r="F506" s="41" t="s">
        <v>481</v>
      </c>
      <c r="G506" s="61" t="s">
        <v>531</v>
      </c>
      <c r="H506" s="43">
        <v>0</v>
      </c>
      <c r="I506" s="43"/>
      <c r="J506" s="43">
        <v>0</v>
      </c>
      <c r="K506" s="46">
        <f>IFERROR(SUMIF('[1]3.外注加工費'!N:N,A:A,'[1]3.外注加工費'!P:P),"")</f>
        <v>55296</v>
      </c>
      <c r="L506" s="60" t="s">
        <v>531</v>
      </c>
      <c r="M506" s="60" t="s">
        <v>531</v>
      </c>
      <c r="N506" s="60"/>
      <c r="O506" s="60"/>
      <c r="P506" s="60"/>
      <c r="Q506" s="60"/>
      <c r="R506" s="52">
        <f ca="1">SUMIF('4.1製品別資材価格'!$A:$C,A506,'4.1製品別資材価格'!$C:$C)</f>
        <v>0</v>
      </c>
      <c r="S506" s="60" t="s">
        <v>531</v>
      </c>
      <c r="T506" s="60" t="s">
        <v>531</v>
      </c>
      <c r="U506" s="46">
        <f>IFERROR(SUMIF('4.4製品課実績'!$A:$A,'4.仕掛品(製品課)'!A506,'4.4製品課実績'!D:D),"")</f>
        <v>0</v>
      </c>
      <c r="V506" s="60" t="s">
        <v>531</v>
      </c>
      <c r="W506" s="46"/>
      <c r="X506" s="46">
        <f t="shared" si="122"/>
        <v>0</v>
      </c>
      <c r="Y506" s="60" t="s">
        <v>531</v>
      </c>
      <c r="Z506" s="60" t="s">
        <v>531</v>
      </c>
      <c r="AA506" s="46">
        <f ca="1">IFERROR(SUMIF('[1]3.外注加工費'!N:N,A:A,'[1]3.外注加工費'!S:S),"")</f>
        <v>36001182.805537336</v>
      </c>
      <c r="AB506" s="46"/>
      <c r="AC506" s="46"/>
      <c r="AD506" s="46">
        <f t="shared" si="124"/>
        <v>55296</v>
      </c>
      <c r="AE506" s="46">
        <f t="shared" ca="1" si="125"/>
        <v>36001182.805537336</v>
      </c>
      <c r="AF506" s="52">
        <f t="shared" ca="1" si="126"/>
        <v>651.06305710245476</v>
      </c>
      <c r="AG506" s="46">
        <f t="shared" si="127"/>
        <v>0</v>
      </c>
      <c r="AH506" s="46">
        <f t="shared" ca="1" si="128"/>
        <v>0</v>
      </c>
      <c r="AI506" s="46">
        <f>IFERROR(SUMIFS('4.3期末全在庫'!$G:$G,'4.3期末全在庫'!$B:$B,'4.仕掛品(製品課)'!A506,'4.3期末全在庫'!$K:$K,"半製品"),"")</f>
        <v>0</v>
      </c>
      <c r="AJ506" s="47"/>
      <c r="AK506" s="46">
        <f t="shared" ca="1" si="123"/>
        <v>0</v>
      </c>
      <c r="AL506" s="48"/>
      <c r="AM506" s="50"/>
      <c r="AN506" s="7"/>
      <c r="AO506" s="4">
        <v>681.68613836515158</v>
      </c>
      <c r="AQ506" s="3" t="str">
        <f t="shared" ca="1" si="129"/>
        <v>ok</v>
      </c>
    </row>
    <row r="507" spans="1:43" ht="13.5" customHeight="1">
      <c r="A507" s="59">
        <v>20110200011</v>
      </c>
      <c r="B507" s="41" t="s">
        <v>573</v>
      </c>
      <c r="C507" s="41" t="s">
        <v>481</v>
      </c>
      <c r="D507" s="41"/>
      <c r="E507" s="41" t="s">
        <v>481</v>
      </c>
      <c r="F507" s="41" t="s">
        <v>481</v>
      </c>
      <c r="G507" s="61" t="s">
        <v>531</v>
      </c>
      <c r="H507" s="43">
        <v>0</v>
      </c>
      <c r="I507" s="43"/>
      <c r="J507" s="43">
        <v>0</v>
      </c>
      <c r="K507" s="46">
        <f>IFERROR(SUMIF('[1]3.外注加工費'!N:N,A:A,'[1]3.外注加工費'!P:P),"")</f>
        <v>0</v>
      </c>
      <c r="L507" s="60" t="s">
        <v>531</v>
      </c>
      <c r="M507" s="60" t="s">
        <v>531</v>
      </c>
      <c r="N507" s="60"/>
      <c r="O507" s="60"/>
      <c r="P507" s="60"/>
      <c r="Q507" s="60"/>
      <c r="R507" s="52">
        <f ca="1">SUMIF('4.1製品別資材価格'!$A:$C,A507,'4.1製品別資材価格'!$C:$C)</f>
        <v>0</v>
      </c>
      <c r="S507" s="60" t="s">
        <v>531</v>
      </c>
      <c r="T507" s="60" t="s">
        <v>531</v>
      </c>
      <c r="U507" s="46">
        <f>IFERROR(SUMIF('4.4製品課実績'!$A:$A,'4.仕掛品(製品課)'!A507,'4.4製品課実績'!D:D),"")</f>
        <v>0</v>
      </c>
      <c r="V507" s="60" t="s">
        <v>531</v>
      </c>
      <c r="W507" s="46"/>
      <c r="X507" s="46">
        <f t="shared" si="122"/>
        <v>0</v>
      </c>
      <c r="Y507" s="60" t="s">
        <v>531</v>
      </c>
      <c r="Z507" s="60" t="s">
        <v>531</v>
      </c>
      <c r="AA507" s="46">
        <f>IFERROR(SUMIF('[1]3.外注加工費'!N:N,A:A,'[1]3.外注加工費'!S:S),"")</f>
        <v>0</v>
      </c>
      <c r="AB507" s="46"/>
      <c r="AC507" s="46"/>
      <c r="AD507" s="46">
        <f t="shared" si="124"/>
        <v>0</v>
      </c>
      <c r="AE507" s="46">
        <f t="shared" si="125"/>
        <v>0</v>
      </c>
      <c r="AF507" s="52">
        <f t="shared" si="126"/>
        <v>0</v>
      </c>
      <c r="AG507" s="46">
        <f t="shared" si="127"/>
        <v>0</v>
      </c>
      <c r="AH507" s="46">
        <f t="shared" si="128"/>
        <v>0</v>
      </c>
      <c r="AI507" s="46">
        <f>IFERROR(SUMIFS('4.3期末全在庫'!$G:$G,'4.3期末全在庫'!$B:$B,'4.仕掛品(製品課)'!A507,'4.3期末全在庫'!$K:$K,"半製品"),"")</f>
        <v>0</v>
      </c>
      <c r="AJ507" s="47"/>
      <c r="AK507" s="46">
        <f t="shared" si="123"/>
        <v>0</v>
      </c>
      <c r="AL507" s="48"/>
      <c r="AM507" s="50"/>
      <c r="AN507" s="7"/>
      <c r="AO507" s="4">
        <v>473.71873733289834</v>
      </c>
      <c r="AQ507" s="3">
        <f t="shared" ca="1" si="129"/>
        <v>0</v>
      </c>
    </row>
    <row r="508" spans="1:43" ht="13.5" customHeight="1">
      <c r="A508" s="59">
        <v>20110200012</v>
      </c>
      <c r="B508" s="41" t="s">
        <v>574</v>
      </c>
      <c r="C508" s="41" t="s">
        <v>481</v>
      </c>
      <c r="D508" s="41"/>
      <c r="E508" s="41" t="s">
        <v>481</v>
      </c>
      <c r="F508" s="41" t="s">
        <v>481</v>
      </c>
      <c r="G508" s="61" t="s">
        <v>531</v>
      </c>
      <c r="H508" s="43">
        <v>0</v>
      </c>
      <c r="I508" s="43"/>
      <c r="J508" s="43">
        <v>0</v>
      </c>
      <c r="K508" s="46">
        <f>IFERROR(SUMIF('[1]3.外注加工費'!N:N,A:A,'[1]3.外注加工費'!P:P),"")</f>
        <v>0</v>
      </c>
      <c r="L508" s="60" t="s">
        <v>531</v>
      </c>
      <c r="M508" s="60" t="s">
        <v>531</v>
      </c>
      <c r="N508" s="60"/>
      <c r="O508" s="60"/>
      <c r="P508" s="60"/>
      <c r="Q508" s="60"/>
      <c r="R508" s="52">
        <f ca="1">SUMIF('4.1製品別資材価格'!$A:$C,A508,'4.1製品別資材価格'!$C:$C)</f>
        <v>0</v>
      </c>
      <c r="S508" s="60" t="s">
        <v>531</v>
      </c>
      <c r="T508" s="60" t="s">
        <v>531</v>
      </c>
      <c r="U508" s="46">
        <f>IFERROR(SUMIF('4.4製品課実績'!$A:$A,'4.仕掛品(製品課)'!A508,'4.4製品課実績'!D:D),"")</f>
        <v>0</v>
      </c>
      <c r="V508" s="60" t="s">
        <v>531</v>
      </c>
      <c r="W508" s="46"/>
      <c r="X508" s="46">
        <f t="shared" si="122"/>
        <v>0</v>
      </c>
      <c r="Y508" s="60" t="s">
        <v>531</v>
      </c>
      <c r="Z508" s="60" t="s">
        <v>531</v>
      </c>
      <c r="AA508" s="46">
        <f>IFERROR(SUMIF('[1]3.外注加工費'!N:N,A:A,'[1]3.外注加工費'!S:S),"")</f>
        <v>0</v>
      </c>
      <c r="AB508" s="46"/>
      <c r="AC508" s="46"/>
      <c r="AD508" s="46">
        <f t="shared" si="124"/>
        <v>0</v>
      </c>
      <c r="AE508" s="46">
        <f t="shared" si="125"/>
        <v>0</v>
      </c>
      <c r="AF508" s="52">
        <f t="shared" si="126"/>
        <v>0</v>
      </c>
      <c r="AG508" s="46">
        <f t="shared" si="127"/>
        <v>0</v>
      </c>
      <c r="AH508" s="46">
        <f t="shared" si="128"/>
        <v>0</v>
      </c>
      <c r="AI508" s="46">
        <f>IFERROR(SUMIFS('4.3期末全在庫'!$G:$G,'4.3期末全在庫'!$B:$B,'4.仕掛品(製品課)'!A508,'4.3期末全在庫'!$K:$K,"半製品"),"")</f>
        <v>0</v>
      </c>
      <c r="AJ508" s="47"/>
      <c r="AK508" s="46">
        <f t="shared" si="123"/>
        <v>0</v>
      </c>
      <c r="AL508" s="48"/>
      <c r="AM508" s="50"/>
      <c r="AN508" s="7"/>
      <c r="AO508" s="4">
        <v>0</v>
      </c>
      <c r="AQ508" s="3">
        <f t="shared" ca="1" si="129"/>
        <v>0</v>
      </c>
    </row>
    <row r="509" spans="1:43" ht="13.5" customHeight="1">
      <c r="A509" s="59">
        <v>20110600011</v>
      </c>
      <c r="B509" s="41" t="s">
        <v>575</v>
      </c>
      <c r="C509" s="41" t="s">
        <v>481</v>
      </c>
      <c r="D509" s="41"/>
      <c r="E509" s="41" t="s">
        <v>481</v>
      </c>
      <c r="F509" s="41" t="s">
        <v>481</v>
      </c>
      <c r="G509" s="61" t="s">
        <v>531</v>
      </c>
      <c r="H509" s="43">
        <v>0</v>
      </c>
      <c r="I509" s="43"/>
      <c r="J509" s="43">
        <v>0</v>
      </c>
      <c r="K509" s="46">
        <f>IFERROR(SUMIF('[1]3.外注加工費'!N:N,A:A,'[1]3.外注加工費'!P:P),"")</f>
        <v>0</v>
      </c>
      <c r="L509" s="60" t="s">
        <v>531</v>
      </c>
      <c r="M509" s="60" t="s">
        <v>531</v>
      </c>
      <c r="N509" s="60"/>
      <c r="O509" s="60"/>
      <c r="P509" s="60"/>
      <c r="Q509" s="60"/>
      <c r="R509" s="52">
        <f ca="1">SUMIF('4.1製品別資材価格'!$A:$C,A509,'4.1製品別資材価格'!$C:$C)</f>
        <v>0</v>
      </c>
      <c r="S509" s="60" t="s">
        <v>531</v>
      </c>
      <c r="T509" s="60" t="s">
        <v>531</v>
      </c>
      <c r="U509" s="46">
        <f>IFERROR(SUMIF('4.4製品課実績'!$A:$A,'4.仕掛品(製品課)'!A509,'4.4製品課実績'!D:D),"")</f>
        <v>0</v>
      </c>
      <c r="V509" s="60" t="s">
        <v>531</v>
      </c>
      <c r="W509" s="46"/>
      <c r="X509" s="46">
        <f t="shared" si="122"/>
        <v>0</v>
      </c>
      <c r="Y509" s="60" t="s">
        <v>531</v>
      </c>
      <c r="Z509" s="60" t="s">
        <v>531</v>
      </c>
      <c r="AA509" s="46">
        <f>IFERROR(SUMIF('[1]3.外注加工費'!N:N,A:A,'[1]3.外注加工費'!S:S),"")</f>
        <v>0</v>
      </c>
      <c r="AB509" s="46"/>
      <c r="AC509" s="46"/>
      <c r="AD509" s="46">
        <f t="shared" si="124"/>
        <v>0</v>
      </c>
      <c r="AE509" s="46">
        <f t="shared" si="125"/>
        <v>0</v>
      </c>
      <c r="AF509" s="52">
        <f t="shared" si="126"/>
        <v>0</v>
      </c>
      <c r="AG509" s="46">
        <f t="shared" si="127"/>
        <v>0</v>
      </c>
      <c r="AH509" s="46">
        <f t="shared" si="128"/>
        <v>0</v>
      </c>
      <c r="AI509" s="46">
        <f>IFERROR(SUMIFS('4.3期末全在庫'!$G:$G,'4.3期末全在庫'!$B:$B,'4.仕掛品(製品課)'!A509,'4.3期末全在庫'!$K:$K,"半製品"),"")</f>
        <v>0</v>
      </c>
      <c r="AJ509" s="47"/>
      <c r="AK509" s="46">
        <f t="shared" si="123"/>
        <v>0</v>
      </c>
      <c r="AL509" s="48"/>
      <c r="AM509" s="50"/>
      <c r="AN509" s="7"/>
      <c r="AO509" s="4">
        <v>721.3444409387314</v>
      </c>
      <c r="AQ509" s="3">
        <f t="shared" ca="1" si="129"/>
        <v>0</v>
      </c>
    </row>
    <row r="510" spans="1:43" ht="13.5" customHeight="1">
      <c r="A510" s="59">
        <v>20110800285</v>
      </c>
      <c r="B510" s="41" t="s">
        <v>576</v>
      </c>
      <c r="C510" s="41" t="s">
        <v>481</v>
      </c>
      <c r="D510" s="41"/>
      <c r="E510" s="41" t="s">
        <v>481</v>
      </c>
      <c r="F510" s="41" t="s">
        <v>481</v>
      </c>
      <c r="G510" s="61" t="s">
        <v>531</v>
      </c>
      <c r="H510" s="43">
        <v>0</v>
      </c>
      <c r="I510" s="43"/>
      <c r="J510" s="43">
        <v>0</v>
      </c>
      <c r="K510" s="46">
        <f>IFERROR(SUMIF('[1]3.外注加工費'!N:N,A:A,'[1]3.外注加工費'!P:P),"")</f>
        <v>0</v>
      </c>
      <c r="L510" s="60" t="s">
        <v>531</v>
      </c>
      <c r="M510" s="60" t="s">
        <v>531</v>
      </c>
      <c r="N510" s="60"/>
      <c r="O510" s="60"/>
      <c r="P510" s="60"/>
      <c r="Q510" s="60"/>
      <c r="R510" s="52">
        <f ca="1">SUMIF('4.1製品別資材価格'!$A:$C,A510,'4.1製品別資材価格'!$C:$C)</f>
        <v>0</v>
      </c>
      <c r="S510" s="60" t="s">
        <v>531</v>
      </c>
      <c r="T510" s="60" t="s">
        <v>531</v>
      </c>
      <c r="U510" s="46">
        <f>IFERROR(SUMIF('4.4製品課実績'!$A:$A,'4.仕掛品(製品課)'!A510,'4.4製品課実績'!D:D),"")</f>
        <v>0</v>
      </c>
      <c r="V510" s="60" t="s">
        <v>531</v>
      </c>
      <c r="W510" s="46"/>
      <c r="X510" s="46">
        <f t="shared" si="122"/>
        <v>0</v>
      </c>
      <c r="Y510" s="60" t="s">
        <v>531</v>
      </c>
      <c r="Z510" s="60" t="s">
        <v>531</v>
      </c>
      <c r="AA510" s="46">
        <f>IFERROR(SUMIF('[1]3.外注加工費'!N:N,A:A,'[1]3.外注加工費'!S:S),"")</f>
        <v>0</v>
      </c>
      <c r="AB510" s="46"/>
      <c r="AC510" s="46"/>
      <c r="AD510" s="46">
        <f t="shared" si="124"/>
        <v>0</v>
      </c>
      <c r="AE510" s="46">
        <f t="shared" si="125"/>
        <v>0</v>
      </c>
      <c r="AF510" s="52">
        <f t="shared" si="126"/>
        <v>0</v>
      </c>
      <c r="AG510" s="46">
        <f t="shared" si="127"/>
        <v>0</v>
      </c>
      <c r="AH510" s="46">
        <f t="shared" si="128"/>
        <v>0</v>
      </c>
      <c r="AI510" s="46">
        <f>IFERROR(SUMIFS('4.3期末全在庫'!$G:$G,'4.3期末全在庫'!$B:$B,'4.仕掛品(製品課)'!A510,'4.3期末全在庫'!$K:$K,"半製品"),"")</f>
        <v>0</v>
      </c>
      <c r="AJ510" s="47"/>
      <c r="AK510" s="46">
        <f t="shared" si="123"/>
        <v>0</v>
      </c>
      <c r="AL510" s="48"/>
      <c r="AM510" s="50"/>
      <c r="AN510" s="7"/>
      <c r="AO510" s="4">
        <v>50.198915440653124</v>
      </c>
      <c r="AQ510" s="3">
        <f t="shared" ca="1" si="129"/>
        <v>0</v>
      </c>
    </row>
    <row r="511" spans="1:43" ht="13.5" customHeight="1">
      <c r="A511" s="59">
        <v>20110800694</v>
      </c>
      <c r="B511" s="41" t="s">
        <v>577</v>
      </c>
      <c r="C511" s="41" t="s">
        <v>481</v>
      </c>
      <c r="D511" s="41"/>
      <c r="E511" s="41" t="s">
        <v>481</v>
      </c>
      <c r="F511" s="41" t="s">
        <v>481</v>
      </c>
      <c r="G511" s="61" t="s">
        <v>531</v>
      </c>
      <c r="H511" s="43">
        <v>0</v>
      </c>
      <c r="I511" s="43"/>
      <c r="J511" s="43">
        <v>0</v>
      </c>
      <c r="K511" s="46">
        <f>IFERROR(SUMIF('[1]3.外注加工費'!N:N,A:A,'[1]3.外注加工費'!P:P),"")</f>
        <v>503</v>
      </c>
      <c r="L511" s="60" t="s">
        <v>531</v>
      </c>
      <c r="M511" s="60" t="s">
        <v>531</v>
      </c>
      <c r="N511" s="60"/>
      <c r="O511" s="60"/>
      <c r="P511" s="60"/>
      <c r="Q511" s="60"/>
      <c r="R511" s="52">
        <f ca="1">SUMIF('4.1製品別資材価格'!$A:$C,A511,'4.1製品別資材価格'!$C:$C)</f>
        <v>0</v>
      </c>
      <c r="S511" s="60" t="s">
        <v>531</v>
      </c>
      <c r="T511" s="60" t="s">
        <v>531</v>
      </c>
      <c r="U511" s="46">
        <f>IFERROR(SUMIF('4.4製品課実績'!$A:$A,'4.仕掛品(製品課)'!A511,'4.4製品課実績'!D:D),"")</f>
        <v>0</v>
      </c>
      <c r="V511" s="60" t="s">
        <v>531</v>
      </c>
      <c r="W511" s="46"/>
      <c r="X511" s="46">
        <f t="shared" si="122"/>
        <v>0</v>
      </c>
      <c r="Y511" s="60" t="s">
        <v>531</v>
      </c>
      <c r="Z511" s="60" t="s">
        <v>531</v>
      </c>
      <c r="AA511" s="46">
        <f ca="1">IFERROR(SUMIF('[1]3.外注加工費'!N:N,A:A,'[1]3.外注加工費'!S:S),"")</f>
        <v>2410573.0142130721</v>
      </c>
      <c r="AB511" s="46"/>
      <c r="AC511" s="46"/>
      <c r="AD511" s="46">
        <f t="shared" si="124"/>
        <v>503</v>
      </c>
      <c r="AE511" s="46">
        <f t="shared" ca="1" si="125"/>
        <v>2410573.0142130721</v>
      </c>
      <c r="AF511" s="52">
        <f t="shared" ca="1" si="126"/>
        <v>4792.391678356008</v>
      </c>
      <c r="AG511" s="46">
        <f t="shared" si="127"/>
        <v>0</v>
      </c>
      <c r="AH511" s="46">
        <f t="shared" ca="1" si="128"/>
        <v>0</v>
      </c>
      <c r="AI511" s="46">
        <f>IFERROR(SUMIFS('4.3期末全在庫'!$G:$G,'4.3期末全在庫'!$B:$B,'4.仕掛品(製品課)'!A511,'4.3期末全在庫'!$K:$K,"半製品"),"")</f>
        <v>0</v>
      </c>
      <c r="AJ511" s="47"/>
      <c r="AK511" s="46">
        <f t="shared" ca="1" si="123"/>
        <v>0</v>
      </c>
      <c r="AL511" s="48"/>
      <c r="AM511" s="50"/>
      <c r="AN511" s="7"/>
      <c r="AO511" s="4">
        <v>1308.3755437476764</v>
      </c>
      <c r="AQ511" s="3" t="str">
        <f t="shared" ca="1" si="129"/>
        <v>ok</v>
      </c>
    </row>
    <row r="512" spans="1:43" ht="13.5" customHeight="1">
      <c r="A512" s="59">
        <v>20110800757</v>
      </c>
      <c r="B512" s="41" t="s">
        <v>578</v>
      </c>
      <c r="C512" s="41" t="s">
        <v>481</v>
      </c>
      <c r="D512" s="41"/>
      <c r="E512" s="41" t="s">
        <v>481</v>
      </c>
      <c r="F512" s="41" t="s">
        <v>481</v>
      </c>
      <c r="G512" s="61" t="s">
        <v>531</v>
      </c>
      <c r="H512" s="43">
        <v>0</v>
      </c>
      <c r="I512" s="43"/>
      <c r="J512" s="43">
        <v>0</v>
      </c>
      <c r="K512" s="46">
        <f>IFERROR(SUMIF('[1]3.外注加工費'!N:N,A:A,'[1]3.外注加工費'!P:P),"")</f>
        <v>0</v>
      </c>
      <c r="L512" s="60" t="s">
        <v>531</v>
      </c>
      <c r="M512" s="60" t="s">
        <v>531</v>
      </c>
      <c r="N512" s="60"/>
      <c r="O512" s="60"/>
      <c r="P512" s="60"/>
      <c r="Q512" s="60"/>
      <c r="R512" s="52">
        <f ca="1">SUMIF('4.1製品別資材価格'!$A:$C,A512,'4.1製品別資材価格'!$C:$C)</f>
        <v>0</v>
      </c>
      <c r="S512" s="60" t="s">
        <v>531</v>
      </c>
      <c r="T512" s="60" t="s">
        <v>531</v>
      </c>
      <c r="U512" s="46">
        <f>IFERROR(SUMIF('4.4製品課実績'!$A:$A,'4.仕掛品(製品課)'!A512,'4.4製品課実績'!D:D),"")</f>
        <v>0</v>
      </c>
      <c r="V512" s="60" t="s">
        <v>531</v>
      </c>
      <c r="W512" s="46"/>
      <c r="X512" s="46">
        <f t="shared" si="122"/>
        <v>0</v>
      </c>
      <c r="Y512" s="60" t="s">
        <v>531</v>
      </c>
      <c r="Z512" s="60" t="s">
        <v>531</v>
      </c>
      <c r="AA512" s="46">
        <f>IFERROR(SUMIF('[1]3.外注加工費'!N:N,A:A,'[1]3.外注加工費'!S:S),"")</f>
        <v>0</v>
      </c>
      <c r="AB512" s="46"/>
      <c r="AC512" s="46"/>
      <c r="AD512" s="46">
        <f t="shared" si="124"/>
        <v>0</v>
      </c>
      <c r="AE512" s="46">
        <f t="shared" si="125"/>
        <v>0</v>
      </c>
      <c r="AF512" s="52">
        <f t="shared" si="126"/>
        <v>0</v>
      </c>
      <c r="AG512" s="46">
        <f t="shared" si="127"/>
        <v>0</v>
      </c>
      <c r="AH512" s="46">
        <f t="shared" si="128"/>
        <v>0</v>
      </c>
      <c r="AI512" s="46">
        <f>IFERROR(SUMIFS('4.3期末全在庫'!$G:$G,'4.3期末全在庫'!$B:$B,'4.仕掛品(製品課)'!A512,'4.3期末全在庫'!$K:$K,"半製品"),"")</f>
        <v>0</v>
      </c>
      <c r="AJ512" s="47"/>
      <c r="AK512" s="46">
        <f t="shared" si="123"/>
        <v>0</v>
      </c>
      <c r="AL512" s="48"/>
      <c r="AM512" s="50"/>
      <c r="AN512" s="7"/>
      <c r="AO512" s="4">
        <v>3847.97471941709</v>
      </c>
      <c r="AQ512" s="3">
        <f t="shared" ca="1" si="129"/>
        <v>0</v>
      </c>
    </row>
    <row r="513" spans="1:43" ht="13.5" customHeight="1">
      <c r="A513" s="59">
        <v>20110900054</v>
      </c>
      <c r="B513" s="41" t="s">
        <v>579</v>
      </c>
      <c r="C513" s="41" t="s">
        <v>481</v>
      </c>
      <c r="D513" s="41"/>
      <c r="E513" s="41" t="s">
        <v>481</v>
      </c>
      <c r="F513" s="41" t="s">
        <v>481</v>
      </c>
      <c r="G513" s="61" t="s">
        <v>531</v>
      </c>
      <c r="H513" s="43">
        <v>0</v>
      </c>
      <c r="I513" s="43"/>
      <c r="J513" s="43">
        <v>0</v>
      </c>
      <c r="K513" s="46">
        <f>IFERROR(SUMIF('[1]3.外注加工費'!N:N,A:A,'[1]3.外注加工費'!P:P),"")</f>
        <v>0</v>
      </c>
      <c r="L513" s="60" t="s">
        <v>531</v>
      </c>
      <c r="M513" s="60" t="s">
        <v>531</v>
      </c>
      <c r="N513" s="60"/>
      <c r="O513" s="60"/>
      <c r="P513" s="60"/>
      <c r="Q513" s="60"/>
      <c r="R513" s="52">
        <f ca="1">SUMIF('4.1製品別資材価格'!$A:$C,A513,'4.1製品別資材価格'!$C:$C)</f>
        <v>0</v>
      </c>
      <c r="S513" s="60" t="s">
        <v>531</v>
      </c>
      <c r="T513" s="60" t="s">
        <v>531</v>
      </c>
      <c r="U513" s="46">
        <f>IFERROR(SUMIF('4.4製品課実績'!$A:$A,'4.仕掛品(製品課)'!A513,'4.4製品課実績'!D:D),"")</f>
        <v>0</v>
      </c>
      <c r="V513" s="60" t="s">
        <v>531</v>
      </c>
      <c r="W513" s="46"/>
      <c r="X513" s="46">
        <f t="shared" si="122"/>
        <v>0</v>
      </c>
      <c r="Y513" s="60" t="s">
        <v>531</v>
      </c>
      <c r="Z513" s="60" t="s">
        <v>531</v>
      </c>
      <c r="AA513" s="46">
        <f>IFERROR(SUMIF('[1]3.外注加工費'!N:N,A:A,'[1]3.外注加工費'!S:S),"")</f>
        <v>0</v>
      </c>
      <c r="AB513" s="46"/>
      <c r="AC513" s="46"/>
      <c r="AD513" s="46">
        <f t="shared" si="124"/>
        <v>0</v>
      </c>
      <c r="AE513" s="46">
        <f t="shared" si="125"/>
        <v>0</v>
      </c>
      <c r="AF513" s="52">
        <f t="shared" si="126"/>
        <v>0</v>
      </c>
      <c r="AG513" s="46">
        <f t="shared" si="127"/>
        <v>0</v>
      </c>
      <c r="AH513" s="46">
        <f t="shared" si="128"/>
        <v>0</v>
      </c>
      <c r="AI513" s="46">
        <f>IFERROR(SUMIFS('4.3期末全在庫'!$G:$G,'4.3期末全在庫'!$B:$B,'4.仕掛品(製品課)'!A513,'4.3期末全在庫'!$K:$K,"半製品"),"")</f>
        <v>0</v>
      </c>
      <c r="AJ513" s="47"/>
      <c r="AK513" s="46">
        <f t="shared" si="123"/>
        <v>0</v>
      </c>
      <c r="AL513" s="48"/>
      <c r="AM513" s="50"/>
      <c r="AN513" s="7"/>
      <c r="AO513" s="4">
        <v>0</v>
      </c>
      <c r="AQ513" s="3">
        <f t="shared" ca="1" si="129"/>
        <v>0</v>
      </c>
    </row>
    <row r="514" spans="1:43" ht="13.5" customHeight="1">
      <c r="A514" s="59">
        <v>20111000034</v>
      </c>
      <c r="B514" s="41" t="s">
        <v>580</v>
      </c>
      <c r="C514" s="41" t="s">
        <v>481</v>
      </c>
      <c r="D514" s="41"/>
      <c r="E514" s="41" t="s">
        <v>481</v>
      </c>
      <c r="F514" s="41" t="s">
        <v>481</v>
      </c>
      <c r="G514" s="61" t="s">
        <v>531</v>
      </c>
      <c r="H514" s="43">
        <v>0</v>
      </c>
      <c r="I514" s="43"/>
      <c r="J514" s="43">
        <v>0</v>
      </c>
      <c r="K514" s="46">
        <f>IFERROR(SUMIF('[1]3.外注加工費'!N:N,A:A,'[1]3.外注加工費'!P:P),"")</f>
        <v>11700</v>
      </c>
      <c r="L514" s="60" t="s">
        <v>531</v>
      </c>
      <c r="M514" s="60" t="s">
        <v>531</v>
      </c>
      <c r="N514" s="60"/>
      <c r="O514" s="60"/>
      <c r="P514" s="60"/>
      <c r="Q514" s="60"/>
      <c r="R514" s="52">
        <f ca="1">SUMIF('4.1製品別資材価格'!$A:$C,A514,'4.1製品別資材価格'!$C:$C)</f>
        <v>0</v>
      </c>
      <c r="S514" s="60" t="s">
        <v>531</v>
      </c>
      <c r="T514" s="60" t="s">
        <v>531</v>
      </c>
      <c r="U514" s="46">
        <f>IFERROR(SUMIF('4.4製品課実績'!$A:$A,'4.仕掛品(製品課)'!A514,'4.4製品課実績'!D:D),"")</f>
        <v>0</v>
      </c>
      <c r="V514" s="60" t="s">
        <v>531</v>
      </c>
      <c r="W514" s="46"/>
      <c r="X514" s="46">
        <f t="shared" si="122"/>
        <v>0</v>
      </c>
      <c r="Y514" s="60" t="s">
        <v>531</v>
      </c>
      <c r="Z514" s="60" t="s">
        <v>531</v>
      </c>
      <c r="AA514" s="46">
        <f ca="1">IFERROR(SUMIF('[1]3.外注加工費'!N:N,A:A,'[1]3.外注加工費'!S:S),"")</f>
        <v>10128360.826090598</v>
      </c>
      <c r="AB514" s="46"/>
      <c r="AC514" s="46"/>
      <c r="AD514" s="46">
        <f t="shared" si="124"/>
        <v>11700</v>
      </c>
      <c r="AE514" s="46">
        <f t="shared" ca="1" si="125"/>
        <v>10128360.826090598</v>
      </c>
      <c r="AF514" s="52">
        <f t="shared" ca="1" si="126"/>
        <v>865.67186547782887</v>
      </c>
      <c r="AG514" s="46">
        <f t="shared" si="127"/>
        <v>0</v>
      </c>
      <c r="AH514" s="46">
        <f t="shared" ca="1" si="128"/>
        <v>0</v>
      </c>
      <c r="AI514" s="46">
        <f>IFERROR(SUMIFS('4.3期末全在庫'!$G:$G,'4.3期末全在庫'!$B:$B,'4.仕掛品(製品課)'!A514,'4.3期末全在庫'!$K:$K,"半製品"),"")</f>
        <v>0</v>
      </c>
      <c r="AJ514" s="47"/>
      <c r="AK514" s="46">
        <f t="shared" ca="1" si="123"/>
        <v>0</v>
      </c>
      <c r="AL514" s="48"/>
      <c r="AM514" s="50"/>
      <c r="AN514" s="7"/>
      <c r="AO514" s="4">
        <v>0</v>
      </c>
      <c r="AQ514" s="3" t="str">
        <f t="shared" ca="1" si="129"/>
        <v>ok</v>
      </c>
    </row>
    <row r="515" spans="1:43" ht="13.5" customHeight="1">
      <c r="A515" s="59">
        <v>20111000035</v>
      </c>
      <c r="B515" s="41" t="s">
        <v>581</v>
      </c>
      <c r="C515" s="41" t="s">
        <v>481</v>
      </c>
      <c r="D515" s="41"/>
      <c r="E515" s="41" t="s">
        <v>481</v>
      </c>
      <c r="F515" s="41" t="s">
        <v>481</v>
      </c>
      <c r="G515" s="61" t="s">
        <v>531</v>
      </c>
      <c r="H515" s="43">
        <v>0</v>
      </c>
      <c r="I515" s="43"/>
      <c r="J515" s="43">
        <v>0</v>
      </c>
      <c r="K515" s="46">
        <f>IFERROR(SUMIF('[1]3.外注加工費'!N:N,A:A,'[1]3.外注加工費'!P:P),"")</f>
        <v>4500</v>
      </c>
      <c r="L515" s="60" t="s">
        <v>531</v>
      </c>
      <c r="M515" s="60" t="s">
        <v>531</v>
      </c>
      <c r="N515" s="60"/>
      <c r="O515" s="60"/>
      <c r="P515" s="60"/>
      <c r="Q515" s="60"/>
      <c r="R515" s="52">
        <f ca="1">SUMIF('4.1製品別資材価格'!$A:$C,A515,'4.1製品別資材価格'!$C:$C)</f>
        <v>0</v>
      </c>
      <c r="S515" s="60" t="s">
        <v>531</v>
      </c>
      <c r="T515" s="60" t="s">
        <v>531</v>
      </c>
      <c r="U515" s="46">
        <f>IFERROR(SUMIF('4.4製品課実績'!$A:$A,'4.仕掛品(製品課)'!A515,'4.4製品課実績'!D:D),"")</f>
        <v>0</v>
      </c>
      <c r="V515" s="60" t="s">
        <v>531</v>
      </c>
      <c r="W515" s="46"/>
      <c r="X515" s="46">
        <f t="shared" si="122"/>
        <v>0</v>
      </c>
      <c r="Y515" s="60" t="s">
        <v>531</v>
      </c>
      <c r="Z515" s="60" t="s">
        <v>531</v>
      </c>
      <c r="AA515" s="46">
        <f ca="1">IFERROR(SUMIF('[1]3.外注加工費'!N:N,A:A,'[1]3.外注加工費'!S:S),"")</f>
        <v>1490879.3238784831</v>
      </c>
      <c r="AB515" s="46"/>
      <c r="AC515" s="46"/>
      <c r="AD515" s="46">
        <f t="shared" si="124"/>
        <v>4500</v>
      </c>
      <c r="AE515" s="46">
        <f t="shared" ca="1" si="125"/>
        <v>1490879.3238784831</v>
      </c>
      <c r="AF515" s="52">
        <f t="shared" ca="1" si="126"/>
        <v>331.30651641744072</v>
      </c>
      <c r="AG515" s="46">
        <f t="shared" si="127"/>
        <v>0</v>
      </c>
      <c r="AH515" s="46">
        <f t="shared" ca="1" si="128"/>
        <v>0</v>
      </c>
      <c r="AI515" s="46">
        <f>IFERROR(SUMIFS('4.3期末全在庫'!$G:$G,'4.3期末全在庫'!$B:$B,'4.仕掛品(製品課)'!A515,'4.3期末全在庫'!$K:$K,"半製品"),"")</f>
        <v>0</v>
      </c>
      <c r="AJ515" s="47"/>
      <c r="AK515" s="46">
        <f t="shared" ca="1" si="123"/>
        <v>0</v>
      </c>
      <c r="AL515" s="48"/>
      <c r="AM515" s="50"/>
      <c r="AN515" s="7"/>
      <c r="AO515" s="4">
        <v>75.321893038593274</v>
      </c>
      <c r="AQ515" s="3" t="str">
        <f t="shared" ca="1" si="129"/>
        <v>ok</v>
      </c>
    </row>
    <row r="516" spans="1:43" ht="13.5" customHeight="1">
      <c r="A516" s="59">
        <v>20111001001</v>
      </c>
      <c r="B516" s="41" t="s">
        <v>582</v>
      </c>
      <c r="C516" s="41" t="s">
        <v>481</v>
      </c>
      <c r="D516" s="41"/>
      <c r="E516" s="41" t="s">
        <v>481</v>
      </c>
      <c r="F516" s="41" t="s">
        <v>481</v>
      </c>
      <c r="G516" s="61" t="s">
        <v>531</v>
      </c>
      <c r="H516" s="43">
        <v>0</v>
      </c>
      <c r="I516" s="43"/>
      <c r="J516" s="43">
        <v>0</v>
      </c>
      <c r="K516" s="46">
        <f>IFERROR(SUMIF('[1]3.外注加工費'!N:N,A:A,'[1]3.外注加工費'!P:P),"")</f>
        <v>0</v>
      </c>
      <c r="L516" s="60" t="s">
        <v>531</v>
      </c>
      <c r="M516" s="60" t="s">
        <v>531</v>
      </c>
      <c r="N516" s="60"/>
      <c r="O516" s="60"/>
      <c r="P516" s="60"/>
      <c r="Q516" s="60"/>
      <c r="R516" s="52">
        <f ca="1">SUMIF('4.1製品別資材価格'!$A:$C,A516,'4.1製品別資材価格'!$C:$C)</f>
        <v>0</v>
      </c>
      <c r="S516" s="60" t="s">
        <v>531</v>
      </c>
      <c r="T516" s="60" t="s">
        <v>531</v>
      </c>
      <c r="U516" s="46">
        <f>IFERROR(SUMIF('4.4製品課実績'!$A:$A,'4.仕掛品(製品課)'!A516,'4.4製品課実績'!D:D),"")</f>
        <v>0</v>
      </c>
      <c r="V516" s="60" t="s">
        <v>531</v>
      </c>
      <c r="W516" s="46"/>
      <c r="X516" s="46">
        <f t="shared" si="122"/>
        <v>0</v>
      </c>
      <c r="Y516" s="60" t="s">
        <v>531</v>
      </c>
      <c r="Z516" s="60" t="s">
        <v>531</v>
      </c>
      <c r="AA516" s="46">
        <f>IFERROR(SUMIF('[1]3.外注加工費'!N:N,A:A,'[1]3.外注加工費'!S:S),"")</f>
        <v>0</v>
      </c>
      <c r="AB516" s="46"/>
      <c r="AC516" s="46"/>
      <c r="AD516" s="46">
        <f t="shared" si="124"/>
        <v>0</v>
      </c>
      <c r="AE516" s="46">
        <f t="shared" si="125"/>
        <v>0</v>
      </c>
      <c r="AF516" s="52">
        <f t="shared" si="126"/>
        <v>0</v>
      </c>
      <c r="AG516" s="46">
        <f t="shared" si="127"/>
        <v>0</v>
      </c>
      <c r="AH516" s="46">
        <f t="shared" si="128"/>
        <v>0</v>
      </c>
      <c r="AI516" s="46">
        <f>IFERROR(SUMIFS('4.3期末全在庫'!$G:$G,'4.3期末全在庫'!$B:$B,'4.仕掛品(製品課)'!A516,'4.3期末全在庫'!$K:$K,"半製品"),"")</f>
        <v>0</v>
      </c>
      <c r="AJ516" s="47"/>
      <c r="AK516" s="46">
        <f t="shared" si="123"/>
        <v>0</v>
      </c>
      <c r="AL516" s="48"/>
      <c r="AM516" s="50"/>
      <c r="AN516" s="7"/>
      <c r="AO516" s="4">
        <v>77.991314917088303</v>
      </c>
      <c r="AQ516" s="3">
        <f t="shared" ca="1" si="129"/>
        <v>0</v>
      </c>
    </row>
    <row r="517" spans="1:43" ht="13.5" customHeight="1">
      <c r="A517" s="59">
        <v>20111001002</v>
      </c>
      <c r="B517" s="41" t="s">
        <v>583</v>
      </c>
      <c r="C517" s="41" t="s">
        <v>481</v>
      </c>
      <c r="D517" s="41"/>
      <c r="E517" s="41" t="s">
        <v>481</v>
      </c>
      <c r="F517" s="41" t="s">
        <v>481</v>
      </c>
      <c r="G517" s="61" t="s">
        <v>531</v>
      </c>
      <c r="H517" s="43">
        <v>0</v>
      </c>
      <c r="I517" s="43"/>
      <c r="J517" s="43">
        <v>0</v>
      </c>
      <c r="K517" s="46">
        <f>IFERROR(SUMIF('[1]3.外注加工費'!N:N,A:A,'[1]3.外注加工費'!P:P),"")</f>
        <v>0</v>
      </c>
      <c r="L517" s="60" t="s">
        <v>531</v>
      </c>
      <c r="M517" s="60" t="s">
        <v>531</v>
      </c>
      <c r="N517" s="60"/>
      <c r="O517" s="60"/>
      <c r="P517" s="60"/>
      <c r="Q517" s="60"/>
      <c r="R517" s="52">
        <f ca="1">SUMIF('4.1製品別資材価格'!$A:$C,A517,'4.1製品別資材価格'!$C:$C)</f>
        <v>0</v>
      </c>
      <c r="S517" s="60" t="s">
        <v>531</v>
      </c>
      <c r="T517" s="60" t="s">
        <v>531</v>
      </c>
      <c r="U517" s="46">
        <f>IFERROR(SUMIF('4.4製品課実績'!$A:$A,'4.仕掛品(製品課)'!A517,'4.4製品課実績'!D:D),"")</f>
        <v>0</v>
      </c>
      <c r="V517" s="60" t="s">
        <v>531</v>
      </c>
      <c r="W517" s="46"/>
      <c r="X517" s="46">
        <f t="shared" si="122"/>
        <v>0</v>
      </c>
      <c r="Y517" s="60" t="s">
        <v>531</v>
      </c>
      <c r="Z517" s="60" t="s">
        <v>531</v>
      </c>
      <c r="AA517" s="46">
        <f>IFERROR(SUMIF('[1]3.外注加工費'!N:N,A:A,'[1]3.外注加工費'!S:S),"")</f>
        <v>0</v>
      </c>
      <c r="AB517" s="46"/>
      <c r="AC517" s="46"/>
      <c r="AD517" s="46">
        <f t="shared" si="124"/>
        <v>0</v>
      </c>
      <c r="AE517" s="46">
        <f t="shared" si="125"/>
        <v>0</v>
      </c>
      <c r="AF517" s="52">
        <f t="shared" si="126"/>
        <v>0</v>
      </c>
      <c r="AG517" s="46">
        <f t="shared" si="127"/>
        <v>0</v>
      </c>
      <c r="AH517" s="46">
        <f t="shared" si="128"/>
        <v>0</v>
      </c>
      <c r="AI517" s="46">
        <f>IFERROR(SUMIFS('4.3期末全在庫'!$G:$G,'4.3期末全在庫'!$B:$B,'4.仕掛品(製品課)'!A517,'4.3期末全在庫'!$K:$K,"半製品"),"")</f>
        <v>0</v>
      </c>
      <c r="AJ517" s="47"/>
      <c r="AK517" s="46">
        <f t="shared" si="123"/>
        <v>0</v>
      </c>
      <c r="AL517" s="48"/>
      <c r="AM517" s="50"/>
      <c r="AN517" s="7"/>
      <c r="AO517" s="4">
        <v>72.995169657587212</v>
      </c>
      <c r="AQ517" s="3">
        <f t="shared" ca="1" si="129"/>
        <v>0</v>
      </c>
    </row>
    <row r="518" spans="1:43" ht="13.5" customHeight="1">
      <c r="A518" s="59">
        <v>20111001004</v>
      </c>
      <c r="B518" s="41" t="s">
        <v>584</v>
      </c>
      <c r="C518" s="41" t="s">
        <v>481</v>
      </c>
      <c r="D518" s="41"/>
      <c r="E518" s="41" t="s">
        <v>481</v>
      </c>
      <c r="F518" s="41" t="s">
        <v>481</v>
      </c>
      <c r="G518" s="61" t="s">
        <v>531</v>
      </c>
      <c r="H518" s="43">
        <v>0</v>
      </c>
      <c r="I518" s="43"/>
      <c r="J518" s="43">
        <v>0</v>
      </c>
      <c r="K518" s="46">
        <f>IFERROR(SUMIF('[1]3.外注加工費'!N:N,A:A,'[1]3.外注加工費'!P:P),"")</f>
        <v>0</v>
      </c>
      <c r="L518" s="60" t="s">
        <v>531</v>
      </c>
      <c r="M518" s="60" t="s">
        <v>531</v>
      </c>
      <c r="N518" s="60"/>
      <c r="O518" s="60"/>
      <c r="P518" s="60"/>
      <c r="Q518" s="60"/>
      <c r="R518" s="52">
        <f ca="1">SUMIF('4.1製品別資材価格'!$A:$C,A518,'4.1製品別資材価格'!$C:$C)</f>
        <v>0</v>
      </c>
      <c r="S518" s="60" t="s">
        <v>531</v>
      </c>
      <c r="T518" s="60" t="s">
        <v>531</v>
      </c>
      <c r="U518" s="46">
        <f>IFERROR(SUMIF('4.4製品課実績'!$A:$A,'4.仕掛品(製品課)'!A518,'4.4製品課実績'!D:D),"")</f>
        <v>0</v>
      </c>
      <c r="V518" s="60" t="s">
        <v>531</v>
      </c>
      <c r="W518" s="46"/>
      <c r="X518" s="46">
        <f t="shared" si="122"/>
        <v>0</v>
      </c>
      <c r="Y518" s="60" t="s">
        <v>531</v>
      </c>
      <c r="Z518" s="60" t="s">
        <v>531</v>
      </c>
      <c r="AA518" s="46">
        <f>IFERROR(SUMIF('[1]3.外注加工費'!N:N,A:A,'[1]3.外注加工費'!S:S),"")</f>
        <v>0</v>
      </c>
      <c r="AB518" s="46"/>
      <c r="AC518" s="46"/>
      <c r="AD518" s="46">
        <f t="shared" si="124"/>
        <v>0</v>
      </c>
      <c r="AE518" s="46">
        <f t="shared" si="125"/>
        <v>0</v>
      </c>
      <c r="AF518" s="52">
        <f t="shared" si="126"/>
        <v>0</v>
      </c>
      <c r="AG518" s="46">
        <f t="shared" si="127"/>
        <v>0</v>
      </c>
      <c r="AH518" s="46">
        <f t="shared" si="128"/>
        <v>0</v>
      </c>
      <c r="AI518" s="46">
        <f>IFERROR(SUMIFS('4.3期末全在庫'!$G:$G,'4.3期末全在庫'!$B:$B,'4.仕掛品(製品課)'!A518,'4.3期末全在庫'!$K:$K,"半製品"),"")</f>
        <v>0</v>
      </c>
      <c r="AJ518" s="47"/>
      <c r="AK518" s="46">
        <f t="shared" si="123"/>
        <v>0</v>
      </c>
      <c r="AL518" s="48"/>
      <c r="AM518" s="50"/>
      <c r="AN518" s="7"/>
      <c r="AO518" s="4">
        <v>76.078838903124208</v>
      </c>
      <c r="AQ518" s="3">
        <f t="shared" ca="1" si="129"/>
        <v>0</v>
      </c>
    </row>
    <row r="519" spans="1:43" ht="13.5" customHeight="1">
      <c r="A519" s="59">
        <v>20111001005</v>
      </c>
      <c r="B519" s="41" t="s">
        <v>585</v>
      </c>
      <c r="C519" s="41" t="s">
        <v>481</v>
      </c>
      <c r="D519" s="41"/>
      <c r="E519" s="41" t="s">
        <v>481</v>
      </c>
      <c r="F519" s="41" t="s">
        <v>481</v>
      </c>
      <c r="G519" s="61" t="s">
        <v>531</v>
      </c>
      <c r="H519" s="43">
        <v>0</v>
      </c>
      <c r="I519" s="43"/>
      <c r="J519" s="43">
        <v>0</v>
      </c>
      <c r="K519" s="46">
        <f>IFERROR(SUMIF('[1]3.外注加工費'!N:N,A:A,'[1]3.外注加工費'!P:P),"")</f>
        <v>0</v>
      </c>
      <c r="L519" s="60" t="s">
        <v>531</v>
      </c>
      <c r="M519" s="60" t="s">
        <v>531</v>
      </c>
      <c r="N519" s="60"/>
      <c r="O519" s="60"/>
      <c r="P519" s="60"/>
      <c r="Q519" s="60"/>
      <c r="R519" s="52">
        <f ca="1">SUMIF('4.1製品別資材価格'!$A:$C,A519,'4.1製品別資材価格'!$C:$C)</f>
        <v>0</v>
      </c>
      <c r="S519" s="60" t="s">
        <v>531</v>
      </c>
      <c r="T519" s="60" t="s">
        <v>531</v>
      </c>
      <c r="U519" s="46">
        <f>IFERROR(SUMIF('4.4製品課実績'!$A:$A,'4.仕掛品(製品課)'!A519,'4.4製品課実績'!D:D),"")</f>
        <v>0</v>
      </c>
      <c r="V519" s="60" t="s">
        <v>531</v>
      </c>
      <c r="W519" s="46"/>
      <c r="X519" s="46">
        <f t="shared" si="122"/>
        <v>0</v>
      </c>
      <c r="Y519" s="60" t="s">
        <v>531</v>
      </c>
      <c r="Z519" s="60" t="s">
        <v>531</v>
      </c>
      <c r="AA519" s="46">
        <f>IFERROR(SUMIF('[1]3.外注加工費'!N:N,A:A,'[1]3.外注加工費'!S:S),"")</f>
        <v>0</v>
      </c>
      <c r="AB519" s="46"/>
      <c r="AC519" s="46"/>
      <c r="AD519" s="46">
        <f t="shared" si="124"/>
        <v>0</v>
      </c>
      <c r="AE519" s="46">
        <f t="shared" si="125"/>
        <v>0</v>
      </c>
      <c r="AF519" s="52">
        <f t="shared" si="126"/>
        <v>0</v>
      </c>
      <c r="AG519" s="46">
        <f t="shared" si="127"/>
        <v>0</v>
      </c>
      <c r="AH519" s="46">
        <f t="shared" si="128"/>
        <v>0</v>
      </c>
      <c r="AI519" s="46">
        <f>IFERROR(SUMIFS('4.3期末全在庫'!$G:$G,'4.3期末全在庫'!$B:$B,'4.仕掛品(製品課)'!A519,'4.3期末全在庫'!$K:$K,"半製品"),"")</f>
        <v>0</v>
      </c>
      <c r="AJ519" s="47"/>
      <c r="AK519" s="46">
        <f t="shared" si="123"/>
        <v>0</v>
      </c>
      <c r="AL519" s="48"/>
      <c r="AM519" s="50"/>
      <c r="AN519" s="7"/>
      <c r="AO519" s="4">
        <v>0</v>
      </c>
      <c r="AQ519" s="3">
        <f t="shared" ca="1" si="129"/>
        <v>0</v>
      </c>
    </row>
    <row r="520" spans="1:43" ht="13.5" customHeight="1">
      <c r="A520" s="59">
        <v>20111001006</v>
      </c>
      <c r="B520" s="41" t="s">
        <v>586</v>
      </c>
      <c r="C520" s="41" t="s">
        <v>481</v>
      </c>
      <c r="D520" s="41"/>
      <c r="E520" s="41" t="s">
        <v>481</v>
      </c>
      <c r="F520" s="41" t="s">
        <v>481</v>
      </c>
      <c r="G520" s="61" t="s">
        <v>531</v>
      </c>
      <c r="H520" s="43">
        <v>0</v>
      </c>
      <c r="I520" s="43"/>
      <c r="J520" s="43">
        <v>0</v>
      </c>
      <c r="K520" s="46">
        <f>IFERROR(SUMIF('[1]3.外注加工費'!N:N,A:A,'[1]3.外注加工費'!P:P),"")</f>
        <v>0</v>
      </c>
      <c r="L520" s="60" t="s">
        <v>531</v>
      </c>
      <c r="M520" s="60" t="s">
        <v>531</v>
      </c>
      <c r="N520" s="60"/>
      <c r="O520" s="60"/>
      <c r="P520" s="60"/>
      <c r="Q520" s="60"/>
      <c r="R520" s="52">
        <f ca="1">SUMIF('4.1製品別資材価格'!$A:$C,A520,'4.1製品別資材価格'!$C:$C)</f>
        <v>0</v>
      </c>
      <c r="S520" s="60" t="s">
        <v>531</v>
      </c>
      <c r="T520" s="60" t="s">
        <v>531</v>
      </c>
      <c r="U520" s="46">
        <f>IFERROR(SUMIF('4.4製品課実績'!$A:$A,'4.仕掛品(製品課)'!A520,'4.4製品課実績'!D:D),"")</f>
        <v>0</v>
      </c>
      <c r="V520" s="60" t="s">
        <v>531</v>
      </c>
      <c r="W520" s="46"/>
      <c r="X520" s="46">
        <f t="shared" si="122"/>
        <v>0</v>
      </c>
      <c r="Y520" s="60" t="s">
        <v>531</v>
      </c>
      <c r="Z520" s="60" t="s">
        <v>531</v>
      </c>
      <c r="AA520" s="46">
        <f>IFERROR(SUMIF('[1]3.外注加工費'!N:N,A:A,'[1]3.外注加工費'!S:S),"")</f>
        <v>0</v>
      </c>
      <c r="AB520" s="46"/>
      <c r="AC520" s="46"/>
      <c r="AD520" s="46">
        <f t="shared" si="124"/>
        <v>0</v>
      </c>
      <c r="AE520" s="46">
        <f t="shared" si="125"/>
        <v>0</v>
      </c>
      <c r="AF520" s="52">
        <f t="shared" si="126"/>
        <v>0</v>
      </c>
      <c r="AG520" s="46">
        <f t="shared" si="127"/>
        <v>0</v>
      </c>
      <c r="AH520" s="46">
        <f t="shared" si="128"/>
        <v>0</v>
      </c>
      <c r="AI520" s="46">
        <f>IFERROR(SUMIFS('4.3期末全在庫'!$G:$G,'4.3期末全在庫'!$B:$B,'4.仕掛品(製品課)'!A520,'4.3期末全在庫'!$K:$K,"半製品"),"")</f>
        <v>0</v>
      </c>
      <c r="AJ520" s="47"/>
      <c r="AK520" s="46">
        <f t="shared" si="123"/>
        <v>0</v>
      </c>
      <c r="AL520" s="48"/>
      <c r="AM520" s="50"/>
      <c r="AN520" s="7"/>
      <c r="AO520" s="4">
        <v>0</v>
      </c>
      <c r="AQ520" s="3">
        <f t="shared" ca="1" si="129"/>
        <v>0</v>
      </c>
    </row>
    <row r="521" spans="1:43" ht="13.5" customHeight="1">
      <c r="A521" s="59">
        <v>20111001049</v>
      </c>
      <c r="B521" s="41" t="s">
        <v>587</v>
      </c>
      <c r="C521" s="41" t="s">
        <v>481</v>
      </c>
      <c r="D521" s="41"/>
      <c r="E521" s="41" t="s">
        <v>481</v>
      </c>
      <c r="F521" s="41" t="s">
        <v>481</v>
      </c>
      <c r="G521" s="61" t="s">
        <v>531</v>
      </c>
      <c r="H521" s="43">
        <v>0</v>
      </c>
      <c r="I521" s="43"/>
      <c r="J521" s="43">
        <v>0</v>
      </c>
      <c r="K521" s="46">
        <f>IFERROR(SUMIF('[1]3.外注加工費'!N:N,A:A,'[1]3.外注加工費'!P:P),"")</f>
        <v>0</v>
      </c>
      <c r="L521" s="60" t="s">
        <v>531</v>
      </c>
      <c r="M521" s="60" t="s">
        <v>531</v>
      </c>
      <c r="N521" s="60"/>
      <c r="O521" s="60"/>
      <c r="P521" s="60"/>
      <c r="Q521" s="60"/>
      <c r="R521" s="52">
        <f ca="1">SUMIF('4.1製品別資材価格'!$A:$C,A521,'4.1製品別資材価格'!$C:$C)</f>
        <v>0</v>
      </c>
      <c r="S521" s="60" t="s">
        <v>531</v>
      </c>
      <c r="T521" s="60" t="s">
        <v>531</v>
      </c>
      <c r="U521" s="46">
        <f>IFERROR(SUMIF('4.4製品課実績'!$A:$A,'4.仕掛品(製品課)'!A521,'4.4製品課実績'!D:D),"")</f>
        <v>0</v>
      </c>
      <c r="V521" s="60" t="s">
        <v>531</v>
      </c>
      <c r="W521" s="46"/>
      <c r="X521" s="46">
        <f t="shared" si="122"/>
        <v>0</v>
      </c>
      <c r="Y521" s="60" t="s">
        <v>531</v>
      </c>
      <c r="Z521" s="60" t="s">
        <v>531</v>
      </c>
      <c r="AA521" s="46" t="str">
        <f ca="1">IFERROR(SUMIF('[1]3.外注加工費'!N:N,A:A,'[1]3.外注加工費'!S:S),"")</f>
        <v/>
      </c>
      <c r="AB521" s="46"/>
      <c r="AC521" s="46"/>
      <c r="AD521" s="46">
        <f t="shared" si="124"/>
        <v>0</v>
      </c>
      <c r="AE521" s="46">
        <f t="shared" ca="1" si="125"/>
        <v>0</v>
      </c>
      <c r="AF521" s="52">
        <f t="shared" ca="1" si="126"/>
        <v>0</v>
      </c>
      <c r="AG521" s="46">
        <f t="shared" si="127"/>
        <v>0</v>
      </c>
      <c r="AH521" s="46">
        <f t="shared" ca="1" si="128"/>
        <v>0</v>
      </c>
      <c r="AI521" s="46">
        <f>IFERROR(SUMIFS('4.3期末全在庫'!$G:$G,'4.3期末全在庫'!$B:$B,'4.仕掛品(製品課)'!A521,'4.3期末全在庫'!$K:$K,"半製品"),"")</f>
        <v>0</v>
      </c>
      <c r="AJ521" s="47"/>
      <c r="AK521" s="46">
        <f t="shared" ca="1" si="123"/>
        <v>0</v>
      </c>
      <c r="AL521" s="48"/>
      <c r="AM521" s="50"/>
      <c r="AN521" s="7"/>
      <c r="AO521" s="4">
        <v>3.3546862921506198</v>
      </c>
      <c r="AQ521" s="3">
        <f t="shared" ca="1" si="129"/>
        <v>0</v>
      </c>
    </row>
    <row r="522" spans="1:43" ht="13.5" customHeight="1">
      <c r="A522" s="59">
        <v>20111100008</v>
      </c>
      <c r="B522" s="41" t="s">
        <v>588</v>
      </c>
      <c r="C522" s="41" t="s">
        <v>481</v>
      </c>
      <c r="D522" s="41"/>
      <c r="E522" s="41" t="s">
        <v>481</v>
      </c>
      <c r="F522" s="41" t="s">
        <v>481</v>
      </c>
      <c r="G522" s="61" t="s">
        <v>531</v>
      </c>
      <c r="H522" s="43">
        <v>0</v>
      </c>
      <c r="I522" s="43"/>
      <c r="J522" s="43">
        <v>0</v>
      </c>
      <c r="K522" s="46">
        <f>IFERROR(SUMIF('[1]3.外注加工費'!N:N,A:A,'[1]3.外注加工費'!P:P),"")</f>
        <v>0</v>
      </c>
      <c r="L522" s="60" t="s">
        <v>531</v>
      </c>
      <c r="M522" s="60" t="s">
        <v>531</v>
      </c>
      <c r="N522" s="60"/>
      <c r="O522" s="60"/>
      <c r="P522" s="60"/>
      <c r="Q522" s="60"/>
      <c r="R522" s="52">
        <f ca="1">SUMIF('4.1製品別資材価格'!$A:$C,A522,'4.1製品別資材価格'!$C:$C)</f>
        <v>0</v>
      </c>
      <c r="S522" s="60" t="s">
        <v>531</v>
      </c>
      <c r="T522" s="60" t="s">
        <v>531</v>
      </c>
      <c r="U522" s="46">
        <f>IFERROR(SUMIF('4.4製品課実績'!$A:$A,'4.仕掛品(製品課)'!A522,'4.4製品課実績'!D:D),"")</f>
        <v>0</v>
      </c>
      <c r="V522" s="60" t="s">
        <v>531</v>
      </c>
      <c r="W522" s="46"/>
      <c r="X522" s="46">
        <f t="shared" si="122"/>
        <v>0</v>
      </c>
      <c r="Y522" s="60" t="s">
        <v>531</v>
      </c>
      <c r="Z522" s="60" t="s">
        <v>531</v>
      </c>
      <c r="AA522" s="46">
        <f>IFERROR(SUMIF('[1]3.外注加工費'!N:N,A:A,'[1]3.外注加工費'!S:S),"")</f>
        <v>0</v>
      </c>
      <c r="AB522" s="46"/>
      <c r="AC522" s="46"/>
      <c r="AD522" s="46">
        <f t="shared" si="124"/>
        <v>0</v>
      </c>
      <c r="AE522" s="46">
        <f t="shared" si="125"/>
        <v>0</v>
      </c>
      <c r="AF522" s="52">
        <f t="shared" si="126"/>
        <v>0</v>
      </c>
      <c r="AG522" s="46">
        <f t="shared" si="127"/>
        <v>0</v>
      </c>
      <c r="AH522" s="46">
        <f t="shared" si="128"/>
        <v>0</v>
      </c>
      <c r="AI522" s="46">
        <f>IFERROR(SUMIFS('4.3期末全在庫'!$G:$G,'4.3期末全在庫'!$B:$B,'4.仕掛品(製品課)'!A522,'4.3期末全在庫'!$K:$K,"半製品"),"")</f>
        <v>0</v>
      </c>
      <c r="AJ522" s="47"/>
      <c r="AK522" s="46">
        <f t="shared" si="123"/>
        <v>0</v>
      </c>
      <c r="AL522" s="48"/>
      <c r="AM522" s="50"/>
      <c r="AN522" s="7"/>
      <c r="AO522" s="4">
        <v>0</v>
      </c>
      <c r="AQ522" s="3">
        <f t="shared" ca="1" si="129"/>
        <v>0</v>
      </c>
    </row>
    <row r="523" spans="1:43" ht="13.5" customHeight="1">
      <c r="A523" s="59">
        <v>20111100010</v>
      </c>
      <c r="B523" s="41" t="s">
        <v>589</v>
      </c>
      <c r="C523" s="41" t="s">
        <v>481</v>
      </c>
      <c r="D523" s="41"/>
      <c r="E523" s="41" t="s">
        <v>481</v>
      </c>
      <c r="F523" s="41" t="s">
        <v>481</v>
      </c>
      <c r="G523" s="61" t="s">
        <v>531</v>
      </c>
      <c r="H523" s="43">
        <v>0</v>
      </c>
      <c r="I523" s="43"/>
      <c r="J523" s="43">
        <v>0</v>
      </c>
      <c r="K523" s="46">
        <f>IFERROR(SUMIF('[1]3.外注加工費'!N:N,A:A,'[1]3.外注加工費'!P:P),"")</f>
        <v>0</v>
      </c>
      <c r="L523" s="60" t="s">
        <v>531</v>
      </c>
      <c r="M523" s="60" t="s">
        <v>531</v>
      </c>
      <c r="N523" s="60"/>
      <c r="O523" s="60"/>
      <c r="P523" s="60"/>
      <c r="Q523" s="60"/>
      <c r="R523" s="52">
        <f ca="1">SUMIF('4.1製品別資材価格'!$A:$C,A523,'4.1製品別資材価格'!$C:$C)</f>
        <v>0</v>
      </c>
      <c r="S523" s="60" t="s">
        <v>531</v>
      </c>
      <c r="T523" s="60" t="s">
        <v>531</v>
      </c>
      <c r="U523" s="46">
        <f>IFERROR(SUMIF('4.4製品課実績'!$A:$A,'4.仕掛品(製品課)'!A523,'4.4製品課実績'!D:D),"")</f>
        <v>0</v>
      </c>
      <c r="V523" s="60" t="s">
        <v>531</v>
      </c>
      <c r="W523" s="46"/>
      <c r="X523" s="46">
        <f t="shared" si="122"/>
        <v>0</v>
      </c>
      <c r="Y523" s="60" t="s">
        <v>531</v>
      </c>
      <c r="Z523" s="60" t="s">
        <v>531</v>
      </c>
      <c r="AA523" s="46">
        <f>IFERROR(SUMIF('[1]3.外注加工費'!N:N,A:A,'[1]3.外注加工費'!S:S),"")</f>
        <v>0</v>
      </c>
      <c r="AB523" s="46"/>
      <c r="AC523" s="46"/>
      <c r="AD523" s="46">
        <f t="shared" si="124"/>
        <v>0</v>
      </c>
      <c r="AE523" s="46">
        <f t="shared" si="125"/>
        <v>0</v>
      </c>
      <c r="AF523" s="52">
        <f t="shared" si="126"/>
        <v>0</v>
      </c>
      <c r="AG523" s="46">
        <f t="shared" si="127"/>
        <v>0</v>
      </c>
      <c r="AH523" s="46">
        <f t="shared" si="128"/>
        <v>0</v>
      </c>
      <c r="AI523" s="46">
        <f>IFERROR(SUMIFS('4.3期末全在庫'!$G:$G,'4.3期末全在庫'!$B:$B,'4.仕掛品(製品課)'!A523,'4.3期末全在庫'!$K:$K,"半製品"),"")</f>
        <v>0</v>
      </c>
      <c r="AJ523" s="47"/>
      <c r="AK523" s="46">
        <f t="shared" si="123"/>
        <v>0</v>
      </c>
      <c r="AL523" s="48"/>
      <c r="AM523" s="50"/>
      <c r="AN523" s="7"/>
      <c r="AO523" s="4">
        <v>0</v>
      </c>
      <c r="AQ523" s="3">
        <f t="shared" ca="1" si="129"/>
        <v>0</v>
      </c>
    </row>
    <row r="524" spans="1:43" ht="13.5" customHeight="1">
      <c r="A524" s="59">
        <v>20120200026</v>
      </c>
      <c r="B524" s="41" t="s">
        <v>590</v>
      </c>
      <c r="C524" s="41" t="s">
        <v>481</v>
      </c>
      <c r="D524" s="41"/>
      <c r="E524" s="41" t="s">
        <v>481</v>
      </c>
      <c r="F524" s="41" t="s">
        <v>481</v>
      </c>
      <c r="G524" s="61" t="s">
        <v>531</v>
      </c>
      <c r="H524" s="43">
        <v>0</v>
      </c>
      <c r="I524" s="43"/>
      <c r="J524" s="43">
        <v>0</v>
      </c>
      <c r="K524" s="46">
        <f>IFERROR(SUMIF('[1]3.外注加工費'!N:N,A:A,'[1]3.外注加工費'!P:P),"")</f>
        <v>0</v>
      </c>
      <c r="L524" s="60" t="s">
        <v>531</v>
      </c>
      <c r="M524" s="60" t="s">
        <v>531</v>
      </c>
      <c r="N524" s="60"/>
      <c r="O524" s="60"/>
      <c r="P524" s="60"/>
      <c r="Q524" s="60"/>
      <c r="R524" s="52">
        <f ca="1">SUMIF('4.1製品別資材価格'!$A:$C,A524,'4.1製品別資材価格'!$C:$C)</f>
        <v>0</v>
      </c>
      <c r="S524" s="60" t="s">
        <v>531</v>
      </c>
      <c r="T524" s="60" t="s">
        <v>531</v>
      </c>
      <c r="U524" s="46">
        <f>IFERROR(SUMIF('4.4製品課実績'!$A:$A,'4.仕掛品(製品課)'!A524,'4.4製品課実績'!D:D),"")</f>
        <v>0</v>
      </c>
      <c r="V524" s="60" t="s">
        <v>531</v>
      </c>
      <c r="W524" s="46"/>
      <c r="X524" s="46">
        <f t="shared" si="122"/>
        <v>0</v>
      </c>
      <c r="Y524" s="60" t="s">
        <v>531</v>
      </c>
      <c r="Z524" s="60" t="s">
        <v>531</v>
      </c>
      <c r="AA524" s="46">
        <f>IFERROR(SUMIF('[1]3.外注加工費'!N:N,A:A,'[1]3.外注加工費'!S:S),"")</f>
        <v>0</v>
      </c>
      <c r="AB524" s="46"/>
      <c r="AC524" s="46"/>
      <c r="AD524" s="46">
        <f t="shared" si="124"/>
        <v>0</v>
      </c>
      <c r="AE524" s="46">
        <f t="shared" si="125"/>
        <v>0</v>
      </c>
      <c r="AF524" s="52">
        <f t="shared" si="126"/>
        <v>0</v>
      </c>
      <c r="AG524" s="46">
        <f t="shared" si="127"/>
        <v>0</v>
      </c>
      <c r="AH524" s="46">
        <f t="shared" si="128"/>
        <v>0</v>
      </c>
      <c r="AI524" s="46">
        <f>IFERROR(SUMIFS('4.3期末全在庫'!$G:$G,'4.3期末全在庫'!$B:$B,'4.仕掛品(製品課)'!A524,'4.3期末全在庫'!$K:$K,"半製品"),"")</f>
        <v>0</v>
      </c>
      <c r="AJ524" s="47"/>
      <c r="AK524" s="46">
        <f t="shared" si="123"/>
        <v>0</v>
      </c>
      <c r="AL524" s="48"/>
      <c r="AM524" s="50"/>
      <c r="AN524" s="7"/>
      <c r="AO524" s="4">
        <v>0</v>
      </c>
      <c r="AQ524" s="3">
        <f t="shared" ca="1" si="129"/>
        <v>0</v>
      </c>
    </row>
    <row r="525" spans="1:43" ht="13.5" customHeight="1">
      <c r="A525" s="59">
        <v>20120200027</v>
      </c>
      <c r="B525" s="41" t="s">
        <v>591</v>
      </c>
      <c r="C525" s="41" t="s">
        <v>481</v>
      </c>
      <c r="D525" s="41"/>
      <c r="E525" s="41" t="s">
        <v>481</v>
      </c>
      <c r="F525" s="41" t="s">
        <v>481</v>
      </c>
      <c r="G525" s="61" t="s">
        <v>531</v>
      </c>
      <c r="H525" s="43">
        <v>0</v>
      </c>
      <c r="I525" s="43"/>
      <c r="J525" s="43">
        <v>0</v>
      </c>
      <c r="K525" s="46">
        <f>IFERROR(SUMIF('[1]3.外注加工費'!N:N,A:A,'[1]3.外注加工費'!P:P),"")</f>
        <v>0</v>
      </c>
      <c r="L525" s="60" t="s">
        <v>531</v>
      </c>
      <c r="M525" s="60" t="s">
        <v>531</v>
      </c>
      <c r="N525" s="60"/>
      <c r="O525" s="60"/>
      <c r="P525" s="60"/>
      <c r="Q525" s="60"/>
      <c r="R525" s="52">
        <f ca="1">SUMIF('4.1製品別資材価格'!$A:$C,A525,'4.1製品別資材価格'!$C:$C)</f>
        <v>0</v>
      </c>
      <c r="S525" s="60" t="s">
        <v>531</v>
      </c>
      <c r="T525" s="60" t="s">
        <v>531</v>
      </c>
      <c r="U525" s="46">
        <f>IFERROR(SUMIF('4.4製品課実績'!$A:$A,'4.仕掛品(製品課)'!A525,'4.4製品課実績'!D:D),"")</f>
        <v>0</v>
      </c>
      <c r="V525" s="60" t="s">
        <v>531</v>
      </c>
      <c r="W525" s="46"/>
      <c r="X525" s="46">
        <f t="shared" si="122"/>
        <v>0</v>
      </c>
      <c r="Y525" s="60" t="s">
        <v>531</v>
      </c>
      <c r="Z525" s="60" t="s">
        <v>531</v>
      </c>
      <c r="AA525" s="46">
        <f>IFERROR(SUMIF('[1]3.外注加工費'!N:N,A:A,'[1]3.外注加工費'!S:S),"")</f>
        <v>0</v>
      </c>
      <c r="AB525" s="46"/>
      <c r="AC525" s="46"/>
      <c r="AD525" s="46">
        <f t="shared" si="124"/>
        <v>0</v>
      </c>
      <c r="AE525" s="46">
        <f t="shared" si="125"/>
        <v>0</v>
      </c>
      <c r="AF525" s="52">
        <f t="shared" si="126"/>
        <v>0</v>
      </c>
      <c r="AG525" s="46">
        <f t="shared" si="127"/>
        <v>0</v>
      </c>
      <c r="AH525" s="46">
        <f t="shared" si="128"/>
        <v>0</v>
      </c>
      <c r="AI525" s="46">
        <f>IFERROR(SUMIFS('4.3期末全在庫'!$G:$G,'4.3期末全在庫'!$B:$B,'4.仕掛品(製品課)'!A525,'4.3期末全在庫'!$K:$K,"半製品"),"")</f>
        <v>0</v>
      </c>
      <c r="AJ525" s="47"/>
      <c r="AK525" s="46">
        <f t="shared" si="123"/>
        <v>0</v>
      </c>
      <c r="AL525" s="48"/>
      <c r="AM525" s="50"/>
      <c r="AN525" s="7"/>
      <c r="AO525" s="4">
        <v>0</v>
      </c>
      <c r="AQ525" s="3">
        <f t="shared" ca="1" si="129"/>
        <v>0</v>
      </c>
    </row>
    <row r="526" spans="1:43" ht="13.5" customHeight="1">
      <c r="A526" s="59">
        <v>20120200028</v>
      </c>
      <c r="B526" s="41" t="s">
        <v>592</v>
      </c>
      <c r="C526" s="41" t="s">
        <v>481</v>
      </c>
      <c r="D526" s="41"/>
      <c r="E526" s="41" t="s">
        <v>481</v>
      </c>
      <c r="F526" s="41" t="s">
        <v>481</v>
      </c>
      <c r="G526" s="61" t="s">
        <v>531</v>
      </c>
      <c r="H526" s="43">
        <v>0</v>
      </c>
      <c r="I526" s="43"/>
      <c r="J526" s="43">
        <v>0</v>
      </c>
      <c r="K526" s="46">
        <f>IFERROR(SUMIF('[1]3.外注加工費'!N:N,A:A,'[1]3.外注加工費'!P:P),"")</f>
        <v>0</v>
      </c>
      <c r="L526" s="60" t="s">
        <v>531</v>
      </c>
      <c r="M526" s="60" t="s">
        <v>531</v>
      </c>
      <c r="N526" s="60"/>
      <c r="O526" s="60"/>
      <c r="P526" s="60"/>
      <c r="Q526" s="60"/>
      <c r="R526" s="52">
        <f ca="1">SUMIF('4.1製品別資材価格'!$A:$C,A526,'4.1製品別資材価格'!$C:$C)</f>
        <v>0</v>
      </c>
      <c r="S526" s="60" t="s">
        <v>531</v>
      </c>
      <c r="T526" s="60" t="s">
        <v>531</v>
      </c>
      <c r="U526" s="46">
        <f>IFERROR(SUMIF('4.4製品課実績'!$A:$A,'4.仕掛品(製品課)'!A526,'4.4製品課実績'!D:D),"")</f>
        <v>0</v>
      </c>
      <c r="V526" s="60" t="s">
        <v>531</v>
      </c>
      <c r="W526" s="46"/>
      <c r="X526" s="46">
        <f t="shared" si="122"/>
        <v>0</v>
      </c>
      <c r="Y526" s="60" t="s">
        <v>531</v>
      </c>
      <c r="Z526" s="60" t="s">
        <v>531</v>
      </c>
      <c r="AA526" s="46">
        <f>IFERROR(SUMIF('[1]3.外注加工費'!N:N,A:A,'[1]3.外注加工費'!S:S),"")</f>
        <v>0</v>
      </c>
      <c r="AB526" s="46"/>
      <c r="AC526" s="46"/>
      <c r="AD526" s="46">
        <f t="shared" si="124"/>
        <v>0</v>
      </c>
      <c r="AE526" s="46">
        <f t="shared" si="125"/>
        <v>0</v>
      </c>
      <c r="AF526" s="52">
        <f t="shared" si="126"/>
        <v>0</v>
      </c>
      <c r="AG526" s="46">
        <f t="shared" si="127"/>
        <v>0</v>
      </c>
      <c r="AH526" s="46">
        <f t="shared" si="128"/>
        <v>0</v>
      </c>
      <c r="AI526" s="46">
        <f>IFERROR(SUMIFS('4.3期末全在庫'!$G:$G,'4.3期末全在庫'!$B:$B,'4.仕掛品(製品課)'!A526,'4.3期末全在庫'!$K:$K,"半製品"),"")</f>
        <v>0</v>
      </c>
      <c r="AJ526" s="47"/>
      <c r="AK526" s="46">
        <f t="shared" si="123"/>
        <v>0</v>
      </c>
      <c r="AL526" s="48"/>
      <c r="AM526" s="50"/>
      <c r="AN526" s="7"/>
      <c r="AO526" s="4">
        <v>0</v>
      </c>
      <c r="AQ526" s="3">
        <f t="shared" ca="1" si="129"/>
        <v>0</v>
      </c>
    </row>
    <row r="527" spans="1:43" ht="13.5" customHeight="1">
      <c r="A527" s="59">
        <v>20120200029</v>
      </c>
      <c r="B527" s="41" t="s">
        <v>593</v>
      </c>
      <c r="C527" s="41" t="s">
        <v>481</v>
      </c>
      <c r="D527" s="41"/>
      <c r="E527" s="41" t="s">
        <v>481</v>
      </c>
      <c r="F527" s="41" t="s">
        <v>481</v>
      </c>
      <c r="G527" s="61" t="s">
        <v>531</v>
      </c>
      <c r="H527" s="43">
        <v>0</v>
      </c>
      <c r="I527" s="43"/>
      <c r="J527" s="43">
        <v>0</v>
      </c>
      <c r="K527" s="46">
        <f>IFERROR(SUMIF('[1]3.外注加工費'!N:N,A:A,'[1]3.外注加工費'!P:P),"")</f>
        <v>0</v>
      </c>
      <c r="L527" s="60" t="s">
        <v>531</v>
      </c>
      <c r="M527" s="60" t="s">
        <v>531</v>
      </c>
      <c r="N527" s="60"/>
      <c r="O527" s="60"/>
      <c r="P527" s="60"/>
      <c r="Q527" s="60"/>
      <c r="R527" s="52">
        <f ca="1">SUMIF('4.1製品別資材価格'!$A:$C,A527,'4.1製品別資材価格'!$C:$C)</f>
        <v>0</v>
      </c>
      <c r="S527" s="60" t="s">
        <v>531</v>
      </c>
      <c r="T527" s="60" t="s">
        <v>531</v>
      </c>
      <c r="U527" s="46">
        <f>IFERROR(SUMIF('4.4製品課実績'!$A:$A,'4.仕掛品(製品課)'!A527,'4.4製品課実績'!D:D),"")</f>
        <v>0</v>
      </c>
      <c r="V527" s="60" t="s">
        <v>531</v>
      </c>
      <c r="W527" s="46"/>
      <c r="X527" s="46">
        <f t="shared" si="122"/>
        <v>0</v>
      </c>
      <c r="Y527" s="60" t="s">
        <v>531</v>
      </c>
      <c r="Z527" s="60" t="s">
        <v>531</v>
      </c>
      <c r="AA527" s="46">
        <f>IFERROR(SUMIF('[1]3.外注加工費'!N:N,A:A,'[1]3.外注加工費'!S:S),"")</f>
        <v>0</v>
      </c>
      <c r="AB527" s="46"/>
      <c r="AC527" s="46"/>
      <c r="AD527" s="46">
        <f t="shared" si="124"/>
        <v>0</v>
      </c>
      <c r="AE527" s="46">
        <f t="shared" si="125"/>
        <v>0</v>
      </c>
      <c r="AF527" s="52">
        <f t="shared" si="126"/>
        <v>0</v>
      </c>
      <c r="AG527" s="46">
        <f t="shared" si="127"/>
        <v>0</v>
      </c>
      <c r="AH527" s="46">
        <f t="shared" si="128"/>
        <v>0</v>
      </c>
      <c r="AI527" s="46">
        <f>IFERROR(SUMIFS('4.3期末全在庫'!$G:$G,'4.3期末全在庫'!$B:$B,'4.仕掛品(製品課)'!A527,'4.3期末全在庫'!$K:$K,"半製品"),"")</f>
        <v>0</v>
      </c>
      <c r="AJ527" s="47"/>
      <c r="AK527" s="46">
        <f t="shared" si="123"/>
        <v>0</v>
      </c>
      <c r="AL527" s="48"/>
      <c r="AM527" s="50"/>
      <c r="AN527" s="7"/>
      <c r="AO527" s="4">
        <v>336.21983331750425</v>
      </c>
      <c r="AQ527" s="3">
        <f t="shared" ca="1" si="129"/>
        <v>0</v>
      </c>
    </row>
    <row r="528" spans="1:43" ht="13.5" customHeight="1">
      <c r="A528" s="59">
        <v>20120200031</v>
      </c>
      <c r="B528" s="41" t="s">
        <v>594</v>
      </c>
      <c r="C528" s="41" t="s">
        <v>481</v>
      </c>
      <c r="D528" s="41"/>
      <c r="E528" s="41" t="s">
        <v>481</v>
      </c>
      <c r="F528" s="41" t="s">
        <v>481</v>
      </c>
      <c r="G528" s="61" t="s">
        <v>531</v>
      </c>
      <c r="H528" s="43">
        <v>0</v>
      </c>
      <c r="I528" s="43"/>
      <c r="J528" s="43">
        <v>0</v>
      </c>
      <c r="K528" s="46">
        <f>IFERROR(SUMIF('[1]3.外注加工費'!N:N,A:A,'[1]3.外注加工費'!P:P),"")</f>
        <v>0</v>
      </c>
      <c r="L528" s="60" t="s">
        <v>531</v>
      </c>
      <c r="M528" s="60" t="s">
        <v>531</v>
      </c>
      <c r="N528" s="60"/>
      <c r="O528" s="60"/>
      <c r="P528" s="60"/>
      <c r="Q528" s="60"/>
      <c r="R528" s="52">
        <f ca="1">SUMIF('4.1製品別資材価格'!$A:$C,A528,'4.1製品別資材価格'!$C:$C)</f>
        <v>0</v>
      </c>
      <c r="S528" s="60" t="s">
        <v>531</v>
      </c>
      <c r="T528" s="60" t="s">
        <v>531</v>
      </c>
      <c r="U528" s="46">
        <f>IFERROR(SUMIF('4.4製品課実績'!$A:$A,'4.仕掛品(製品課)'!A528,'4.4製品課実績'!D:D),"")</f>
        <v>0</v>
      </c>
      <c r="V528" s="60" t="s">
        <v>531</v>
      </c>
      <c r="W528" s="46"/>
      <c r="X528" s="46">
        <f t="shared" si="122"/>
        <v>0</v>
      </c>
      <c r="Y528" s="60" t="s">
        <v>531</v>
      </c>
      <c r="Z528" s="60" t="s">
        <v>531</v>
      </c>
      <c r="AA528" s="46">
        <f>IFERROR(SUMIF('[1]3.外注加工費'!N:N,A:A,'[1]3.外注加工費'!S:S),"")</f>
        <v>0</v>
      </c>
      <c r="AB528" s="46"/>
      <c r="AC528" s="46"/>
      <c r="AD528" s="46">
        <f t="shared" si="124"/>
        <v>0</v>
      </c>
      <c r="AE528" s="46">
        <f t="shared" si="125"/>
        <v>0</v>
      </c>
      <c r="AF528" s="52">
        <f t="shared" si="126"/>
        <v>0</v>
      </c>
      <c r="AG528" s="46">
        <f t="shared" si="127"/>
        <v>0</v>
      </c>
      <c r="AH528" s="46">
        <f t="shared" si="128"/>
        <v>0</v>
      </c>
      <c r="AI528" s="46">
        <f>IFERROR(SUMIFS('4.3期末全在庫'!$G:$G,'4.3期末全在庫'!$B:$B,'4.仕掛品(製品課)'!A528,'4.3期末全在庫'!$K:$K,"半製品"),"")</f>
        <v>0</v>
      </c>
      <c r="AJ528" s="47"/>
      <c r="AK528" s="46">
        <f t="shared" si="123"/>
        <v>0</v>
      </c>
      <c r="AL528" s="48"/>
      <c r="AM528" s="50"/>
      <c r="AN528" s="7"/>
      <c r="AO528" s="4">
        <v>2665.1049137658247</v>
      </c>
      <c r="AQ528" s="3">
        <f t="shared" ca="1" si="129"/>
        <v>0</v>
      </c>
    </row>
    <row r="529" spans="1:43" ht="13.5" customHeight="1">
      <c r="A529" s="59">
        <v>20120200032</v>
      </c>
      <c r="B529" s="41" t="s">
        <v>595</v>
      </c>
      <c r="C529" s="41" t="s">
        <v>481</v>
      </c>
      <c r="D529" s="41"/>
      <c r="E529" s="41" t="s">
        <v>481</v>
      </c>
      <c r="F529" s="41" t="s">
        <v>481</v>
      </c>
      <c r="G529" s="61" t="s">
        <v>531</v>
      </c>
      <c r="H529" s="43">
        <v>0</v>
      </c>
      <c r="I529" s="43"/>
      <c r="J529" s="43">
        <v>0</v>
      </c>
      <c r="K529" s="46">
        <f>IFERROR(SUMIF('[1]3.外注加工費'!N:N,A:A,'[1]3.外注加工費'!P:P),"")</f>
        <v>0</v>
      </c>
      <c r="L529" s="60" t="s">
        <v>531</v>
      </c>
      <c r="M529" s="60" t="s">
        <v>531</v>
      </c>
      <c r="N529" s="60"/>
      <c r="O529" s="60"/>
      <c r="P529" s="60"/>
      <c r="Q529" s="60"/>
      <c r="R529" s="52">
        <f ca="1">SUMIF('4.1製品別資材価格'!$A:$C,A529,'4.1製品別資材価格'!$C:$C)</f>
        <v>0</v>
      </c>
      <c r="S529" s="60" t="s">
        <v>531</v>
      </c>
      <c r="T529" s="60" t="s">
        <v>531</v>
      </c>
      <c r="U529" s="46">
        <f>IFERROR(SUMIF('4.4製品課実績'!$A:$A,'4.仕掛品(製品課)'!A529,'4.4製品課実績'!D:D),"")</f>
        <v>0</v>
      </c>
      <c r="V529" s="60" t="s">
        <v>531</v>
      </c>
      <c r="W529" s="46"/>
      <c r="X529" s="46">
        <f t="shared" ref="X529:X592" si="130">$X$747/$W$747*W529</f>
        <v>0</v>
      </c>
      <c r="Y529" s="60" t="s">
        <v>531</v>
      </c>
      <c r="Z529" s="60" t="s">
        <v>531</v>
      </c>
      <c r="AA529" s="46">
        <f>IFERROR(SUMIF('[1]3.外注加工費'!N:N,A:A,'[1]3.外注加工費'!S:S),"")</f>
        <v>0</v>
      </c>
      <c r="AB529" s="46"/>
      <c r="AC529" s="46"/>
      <c r="AD529" s="46">
        <f t="shared" si="124"/>
        <v>0</v>
      </c>
      <c r="AE529" s="46">
        <f t="shared" si="125"/>
        <v>0</v>
      </c>
      <c r="AF529" s="52">
        <f t="shared" si="126"/>
        <v>0</v>
      </c>
      <c r="AG529" s="46">
        <f t="shared" si="127"/>
        <v>0</v>
      </c>
      <c r="AH529" s="46">
        <f t="shared" si="128"/>
        <v>0</v>
      </c>
      <c r="AI529" s="46">
        <f>IFERROR(SUMIFS('4.3期末全在庫'!$G:$G,'4.3期末全在庫'!$B:$B,'4.仕掛品(製品課)'!A529,'4.3期末全在庫'!$K:$K,"半製品"),"")</f>
        <v>0</v>
      </c>
      <c r="AJ529" s="47"/>
      <c r="AK529" s="46">
        <f t="shared" ref="AK529:AK592" si="131">IFERROR(SUM(J529,T529,V529,Z529,AA529,X529)/(AD529+(AI529*AJ529))*(AI529*AJ529)+(SUM(M529)/(AD529+AI529)*AI529),0)</f>
        <v>0</v>
      </c>
      <c r="AL529" s="48"/>
      <c r="AM529" s="50"/>
      <c r="AN529" s="7"/>
      <c r="AO529" s="4">
        <v>98.771748803230594</v>
      </c>
      <c r="AQ529" s="3">
        <f t="shared" ca="1" si="129"/>
        <v>0</v>
      </c>
    </row>
    <row r="530" spans="1:43" ht="13.5" customHeight="1">
      <c r="A530" s="59">
        <v>20120200033</v>
      </c>
      <c r="B530" s="41" t="s">
        <v>596</v>
      </c>
      <c r="C530" s="41" t="s">
        <v>481</v>
      </c>
      <c r="D530" s="41"/>
      <c r="E530" s="41" t="s">
        <v>481</v>
      </c>
      <c r="F530" s="41" t="s">
        <v>481</v>
      </c>
      <c r="G530" s="61" t="s">
        <v>531</v>
      </c>
      <c r="H530" s="43">
        <v>0</v>
      </c>
      <c r="I530" s="43"/>
      <c r="J530" s="43">
        <v>0</v>
      </c>
      <c r="K530" s="46">
        <f>IFERROR(SUMIF('[1]3.外注加工費'!N:N,A:A,'[1]3.外注加工費'!P:P),"")</f>
        <v>0</v>
      </c>
      <c r="L530" s="60" t="s">
        <v>531</v>
      </c>
      <c r="M530" s="60" t="s">
        <v>531</v>
      </c>
      <c r="N530" s="60"/>
      <c r="O530" s="60"/>
      <c r="P530" s="60"/>
      <c r="Q530" s="60"/>
      <c r="R530" s="52">
        <f ca="1">SUMIF('4.1製品別資材価格'!$A:$C,A530,'4.1製品別資材価格'!$C:$C)</f>
        <v>0</v>
      </c>
      <c r="S530" s="60" t="s">
        <v>531</v>
      </c>
      <c r="T530" s="60" t="s">
        <v>531</v>
      </c>
      <c r="U530" s="46">
        <f>IFERROR(SUMIF('4.4製品課実績'!$A:$A,'4.仕掛品(製品課)'!A530,'4.4製品課実績'!D:D),"")</f>
        <v>0</v>
      </c>
      <c r="V530" s="60" t="s">
        <v>531</v>
      </c>
      <c r="W530" s="46"/>
      <c r="X530" s="46">
        <f t="shared" si="130"/>
        <v>0</v>
      </c>
      <c r="Y530" s="60" t="s">
        <v>531</v>
      </c>
      <c r="Z530" s="60" t="s">
        <v>531</v>
      </c>
      <c r="AA530" s="46">
        <f>IFERROR(SUMIF('[1]3.外注加工費'!N:N,A:A,'[1]3.外注加工費'!S:S),"")</f>
        <v>0</v>
      </c>
      <c r="AB530" s="46"/>
      <c r="AC530" s="46"/>
      <c r="AD530" s="46">
        <f t="shared" ref="AD530:AD593" si="132">K530-N530-AB530</f>
        <v>0</v>
      </c>
      <c r="AE530" s="46">
        <f t="shared" ref="AE530:AE593" si="133">IFERROR(SUM(J530,T530,V530,Z530,AA530,X530)/(AD530+(AI530*AJ530))*AD530+(SUM(M530)/(AD530+AI530)*AD530),SUM(J530,M530,T530,V530,Z530,AA530,X530)-AK530)</f>
        <v>0</v>
      </c>
      <c r="AF530" s="52">
        <f t="shared" ref="AF530:AF593" si="134">IF(ISERROR(AE530/AD530),0,(AE530/AD530))</f>
        <v>0</v>
      </c>
      <c r="AG530" s="46">
        <f t="shared" ref="AG530:AG593" si="135">AI530-((H530+K530)-AB530-AD530)</f>
        <v>0</v>
      </c>
      <c r="AH530" s="46">
        <f t="shared" ref="AH530:AH593" si="136">-AF530*AG530</f>
        <v>0</v>
      </c>
      <c r="AI530" s="46">
        <f>IFERROR(SUMIFS('4.3期末全在庫'!$G:$G,'4.3期末全在庫'!$B:$B,'4.仕掛品(製品課)'!A530,'4.3期末全在庫'!$K:$K,"半製品"),"")</f>
        <v>0</v>
      </c>
      <c r="AJ530" s="47"/>
      <c r="AK530" s="46">
        <f t="shared" si="131"/>
        <v>0</v>
      </c>
      <c r="AL530" s="48"/>
      <c r="AM530" s="50"/>
      <c r="AN530" s="7"/>
      <c r="AO530" s="4">
        <v>114.67326914960229</v>
      </c>
      <c r="AQ530" s="3">
        <f t="shared" ref="AQ530:AQ593" ca="1" si="137">IF(SUM(H530:AK530)=0,0,"ok")</f>
        <v>0</v>
      </c>
    </row>
    <row r="531" spans="1:43" ht="13.5" customHeight="1">
      <c r="A531" s="59">
        <v>20120200043</v>
      </c>
      <c r="B531" s="41" t="s">
        <v>597</v>
      </c>
      <c r="C531" s="41" t="s">
        <v>481</v>
      </c>
      <c r="D531" s="41"/>
      <c r="E531" s="41" t="s">
        <v>481</v>
      </c>
      <c r="F531" s="41" t="s">
        <v>481</v>
      </c>
      <c r="G531" s="61" t="s">
        <v>531</v>
      </c>
      <c r="H531" s="43">
        <v>0</v>
      </c>
      <c r="I531" s="43"/>
      <c r="J531" s="43">
        <v>0</v>
      </c>
      <c r="K531" s="46">
        <f>IFERROR(SUMIF('[1]3.外注加工費'!N:N,A:A,'[1]3.外注加工費'!P:P),"")</f>
        <v>0</v>
      </c>
      <c r="L531" s="60" t="s">
        <v>531</v>
      </c>
      <c r="M531" s="60" t="s">
        <v>531</v>
      </c>
      <c r="N531" s="60"/>
      <c r="O531" s="60"/>
      <c r="P531" s="60"/>
      <c r="Q531" s="60"/>
      <c r="R531" s="52">
        <f ca="1">SUMIF('4.1製品別資材価格'!$A:$C,A531,'4.1製品別資材価格'!$C:$C)</f>
        <v>0</v>
      </c>
      <c r="S531" s="60" t="s">
        <v>531</v>
      </c>
      <c r="T531" s="60" t="s">
        <v>531</v>
      </c>
      <c r="U531" s="46">
        <f>IFERROR(SUMIF('4.4製品課実績'!$A:$A,'4.仕掛品(製品課)'!A531,'4.4製品課実績'!D:D),"")</f>
        <v>0</v>
      </c>
      <c r="V531" s="60" t="s">
        <v>531</v>
      </c>
      <c r="W531" s="46"/>
      <c r="X531" s="46">
        <f t="shared" si="130"/>
        <v>0</v>
      </c>
      <c r="Y531" s="60" t="s">
        <v>531</v>
      </c>
      <c r="Z531" s="60" t="s">
        <v>531</v>
      </c>
      <c r="AA531" s="46">
        <f>IFERROR(SUMIF('[1]3.外注加工費'!N:N,A:A,'[1]3.外注加工費'!S:S),"")</f>
        <v>0</v>
      </c>
      <c r="AB531" s="46"/>
      <c r="AC531" s="46"/>
      <c r="AD531" s="46">
        <f t="shared" si="132"/>
        <v>0</v>
      </c>
      <c r="AE531" s="46">
        <f t="shared" si="133"/>
        <v>0</v>
      </c>
      <c r="AF531" s="52">
        <f t="shared" si="134"/>
        <v>0</v>
      </c>
      <c r="AG531" s="46">
        <f t="shared" si="135"/>
        <v>0</v>
      </c>
      <c r="AH531" s="46">
        <f t="shared" si="136"/>
        <v>0</v>
      </c>
      <c r="AI531" s="46">
        <f>IFERROR(SUMIFS('4.3期末全在庫'!$G:$G,'4.3期末全在庫'!$B:$B,'4.仕掛品(製品課)'!A531,'4.3期末全在庫'!$K:$K,"半製品"),"")</f>
        <v>0</v>
      </c>
      <c r="AJ531" s="47"/>
      <c r="AK531" s="46">
        <f t="shared" si="131"/>
        <v>0</v>
      </c>
      <c r="AL531" s="48"/>
      <c r="AM531" s="50"/>
      <c r="AN531" s="7"/>
      <c r="AO531" s="4">
        <v>589.30705008286145</v>
      </c>
      <c r="AQ531" s="3">
        <f t="shared" ca="1" si="137"/>
        <v>0</v>
      </c>
    </row>
    <row r="532" spans="1:43" ht="13.5" customHeight="1">
      <c r="A532" s="59">
        <v>20120200085</v>
      </c>
      <c r="B532" s="41" t="s">
        <v>598</v>
      </c>
      <c r="C532" s="41" t="s">
        <v>481</v>
      </c>
      <c r="D532" s="41"/>
      <c r="E532" s="41" t="s">
        <v>481</v>
      </c>
      <c r="F532" s="41" t="s">
        <v>481</v>
      </c>
      <c r="G532" s="61" t="s">
        <v>531</v>
      </c>
      <c r="H532" s="43">
        <v>0</v>
      </c>
      <c r="I532" s="43"/>
      <c r="J532" s="43">
        <v>0</v>
      </c>
      <c r="K532" s="46">
        <f>IFERROR(SUMIF('[1]3.外注加工費'!N:N,A:A,'[1]3.外注加工費'!P:P),"")</f>
        <v>0</v>
      </c>
      <c r="L532" s="60" t="s">
        <v>531</v>
      </c>
      <c r="M532" s="60" t="s">
        <v>531</v>
      </c>
      <c r="N532" s="60"/>
      <c r="O532" s="60"/>
      <c r="P532" s="60"/>
      <c r="Q532" s="60"/>
      <c r="R532" s="52">
        <f ca="1">SUMIF('4.1製品別資材価格'!$A:$C,A532,'4.1製品別資材価格'!$C:$C)</f>
        <v>0</v>
      </c>
      <c r="S532" s="60" t="s">
        <v>531</v>
      </c>
      <c r="T532" s="60" t="s">
        <v>531</v>
      </c>
      <c r="U532" s="46">
        <f>IFERROR(SUMIF('4.4製品課実績'!$A:$A,'4.仕掛品(製品課)'!A532,'4.4製品課実績'!D:D),"")</f>
        <v>0</v>
      </c>
      <c r="V532" s="60" t="s">
        <v>531</v>
      </c>
      <c r="W532" s="46"/>
      <c r="X532" s="46">
        <f t="shared" si="130"/>
        <v>0</v>
      </c>
      <c r="Y532" s="60" t="s">
        <v>531</v>
      </c>
      <c r="Z532" s="60" t="s">
        <v>531</v>
      </c>
      <c r="AA532" s="46">
        <f>IFERROR(SUMIF('[1]3.外注加工費'!N:N,A:A,'[1]3.外注加工費'!S:S),"")</f>
        <v>0</v>
      </c>
      <c r="AB532" s="46"/>
      <c r="AC532" s="46"/>
      <c r="AD532" s="46">
        <f t="shared" si="132"/>
        <v>0</v>
      </c>
      <c r="AE532" s="46">
        <f t="shared" si="133"/>
        <v>0</v>
      </c>
      <c r="AF532" s="52">
        <f t="shared" si="134"/>
        <v>0</v>
      </c>
      <c r="AG532" s="46">
        <f t="shared" si="135"/>
        <v>0</v>
      </c>
      <c r="AH532" s="46">
        <f t="shared" si="136"/>
        <v>0</v>
      </c>
      <c r="AI532" s="46">
        <f>IFERROR(SUMIFS('4.3期末全在庫'!$G:$G,'4.3期末全在庫'!$B:$B,'4.仕掛品(製品課)'!A532,'4.3期末全在庫'!$K:$K,"半製品"),"")</f>
        <v>0</v>
      </c>
      <c r="AJ532" s="47"/>
      <c r="AK532" s="46">
        <f t="shared" si="131"/>
        <v>0</v>
      </c>
      <c r="AL532" s="48"/>
      <c r="AM532" s="50"/>
      <c r="AN532" s="7"/>
      <c r="AO532" s="4">
        <v>1343.4079465048708</v>
      </c>
      <c r="AQ532" s="3">
        <f t="shared" ca="1" si="137"/>
        <v>0</v>
      </c>
    </row>
    <row r="533" spans="1:43" ht="13.5" customHeight="1">
      <c r="A533" s="59">
        <v>20120400006</v>
      </c>
      <c r="B533" s="41" t="s">
        <v>599</v>
      </c>
      <c r="C533" s="41" t="s">
        <v>481</v>
      </c>
      <c r="D533" s="41"/>
      <c r="E533" s="41" t="s">
        <v>481</v>
      </c>
      <c r="F533" s="41" t="s">
        <v>481</v>
      </c>
      <c r="G533" s="61" t="s">
        <v>531</v>
      </c>
      <c r="H533" s="43">
        <v>0</v>
      </c>
      <c r="I533" s="43"/>
      <c r="J533" s="43">
        <v>0</v>
      </c>
      <c r="K533" s="46">
        <f>IFERROR(SUMIF('[1]3.外注加工費'!N:N,A:A,'[1]3.外注加工費'!P:P),"")</f>
        <v>0</v>
      </c>
      <c r="L533" s="60" t="s">
        <v>531</v>
      </c>
      <c r="M533" s="60" t="s">
        <v>531</v>
      </c>
      <c r="N533" s="60"/>
      <c r="O533" s="60"/>
      <c r="P533" s="60"/>
      <c r="Q533" s="60"/>
      <c r="R533" s="52">
        <f ca="1">SUMIF('4.1製品別資材価格'!$A:$C,A533,'4.1製品別資材価格'!$C:$C)</f>
        <v>0</v>
      </c>
      <c r="S533" s="60" t="s">
        <v>531</v>
      </c>
      <c r="T533" s="60" t="s">
        <v>531</v>
      </c>
      <c r="U533" s="46">
        <f>IFERROR(SUMIF('4.4製品課実績'!$A:$A,'4.仕掛品(製品課)'!A533,'4.4製品課実績'!D:D),"")</f>
        <v>0</v>
      </c>
      <c r="V533" s="60" t="s">
        <v>531</v>
      </c>
      <c r="W533" s="46"/>
      <c r="X533" s="46">
        <f t="shared" si="130"/>
        <v>0</v>
      </c>
      <c r="Y533" s="60" t="s">
        <v>531</v>
      </c>
      <c r="Z533" s="60" t="s">
        <v>531</v>
      </c>
      <c r="AA533" s="46">
        <f>IFERROR(SUMIF('[1]3.外注加工費'!N:N,A:A,'[1]3.外注加工費'!S:S),"")</f>
        <v>0</v>
      </c>
      <c r="AB533" s="46"/>
      <c r="AC533" s="46"/>
      <c r="AD533" s="46">
        <f t="shared" si="132"/>
        <v>0</v>
      </c>
      <c r="AE533" s="46">
        <f t="shared" si="133"/>
        <v>0</v>
      </c>
      <c r="AF533" s="52">
        <f t="shared" si="134"/>
        <v>0</v>
      </c>
      <c r="AG533" s="46">
        <f t="shared" si="135"/>
        <v>0</v>
      </c>
      <c r="AH533" s="46">
        <f t="shared" si="136"/>
        <v>0</v>
      </c>
      <c r="AI533" s="46">
        <f>IFERROR(SUMIFS('4.3期末全在庫'!$G:$G,'4.3期末全在庫'!$B:$B,'4.仕掛品(製品課)'!A533,'4.3期末全在庫'!$K:$K,"半製品"),"")</f>
        <v>0</v>
      </c>
      <c r="AJ533" s="47"/>
      <c r="AK533" s="46">
        <f t="shared" si="131"/>
        <v>0</v>
      </c>
      <c r="AL533" s="48"/>
      <c r="AM533" s="50"/>
      <c r="AN533" s="7"/>
      <c r="AO533" s="4">
        <v>41.940275598837225</v>
      </c>
      <c r="AQ533" s="3">
        <f t="shared" ca="1" si="137"/>
        <v>0</v>
      </c>
    </row>
    <row r="534" spans="1:43" ht="13.5" customHeight="1">
      <c r="A534" s="59">
        <v>20120600006</v>
      </c>
      <c r="B534" s="41" t="s">
        <v>600</v>
      </c>
      <c r="C534" s="41" t="s">
        <v>481</v>
      </c>
      <c r="D534" s="41"/>
      <c r="E534" s="41" t="s">
        <v>481</v>
      </c>
      <c r="F534" s="41" t="s">
        <v>481</v>
      </c>
      <c r="G534" s="61" t="s">
        <v>531</v>
      </c>
      <c r="H534" s="43">
        <v>0</v>
      </c>
      <c r="I534" s="43"/>
      <c r="J534" s="43">
        <v>0</v>
      </c>
      <c r="K534" s="46">
        <f>IFERROR(SUMIF('[1]3.外注加工費'!N:N,A:A,'[1]3.外注加工費'!P:P),"")</f>
        <v>0</v>
      </c>
      <c r="L534" s="60" t="s">
        <v>531</v>
      </c>
      <c r="M534" s="60" t="s">
        <v>531</v>
      </c>
      <c r="N534" s="60"/>
      <c r="O534" s="60"/>
      <c r="P534" s="60"/>
      <c r="Q534" s="60"/>
      <c r="R534" s="52">
        <f ca="1">SUMIF('4.1製品別資材価格'!$A:$C,A534,'4.1製品別資材価格'!$C:$C)</f>
        <v>0</v>
      </c>
      <c r="S534" s="60" t="s">
        <v>531</v>
      </c>
      <c r="T534" s="60" t="s">
        <v>531</v>
      </c>
      <c r="U534" s="46">
        <f>IFERROR(SUMIF('4.4製品課実績'!$A:$A,'4.仕掛品(製品課)'!A534,'4.4製品課実績'!D:D),"")</f>
        <v>0</v>
      </c>
      <c r="V534" s="60" t="s">
        <v>531</v>
      </c>
      <c r="W534" s="46"/>
      <c r="X534" s="46">
        <f t="shared" si="130"/>
        <v>0</v>
      </c>
      <c r="Y534" s="60" t="s">
        <v>531</v>
      </c>
      <c r="Z534" s="60" t="s">
        <v>531</v>
      </c>
      <c r="AA534" s="46">
        <f>IFERROR(SUMIF('[1]3.外注加工費'!N:N,A:A,'[1]3.外注加工費'!S:S),"")</f>
        <v>0</v>
      </c>
      <c r="AB534" s="46"/>
      <c r="AC534" s="46"/>
      <c r="AD534" s="46">
        <f t="shared" si="132"/>
        <v>0</v>
      </c>
      <c r="AE534" s="46">
        <f t="shared" si="133"/>
        <v>0</v>
      </c>
      <c r="AF534" s="52">
        <f t="shared" si="134"/>
        <v>0</v>
      </c>
      <c r="AG534" s="46">
        <f t="shared" si="135"/>
        <v>0</v>
      </c>
      <c r="AH534" s="46">
        <f t="shared" si="136"/>
        <v>0</v>
      </c>
      <c r="AI534" s="46">
        <f>IFERROR(SUMIFS('4.3期末全在庫'!$G:$G,'4.3期末全在庫'!$B:$B,'4.仕掛品(製品課)'!A534,'4.3期末全在庫'!$K:$K,"半製品"),"")</f>
        <v>0</v>
      </c>
      <c r="AJ534" s="47"/>
      <c r="AK534" s="46">
        <f t="shared" si="131"/>
        <v>0</v>
      </c>
      <c r="AL534" s="48"/>
      <c r="AM534" s="50"/>
      <c r="AN534" s="7"/>
      <c r="AO534" s="4">
        <v>214.38716002550632</v>
      </c>
      <c r="AQ534" s="3">
        <f t="shared" ca="1" si="137"/>
        <v>0</v>
      </c>
    </row>
    <row r="535" spans="1:43" ht="13.5" customHeight="1">
      <c r="A535" s="59">
        <v>20120600007</v>
      </c>
      <c r="B535" s="41" t="s">
        <v>601</v>
      </c>
      <c r="C535" s="41" t="s">
        <v>481</v>
      </c>
      <c r="D535" s="41"/>
      <c r="E535" s="41" t="s">
        <v>481</v>
      </c>
      <c r="F535" s="41" t="s">
        <v>481</v>
      </c>
      <c r="G535" s="61" t="s">
        <v>531</v>
      </c>
      <c r="H535" s="43">
        <v>0</v>
      </c>
      <c r="I535" s="43"/>
      <c r="J535" s="43">
        <v>0</v>
      </c>
      <c r="K535" s="46">
        <f>IFERROR(SUMIF('[1]3.外注加工費'!N:N,A:A,'[1]3.外注加工費'!P:P),"")</f>
        <v>0</v>
      </c>
      <c r="L535" s="60" t="s">
        <v>531</v>
      </c>
      <c r="M535" s="60" t="s">
        <v>531</v>
      </c>
      <c r="N535" s="60"/>
      <c r="O535" s="60"/>
      <c r="P535" s="60"/>
      <c r="Q535" s="60"/>
      <c r="R535" s="52">
        <f ca="1">SUMIF('4.1製品別資材価格'!$A:$C,A535,'4.1製品別資材価格'!$C:$C)</f>
        <v>0</v>
      </c>
      <c r="S535" s="60" t="s">
        <v>531</v>
      </c>
      <c r="T535" s="60" t="s">
        <v>531</v>
      </c>
      <c r="U535" s="46">
        <f>IFERROR(SUMIF('4.4製品課実績'!$A:$A,'4.仕掛品(製品課)'!A535,'4.4製品課実績'!D:D),"")</f>
        <v>0</v>
      </c>
      <c r="V535" s="60" t="s">
        <v>531</v>
      </c>
      <c r="W535" s="46"/>
      <c r="X535" s="46">
        <f t="shared" si="130"/>
        <v>0</v>
      </c>
      <c r="Y535" s="60" t="s">
        <v>531</v>
      </c>
      <c r="Z535" s="60" t="s">
        <v>531</v>
      </c>
      <c r="AA535" s="46">
        <f>IFERROR(SUMIF('[1]3.外注加工費'!N:N,A:A,'[1]3.外注加工費'!S:S),"")</f>
        <v>0</v>
      </c>
      <c r="AB535" s="46"/>
      <c r="AC535" s="46"/>
      <c r="AD535" s="46">
        <f t="shared" si="132"/>
        <v>0</v>
      </c>
      <c r="AE535" s="46">
        <f t="shared" si="133"/>
        <v>0</v>
      </c>
      <c r="AF535" s="52">
        <f t="shared" si="134"/>
        <v>0</v>
      </c>
      <c r="AG535" s="46">
        <f t="shared" si="135"/>
        <v>0</v>
      </c>
      <c r="AH535" s="46">
        <f t="shared" si="136"/>
        <v>0</v>
      </c>
      <c r="AI535" s="46">
        <f>IFERROR(SUMIFS('4.3期末全在庫'!$G:$G,'4.3期末全在庫'!$B:$B,'4.仕掛品(製品課)'!A535,'4.3期末全在庫'!$K:$K,"半製品"),"")</f>
        <v>0</v>
      </c>
      <c r="AJ535" s="47"/>
      <c r="AK535" s="46">
        <f t="shared" si="131"/>
        <v>0</v>
      </c>
      <c r="AL535" s="48"/>
      <c r="AM535" s="50"/>
      <c r="AN535" s="7"/>
      <c r="AO535" s="4">
        <v>263.86818283851704</v>
      </c>
      <c r="AQ535" s="3">
        <f t="shared" ca="1" si="137"/>
        <v>0</v>
      </c>
    </row>
    <row r="536" spans="1:43" ht="13.5" customHeight="1">
      <c r="A536" s="59">
        <v>20120600028</v>
      </c>
      <c r="B536" s="41" t="s">
        <v>602</v>
      </c>
      <c r="C536" s="41" t="s">
        <v>481</v>
      </c>
      <c r="D536" s="41"/>
      <c r="E536" s="41" t="s">
        <v>481</v>
      </c>
      <c r="F536" s="41" t="s">
        <v>481</v>
      </c>
      <c r="G536" s="61" t="s">
        <v>531</v>
      </c>
      <c r="H536" s="43">
        <v>0</v>
      </c>
      <c r="I536" s="43"/>
      <c r="J536" s="43">
        <v>0</v>
      </c>
      <c r="K536" s="46">
        <f>IFERROR(SUMIF('[1]3.外注加工費'!N:N,A:A,'[1]3.外注加工費'!P:P),"")</f>
        <v>0</v>
      </c>
      <c r="L536" s="60" t="s">
        <v>531</v>
      </c>
      <c r="M536" s="60" t="s">
        <v>531</v>
      </c>
      <c r="N536" s="60"/>
      <c r="O536" s="60"/>
      <c r="P536" s="60"/>
      <c r="Q536" s="60"/>
      <c r="R536" s="52">
        <f ca="1">SUMIF('4.1製品別資材価格'!$A:$C,A536,'4.1製品別資材価格'!$C:$C)</f>
        <v>0</v>
      </c>
      <c r="S536" s="60" t="s">
        <v>531</v>
      </c>
      <c r="T536" s="60" t="s">
        <v>531</v>
      </c>
      <c r="U536" s="46">
        <f>IFERROR(SUMIF('4.4製品課実績'!$A:$A,'4.仕掛品(製品課)'!A536,'4.4製品課実績'!D:D),"")</f>
        <v>0</v>
      </c>
      <c r="V536" s="60" t="s">
        <v>531</v>
      </c>
      <c r="W536" s="46"/>
      <c r="X536" s="46">
        <f t="shared" si="130"/>
        <v>0</v>
      </c>
      <c r="Y536" s="60" t="s">
        <v>531</v>
      </c>
      <c r="Z536" s="60" t="s">
        <v>531</v>
      </c>
      <c r="AA536" s="46">
        <f>IFERROR(SUMIF('[1]3.外注加工費'!N:N,A:A,'[1]3.外注加工費'!S:S),"")</f>
        <v>0</v>
      </c>
      <c r="AB536" s="46"/>
      <c r="AC536" s="46"/>
      <c r="AD536" s="46">
        <f t="shared" si="132"/>
        <v>0</v>
      </c>
      <c r="AE536" s="46">
        <f t="shared" si="133"/>
        <v>0</v>
      </c>
      <c r="AF536" s="52">
        <f t="shared" si="134"/>
        <v>0</v>
      </c>
      <c r="AG536" s="46">
        <f t="shared" si="135"/>
        <v>0</v>
      </c>
      <c r="AH536" s="46">
        <f t="shared" si="136"/>
        <v>0</v>
      </c>
      <c r="AI536" s="46">
        <f>IFERROR(SUMIFS('4.3期末全在庫'!$G:$G,'4.3期末全在庫'!$B:$B,'4.仕掛品(製品課)'!A536,'4.3期末全在庫'!$K:$K,"半製品"),"")</f>
        <v>0</v>
      </c>
      <c r="AJ536" s="47"/>
      <c r="AK536" s="46">
        <f t="shared" si="131"/>
        <v>0</v>
      </c>
      <c r="AL536" s="48"/>
      <c r="AM536" s="50"/>
      <c r="AN536" s="7"/>
      <c r="AO536" s="4">
        <v>21.521364207397735</v>
      </c>
      <c r="AQ536" s="3">
        <f t="shared" ca="1" si="137"/>
        <v>0</v>
      </c>
    </row>
    <row r="537" spans="1:43" ht="13.5" customHeight="1">
      <c r="A537" s="59">
        <v>20120700043</v>
      </c>
      <c r="B537" s="41" t="s">
        <v>603</v>
      </c>
      <c r="C537" s="41" t="s">
        <v>481</v>
      </c>
      <c r="D537" s="41"/>
      <c r="E537" s="41" t="s">
        <v>481</v>
      </c>
      <c r="F537" s="41" t="s">
        <v>481</v>
      </c>
      <c r="G537" s="61" t="s">
        <v>531</v>
      </c>
      <c r="H537" s="43">
        <v>0</v>
      </c>
      <c r="I537" s="43"/>
      <c r="J537" s="43">
        <v>0</v>
      </c>
      <c r="K537" s="46">
        <f>IFERROR(SUMIF('[1]3.外注加工費'!N:N,A:A,'[1]3.外注加工費'!P:P),"")</f>
        <v>0</v>
      </c>
      <c r="L537" s="60" t="s">
        <v>531</v>
      </c>
      <c r="M537" s="60" t="s">
        <v>531</v>
      </c>
      <c r="N537" s="60"/>
      <c r="O537" s="60"/>
      <c r="P537" s="60"/>
      <c r="Q537" s="60"/>
      <c r="R537" s="52">
        <f ca="1">SUMIF('4.1製品別資材価格'!$A:$C,A537,'4.1製品別資材価格'!$C:$C)</f>
        <v>0</v>
      </c>
      <c r="S537" s="60" t="s">
        <v>531</v>
      </c>
      <c r="T537" s="60" t="s">
        <v>531</v>
      </c>
      <c r="U537" s="46">
        <f>IFERROR(SUMIF('4.4製品課実績'!$A:$A,'4.仕掛品(製品課)'!A537,'4.4製品課実績'!D:D),"")</f>
        <v>0</v>
      </c>
      <c r="V537" s="60" t="s">
        <v>531</v>
      </c>
      <c r="W537" s="46"/>
      <c r="X537" s="46">
        <f t="shared" si="130"/>
        <v>0</v>
      </c>
      <c r="Y537" s="60" t="s">
        <v>531</v>
      </c>
      <c r="Z537" s="60" t="s">
        <v>531</v>
      </c>
      <c r="AA537" s="46">
        <f>IFERROR(SUMIF('[1]3.外注加工費'!N:N,A:A,'[1]3.外注加工費'!S:S),"")</f>
        <v>0</v>
      </c>
      <c r="AB537" s="46"/>
      <c r="AC537" s="46"/>
      <c r="AD537" s="46">
        <f t="shared" si="132"/>
        <v>0</v>
      </c>
      <c r="AE537" s="46">
        <f t="shared" si="133"/>
        <v>0</v>
      </c>
      <c r="AF537" s="52">
        <f t="shared" si="134"/>
        <v>0</v>
      </c>
      <c r="AG537" s="46">
        <f t="shared" si="135"/>
        <v>0</v>
      </c>
      <c r="AH537" s="46">
        <f t="shared" si="136"/>
        <v>0</v>
      </c>
      <c r="AI537" s="46">
        <f>IFERROR(SUMIFS('4.3期末全在庫'!$G:$G,'4.3期末全在庫'!$B:$B,'4.仕掛品(製品課)'!A537,'4.3期末全在庫'!$K:$K,"半製品"),"")</f>
        <v>0</v>
      </c>
      <c r="AJ537" s="47"/>
      <c r="AK537" s="46">
        <f t="shared" si="131"/>
        <v>0</v>
      </c>
      <c r="AL537" s="48"/>
      <c r="AM537" s="50"/>
      <c r="AN537" s="7"/>
      <c r="AO537" s="4">
        <v>0</v>
      </c>
      <c r="AQ537" s="3">
        <f t="shared" ca="1" si="137"/>
        <v>0</v>
      </c>
    </row>
    <row r="538" spans="1:43" ht="13.5" customHeight="1">
      <c r="A538" s="59">
        <v>20120700053</v>
      </c>
      <c r="B538" s="41" t="s">
        <v>604</v>
      </c>
      <c r="C538" s="41" t="s">
        <v>481</v>
      </c>
      <c r="D538" s="41"/>
      <c r="E538" s="41" t="s">
        <v>481</v>
      </c>
      <c r="F538" s="41" t="s">
        <v>481</v>
      </c>
      <c r="G538" s="61" t="s">
        <v>531</v>
      </c>
      <c r="H538" s="43">
        <v>0</v>
      </c>
      <c r="I538" s="43"/>
      <c r="J538" s="43">
        <v>0</v>
      </c>
      <c r="K538" s="46">
        <f>IFERROR(SUMIF('[1]3.外注加工費'!N:N,A:A,'[1]3.外注加工費'!P:P),"")</f>
        <v>0</v>
      </c>
      <c r="L538" s="60" t="s">
        <v>531</v>
      </c>
      <c r="M538" s="60" t="s">
        <v>531</v>
      </c>
      <c r="N538" s="60"/>
      <c r="O538" s="60"/>
      <c r="P538" s="60"/>
      <c r="Q538" s="60"/>
      <c r="R538" s="52">
        <f ca="1">SUMIF('4.1製品別資材価格'!$A:$C,A538,'4.1製品別資材価格'!$C:$C)</f>
        <v>0</v>
      </c>
      <c r="S538" s="60" t="s">
        <v>531</v>
      </c>
      <c r="T538" s="60" t="s">
        <v>531</v>
      </c>
      <c r="U538" s="46">
        <f>IFERROR(SUMIF('4.4製品課実績'!$A:$A,'4.仕掛品(製品課)'!A538,'4.4製品課実績'!D:D),"")</f>
        <v>0</v>
      </c>
      <c r="V538" s="60" t="s">
        <v>531</v>
      </c>
      <c r="W538" s="46"/>
      <c r="X538" s="46">
        <f t="shared" si="130"/>
        <v>0</v>
      </c>
      <c r="Y538" s="60" t="s">
        <v>531</v>
      </c>
      <c r="Z538" s="60" t="s">
        <v>531</v>
      </c>
      <c r="AA538" s="46">
        <f>IFERROR(SUMIF('[1]3.外注加工費'!N:N,A:A,'[1]3.外注加工費'!S:S),"")</f>
        <v>0</v>
      </c>
      <c r="AB538" s="46"/>
      <c r="AC538" s="46"/>
      <c r="AD538" s="46">
        <f t="shared" si="132"/>
        <v>0</v>
      </c>
      <c r="AE538" s="46">
        <f t="shared" si="133"/>
        <v>0</v>
      </c>
      <c r="AF538" s="52">
        <f t="shared" si="134"/>
        <v>0</v>
      </c>
      <c r="AG538" s="46">
        <f t="shared" si="135"/>
        <v>0</v>
      </c>
      <c r="AH538" s="46">
        <f t="shared" si="136"/>
        <v>0</v>
      </c>
      <c r="AI538" s="46">
        <f>IFERROR(SUMIFS('4.3期末全在庫'!$G:$G,'4.3期末全在庫'!$B:$B,'4.仕掛品(製品課)'!A538,'4.3期末全在庫'!$K:$K,"半製品"),"")</f>
        <v>0</v>
      </c>
      <c r="AJ538" s="47"/>
      <c r="AK538" s="46">
        <f t="shared" si="131"/>
        <v>0</v>
      </c>
      <c r="AL538" s="48"/>
      <c r="AM538" s="50"/>
      <c r="AN538" s="7"/>
      <c r="AO538" s="4">
        <v>0</v>
      </c>
      <c r="AQ538" s="3">
        <f t="shared" ca="1" si="137"/>
        <v>0</v>
      </c>
    </row>
    <row r="539" spans="1:43" ht="13.5" customHeight="1">
      <c r="A539" s="59">
        <v>20120900027</v>
      </c>
      <c r="B539" s="41" t="s">
        <v>605</v>
      </c>
      <c r="C539" s="41" t="s">
        <v>481</v>
      </c>
      <c r="D539" s="41"/>
      <c r="E539" s="41" t="s">
        <v>481</v>
      </c>
      <c r="F539" s="41" t="s">
        <v>481</v>
      </c>
      <c r="G539" s="61" t="s">
        <v>531</v>
      </c>
      <c r="H539" s="43">
        <v>0</v>
      </c>
      <c r="I539" s="43"/>
      <c r="J539" s="43">
        <v>0</v>
      </c>
      <c r="K539" s="46">
        <f>IFERROR(SUMIF('[1]3.外注加工費'!N:N,A:A,'[1]3.外注加工費'!P:P),"")</f>
        <v>0</v>
      </c>
      <c r="L539" s="60" t="s">
        <v>531</v>
      </c>
      <c r="M539" s="60" t="s">
        <v>531</v>
      </c>
      <c r="N539" s="60"/>
      <c r="O539" s="60"/>
      <c r="P539" s="60"/>
      <c r="Q539" s="60"/>
      <c r="R539" s="52">
        <f ca="1">SUMIF('4.1製品別資材価格'!$A:$C,A539,'4.1製品別資材価格'!$C:$C)</f>
        <v>0</v>
      </c>
      <c r="S539" s="60" t="s">
        <v>531</v>
      </c>
      <c r="T539" s="60" t="s">
        <v>531</v>
      </c>
      <c r="U539" s="46">
        <f>IFERROR(SUMIF('4.4製品課実績'!$A:$A,'4.仕掛品(製品課)'!A539,'4.4製品課実績'!D:D),"")</f>
        <v>0</v>
      </c>
      <c r="V539" s="60" t="s">
        <v>531</v>
      </c>
      <c r="W539" s="46"/>
      <c r="X539" s="46">
        <f t="shared" si="130"/>
        <v>0</v>
      </c>
      <c r="Y539" s="60" t="s">
        <v>531</v>
      </c>
      <c r="Z539" s="60" t="s">
        <v>531</v>
      </c>
      <c r="AA539" s="46">
        <f>IFERROR(SUMIF('[1]3.外注加工費'!N:N,A:A,'[1]3.外注加工費'!S:S),"")</f>
        <v>0</v>
      </c>
      <c r="AB539" s="46"/>
      <c r="AC539" s="46"/>
      <c r="AD539" s="46">
        <f t="shared" si="132"/>
        <v>0</v>
      </c>
      <c r="AE539" s="46">
        <f t="shared" si="133"/>
        <v>0</v>
      </c>
      <c r="AF539" s="52">
        <f t="shared" si="134"/>
        <v>0</v>
      </c>
      <c r="AG539" s="46">
        <f t="shared" si="135"/>
        <v>0</v>
      </c>
      <c r="AH539" s="46">
        <f t="shared" si="136"/>
        <v>0</v>
      </c>
      <c r="AI539" s="46">
        <f>IFERROR(SUMIFS('4.3期末全在庫'!$G:$G,'4.3期末全在庫'!$B:$B,'4.仕掛品(製品課)'!A539,'4.3期末全在庫'!$K:$K,"半製品"),"")</f>
        <v>0</v>
      </c>
      <c r="AJ539" s="47"/>
      <c r="AK539" s="46">
        <f t="shared" si="131"/>
        <v>0</v>
      </c>
      <c r="AL539" s="48"/>
      <c r="AM539" s="50"/>
      <c r="AN539" s="7"/>
      <c r="AO539" s="4">
        <v>0</v>
      </c>
      <c r="AQ539" s="3">
        <f t="shared" ca="1" si="137"/>
        <v>0</v>
      </c>
    </row>
    <row r="540" spans="1:43" ht="13.5" customHeight="1">
      <c r="A540" s="59">
        <v>20120900048</v>
      </c>
      <c r="B540" s="41" t="s">
        <v>606</v>
      </c>
      <c r="C540" s="41" t="s">
        <v>481</v>
      </c>
      <c r="D540" s="41"/>
      <c r="E540" s="41" t="s">
        <v>481</v>
      </c>
      <c r="F540" s="41" t="s">
        <v>481</v>
      </c>
      <c r="G540" s="61" t="s">
        <v>531</v>
      </c>
      <c r="H540" s="43">
        <v>0</v>
      </c>
      <c r="I540" s="43"/>
      <c r="J540" s="43">
        <v>0</v>
      </c>
      <c r="K540" s="46">
        <f>IFERROR(SUMIF('[1]3.外注加工費'!N:N,A:A,'[1]3.外注加工費'!P:P),"")</f>
        <v>0</v>
      </c>
      <c r="L540" s="60" t="s">
        <v>531</v>
      </c>
      <c r="M540" s="60" t="s">
        <v>531</v>
      </c>
      <c r="N540" s="60"/>
      <c r="O540" s="60"/>
      <c r="P540" s="60"/>
      <c r="Q540" s="60"/>
      <c r="R540" s="52">
        <f ca="1">SUMIF('4.1製品別資材価格'!$A:$C,A540,'4.1製品別資材価格'!$C:$C)</f>
        <v>0</v>
      </c>
      <c r="S540" s="60" t="s">
        <v>531</v>
      </c>
      <c r="T540" s="60" t="s">
        <v>531</v>
      </c>
      <c r="U540" s="46">
        <f>IFERROR(SUMIF('4.4製品課実績'!$A:$A,'4.仕掛品(製品課)'!A540,'4.4製品課実績'!D:D),"")</f>
        <v>0</v>
      </c>
      <c r="V540" s="60" t="s">
        <v>531</v>
      </c>
      <c r="W540" s="46"/>
      <c r="X540" s="46">
        <f t="shared" si="130"/>
        <v>0</v>
      </c>
      <c r="Y540" s="60" t="s">
        <v>531</v>
      </c>
      <c r="Z540" s="60" t="s">
        <v>531</v>
      </c>
      <c r="AA540" s="46">
        <f>IFERROR(SUMIF('[1]3.外注加工費'!N:N,A:A,'[1]3.外注加工費'!S:S),"")</f>
        <v>0</v>
      </c>
      <c r="AB540" s="46"/>
      <c r="AC540" s="46"/>
      <c r="AD540" s="46">
        <f t="shared" si="132"/>
        <v>0</v>
      </c>
      <c r="AE540" s="46">
        <f t="shared" si="133"/>
        <v>0</v>
      </c>
      <c r="AF540" s="52">
        <f t="shared" si="134"/>
        <v>0</v>
      </c>
      <c r="AG540" s="46">
        <f t="shared" si="135"/>
        <v>0</v>
      </c>
      <c r="AH540" s="46">
        <f t="shared" si="136"/>
        <v>0</v>
      </c>
      <c r="AI540" s="46">
        <f>IFERROR(SUMIFS('4.3期末全在庫'!$G:$G,'4.3期末全在庫'!$B:$B,'4.仕掛品(製品課)'!A540,'4.3期末全在庫'!$K:$K,"半製品"),"")</f>
        <v>0</v>
      </c>
      <c r="AJ540" s="47"/>
      <c r="AK540" s="46">
        <f t="shared" si="131"/>
        <v>0</v>
      </c>
      <c r="AL540" s="48"/>
      <c r="AM540" s="50"/>
      <c r="AN540" s="7"/>
      <c r="AO540" s="4">
        <v>0</v>
      </c>
      <c r="AQ540" s="3">
        <f t="shared" ca="1" si="137"/>
        <v>0</v>
      </c>
    </row>
    <row r="541" spans="1:43" ht="13.5" customHeight="1">
      <c r="A541" s="59">
        <v>20120900049</v>
      </c>
      <c r="B541" s="41" t="s">
        <v>607</v>
      </c>
      <c r="C541" s="41" t="s">
        <v>481</v>
      </c>
      <c r="D541" s="41"/>
      <c r="E541" s="41" t="s">
        <v>481</v>
      </c>
      <c r="F541" s="41" t="s">
        <v>481</v>
      </c>
      <c r="G541" s="61" t="s">
        <v>531</v>
      </c>
      <c r="H541" s="43">
        <v>0</v>
      </c>
      <c r="I541" s="43"/>
      <c r="J541" s="43">
        <v>0</v>
      </c>
      <c r="K541" s="46">
        <f>IFERROR(SUMIF('[1]3.外注加工費'!N:N,A:A,'[1]3.外注加工費'!P:P),"")</f>
        <v>0</v>
      </c>
      <c r="L541" s="60" t="s">
        <v>531</v>
      </c>
      <c r="M541" s="60" t="s">
        <v>531</v>
      </c>
      <c r="N541" s="60"/>
      <c r="O541" s="60"/>
      <c r="P541" s="60"/>
      <c r="Q541" s="60"/>
      <c r="R541" s="52">
        <f ca="1">SUMIF('4.1製品別資材価格'!$A:$C,A541,'4.1製品別資材価格'!$C:$C)</f>
        <v>0</v>
      </c>
      <c r="S541" s="60" t="s">
        <v>531</v>
      </c>
      <c r="T541" s="60" t="s">
        <v>531</v>
      </c>
      <c r="U541" s="46">
        <f>IFERROR(SUMIF('4.4製品課実績'!$A:$A,'4.仕掛品(製品課)'!A541,'4.4製品課実績'!D:D),"")</f>
        <v>0</v>
      </c>
      <c r="V541" s="60" t="s">
        <v>531</v>
      </c>
      <c r="W541" s="46"/>
      <c r="X541" s="46">
        <f t="shared" si="130"/>
        <v>0</v>
      </c>
      <c r="Y541" s="60" t="s">
        <v>531</v>
      </c>
      <c r="Z541" s="60" t="s">
        <v>531</v>
      </c>
      <c r="AA541" s="46">
        <f>IFERROR(SUMIF('[1]3.外注加工費'!N:N,A:A,'[1]3.外注加工費'!S:S),"")</f>
        <v>0</v>
      </c>
      <c r="AB541" s="46"/>
      <c r="AC541" s="46"/>
      <c r="AD541" s="46">
        <f t="shared" si="132"/>
        <v>0</v>
      </c>
      <c r="AE541" s="46">
        <f t="shared" si="133"/>
        <v>0</v>
      </c>
      <c r="AF541" s="52">
        <f t="shared" si="134"/>
        <v>0</v>
      </c>
      <c r="AG541" s="46">
        <f t="shared" si="135"/>
        <v>0</v>
      </c>
      <c r="AH541" s="46">
        <f t="shared" si="136"/>
        <v>0</v>
      </c>
      <c r="AI541" s="46">
        <f>IFERROR(SUMIFS('4.3期末全在庫'!$G:$G,'4.3期末全在庫'!$B:$B,'4.仕掛品(製品課)'!A541,'4.3期末全在庫'!$K:$K,"半製品"),"")</f>
        <v>0</v>
      </c>
      <c r="AJ541" s="47"/>
      <c r="AK541" s="46">
        <f t="shared" si="131"/>
        <v>0</v>
      </c>
      <c r="AL541" s="48"/>
      <c r="AM541" s="50"/>
      <c r="AN541" s="7"/>
      <c r="AO541" s="4">
        <v>0</v>
      </c>
      <c r="AQ541" s="3">
        <f t="shared" ca="1" si="137"/>
        <v>0</v>
      </c>
    </row>
    <row r="542" spans="1:43" ht="13.5" customHeight="1">
      <c r="A542" s="59">
        <v>20120900050</v>
      </c>
      <c r="B542" s="41" t="s">
        <v>608</v>
      </c>
      <c r="C542" s="41" t="s">
        <v>481</v>
      </c>
      <c r="D542" s="41"/>
      <c r="E542" s="41" t="s">
        <v>481</v>
      </c>
      <c r="F542" s="41" t="s">
        <v>481</v>
      </c>
      <c r="G542" s="61" t="s">
        <v>531</v>
      </c>
      <c r="H542" s="43">
        <v>0</v>
      </c>
      <c r="I542" s="43"/>
      <c r="J542" s="43">
        <v>0</v>
      </c>
      <c r="K542" s="46">
        <f>IFERROR(SUMIF('[1]3.外注加工費'!N:N,A:A,'[1]3.外注加工費'!P:P),"")</f>
        <v>0</v>
      </c>
      <c r="L542" s="60" t="s">
        <v>531</v>
      </c>
      <c r="M542" s="60" t="s">
        <v>531</v>
      </c>
      <c r="N542" s="60"/>
      <c r="O542" s="60"/>
      <c r="P542" s="60"/>
      <c r="Q542" s="60"/>
      <c r="R542" s="52">
        <f ca="1">SUMIF('4.1製品別資材価格'!$A:$C,A542,'4.1製品別資材価格'!$C:$C)</f>
        <v>0</v>
      </c>
      <c r="S542" s="60" t="s">
        <v>531</v>
      </c>
      <c r="T542" s="60" t="s">
        <v>531</v>
      </c>
      <c r="U542" s="46">
        <f>IFERROR(SUMIF('4.4製品課実績'!$A:$A,'4.仕掛品(製品課)'!A542,'4.4製品課実績'!D:D),"")</f>
        <v>0</v>
      </c>
      <c r="V542" s="60" t="s">
        <v>531</v>
      </c>
      <c r="W542" s="46"/>
      <c r="X542" s="46">
        <f t="shared" si="130"/>
        <v>0</v>
      </c>
      <c r="Y542" s="60" t="s">
        <v>531</v>
      </c>
      <c r="Z542" s="60" t="s">
        <v>531</v>
      </c>
      <c r="AA542" s="46">
        <f>IFERROR(SUMIF('[1]3.外注加工費'!N:N,A:A,'[1]3.外注加工費'!S:S),"")</f>
        <v>0</v>
      </c>
      <c r="AB542" s="46"/>
      <c r="AC542" s="46"/>
      <c r="AD542" s="46">
        <f t="shared" si="132"/>
        <v>0</v>
      </c>
      <c r="AE542" s="46">
        <f t="shared" si="133"/>
        <v>0</v>
      </c>
      <c r="AF542" s="52">
        <f t="shared" si="134"/>
        <v>0</v>
      </c>
      <c r="AG542" s="46">
        <f t="shared" si="135"/>
        <v>0</v>
      </c>
      <c r="AH542" s="46">
        <f t="shared" si="136"/>
        <v>0</v>
      </c>
      <c r="AI542" s="46">
        <f>IFERROR(SUMIFS('4.3期末全在庫'!$G:$G,'4.3期末全在庫'!$B:$B,'4.仕掛品(製品課)'!A542,'4.3期末全在庫'!$K:$K,"半製品"),"")</f>
        <v>0</v>
      </c>
      <c r="AJ542" s="47"/>
      <c r="AK542" s="46">
        <f t="shared" si="131"/>
        <v>0</v>
      </c>
      <c r="AL542" s="48"/>
      <c r="AM542" s="50"/>
      <c r="AN542" s="7"/>
      <c r="AO542" s="4">
        <v>0</v>
      </c>
      <c r="AQ542" s="3">
        <f t="shared" ca="1" si="137"/>
        <v>0</v>
      </c>
    </row>
    <row r="543" spans="1:43" ht="13.5" customHeight="1">
      <c r="A543" s="59">
        <v>20120900051</v>
      </c>
      <c r="B543" s="41" t="s">
        <v>609</v>
      </c>
      <c r="C543" s="41" t="s">
        <v>481</v>
      </c>
      <c r="D543" s="41"/>
      <c r="E543" s="41" t="s">
        <v>481</v>
      </c>
      <c r="F543" s="41" t="s">
        <v>481</v>
      </c>
      <c r="G543" s="61" t="s">
        <v>531</v>
      </c>
      <c r="H543" s="43">
        <v>0</v>
      </c>
      <c r="I543" s="43"/>
      <c r="J543" s="43">
        <v>0</v>
      </c>
      <c r="K543" s="46">
        <f>IFERROR(SUMIF('[1]3.外注加工費'!N:N,A:A,'[1]3.外注加工費'!P:P),"")</f>
        <v>0</v>
      </c>
      <c r="L543" s="60" t="s">
        <v>531</v>
      </c>
      <c r="M543" s="60" t="s">
        <v>531</v>
      </c>
      <c r="N543" s="60"/>
      <c r="O543" s="60"/>
      <c r="P543" s="60"/>
      <c r="Q543" s="60"/>
      <c r="R543" s="52">
        <f ca="1">SUMIF('4.1製品別資材価格'!$A:$C,A543,'4.1製品別資材価格'!$C:$C)</f>
        <v>0</v>
      </c>
      <c r="S543" s="60" t="s">
        <v>531</v>
      </c>
      <c r="T543" s="60" t="s">
        <v>531</v>
      </c>
      <c r="U543" s="46">
        <f>IFERROR(SUMIF('4.4製品課実績'!$A:$A,'4.仕掛品(製品課)'!A543,'4.4製品課実績'!D:D),"")</f>
        <v>0</v>
      </c>
      <c r="V543" s="60" t="s">
        <v>531</v>
      </c>
      <c r="W543" s="46"/>
      <c r="X543" s="46">
        <f t="shared" si="130"/>
        <v>0</v>
      </c>
      <c r="Y543" s="60" t="s">
        <v>531</v>
      </c>
      <c r="Z543" s="60" t="s">
        <v>531</v>
      </c>
      <c r="AA543" s="46">
        <f>IFERROR(SUMIF('[1]3.外注加工費'!N:N,A:A,'[1]3.外注加工費'!S:S),"")</f>
        <v>0</v>
      </c>
      <c r="AB543" s="46"/>
      <c r="AC543" s="46"/>
      <c r="AD543" s="46">
        <f t="shared" si="132"/>
        <v>0</v>
      </c>
      <c r="AE543" s="46">
        <f t="shared" si="133"/>
        <v>0</v>
      </c>
      <c r="AF543" s="52">
        <f t="shared" si="134"/>
        <v>0</v>
      </c>
      <c r="AG543" s="46">
        <f t="shared" si="135"/>
        <v>0</v>
      </c>
      <c r="AH543" s="46">
        <f t="shared" si="136"/>
        <v>0</v>
      </c>
      <c r="AI543" s="46">
        <f>IFERROR(SUMIFS('4.3期末全在庫'!$G:$G,'4.3期末全在庫'!$B:$B,'4.仕掛品(製品課)'!A543,'4.3期末全在庫'!$K:$K,"半製品"),"")</f>
        <v>0</v>
      </c>
      <c r="AJ543" s="47"/>
      <c r="AK543" s="46">
        <f t="shared" si="131"/>
        <v>0</v>
      </c>
      <c r="AL543" s="48"/>
      <c r="AM543" s="50"/>
      <c r="AN543" s="7"/>
      <c r="AO543" s="4">
        <v>0</v>
      </c>
      <c r="AQ543" s="3">
        <f t="shared" ca="1" si="137"/>
        <v>0</v>
      </c>
    </row>
    <row r="544" spans="1:43" ht="13.5" customHeight="1">
      <c r="A544" s="59">
        <v>20120900052</v>
      </c>
      <c r="B544" s="41" t="s">
        <v>610</v>
      </c>
      <c r="C544" s="41" t="s">
        <v>481</v>
      </c>
      <c r="D544" s="41"/>
      <c r="E544" s="41" t="s">
        <v>481</v>
      </c>
      <c r="F544" s="41" t="s">
        <v>481</v>
      </c>
      <c r="G544" s="61" t="s">
        <v>531</v>
      </c>
      <c r="H544" s="43">
        <v>0</v>
      </c>
      <c r="I544" s="43"/>
      <c r="J544" s="43">
        <v>0</v>
      </c>
      <c r="K544" s="46">
        <f>IFERROR(SUMIF('[1]3.外注加工費'!N:N,A:A,'[1]3.外注加工費'!P:P),"")</f>
        <v>0</v>
      </c>
      <c r="L544" s="60" t="s">
        <v>531</v>
      </c>
      <c r="M544" s="60" t="s">
        <v>531</v>
      </c>
      <c r="N544" s="60"/>
      <c r="O544" s="60"/>
      <c r="P544" s="60"/>
      <c r="Q544" s="60"/>
      <c r="R544" s="52">
        <f ca="1">SUMIF('4.1製品別資材価格'!$A:$C,A544,'4.1製品別資材価格'!$C:$C)</f>
        <v>0</v>
      </c>
      <c r="S544" s="60" t="s">
        <v>531</v>
      </c>
      <c r="T544" s="60" t="s">
        <v>531</v>
      </c>
      <c r="U544" s="46">
        <f>IFERROR(SUMIF('4.4製品課実績'!$A:$A,'4.仕掛品(製品課)'!A544,'4.4製品課実績'!D:D),"")</f>
        <v>0</v>
      </c>
      <c r="V544" s="60" t="s">
        <v>531</v>
      </c>
      <c r="W544" s="46"/>
      <c r="X544" s="46">
        <f t="shared" si="130"/>
        <v>0</v>
      </c>
      <c r="Y544" s="60" t="s">
        <v>531</v>
      </c>
      <c r="Z544" s="60" t="s">
        <v>531</v>
      </c>
      <c r="AA544" s="46">
        <f>IFERROR(SUMIF('[1]3.外注加工費'!N:N,A:A,'[1]3.外注加工費'!S:S),"")</f>
        <v>0</v>
      </c>
      <c r="AB544" s="46"/>
      <c r="AC544" s="46"/>
      <c r="AD544" s="46">
        <f t="shared" si="132"/>
        <v>0</v>
      </c>
      <c r="AE544" s="46">
        <f t="shared" si="133"/>
        <v>0</v>
      </c>
      <c r="AF544" s="52">
        <f t="shared" si="134"/>
        <v>0</v>
      </c>
      <c r="AG544" s="46">
        <f t="shared" si="135"/>
        <v>0</v>
      </c>
      <c r="AH544" s="46">
        <f t="shared" si="136"/>
        <v>0</v>
      </c>
      <c r="AI544" s="46">
        <f>IFERROR(SUMIFS('4.3期末全在庫'!$G:$G,'4.3期末全在庫'!$B:$B,'4.仕掛品(製品課)'!A544,'4.3期末全在庫'!$K:$K,"半製品"),"")</f>
        <v>0</v>
      </c>
      <c r="AJ544" s="47"/>
      <c r="AK544" s="46">
        <f t="shared" si="131"/>
        <v>0</v>
      </c>
      <c r="AL544" s="48"/>
      <c r="AM544" s="50"/>
      <c r="AN544" s="7"/>
      <c r="AO544" s="4">
        <v>0</v>
      </c>
      <c r="AQ544" s="3">
        <f t="shared" ca="1" si="137"/>
        <v>0</v>
      </c>
    </row>
    <row r="545" spans="1:43" ht="13.5" customHeight="1">
      <c r="A545" s="59">
        <v>20121000007</v>
      </c>
      <c r="B545" s="41" t="s">
        <v>611</v>
      </c>
      <c r="C545" s="41" t="s">
        <v>481</v>
      </c>
      <c r="D545" s="41"/>
      <c r="E545" s="41" t="s">
        <v>481</v>
      </c>
      <c r="F545" s="41" t="s">
        <v>481</v>
      </c>
      <c r="G545" s="61" t="s">
        <v>531</v>
      </c>
      <c r="H545" s="43">
        <v>0</v>
      </c>
      <c r="I545" s="43"/>
      <c r="J545" s="43">
        <v>0</v>
      </c>
      <c r="K545" s="46">
        <f>IFERROR(SUMIF('[1]3.外注加工費'!N:N,A:A,'[1]3.外注加工費'!P:P),"")</f>
        <v>0</v>
      </c>
      <c r="L545" s="60" t="s">
        <v>531</v>
      </c>
      <c r="M545" s="60" t="s">
        <v>531</v>
      </c>
      <c r="N545" s="60"/>
      <c r="O545" s="60"/>
      <c r="P545" s="60"/>
      <c r="Q545" s="60"/>
      <c r="R545" s="52">
        <f ca="1">SUMIF('4.1製品別資材価格'!$A:$C,A545,'4.1製品別資材価格'!$C:$C)</f>
        <v>0</v>
      </c>
      <c r="S545" s="60" t="s">
        <v>531</v>
      </c>
      <c r="T545" s="60" t="s">
        <v>531</v>
      </c>
      <c r="U545" s="46">
        <f>IFERROR(SUMIF('4.4製品課実績'!$A:$A,'4.仕掛品(製品課)'!A545,'4.4製品課実績'!D:D),"")</f>
        <v>0</v>
      </c>
      <c r="V545" s="60" t="s">
        <v>531</v>
      </c>
      <c r="W545" s="46"/>
      <c r="X545" s="46">
        <f t="shared" si="130"/>
        <v>0</v>
      </c>
      <c r="Y545" s="60" t="s">
        <v>531</v>
      </c>
      <c r="Z545" s="60" t="s">
        <v>531</v>
      </c>
      <c r="AA545" s="46">
        <f>IFERROR(SUMIF('[1]3.外注加工費'!N:N,A:A,'[1]3.外注加工費'!S:S),"")</f>
        <v>0</v>
      </c>
      <c r="AB545" s="46"/>
      <c r="AC545" s="46"/>
      <c r="AD545" s="46">
        <f t="shared" si="132"/>
        <v>0</v>
      </c>
      <c r="AE545" s="46">
        <f t="shared" si="133"/>
        <v>0</v>
      </c>
      <c r="AF545" s="52">
        <f t="shared" si="134"/>
        <v>0</v>
      </c>
      <c r="AG545" s="46">
        <f t="shared" si="135"/>
        <v>0</v>
      </c>
      <c r="AH545" s="46">
        <f t="shared" si="136"/>
        <v>0</v>
      </c>
      <c r="AI545" s="46">
        <f>IFERROR(SUMIFS('4.3期末全在庫'!$G:$G,'4.3期末全在庫'!$B:$B,'4.仕掛品(製品課)'!A545,'4.3期末全在庫'!$K:$K,"半製品"),"")</f>
        <v>0</v>
      </c>
      <c r="AJ545" s="47"/>
      <c r="AK545" s="46">
        <f t="shared" si="131"/>
        <v>0</v>
      </c>
      <c r="AL545" s="48"/>
      <c r="AM545" s="50"/>
      <c r="AN545" s="7"/>
      <c r="AO545" s="4">
        <v>0</v>
      </c>
      <c r="AQ545" s="3">
        <f t="shared" ca="1" si="137"/>
        <v>0</v>
      </c>
    </row>
    <row r="546" spans="1:43" ht="13.5" customHeight="1">
      <c r="A546" s="59">
        <v>20121000026</v>
      </c>
      <c r="B546" s="41" t="s">
        <v>612</v>
      </c>
      <c r="C546" s="41" t="s">
        <v>481</v>
      </c>
      <c r="D546" s="41"/>
      <c r="E546" s="41" t="s">
        <v>481</v>
      </c>
      <c r="F546" s="41" t="s">
        <v>481</v>
      </c>
      <c r="G546" s="61" t="s">
        <v>531</v>
      </c>
      <c r="H546" s="43">
        <v>0</v>
      </c>
      <c r="I546" s="43"/>
      <c r="J546" s="43">
        <v>0</v>
      </c>
      <c r="K546" s="46">
        <f>IFERROR(SUMIF('[1]3.外注加工費'!N:N,A:A,'[1]3.外注加工費'!P:P),"")</f>
        <v>0</v>
      </c>
      <c r="L546" s="60" t="s">
        <v>531</v>
      </c>
      <c r="M546" s="60" t="s">
        <v>531</v>
      </c>
      <c r="N546" s="60"/>
      <c r="O546" s="60"/>
      <c r="P546" s="60"/>
      <c r="Q546" s="60"/>
      <c r="R546" s="52">
        <f ca="1">SUMIF('4.1製品別資材価格'!$A:$C,A546,'4.1製品別資材価格'!$C:$C)</f>
        <v>0</v>
      </c>
      <c r="S546" s="60" t="s">
        <v>531</v>
      </c>
      <c r="T546" s="60" t="s">
        <v>531</v>
      </c>
      <c r="U546" s="46">
        <f>IFERROR(SUMIF('4.4製品課実績'!$A:$A,'4.仕掛品(製品課)'!A546,'4.4製品課実績'!D:D),"")</f>
        <v>0</v>
      </c>
      <c r="V546" s="60" t="s">
        <v>531</v>
      </c>
      <c r="W546" s="46"/>
      <c r="X546" s="46">
        <f t="shared" si="130"/>
        <v>0</v>
      </c>
      <c r="Y546" s="60" t="s">
        <v>531</v>
      </c>
      <c r="Z546" s="60" t="s">
        <v>531</v>
      </c>
      <c r="AA546" s="46">
        <f>IFERROR(SUMIF('[1]3.外注加工費'!N:N,A:A,'[1]3.外注加工費'!S:S),"")</f>
        <v>0</v>
      </c>
      <c r="AB546" s="46"/>
      <c r="AC546" s="46"/>
      <c r="AD546" s="46">
        <f t="shared" si="132"/>
        <v>0</v>
      </c>
      <c r="AE546" s="46">
        <f t="shared" si="133"/>
        <v>0</v>
      </c>
      <c r="AF546" s="52">
        <f t="shared" si="134"/>
        <v>0</v>
      </c>
      <c r="AG546" s="46">
        <f t="shared" si="135"/>
        <v>0</v>
      </c>
      <c r="AH546" s="46">
        <f t="shared" si="136"/>
        <v>0</v>
      </c>
      <c r="AI546" s="46">
        <f>IFERROR(SUMIFS('4.3期末全在庫'!$G:$G,'4.3期末全在庫'!$B:$B,'4.仕掛品(製品課)'!A546,'4.3期末全在庫'!$K:$K,"半製品"),"")</f>
        <v>0</v>
      </c>
      <c r="AJ546" s="47"/>
      <c r="AK546" s="46">
        <f t="shared" si="131"/>
        <v>0</v>
      </c>
      <c r="AL546" s="48"/>
      <c r="AM546" s="50"/>
      <c r="AN546" s="7"/>
      <c r="AO546" s="4">
        <v>0</v>
      </c>
      <c r="AQ546" s="3">
        <f t="shared" ca="1" si="137"/>
        <v>0</v>
      </c>
    </row>
    <row r="547" spans="1:43" ht="13.5" customHeight="1">
      <c r="A547" s="59">
        <v>20121000060</v>
      </c>
      <c r="B547" s="41" t="s">
        <v>613</v>
      </c>
      <c r="C547" s="41" t="s">
        <v>481</v>
      </c>
      <c r="D547" s="41"/>
      <c r="E547" s="41" t="s">
        <v>481</v>
      </c>
      <c r="F547" s="41" t="s">
        <v>481</v>
      </c>
      <c r="G547" s="61" t="s">
        <v>531</v>
      </c>
      <c r="H547" s="43">
        <v>0</v>
      </c>
      <c r="I547" s="43"/>
      <c r="J547" s="43">
        <v>0</v>
      </c>
      <c r="K547" s="46">
        <f>IFERROR(SUMIF('[1]3.外注加工費'!N:N,A:A,'[1]3.外注加工費'!P:P),"")</f>
        <v>0</v>
      </c>
      <c r="L547" s="60" t="s">
        <v>531</v>
      </c>
      <c r="M547" s="60" t="s">
        <v>531</v>
      </c>
      <c r="N547" s="60"/>
      <c r="O547" s="60"/>
      <c r="P547" s="60"/>
      <c r="Q547" s="60"/>
      <c r="R547" s="52">
        <f ca="1">SUMIF('4.1製品別資材価格'!$A:$C,A547,'4.1製品別資材価格'!$C:$C)</f>
        <v>0</v>
      </c>
      <c r="S547" s="60" t="s">
        <v>531</v>
      </c>
      <c r="T547" s="60" t="s">
        <v>531</v>
      </c>
      <c r="U547" s="46">
        <f>IFERROR(SUMIF('4.4製品課実績'!$A:$A,'4.仕掛品(製品課)'!A547,'4.4製品課実績'!D:D),"")</f>
        <v>0</v>
      </c>
      <c r="V547" s="60" t="s">
        <v>531</v>
      </c>
      <c r="W547" s="46"/>
      <c r="X547" s="46">
        <f t="shared" si="130"/>
        <v>0</v>
      </c>
      <c r="Y547" s="60" t="s">
        <v>531</v>
      </c>
      <c r="Z547" s="60" t="s">
        <v>531</v>
      </c>
      <c r="AA547" s="46">
        <f>IFERROR(SUMIF('[1]3.外注加工費'!N:N,A:A,'[1]3.外注加工費'!S:S),"")</f>
        <v>0</v>
      </c>
      <c r="AB547" s="46"/>
      <c r="AC547" s="46"/>
      <c r="AD547" s="46">
        <f t="shared" si="132"/>
        <v>0</v>
      </c>
      <c r="AE547" s="46">
        <f t="shared" si="133"/>
        <v>0</v>
      </c>
      <c r="AF547" s="52">
        <f t="shared" si="134"/>
        <v>0</v>
      </c>
      <c r="AG547" s="46">
        <f t="shared" si="135"/>
        <v>0</v>
      </c>
      <c r="AH547" s="46">
        <f t="shared" si="136"/>
        <v>0</v>
      </c>
      <c r="AI547" s="46">
        <f>IFERROR(SUMIFS('4.3期末全在庫'!$G:$G,'4.3期末全在庫'!$B:$B,'4.仕掛品(製品課)'!A547,'4.3期末全在庫'!$K:$K,"半製品"),"")</f>
        <v>0</v>
      </c>
      <c r="AJ547" s="47"/>
      <c r="AK547" s="46">
        <f t="shared" si="131"/>
        <v>0</v>
      </c>
      <c r="AL547" s="48"/>
      <c r="AM547" s="50"/>
      <c r="AN547" s="7"/>
      <c r="AO547" s="4">
        <v>0</v>
      </c>
      <c r="AQ547" s="3">
        <f t="shared" ca="1" si="137"/>
        <v>0</v>
      </c>
    </row>
    <row r="548" spans="1:43" ht="13.5" customHeight="1">
      <c r="A548" s="59">
        <v>20121200005</v>
      </c>
      <c r="B548" s="41" t="s">
        <v>614</v>
      </c>
      <c r="C548" s="41" t="s">
        <v>481</v>
      </c>
      <c r="D548" s="41"/>
      <c r="E548" s="41" t="s">
        <v>481</v>
      </c>
      <c r="F548" s="41" t="s">
        <v>481</v>
      </c>
      <c r="G548" s="61" t="s">
        <v>531</v>
      </c>
      <c r="H548" s="43">
        <v>0</v>
      </c>
      <c r="I548" s="43"/>
      <c r="J548" s="43">
        <v>0</v>
      </c>
      <c r="K548" s="46">
        <f>IFERROR(SUMIF('[1]3.外注加工費'!N:N,A:A,'[1]3.外注加工費'!P:P),"")</f>
        <v>0</v>
      </c>
      <c r="L548" s="60" t="s">
        <v>531</v>
      </c>
      <c r="M548" s="60" t="s">
        <v>531</v>
      </c>
      <c r="N548" s="60"/>
      <c r="O548" s="60"/>
      <c r="P548" s="60"/>
      <c r="Q548" s="60"/>
      <c r="R548" s="52">
        <f ca="1">SUMIF('4.1製品別資材価格'!$A:$C,A548,'4.1製品別資材価格'!$C:$C)</f>
        <v>0</v>
      </c>
      <c r="S548" s="60" t="s">
        <v>531</v>
      </c>
      <c r="T548" s="60" t="s">
        <v>531</v>
      </c>
      <c r="U548" s="46">
        <f>IFERROR(SUMIF('4.4製品課実績'!$A:$A,'4.仕掛品(製品課)'!A548,'4.4製品課実績'!D:D),"")</f>
        <v>0</v>
      </c>
      <c r="V548" s="60" t="s">
        <v>531</v>
      </c>
      <c r="W548" s="46"/>
      <c r="X548" s="46">
        <f t="shared" si="130"/>
        <v>0</v>
      </c>
      <c r="Y548" s="60" t="s">
        <v>531</v>
      </c>
      <c r="Z548" s="60" t="s">
        <v>531</v>
      </c>
      <c r="AA548" s="46">
        <f>IFERROR(SUMIF('[1]3.外注加工費'!N:N,A:A,'[1]3.外注加工費'!S:S),"")</f>
        <v>0</v>
      </c>
      <c r="AB548" s="46"/>
      <c r="AC548" s="46"/>
      <c r="AD548" s="46">
        <f t="shared" si="132"/>
        <v>0</v>
      </c>
      <c r="AE548" s="46">
        <f t="shared" si="133"/>
        <v>0</v>
      </c>
      <c r="AF548" s="52">
        <f t="shared" si="134"/>
        <v>0</v>
      </c>
      <c r="AG548" s="46">
        <f t="shared" si="135"/>
        <v>0</v>
      </c>
      <c r="AH548" s="46">
        <f t="shared" si="136"/>
        <v>0</v>
      </c>
      <c r="AI548" s="46">
        <f>IFERROR(SUMIFS('4.3期末全在庫'!$G:$G,'4.3期末全在庫'!$B:$B,'4.仕掛品(製品課)'!A548,'4.3期末全在庫'!$K:$K,"半製品"),"")</f>
        <v>0</v>
      </c>
      <c r="AJ548" s="47"/>
      <c r="AK548" s="46">
        <f t="shared" si="131"/>
        <v>0</v>
      </c>
      <c r="AL548" s="48"/>
      <c r="AM548" s="50"/>
      <c r="AN548" s="7"/>
      <c r="AO548" s="4">
        <v>0</v>
      </c>
      <c r="AQ548" s="3">
        <f t="shared" ca="1" si="137"/>
        <v>0</v>
      </c>
    </row>
    <row r="549" spans="1:43" ht="13.5" customHeight="1">
      <c r="A549" s="59">
        <v>20130100033</v>
      </c>
      <c r="B549" s="41" t="s">
        <v>615</v>
      </c>
      <c r="C549" s="41" t="s">
        <v>481</v>
      </c>
      <c r="D549" s="41"/>
      <c r="E549" s="41" t="s">
        <v>481</v>
      </c>
      <c r="F549" s="41" t="s">
        <v>481</v>
      </c>
      <c r="G549" s="61" t="s">
        <v>531</v>
      </c>
      <c r="H549" s="43">
        <v>0</v>
      </c>
      <c r="I549" s="43"/>
      <c r="J549" s="43">
        <v>0</v>
      </c>
      <c r="K549" s="46">
        <f>IFERROR(SUMIF('[1]3.外注加工費'!N:N,A:A,'[1]3.外注加工費'!P:P),"")</f>
        <v>0</v>
      </c>
      <c r="L549" s="60" t="s">
        <v>531</v>
      </c>
      <c r="M549" s="60" t="s">
        <v>531</v>
      </c>
      <c r="N549" s="60"/>
      <c r="O549" s="60"/>
      <c r="P549" s="60"/>
      <c r="Q549" s="60"/>
      <c r="R549" s="52">
        <f ca="1">SUMIF('4.1製品別資材価格'!$A:$C,A549,'4.1製品別資材価格'!$C:$C)</f>
        <v>0</v>
      </c>
      <c r="S549" s="60" t="s">
        <v>531</v>
      </c>
      <c r="T549" s="60" t="s">
        <v>531</v>
      </c>
      <c r="U549" s="46">
        <f>IFERROR(SUMIF('4.4製品課実績'!$A:$A,'4.仕掛品(製品課)'!A549,'4.4製品課実績'!D:D),"")</f>
        <v>0</v>
      </c>
      <c r="V549" s="60" t="s">
        <v>531</v>
      </c>
      <c r="W549" s="46"/>
      <c r="X549" s="46">
        <f t="shared" si="130"/>
        <v>0</v>
      </c>
      <c r="Y549" s="60" t="s">
        <v>531</v>
      </c>
      <c r="Z549" s="60" t="s">
        <v>531</v>
      </c>
      <c r="AA549" s="46">
        <f>IFERROR(SUMIF('[1]3.外注加工費'!N:N,A:A,'[1]3.外注加工費'!S:S),"")</f>
        <v>0</v>
      </c>
      <c r="AB549" s="46"/>
      <c r="AC549" s="46"/>
      <c r="AD549" s="46">
        <f t="shared" si="132"/>
        <v>0</v>
      </c>
      <c r="AE549" s="46">
        <f t="shared" si="133"/>
        <v>0</v>
      </c>
      <c r="AF549" s="52">
        <f t="shared" si="134"/>
        <v>0</v>
      </c>
      <c r="AG549" s="46">
        <f t="shared" si="135"/>
        <v>0</v>
      </c>
      <c r="AH549" s="46">
        <f t="shared" si="136"/>
        <v>0</v>
      </c>
      <c r="AI549" s="46">
        <f>IFERROR(SUMIFS('4.3期末全在庫'!$G:$G,'4.3期末全在庫'!$B:$B,'4.仕掛品(製品課)'!A549,'4.3期末全在庫'!$K:$K,"半製品"),"")</f>
        <v>0</v>
      </c>
      <c r="AJ549" s="47"/>
      <c r="AK549" s="46">
        <f t="shared" si="131"/>
        <v>0</v>
      </c>
      <c r="AL549" s="48"/>
      <c r="AM549" s="50"/>
      <c r="AN549" s="7"/>
      <c r="AO549" s="4">
        <v>0</v>
      </c>
      <c r="AQ549" s="3">
        <f t="shared" ca="1" si="137"/>
        <v>0</v>
      </c>
    </row>
    <row r="550" spans="1:43" ht="13.5" customHeight="1">
      <c r="A550" s="59">
        <v>20130100034</v>
      </c>
      <c r="B550" s="41" t="s">
        <v>616</v>
      </c>
      <c r="C550" s="41" t="s">
        <v>481</v>
      </c>
      <c r="D550" s="41"/>
      <c r="E550" s="41" t="s">
        <v>481</v>
      </c>
      <c r="F550" s="41" t="s">
        <v>481</v>
      </c>
      <c r="G550" s="61" t="s">
        <v>531</v>
      </c>
      <c r="H550" s="43">
        <v>0</v>
      </c>
      <c r="I550" s="43"/>
      <c r="J550" s="43">
        <v>0</v>
      </c>
      <c r="K550" s="46">
        <f>IFERROR(SUMIF('[1]3.外注加工費'!N:N,A:A,'[1]3.外注加工費'!P:P),"")</f>
        <v>0</v>
      </c>
      <c r="L550" s="60" t="s">
        <v>531</v>
      </c>
      <c r="M550" s="60" t="s">
        <v>531</v>
      </c>
      <c r="N550" s="60"/>
      <c r="O550" s="60"/>
      <c r="P550" s="60"/>
      <c r="Q550" s="60"/>
      <c r="R550" s="52">
        <f ca="1">SUMIF('4.1製品別資材価格'!$A:$C,A550,'4.1製品別資材価格'!$C:$C)</f>
        <v>0</v>
      </c>
      <c r="S550" s="60" t="s">
        <v>531</v>
      </c>
      <c r="T550" s="60" t="s">
        <v>531</v>
      </c>
      <c r="U550" s="46">
        <f>IFERROR(SUMIF('4.4製品課実績'!$A:$A,'4.仕掛品(製品課)'!A550,'4.4製品課実績'!D:D),"")</f>
        <v>0</v>
      </c>
      <c r="V550" s="60" t="s">
        <v>531</v>
      </c>
      <c r="W550" s="46"/>
      <c r="X550" s="46">
        <f t="shared" si="130"/>
        <v>0</v>
      </c>
      <c r="Y550" s="60" t="s">
        <v>531</v>
      </c>
      <c r="Z550" s="60" t="s">
        <v>531</v>
      </c>
      <c r="AA550" s="46">
        <f>IFERROR(SUMIF('[1]3.外注加工費'!N:N,A:A,'[1]3.外注加工費'!S:S),"")</f>
        <v>0</v>
      </c>
      <c r="AB550" s="46"/>
      <c r="AC550" s="46"/>
      <c r="AD550" s="46">
        <f t="shared" si="132"/>
        <v>0</v>
      </c>
      <c r="AE550" s="46">
        <f t="shared" si="133"/>
        <v>0</v>
      </c>
      <c r="AF550" s="52">
        <f t="shared" si="134"/>
        <v>0</v>
      </c>
      <c r="AG550" s="46">
        <f t="shared" si="135"/>
        <v>0</v>
      </c>
      <c r="AH550" s="46">
        <f t="shared" si="136"/>
        <v>0</v>
      </c>
      <c r="AI550" s="46">
        <f>IFERROR(SUMIFS('4.3期末全在庫'!$G:$G,'4.3期末全在庫'!$B:$B,'4.仕掛品(製品課)'!A550,'4.3期末全在庫'!$K:$K,"半製品"),"")</f>
        <v>0</v>
      </c>
      <c r="AJ550" s="47"/>
      <c r="AK550" s="46">
        <f t="shared" si="131"/>
        <v>0</v>
      </c>
      <c r="AL550" s="48"/>
      <c r="AM550" s="50"/>
      <c r="AN550" s="7"/>
      <c r="AO550" s="4">
        <v>7.2221375609224019</v>
      </c>
      <c r="AQ550" s="3">
        <f t="shared" ca="1" si="137"/>
        <v>0</v>
      </c>
    </row>
    <row r="551" spans="1:43" ht="13.5" customHeight="1">
      <c r="A551" s="59">
        <v>20130200027</v>
      </c>
      <c r="B551" s="41" t="s">
        <v>617</v>
      </c>
      <c r="C551" s="41" t="s">
        <v>481</v>
      </c>
      <c r="D551" s="41"/>
      <c r="E551" s="41" t="s">
        <v>481</v>
      </c>
      <c r="F551" s="41" t="s">
        <v>481</v>
      </c>
      <c r="G551" s="61" t="s">
        <v>531</v>
      </c>
      <c r="H551" s="43">
        <v>0</v>
      </c>
      <c r="I551" s="43"/>
      <c r="J551" s="43">
        <v>0</v>
      </c>
      <c r="K551" s="46">
        <f>IFERROR(SUMIF('[1]3.外注加工費'!N:N,A:A,'[1]3.外注加工費'!P:P),"")</f>
        <v>0</v>
      </c>
      <c r="L551" s="60" t="s">
        <v>531</v>
      </c>
      <c r="M551" s="60" t="s">
        <v>531</v>
      </c>
      <c r="N551" s="60"/>
      <c r="O551" s="60"/>
      <c r="P551" s="60"/>
      <c r="Q551" s="60"/>
      <c r="R551" s="52">
        <f ca="1">SUMIF('4.1製品別資材価格'!$A:$C,A551,'4.1製品別資材価格'!$C:$C)</f>
        <v>0</v>
      </c>
      <c r="S551" s="60" t="s">
        <v>531</v>
      </c>
      <c r="T551" s="60" t="s">
        <v>531</v>
      </c>
      <c r="U551" s="46">
        <f>IFERROR(SUMIF('4.4製品課実績'!$A:$A,'4.仕掛品(製品課)'!A551,'4.4製品課実績'!D:D),"")</f>
        <v>0</v>
      </c>
      <c r="V551" s="60" t="s">
        <v>531</v>
      </c>
      <c r="W551" s="46"/>
      <c r="X551" s="46">
        <f t="shared" si="130"/>
        <v>0</v>
      </c>
      <c r="Y551" s="60" t="s">
        <v>531</v>
      </c>
      <c r="Z551" s="60" t="s">
        <v>531</v>
      </c>
      <c r="AA551" s="46">
        <f>IFERROR(SUMIF('[1]3.外注加工費'!N:N,A:A,'[1]3.外注加工費'!S:S),"")</f>
        <v>0</v>
      </c>
      <c r="AB551" s="46"/>
      <c r="AC551" s="46"/>
      <c r="AD551" s="46">
        <f t="shared" si="132"/>
        <v>0</v>
      </c>
      <c r="AE551" s="46">
        <f t="shared" si="133"/>
        <v>0</v>
      </c>
      <c r="AF551" s="52">
        <f t="shared" si="134"/>
        <v>0</v>
      </c>
      <c r="AG551" s="46">
        <f t="shared" si="135"/>
        <v>0</v>
      </c>
      <c r="AH551" s="46">
        <f t="shared" si="136"/>
        <v>0</v>
      </c>
      <c r="AI551" s="46">
        <f>IFERROR(SUMIFS('4.3期末全在庫'!$G:$G,'4.3期末全在庫'!$B:$B,'4.仕掛品(製品課)'!A551,'4.3期末全在庫'!$K:$K,"半製品"),"")</f>
        <v>0</v>
      </c>
      <c r="AJ551" s="47"/>
      <c r="AK551" s="46">
        <f t="shared" si="131"/>
        <v>0</v>
      </c>
      <c r="AL551" s="48"/>
      <c r="AM551" s="50"/>
      <c r="AN551" s="7"/>
      <c r="AO551" s="4">
        <v>0</v>
      </c>
      <c r="AQ551" s="3">
        <f t="shared" ca="1" si="137"/>
        <v>0</v>
      </c>
    </row>
    <row r="552" spans="1:43" ht="13.5" customHeight="1">
      <c r="A552" s="59">
        <v>20130200035</v>
      </c>
      <c r="B552" s="41" t="s">
        <v>618</v>
      </c>
      <c r="C552" s="41" t="s">
        <v>481</v>
      </c>
      <c r="D552" s="41"/>
      <c r="E552" s="41" t="s">
        <v>481</v>
      </c>
      <c r="F552" s="41" t="s">
        <v>481</v>
      </c>
      <c r="G552" s="61" t="s">
        <v>531</v>
      </c>
      <c r="H552" s="43">
        <v>0</v>
      </c>
      <c r="I552" s="43"/>
      <c r="J552" s="43">
        <v>0</v>
      </c>
      <c r="K552" s="46">
        <f>IFERROR(SUMIF('[1]3.外注加工費'!N:N,A:A,'[1]3.外注加工費'!P:P),"")</f>
        <v>0</v>
      </c>
      <c r="L552" s="60" t="s">
        <v>531</v>
      </c>
      <c r="M552" s="60" t="s">
        <v>531</v>
      </c>
      <c r="N552" s="60"/>
      <c r="O552" s="60"/>
      <c r="P552" s="60"/>
      <c r="Q552" s="60"/>
      <c r="R552" s="52">
        <f ca="1">SUMIF('4.1製品別資材価格'!$A:$C,A552,'4.1製品別資材価格'!$C:$C)</f>
        <v>0</v>
      </c>
      <c r="S552" s="60" t="s">
        <v>531</v>
      </c>
      <c r="T552" s="60" t="s">
        <v>531</v>
      </c>
      <c r="U552" s="46">
        <f>IFERROR(SUMIF('4.4製品課実績'!$A:$A,'4.仕掛品(製品課)'!A552,'4.4製品課実績'!D:D),"")</f>
        <v>0</v>
      </c>
      <c r="V552" s="60" t="s">
        <v>531</v>
      </c>
      <c r="W552" s="46"/>
      <c r="X552" s="46">
        <f t="shared" si="130"/>
        <v>0</v>
      </c>
      <c r="Y552" s="60" t="s">
        <v>531</v>
      </c>
      <c r="Z552" s="60" t="s">
        <v>531</v>
      </c>
      <c r="AA552" s="46">
        <f>IFERROR(SUMIF('[1]3.外注加工費'!N:N,A:A,'[1]3.外注加工費'!S:S),"")</f>
        <v>0</v>
      </c>
      <c r="AB552" s="46"/>
      <c r="AC552" s="46"/>
      <c r="AD552" s="46">
        <f t="shared" si="132"/>
        <v>0</v>
      </c>
      <c r="AE552" s="46">
        <f t="shared" si="133"/>
        <v>0</v>
      </c>
      <c r="AF552" s="52">
        <f t="shared" si="134"/>
        <v>0</v>
      </c>
      <c r="AG552" s="46">
        <f t="shared" si="135"/>
        <v>0</v>
      </c>
      <c r="AH552" s="46">
        <f t="shared" si="136"/>
        <v>0</v>
      </c>
      <c r="AI552" s="46">
        <f>IFERROR(SUMIFS('4.3期末全在庫'!$G:$G,'4.3期末全在庫'!$B:$B,'4.仕掛品(製品課)'!A552,'4.3期末全在庫'!$K:$K,"半製品"),"")</f>
        <v>0</v>
      </c>
      <c r="AJ552" s="47"/>
      <c r="AK552" s="46">
        <f t="shared" si="131"/>
        <v>0</v>
      </c>
      <c r="AL552" s="48"/>
      <c r="AM552" s="50"/>
      <c r="AN552" s="7"/>
      <c r="AO552" s="4">
        <v>9.186279881503669</v>
      </c>
      <c r="AQ552" s="3">
        <f t="shared" ca="1" si="137"/>
        <v>0</v>
      </c>
    </row>
    <row r="553" spans="1:43" ht="13.5" customHeight="1">
      <c r="A553" s="59">
        <v>20130200036</v>
      </c>
      <c r="B553" s="41" t="s">
        <v>619</v>
      </c>
      <c r="C553" s="41" t="s">
        <v>481</v>
      </c>
      <c r="D553" s="41"/>
      <c r="E553" s="41" t="s">
        <v>481</v>
      </c>
      <c r="F553" s="41" t="s">
        <v>481</v>
      </c>
      <c r="G553" s="61" t="s">
        <v>531</v>
      </c>
      <c r="H553" s="43">
        <v>0</v>
      </c>
      <c r="I553" s="43"/>
      <c r="J553" s="43">
        <v>0</v>
      </c>
      <c r="K553" s="46">
        <f>IFERROR(SUMIF('[1]3.外注加工費'!N:N,A:A,'[1]3.外注加工費'!P:P),"")</f>
        <v>0</v>
      </c>
      <c r="L553" s="60" t="s">
        <v>531</v>
      </c>
      <c r="M553" s="60" t="s">
        <v>531</v>
      </c>
      <c r="N553" s="60"/>
      <c r="O553" s="60"/>
      <c r="P553" s="60"/>
      <c r="Q553" s="60"/>
      <c r="R553" s="52">
        <f ca="1">SUMIF('4.1製品別資材価格'!$A:$C,A553,'4.1製品別資材価格'!$C:$C)</f>
        <v>0</v>
      </c>
      <c r="S553" s="60" t="s">
        <v>531</v>
      </c>
      <c r="T553" s="60" t="s">
        <v>531</v>
      </c>
      <c r="U553" s="46">
        <f>IFERROR(SUMIF('4.4製品課実績'!$A:$A,'4.仕掛品(製品課)'!A553,'4.4製品課実績'!D:D),"")</f>
        <v>0</v>
      </c>
      <c r="V553" s="60" t="s">
        <v>531</v>
      </c>
      <c r="W553" s="46"/>
      <c r="X553" s="46">
        <f t="shared" si="130"/>
        <v>0</v>
      </c>
      <c r="Y553" s="60" t="s">
        <v>531</v>
      </c>
      <c r="Z553" s="60" t="s">
        <v>531</v>
      </c>
      <c r="AA553" s="46">
        <f>IFERROR(SUMIF('[1]3.外注加工費'!N:N,A:A,'[1]3.外注加工費'!S:S),"")</f>
        <v>0</v>
      </c>
      <c r="AB553" s="46"/>
      <c r="AC553" s="46"/>
      <c r="AD553" s="46">
        <f t="shared" si="132"/>
        <v>0</v>
      </c>
      <c r="AE553" s="46">
        <f t="shared" si="133"/>
        <v>0</v>
      </c>
      <c r="AF553" s="52">
        <f t="shared" si="134"/>
        <v>0</v>
      </c>
      <c r="AG553" s="46">
        <f t="shared" si="135"/>
        <v>0</v>
      </c>
      <c r="AH553" s="46">
        <f t="shared" si="136"/>
        <v>0</v>
      </c>
      <c r="AI553" s="46">
        <f>IFERROR(SUMIFS('4.3期末全在庫'!$G:$G,'4.3期末全在庫'!$B:$B,'4.仕掛品(製品課)'!A553,'4.3期末全在庫'!$K:$K,"半製品"),"")</f>
        <v>0</v>
      </c>
      <c r="AJ553" s="47"/>
      <c r="AK553" s="46">
        <f t="shared" si="131"/>
        <v>0</v>
      </c>
      <c r="AL553" s="48"/>
      <c r="AM553" s="50"/>
      <c r="AN553" s="7"/>
      <c r="AO553" s="4">
        <v>0</v>
      </c>
      <c r="AQ553" s="3">
        <f t="shared" ca="1" si="137"/>
        <v>0</v>
      </c>
    </row>
    <row r="554" spans="1:43" ht="13.5" customHeight="1">
      <c r="A554" s="59">
        <v>20130200037</v>
      </c>
      <c r="B554" s="41" t="s">
        <v>620</v>
      </c>
      <c r="C554" s="41" t="s">
        <v>481</v>
      </c>
      <c r="D554" s="41"/>
      <c r="E554" s="41" t="s">
        <v>481</v>
      </c>
      <c r="F554" s="41" t="s">
        <v>481</v>
      </c>
      <c r="G554" s="61" t="s">
        <v>531</v>
      </c>
      <c r="H554" s="43">
        <v>0</v>
      </c>
      <c r="I554" s="43"/>
      <c r="J554" s="43">
        <v>0</v>
      </c>
      <c r="K554" s="46">
        <f>IFERROR(SUMIF('[1]3.外注加工費'!N:N,A:A,'[1]3.外注加工費'!P:P),"")</f>
        <v>0</v>
      </c>
      <c r="L554" s="60" t="s">
        <v>531</v>
      </c>
      <c r="M554" s="60" t="s">
        <v>531</v>
      </c>
      <c r="N554" s="60"/>
      <c r="O554" s="60"/>
      <c r="P554" s="60"/>
      <c r="Q554" s="60"/>
      <c r="R554" s="52">
        <f ca="1">SUMIF('4.1製品別資材価格'!$A:$C,A554,'4.1製品別資材価格'!$C:$C)</f>
        <v>0</v>
      </c>
      <c r="S554" s="60" t="s">
        <v>531</v>
      </c>
      <c r="T554" s="60" t="s">
        <v>531</v>
      </c>
      <c r="U554" s="46">
        <f>IFERROR(SUMIF('4.4製品課実績'!$A:$A,'4.仕掛品(製品課)'!A554,'4.4製品課実績'!D:D),"")</f>
        <v>0</v>
      </c>
      <c r="V554" s="60" t="s">
        <v>531</v>
      </c>
      <c r="W554" s="46"/>
      <c r="X554" s="46">
        <f t="shared" si="130"/>
        <v>0</v>
      </c>
      <c r="Y554" s="60" t="s">
        <v>531</v>
      </c>
      <c r="Z554" s="60" t="s">
        <v>531</v>
      </c>
      <c r="AA554" s="46">
        <f>IFERROR(SUMIF('[1]3.外注加工費'!N:N,A:A,'[1]3.外注加工費'!S:S),"")</f>
        <v>0</v>
      </c>
      <c r="AB554" s="46"/>
      <c r="AC554" s="46"/>
      <c r="AD554" s="46">
        <f t="shared" si="132"/>
        <v>0</v>
      </c>
      <c r="AE554" s="46">
        <f t="shared" si="133"/>
        <v>0</v>
      </c>
      <c r="AF554" s="52">
        <f t="shared" si="134"/>
        <v>0</v>
      </c>
      <c r="AG554" s="46">
        <f t="shared" si="135"/>
        <v>0</v>
      </c>
      <c r="AH554" s="46">
        <f t="shared" si="136"/>
        <v>0</v>
      </c>
      <c r="AI554" s="46">
        <f>IFERROR(SUMIFS('4.3期末全在庫'!$G:$G,'4.3期末全在庫'!$B:$B,'4.仕掛品(製品課)'!A554,'4.3期末全在庫'!$K:$K,"半製品"),"")</f>
        <v>0</v>
      </c>
      <c r="AJ554" s="47"/>
      <c r="AK554" s="46">
        <f t="shared" si="131"/>
        <v>0</v>
      </c>
      <c r="AL554" s="48"/>
      <c r="AM554" s="50"/>
      <c r="AN554" s="7"/>
      <c r="AO554" s="4">
        <v>0</v>
      </c>
      <c r="AQ554" s="3">
        <f t="shared" ca="1" si="137"/>
        <v>0</v>
      </c>
    </row>
    <row r="555" spans="1:43" ht="13.5" customHeight="1">
      <c r="A555" s="59">
        <v>20130300016</v>
      </c>
      <c r="B555" s="41" t="s">
        <v>621</v>
      </c>
      <c r="C555" s="41" t="s">
        <v>481</v>
      </c>
      <c r="D555" s="41"/>
      <c r="E555" s="41" t="s">
        <v>481</v>
      </c>
      <c r="F555" s="41" t="s">
        <v>481</v>
      </c>
      <c r="G555" s="61" t="s">
        <v>531</v>
      </c>
      <c r="H555" s="43">
        <v>0</v>
      </c>
      <c r="I555" s="43"/>
      <c r="J555" s="43">
        <v>0</v>
      </c>
      <c r="K555" s="46">
        <f>IFERROR(SUMIF('[1]3.外注加工費'!N:N,A:A,'[1]3.外注加工費'!P:P),"")</f>
        <v>0</v>
      </c>
      <c r="L555" s="60" t="s">
        <v>531</v>
      </c>
      <c r="M555" s="60" t="s">
        <v>531</v>
      </c>
      <c r="N555" s="60"/>
      <c r="O555" s="60"/>
      <c r="P555" s="60"/>
      <c r="Q555" s="60"/>
      <c r="R555" s="52">
        <f ca="1">SUMIF('4.1製品別資材価格'!$A:$C,A555,'4.1製品別資材価格'!$C:$C)</f>
        <v>0</v>
      </c>
      <c r="S555" s="60" t="s">
        <v>531</v>
      </c>
      <c r="T555" s="60" t="s">
        <v>531</v>
      </c>
      <c r="U555" s="46">
        <f>IFERROR(SUMIF('4.4製品課実績'!$A:$A,'4.仕掛品(製品課)'!A555,'4.4製品課実績'!D:D),"")</f>
        <v>0</v>
      </c>
      <c r="V555" s="60" t="s">
        <v>531</v>
      </c>
      <c r="W555" s="46"/>
      <c r="X555" s="46">
        <f t="shared" si="130"/>
        <v>0</v>
      </c>
      <c r="Y555" s="60" t="s">
        <v>531</v>
      </c>
      <c r="Z555" s="60" t="s">
        <v>531</v>
      </c>
      <c r="AA555" s="46">
        <f>IFERROR(SUMIF('[1]3.外注加工費'!N:N,A:A,'[1]3.外注加工費'!S:S),"")</f>
        <v>0</v>
      </c>
      <c r="AB555" s="46"/>
      <c r="AC555" s="46"/>
      <c r="AD555" s="46">
        <f t="shared" si="132"/>
        <v>0</v>
      </c>
      <c r="AE555" s="46">
        <f t="shared" si="133"/>
        <v>0</v>
      </c>
      <c r="AF555" s="52">
        <f t="shared" si="134"/>
        <v>0</v>
      </c>
      <c r="AG555" s="46">
        <f t="shared" si="135"/>
        <v>0</v>
      </c>
      <c r="AH555" s="46">
        <f t="shared" si="136"/>
        <v>0</v>
      </c>
      <c r="AI555" s="46">
        <f>IFERROR(SUMIFS('4.3期末全在庫'!$G:$G,'4.3期末全在庫'!$B:$B,'4.仕掛品(製品課)'!A555,'4.3期末全在庫'!$K:$K,"半製品"),"")</f>
        <v>0</v>
      </c>
      <c r="AJ555" s="47"/>
      <c r="AK555" s="46">
        <f t="shared" si="131"/>
        <v>0</v>
      </c>
      <c r="AL555" s="48"/>
      <c r="AM555" s="50"/>
      <c r="AN555" s="7"/>
      <c r="AO555" s="4">
        <v>0</v>
      </c>
      <c r="AQ555" s="3">
        <f t="shared" ca="1" si="137"/>
        <v>0</v>
      </c>
    </row>
    <row r="556" spans="1:43" ht="13.5" customHeight="1">
      <c r="A556" s="59">
        <v>20130400010</v>
      </c>
      <c r="B556" s="41" t="s">
        <v>622</v>
      </c>
      <c r="C556" s="41" t="s">
        <v>481</v>
      </c>
      <c r="D556" s="41"/>
      <c r="E556" s="41" t="s">
        <v>481</v>
      </c>
      <c r="F556" s="41" t="s">
        <v>481</v>
      </c>
      <c r="G556" s="61" t="s">
        <v>531</v>
      </c>
      <c r="H556" s="43">
        <v>0</v>
      </c>
      <c r="I556" s="43"/>
      <c r="J556" s="43">
        <v>0</v>
      </c>
      <c r="K556" s="46">
        <f>IFERROR(SUMIF('[1]3.外注加工費'!N:N,A:A,'[1]3.外注加工費'!P:P),"")</f>
        <v>6500</v>
      </c>
      <c r="L556" s="60" t="s">
        <v>531</v>
      </c>
      <c r="M556" s="60" t="s">
        <v>531</v>
      </c>
      <c r="N556" s="60"/>
      <c r="O556" s="60"/>
      <c r="P556" s="60"/>
      <c r="Q556" s="60"/>
      <c r="R556" s="52">
        <f ca="1">SUMIF('4.1製品別資材価格'!$A:$C,A556,'4.1製品別資材価格'!$C:$C)</f>
        <v>0</v>
      </c>
      <c r="S556" s="60" t="s">
        <v>531</v>
      </c>
      <c r="T556" s="60" t="s">
        <v>531</v>
      </c>
      <c r="U556" s="46">
        <f>IFERROR(SUMIF('4.4製品課実績'!$A:$A,'4.仕掛品(製品課)'!A556,'4.4製品課実績'!D:D),"")</f>
        <v>0</v>
      </c>
      <c r="V556" s="60" t="s">
        <v>531</v>
      </c>
      <c r="W556" s="46"/>
      <c r="X556" s="46">
        <f t="shared" si="130"/>
        <v>0</v>
      </c>
      <c r="Y556" s="60" t="s">
        <v>531</v>
      </c>
      <c r="Z556" s="60" t="s">
        <v>531</v>
      </c>
      <c r="AA556" s="46">
        <f ca="1">IFERROR(SUMIF('[1]3.外注加工費'!N:N,A:A,'[1]3.外注加工費'!S:S),"")</f>
        <v>210083.48607076338</v>
      </c>
      <c r="AB556" s="46"/>
      <c r="AC556" s="46"/>
      <c r="AD556" s="46">
        <f t="shared" si="132"/>
        <v>6500</v>
      </c>
      <c r="AE556" s="46">
        <f t="shared" ca="1" si="133"/>
        <v>210083.48607076338</v>
      </c>
      <c r="AF556" s="52">
        <f t="shared" ca="1" si="134"/>
        <v>32.320536318578981</v>
      </c>
      <c r="AG556" s="46">
        <f t="shared" si="135"/>
        <v>0</v>
      </c>
      <c r="AH556" s="46">
        <f t="shared" ca="1" si="136"/>
        <v>0</v>
      </c>
      <c r="AI556" s="46">
        <f>IFERROR(SUMIFS('4.3期末全在庫'!$G:$G,'4.3期末全在庫'!$B:$B,'4.仕掛品(製品課)'!A556,'4.3期末全在庫'!$K:$K,"半製品"),"")</f>
        <v>0</v>
      </c>
      <c r="AJ556" s="47"/>
      <c r="AK556" s="46">
        <f t="shared" ca="1" si="131"/>
        <v>0</v>
      </c>
      <c r="AL556" s="48"/>
      <c r="AM556" s="50"/>
      <c r="AN556" s="7"/>
      <c r="AO556" s="4">
        <v>0</v>
      </c>
      <c r="AQ556" s="3" t="str">
        <f t="shared" ca="1" si="137"/>
        <v>ok</v>
      </c>
    </row>
    <row r="557" spans="1:43" ht="13.5" customHeight="1">
      <c r="A557" s="59">
        <v>20130400012</v>
      </c>
      <c r="B557" s="41" t="s">
        <v>623</v>
      </c>
      <c r="C557" s="41" t="s">
        <v>481</v>
      </c>
      <c r="D557" s="41"/>
      <c r="E557" s="41" t="s">
        <v>481</v>
      </c>
      <c r="F557" s="41" t="s">
        <v>481</v>
      </c>
      <c r="G557" s="61" t="s">
        <v>531</v>
      </c>
      <c r="H557" s="43">
        <v>0</v>
      </c>
      <c r="I557" s="43"/>
      <c r="J557" s="43">
        <v>0</v>
      </c>
      <c r="K557" s="46">
        <f>IFERROR(SUMIF('[1]3.外注加工費'!N:N,A:A,'[1]3.外注加工費'!P:P),"")</f>
        <v>0</v>
      </c>
      <c r="L557" s="60" t="s">
        <v>531</v>
      </c>
      <c r="M557" s="60" t="s">
        <v>531</v>
      </c>
      <c r="N557" s="60"/>
      <c r="O557" s="60"/>
      <c r="P557" s="60"/>
      <c r="Q557" s="60"/>
      <c r="R557" s="52">
        <f ca="1">SUMIF('4.1製品別資材価格'!$A:$C,A557,'4.1製品別資材価格'!$C:$C)</f>
        <v>0</v>
      </c>
      <c r="S557" s="60" t="s">
        <v>531</v>
      </c>
      <c r="T557" s="60" t="s">
        <v>531</v>
      </c>
      <c r="U557" s="46">
        <f>IFERROR(SUMIF('4.4製品課実績'!$A:$A,'4.仕掛品(製品課)'!A557,'4.4製品課実績'!D:D),"")</f>
        <v>0</v>
      </c>
      <c r="V557" s="60" t="s">
        <v>531</v>
      </c>
      <c r="W557" s="46"/>
      <c r="X557" s="46">
        <f t="shared" si="130"/>
        <v>0</v>
      </c>
      <c r="Y557" s="60" t="s">
        <v>531</v>
      </c>
      <c r="Z557" s="60" t="s">
        <v>531</v>
      </c>
      <c r="AA557" s="46">
        <f>IFERROR(SUMIF('[1]3.外注加工費'!N:N,A:A,'[1]3.外注加工費'!S:S),"")</f>
        <v>0</v>
      </c>
      <c r="AB557" s="46"/>
      <c r="AC557" s="46"/>
      <c r="AD557" s="46">
        <f t="shared" si="132"/>
        <v>0</v>
      </c>
      <c r="AE557" s="46">
        <f t="shared" si="133"/>
        <v>0</v>
      </c>
      <c r="AF557" s="52">
        <f t="shared" si="134"/>
        <v>0</v>
      </c>
      <c r="AG557" s="46">
        <f t="shared" si="135"/>
        <v>0</v>
      </c>
      <c r="AH557" s="46">
        <f t="shared" si="136"/>
        <v>0</v>
      </c>
      <c r="AI557" s="46">
        <f>IFERROR(SUMIFS('4.3期末全在庫'!$G:$G,'4.3期末全在庫'!$B:$B,'4.仕掛品(製品課)'!A557,'4.3期末全在庫'!$K:$K,"半製品"),"")</f>
        <v>0</v>
      </c>
      <c r="AJ557" s="47"/>
      <c r="AK557" s="46">
        <f t="shared" si="131"/>
        <v>0</v>
      </c>
      <c r="AL557" s="48"/>
      <c r="AM557" s="50"/>
      <c r="AN557" s="7"/>
      <c r="AO557" s="4">
        <v>0</v>
      </c>
      <c r="AQ557" s="3">
        <f t="shared" ca="1" si="137"/>
        <v>0</v>
      </c>
    </row>
    <row r="558" spans="1:43" ht="13.5" customHeight="1">
      <c r="A558" s="59">
        <v>20130400013</v>
      </c>
      <c r="B558" s="41" t="s">
        <v>624</v>
      </c>
      <c r="C558" s="41" t="s">
        <v>481</v>
      </c>
      <c r="D558" s="41"/>
      <c r="E558" s="41" t="s">
        <v>481</v>
      </c>
      <c r="F558" s="41" t="s">
        <v>481</v>
      </c>
      <c r="G558" s="61" t="s">
        <v>531</v>
      </c>
      <c r="H558" s="43">
        <v>0</v>
      </c>
      <c r="I558" s="43"/>
      <c r="J558" s="43">
        <v>0</v>
      </c>
      <c r="K558" s="46">
        <f>IFERROR(SUMIF('[1]3.外注加工費'!N:N,A:A,'[1]3.外注加工費'!P:P),"")</f>
        <v>0</v>
      </c>
      <c r="L558" s="60" t="s">
        <v>531</v>
      </c>
      <c r="M558" s="60" t="s">
        <v>531</v>
      </c>
      <c r="N558" s="60"/>
      <c r="O558" s="60"/>
      <c r="P558" s="60"/>
      <c r="Q558" s="60"/>
      <c r="R558" s="52">
        <f ca="1">SUMIF('4.1製品別資材価格'!$A:$C,A558,'4.1製品別資材価格'!$C:$C)</f>
        <v>0</v>
      </c>
      <c r="S558" s="60" t="s">
        <v>531</v>
      </c>
      <c r="T558" s="60" t="s">
        <v>531</v>
      </c>
      <c r="U558" s="46">
        <f>IFERROR(SUMIF('4.4製品課実績'!$A:$A,'4.仕掛品(製品課)'!A558,'4.4製品課実績'!D:D),"")</f>
        <v>0</v>
      </c>
      <c r="V558" s="60" t="s">
        <v>531</v>
      </c>
      <c r="W558" s="46"/>
      <c r="X558" s="46">
        <f t="shared" si="130"/>
        <v>0</v>
      </c>
      <c r="Y558" s="60" t="s">
        <v>531</v>
      </c>
      <c r="Z558" s="60" t="s">
        <v>531</v>
      </c>
      <c r="AA558" s="46">
        <f>IFERROR(SUMIF('[1]3.外注加工費'!N:N,A:A,'[1]3.外注加工費'!S:S),"")</f>
        <v>0</v>
      </c>
      <c r="AB558" s="46"/>
      <c r="AC558" s="46"/>
      <c r="AD558" s="46">
        <f t="shared" si="132"/>
        <v>0</v>
      </c>
      <c r="AE558" s="46">
        <f t="shared" si="133"/>
        <v>0</v>
      </c>
      <c r="AF558" s="52">
        <f t="shared" si="134"/>
        <v>0</v>
      </c>
      <c r="AG558" s="46">
        <f t="shared" si="135"/>
        <v>0</v>
      </c>
      <c r="AH558" s="46">
        <f t="shared" si="136"/>
        <v>0</v>
      </c>
      <c r="AI558" s="46">
        <f>IFERROR(SUMIFS('4.3期末全在庫'!$G:$G,'4.3期末全在庫'!$B:$B,'4.仕掛品(製品課)'!A558,'4.3期末全在庫'!$K:$K,"半製品"),"")</f>
        <v>0</v>
      </c>
      <c r="AJ558" s="47"/>
      <c r="AK558" s="46">
        <f t="shared" si="131"/>
        <v>0</v>
      </c>
      <c r="AL558" s="48"/>
      <c r="AM558" s="50"/>
      <c r="AN558" s="7"/>
      <c r="AO558" s="4">
        <v>0</v>
      </c>
      <c r="AQ558" s="3">
        <f t="shared" ca="1" si="137"/>
        <v>0</v>
      </c>
    </row>
    <row r="559" spans="1:43" ht="13.5" customHeight="1">
      <c r="A559" s="59">
        <v>20131000008</v>
      </c>
      <c r="B559" s="41" t="s">
        <v>625</v>
      </c>
      <c r="C559" s="41" t="s">
        <v>481</v>
      </c>
      <c r="D559" s="41"/>
      <c r="E559" s="41" t="s">
        <v>481</v>
      </c>
      <c r="F559" s="41" t="s">
        <v>481</v>
      </c>
      <c r="G559" s="61" t="s">
        <v>531</v>
      </c>
      <c r="H559" s="43">
        <v>0</v>
      </c>
      <c r="I559" s="43"/>
      <c r="J559" s="43">
        <v>0</v>
      </c>
      <c r="K559" s="46">
        <f>IFERROR(SUMIF('[1]3.外注加工費'!N:N,A:A,'[1]3.外注加工費'!P:P),"")</f>
        <v>27</v>
      </c>
      <c r="L559" s="60" t="s">
        <v>531</v>
      </c>
      <c r="M559" s="60" t="s">
        <v>531</v>
      </c>
      <c r="N559" s="60"/>
      <c r="O559" s="60"/>
      <c r="P559" s="60"/>
      <c r="Q559" s="60"/>
      <c r="R559" s="52">
        <f ca="1">SUMIF('4.1製品別資材価格'!$A:$C,A559,'4.1製品別資材価格'!$C:$C)</f>
        <v>0</v>
      </c>
      <c r="S559" s="60" t="s">
        <v>531</v>
      </c>
      <c r="T559" s="60" t="s">
        <v>531</v>
      </c>
      <c r="U559" s="46">
        <f>IFERROR(SUMIF('4.4製品課実績'!$A:$A,'4.仕掛品(製品課)'!A559,'4.4製品課実績'!D:D),"")</f>
        <v>0</v>
      </c>
      <c r="V559" s="60" t="s">
        <v>531</v>
      </c>
      <c r="W559" s="46"/>
      <c r="X559" s="46">
        <f t="shared" si="130"/>
        <v>0</v>
      </c>
      <c r="Y559" s="60" t="s">
        <v>531</v>
      </c>
      <c r="Z559" s="60" t="s">
        <v>531</v>
      </c>
      <c r="AA559" s="46">
        <f ca="1">IFERROR(SUMIF('[1]3.外注加工費'!N:N,A:A,'[1]3.外注加工費'!S:S),"")</f>
        <v>43069.155601025421</v>
      </c>
      <c r="AB559" s="46"/>
      <c r="AC559" s="46"/>
      <c r="AD559" s="46">
        <f t="shared" si="132"/>
        <v>27</v>
      </c>
      <c r="AE559" s="46">
        <f t="shared" ca="1" si="133"/>
        <v>43069.155601025421</v>
      </c>
      <c r="AF559" s="52">
        <f t="shared" ca="1" si="134"/>
        <v>1595.1539111490897</v>
      </c>
      <c r="AG559" s="46">
        <f t="shared" si="135"/>
        <v>0</v>
      </c>
      <c r="AH559" s="46">
        <f t="shared" ca="1" si="136"/>
        <v>0</v>
      </c>
      <c r="AI559" s="46">
        <f>IFERROR(SUMIFS('4.3期末全在庫'!$G:$G,'4.3期末全在庫'!$B:$B,'4.仕掛品(製品課)'!A559,'4.3期末全在庫'!$K:$K,"半製品"),"")</f>
        <v>0</v>
      </c>
      <c r="AJ559" s="47"/>
      <c r="AK559" s="46">
        <f t="shared" ca="1" si="131"/>
        <v>0</v>
      </c>
      <c r="AL559" s="48"/>
      <c r="AM559" s="50"/>
      <c r="AN559" s="7"/>
      <c r="AO559" s="4">
        <v>0</v>
      </c>
      <c r="AQ559" s="3" t="str">
        <f t="shared" ca="1" si="137"/>
        <v>ok</v>
      </c>
    </row>
    <row r="560" spans="1:43" ht="13.5" customHeight="1">
      <c r="A560" s="59">
        <v>20131000014</v>
      </c>
      <c r="B560" s="41" t="s">
        <v>626</v>
      </c>
      <c r="C560" s="41" t="s">
        <v>481</v>
      </c>
      <c r="D560" s="41"/>
      <c r="E560" s="41" t="s">
        <v>481</v>
      </c>
      <c r="F560" s="41" t="s">
        <v>481</v>
      </c>
      <c r="G560" s="61" t="s">
        <v>531</v>
      </c>
      <c r="H560" s="43">
        <v>0</v>
      </c>
      <c r="I560" s="43"/>
      <c r="J560" s="43">
        <v>0</v>
      </c>
      <c r="K560" s="46">
        <f>IFERROR(SUMIF('[1]3.外注加工費'!N:N,A:A,'[1]3.外注加工費'!P:P),"")</f>
        <v>0</v>
      </c>
      <c r="L560" s="60" t="s">
        <v>531</v>
      </c>
      <c r="M560" s="60" t="s">
        <v>531</v>
      </c>
      <c r="N560" s="60"/>
      <c r="O560" s="60"/>
      <c r="P560" s="60"/>
      <c r="Q560" s="60"/>
      <c r="R560" s="52">
        <f ca="1">SUMIF('4.1製品別資材価格'!$A:$C,A560,'4.1製品別資材価格'!$C:$C)</f>
        <v>0</v>
      </c>
      <c r="S560" s="60" t="s">
        <v>531</v>
      </c>
      <c r="T560" s="60" t="s">
        <v>531</v>
      </c>
      <c r="U560" s="46">
        <f>IFERROR(SUMIF('4.4製品課実績'!$A:$A,'4.仕掛品(製品課)'!A560,'4.4製品課実績'!D:D),"")</f>
        <v>0</v>
      </c>
      <c r="V560" s="60" t="s">
        <v>531</v>
      </c>
      <c r="W560" s="46"/>
      <c r="X560" s="46">
        <f t="shared" si="130"/>
        <v>0</v>
      </c>
      <c r="Y560" s="60" t="s">
        <v>531</v>
      </c>
      <c r="Z560" s="60" t="s">
        <v>531</v>
      </c>
      <c r="AA560" s="46">
        <f>IFERROR(SUMIF('[1]3.外注加工費'!N:N,A:A,'[1]3.外注加工費'!S:S),"")</f>
        <v>0</v>
      </c>
      <c r="AB560" s="46"/>
      <c r="AC560" s="46"/>
      <c r="AD560" s="46">
        <f t="shared" si="132"/>
        <v>0</v>
      </c>
      <c r="AE560" s="46">
        <f t="shared" si="133"/>
        <v>0</v>
      </c>
      <c r="AF560" s="52">
        <f t="shared" si="134"/>
        <v>0</v>
      </c>
      <c r="AG560" s="46">
        <f t="shared" si="135"/>
        <v>0</v>
      </c>
      <c r="AH560" s="46">
        <f t="shared" si="136"/>
        <v>0</v>
      </c>
      <c r="AI560" s="46">
        <f>IFERROR(SUMIFS('4.3期末全在庫'!$G:$G,'4.3期末全在庫'!$B:$B,'4.仕掛品(製品課)'!A560,'4.3期末全在庫'!$K:$K,"半製品"),"")</f>
        <v>0</v>
      </c>
      <c r="AJ560" s="47"/>
      <c r="AK560" s="46">
        <f t="shared" si="131"/>
        <v>0</v>
      </c>
      <c r="AL560" s="48"/>
      <c r="AM560" s="50"/>
      <c r="AN560" s="7"/>
      <c r="AO560" s="4">
        <v>0</v>
      </c>
      <c r="AQ560" s="3">
        <f t="shared" ca="1" si="137"/>
        <v>0</v>
      </c>
    </row>
    <row r="561" spans="1:43" ht="13.5" customHeight="1">
      <c r="A561" s="59">
        <v>20131000015</v>
      </c>
      <c r="B561" s="41" t="s">
        <v>627</v>
      </c>
      <c r="C561" s="41" t="s">
        <v>481</v>
      </c>
      <c r="D561" s="41"/>
      <c r="E561" s="41" t="s">
        <v>481</v>
      </c>
      <c r="F561" s="41" t="s">
        <v>481</v>
      </c>
      <c r="G561" s="61" t="s">
        <v>531</v>
      </c>
      <c r="H561" s="43">
        <v>0</v>
      </c>
      <c r="I561" s="43"/>
      <c r="J561" s="43">
        <v>0</v>
      </c>
      <c r="K561" s="46">
        <f>IFERROR(SUMIF('[1]3.外注加工費'!N:N,A:A,'[1]3.外注加工費'!P:P),"")</f>
        <v>0</v>
      </c>
      <c r="L561" s="60" t="s">
        <v>531</v>
      </c>
      <c r="M561" s="60" t="s">
        <v>531</v>
      </c>
      <c r="N561" s="60"/>
      <c r="O561" s="60"/>
      <c r="P561" s="60"/>
      <c r="Q561" s="60"/>
      <c r="R561" s="52">
        <f ca="1">SUMIF('4.1製品別資材価格'!$A:$C,A561,'4.1製品別資材価格'!$C:$C)</f>
        <v>0</v>
      </c>
      <c r="S561" s="60" t="s">
        <v>531</v>
      </c>
      <c r="T561" s="60" t="s">
        <v>531</v>
      </c>
      <c r="U561" s="46">
        <f>IFERROR(SUMIF('4.4製品課実績'!$A:$A,'4.仕掛品(製品課)'!A561,'4.4製品課実績'!D:D),"")</f>
        <v>0</v>
      </c>
      <c r="V561" s="60" t="s">
        <v>531</v>
      </c>
      <c r="W561" s="46"/>
      <c r="X561" s="46">
        <f t="shared" si="130"/>
        <v>0</v>
      </c>
      <c r="Y561" s="60" t="s">
        <v>531</v>
      </c>
      <c r="Z561" s="60" t="s">
        <v>531</v>
      </c>
      <c r="AA561" s="46">
        <f>IFERROR(SUMIF('[1]3.外注加工費'!N:N,A:A,'[1]3.外注加工費'!S:S),"")</f>
        <v>0</v>
      </c>
      <c r="AB561" s="46"/>
      <c r="AC561" s="46"/>
      <c r="AD561" s="46">
        <f t="shared" si="132"/>
        <v>0</v>
      </c>
      <c r="AE561" s="46">
        <f t="shared" si="133"/>
        <v>0</v>
      </c>
      <c r="AF561" s="52">
        <f t="shared" si="134"/>
        <v>0</v>
      </c>
      <c r="AG561" s="46">
        <f t="shared" si="135"/>
        <v>0</v>
      </c>
      <c r="AH561" s="46">
        <f t="shared" si="136"/>
        <v>0</v>
      </c>
      <c r="AI561" s="46">
        <f>IFERROR(SUMIFS('4.3期末全在庫'!$G:$G,'4.3期末全在庫'!$B:$B,'4.仕掛品(製品課)'!A561,'4.3期末全在庫'!$K:$K,"半製品"),"")</f>
        <v>0</v>
      </c>
      <c r="AJ561" s="47"/>
      <c r="AK561" s="46">
        <f t="shared" si="131"/>
        <v>0</v>
      </c>
      <c r="AL561" s="48"/>
      <c r="AM561" s="50"/>
      <c r="AN561" s="7"/>
      <c r="AO561" s="4">
        <v>0</v>
      </c>
      <c r="AQ561" s="3">
        <f t="shared" ca="1" si="137"/>
        <v>0</v>
      </c>
    </row>
    <row r="562" spans="1:43" ht="13.5" customHeight="1">
      <c r="A562" s="59">
        <v>20131000038</v>
      </c>
      <c r="B562" s="41" t="s">
        <v>628</v>
      </c>
      <c r="C562" s="41" t="s">
        <v>481</v>
      </c>
      <c r="D562" s="41"/>
      <c r="E562" s="41" t="s">
        <v>481</v>
      </c>
      <c r="F562" s="41" t="s">
        <v>481</v>
      </c>
      <c r="G562" s="61" t="s">
        <v>531</v>
      </c>
      <c r="H562" s="43">
        <v>0</v>
      </c>
      <c r="I562" s="43"/>
      <c r="J562" s="43">
        <v>0</v>
      </c>
      <c r="K562" s="46">
        <f>IFERROR(SUMIF('[1]3.外注加工費'!N:N,A:A,'[1]3.外注加工費'!P:P),"")</f>
        <v>11520</v>
      </c>
      <c r="L562" s="60" t="s">
        <v>531</v>
      </c>
      <c r="M562" s="60" t="s">
        <v>531</v>
      </c>
      <c r="N562" s="60"/>
      <c r="O562" s="60"/>
      <c r="P562" s="60"/>
      <c r="Q562" s="60"/>
      <c r="R562" s="52">
        <f ca="1">SUMIF('4.1製品別資材価格'!$A:$C,A562,'4.1製品別資材価格'!$C:$C)</f>
        <v>0</v>
      </c>
      <c r="S562" s="60" t="s">
        <v>531</v>
      </c>
      <c r="T562" s="60" t="s">
        <v>531</v>
      </c>
      <c r="U562" s="46">
        <f>IFERROR(SUMIF('4.4製品課実績'!$A:$A,'4.仕掛品(製品課)'!A562,'4.4製品課実績'!D:D),"")</f>
        <v>0</v>
      </c>
      <c r="V562" s="60" t="s">
        <v>531</v>
      </c>
      <c r="W562" s="46"/>
      <c r="X562" s="46">
        <f t="shared" si="130"/>
        <v>0</v>
      </c>
      <c r="Y562" s="60" t="s">
        <v>531</v>
      </c>
      <c r="Z562" s="60" t="s">
        <v>531</v>
      </c>
      <c r="AA562" s="46">
        <f ca="1">IFERROR(SUMIF('[1]3.外注加工費'!N:N,A:A,'[1]3.外注加工費'!S:S),"")</f>
        <v>5528633.1337328209</v>
      </c>
      <c r="AB562" s="46"/>
      <c r="AC562" s="46"/>
      <c r="AD562" s="46">
        <f t="shared" si="132"/>
        <v>11520</v>
      </c>
      <c r="AE562" s="46">
        <f t="shared" ca="1" si="133"/>
        <v>5528633.1337328209</v>
      </c>
      <c r="AF562" s="52">
        <f t="shared" ca="1" si="134"/>
        <v>479.91607063652958</v>
      </c>
      <c r="AG562" s="46">
        <f t="shared" si="135"/>
        <v>0</v>
      </c>
      <c r="AH562" s="46">
        <f t="shared" ca="1" si="136"/>
        <v>0</v>
      </c>
      <c r="AI562" s="46">
        <f>IFERROR(SUMIFS('4.3期末全在庫'!$G:$G,'4.3期末全在庫'!$B:$B,'4.仕掛品(製品課)'!A562,'4.3期末全在庫'!$K:$K,"半製品"),"")</f>
        <v>0</v>
      </c>
      <c r="AJ562" s="47"/>
      <c r="AK562" s="46">
        <f t="shared" ca="1" si="131"/>
        <v>0</v>
      </c>
      <c r="AL562" s="48"/>
      <c r="AM562" s="50"/>
      <c r="AN562" s="7"/>
      <c r="AO562" s="4">
        <v>0</v>
      </c>
      <c r="AQ562" s="3" t="str">
        <f t="shared" ca="1" si="137"/>
        <v>ok</v>
      </c>
    </row>
    <row r="563" spans="1:43" ht="13.5" customHeight="1">
      <c r="A563" s="59">
        <v>20131100025</v>
      </c>
      <c r="B563" s="41" t="s">
        <v>629</v>
      </c>
      <c r="C563" s="41" t="s">
        <v>481</v>
      </c>
      <c r="D563" s="41"/>
      <c r="E563" s="41" t="s">
        <v>481</v>
      </c>
      <c r="F563" s="41" t="s">
        <v>481</v>
      </c>
      <c r="G563" s="61" t="s">
        <v>531</v>
      </c>
      <c r="H563" s="43">
        <v>0</v>
      </c>
      <c r="I563" s="43"/>
      <c r="J563" s="43">
        <v>0</v>
      </c>
      <c r="K563" s="46">
        <f>IFERROR(SUMIF('[1]3.外注加工費'!N:N,A:A,'[1]3.外注加工費'!P:P),"")</f>
        <v>60960</v>
      </c>
      <c r="L563" s="60" t="s">
        <v>531</v>
      </c>
      <c r="M563" s="60" t="s">
        <v>531</v>
      </c>
      <c r="N563" s="60"/>
      <c r="O563" s="60"/>
      <c r="P563" s="60"/>
      <c r="Q563" s="60"/>
      <c r="R563" s="52">
        <f ca="1">SUMIF('4.1製品別資材価格'!$A:$C,A563,'4.1製品別資材価格'!$C:$C)</f>
        <v>0</v>
      </c>
      <c r="S563" s="60" t="s">
        <v>531</v>
      </c>
      <c r="T563" s="60" t="s">
        <v>531</v>
      </c>
      <c r="U563" s="46">
        <f>IFERROR(SUMIF('4.4製品課実績'!$A:$A,'4.仕掛品(製品課)'!A563,'4.4製品課実績'!D:D),"")</f>
        <v>0</v>
      </c>
      <c r="V563" s="60" t="s">
        <v>531</v>
      </c>
      <c r="W563" s="46"/>
      <c r="X563" s="46">
        <f t="shared" si="130"/>
        <v>0</v>
      </c>
      <c r="Y563" s="60" t="s">
        <v>531</v>
      </c>
      <c r="Z563" s="60" t="s">
        <v>531</v>
      </c>
      <c r="AA563" s="46">
        <f ca="1">IFERROR(SUMIF('[1]3.外注加工費'!N:N,A:A,'[1]3.外注加工費'!S:S),"")</f>
        <v>11420451.774200203</v>
      </c>
      <c r="AB563" s="46"/>
      <c r="AC563" s="46"/>
      <c r="AD563" s="46">
        <f t="shared" si="132"/>
        <v>60960</v>
      </c>
      <c r="AE563" s="46">
        <f t="shared" ca="1" si="133"/>
        <v>11420451.774200203</v>
      </c>
      <c r="AF563" s="52">
        <f t="shared" ca="1" si="134"/>
        <v>187.34336899934715</v>
      </c>
      <c r="AG563" s="46">
        <f t="shared" si="135"/>
        <v>0</v>
      </c>
      <c r="AH563" s="46">
        <f t="shared" ca="1" si="136"/>
        <v>0</v>
      </c>
      <c r="AI563" s="46">
        <f>IFERROR(SUMIFS('4.3期末全在庫'!$G:$G,'4.3期末全在庫'!$B:$B,'4.仕掛品(製品課)'!A563,'4.3期末全在庫'!$K:$K,"半製品"),"")</f>
        <v>0</v>
      </c>
      <c r="AJ563" s="47"/>
      <c r="AK563" s="46">
        <f t="shared" ca="1" si="131"/>
        <v>0</v>
      </c>
      <c r="AL563" s="48"/>
      <c r="AM563" s="50"/>
      <c r="AN563" s="7"/>
      <c r="AO563" s="4">
        <v>0</v>
      </c>
      <c r="AQ563" s="3" t="str">
        <f t="shared" ca="1" si="137"/>
        <v>ok</v>
      </c>
    </row>
    <row r="564" spans="1:43" ht="13.5" customHeight="1">
      <c r="A564" s="59">
        <v>20131100036</v>
      </c>
      <c r="B564" s="41" t="s">
        <v>630</v>
      </c>
      <c r="C564" s="41" t="s">
        <v>481</v>
      </c>
      <c r="D564" s="41"/>
      <c r="E564" s="41" t="s">
        <v>481</v>
      </c>
      <c r="F564" s="41" t="s">
        <v>481</v>
      </c>
      <c r="G564" s="61" t="s">
        <v>531</v>
      </c>
      <c r="H564" s="43">
        <v>0</v>
      </c>
      <c r="I564" s="43"/>
      <c r="J564" s="43">
        <v>0</v>
      </c>
      <c r="K564" s="46">
        <f>IFERROR(SUMIF('[1]3.外注加工費'!N:N,A:A,'[1]3.外注加工費'!P:P),"")</f>
        <v>7481</v>
      </c>
      <c r="L564" s="60" t="s">
        <v>531</v>
      </c>
      <c r="M564" s="60" t="s">
        <v>531</v>
      </c>
      <c r="N564" s="60"/>
      <c r="O564" s="60"/>
      <c r="P564" s="60"/>
      <c r="Q564" s="60"/>
      <c r="R564" s="52">
        <f ca="1">SUMIF('4.1製品別資材価格'!$A:$C,A564,'4.1製品別資材価格'!$C:$C)</f>
        <v>0</v>
      </c>
      <c r="S564" s="60" t="s">
        <v>531</v>
      </c>
      <c r="T564" s="60" t="s">
        <v>531</v>
      </c>
      <c r="U564" s="46">
        <f>IFERROR(SUMIF('4.4製品課実績'!$A:$A,'4.仕掛品(製品課)'!A564,'4.4製品課実績'!D:D),"")</f>
        <v>0</v>
      </c>
      <c r="V564" s="60" t="s">
        <v>531</v>
      </c>
      <c r="W564" s="46"/>
      <c r="X564" s="46">
        <f t="shared" si="130"/>
        <v>0</v>
      </c>
      <c r="Y564" s="60" t="s">
        <v>531</v>
      </c>
      <c r="Z564" s="60" t="s">
        <v>531</v>
      </c>
      <c r="AA564" s="46">
        <f ca="1">IFERROR(SUMIF('[1]3.外注加工費'!N:N,A:A,'[1]3.外注加工費'!S:S),"")</f>
        <v>1184814.8443989747</v>
      </c>
      <c r="AB564" s="46"/>
      <c r="AC564" s="46"/>
      <c r="AD564" s="46">
        <f t="shared" si="132"/>
        <v>7481</v>
      </c>
      <c r="AE564" s="46">
        <f t="shared" ca="1" si="133"/>
        <v>1184814.8443989747</v>
      </c>
      <c r="AF564" s="52">
        <f t="shared" ca="1" si="134"/>
        <v>158.37653313714407</v>
      </c>
      <c r="AG564" s="46">
        <f t="shared" si="135"/>
        <v>0</v>
      </c>
      <c r="AH564" s="46">
        <f t="shared" ca="1" si="136"/>
        <v>0</v>
      </c>
      <c r="AI564" s="46">
        <f>IFERROR(SUMIFS('4.3期末全在庫'!$G:$G,'4.3期末全在庫'!$B:$B,'4.仕掛品(製品課)'!A564,'4.3期末全在庫'!$K:$K,"半製品"),"")</f>
        <v>0</v>
      </c>
      <c r="AJ564" s="47"/>
      <c r="AK564" s="46">
        <f t="shared" ca="1" si="131"/>
        <v>0</v>
      </c>
      <c r="AL564" s="48"/>
      <c r="AM564" s="50"/>
      <c r="AN564" s="7"/>
      <c r="AO564" s="4">
        <v>0</v>
      </c>
      <c r="AQ564" s="3" t="str">
        <f t="shared" ca="1" si="137"/>
        <v>ok</v>
      </c>
    </row>
    <row r="565" spans="1:43" ht="13.5" customHeight="1">
      <c r="A565" s="59">
        <v>20131200001</v>
      </c>
      <c r="B565" s="41" t="s">
        <v>631</v>
      </c>
      <c r="C565" s="41" t="s">
        <v>481</v>
      </c>
      <c r="D565" s="41"/>
      <c r="E565" s="41" t="s">
        <v>481</v>
      </c>
      <c r="F565" s="41" t="s">
        <v>481</v>
      </c>
      <c r="G565" s="61" t="s">
        <v>531</v>
      </c>
      <c r="H565" s="43">
        <v>0</v>
      </c>
      <c r="I565" s="43"/>
      <c r="J565" s="43">
        <v>0</v>
      </c>
      <c r="K565" s="46">
        <f>IFERROR(SUMIF('[1]3.外注加工費'!N:N,A:A,'[1]3.外注加工費'!P:P),"")</f>
        <v>0</v>
      </c>
      <c r="L565" s="60" t="s">
        <v>531</v>
      </c>
      <c r="M565" s="60" t="s">
        <v>531</v>
      </c>
      <c r="N565" s="60"/>
      <c r="O565" s="60"/>
      <c r="P565" s="60"/>
      <c r="Q565" s="60"/>
      <c r="R565" s="52">
        <f ca="1">SUMIF('4.1製品別資材価格'!$A:$C,A565,'4.1製品別資材価格'!$C:$C)</f>
        <v>0</v>
      </c>
      <c r="S565" s="60" t="s">
        <v>531</v>
      </c>
      <c r="T565" s="60" t="s">
        <v>531</v>
      </c>
      <c r="U565" s="46">
        <f>IFERROR(SUMIF('4.4製品課実績'!$A:$A,'4.仕掛品(製品課)'!A565,'4.4製品課実績'!D:D),"")</f>
        <v>0</v>
      </c>
      <c r="V565" s="60" t="s">
        <v>531</v>
      </c>
      <c r="W565" s="46"/>
      <c r="X565" s="46">
        <f t="shared" si="130"/>
        <v>0</v>
      </c>
      <c r="Y565" s="60" t="s">
        <v>531</v>
      </c>
      <c r="Z565" s="60" t="s">
        <v>531</v>
      </c>
      <c r="AA565" s="46">
        <f>IFERROR(SUMIF('[1]3.外注加工費'!N:N,A:A,'[1]3.外注加工費'!S:S),"")</f>
        <v>0</v>
      </c>
      <c r="AB565" s="46"/>
      <c r="AC565" s="46"/>
      <c r="AD565" s="46">
        <f t="shared" si="132"/>
        <v>0</v>
      </c>
      <c r="AE565" s="46">
        <f t="shared" si="133"/>
        <v>0</v>
      </c>
      <c r="AF565" s="52">
        <f t="shared" si="134"/>
        <v>0</v>
      </c>
      <c r="AG565" s="46">
        <f t="shared" si="135"/>
        <v>0</v>
      </c>
      <c r="AH565" s="46">
        <f t="shared" si="136"/>
        <v>0</v>
      </c>
      <c r="AI565" s="46">
        <f>IFERROR(SUMIFS('4.3期末全在庫'!$G:$G,'4.3期末全在庫'!$B:$B,'4.仕掛品(製品課)'!A565,'4.3期末全在庫'!$K:$K,"半製品"),"")</f>
        <v>0</v>
      </c>
      <c r="AJ565" s="47"/>
      <c r="AK565" s="46">
        <f t="shared" si="131"/>
        <v>0</v>
      </c>
      <c r="AL565" s="48"/>
      <c r="AM565" s="50"/>
      <c r="AN565" s="7"/>
      <c r="AO565" s="4">
        <v>0</v>
      </c>
      <c r="AQ565" s="3">
        <f t="shared" ca="1" si="137"/>
        <v>0</v>
      </c>
    </row>
    <row r="566" spans="1:43" ht="13.5" customHeight="1">
      <c r="A566" s="59">
        <v>20140100068</v>
      </c>
      <c r="B566" s="41" t="s">
        <v>632</v>
      </c>
      <c r="C566" s="41" t="s">
        <v>481</v>
      </c>
      <c r="D566" s="41"/>
      <c r="E566" s="41" t="s">
        <v>481</v>
      </c>
      <c r="F566" s="41" t="s">
        <v>481</v>
      </c>
      <c r="G566" s="61" t="s">
        <v>531</v>
      </c>
      <c r="H566" s="43">
        <v>0</v>
      </c>
      <c r="I566" s="43"/>
      <c r="J566" s="43">
        <v>0</v>
      </c>
      <c r="K566" s="46">
        <f>IFERROR(SUMIF('[1]3.外注加工費'!N:N,A:A,'[1]3.外注加工費'!P:P),"")</f>
        <v>4800</v>
      </c>
      <c r="L566" s="60" t="s">
        <v>531</v>
      </c>
      <c r="M566" s="60" t="s">
        <v>531</v>
      </c>
      <c r="N566" s="60"/>
      <c r="O566" s="60"/>
      <c r="P566" s="60"/>
      <c r="Q566" s="60"/>
      <c r="R566" s="52">
        <f ca="1">SUMIF('4.1製品別資材価格'!$A:$C,A566,'4.1製品別資材価格'!$C:$C)</f>
        <v>0</v>
      </c>
      <c r="S566" s="60" t="s">
        <v>531</v>
      </c>
      <c r="T566" s="60" t="s">
        <v>531</v>
      </c>
      <c r="U566" s="46">
        <f>IFERROR(SUMIF('4.4製品課実績'!$A:$A,'4.仕掛品(製品課)'!A566,'4.4製品課実績'!D:D),"")</f>
        <v>0</v>
      </c>
      <c r="V566" s="60" t="s">
        <v>531</v>
      </c>
      <c r="W566" s="46"/>
      <c r="X566" s="46">
        <f t="shared" si="130"/>
        <v>0</v>
      </c>
      <c r="Y566" s="60" t="s">
        <v>531</v>
      </c>
      <c r="Z566" s="60" t="s">
        <v>531</v>
      </c>
      <c r="AA566" s="46">
        <f ca="1">IFERROR(SUMIF('[1]3.外注加工費'!N:N,A:A,'[1]3.外注加工費'!S:S),"")</f>
        <v>3122187.4663734133</v>
      </c>
      <c r="AB566" s="46"/>
      <c r="AC566" s="46"/>
      <c r="AD566" s="46">
        <f t="shared" si="132"/>
        <v>4800</v>
      </c>
      <c r="AE566" s="46">
        <f t="shared" ca="1" si="133"/>
        <v>3122187.4663734133</v>
      </c>
      <c r="AF566" s="52">
        <f t="shared" ca="1" si="134"/>
        <v>650.45572216112782</v>
      </c>
      <c r="AG566" s="46">
        <f t="shared" si="135"/>
        <v>0</v>
      </c>
      <c r="AH566" s="46">
        <f t="shared" ca="1" si="136"/>
        <v>0</v>
      </c>
      <c r="AI566" s="46">
        <f>IFERROR(SUMIFS('4.3期末全在庫'!$G:$G,'4.3期末全在庫'!$B:$B,'4.仕掛品(製品課)'!A566,'4.3期末全在庫'!$K:$K,"半製品"),"")</f>
        <v>0</v>
      </c>
      <c r="AJ566" s="47"/>
      <c r="AK566" s="46">
        <f t="shared" ca="1" si="131"/>
        <v>0</v>
      </c>
      <c r="AL566" s="48"/>
      <c r="AM566" s="50"/>
      <c r="AN566" s="7"/>
      <c r="AO566" s="4">
        <v>0</v>
      </c>
      <c r="AQ566" s="3" t="str">
        <f t="shared" ca="1" si="137"/>
        <v>ok</v>
      </c>
    </row>
    <row r="567" spans="1:43" ht="13.5" customHeight="1">
      <c r="A567" s="59">
        <v>20140400030</v>
      </c>
      <c r="B567" s="41" t="s">
        <v>633</v>
      </c>
      <c r="C567" s="41" t="s">
        <v>481</v>
      </c>
      <c r="D567" s="41"/>
      <c r="E567" s="41" t="s">
        <v>481</v>
      </c>
      <c r="F567" s="41" t="s">
        <v>481</v>
      </c>
      <c r="G567" s="61" t="s">
        <v>531</v>
      </c>
      <c r="H567" s="43">
        <v>0</v>
      </c>
      <c r="I567" s="43"/>
      <c r="J567" s="43">
        <v>0</v>
      </c>
      <c r="K567" s="46">
        <f>IFERROR(SUMIF('[1]3.外注加工費'!N:N,A:A,'[1]3.外注加工費'!P:P),"")</f>
        <v>0</v>
      </c>
      <c r="L567" s="60" t="s">
        <v>531</v>
      </c>
      <c r="M567" s="60" t="s">
        <v>531</v>
      </c>
      <c r="N567" s="60"/>
      <c r="O567" s="60"/>
      <c r="P567" s="60"/>
      <c r="Q567" s="60"/>
      <c r="R567" s="52">
        <f ca="1">SUMIF('4.1製品別資材価格'!$A:$C,A567,'4.1製品別資材価格'!$C:$C)</f>
        <v>0</v>
      </c>
      <c r="S567" s="60" t="s">
        <v>531</v>
      </c>
      <c r="T567" s="60" t="s">
        <v>531</v>
      </c>
      <c r="U567" s="46">
        <f>IFERROR(SUMIF('4.4製品課実績'!$A:$A,'4.仕掛品(製品課)'!A567,'4.4製品課実績'!D:D),"")</f>
        <v>0</v>
      </c>
      <c r="V567" s="60" t="s">
        <v>531</v>
      </c>
      <c r="W567" s="46"/>
      <c r="X567" s="46">
        <f t="shared" si="130"/>
        <v>0</v>
      </c>
      <c r="Y567" s="60" t="s">
        <v>531</v>
      </c>
      <c r="Z567" s="60" t="s">
        <v>531</v>
      </c>
      <c r="AA567" s="46">
        <f>IFERROR(SUMIF('[1]3.外注加工費'!N:N,A:A,'[1]3.外注加工費'!S:S),"")</f>
        <v>0</v>
      </c>
      <c r="AB567" s="46"/>
      <c r="AC567" s="46"/>
      <c r="AD567" s="46">
        <f t="shared" si="132"/>
        <v>0</v>
      </c>
      <c r="AE567" s="46">
        <f t="shared" si="133"/>
        <v>0</v>
      </c>
      <c r="AF567" s="52">
        <f t="shared" si="134"/>
        <v>0</v>
      </c>
      <c r="AG567" s="46">
        <f t="shared" si="135"/>
        <v>0</v>
      </c>
      <c r="AH567" s="46">
        <f t="shared" si="136"/>
        <v>0</v>
      </c>
      <c r="AI567" s="46">
        <f>IFERROR(SUMIFS('4.3期末全在庫'!$G:$G,'4.3期末全在庫'!$B:$B,'4.仕掛品(製品課)'!A567,'4.3期末全在庫'!$K:$K,"半製品"),"")</f>
        <v>0</v>
      </c>
      <c r="AJ567" s="47"/>
      <c r="AK567" s="46">
        <f t="shared" si="131"/>
        <v>0</v>
      </c>
      <c r="AL567" s="48"/>
      <c r="AM567" s="50"/>
      <c r="AN567" s="7"/>
      <c r="AO567" s="4">
        <v>0</v>
      </c>
      <c r="AQ567" s="3">
        <f t="shared" ca="1" si="137"/>
        <v>0</v>
      </c>
    </row>
    <row r="568" spans="1:43" ht="13.5" customHeight="1">
      <c r="A568" s="59">
        <v>20140700032</v>
      </c>
      <c r="B568" s="41" t="s">
        <v>634</v>
      </c>
      <c r="C568" s="41" t="s">
        <v>481</v>
      </c>
      <c r="D568" s="41"/>
      <c r="E568" s="41" t="s">
        <v>481</v>
      </c>
      <c r="F568" s="41" t="s">
        <v>481</v>
      </c>
      <c r="G568" s="61" t="s">
        <v>531</v>
      </c>
      <c r="H568" s="43">
        <v>0</v>
      </c>
      <c r="I568" s="43"/>
      <c r="J568" s="43">
        <v>0</v>
      </c>
      <c r="K568" s="46">
        <f>IFERROR(SUMIF('[1]3.外注加工費'!N:N,A:A,'[1]3.外注加工費'!P:P),"")</f>
        <v>5250</v>
      </c>
      <c r="L568" s="60" t="s">
        <v>531</v>
      </c>
      <c r="M568" s="60" t="s">
        <v>531</v>
      </c>
      <c r="N568" s="60"/>
      <c r="O568" s="60"/>
      <c r="P568" s="60"/>
      <c r="Q568" s="60"/>
      <c r="R568" s="52">
        <f ca="1">SUMIF('4.1製品別資材価格'!$A:$C,A568,'4.1製品別資材価格'!$C:$C)</f>
        <v>0</v>
      </c>
      <c r="S568" s="60" t="s">
        <v>531</v>
      </c>
      <c r="T568" s="60" t="s">
        <v>531</v>
      </c>
      <c r="U568" s="46">
        <f>IFERROR(SUMIF('4.4製品課実績'!$A:$A,'4.仕掛品(製品課)'!A568,'4.4製品課実績'!D:D),"")</f>
        <v>0</v>
      </c>
      <c r="V568" s="60" t="s">
        <v>531</v>
      </c>
      <c r="W568" s="46"/>
      <c r="X568" s="46">
        <f t="shared" si="130"/>
        <v>0</v>
      </c>
      <c r="Y568" s="60" t="s">
        <v>531</v>
      </c>
      <c r="Z568" s="60" t="s">
        <v>531</v>
      </c>
      <c r="AA568" s="46">
        <f ca="1">IFERROR(SUMIF('[1]3.外注加工費'!N:N,A:A,'[1]3.外注加工費'!S:S),"")</f>
        <v>3731206.0498141609</v>
      </c>
      <c r="AB568" s="46"/>
      <c r="AC568" s="46"/>
      <c r="AD568" s="46">
        <f t="shared" si="132"/>
        <v>5250</v>
      </c>
      <c r="AE568" s="46">
        <f t="shared" ca="1" si="133"/>
        <v>3731206.0498141609</v>
      </c>
      <c r="AF568" s="52">
        <f t="shared" ca="1" si="134"/>
        <v>710.70591425031637</v>
      </c>
      <c r="AG568" s="46">
        <f t="shared" si="135"/>
        <v>0</v>
      </c>
      <c r="AH568" s="46">
        <f t="shared" ca="1" si="136"/>
        <v>0</v>
      </c>
      <c r="AI568" s="46">
        <f>IFERROR(SUMIFS('4.3期末全在庫'!$G:$G,'4.3期末全在庫'!$B:$B,'4.仕掛品(製品課)'!A568,'4.3期末全在庫'!$K:$K,"半製品"),"")</f>
        <v>0</v>
      </c>
      <c r="AJ568" s="47"/>
      <c r="AK568" s="46">
        <f t="shared" ca="1" si="131"/>
        <v>0</v>
      </c>
      <c r="AL568" s="48"/>
      <c r="AM568" s="50"/>
      <c r="AN568" s="7"/>
      <c r="AO568" s="4">
        <v>0</v>
      </c>
      <c r="AQ568" s="3" t="str">
        <f t="shared" ca="1" si="137"/>
        <v>ok</v>
      </c>
    </row>
    <row r="569" spans="1:43" ht="13.5" customHeight="1">
      <c r="A569" s="59">
        <v>20140900033</v>
      </c>
      <c r="B569" s="41" t="s">
        <v>635</v>
      </c>
      <c r="C569" s="41" t="s">
        <v>481</v>
      </c>
      <c r="D569" s="41"/>
      <c r="E569" s="41" t="s">
        <v>481</v>
      </c>
      <c r="F569" s="41" t="s">
        <v>481</v>
      </c>
      <c r="G569" s="61" t="s">
        <v>531</v>
      </c>
      <c r="H569" s="43">
        <v>0</v>
      </c>
      <c r="I569" s="43"/>
      <c r="J569" s="43">
        <v>0</v>
      </c>
      <c r="K569" s="46">
        <f>IFERROR(SUMIF('[1]3.外注加工費'!N:N,A:A,'[1]3.外注加工費'!P:P),"")</f>
        <v>2100</v>
      </c>
      <c r="L569" s="60" t="s">
        <v>531</v>
      </c>
      <c r="M569" s="60" t="s">
        <v>531</v>
      </c>
      <c r="N569" s="60"/>
      <c r="O569" s="60"/>
      <c r="P569" s="60"/>
      <c r="Q569" s="60"/>
      <c r="R569" s="52">
        <f ca="1">SUMIF('4.1製品別資材価格'!$A:$C,A569,'4.1製品別資材価格'!$C:$C)</f>
        <v>0</v>
      </c>
      <c r="S569" s="60" t="s">
        <v>531</v>
      </c>
      <c r="T569" s="60" t="s">
        <v>531</v>
      </c>
      <c r="U569" s="46">
        <f>IFERROR(SUMIF('4.4製品課実績'!$A:$A,'4.仕掛品(製品課)'!A569,'4.4製品課実績'!D:D),"")</f>
        <v>0</v>
      </c>
      <c r="V569" s="60" t="s">
        <v>531</v>
      </c>
      <c r="W569" s="46"/>
      <c r="X569" s="46">
        <f t="shared" si="130"/>
        <v>0</v>
      </c>
      <c r="Y569" s="60" t="s">
        <v>531</v>
      </c>
      <c r="Z569" s="60" t="s">
        <v>531</v>
      </c>
      <c r="AA569" s="46">
        <f ca="1">IFERROR(SUMIF('[1]3.外注加工費'!N:N,A:A,'[1]3.外注加工費'!S:S),"")</f>
        <v>1178275.5946781561</v>
      </c>
      <c r="AB569" s="46"/>
      <c r="AC569" s="46"/>
      <c r="AD569" s="46">
        <f t="shared" si="132"/>
        <v>2100</v>
      </c>
      <c r="AE569" s="46">
        <f t="shared" ca="1" si="133"/>
        <v>1178275.5946781561</v>
      </c>
      <c r="AF569" s="52">
        <f t="shared" ca="1" si="134"/>
        <v>561.08361651340761</v>
      </c>
      <c r="AG569" s="46">
        <f t="shared" si="135"/>
        <v>0</v>
      </c>
      <c r="AH569" s="46">
        <f t="shared" ca="1" si="136"/>
        <v>0</v>
      </c>
      <c r="AI569" s="46">
        <f>IFERROR(SUMIFS('4.3期末全在庫'!$G:$G,'4.3期末全在庫'!$B:$B,'4.仕掛品(製品課)'!A569,'4.3期末全在庫'!$K:$K,"半製品"),"")</f>
        <v>0</v>
      </c>
      <c r="AJ569" s="47"/>
      <c r="AK569" s="46">
        <f t="shared" ca="1" si="131"/>
        <v>0</v>
      </c>
      <c r="AL569" s="48"/>
      <c r="AM569" s="50"/>
      <c r="AN569" s="7"/>
      <c r="AO569" s="4">
        <v>0</v>
      </c>
      <c r="AQ569" s="3" t="str">
        <f t="shared" ca="1" si="137"/>
        <v>ok</v>
      </c>
    </row>
    <row r="570" spans="1:43" ht="13.5" customHeight="1">
      <c r="A570" s="59">
        <v>20140900035</v>
      </c>
      <c r="B570" s="41" t="s">
        <v>636</v>
      </c>
      <c r="C570" s="41" t="s">
        <v>481</v>
      </c>
      <c r="D570" s="41"/>
      <c r="E570" s="41" t="s">
        <v>481</v>
      </c>
      <c r="F570" s="41" t="s">
        <v>481</v>
      </c>
      <c r="G570" s="61" t="s">
        <v>531</v>
      </c>
      <c r="H570" s="43">
        <v>0</v>
      </c>
      <c r="I570" s="43"/>
      <c r="J570" s="43">
        <v>0</v>
      </c>
      <c r="K570" s="46">
        <f>IFERROR(SUMIF('[1]3.外注加工費'!N:N,A:A,'[1]3.外注加工費'!P:P),"")</f>
        <v>500</v>
      </c>
      <c r="L570" s="60" t="s">
        <v>531</v>
      </c>
      <c r="M570" s="60" t="s">
        <v>531</v>
      </c>
      <c r="N570" s="60"/>
      <c r="O570" s="60"/>
      <c r="P570" s="60"/>
      <c r="Q570" s="60"/>
      <c r="R570" s="52">
        <f ca="1">SUMIF('4.1製品別資材価格'!$A:$C,A570,'4.1製品別資材価格'!$C:$C)</f>
        <v>0</v>
      </c>
      <c r="S570" s="60" t="s">
        <v>531</v>
      </c>
      <c r="T570" s="60" t="s">
        <v>531</v>
      </c>
      <c r="U570" s="46">
        <f>IFERROR(SUMIF('4.4製品課実績'!$A:$A,'4.仕掛品(製品課)'!A570,'4.4製品課実績'!D:D),"")</f>
        <v>0</v>
      </c>
      <c r="V570" s="60" t="s">
        <v>531</v>
      </c>
      <c r="W570" s="46"/>
      <c r="X570" s="46">
        <f t="shared" si="130"/>
        <v>0</v>
      </c>
      <c r="Y570" s="60" t="s">
        <v>531</v>
      </c>
      <c r="Z570" s="60" t="s">
        <v>531</v>
      </c>
      <c r="AA570" s="46">
        <f ca="1">IFERROR(SUMIF('[1]3.外注加工費'!N:N,A:A,'[1]3.外注加工費'!S:S),"")</f>
        <v>149622.29773690872</v>
      </c>
      <c r="AB570" s="46"/>
      <c r="AC570" s="46"/>
      <c r="AD570" s="46">
        <f t="shared" si="132"/>
        <v>500</v>
      </c>
      <c r="AE570" s="46">
        <f t="shared" ca="1" si="133"/>
        <v>149622.29773690872</v>
      </c>
      <c r="AF570" s="52">
        <f t="shared" ca="1" si="134"/>
        <v>299.24459547381741</v>
      </c>
      <c r="AG570" s="46">
        <f t="shared" si="135"/>
        <v>0</v>
      </c>
      <c r="AH570" s="46">
        <f t="shared" ca="1" si="136"/>
        <v>0</v>
      </c>
      <c r="AI570" s="46">
        <f>IFERROR(SUMIFS('4.3期末全在庫'!$G:$G,'4.3期末全在庫'!$B:$B,'4.仕掛品(製品課)'!A570,'4.3期末全在庫'!$K:$K,"半製品"),"")</f>
        <v>0</v>
      </c>
      <c r="AJ570" s="47"/>
      <c r="AK570" s="46">
        <f t="shared" ca="1" si="131"/>
        <v>0</v>
      </c>
      <c r="AL570" s="48"/>
      <c r="AM570" s="50"/>
      <c r="AN570" s="7"/>
      <c r="AO570" s="4">
        <v>0</v>
      </c>
      <c r="AQ570" s="3" t="str">
        <f t="shared" ca="1" si="137"/>
        <v>ok</v>
      </c>
    </row>
    <row r="571" spans="1:43" ht="13.5" customHeight="1">
      <c r="A571" s="59">
        <v>20141000035</v>
      </c>
      <c r="B571" s="41" t="s">
        <v>637</v>
      </c>
      <c r="C571" s="41" t="s">
        <v>481</v>
      </c>
      <c r="D571" s="41"/>
      <c r="E571" s="41" t="s">
        <v>481</v>
      </c>
      <c r="F571" s="41" t="s">
        <v>481</v>
      </c>
      <c r="G571" s="61" t="s">
        <v>531</v>
      </c>
      <c r="H571" s="43">
        <v>0</v>
      </c>
      <c r="I571" s="43"/>
      <c r="J571" s="43">
        <v>0</v>
      </c>
      <c r="K571" s="46">
        <f>IFERROR(SUMIF('[1]3.外注加工費'!N:N,A:A,'[1]3.外注加工費'!P:P),"")</f>
        <v>0</v>
      </c>
      <c r="L571" s="60" t="s">
        <v>531</v>
      </c>
      <c r="M571" s="60" t="s">
        <v>531</v>
      </c>
      <c r="N571" s="60"/>
      <c r="O571" s="60"/>
      <c r="P571" s="60"/>
      <c r="Q571" s="60"/>
      <c r="R571" s="52">
        <f ca="1">SUMIF('4.1製品別資材価格'!$A:$C,A571,'4.1製品別資材価格'!$C:$C)</f>
        <v>0</v>
      </c>
      <c r="S571" s="60" t="s">
        <v>531</v>
      </c>
      <c r="T571" s="60" t="s">
        <v>531</v>
      </c>
      <c r="U571" s="46">
        <f>IFERROR(SUMIF('4.4製品課実績'!$A:$A,'4.仕掛品(製品課)'!A571,'4.4製品課実績'!D:D),"")</f>
        <v>0</v>
      </c>
      <c r="V571" s="60" t="s">
        <v>531</v>
      </c>
      <c r="W571" s="46"/>
      <c r="X571" s="46">
        <f t="shared" si="130"/>
        <v>0</v>
      </c>
      <c r="Y571" s="60" t="s">
        <v>531</v>
      </c>
      <c r="Z571" s="60" t="s">
        <v>531</v>
      </c>
      <c r="AA571" s="46">
        <f>IFERROR(SUMIF('[1]3.外注加工費'!N:N,A:A,'[1]3.外注加工費'!S:S),"")</f>
        <v>0</v>
      </c>
      <c r="AB571" s="46"/>
      <c r="AC571" s="46"/>
      <c r="AD571" s="46">
        <f t="shared" si="132"/>
        <v>0</v>
      </c>
      <c r="AE571" s="46">
        <f t="shared" si="133"/>
        <v>0</v>
      </c>
      <c r="AF571" s="52">
        <f t="shared" si="134"/>
        <v>0</v>
      </c>
      <c r="AG571" s="46">
        <f t="shared" si="135"/>
        <v>0</v>
      </c>
      <c r="AH571" s="46">
        <f t="shared" si="136"/>
        <v>0</v>
      </c>
      <c r="AI571" s="46">
        <f>IFERROR(SUMIFS('4.3期末全在庫'!$G:$G,'4.3期末全在庫'!$B:$B,'4.仕掛品(製品課)'!A571,'4.3期末全在庫'!$K:$K,"半製品"),"")</f>
        <v>0</v>
      </c>
      <c r="AJ571" s="47"/>
      <c r="AK571" s="46">
        <f t="shared" si="131"/>
        <v>0</v>
      </c>
      <c r="AL571" s="48"/>
      <c r="AM571" s="50"/>
      <c r="AN571" s="7"/>
      <c r="AO571" s="4">
        <v>0</v>
      </c>
      <c r="AQ571" s="3">
        <f t="shared" ca="1" si="137"/>
        <v>0</v>
      </c>
    </row>
    <row r="572" spans="1:43" ht="13.5" customHeight="1">
      <c r="A572" s="59">
        <v>20141200001</v>
      </c>
      <c r="B572" s="41" t="s">
        <v>638</v>
      </c>
      <c r="C572" s="41" t="s">
        <v>481</v>
      </c>
      <c r="D572" s="41"/>
      <c r="E572" s="41" t="s">
        <v>481</v>
      </c>
      <c r="F572" s="41" t="s">
        <v>481</v>
      </c>
      <c r="G572" s="61" t="s">
        <v>531</v>
      </c>
      <c r="H572" s="43">
        <v>0</v>
      </c>
      <c r="I572" s="43"/>
      <c r="J572" s="43">
        <v>0</v>
      </c>
      <c r="K572" s="46">
        <f>IFERROR(SUMIF('[1]3.外注加工費'!N:N,A:A,'[1]3.外注加工費'!P:P),"")</f>
        <v>8592</v>
      </c>
      <c r="L572" s="60" t="s">
        <v>531</v>
      </c>
      <c r="M572" s="60" t="s">
        <v>531</v>
      </c>
      <c r="N572" s="60"/>
      <c r="O572" s="60"/>
      <c r="P572" s="60"/>
      <c r="Q572" s="60"/>
      <c r="R572" s="52">
        <f ca="1">SUMIF('4.1製品別資材価格'!$A:$C,A572,'4.1製品別資材価格'!$C:$C)</f>
        <v>0</v>
      </c>
      <c r="S572" s="60" t="s">
        <v>531</v>
      </c>
      <c r="T572" s="60" t="s">
        <v>531</v>
      </c>
      <c r="U572" s="46">
        <f>IFERROR(SUMIF('4.4製品課実績'!$A:$A,'4.仕掛品(製品課)'!A572,'4.4製品課実績'!D:D),"")</f>
        <v>0</v>
      </c>
      <c r="V572" s="60" t="s">
        <v>531</v>
      </c>
      <c r="W572" s="46"/>
      <c r="X572" s="46">
        <f t="shared" si="130"/>
        <v>0</v>
      </c>
      <c r="Y572" s="60" t="s">
        <v>531</v>
      </c>
      <c r="Z572" s="60" t="s">
        <v>531</v>
      </c>
      <c r="AA572" s="46">
        <f ca="1">IFERROR(SUMIF('[1]3.外注加工費'!N:N,A:A,'[1]3.外注加工費'!S:S),"")</f>
        <v>2083607.9708948727</v>
      </c>
      <c r="AB572" s="46"/>
      <c r="AC572" s="46"/>
      <c r="AD572" s="46">
        <f t="shared" si="132"/>
        <v>8592</v>
      </c>
      <c r="AE572" s="46">
        <f t="shared" ca="1" si="133"/>
        <v>2083607.9708948727</v>
      </c>
      <c r="AF572" s="52">
        <f t="shared" ca="1" si="134"/>
        <v>242.50558320471052</v>
      </c>
      <c r="AG572" s="46">
        <f t="shared" si="135"/>
        <v>0</v>
      </c>
      <c r="AH572" s="46">
        <f t="shared" ca="1" si="136"/>
        <v>0</v>
      </c>
      <c r="AI572" s="46">
        <f>IFERROR(SUMIFS('4.3期末全在庫'!$G:$G,'4.3期末全在庫'!$B:$B,'4.仕掛品(製品課)'!A572,'4.3期末全在庫'!$K:$K,"半製品"),"")</f>
        <v>0</v>
      </c>
      <c r="AJ572" s="47"/>
      <c r="AK572" s="46">
        <f t="shared" ca="1" si="131"/>
        <v>0</v>
      </c>
      <c r="AL572" s="48"/>
      <c r="AM572" s="50"/>
      <c r="AN572" s="7"/>
      <c r="AO572" s="4">
        <v>0</v>
      </c>
      <c r="AQ572" s="3" t="str">
        <f t="shared" ca="1" si="137"/>
        <v>ok</v>
      </c>
    </row>
    <row r="573" spans="1:43" ht="13.5" customHeight="1">
      <c r="A573" s="59">
        <v>20141200002</v>
      </c>
      <c r="B573" s="41" t="s">
        <v>639</v>
      </c>
      <c r="C573" s="41" t="s">
        <v>481</v>
      </c>
      <c r="D573" s="41"/>
      <c r="E573" s="41" t="s">
        <v>481</v>
      </c>
      <c r="F573" s="41" t="s">
        <v>481</v>
      </c>
      <c r="G573" s="61" t="s">
        <v>531</v>
      </c>
      <c r="H573" s="43">
        <v>0</v>
      </c>
      <c r="I573" s="43"/>
      <c r="J573" s="43">
        <v>0</v>
      </c>
      <c r="K573" s="46">
        <f>IFERROR(SUMIF('[1]3.外注加工費'!N:N,A:A,'[1]3.外注加工費'!P:P),"")</f>
        <v>0</v>
      </c>
      <c r="L573" s="60" t="s">
        <v>531</v>
      </c>
      <c r="M573" s="60" t="s">
        <v>531</v>
      </c>
      <c r="N573" s="60"/>
      <c r="O573" s="60"/>
      <c r="P573" s="60"/>
      <c r="Q573" s="60"/>
      <c r="R573" s="52">
        <f ca="1">SUMIF('4.1製品別資材価格'!$A:$C,A573,'4.1製品別資材価格'!$C:$C)</f>
        <v>0</v>
      </c>
      <c r="S573" s="60" t="s">
        <v>531</v>
      </c>
      <c r="T573" s="60" t="s">
        <v>531</v>
      </c>
      <c r="U573" s="46">
        <f>IFERROR(SUMIF('4.4製品課実績'!$A:$A,'4.仕掛品(製品課)'!A573,'4.4製品課実績'!D:D),"")</f>
        <v>0</v>
      </c>
      <c r="V573" s="60" t="s">
        <v>531</v>
      </c>
      <c r="W573" s="46"/>
      <c r="X573" s="46">
        <f t="shared" si="130"/>
        <v>0</v>
      </c>
      <c r="Y573" s="60" t="s">
        <v>531</v>
      </c>
      <c r="Z573" s="60" t="s">
        <v>531</v>
      </c>
      <c r="AA573" s="46">
        <f>IFERROR(SUMIF('[1]3.外注加工費'!N:N,A:A,'[1]3.外注加工費'!S:S),"")</f>
        <v>0</v>
      </c>
      <c r="AB573" s="46"/>
      <c r="AC573" s="46"/>
      <c r="AD573" s="46">
        <f t="shared" si="132"/>
        <v>0</v>
      </c>
      <c r="AE573" s="46">
        <f t="shared" si="133"/>
        <v>0</v>
      </c>
      <c r="AF573" s="52">
        <f t="shared" si="134"/>
        <v>0</v>
      </c>
      <c r="AG573" s="46">
        <f t="shared" si="135"/>
        <v>0</v>
      </c>
      <c r="AH573" s="46">
        <f t="shared" si="136"/>
        <v>0</v>
      </c>
      <c r="AI573" s="46">
        <f>IFERROR(SUMIFS('4.3期末全在庫'!$G:$G,'4.3期末全在庫'!$B:$B,'4.仕掛品(製品課)'!A573,'4.3期末全在庫'!$K:$K,"半製品"),"")</f>
        <v>0</v>
      </c>
      <c r="AJ573" s="47"/>
      <c r="AK573" s="46">
        <f t="shared" si="131"/>
        <v>0</v>
      </c>
      <c r="AL573" s="48"/>
      <c r="AM573" s="50"/>
      <c r="AN573" s="7"/>
      <c r="AO573" s="4">
        <v>0</v>
      </c>
      <c r="AQ573" s="3">
        <f t="shared" ca="1" si="137"/>
        <v>0</v>
      </c>
    </row>
    <row r="574" spans="1:43" ht="13.5" customHeight="1">
      <c r="A574" s="59">
        <v>20151200006</v>
      </c>
      <c r="B574" s="41" t="s">
        <v>640</v>
      </c>
      <c r="C574" s="41" t="s">
        <v>481</v>
      </c>
      <c r="D574" s="41"/>
      <c r="E574" s="41" t="s">
        <v>481</v>
      </c>
      <c r="F574" s="41" t="s">
        <v>481</v>
      </c>
      <c r="G574" s="61" t="s">
        <v>531</v>
      </c>
      <c r="H574" s="43">
        <v>0</v>
      </c>
      <c r="I574" s="43"/>
      <c r="J574" s="43">
        <v>0</v>
      </c>
      <c r="K574" s="46">
        <f>IFERROR(SUMIF('[1]3.外注加工費'!N:N,A:A,'[1]3.外注加工費'!P:P),"")</f>
        <v>0</v>
      </c>
      <c r="L574" s="60" t="s">
        <v>531</v>
      </c>
      <c r="M574" s="60" t="s">
        <v>531</v>
      </c>
      <c r="N574" s="60"/>
      <c r="O574" s="60"/>
      <c r="P574" s="60"/>
      <c r="Q574" s="60"/>
      <c r="R574" s="52">
        <f ca="1">SUMIF('4.1製品別資材価格'!$A:$C,A574,'4.1製品別資材価格'!$C:$C)</f>
        <v>0</v>
      </c>
      <c r="S574" s="60" t="s">
        <v>531</v>
      </c>
      <c r="T574" s="60" t="s">
        <v>531</v>
      </c>
      <c r="U574" s="46">
        <f>IFERROR(SUMIF('4.4製品課実績'!$A:$A,'4.仕掛品(製品課)'!A574,'4.4製品課実績'!D:D),"")</f>
        <v>0</v>
      </c>
      <c r="V574" s="60" t="s">
        <v>531</v>
      </c>
      <c r="W574" s="46"/>
      <c r="X574" s="46">
        <f t="shared" si="130"/>
        <v>0</v>
      </c>
      <c r="Y574" s="60" t="s">
        <v>531</v>
      </c>
      <c r="Z574" s="60" t="s">
        <v>531</v>
      </c>
      <c r="AA574" s="46">
        <f>IFERROR(SUMIF('[1]3.外注加工費'!N:N,A:A,'[1]3.外注加工費'!S:S),"")</f>
        <v>0</v>
      </c>
      <c r="AB574" s="46"/>
      <c r="AC574" s="46"/>
      <c r="AD574" s="46">
        <f t="shared" si="132"/>
        <v>0</v>
      </c>
      <c r="AE574" s="46">
        <f t="shared" si="133"/>
        <v>0</v>
      </c>
      <c r="AF574" s="52">
        <f t="shared" si="134"/>
        <v>0</v>
      </c>
      <c r="AG574" s="46">
        <f t="shared" si="135"/>
        <v>0</v>
      </c>
      <c r="AH574" s="46">
        <f t="shared" si="136"/>
        <v>0</v>
      </c>
      <c r="AI574" s="46">
        <f>IFERROR(SUMIFS('4.3期末全在庫'!$G:$G,'4.3期末全在庫'!$B:$B,'4.仕掛品(製品課)'!A574,'4.3期末全在庫'!$K:$K,"半製品"),"")</f>
        <v>0</v>
      </c>
      <c r="AJ574" s="47"/>
      <c r="AK574" s="46">
        <f t="shared" si="131"/>
        <v>0</v>
      </c>
      <c r="AL574" s="48"/>
      <c r="AM574" s="50"/>
      <c r="AN574" s="7"/>
      <c r="AO574" s="4">
        <v>0</v>
      </c>
      <c r="AQ574" s="3">
        <f t="shared" ca="1" si="137"/>
        <v>0</v>
      </c>
    </row>
    <row r="575" spans="1:43" ht="13.5" customHeight="1">
      <c r="A575" s="59">
        <v>20151200010</v>
      </c>
      <c r="B575" s="41" t="s">
        <v>641</v>
      </c>
      <c r="C575" s="41" t="s">
        <v>481</v>
      </c>
      <c r="D575" s="41"/>
      <c r="E575" s="41" t="s">
        <v>481</v>
      </c>
      <c r="F575" s="41" t="s">
        <v>481</v>
      </c>
      <c r="G575" s="61" t="s">
        <v>531</v>
      </c>
      <c r="H575" s="43">
        <v>0</v>
      </c>
      <c r="I575" s="43"/>
      <c r="J575" s="43">
        <v>0</v>
      </c>
      <c r="K575" s="46">
        <f>IFERROR(SUMIF('[1]3.外注加工費'!N:N,A:A,'[1]3.外注加工費'!P:P),"")</f>
        <v>0</v>
      </c>
      <c r="L575" s="60" t="s">
        <v>531</v>
      </c>
      <c r="M575" s="60" t="s">
        <v>531</v>
      </c>
      <c r="N575" s="60"/>
      <c r="O575" s="60"/>
      <c r="P575" s="60"/>
      <c r="Q575" s="60"/>
      <c r="R575" s="52">
        <f ca="1">SUMIF('4.1製品別資材価格'!$A:$C,A575,'4.1製品別資材価格'!$C:$C)</f>
        <v>0</v>
      </c>
      <c r="S575" s="60" t="s">
        <v>531</v>
      </c>
      <c r="T575" s="60" t="s">
        <v>531</v>
      </c>
      <c r="U575" s="46">
        <f>IFERROR(SUMIF('4.4製品課実績'!$A:$A,'4.仕掛品(製品課)'!A575,'4.4製品課実績'!D:D),"")</f>
        <v>0</v>
      </c>
      <c r="V575" s="60" t="s">
        <v>531</v>
      </c>
      <c r="W575" s="46"/>
      <c r="X575" s="46">
        <f t="shared" si="130"/>
        <v>0</v>
      </c>
      <c r="Y575" s="60" t="s">
        <v>531</v>
      </c>
      <c r="Z575" s="60" t="s">
        <v>531</v>
      </c>
      <c r="AA575" s="46">
        <f>IFERROR(SUMIF('[1]3.外注加工費'!N:N,A:A,'[1]3.外注加工費'!S:S),"")</f>
        <v>0</v>
      </c>
      <c r="AB575" s="46"/>
      <c r="AC575" s="46"/>
      <c r="AD575" s="46">
        <f t="shared" si="132"/>
        <v>0</v>
      </c>
      <c r="AE575" s="46">
        <f t="shared" si="133"/>
        <v>0</v>
      </c>
      <c r="AF575" s="52">
        <f t="shared" si="134"/>
        <v>0</v>
      </c>
      <c r="AG575" s="46">
        <f t="shared" si="135"/>
        <v>0</v>
      </c>
      <c r="AH575" s="46">
        <f t="shared" si="136"/>
        <v>0</v>
      </c>
      <c r="AI575" s="46">
        <f>IFERROR(SUMIFS('4.3期末全在庫'!$G:$G,'4.3期末全在庫'!$B:$B,'4.仕掛品(製品課)'!A575,'4.3期末全在庫'!$K:$K,"半製品"),"")</f>
        <v>0</v>
      </c>
      <c r="AJ575" s="47"/>
      <c r="AK575" s="46">
        <f t="shared" si="131"/>
        <v>0</v>
      </c>
      <c r="AL575" s="48"/>
      <c r="AM575" s="50"/>
      <c r="AN575" s="7"/>
      <c r="AO575" s="4">
        <v>0</v>
      </c>
      <c r="AQ575" s="3">
        <f t="shared" ca="1" si="137"/>
        <v>0</v>
      </c>
    </row>
    <row r="576" spans="1:43" ht="13.5" customHeight="1">
      <c r="A576" s="59">
        <v>20161100023</v>
      </c>
      <c r="B576" s="41" t="s">
        <v>642</v>
      </c>
      <c r="C576" s="41" t="s">
        <v>481</v>
      </c>
      <c r="D576" s="41"/>
      <c r="E576" s="41" t="s">
        <v>481</v>
      </c>
      <c r="F576" s="41" t="s">
        <v>481</v>
      </c>
      <c r="G576" s="61" t="s">
        <v>531</v>
      </c>
      <c r="H576" s="43">
        <v>0</v>
      </c>
      <c r="I576" s="43"/>
      <c r="J576" s="43">
        <v>0</v>
      </c>
      <c r="K576" s="46">
        <f>IFERROR(SUMIF('[1]3.外注加工費'!N:N,A:A,'[1]3.外注加工費'!P:P),"")</f>
        <v>0</v>
      </c>
      <c r="L576" s="60" t="s">
        <v>531</v>
      </c>
      <c r="M576" s="60" t="s">
        <v>531</v>
      </c>
      <c r="N576" s="60"/>
      <c r="O576" s="60"/>
      <c r="P576" s="60"/>
      <c r="Q576" s="60"/>
      <c r="R576" s="52">
        <f ca="1">SUMIF('4.1製品別資材価格'!$A:$C,A576,'4.1製品別資材価格'!$C:$C)</f>
        <v>0</v>
      </c>
      <c r="S576" s="60" t="s">
        <v>531</v>
      </c>
      <c r="T576" s="60" t="s">
        <v>531</v>
      </c>
      <c r="U576" s="46">
        <f>IFERROR(SUMIF('4.4製品課実績'!$A:$A,'4.仕掛品(製品課)'!A576,'4.4製品課実績'!D:D),"")</f>
        <v>0</v>
      </c>
      <c r="V576" s="60" t="s">
        <v>531</v>
      </c>
      <c r="W576" s="46"/>
      <c r="X576" s="46">
        <f t="shared" si="130"/>
        <v>0</v>
      </c>
      <c r="Y576" s="60" t="s">
        <v>531</v>
      </c>
      <c r="Z576" s="60" t="s">
        <v>531</v>
      </c>
      <c r="AA576" s="46">
        <f>IFERROR(SUMIF('[1]3.外注加工費'!N:N,A:A,'[1]3.外注加工費'!S:S),"")</f>
        <v>0</v>
      </c>
      <c r="AB576" s="46"/>
      <c r="AC576" s="46"/>
      <c r="AD576" s="46">
        <f t="shared" si="132"/>
        <v>0</v>
      </c>
      <c r="AE576" s="46">
        <f t="shared" si="133"/>
        <v>0</v>
      </c>
      <c r="AF576" s="52">
        <f t="shared" si="134"/>
        <v>0</v>
      </c>
      <c r="AG576" s="46">
        <f t="shared" si="135"/>
        <v>0</v>
      </c>
      <c r="AH576" s="46">
        <f t="shared" si="136"/>
        <v>0</v>
      </c>
      <c r="AI576" s="46">
        <f>IFERROR(SUMIFS('4.3期末全在庫'!$G:$G,'4.3期末全在庫'!$B:$B,'4.仕掛品(製品課)'!A576,'4.3期末全在庫'!$K:$K,"半製品"),"")</f>
        <v>0</v>
      </c>
      <c r="AJ576" s="47"/>
      <c r="AK576" s="46">
        <f t="shared" si="131"/>
        <v>0</v>
      </c>
      <c r="AL576" s="48"/>
      <c r="AM576" s="50"/>
      <c r="AN576" s="7"/>
      <c r="AO576" s="4">
        <v>0</v>
      </c>
      <c r="AQ576" s="3">
        <f t="shared" ca="1" si="137"/>
        <v>0</v>
      </c>
    </row>
    <row r="577" spans="1:43" ht="13.5" customHeight="1">
      <c r="A577" s="59">
        <v>20170300006</v>
      </c>
      <c r="B577" s="41" t="s">
        <v>643</v>
      </c>
      <c r="C577" s="41" t="s">
        <v>481</v>
      </c>
      <c r="D577" s="41"/>
      <c r="E577" s="41" t="s">
        <v>481</v>
      </c>
      <c r="F577" s="41" t="s">
        <v>481</v>
      </c>
      <c r="G577" s="61" t="s">
        <v>531</v>
      </c>
      <c r="H577" s="43">
        <v>0</v>
      </c>
      <c r="I577" s="43"/>
      <c r="J577" s="43">
        <v>0</v>
      </c>
      <c r="K577" s="46">
        <f>IFERROR(SUMIF('[1]3.外注加工費'!N:N,A:A,'[1]3.外注加工費'!P:P),"")</f>
        <v>9972</v>
      </c>
      <c r="L577" s="60" t="s">
        <v>531</v>
      </c>
      <c r="M577" s="60" t="s">
        <v>531</v>
      </c>
      <c r="N577" s="60"/>
      <c r="O577" s="60"/>
      <c r="P577" s="60"/>
      <c r="Q577" s="60"/>
      <c r="R577" s="52">
        <f ca="1">SUMIF('4.1製品別資材価格'!$A:$C,A577,'4.1製品別資材価格'!$C:$C)</f>
        <v>0</v>
      </c>
      <c r="S577" s="60" t="s">
        <v>531</v>
      </c>
      <c r="T577" s="60" t="s">
        <v>531</v>
      </c>
      <c r="U577" s="46">
        <f>IFERROR(SUMIF('4.4製品課実績'!$A:$A,'4.仕掛品(製品課)'!A577,'4.4製品課実績'!D:D),"")</f>
        <v>0</v>
      </c>
      <c r="V577" s="60" t="s">
        <v>531</v>
      </c>
      <c r="W577" s="46"/>
      <c r="X577" s="46">
        <f t="shared" si="130"/>
        <v>0</v>
      </c>
      <c r="Y577" s="60" t="s">
        <v>531</v>
      </c>
      <c r="Z577" s="60" t="s">
        <v>531</v>
      </c>
      <c r="AA577" s="46">
        <f ca="1">IFERROR(SUMIF('[1]3.外注加工費'!N:N,A:A,'[1]3.外注加工費'!S:S),"")</f>
        <v>4756792.7052212507</v>
      </c>
      <c r="AB577" s="46"/>
      <c r="AC577" s="46"/>
      <c r="AD577" s="46">
        <f t="shared" si="132"/>
        <v>9972</v>
      </c>
      <c r="AE577" s="46">
        <f t="shared" ca="1" si="133"/>
        <v>4756792.7052212507</v>
      </c>
      <c r="AF577" s="52">
        <f t="shared" ca="1" si="134"/>
        <v>477.01491227649927</v>
      </c>
      <c r="AG577" s="46">
        <f t="shared" si="135"/>
        <v>0</v>
      </c>
      <c r="AH577" s="46">
        <f t="shared" ca="1" si="136"/>
        <v>0</v>
      </c>
      <c r="AI577" s="46">
        <f>IFERROR(SUMIFS('4.3期末全在庫'!$G:$G,'4.3期末全在庫'!$B:$B,'4.仕掛品(製品課)'!A577,'4.3期末全在庫'!$K:$K,"半製品"),"")</f>
        <v>0</v>
      </c>
      <c r="AJ577" s="47"/>
      <c r="AK577" s="46">
        <f t="shared" ca="1" si="131"/>
        <v>0</v>
      </c>
      <c r="AL577" s="48"/>
      <c r="AM577" s="50"/>
      <c r="AN577" s="7"/>
      <c r="AO577" s="4">
        <v>0</v>
      </c>
      <c r="AQ577" s="3" t="str">
        <f t="shared" ca="1" si="137"/>
        <v>ok</v>
      </c>
    </row>
    <row r="578" spans="1:43" ht="13.5" customHeight="1">
      <c r="A578" s="59">
        <v>20170300007</v>
      </c>
      <c r="B578" s="41" t="s">
        <v>644</v>
      </c>
      <c r="C578" s="41" t="s">
        <v>481</v>
      </c>
      <c r="D578" s="41"/>
      <c r="E578" s="41" t="s">
        <v>481</v>
      </c>
      <c r="F578" s="41" t="s">
        <v>481</v>
      </c>
      <c r="G578" s="61" t="s">
        <v>531</v>
      </c>
      <c r="H578" s="43">
        <v>0</v>
      </c>
      <c r="I578" s="43"/>
      <c r="J578" s="43">
        <v>0</v>
      </c>
      <c r="K578" s="46">
        <f>IFERROR(SUMIF('[1]3.外注加工費'!N:N,A:A,'[1]3.外注加工費'!P:P),"")</f>
        <v>10032</v>
      </c>
      <c r="L578" s="60" t="s">
        <v>531</v>
      </c>
      <c r="M578" s="60" t="s">
        <v>531</v>
      </c>
      <c r="N578" s="60"/>
      <c r="O578" s="60"/>
      <c r="P578" s="60"/>
      <c r="Q578" s="60"/>
      <c r="R578" s="52">
        <f ca="1">SUMIF('4.1製品別資材価格'!$A:$C,A578,'4.1製品別資材価格'!$C:$C)</f>
        <v>0</v>
      </c>
      <c r="S578" s="60" t="s">
        <v>531</v>
      </c>
      <c r="T578" s="60" t="s">
        <v>531</v>
      </c>
      <c r="U578" s="46">
        <f>IFERROR(SUMIF('4.4製品課実績'!$A:$A,'4.仕掛品(製品課)'!A578,'4.4製品課実績'!D:D),"")</f>
        <v>0</v>
      </c>
      <c r="V578" s="60" t="s">
        <v>531</v>
      </c>
      <c r="W578" s="46"/>
      <c r="X578" s="46">
        <f t="shared" si="130"/>
        <v>0</v>
      </c>
      <c r="Y578" s="60" t="s">
        <v>531</v>
      </c>
      <c r="Z578" s="60" t="s">
        <v>531</v>
      </c>
      <c r="AA578" s="46">
        <f ca="1">IFERROR(SUMIF('[1]3.外注加工費'!N:N,A:A,'[1]3.外注加工費'!S:S),"")</f>
        <v>4458205.8324393556</v>
      </c>
      <c r="AB578" s="46"/>
      <c r="AC578" s="46"/>
      <c r="AD578" s="46">
        <f t="shared" si="132"/>
        <v>10032</v>
      </c>
      <c r="AE578" s="46">
        <f t="shared" ca="1" si="133"/>
        <v>4458205.8324393556</v>
      </c>
      <c r="AF578" s="52">
        <f t="shared" ca="1" si="134"/>
        <v>444.39850801827708</v>
      </c>
      <c r="AG578" s="46">
        <f t="shared" si="135"/>
        <v>0</v>
      </c>
      <c r="AH578" s="46">
        <f t="shared" ca="1" si="136"/>
        <v>0</v>
      </c>
      <c r="AI578" s="46">
        <f>IFERROR(SUMIFS('4.3期末全在庫'!$G:$G,'4.3期末全在庫'!$B:$B,'4.仕掛品(製品課)'!A578,'4.3期末全在庫'!$K:$K,"半製品"),"")</f>
        <v>0</v>
      </c>
      <c r="AJ578" s="47"/>
      <c r="AK578" s="46">
        <f t="shared" ca="1" si="131"/>
        <v>0</v>
      </c>
      <c r="AL578" s="48"/>
      <c r="AM578" s="50"/>
      <c r="AN578" s="7"/>
      <c r="AO578" s="4">
        <v>0</v>
      </c>
      <c r="AQ578" s="3" t="str">
        <f t="shared" ca="1" si="137"/>
        <v>ok</v>
      </c>
    </row>
    <row r="579" spans="1:43" ht="13.5" customHeight="1">
      <c r="A579" s="59">
        <v>20170300008</v>
      </c>
      <c r="B579" s="41" t="s">
        <v>645</v>
      </c>
      <c r="C579" s="41" t="s">
        <v>481</v>
      </c>
      <c r="D579" s="41"/>
      <c r="E579" s="41" t="s">
        <v>481</v>
      </c>
      <c r="F579" s="41" t="s">
        <v>481</v>
      </c>
      <c r="G579" s="61" t="s">
        <v>531</v>
      </c>
      <c r="H579" s="43">
        <v>0</v>
      </c>
      <c r="I579" s="43"/>
      <c r="J579" s="43">
        <v>0</v>
      </c>
      <c r="K579" s="46">
        <f>IFERROR(SUMIF('[1]3.外注加工費'!N:N,A:A,'[1]3.外注加工費'!P:P),"")</f>
        <v>14089</v>
      </c>
      <c r="L579" s="60" t="s">
        <v>531</v>
      </c>
      <c r="M579" s="60" t="s">
        <v>531</v>
      </c>
      <c r="N579" s="60"/>
      <c r="O579" s="60"/>
      <c r="P579" s="60"/>
      <c r="Q579" s="60"/>
      <c r="R579" s="52">
        <f ca="1">SUMIF('4.1製品別資材価格'!$A:$C,A579,'4.1製品別資材価格'!$C:$C)</f>
        <v>0</v>
      </c>
      <c r="S579" s="60" t="s">
        <v>531</v>
      </c>
      <c r="T579" s="60" t="s">
        <v>531</v>
      </c>
      <c r="U579" s="46">
        <f>IFERROR(SUMIF('4.4製品課実績'!$A:$A,'4.仕掛品(製品課)'!A579,'4.4製品課実績'!D:D),"")</f>
        <v>0</v>
      </c>
      <c r="V579" s="60" t="s">
        <v>531</v>
      </c>
      <c r="W579" s="46"/>
      <c r="X579" s="46">
        <f t="shared" si="130"/>
        <v>0</v>
      </c>
      <c r="Y579" s="60" t="s">
        <v>531</v>
      </c>
      <c r="Z579" s="60" t="s">
        <v>531</v>
      </c>
      <c r="AA579" s="46">
        <f ca="1">IFERROR(SUMIF('[1]3.外注加工費'!N:N,A:A,'[1]3.外注加工費'!S:S),"")</f>
        <v>7207759.2528852774</v>
      </c>
      <c r="AB579" s="46"/>
      <c r="AC579" s="46"/>
      <c r="AD579" s="46">
        <f t="shared" si="132"/>
        <v>14089</v>
      </c>
      <c r="AE579" s="46">
        <f t="shared" ca="1" si="133"/>
        <v>7207759.2528852774</v>
      </c>
      <c r="AF579" s="52">
        <f t="shared" ca="1" si="134"/>
        <v>511.5877104752131</v>
      </c>
      <c r="AG579" s="46">
        <f t="shared" si="135"/>
        <v>0</v>
      </c>
      <c r="AH579" s="46">
        <f t="shared" ca="1" si="136"/>
        <v>0</v>
      </c>
      <c r="AI579" s="46">
        <f>IFERROR(SUMIFS('4.3期末全在庫'!$G:$G,'4.3期末全在庫'!$B:$B,'4.仕掛品(製品課)'!A579,'4.3期末全在庫'!$K:$K,"半製品"),"")</f>
        <v>0</v>
      </c>
      <c r="AJ579" s="47"/>
      <c r="AK579" s="46">
        <f t="shared" ca="1" si="131"/>
        <v>0</v>
      </c>
      <c r="AL579" s="48"/>
      <c r="AM579" s="50"/>
      <c r="AN579" s="7"/>
      <c r="AO579" s="4">
        <v>0</v>
      </c>
      <c r="AQ579" s="3" t="str">
        <f t="shared" ca="1" si="137"/>
        <v>ok</v>
      </c>
    </row>
    <row r="580" spans="1:43" ht="13.5" customHeight="1">
      <c r="A580" s="59">
        <v>20170300009</v>
      </c>
      <c r="B580" s="41" t="s">
        <v>646</v>
      </c>
      <c r="C580" s="41" t="s">
        <v>481</v>
      </c>
      <c r="D580" s="41"/>
      <c r="E580" s="41" t="s">
        <v>481</v>
      </c>
      <c r="F580" s="41" t="s">
        <v>481</v>
      </c>
      <c r="G580" s="61" t="s">
        <v>531</v>
      </c>
      <c r="H580" s="43">
        <v>0</v>
      </c>
      <c r="I580" s="43"/>
      <c r="J580" s="43">
        <v>0</v>
      </c>
      <c r="K580" s="46">
        <f>IFERROR(SUMIF('[1]3.外注加工費'!N:N,A:A,'[1]3.外注加工費'!P:P),"")</f>
        <v>0</v>
      </c>
      <c r="L580" s="60" t="s">
        <v>531</v>
      </c>
      <c r="M580" s="60" t="s">
        <v>531</v>
      </c>
      <c r="N580" s="60"/>
      <c r="O580" s="60"/>
      <c r="P580" s="60"/>
      <c r="Q580" s="60"/>
      <c r="R580" s="52">
        <f ca="1">SUMIF('4.1製品別資材価格'!$A:$C,A580,'4.1製品別資材価格'!$C:$C)</f>
        <v>0</v>
      </c>
      <c r="S580" s="60" t="s">
        <v>531</v>
      </c>
      <c r="T580" s="60" t="s">
        <v>531</v>
      </c>
      <c r="U580" s="46">
        <f>IFERROR(SUMIF('4.4製品課実績'!$A:$A,'4.仕掛品(製品課)'!A580,'4.4製品課実績'!D:D),"")</f>
        <v>0</v>
      </c>
      <c r="V580" s="60" t="s">
        <v>531</v>
      </c>
      <c r="W580" s="46"/>
      <c r="X580" s="46">
        <f t="shared" si="130"/>
        <v>0</v>
      </c>
      <c r="Y580" s="60" t="s">
        <v>531</v>
      </c>
      <c r="Z580" s="60" t="s">
        <v>531</v>
      </c>
      <c r="AA580" s="46">
        <f>IFERROR(SUMIF('[1]3.外注加工費'!N:N,A:A,'[1]3.外注加工費'!S:S),"")</f>
        <v>0</v>
      </c>
      <c r="AB580" s="46"/>
      <c r="AC580" s="46"/>
      <c r="AD580" s="46">
        <f t="shared" si="132"/>
        <v>0</v>
      </c>
      <c r="AE580" s="46">
        <f t="shared" si="133"/>
        <v>0</v>
      </c>
      <c r="AF580" s="52">
        <f t="shared" si="134"/>
        <v>0</v>
      </c>
      <c r="AG580" s="46">
        <f t="shared" si="135"/>
        <v>0</v>
      </c>
      <c r="AH580" s="46">
        <f t="shared" si="136"/>
        <v>0</v>
      </c>
      <c r="AI580" s="46">
        <f>IFERROR(SUMIFS('4.3期末全在庫'!$G:$G,'4.3期末全在庫'!$B:$B,'4.仕掛品(製品課)'!A580,'4.3期末全在庫'!$K:$K,"半製品"),"")</f>
        <v>0</v>
      </c>
      <c r="AJ580" s="47"/>
      <c r="AK580" s="46">
        <f t="shared" si="131"/>
        <v>0</v>
      </c>
      <c r="AL580" s="48"/>
      <c r="AM580" s="50"/>
      <c r="AN580" s="7"/>
      <c r="AO580" s="4">
        <v>0</v>
      </c>
      <c r="AQ580" s="3">
        <f t="shared" ca="1" si="137"/>
        <v>0</v>
      </c>
    </row>
    <row r="581" spans="1:43" ht="13.5" customHeight="1">
      <c r="A581" s="59">
        <v>20170300010</v>
      </c>
      <c r="B581" s="41" t="s">
        <v>647</v>
      </c>
      <c r="C581" s="41" t="s">
        <v>481</v>
      </c>
      <c r="D581" s="41"/>
      <c r="E581" s="41" t="s">
        <v>481</v>
      </c>
      <c r="F581" s="41" t="s">
        <v>481</v>
      </c>
      <c r="G581" s="61" t="s">
        <v>531</v>
      </c>
      <c r="H581" s="43">
        <v>0</v>
      </c>
      <c r="I581" s="43"/>
      <c r="J581" s="43">
        <v>0</v>
      </c>
      <c r="K581" s="46">
        <f>IFERROR(SUMIF('[1]3.外注加工費'!N:N,A:A,'[1]3.外注加工費'!P:P),"")</f>
        <v>30464</v>
      </c>
      <c r="L581" s="60" t="s">
        <v>531</v>
      </c>
      <c r="M581" s="60" t="s">
        <v>531</v>
      </c>
      <c r="N581" s="60"/>
      <c r="O581" s="60"/>
      <c r="P581" s="60"/>
      <c r="Q581" s="60"/>
      <c r="R581" s="52">
        <f ca="1">SUMIF('4.1製品別資材価格'!$A:$C,A581,'4.1製品別資材価格'!$C:$C)</f>
        <v>0</v>
      </c>
      <c r="S581" s="60" t="s">
        <v>531</v>
      </c>
      <c r="T581" s="60" t="s">
        <v>531</v>
      </c>
      <c r="U581" s="46">
        <f>IFERROR(SUMIF('4.4製品課実績'!$A:$A,'4.仕掛品(製品課)'!A581,'4.4製品課実績'!D:D),"")</f>
        <v>0</v>
      </c>
      <c r="V581" s="60" t="s">
        <v>531</v>
      </c>
      <c r="W581" s="46"/>
      <c r="X581" s="46">
        <f t="shared" si="130"/>
        <v>0</v>
      </c>
      <c r="Y581" s="60" t="s">
        <v>531</v>
      </c>
      <c r="Z581" s="60" t="s">
        <v>531</v>
      </c>
      <c r="AA581" s="46">
        <f ca="1">IFERROR(SUMIF('[1]3.外注加工費'!N:N,A:A,'[1]3.外注加工費'!S:S),"")</f>
        <v>14714042.011693807</v>
      </c>
      <c r="AB581" s="46"/>
      <c r="AC581" s="46"/>
      <c r="AD581" s="46">
        <f t="shared" si="132"/>
        <v>30464</v>
      </c>
      <c r="AE581" s="46">
        <f t="shared" ca="1" si="133"/>
        <v>14714042.011693807</v>
      </c>
      <c r="AF581" s="52">
        <f t="shared" ca="1" si="134"/>
        <v>482.99770258973894</v>
      </c>
      <c r="AG581" s="46">
        <f t="shared" si="135"/>
        <v>0</v>
      </c>
      <c r="AH581" s="46">
        <f t="shared" ca="1" si="136"/>
        <v>0</v>
      </c>
      <c r="AI581" s="46">
        <f>IFERROR(SUMIFS('4.3期末全在庫'!$G:$G,'4.3期末全在庫'!$B:$B,'4.仕掛品(製品課)'!A581,'4.3期末全在庫'!$K:$K,"半製品"),"")</f>
        <v>0</v>
      </c>
      <c r="AJ581" s="47"/>
      <c r="AK581" s="46">
        <f t="shared" ca="1" si="131"/>
        <v>0</v>
      </c>
      <c r="AL581" s="48"/>
      <c r="AM581" s="50"/>
      <c r="AN581" s="7"/>
      <c r="AO581" s="4">
        <v>0</v>
      </c>
      <c r="AQ581" s="3" t="str">
        <f t="shared" ca="1" si="137"/>
        <v>ok</v>
      </c>
    </row>
    <row r="582" spans="1:43" ht="13.5" customHeight="1">
      <c r="A582" s="59">
        <v>20170300011</v>
      </c>
      <c r="B582" s="41" t="s">
        <v>648</v>
      </c>
      <c r="C582" s="41" t="s">
        <v>481</v>
      </c>
      <c r="D582" s="41"/>
      <c r="E582" s="41" t="s">
        <v>481</v>
      </c>
      <c r="F582" s="41" t="s">
        <v>481</v>
      </c>
      <c r="G582" s="61" t="s">
        <v>531</v>
      </c>
      <c r="H582" s="43">
        <v>0</v>
      </c>
      <c r="I582" s="43"/>
      <c r="J582" s="43">
        <v>0</v>
      </c>
      <c r="K582" s="46">
        <f>IFERROR(SUMIF('[1]3.外注加工費'!N:N,A:A,'[1]3.外注加工費'!P:P),"")</f>
        <v>0</v>
      </c>
      <c r="L582" s="60" t="s">
        <v>531</v>
      </c>
      <c r="M582" s="60" t="s">
        <v>531</v>
      </c>
      <c r="N582" s="60"/>
      <c r="O582" s="60"/>
      <c r="P582" s="60"/>
      <c r="Q582" s="60"/>
      <c r="R582" s="52">
        <f ca="1">SUMIF('4.1製品別資材価格'!$A:$C,A582,'4.1製品別資材価格'!$C:$C)</f>
        <v>0</v>
      </c>
      <c r="S582" s="60" t="s">
        <v>531</v>
      </c>
      <c r="T582" s="60" t="s">
        <v>531</v>
      </c>
      <c r="U582" s="46">
        <f>IFERROR(SUMIF('4.4製品課実績'!$A:$A,'4.仕掛品(製品課)'!A582,'4.4製品課実績'!D:D),"")</f>
        <v>0</v>
      </c>
      <c r="V582" s="60" t="s">
        <v>531</v>
      </c>
      <c r="W582" s="46"/>
      <c r="X582" s="46">
        <f t="shared" si="130"/>
        <v>0</v>
      </c>
      <c r="Y582" s="60" t="s">
        <v>531</v>
      </c>
      <c r="Z582" s="60" t="s">
        <v>531</v>
      </c>
      <c r="AA582" s="46">
        <f>IFERROR(SUMIF('[1]3.外注加工費'!N:N,A:A,'[1]3.外注加工費'!S:S),"")</f>
        <v>0</v>
      </c>
      <c r="AB582" s="46"/>
      <c r="AC582" s="46"/>
      <c r="AD582" s="46">
        <f t="shared" si="132"/>
        <v>0</v>
      </c>
      <c r="AE582" s="46">
        <f t="shared" si="133"/>
        <v>0</v>
      </c>
      <c r="AF582" s="52">
        <f t="shared" si="134"/>
        <v>0</v>
      </c>
      <c r="AG582" s="46">
        <f t="shared" si="135"/>
        <v>0</v>
      </c>
      <c r="AH582" s="46">
        <f t="shared" si="136"/>
        <v>0</v>
      </c>
      <c r="AI582" s="46">
        <f>IFERROR(SUMIFS('4.3期末全在庫'!$G:$G,'4.3期末全在庫'!$B:$B,'4.仕掛品(製品課)'!A582,'4.3期末全在庫'!$K:$K,"半製品"),"")</f>
        <v>0</v>
      </c>
      <c r="AJ582" s="47"/>
      <c r="AK582" s="46">
        <f t="shared" si="131"/>
        <v>0</v>
      </c>
      <c r="AL582" s="48"/>
      <c r="AM582" s="50"/>
      <c r="AN582" s="7"/>
      <c r="AO582" s="4">
        <v>0</v>
      </c>
      <c r="AQ582" s="3">
        <f t="shared" ca="1" si="137"/>
        <v>0</v>
      </c>
    </row>
    <row r="583" spans="1:43" ht="13.5" customHeight="1">
      <c r="A583" s="59">
        <v>20170400002</v>
      </c>
      <c r="B583" s="41" t="s">
        <v>649</v>
      </c>
      <c r="C583" s="41" t="s">
        <v>481</v>
      </c>
      <c r="D583" s="41"/>
      <c r="E583" s="41" t="s">
        <v>481</v>
      </c>
      <c r="F583" s="41" t="s">
        <v>481</v>
      </c>
      <c r="G583" s="61" t="s">
        <v>531</v>
      </c>
      <c r="H583" s="43">
        <v>0</v>
      </c>
      <c r="I583" s="43"/>
      <c r="J583" s="43">
        <v>0</v>
      </c>
      <c r="K583" s="46">
        <f>IFERROR(SUMIF('[1]3.外注加工費'!N:N,A:A,'[1]3.外注加工費'!P:P),"")</f>
        <v>0</v>
      </c>
      <c r="L583" s="60" t="s">
        <v>531</v>
      </c>
      <c r="M583" s="60" t="s">
        <v>531</v>
      </c>
      <c r="N583" s="60"/>
      <c r="O583" s="60"/>
      <c r="P583" s="60"/>
      <c r="Q583" s="60"/>
      <c r="R583" s="52">
        <f ca="1">SUMIF('4.1製品別資材価格'!$A:$C,A583,'4.1製品別資材価格'!$C:$C)</f>
        <v>0</v>
      </c>
      <c r="S583" s="60" t="s">
        <v>531</v>
      </c>
      <c r="T583" s="60" t="s">
        <v>531</v>
      </c>
      <c r="U583" s="46">
        <f>IFERROR(SUMIF('4.4製品課実績'!$A:$A,'4.仕掛品(製品課)'!A583,'4.4製品課実績'!D:D),"")</f>
        <v>0</v>
      </c>
      <c r="V583" s="60" t="s">
        <v>531</v>
      </c>
      <c r="W583" s="46"/>
      <c r="X583" s="46">
        <f t="shared" si="130"/>
        <v>0</v>
      </c>
      <c r="Y583" s="60" t="s">
        <v>531</v>
      </c>
      <c r="Z583" s="60" t="s">
        <v>531</v>
      </c>
      <c r="AA583" s="46">
        <f>IFERROR(SUMIF('[1]3.外注加工費'!N:N,A:A,'[1]3.外注加工費'!S:S),"")</f>
        <v>0</v>
      </c>
      <c r="AB583" s="46"/>
      <c r="AC583" s="46"/>
      <c r="AD583" s="46">
        <f t="shared" si="132"/>
        <v>0</v>
      </c>
      <c r="AE583" s="46">
        <f t="shared" si="133"/>
        <v>0</v>
      </c>
      <c r="AF583" s="52">
        <f t="shared" si="134"/>
        <v>0</v>
      </c>
      <c r="AG583" s="46">
        <f t="shared" si="135"/>
        <v>0</v>
      </c>
      <c r="AH583" s="46">
        <f t="shared" si="136"/>
        <v>0</v>
      </c>
      <c r="AI583" s="46">
        <f>IFERROR(SUMIFS('4.3期末全在庫'!$G:$G,'4.3期末全在庫'!$B:$B,'4.仕掛品(製品課)'!A583,'4.3期末全在庫'!$K:$K,"半製品"),"")</f>
        <v>0</v>
      </c>
      <c r="AJ583" s="47"/>
      <c r="AK583" s="46">
        <f t="shared" si="131"/>
        <v>0</v>
      </c>
      <c r="AL583" s="48"/>
      <c r="AM583" s="50"/>
      <c r="AN583" s="7"/>
      <c r="AO583" s="4">
        <v>0</v>
      </c>
      <c r="AQ583" s="3">
        <f t="shared" ca="1" si="137"/>
        <v>0</v>
      </c>
    </row>
    <row r="584" spans="1:43" ht="13.5" customHeight="1">
      <c r="A584" s="59">
        <v>20170400003</v>
      </c>
      <c r="B584" s="41" t="s">
        <v>650</v>
      </c>
      <c r="C584" s="41" t="s">
        <v>481</v>
      </c>
      <c r="D584" s="41"/>
      <c r="E584" s="41" t="s">
        <v>481</v>
      </c>
      <c r="F584" s="41" t="s">
        <v>481</v>
      </c>
      <c r="G584" s="61" t="s">
        <v>531</v>
      </c>
      <c r="H584" s="43">
        <v>0</v>
      </c>
      <c r="I584" s="43"/>
      <c r="J584" s="43">
        <v>0</v>
      </c>
      <c r="K584" s="46">
        <f>IFERROR(SUMIF('[1]3.外注加工費'!N:N,A:A,'[1]3.外注加工費'!P:P),"")</f>
        <v>0</v>
      </c>
      <c r="L584" s="60" t="s">
        <v>531</v>
      </c>
      <c r="M584" s="60" t="s">
        <v>531</v>
      </c>
      <c r="N584" s="60"/>
      <c r="O584" s="60"/>
      <c r="P584" s="60"/>
      <c r="Q584" s="60"/>
      <c r="R584" s="52">
        <f ca="1">SUMIF('4.1製品別資材価格'!$A:$C,A584,'4.1製品別資材価格'!$C:$C)</f>
        <v>0</v>
      </c>
      <c r="S584" s="60" t="s">
        <v>531</v>
      </c>
      <c r="T584" s="60" t="s">
        <v>531</v>
      </c>
      <c r="U584" s="46">
        <f>IFERROR(SUMIF('4.4製品課実績'!$A:$A,'4.仕掛品(製品課)'!A584,'4.4製品課実績'!D:D),"")</f>
        <v>0</v>
      </c>
      <c r="V584" s="60" t="s">
        <v>531</v>
      </c>
      <c r="W584" s="46"/>
      <c r="X584" s="46">
        <f t="shared" si="130"/>
        <v>0</v>
      </c>
      <c r="Y584" s="60" t="s">
        <v>531</v>
      </c>
      <c r="Z584" s="60" t="s">
        <v>531</v>
      </c>
      <c r="AA584" s="46">
        <f>IFERROR(SUMIF('[1]3.外注加工費'!N:N,A:A,'[1]3.外注加工費'!S:S),"")</f>
        <v>0</v>
      </c>
      <c r="AB584" s="46"/>
      <c r="AC584" s="46"/>
      <c r="AD584" s="46">
        <f t="shared" si="132"/>
        <v>0</v>
      </c>
      <c r="AE584" s="46">
        <f t="shared" si="133"/>
        <v>0</v>
      </c>
      <c r="AF584" s="52">
        <f t="shared" si="134"/>
        <v>0</v>
      </c>
      <c r="AG584" s="46">
        <f t="shared" si="135"/>
        <v>0</v>
      </c>
      <c r="AH584" s="46">
        <f t="shared" si="136"/>
        <v>0</v>
      </c>
      <c r="AI584" s="46">
        <f>IFERROR(SUMIFS('4.3期末全在庫'!$G:$G,'4.3期末全在庫'!$B:$B,'4.仕掛品(製品課)'!A584,'4.3期末全在庫'!$K:$K,"半製品"),"")</f>
        <v>0</v>
      </c>
      <c r="AJ584" s="47"/>
      <c r="AK584" s="46">
        <f t="shared" si="131"/>
        <v>0</v>
      </c>
      <c r="AL584" s="48"/>
      <c r="AM584" s="50"/>
      <c r="AN584" s="7"/>
      <c r="AO584" s="4">
        <v>0</v>
      </c>
      <c r="AQ584" s="3">
        <f t="shared" ca="1" si="137"/>
        <v>0</v>
      </c>
    </row>
    <row r="585" spans="1:43" ht="13.5" customHeight="1">
      <c r="A585" s="59">
        <v>20170400035</v>
      </c>
      <c r="B585" s="41" t="s">
        <v>275</v>
      </c>
      <c r="C585" s="41" t="s">
        <v>481</v>
      </c>
      <c r="D585" s="41"/>
      <c r="E585" s="41" t="s">
        <v>481</v>
      </c>
      <c r="F585" s="41" t="s">
        <v>481</v>
      </c>
      <c r="G585" s="61" t="s">
        <v>531</v>
      </c>
      <c r="H585" s="43">
        <v>0</v>
      </c>
      <c r="I585" s="43"/>
      <c r="J585" s="43">
        <v>0</v>
      </c>
      <c r="K585" s="46">
        <f>IFERROR(SUMIF('[1]3.外注加工費'!N:N,A:A,'[1]3.外注加工費'!P:P),"")</f>
        <v>1515</v>
      </c>
      <c r="L585" s="60" t="s">
        <v>531</v>
      </c>
      <c r="M585" s="60" t="s">
        <v>531</v>
      </c>
      <c r="N585" s="60"/>
      <c r="O585" s="60"/>
      <c r="P585" s="60"/>
      <c r="Q585" s="60"/>
      <c r="R585" s="52">
        <f ca="1">SUMIF('4.1製品別資材価格'!$A:$C,A585,'4.1製品別資材価格'!$C:$C)</f>
        <v>0</v>
      </c>
      <c r="S585" s="60" t="s">
        <v>531</v>
      </c>
      <c r="T585" s="60" t="s">
        <v>531</v>
      </c>
      <c r="U585" s="46">
        <f>IFERROR(SUMIF('4.4製品課実績'!$A:$A,'4.仕掛品(製品課)'!A585,'4.4製品課実績'!D:D),"")</f>
        <v>0</v>
      </c>
      <c r="V585" s="60" t="s">
        <v>531</v>
      </c>
      <c r="W585" s="46"/>
      <c r="X585" s="46">
        <f t="shared" si="130"/>
        <v>0</v>
      </c>
      <c r="Y585" s="60" t="s">
        <v>531</v>
      </c>
      <c r="Z585" s="60" t="s">
        <v>531</v>
      </c>
      <c r="AA585" s="46">
        <f ca="1">IFERROR(SUMIF('[1]3.外注加工費'!N:N,A:A,'[1]3.外注加工費'!S:S),"")</f>
        <v>413504.51213273441</v>
      </c>
      <c r="AB585" s="46"/>
      <c r="AC585" s="46"/>
      <c r="AD585" s="46">
        <f t="shared" si="132"/>
        <v>1515</v>
      </c>
      <c r="AE585" s="46">
        <f t="shared" ca="1" si="133"/>
        <v>413504.51213273441</v>
      </c>
      <c r="AF585" s="52">
        <f t="shared" ca="1" si="134"/>
        <v>272.94027203480817</v>
      </c>
      <c r="AG585" s="46">
        <f t="shared" si="135"/>
        <v>0</v>
      </c>
      <c r="AH585" s="46">
        <f t="shared" ca="1" si="136"/>
        <v>0</v>
      </c>
      <c r="AI585" s="46">
        <f>IFERROR(SUMIFS('4.3期末全在庫'!$G:$G,'4.3期末全在庫'!$B:$B,'4.仕掛品(製品課)'!A585,'4.3期末全在庫'!$K:$K,"半製品"),"")</f>
        <v>0</v>
      </c>
      <c r="AJ585" s="47"/>
      <c r="AK585" s="46">
        <f t="shared" ca="1" si="131"/>
        <v>0</v>
      </c>
      <c r="AL585" s="48"/>
      <c r="AM585" s="50"/>
      <c r="AN585" s="7"/>
      <c r="AO585" s="4">
        <v>0</v>
      </c>
      <c r="AQ585" s="3" t="str">
        <f t="shared" ca="1" si="137"/>
        <v>ok</v>
      </c>
    </row>
    <row r="586" spans="1:43" ht="13.5" customHeight="1">
      <c r="A586" s="59">
        <v>20170500008</v>
      </c>
      <c r="B586" s="41" t="s">
        <v>651</v>
      </c>
      <c r="C586" s="41" t="s">
        <v>481</v>
      </c>
      <c r="D586" s="41"/>
      <c r="E586" s="41" t="s">
        <v>481</v>
      </c>
      <c r="F586" s="41" t="s">
        <v>481</v>
      </c>
      <c r="G586" s="61" t="s">
        <v>531</v>
      </c>
      <c r="H586" s="43">
        <v>0</v>
      </c>
      <c r="I586" s="43"/>
      <c r="J586" s="43">
        <v>0</v>
      </c>
      <c r="K586" s="46">
        <f>IFERROR(SUMIF('[1]3.外注加工費'!N:N,A:A,'[1]3.外注加工費'!P:P),"")</f>
        <v>16032</v>
      </c>
      <c r="L586" s="60" t="s">
        <v>531</v>
      </c>
      <c r="M586" s="60" t="s">
        <v>531</v>
      </c>
      <c r="N586" s="60"/>
      <c r="O586" s="60"/>
      <c r="P586" s="60"/>
      <c r="Q586" s="60"/>
      <c r="R586" s="52">
        <f ca="1">SUMIF('4.1製品別資材価格'!$A:$C,A586,'4.1製品別資材価格'!$C:$C)</f>
        <v>0</v>
      </c>
      <c r="S586" s="60" t="s">
        <v>531</v>
      </c>
      <c r="T586" s="60" t="s">
        <v>531</v>
      </c>
      <c r="U586" s="46">
        <f>IFERROR(SUMIF('4.4製品課実績'!$A:$A,'4.仕掛品(製品課)'!A586,'4.4製品課実績'!D:D),"")</f>
        <v>0</v>
      </c>
      <c r="V586" s="60" t="s">
        <v>531</v>
      </c>
      <c r="W586" s="46"/>
      <c r="X586" s="46">
        <f t="shared" si="130"/>
        <v>0</v>
      </c>
      <c r="Y586" s="60" t="s">
        <v>531</v>
      </c>
      <c r="Z586" s="60" t="s">
        <v>531</v>
      </c>
      <c r="AA586" s="46">
        <f ca="1">IFERROR(SUMIF('[1]3.外注加工費'!N:N,A:A,'[1]3.外注加工費'!S:S),"")</f>
        <v>3333526.9808073384</v>
      </c>
      <c r="AB586" s="46"/>
      <c r="AC586" s="46"/>
      <c r="AD586" s="46">
        <f t="shared" si="132"/>
        <v>16032</v>
      </c>
      <c r="AE586" s="46">
        <f t="shared" ca="1" si="133"/>
        <v>3333526.9808073384</v>
      </c>
      <c r="AF586" s="52">
        <f t="shared" ca="1" si="134"/>
        <v>207.92957714616631</v>
      </c>
      <c r="AG586" s="46">
        <f t="shared" si="135"/>
        <v>0</v>
      </c>
      <c r="AH586" s="46">
        <f t="shared" ca="1" si="136"/>
        <v>0</v>
      </c>
      <c r="AI586" s="46">
        <f>IFERROR(SUMIFS('4.3期末全在庫'!$G:$G,'4.3期末全在庫'!$B:$B,'4.仕掛品(製品課)'!A586,'4.3期末全在庫'!$K:$K,"半製品"),"")</f>
        <v>0</v>
      </c>
      <c r="AJ586" s="47"/>
      <c r="AK586" s="46">
        <f t="shared" ca="1" si="131"/>
        <v>0</v>
      </c>
      <c r="AL586" s="48"/>
      <c r="AM586" s="50"/>
      <c r="AN586" s="7"/>
      <c r="AO586" s="4">
        <v>0</v>
      </c>
      <c r="AQ586" s="3" t="str">
        <f t="shared" ca="1" si="137"/>
        <v>ok</v>
      </c>
    </row>
    <row r="587" spans="1:43" ht="13.5" customHeight="1">
      <c r="A587" s="59">
        <v>20170600027</v>
      </c>
      <c r="B587" s="41" t="s">
        <v>652</v>
      </c>
      <c r="C587" s="41" t="s">
        <v>481</v>
      </c>
      <c r="D587" s="41"/>
      <c r="E587" s="41" t="s">
        <v>481</v>
      </c>
      <c r="F587" s="41" t="s">
        <v>481</v>
      </c>
      <c r="G587" s="61" t="s">
        <v>531</v>
      </c>
      <c r="H587" s="43">
        <v>0</v>
      </c>
      <c r="I587" s="43"/>
      <c r="J587" s="43">
        <v>0</v>
      </c>
      <c r="K587" s="46">
        <f>IFERROR(SUMIF('[1]3.外注加工費'!N:N,A:A,'[1]3.外注加工費'!P:P),"")</f>
        <v>0</v>
      </c>
      <c r="L587" s="60" t="s">
        <v>531</v>
      </c>
      <c r="M587" s="60" t="s">
        <v>531</v>
      </c>
      <c r="N587" s="60"/>
      <c r="O587" s="60"/>
      <c r="P587" s="60"/>
      <c r="Q587" s="60"/>
      <c r="R587" s="52">
        <f ca="1">SUMIF('4.1製品別資材価格'!$A:$C,A587,'4.1製品別資材価格'!$C:$C)</f>
        <v>0</v>
      </c>
      <c r="S587" s="60" t="s">
        <v>531</v>
      </c>
      <c r="T587" s="60" t="s">
        <v>531</v>
      </c>
      <c r="U587" s="46">
        <f>IFERROR(SUMIF('4.4製品課実績'!$A:$A,'4.仕掛品(製品課)'!A587,'4.4製品課実績'!D:D),"")</f>
        <v>0</v>
      </c>
      <c r="V587" s="60" t="s">
        <v>531</v>
      </c>
      <c r="W587" s="46"/>
      <c r="X587" s="46">
        <f t="shared" si="130"/>
        <v>0</v>
      </c>
      <c r="Y587" s="60" t="s">
        <v>531</v>
      </c>
      <c r="Z587" s="60" t="s">
        <v>531</v>
      </c>
      <c r="AA587" s="46">
        <f>IFERROR(SUMIF('[1]3.外注加工費'!N:N,A:A,'[1]3.外注加工費'!S:S),"")</f>
        <v>0</v>
      </c>
      <c r="AB587" s="46"/>
      <c r="AC587" s="46"/>
      <c r="AD587" s="46">
        <f t="shared" si="132"/>
        <v>0</v>
      </c>
      <c r="AE587" s="46">
        <f t="shared" si="133"/>
        <v>0</v>
      </c>
      <c r="AF587" s="52">
        <f t="shared" si="134"/>
        <v>0</v>
      </c>
      <c r="AG587" s="46">
        <f t="shared" si="135"/>
        <v>0</v>
      </c>
      <c r="AH587" s="46">
        <f t="shared" si="136"/>
        <v>0</v>
      </c>
      <c r="AI587" s="46">
        <f>IFERROR(SUMIFS('4.3期末全在庫'!$G:$G,'4.3期末全在庫'!$B:$B,'4.仕掛品(製品課)'!A587,'4.3期末全在庫'!$K:$K,"半製品"),"")</f>
        <v>0</v>
      </c>
      <c r="AJ587" s="47"/>
      <c r="AK587" s="46">
        <f t="shared" si="131"/>
        <v>0</v>
      </c>
      <c r="AL587" s="48"/>
      <c r="AM587" s="50"/>
      <c r="AN587" s="7"/>
      <c r="AO587" s="4">
        <v>0</v>
      </c>
      <c r="AQ587" s="3">
        <f t="shared" ca="1" si="137"/>
        <v>0</v>
      </c>
    </row>
    <row r="588" spans="1:43" ht="13.5" customHeight="1">
      <c r="A588" s="59">
        <v>20170600045</v>
      </c>
      <c r="B588" s="41" t="s">
        <v>653</v>
      </c>
      <c r="C588" s="41" t="s">
        <v>481</v>
      </c>
      <c r="D588" s="41"/>
      <c r="E588" s="41" t="s">
        <v>481</v>
      </c>
      <c r="F588" s="41" t="s">
        <v>481</v>
      </c>
      <c r="G588" s="61" t="s">
        <v>531</v>
      </c>
      <c r="H588" s="43">
        <v>0</v>
      </c>
      <c r="I588" s="43"/>
      <c r="J588" s="43">
        <v>0</v>
      </c>
      <c r="K588" s="46">
        <f>IFERROR(SUMIF('[1]3.外注加工費'!N:N,A:A,'[1]3.外注加工費'!P:P),"")</f>
        <v>0</v>
      </c>
      <c r="L588" s="60" t="s">
        <v>531</v>
      </c>
      <c r="M588" s="60" t="s">
        <v>531</v>
      </c>
      <c r="N588" s="60"/>
      <c r="O588" s="60"/>
      <c r="P588" s="60"/>
      <c r="Q588" s="60"/>
      <c r="R588" s="52">
        <f ca="1">SUMIF('4.1製品別資材価格'!$A:$C,A588,'4.1製品別資材価格'!$C:$C)</f>
        <v>0</v>
      </c>
      <c r="S588" s="60" t="s">
        <v>531</v>
      </c>
      <c r="T588" s="60" t="s">
        <v>531</v>
      </c>
      <c r="U588" s="46">
        <f>IFERROR(SUMIF('4.4製品課実績'!$A:$A,'4.仕掛品(製品課)'!A588,'4.4製品課実績'!D:D),"")</f>
        <v>0</v>
      </c>
      <c r="V588" s="60" t="s">
        <v>531</v>
      </c>
      <c r="W588" s="46"/>
      <c r="X588" s="46">
        <f t="shared" si="130"/>
        <v>0</v>
      </c>
      <c r="Y588" s="60" t="s">
        <v>531</v>
      </c>
      <c r="Z588" s="60" t="s">
        <v>531</v>
      </c>
      <c r="AA588" s="46">
        <f>IFERROR(SUMIF('[1]3.外注加工費'!N:N,A:A,'[1]3.外注加工費'!S:S),"")</f>
        <v>0</v>
      </c>
      <c r="AB588" s="46"/>
      <c r="AC588" s="46"/>
      <c r="AD588" s="46">
        <f t="shared" si="132"/>
        <v>0</v>
      </c>
      <c r="AE588" s="46">
        <f t="shared" si="133"/>
        <v>0</v>
      </c>
      <c r="AF588" s="52">
        <f t="shared" si="134"/>
        <v>0</v>
      </c>
      <c r="AG588" s="46">
        <f t="shared" si="135"/>
        <v>0</v>
      </c>
      <c r="AH588" s="46">
        <f t="shared" si="136"/>
        <v>0</v>
      </c>
      <c r="AI588" s="46">
        <f>IFERROR(SUMIFS('4.3期末全在庫'!$G:$G,'4.3期末全在庫'!$B:$B,'4.仕掛品(製品課)'!A588,'4.3期末全在庫'!$K:$K,"半製品"),"")</f>
        <v>0</v>
      </c>
      <c r="AJ588" s="47"/>
      <c r="AK588" s="46">
        <f t="shared" si="131"/>
        <v>0</v>
      </c>
      <c r="AL588" s="48"/>
      <c r="AM588" s="50"/>
      <c r="AN588" s="7"/>
      <c r="AO588" s="4">
        <v>0</v>
      </c>
      <c r="AQ588" s="3">
        <f t="shared" ca="1" si="137"/>
        <v>0</v>
      </c>
    </row>
    <row r="589" spans="1:43" ht="13.5" customHeight="1">
      <c r="A589" s="59">
        <v>20170800022</v>
      </c>
      <c r="B589" s="41" t="s">
        <v>654</v>
      </c>
      <c r="C589" s="41" t="s">
        <v>481</v>
      </c>
      <c r="D589" s="41"/>
      <c r="E589" s="41" t="s">
        <v>481</v>
      </c>
      <c r="F589" s="41" t="s">
        <v>481</v>
      </c>
      <c r="G589" s="61" t="s">
        <v>531</v>
      </c>
      <c r="H589" s="43">
        <v>0</v>
      </c>
      <c r="I589" s="43"/>
      <c r="J589" s="43">
        <v>0</v>
      </c>
      <c r="K589" s="46">
        <f>IFERROR(SUMIF('[1]3.外注加工費'!N:N,A:A,'[1]3.外注加工費'!P:P),"")</f>
        <v>0</v>
      </c>
      <c r="L589" s="60" t="s">
        <v>531</v>
      </c>
      <c r="M589" s="60" t="s">
        <v>531</v>
      </c>
      <c r="N589" s="60"/>
      <c r="O589" s="60"/>
      <c r="P589" s="60"/>
      <c r="Q589" s="60"/>
      <c r="R589" s="52">
        <f ca="1">SUMIF('4.1製品別資材価格'!$A:$C,A589,'4.1製品別資材価格'!$C:$C)</f>
        <v>0</v>
      </c>
      <c r="S589" s="60" t="s">
        <v>531</v>
      </c>
      <c r="T589" s="60" t="s">
        <v>531</v>
      </c>
      <c r="U589" s="46">
        <f>IFERROR(SUMIF('4.4製品課実績'!$A:$A,'4.仕掛品(製品課)'!A589,'4.4製品課実績'!D:D),"")</f>
        <v>0</v>
      </c>
      <c r="V589" s="60" t="s">
        <v>531</v>
      </c>
      <c r="W589" s="46"/>
      <c r="X589" s="46">
        <f t="shared" si="130"/>
        <v>0</v>
      </c>
      <c r="Y589" s="60" t="s">
        <v>531</v>
      </c>
      <c r="Z589" s="60" t="s">
        <v>531</v>
      </c>
      <c r="AA589" s="46">
        <f>IFERROR(SUMIF('[1]3.外注加工費'!N:N,A:A,'[1]3.外注加工費'!S:S),"")</f>
        <v>0</v>
      </c>
      <c r="AB589" s="46"/>
      <c r="AC589" s="46"/>
      <c r="AD589" s="46">
        <f t="shared" si="132"/>
        <v>0</v>
      </c>
      <c r="AE589" s="46">
        <f t="shared" si="133"/>
        <v>0</v>
      </c>
      <c r="AF589" s="52">
        <f t="shared" si="134"/>
        <v>0</v>
      </c>
      <c r="AG589" s="46">
        <f t="shared" si="135"/>
        <v>0</v>
      </c>
      <c r="AH589" s="46">
        <f t="shared" si="136"/>
        <v>0</v>
      </c>
      <c r="AI589" s="46">
        <f>IFERROR(SUMIFS('4.3期末全在庫'!$G:$G,'4.3期末全在庫'!$B:$B,'4.仕掛品(製品課)'!A589,'4.3期末全在庫'!$K:$K,"半製品"),"")</f>
        <v>0</v>
      </c>
      <c r="AJ589" s="47"/>
      <c r="AK589" s="46">
        <f t="shared" si="131"/>
        <v>0</v>
      </c>
      <c r="AL589" s="48"/>
      <c r="AM589" s="50"/>
      <c r="AN589" s="7"/>
      <c r="AO589" s="4">
        <v>0</v>
      </c>
      <c r="AQ589" s="3">
        <f t="shared" ca="1" si="137"/>
        <v>0</v>
      </c>
    </row>
    <row r="590" spans="1:43" ht="13.5" customHeight="1">
      <c r="A590" s="59">
        <v>20170800023</v>
      </c>
      <c r="B590" s="41" t="s">
        <v>655</v>
      </c>
      <c r="C590" s="41" t="s">
        <v>481</v>
      </c>
      <c r="D590" s="41"/>
      <c r="E590" s="41" t="s">
        <v>481</v>
      </c>
      <c r="F590" s="41" t="s">
        <v>481</v>
      </c>
      <c r="G590" s="61" t="s">
        <v>531</v>
      </c>
      <c r="H590" s="43">
        <v>0</v>
      </c>
      <c r="I590" s="43"/>
      <c r="J590" s="43">
        <v>0</v>
      </c>
      <c r="K590" s="46">
        <f>IFERROR(SUMIF('[1]3.外注加工費'!N:N,A:A,'[1]3.外注加工費'!P:P),"")</f>
        <v>0</v>
      </c>
      <c r="L590" s="60" t="s">
        <v>531</v>
      </c>
      <c r="M590" s="60" t="s">
        <v>531</v>
      </c>
      <c r="N590" s="60"/>
      <c r="O590" s="60"/>
      <c r="P590" s="60"/>
      <c r="Q590" s="60"/>
      <c r="R590" s="52">
        <f ca="1">SUMIF('4.1製品別資材価格'!$A:$C,A590,'4.1製品別資材価格'!$C:$C)</f>
        <v>0</v>
      </c>
      <c r="S590" s="60" t="s">
        <v>531</v>
      </c>
      <c r="T590" s="60" t="s">
        <v>531</v>
      </c>
      <c r="U590" s="46">
        <f>IFERROR(SUMIF('4.4製品課実績'!$A:$A,'4.仕掛品(製品課)'!A590,'4.4製品課実績'!D:D),"")</f>
        <v>0</v>
      </c>
      <c r="V590" s="60" t="s">
        <v>531</v>
      </c>
      <c r="W590" s="46"/>
      <c r="X590" s="46">
        <f t="shared" si="130"/>
        <v>0</v>
      </c>
      <c r="Y590" s="60" t="s">
        <v>531</v>
      </c>
      <c r="Z590" s="60" t="s">
        <v>531</v>
      </c>
      <c r="AA590" s="46">
        <f>IFERROR(SUMIF('[1]3.外注加工費'!N:N,A:A,'[1]3.外注加工費'!S:S),"")</f>
        <v>0</v>
      </c>
      <c r="AB590" s="46"/>
      <c r="AC590" s="46"/>
      <c r="AD590" s="46">
        <f t="shared" si="132"/>
        <v>0</v>
      </c>
      <c r="AE590" s="46">
        <f t="shared" si="133"/>
        <v>0</v>
      </c>
      <c r="AF590" s="52">
        <f t="shared" si="134"/>
        <v>0</v>
      </c>
      <c r="AG590" s="46">
        <f t="shared" si="135"/>
        <v>0</v>
      </c>
      <c r="AH590" s="46">
        <f t="shared" si="136"/>
        <v>0</v>
      </c>
      <c r="AI590" s="46">
        <f>IFERROR(SUMIFS('4.3期末全在庫'!$G:$G,'4.3期末全在庫'!$B:$B,'4.仕掛品(製品課)'!A590,'4.3期末全在庫'!$K:$K,"半製品"),"")</f>
        <v>0</v>
      </c>
      <c r="AJ590" s="47"/>
      <c r="AK590" s="46">
        <f t="shared" si="131"/>
        <v>0</v>
      </c>
      <c r="AL590" s="48"/>
      <c r="AM590" s="50"/>
      <c r="AN590" s="7"/>
      <c r="AO590" s="4">
        <v>0</v>
      </c>
      <c r="AQ590" s="3">
        <f t="shared" ca="1" si="137"/>
        <v>0</v>
      </c>
    </row>
    <row r="591" spans="1:43" ht="13.5" customHeight="1">
      <c r="A591" s="59">
        <v>20171000049</v>
      </c>
      <c r="B591" s="41" t="s">
        <v>656</v>
      </c>
      <c r="C591" s="41" t="s">
        <v>481</v>
      </c>
      <c r="D591" s="41"/>
      <c r="E591" s="41" t="s">
        <v>481</v>
      </c>
      <c r="F591" s="41" t="s">
        <v>481</v>
      </c>
      <c r="G591" s="61" t="s">
        <v>531</v>
      </c>
      <c r="H591" s="43">
        <v>0</v>
      </c>
      <c r="I591" s="43"/>
      <c r="J591" s="43">
        <v>0</v>
      </c>
      <c r="K591" s="46">
        <f>IFERROR(SUMIF('[1]3.外注加工費'!N:N,A:A,'[1]3.外注加工費'!P:P),"")</f>
        <v>0</v>
      </c>
      <c r="L591" s="60" t="s">
        <v>531</v>
      </c>
      <c r="M591" s="60" t="s">
        <v>531</v>
      </c>
      <c r="N591" s="60"/>
      <c r="O591" s="60"/>
      <c r="P591" s="60"/>
      <c r="Q591" s="60"/>
      <c r="R591" s="52">
        <f ca="1">SUMIF('4.1製品別資材価格'!$A:$C,A591,'4.1製品別資材価格'!$C:$C)</f>
        <v>0</v>
      </c>
      <c r="S591" s="60" t="s">
        <v>531</v>
      </c>
      <c r="T591" s="60" t="s">
        <v>531</v>
      </c>
      <c r="U591" s="46">
        <f>IFERROR(SUMIF('4.4製品課実績'!$A:$A,'4.仕掛品(製品課)'!A591,'4.4製品課実績'!D:D),"")</f>
        <v>0</v>
      </c>
      <c r="V591" s="60" t="s">
        <v>531</v>
      </c>
      <c r="W591" s="46"/>
      <c r="X591" s="46">
        <f t="shared" si="130"/>
        <v>0</v>
      </c>
      <c r="Y591" s="60" t="s">
        <v>531</v>
      </c>
      <c r="Z591" s="60" t="s">
        <v>531</v>
      </c>
      <c r="AA591" s="46">
        <f>IFERROR(SUMIF('[1]3.外注加工費'!N:N,A:A,'[1]3.外注加工費'!S:S),"")</f>
        <v>0</v>
      </c>
      <c r="AB591" s="46"/>
      <c r="AC591" s="46"/>
      <c r="AD591" s="46">
        <f t="shared" si="132"/>
        <v>0</v>
      </c>
      <c r="AE591" s="46">
        <f t="shared" si="133"/>
        <v>0</v>
      </c>
      <c r="AF591" s="52">
        <f t="shared" si="134"/>
        <v>0</v>
      </c>
      <c r="AG591" s="46">
        <f t="shared" si="135"/>
        <v>0</v>
      </c>
      <c r="AH591" s="46">
        <f t="shared" si="136"/>
        <v>0</v>
      </c>
      <c r="AI591" s="46">
        <f>IFERROR(SUMIFS('4.3期末全在庫'!$G:$G,'4.3期末全在庫'!$B:$B,'4.仕掛品(製品課)'!A591,'4.3期末全在庫'!$K:$K,"半製品"),"")</f>
        <v>0</v>
      </c>
      <c r="AJ591" s="47"/>
      <c r="AK591" s="46">
        <f t="shared" si="131"/>
        <v>0</v>
      </c>
      <c r="AL591" s="48"/>
      <c r="AM591" s="50"/>
      <c r="AN591" s="7"/>
      <c r="AO591" s="4">
        <v>0</v>
      </c>
      <c r="AQ591" s="3">
        <f t="shared" ca="1" si="137"/>
        <v>0</v>
      </c>
    </row>
    <row r="592" spans="1:43" ht="13.5" customHeight="1">
      <c r="A592" s="59">
        <v>20171200074</v>
      </c>
      <c r="B592" s="41" t="s">
        <v>575</v>
      </c>
      <c r="C592" s="41" t="s">
        <v>481</v>
      </c>
      <c r="D592" s="41"/>
      <c r="E592" s="41" t="s">
        <v>541</v>
      </c>
      <c r="F592" s="41" t="s">
        <v>541</v>
      </c>
      <c r="G592" s="61" t="s">
        <v>531</v>
      </c>
      <c r="H592" s="43">
        <v>0</v>
      </c>
      <c r="I592" s="43"/>
      <c r="J592" s="43">
        <v>0</v>
      </c>
      <c r="K592" s="46">
        <f>IFERROR(SUMIF('[1]3.外注加工費'!N:N,A:A,'[1]3.外注加工費'!P:P),"")</f>
        <v>0</v>
      </c>
      <c r="L592" s="60" t="s">
        <v>531</v>
      </c>
      <c r="M592" s="60" t="s">
        <v>531</v>
      </c>
      <c r="N592" s="60"/>
      <c r="O592" s="60"/>
      <c r="P592" s="60"/>
      <c r="Q592" s="60"/>
      <c r="R592" s="52">
        <f ca="1">SUMIF('4.1製品別資材価格'!$A:$C,A592,'4.1製品別資材価格'!$C:$C)</f>
        <v>0</v>
      </c>
      <c r="S592" s="60" t="s">
        <v>531</v>
      </c>
      <c r="T592" s="60" t="s">
        <v>531</v>
      </c>
      <c r="U592" s="46">
        <f>IFERROR(SUMIF('4.4製品課実績'!$A:$A,'4.仕掛品(製品課)'!A592,'4.4製品課実績'!D:D),"")</f>
        <v>0</v>
      </c>
      <c r="V592" s="60" t="s">
        <v>531</v>
      </c>
      <c r="W592" s="46"/>
      <c r="X592" s="46">
        <f t="shared" si="130"/>
        <v>0</v>
      </c>
      <c r="Y592" s="60" t="s">
        <v>531</v>
      </c>
      <c r="Z592" s="60" t="s">
        <v>531</v>
      </c>
      <c r="AA592" s="46" t="str">
        <f ca="1">IFERROR(SUMIF('[1]3.外注加工費'!N:N,A:A,'[1]3.外注加工費'!S:S),"")</f>
        <v/>
      </c>
      <c r="AB592" s="46"/>
      <c r="AC592" s="46"/>
      <c r="AD592" s="46">
        <f t="shared" si="132"/>
        <v>0</v>
      </c>
      <c r="AE592" s="46">
        <f t="shared" ca="1" si="133"/>
        <v>0</v>
      </c>
      <c r="AF592" s="52">
        <f t="shared" ca="1" si="134"/>
        <v>0</v>
      </c>
      <c r="AG592" s="46">
        <f t="shared" si="135"/>
        <v>0</v>
      </c>
      <c r="AH592" s="46">
        <f t="shared" ca="1" si="136"/>
        <v>0</v>
      </c>
      <c r="AI592" s="46">
        <f>IFERROR(SUMIFS('4.3期末全在庫'!$G:$G,'4.3期末全在庫'!$B:$B,'4.仕掛品(製品課)'!A592,'4.3期末全在庫'!$K:$K,"半製品"),"")</f>
        <v>0</v>
      </c>
      <c r="AJ592" s="47"/>
      <c r="AK592" s="46">
        <f t="shared" ca="1" si="131"/>
        <v>0</v>
      </c>
      <c r="AL592" s="48"/>
      <c r="AM592" s="50"/>
      <c r="AN592" s="7"/>
      <c r="AO592" s="4">
        <v>0</v>
      </c>
      <c r="AQ592" s="3">
        <f t="shared" ca="1" si="137"/>
        <v>0</v>
      </c>
    </row>
    <row r="593" spans="1:43" ht="13.5" customHeight="1">
      <c r="A593" s="59">
        <v>20180100007</v>
      </c>
      <c r="B593" s="41" t="s">
        <v>657</v>
      </c>
      <c r="C593" s="41" t="s">
        <v>481</v>
      </c>
      <c r="D593" s="41"/>
      <c r="E593" s="41" t="s">
        <v>481</v>
      </c>
      <c r="F593" s="41" t="s">
        <v>481</v>
      </c>
      <c r="G593" s="61" t="s">
        <v>531</v>
      </c>
      <c r="H593" s="43">
        <v>0</v>
      </c>
      <c r="I593" s="43"/>
      <c r="J593" s="43">
        <v>0</v>
      </c>
      <c r="K593" s="46">
        <f>IFERROR(SUMIF('[1]3.外注加工費'!N:N,A:A,'[1]3.外注加工費'!P:P),"")</f>
        <v>0</v>
      </c>
      <c r="L593" s="60" t="s">
        <v>531</v>
      </c>
      <c r="M593" s="60" t="s">
        <v>531</v>
      </c>
      <c r="N593" s="60"/>
      <c r="O593" s="60"/>
      <c r="P593" s="60"/>
      <c r="Q593" s="60"/>
      <c r="R593" s="52">
        <f ca="1">SUMIF('4.1製品別資材価格'!$A:$C,A593,'4.1製品別資材価格'!$C:$C)</f>
        <v>0</v>
      </c>
      <c r="S593" s="60" t="s">
        <v>531</v>
      </c>
      <c r="T593" s="60" t="s">
        <v>531</v>
      </c>
      <c r="U593" s="46">
        <f>IFERROR(SUMIF('4.4製品課実績'!$A:$A,'4.仕掛品(製品課)'!A593,'4.4製品課実績'!D:D),"")</f>
        <v>0</v>
      </c>
      <c r="V593" s="60" t="s">
        <v>531</v>
      </c>
      <c r="W593" s="46"/>
      <c r="X593" s="46">
        <f t="shared" ref="X593:X656" si="138">$X$747/$W$747*W593</f>
        <v>0</v>
      </c>
      <c r="Y593" s="60" t="s">
        <v>531</v>
      </c>
      <c r="Z593" s="60" t="s">
        <v>531</v>
      </c>
      <c r="AA593" s="46">
        <f>IFERROR(SUMIF('[1]3.外注加工費'!N:N,A:A,'[1]3.外注加工費'!S:S),"")</f>
        <v>0</v>
      </c>
      <c r="AB593" s="46"/>
      <c r="AC593" s="46"/>
      <c r="AD593" s="46">
        <f t="shared" si="132"/>
        <v>0</v>
      </c>
      <c r="AE593" s="46">
        <f t="shared" si="133"/>
        <v>0</v>
      </c>
      <c r="AF593" s="52">
        <f t="shared" si="134"/>
        <v>0</v>
      </c>
      <c r="AG593" s="46">
        <f t="shared" si="135"/>
        <v>0</v>
      </c>
      <c r="AH593" s="46">
        <f t="shared" si="136"/>
        <v>0</v>
      </c>
      <c r="AI593" s="46">
        <f>IFERROR(SUMIFS('4.3期末全在庫'!$G:$G,'4.3期末全在庫'!$B:$B,'4.仕掛品(製品課)'!A593,'4.3期末全在庫'!$K:$K,"半製品"),"")</f>
        <v>0</v>
      </c>
      <c r="AJ593" s="47"/>
      <c r="AK593" s="46">
        <f t="shared" ref="AK593:AK655" si="139">IFERROR(SUM(J593,T593,V593,Z593,AA593,X593)/(AD593+(AI593*AJ593))*(AI593*AJ593)+(SUM(M593)/(AD593+AI593)*AI593),0)</f>
        <v>0</v>
      </c>
      <c r="AL593" s="48"/>
      <c r="AM593" s="50"/>
      <c r="AN593" s="7"/>
      <c r="AO593" s="4">
        <v>0</v>
      </c>
      <c r="AQ593" s="3">
        <f t="shared" ca="1" si="137"/>
        <v>0</v>
      </c>
    </row>
    <row r="594" spans="1:43" ht="13.5" customHeight="1">
      <c r="A594" s="59">
        <v>20180100008</v>
      </c>
      <c r="B594" s="41" t="s">
        <v>658</v>
      </c>
      <c r="C594" s="41" t="s">
        <v>481</v>
      </c>
      <c r="D594" s="41"/>
      <c r="E594" s="41" t="s">
        <v>481</v>
      </c>
      <c r="F594" s="41" t="s">
        <v>481</v>
      </c>
      <c r="G594" s="61" t="s">
        <v>531</v>
      </c>
      <c r="H594" s="43">
        <v>0</v>
      </c>
      <c r="I594" s="43"/>
      <c r="J594" s="43">
        <v>0</v>
      </c>
      <c r="K594" s="46">
        <f>IFERROR(SUMIF('[1]3.外注加工費'!N:N,A:A,'[1]3.外注加工費'!P:P),"")</f>
        <v>0</v>
      </c>
      <c r="L594" s="60" t="s">
        <v>531</v>
      </c>
      <c r="M594" s="60" t="s">
        <v>531</v>
      </c>
      <c r="N594" s="60"/>
      <c r="O594" s="60"/>
      <c r="P594" s="60"/>
      <c r="Q594" s="60"/>
      <c r="R594" s="52">
        <f ca="1">SUMIF('4.1製品別資材価格'!$A:$C,A594,'4.1製品別資材価格'!$C:$C)</f>
        <v>0</v>
      </c>
      <c r="S594" s="60" t="s">
        <v>531</v>
      </c>
      <c r="T594" s="60" t="s">
        <v>531</v>
      </c>
      <c r="U594" s="46">
        <f>IFERROR(SUMIF('4.4製品課実績'!$A:$A,'4.仕掛品(製品課)'!A594,'4.4製品課実績'!D:D),"")</f>
        <v>0</v>
      </c>
      <c r="V594" s="60" t="s">
        <v>531</v>
      </c>
      <c r="W594" s="46"/>
      <c r="X594" s="46">
        <f t="shared" si="138"/>
        <v>0</v>
      </c>
      <c r="Y594" s="60" t="s">
        <v>531</v>
      </c>
      <c r="Z594" s="60" t="s">
        <v>531</v>
      </c>
      <c r="AA594" s="46">
        <f>IFERROR(SUMIF('[1]3.外注加工費'!N:N,A:A,'[1]3.外注加工費'!S:S),"")</f>
        <v>0</v>
      </c>
      <c r="AB594" s="46"/>
      <c r="AC594" s="46"/>
      <c r="AD594" s="46">
        <f t="shared" ref="AD594:AD655" si="140">K594-N594-AB594</f>
        <v>0</v>
      </c>
      <c r="AE594" s="46">
        <f t="shared" ref="AE594:AE655" si="141">IFERROR(SUM(J594,T594,V594,Z594,AA594,X594)/(AD594+(AI594*AJ594))*AD594+(SUM(M594)/(AD594+AI594)*AD594),SUM(J594,M594,T594,V594,Z594,AA594,X594)-AK594)</f>
        <v>0</v>
      </c>
      <c r="AF594" s="52">
        <f t="shared" ref="AF594:AF655" si="142">IF(ISERROR(AE594/AD594),0,(AE594/AD594))</f>
        <v>0</v>
      </c>
      <c r="AG594" s="46">
        <f t="shared" ref="AG594:AG655" si="143">AI594-((H594+K594)-AB594-AD594)</f>
        <v>0</v>
      </c>
      <c r="AH594" s="46">
        <f t="shared" ref="AH594:AH655" si="144">-AF594*AG594</f>
        <v>0</v>
      </c>
      <c r="AI594" s="46">
        <f>IFERROR(SUMIFS('4.3期末全在庫'!$G:$G,'4.3期末全在庫'!$B:$B,'4.仕掛品(製品課)'!A594,'4.3期末全在庫'!$K:$K,"半製品"),"")</f>
        <v>0</v>
      </c>
      <c r="AJ594" s="47"/>
      <c r="AK594" s="46">
        <f t="shared" si="139"/>
        <v>0</v>
      </c>
      <c r="AL594" s="48"/>
      <c r="AM594" s="50"/>
      <c r="AN594" s="7"/>
      <c r="AO594" s="4">
        <v>0</v>
      </c>
      <c r="AQ594" s="3">
        <f t="shared" ref="AQ594:AQ657" ca="1" si="145">IF(SUM(H594:AK594)=0,0,"ok")</f>
        <v>0</v>
      </c>
    </row>
    <row r="595" spans="1:43" ht="13.5" customHeight="1">
      <c r="A595" s="59">
        <v>20180100009</v>
      </c>
      <c r="B595" s="41" t="s">
        <v>659</v>
      </c>
      <c r="C595" s="41" t="s">
        <v>481</v>
      </c>
      <c r="D595" s="41"/>
      <c r="E595" s="41" t="s">
        <v>481</v>
      </c>
      <c r="F595" s="41" t="s">
        <v>481</v>
      </c>
      <c r="G595" s="61" t="s">
        <v>531</v>
      </c>
      <c r="H595" s="43">
        <v>0</v>
      </c>
      <c r="I595" s="43"/>
      <c r="J595" s="43">
        <v>0</v>
      </c>
      <c r="K595" s="46">
        <f>IFERROR(SUMIF('[1]3.外注加工費'!N:N,A:A,'[1]3.外注加工費'!P:P),"")</f>
        <v>0</v>
      </c>
      <c r="L595" s="60" t="s">
        <v>531</v>
      </c>
      <c r="M595" s="60" t="s">
        <v>531</v>
      </c>
      <c r="N595" s="60"/>
      <c r="O595" s="60"/>
      <c r="P595" s="60"/>
      <c r="Q595" s="60"/>
      <c r="R595" s="52">
        <f ca="1">SUMIF('4.1製品別資材価格'!$A:$C,A595,'4.1製品別資材価格'!$C:$C)</f>
        <v>0</v>
      </c>
      <c r="S595" s="60" t="s">
        <v>531</v>
      </c>
      <c r="T595" s="60" t="s">
        <v>531</v>
      </c>
      <c r="U595" s="46">
        <f>IFERROR(SUMIF('4.4製品課実績'!$A:$A,'4.仕掛品(製品課)'!A595,'4.4製品課実績'!D:D),"")</f>
        <v>0</v>
      </c>
      <c r="V595" s="60" t="s">
        <v>531</v>
      </c>
      <c r="W595" s="46"/>
      <c r="X595" s="46">
        <f t="shared" si="138"/>
        <v>0</v>
      </c>
      <c r="Y595" s="60" t="s">
        <v>531</v>
      </c>
      <c r="Z595" s="60" t="s">
        <v>531</v>
      </c>
      <c r="AA595" s="46">
        <f>IFERROR(SUMIF('[1]3.外注加工費'!N:N,A:A,'[1]3.外注加工費'!S:S),"")</f>
        <v>0</v>
      </c>
      <c r="AB595" s="46"/>
      <c r="AC595" s="46"/>
      <c r="AD595" s="46">
        <f t="shared" si="140"/>
        <v>0</v>
      </c>
      <c r="AE595" s="46">
        <f t="shared" si="141"/>
        <v>0</v>
      </c>
      <c r="AF595" s="52">
        <f t="shared" si="142"/>
        <v>0</v>
      </c>
      <c r="AG595" s="46">
        <f t="shared" si="143"/>
        <v>0</v>
      </c>
      <c r="AH595" s="46">
        <f t="shared" si="144"/>
        <v>0</v>
      </c>
      <c r="AI595" s="46">
        <f>IFERROR(SUMIFS('4.3期末全在庫'!$G:$G,'4.3期末全在庫'!$B:$B,'4.仕掛品(製品課)'!A595,'4.3期末全在庫'!$K:$K,"半製品"),"")</f>
        <v>0</v>
      </c>
      <c r="AJ595" s="47"/>
      <c r="AK595" s="46">
        <f t="shared" si="139"/>
        <v>0</v>
      </c>
      <c r="AL595" s="48"/>
      <c r="AM595" s="50"/>
      <c r="AN595" s="7"/>
      <c r="AO595" s="4">
        <v>139.99800274905309</v>
      </c>
      <c r="AQ595" s="3">
        <f t="shared" ca="1" si="145"/>
        <v>0</v>
      </c>
    </row>
    <row r="596" spans="1:43" ht="13.5" customHeight="1">
      <c r="A596" s="59">
        <v>20180200006</v>
      </c>
      <c r="B596" s="41" t="s">
        <v>660</v>
      </c>
      <c r="C596" s="41" t="s">
        <v>481</v>
      </c>
      <c r="D596" s="41"/>
      <c r="E596" s="41" t="s">
        <v>481</v>
      </c>
      <c r="F596" s="41" t="s">
        <v>481</v>
      </c>
      <c r="G596" s="61" t="s">
        <v>531</v>
      </c>
      <c r="H596" s="43">
        <v>0</v>
      </c>
      <c r="I596" s="43"/>
      <c r="J596" s="43">
        <v>0</v>
      </c>
      <c r="K596" s="46">
        <f>IFERROR(SUMIF('[1]3.外注加工費'!N:N,A:A,'[1]3.外注加工費'!P:P),"")</f>
        <v>0</v>
      </c>
      <c r="L596" s="60" t="s">
        <v>531</v>
      </c>
      <c r="M596" s="60" t="s">
        <v>531</v>
      </c>
      <c r="N596" s="60"/>
      <c r="O596" s="60"/>
      <c r="P596" s="60"/>
      <c r="Q596" s="60"/>
      <c r="R596" s="52">
        <f ca="1">SUMIF('4.1製品別資材価格'!$A:$C,A596,'4.1製品別資材価格'!$C:$C)</f>
        <v>0</v>
      </c>
      <c r="S596" s="60" t="s">
        <v>531</v>
      </c>
      <c r="T596" s="60" t="s">
        <v>531</v>
      </c>
      <c r="U596" s="46">
        <f>IFERROR(SUMIF('4.4製品課実績'!$A:$A,'4.仕掛品(製品課)'!A596,'4.4製品課実績'!D:D),"")</f>
        <v>0</v>
      </c>
      <c r="V596" s="60" t="s">
        <v>531</v>
      </c>
      <c r="W596" s="46"/>
      <c r="X596" s="46">
        <f t="shared" si="138"/>
        <v>0</v>
      </c>
      <c r="Y596" s="60" t="s">
        <v>531</v>
      </c>
      <c r="Z596" s="60" t="s">
        <v>531</v>
      </c>
      <c r="AA596" s="46">
        <f>IFERROR(SUMIF('[1]3.外注加工費'!N:N,A:A,'[1]3.外注加工費'!S:S),"")</f>
        <v>0</v>
      </c>
      <c r="AB596" s="46"/>
      <c r="AC596" s="46"/>
      <c r="AD596" s="46">
        <f t="shared" si="140"/>
        <v>0</v>
      </c>
      <c r="AE596" s="46">
        <f t="shared" si="141"/>
        <v>0</v>
      </c>
      <c r="AF596" s="52">
        <f t="shared" si="142"/>
        <v>0</v>
      </c>
      <c r="AG596" s="46">
        <f t="shared" si="143"/>
        <v>0</v>
      </c>
      <c r="AH596" s="46">
        <f t="shared" si="144"/>
        <v>0</v>
      </c>
      <c r="AI596" s="46">
        <f>IFERROR(SUMIFS('4.3期末全在庫'!$G:$G,'4.3期末全在庫'!$B:$B,'4.仕掛品(製品課)'!A596,'4.3期末全在庫'!$K:$K,"半製品"),"")</f>
        <v>0</v>
      </c>
      <c r="AJ596" s="47"/>
      <c r="AK596" s="46">
        <f t="shared" si="139"/>
        <v>0</v>
      </c>
      <c r="AL596" s="48"/>
      <c r="AM596" s="50"/>
      <c r="AN596" s="7"/>
      <c r="AO596" s="4">
        <v>258.11435389187147</v>
      </c>
      <c r="AQ596" s="3">
        <f t="shared" ca="1" si="145"/>
        <v>0</v>
      </c>
    </row>
    <row r="597" spans="1:43" ht="13.5" customHeight="1">
      <c r="A597" s="59">
        <v>20180200007</v>
      </c>
      <c r="B597" s="41" t="s">
        <v>661</v>
      </c>
      <c r="C597" s="41" t="s">
        <v>481</v>
      </c>
      <c r="D597" s="41"/>
      <c r="E597" s="41" t="s">
        <v>481</v>
      </c>
      <c r="F597" s="41" t="s">
        <v>481</v>
      </c>
      <c r="G597" s="61" t="s">
        <v>531</v>
      </c>
      <c r="H597" s="43">
        <v>0</v>
      </c>
      <c r="I597" s="43"/>
      <c r="J597" s="43">
        <v>0</v>
      </c>
      <c r="K597" s="46">
        <f>IFERROR(SUMIF('[1]3.外注加工費'!N:N,A:A,'[1]3.外注加工費'!P:P),"")</f>
        <v>0</v>
      </c>
      <c r="L597" s="60" t="s">
        <v>531</v>
      </c>
      <c r="M597" s="60" t="s">
        <v>531</v>
      </c>
      <c r="N597" s="60"/>
      <c r="O597" s="60"/>
      <c r="P597" s="60"/>
      <c r="Q597" s="60"/>
      <c r="R597" s="52">
        <f ca="1">SUMIF('4.1製品別資材価格'!$A:$C,A597,'4.1製品別資材価格'!$C:$C)</f>
        <v>0</v>
      </c>
      <c r="S597" s="60" t="s">
        <v>531</v>
      </c>
      <c r="T597" s="60" t="s">
        <v>531</v>
      </c>
      <c r="U597" s="46">
        <f>IFERROR(SUMIF('4.4製品課実績'!$A:$A,'4.仕掛品(製品課)'!A597,'4.4製品課実績'!D:D),"")</f>
        <v>0</v>
      </c>
      <c r="V597" s="60" t="s">
        <v>531</v>
      </c>
      <c r="W597" s="46"/>
      <c r="X597" s="46">
        <f t="shared" si="138"/>
        <v>0</v>
      </c>
      <c r="Y597" s="60" t="s">
        <v>531</v>
      </c>
      <c r="Z597" s="60" t="s">
        <v>531</v>
      </c>
      <c r="AA597" s="46">
        <f>IFERROR(SUMIF('[1]3.外注加工費'!N:N,A:A,'[1]3.外注加工費'!S:S),"")</f>
        <v>0</v>
      </c>
      <c r="AB597" s="46"/>
      <c r="AC597" s="46"/>
      <c r="AD597" s="46">
        <f t="shared" si="140"/>
        <v>0</v>
      </c>
      <c r="AE597" s="46">
        <f t="shared" si="141"/>
        <v>0</v>
      </c>
      <c r="AF597" s="52">
        <f t="shared" si="142"/>
        <v>0</v>
      </c>
      <c r="AG597" s="46">
        <f t="shared" si="143"/>
        <v>0</v>
      </c>
      <c r="AH597" s="46">
        <f t="shared" si="144"/>
        <v>0</v>
      </c>
      <c r="AI597" s="46">
        <f>IFERROR(SUMIFS('4.3期末全在庫'!$G:$G,'4.3期末全在庫'!$B:$B,'4.仕掛品(製品課)'!A597,'4.3期末全在庫'!$K:$K,"半製品"),"")</f>
        <v>0</v>
      </c>
      <c r="AJ597" s="47"/>
      <c r="AK597" s="46">
        <f t="shared" si="139"/>
        <v>0</v>
      </c>
      <c r="AL597" s="48"/>
      <c r="AM597" s="50"/>
      <c r="AN597" s="7"/>
      <c r="AO597" s="4">
        <v>0</v>
      </c>
      <c r="AQ597" s="3">
        <f t="shared" ca="1" si="145"/>
        <v>0</v>
      </c>
    </row>
    <row r="598" spans="1:43" ht="13.5" customHeight="1">
      <c r="A598" s="59">
        <v>20180200045</v>
      </c>
      <c r="B598" s="41" t="s">
        <v>662</v>
      </c>
      <c r="C598" s="41" t="s">
        <v>481</v>
      </c>
      <c r="D598" s="41"/>
      <c r="E598" s="41" t="s">
        <v>481</v>
      </c>
      <c r="F598" s="41" t="s">
        <v>481</v>
      </c>
      <c r="G598" s="61" t="s">
        <v>531</v>
      </c>
      <c r="H598" s="43">
        <v>0</v>
      </c>
      <c r="I598" s="43"/>
      <c r="J598" s="43">
        <v>0</v>
      </c>
      <c r="K598" s="46">
        <f>IFERROR(SUMIF('[1]3.外注加工費'!N:N,A:A,'[1]3.外注加工費'!P:P),"")</f>
        <v>12540</v>
      </c>
      <c r="L598" s="60" t="s">
        <v>531</v>
      </c>
      <c r="M598" s="60" t="s">
        <v>531</v>
      </c>
      <c r="N598" s="60"/>
      <c r="O598" s="60"/>
      <c r="P598" s="60"/>
      <c r="Q598" s="60"/>
      <c r="R598" s="52">
        <f ca="1">SUMIF('4.1製品別資材価格'!$A:$C,A598,'4.1製品別資材価格'!$C:$C)</f>
        <v>0</v>
      </c>
      <c r="S598" s="60" t="s">
        <v>531</v>
      </c>
      <c r="T598" s="60" t="s">
        <v>531</v>
      </c>
      <c r="U598" s="46">
        <f>IFERROR(SUMIF('4.4製品課実績'!$A:$A,'4.仕掛品(製品課)'!A598,'4.4製品課実績'!D:D),"")</f>
        <v>0</v>
      </c>
      <c r="V598" s="60" t="s">
        <v>531</v>
      </c>
      <c r="W598" s="46"/>
      <c r="X598" s="46">
        <f t="shared" si="138"/>
        <v>0</v>
      </c>
      <c r="Y598" s="60" t="s">
        <v>531</v>
      </c>
      <c r="Z598" s="60" t="s">
        <v>531</v>
      </c>
      <c r="AA598" s="46">
        <f ca="1">IFERROR(SUMIF('[1]3.外注加工費'!N:N,A:A,'[1]3.外注加工費'!S:S),"")</f>
        <v>4378614.854496967</v>
      </c>
      <c r="AB598" s="46"/>
      <c r="AC598" s="46"/>
      <c r="AD598" s="46">
        <f t="shared" si="140"/>
        <v>12540</v>
      </c>
      <c r="AE598" s="46">
        <f t="shared" ca="1" si="141"/>
        <v>4378614.854496967</v>
      </c>
      <c r="AF598" s="52">
        <f t="shared" ca="1" si="142"/>
        <v>349.17183847663216</v>
      </c>
      <c r="AG598" s="46">
        <f t="shared" si="143"/>
        <v>0</v>
      </c>
      <c r="AH598" s="46">
        <f t="shared" ca="1" si="144"/>
        <v>0</v>
      </c>
      <c r="AI598" s="46">
        <f>IFERROR(SUMIFS('4.3期末全在庫'!$G:$G,'4.3期末全在庫'!$B:$B,'4.仕掛品(製品課)'!A598,'4.3期末全在庫'!$K:$K,"半製品"),"")</f>
        <v>0</v>
      </c>
      <c r="AJ598" s="47"/>
      <c r="AK598" s="46">
        <f t="shared" ca="1" si="139"/>
        <v>0</v>
      </c>
      <c r="AL598" s="48"/>
      <c r="AM598" s="50"/>
      <c r="AN598" s="7"/>
      <c r="AO598" s="4">
        <v>213.66884468173004</v>
      </c>
      <c r="AQ598" s="3" t="str">
        <f t="shared" ca="1" si="145"/>
        <v>ok</v>
      </c>
    </row>
    <row r="599" spans="1:43" ht="13.5" customHeight="1">
      <c r="A599" s="59">
        <v>20180200064</v>
      </c>
      <c r="B599" s="41" t="s">
        <v>663</v>
      </c>
      <c r="C599" s="41" t="s">
        <v>481</v>
      </c>
      <c r="D599" s="41"/>
      <c r="E599" s="41" t="s">
        <v>481</v>
      </c>
      <c r="F599" s="41" t="s">
        <v>481</v>
      </c>
      <c r="G599" s="61" t="s">
        <v>531</v>
      </c>
      <c r="H599" s="43">
        <v>0</v>
      </c>
      <c r="I599" s="43"/>
      <c r="J599" s="43">
        <v>0</v>
      </c>
      <c r="K599" s="46">
        <f>IFERROR(SUMIF('[1]3.外注加工費'!N:N,A:A,'[1]3.外注加工費'!P:P),"")</f>
        <v>0</v>
      </c>
      <c r="L599" s="60" t="s">
        <v>531</v>
      </c>
      <c r="M599" s="60" t="s">
        <v>531</v>
      </c>
      <c r="N599" s="60"/>
      <c r="O599" s="60"/>
      <c r="P599" s="60"/>
      <c r="Q599" s="60"/>
      <c r="R599" s="52">
        <f ca="1">SUMIF('4.1製品別資材価格'!$A:$C,A599,'4.1製品別資材価格'!$C:$C)</f>
        <v>0</v>
      </c>
      <c r="S599" s="60" t="s">
        <v>531</v>
      </c>
      <c r="T599" s="60" t="s">
        <v>531</v>
      </c>
      <c r="U599" s="46">
        <f>IFERROR(SUMIF('4.4製品課実績'!$A:$A,'4.仕掛品(製品課)'!A599,'4.4製品課実績'!D:D),"")</f>
        <v>0</v>
      </c>
      <c r="V599" s="60" t="s">
        <v>531</v>
      </c>
      <c r="W599" s="46"/>
      <c r="X599" s="46">
        <f t="shared" si="138"/>
        <v>0</v>
      </c>
      <c r="Y599" s="60" t="s">
        <v>531</v>
      </c>
      <c r="Z599" s="60" t="s">
        <v>531</v>
      </c>
      <c r="AA599" s="46">
        <f>IFERROR(SUMIF('[1]3.外注加工費'!N:N,A:A,'[1]3.外注加工費'!S:S),"")</f>
        <v>0</v>
      </c>
      <c r="AB599" s="46"/>
      <c r="AC599" s="46"/>
      <c r="AD599" s="46">
        <f t="shared" si="140"/>
        <v>0</v>
      </c>
      <c r="AE599" s="46">
        <f t="shared" si="141"/>
        <v>0</v>
      </c>
      <c r="AF599" s="52">
        <f t="shared" si="142"/>
        <v>0</v>
      </c>
      <c r="AG599" s="46">
        <f t="shared" si="143"/>
        <v>0</v>
      </c>
      <c r="AH599" s="46">
        <f t="shared" si="144"/>
        <v>0</v>
      </c>
      <c r="AI599" s="46">
        <f>IFERROR(SUMIFS('4.3期末全在庫'!$G:$G,'4.3期末全在庫'!$B:$B,'4.仕掛品(製品課)'!A599,'4.3期末全在庫'!$K:$K,"半製品"),"")</f>
        <v>0</v>
      </c>
      <c r="AJ599" s="47"/>
      <c r="AK599" s="46">
        <f t="shared" si="139"/>
        <v>0</v>
      </c>
      <c r="AL599" s="48"/>
      <c r="AM599" s="50"/>
      <c r="AN599" s="7"/>
      <c r="AO599" s="4">
        <v>160.82359629438528</v>
      </c>
      <c r="AQ599" s="3">
        <f t="shared" ca="1" si="145"/>
        <v>0</v>
      </c>
    </row>
    <row r="600" spans="1:43" ht="13.5" customHeight="1">
      <c r="A600" s="59">
        <v>20180200096</v>
      </c>
      <c r="B600" s="41" t="s">
        <v>664</v>
      </c>
      <c r="C600" s="41" t="s">
        <v>481</v>
      </c>
      <c r="D600" s="41"/>
      <c r="E600" s="41" t="s">
        <v>481</v>
      </c>
      <c r="F600" s="41" t="s">
        <v>481</v>
      </c>
      <c r="G600" s="61" t="s">
        <v>531</v>
      </c>
      <c r="H600" s="43">
        <v>0</v>
      </c>
      <c r="I600" s="43"/>
      <c r="J600" s="43">
        <v>0</v>
      </c>
      <c r="K600" s="46">
        <f>IFERROR(SUMIF('[1]3.外注加工費'!N:N,A:A,'[1]3.外注加工費'!P:P),"")</f>
        <v>5000</v>
      </c>
      <c r="L600" s="60" t="s">
        <v>531</v>
      </c>
      <c r="M600" s="60" t="s">
        <v>531</v>
      </c>
      <c r="N600" s="60"/>
      <c r="O600" s="60"/>
      <c r="P600" s="60"/>
      <c r="Q600" s="60"/>
      <c r="R600" s="52">
        <f ca="1">SUMIF('4.1製品別資材価格'!$A:$C,A600,'4.1製品別資材価格'!$C:$C)</f>
        <v>0</v>
      </c>
      <c r="S600" s="60" t="s">
        <v>531</v>
      </c>
      <c r="T600" s="60" t="s">
        <v>531</v>
      </c>
      <c r="U600" s="46">
        <f>IFERROR(SUMIF('4.4製品課実績'!$A:$A,'4.仕掛品(製品課)'!A600,'4.4製品課実績'!D:D),"")</f>
        <v>0</v>
      </c>
      <c r="V600" s="60" t="s">
        <v>531</v>
      </c>
      <c r="W600" s="46"/>
      <c r="X600" s="46">
        <f t="shared" si="138"/>
        <v>0</v>
      </c>
      <c r="Y600" s="60" t="s">
        <v>531</v>
      </c>
      <c r="Z600" s="60" t="s">
        <v>531</v>
      </c>
      <c r="AA600" s="46">
        <f ca="1">IFERROR(SUMIF('[1]3.外注加工費'!N:N,A:A,'[1]3.外注加工費'!S:S),"")</f>
        <v>3696741.6137026851</v>
      </c>
      <c r="AB600" s="46"/>
      <c r="AC600" s="46"/>
      <c r="AD600" s="46">
        <f t="shared" si="140"/>
        <v>5000</v>
      </c>
      <c r="AE600" s="46">
        <f t="shared" ca="1" si="141"/>
        <v>3696741.6137026851</v>
      </c>
      <c r="AF600" s="52">
        <f t="shared" ca="1" si="142"/>
        <v>739.34832274053701</v>
      </c>
      <c r="AG600" s="46">
        <f t="shared" si="143"/>
        <v>0</v>
      </c>
      <c r="AH600" s="46">
        <f t="shared" ca="1" si="144"/>
        <v>0</v>
      </c>
      <c r="AI600" s="46">
        <f>IFERROR(SUMIFS('4.3期末全在庫'!$G:$G,'4.3期末全在庫'!$B:$B,'4.仕掛品(製品課)'!A600,'4.3期末全在庫'!$K:$K,"半製品"),"")</f>
        <v>0</v>
      </c>
      <c r="AJ600" s="47"/>
      <c r="AK600" s="46">
        <f t="shared" ca="1" si="139"/>
        <v>0</v>
      </c>
      <c r="AL600" s="48"/>
      <c r="AM600" s="50"/>
      <c r="AN600" s="7"/>
      <c r="AO600" s="4">
        <v>1040.0801018191794</v>
      </c>
      <c r="AQ600" s="3" t="str">
        <f t="shared" ca="1" si="145"/>
        <v>ok</v>
      </c>
    </row>
    <row r="601" spans="1:43" ht="13.5" customHeight="1">
      <c r="A601" s="59">
        <v>20180300016</v>
      </c>
      <c r="B601" s="41" t="s">
        <v>665</v>
      </c>
      <c r="C601" s="41" t="s">
        <v>481</v>
      </c>
      <c r="D601" s="41"/>
      <c r="E601" s="41" t="s">
        <v>481</v>
      </c>
      <c r="F601" s="41" t="s">
        <v>481</v>
      </c>
      <c r="G601" s="61" t="s">
        <v>531</v>
      </c>
      <c r="H601" s="43">
        <v>0</v>
      </c>
      <c r="I601" s="43"/>
      <c r="J601" s="43">
        <v>0</v>
      </c>
      <c r="K601" s="46">
        <f>IFERROR(SUMIF('[1]3.外注加工費'!N:N,A:A,'[1]3.外注加工費'!P:P),"")</f>
        <v>3027</v>
      </c>
      <c r="L601" s="60" t="s">
        <v>531</v>
      </c>
      <c r="M601" s="60" t="s">
        <v>531</v>
      </c>
      <c r="N601" s="60"/>
      <c r="O601" s="60"/>
      <c r="P601" s="60"/>
      <c r="Q601" s="60"/>
      <c r="R601" s="52">
        <f ca="1">SUMIF('4.1製品別資材価格'!$A:$C,A601,'4.1製品別資材価格'!$C:$C)</f>
        <v>0</v>
      </c>
      <c r="S601" s="60" t="s">
        <v>531</v>
      </c>
      <c r="T601" s="60" t="s">
        <v>531</v>
      </c>
      <c r="U601" s="46">
        <f>IFERROR(SUMIF('4.4製品課実績'!$A:$A,'4.仕掛品(製品課)'!A601,'4.4製品課実績'!D:D),"")</f>
        <v>0</v>
      </c>
      <c r="V601" s="60" t="s">
        <v>531</v>
      </c>
      <c r="W601" s="46"/>
      <c r="X601" s="46">
        <f t="shared" si="138"/>
        <v>0</v>
      </c>
      <c r="Y601" s="60" t="s">
        <v>531</v>
      </c>
      <c r="Z601" s="60" t="s">
        <v>531</v>
      </c>
      <c r="AA601" s="46">
        <f ca="1">IFERROR(SUMIF('[1]3.外注加工費'!N:N,A:A,'[1]3.外注加工費'!S:S),"")</f>
        <v>2290266.3961820411</v>
      </c>
      <c r="AB601" s="46"/>
      <c r="AC601" s="46"/>
      <c r="AD601" s="46">
        <f t="shared" si="140"/>
        <v>3027</v>
      </c>
      <c r="AE601" s="46">
        <f t="shared" ca="1" si="141"/>
        <v>2290266.3961820411</v>
      </c>
      <c r="AF601" s="52">
        <f t="shared" ca="1" si="142"/>
        <v>756.61261849423227</v>
      </c>
      <c r="AG601" s="46">
        <f t="shared" si="143"/>
        <v>0</v>
      </c>
      <c r="AH601" s="46">
        <f t="shared" ca="1" si="144"/>
        <v>0</v>
      </c>
      <c r="AI601" s="46">
        <f>IFERROR(SUMIFS('4.3期末全在庫'!$G:$G,'4.3期末全在庫'!$B:$B,'4.仕掛品(製品課)'!A601,'4.3期末全在庫'!$K:$K,"半製品"),"")</f>
        <v>0</v>
      </c>
      <c r="AJ601" s="47"/>
      <c r="AK601" s="46">
        <f t="shared" ca="1" si="139"/>
        <v>0</v>
      </c>
      <c r="AL601" s="48"/>
      <c r="AM601" s="50"/>
      <c r="AN601" s="7"/>
      <c r="AO601" s="4">
        <v>791.63632323180059</v>
      </c>
      <c r="AQ601" s="3" t="str">
        <f t="shared" ca="1" si="145"/>
        <v>ok</v>
      </c>
    </row>
    <row r="602" spans="1:43" ht="13.5" customHeight="1">
      <c r="A602" s="59">
        <v>20180300017</v>
      </c>
      <c r="B602" s="41" t="s">
        <v>666</v>
      </c>
      <c r="C602" s="41" t="s">
        <v>481</v>
      </c>
      <c r="D602" s="41"/>
      <c r="E602" s="41" t="s">
        <v>481</v>
      </c>
      <c r="F602" s="41" t="s">
        <v>481</v>
      </c>
      <c r="G602" s="61" t="s">
        <v>531</v>
      </c>
      <c r="H602" s="43">
        <v>0</v>
      </c>
      <c r="I602" s="43"/>
      <c r="J602" s="43">
        <v>0</v>
      </c>
      <c r="K602" s="46">
        <f>IFERROR(SUMIF('[1]3.外注加工費'!N:N,A:A,'[1]3.外注加工費'!P:P),"")</f>
        <v>0</v>
      </c>
      <c r="L602" s="60" t="s">
        <v>531</v>
      </c>
      <c r="M602" s="60" t="s">
        <v>531</v>
      </c>
      <c r="N602" s="60"/>
      <c r="O602" s="60"/>
      <c r="P602" s="60"/>
      <c r="Q602" s="60"/>
      <c r="R602" s="52">
        <f ca="1">SUMIF('4.1製品別資材価格'!$A:$C,A602,'4.1製品別資材価格'!$C:$C)</f>
        <v>0</v>
      </c>
      <c r="S602" s="60" t="s">
        <v>531</v>
      </c>
      <c r="T602" s="60" t="s">
        <v>531</v>
      </c>
      <c r="U602" s="46">
        <f>IFERROR(SUMIF('4.4製品課実績'!$A:$A,'4.仕掛品(製品課)'!A602,'4.4製品課実績'!D:D),"")</f>
        <v>0</v>
      </c>
      <c r="V602" s="60" t="s">
        <v>531</v>
      </c>
      <c r="W602" s="46"/>
      <c r="X602" s="46">
        <f t="shared" si="138"/>
        <v>0</v>
      </c>
      <c r="Y602" s="60" t="s">
        <v>531</v>
      </c>
      <c r="Z602" s="60" t="s">
        <v>531</v>
      </c>
      <c r="AA602" s="46">
        <f ca="1">IFERROR(SUMIF('[1]3.外注加工費'!N:N,A:A,'[1]3.外注加工費'!S:S),"")</f>
        <v>0</v>
      </c>
      <c r="AB602" s="46"/>
      <c r="AC602" s="46"/>
      <c r="AD602" s="46">
        <f t="shared" si="140"/>
        <v>0</v>
      </c>
      <c r="AE602" s="46">
        <f t="shared" ca="1" si="141"/>
        <v>0</v>
      </c>
      <c r="AF602" s="52">
        <f t="shared" ca="1" si="142"/>
        <v>0</v>
      </c>
      <c r="AG602" s="46">
        <f t="shared" si="143"/>
        <v>0</v>
      </c>
      <c r="AH602" s="46">
        <f t="shared" ca="1" si="144"/>
        <v>0</v>
      </c>
      <c r="AI602" s="46">
        <f>IFERROR(SUMIFS('4.3期末全在庫'!$G:$G,'4.3期末全在庫'!$B:$B,'4.仕掛品(製品課)'!A602,'4.3期末全在庫'!$K:$K,"半製品"),"")</f>
        <v>0</v>
      </c>
      <c r="AJ602" s="47"/>
      <c r="AK602" s="46">
        <f t="shared" ca="1" si="139"/>
        <v>0</v>
      </c>
      <c r="AL602" s="48"/>
      <c r="AM602" s="50"/>
      <c r="AN602" s="7"/>
      <c r="AO602" s="4">
        <v>248.08097570810074</v>
      </c>
      <c r="AQ602" s="3">
        <f t="shared" ca="1" si="145"/>
        <v>0</v>
      </c>
    </row>
    <row r="603" spans="1:43" ht="13.5" customHeight="1">
      <c r="A603" s="59">
        <v>20180300018</v>
      </c>
      <c r="B603" s="41" t="s">
        <v>667</v>
      </c>
      <c r="C603" s="41" t="s">
        <v>481</v>
      </c>
      <c r="D603" s="41"/>
      <c r="E603" s="41" t="s">
        <v>481</v>
      </c>
      <c r="F603" s="41" t="s">
        <v>481</v>
      </c>
      <c r="G603" s="61" t="s">
        <v>531</v>
      </c>
      <c r="H603" s="43">
        <v>0</v>
      </c>
      <c r="I603" s="43"/>
      <c r="J603" s="43">
        <v>0</v>
      </c>
      <c r="K603" s="46">
        <f>IFERROR(SUMIF('[1]3.外注加工費'!N:N,A:A,'[1]3.外注加工費'!P:P),"")</f>
        <v>0</v>
      </c>
      <c r="L603" s="60" t="s">
        <v>531</v>
      </c>
      <c r="M603" s="60" t="s">
        <v>531</v>
      </c>
      <c r="N603" s="60"/>
      <c r="O603" s="60"/>
      <c r="P603" s="60"/>
      <c r="Q603" s="60"/>
      <c r="R603" s="52">
        <f ca="1">SUMIF('4.1製品別資材価格'!$A:$C,A603,'4.1製品別資材価格'!$C:$C)</f>
        <v>0</v>
      </c>
      <c r="S603" s="60" t="s">
        <v>531</v>
      </c>
      <c r="T603" s="60" t="s">
        <v>531</v>
      </c>
      <c r="U603" s="46">
        <f>IFERROR(SUMIF('4.4製品課実績'!$A:$A,'4.仕掛品(製品課)'!A603,'4.4製品課実績'!D:D),"")</f>
        <v>0</v>
      </c>
      <c r="V603" s="60" t="s">
        <v>531</v>
      </c>
      <c r="W603" s="46"/>
      <c r="X603" s="46">
        <f t="shared" si="138"/>
        <v>0</v>
      </c>
      <c r="Y603" s="60" t="s">
        <v>531</v>
      </c>
      <c r="Z603" s="60" t="s">
        <v>531</v>
      </c>
      <c r="AA603" s="46">
        <f ca="1">IFERROR(SUMIF('[1]3.外注加工費'!N:N,A:A,'[1]3.外注加工費'!S:S),"")</f>
        <v>0</v>
      </c>
      <c r="AB603" s="46"/>
      <c r="AC603" s="46"/>
      <c r="AD603" s="46">
        <f t="shared" si="140"/>
        <v>0</v>
      </c>
      <c r="AE603" s="46">
        <f t="shared" ca="1" si="141"/>
        <v>0</v>
      </c>
      <c r="AF603" s="52">
        <f t="shared" ca="1" si="142"/>
        <v>0</v>
      </c>
      <c r="AG603" s="46">
        <f t="shared" si="143"/>
        <v>0</v>
      </c>
      <c r="AH603" s="46">
        <f t="shared" ca="1" si="144"/>
        <v>0</v>
      </c>
      <c r="AI603" s="46">
        <f>IFERROR(SUMIFS('4.3期末全在庫'!$G:$G,'4.3期末全在庫'!$B:$B,'4.仕掛品(製品課)'!A603,'4.3期末全在庫'!$K:$K,"半製品"),"")</f>
        <v>0</v>
      </c>
      <c r="AJ603" s="47"/>
      <c r="AK603" s="46">
        <f t="shared" ca="1" si="139"/>
        <v>0</v>
      </c>
      <c r="AL603" s="48"/>
      <c r="AM603" s="50"/>
      <c r="AN603" s="7"/>
      <c r="AO603" s="4">
        <v>242.36237948280856</v>
      </c>
      <c r="AQ603" s="3">
        <f t="shared" ca="1" si="145"/>
        <v>0</v>
      </c>
    </row>
    <row r="604" spans="1:43" ht="13.5" customHeight="1">
      <c r="A604" s="59">
        <v>20180300019</v>
      </c>
      <c r="B604" s="41" t="s">
        <v>668</v>
      </c>
      <c r="C604" s="41" t="s">
        <v>481</v>
      </c>
      <c r="D604" s="41"/>
      <c r="E604" s="41" t="s">
        <v>481</v>
      </c>
      <c r="F604" s="41" t="s">
        <v>481</v>
      </c>
      <c r="G604" s="61" t="s">
        <v>531</v>
      </c>
      <c r="H604" s="43">
        <v>0</v>
      </c>
      <c r="I604" s="43"/>
      <c r="J604" s="43">
        <v>0</v>
      </c>
      <c r="K604" s="46">
        <f>IFERROR(SUMIF('[1]3.外注加工費'!N:N,A:A,'[1]3.外注加工費'!P:P),"")</f>
        <v>0</v>
      </c>
      <c r="L604" s="60" t="s">
        <v>531</v>
      </c>
      <c r="M604" s="60" t="s">
        <v>531</v>
      </c>
      <c r="N604" s="60"/>
      <c r="O604" s="60"/>
      <c r="P604" s="60"/>
      <c r="Q604" s="60"/>
      <c r="R604" s="52">
        <f ca="1">SUMIF('4.1製品別資材価格'!$A:$C,A604,'4.1製品別資材価格'!$C:$C)</f>
        <v>0</v>
      </c>
      <c r="S604" s="60" t="s">
        <v>531</v>
      </c>
      <c r="T604" s="60" t="s">
        <v>531</v>
      </c>
      <c r="U604" s="46">
        <f>IFERROR(SUMIF('4.4製品課実績'!$A:$A,'4.仕掛品(製品課)'!A604,'4.4製品課実績'!D:D),"")</f>
        <v>0</v>
      </c>
      <c r="V604" s="60" t="s">
        <v>531</v>
      </c>
      <c r="W604" s="46"/>
      <c r="X604" s="46">
        <f t="shared" si="138"/>
        <v>0</v>
      </c>
      <c r="Y604" s="60" t="s">
        <v>531</v>
      </c>
      <c r="Z604" s="60" t="s">
        <v>531</v>
      </c>
      <c r="AA604" s="46">
        <f ca="1">IFERROR(SUMIF('[1]3.外注加工費'!N:N,A:A,'[1]3.外注加工費'!S:S),"")</f>
        <v>0</v>
      </c>
      <c r="AB604" s="46"/>
      <c r="AC604" s="46"/>
      <c r="AD604" s="46">
        <f t="shared" si="140"/>
        <v>0</v>
      </c>
      <c r="AE604" s="46">
        <f t="shared" ca="1" si="141"/>
        <v>0</v>
      </c>
      <c r="AF604" s="52">
        <f t="shared" ca="1" si="142"/>
        <v>0</v>
      </c>
      <c r="AG604" s="46">
        <f t="shared" si="143"/>
        <v>0</v>
      </c>
      <c r="AH604" s="46">
        <f t="shared" ca="1" si="144"/>
        <v>0</v>
      </c>
      <c r="AI604" s="46">
        <f>IFERROR(SUMIFS('4.3期末全在庫'!$G:$G,'4.3期末全在庫'!$B:$B,'4.仕掛品(製品課)'!A604,'4.3期末全在庫'!$K:$K,"半製品"),"")</f>
        <v>0</v>
      </c>
      <c r="AJ604" s="47"/>
      <c r="AK604" s="46">
        <f t="shared" ca="1" si="139"/>
        <v>0</v>
      </c>
      <c r="AL604" s="48"/>
      <c r="AM604" s="50"/>
      <c r="AN604" s="7"/>
      <c r="AO604" s="4">
        <v>1826.0974767737089</v>
      </c>
      <c r="AQ604" s="3">
        <f t="shared" ca="1" si="145"/>
        <v>0</v>
      </c>
    </row>
    <row r="605" spans="1:43" ht="13.5" customHeight="1">
      <c r="A605" s="59">
        <v>20180300020</v>
      </c>
      <c r="B605" s="41" t="s">
        <v>669</v>
      </c>
      <c r="C605" s="41" t="s">
        <v>481</v>
      </c>
      <c r="D605" s="41"/>
      <c r="E605" s="41" t="s">
        <v>481</v>
      </c>
      <c r="F605" s="41" t="s">
        <v>481</v>
      </c>
      <c r="G605" s="61" t="s">
        <v>531</v>
      </c>
      <c r="H605" s="43">
        <v>0</v>
      </c>
      <c r="I605" s="43"/>
      <c r="J605" s="43">
        <v>0</v>
      </c>
      <c r="K605" s="46">
        <f>IFERROR(SUMIF('[1]3.外注加工費'!N:N,A:A,'[1]3.外注加工費'!P:P),"")</f>
        <v>3006</v>
      </c>
      <c r="L605" s="60" t="s">
        <v>531</v>
      </c>
      <c r="M605" s="60" t="s">
        <v>531</v>
      </c>
      <c r="N605" s="60"/>
      <c r="O605" s="60"/>
      <c r="P605" s="60"/>
      <c r="Q605" s="60"/>
      <c r="R605" s="52">
        <f ca="1">SUMIF('4.1製品別資材価格'!$A:$C,A605,'4.1製品別資材価格'!$C:$C)</f>
        <v>0</v>
      </c>
      <c r="S605" s="60" t="s">
        <v>531</v>
      </c>
      <c r="T605" s="60" t="s">
        <v>531</v>
      </c>
      <c r="U605" s="46">
        <f>IFERROR(SUMIF('4.4製品課実績'!$A:$A,'4.仕掛品(製品課)'!A605,'4.4製品課実績'!D:D),"")</f>
        <v>0</v>
      </c>
      <c r="V605" s="60" t="s">
        <v>531</v>
      </c>
      <c r="W605" s="46"/>
      <c r="X605" s="46">
        <f t="shared" si="138"/>
        <v>0</v>
      </c>
      <c r="Y605" s="60" t="s">
        <v>531</v>
      </c>
      <c r="Z605" s="60" t="s">
        <v>531</v>
      </c>
      <c r="AA605" s="46">
        <f ca="1">IFERROR(SUMIF('[1]3.外注加工費'!N:N,A:A,'[1]3.外注加工費'!S:S),"")</f>
        <v>3250262.9257838503</v>
      </c>
      <c r="AB605" s="46"/>
      <c r="AC605" s="46"/>
      <c r="AD605" s="46">
        <f t="shared" si="140"/>
        <v>3006</v>
      </c>
      <c r="AE605" s="46">
        <f t="shared" ca="1" si="141"/>
        <v>3250262.9257838498</v>
      </c>
      <c r="AF605" s="52">
        <f t="shared" ca="1" si="142"/>
        <v>1081.2584583445941</v>
      </c>
      <c r="AG605" s="46">
        <f t="shared" si="143"/>
        <v>0</v>
      </c>
      <c r="AH605" s="46">
        <f t="shared" ca="1" si="144"/>
        <v>0</v>
      </c>
      <c r="AI605" s="46">
        <f>IFERROR(SUMIFS('4.3期末全在庫'!$G:$G,'4.3期末全在庫'!$B:$B,'4.仕掛品(製品課)'!A605,'4.3期末全在庫'!$K:$K,"半製品"),"")</f>
        <v>0</v>
      </c>
      <c r="AJ605" s="47"/>
      <c r="AK605" s="46">
        <f t="shared" ca="1" si="139"/>
        <v>0</v>
      </c>
      <c r="AL605" s="48"/>
      <c r="AM605" s="50"/>
      <c r="AN605" s="7"/>
      <c r="AO605" s="4">
        <v>3003.0919721621026</v>
      </c>
      <c r="AQ605" s="3" t="str">
        <f t="shared" ca="1" si="145"/>
        <v>ok</v>
      </c>
    </row>
    <row r="606" spans="1:43" ht="13.5" customHeight="1">
      <c r="A606" s="59">
        <v>20180500118</v>
      </c>
      <c r="B606" s="41" t="s">
        <v>670</v>
      </c>
      <c r="C606" s="41" t="s">
        <v>481</v>
      </c>
      <c r="D606" s="41"/>
      <c r="E606" s="41" t="s">
        <v>481</v>
      </c>
      <c r="F606" s="41" t="s">
        <v>481</v>
      </c>
      <c r="G606" s="61" t="s">
        <v>531</v>
      </c>
      <c r="H606" s="43">
        <v>0</v>
      </c>
      <c r="I606" s="43"/>
      <c r="J606" s="43">
        <v>0</v>
      </c>
      <c r="K606" s="46">
        <f>IFERROR(SUMIF('[1]3.外注加工費'!N:N,A:A,'[1]3.外注加工費'!P:P),"")</f>
        <v>0</v>
      </c>
      <c r="L606" s="60" t="s">
        <v>531</v>
      </c>
      <c r="M606" s="60" t="s">
        <v>531</v>
      </c>
      <c r="N606" s="60"/>
      <c r="O606" s="60"/>
      <c r="P606" s="60"/>
      <c r="Q606" s="60"/>
      <c r="R606" s="52">
        <f ca="1">SUMIF('4.1製品別資材価格'!$A:$C,A606,'4.1製品別資材価格'!$C:$C)</f>
        <v>0</v>
      </c>
      <c r="S606" s="60" t="s">
        <v>531</v>
      </c>
      <c r="T606" s="60" t="s">
        <v>531</v>
      </c>
      <c r="U606" s="46">
        <f>IFERROR(SUMIF('4.4製品課実績'!$A:$A,'4.仕掛品(製品課)'!A606,'4.4製品課実績'!D:D),"")</f>
        <v>0</v>
      </c>
      <c r="V606" s="60" t="s">
        <v>531</v>
      </c>
      <c r="W606" s="46"/>
      <c r="X606" s="46">
        <f t="shared" si="138"/>
        <v>0</v>
      </c>
      <c r="Y606" s="60" t="s">
        <v>531</v>
      </c>
      <c r="Z606" s="60" t="s">
        <v>531</v>
      </c>
      <c r="AA606" s="46">
        <f>IFERROR(SUMIF('[1]3.外注加工費'!N:N,A:A,'[1]3.外注加工費'!S:S),"")</f>
        <v>0</v>
      </c>
      <c r="AB606" s="46"/>
      <c r="AC606" s="46"/>
      <c r="AD606" s="46">
        <f t="shared" si="140"/>
        <v>0</v>
      </c>
      <c r="AE606" s="46">
        <f t="shared" si="141"/>
        <v>0</v>
      </c>
      <c r="AF606" s="52">
        <f t="shared" si="142"/>
        <v>0</v>
      </c>
      <c r="AG606" s="46">
        <f t="shared" si="143"/>
        <v>0</v>
      </c>
      <c r="AH606" s="46">
        <f t="shared" si="144"/>
        <v>0</v>
      </c>
      <c r="AI606" s="46">
        <f>IFERROR(SUMIFS('4.3期末全在庫'!$G:$G,'4.3期末全在庫'!$B:$B,'4.仕掛品(製品課)'!A606,'4.3期末全在庫'!$K:$K,"半製品"),"")</f>
        <v>0</v>
      </c>
      <c r="AJ606" s="47"/>
      <c r="AK606" s="46">
        <f t="shared" si="139"/>
        <v>0</v>
      </c>
      <c r="AL606" s="48"/>
      <c r="AM606" s="50"/>
      <c r="AN606" s="7"/>
      <c r="AO606" s="4" t="e">
        <v>#N/A</v>
      </c>
      <c r="AQ606" s="3">
        <f t="shared" ca="1" si="145"/>
        <v>0</v>
      </c>
    </row>
    <row r="607" spans="1:43" ht="13.5" customHeight="1">
      <c r="A607" s="59">
        <v>20180500120</v>
      </c>
      <c r="B607" s="41" t="s">
        <v>671</v>
      </c>
      <c r="C607" s="41" t="s">
        <v>481</v>
      </c>
      <c r="D607" s="41"/>
      <c r="E607" s="41" t="s">
        <v>481</v>
      </c>
      <c r="F607" s="41" t="s">
        <v>481</v>
      </c>
      <c r="G607" s="61" t="s">
        <v>531</v>
      </c>
      <c r="H607" s="43">
        <v>0</v>
      </c>
      <c r="I607" s="43"/>
      <c r="J607" s="43">
        <v>0</v>
      </c>
      <c r="K607" s="46">
        <f>IFERROR(SUMIF('[1]3.外注加工費'!N:N,A:A,'[1]3.外注加工費'!P:P),"")</f>
        <v>14812</v>
      </c>
      <c r="L607" s="60" t="s">
        <v>531</v>
      </c>
      <c r="M607" s="60" t="s">
        <v>531</v>
      </c>
      <c r="N607" s="60"/>
      <c r="O607" s="60"/>
      <c r="P607" s="60"/>
      <c r="Q607" s="60"/>
      <c r="R607" s="52">
        <f ca="1">SUMIF('4.1製品別資材価格'!$A:$C,A607,'4.1製品別資材価格'!$C:$C)</f>
        <v>0</v>
      </c>
      <c r="S607" s="60" t="s">
        <v>531</v>
      </c>
      <c r="T607" s="60" t="s">
        <v>531</v>
      </c>
      <c r="U607" s="46">
        <f>IFERROR(SUMIF('4.4製品課実績'!$A:$A,'4.仕掛品(製品課)'!A607,'4.4製品課実績'!D:D),"")</f>
        <v>0</v>
      </c>
      <c r="V607" s="60" t="s">
        <v>531</v>
      </c>
      <c r="W607" s="46"/>
      <c r="X607" s="46">
        <f t="shared" si="138"/>
        <v>0</v>
      </c>
      <c r="Y607" s="60" t="s">
        <v>531</v>
      </c>
      <c r="Z607" s="60" t="s">
        <v>531</v>
      </c>
      <c r="AA607" s="46">
        <f ca="1">IFERROR(SUMIF('[1]3.外注加工費'!N:N,A:A,'[1]3.外注加工費'!S:S),"")</f>
        <v>8059863.6357877767</v>
      </c>
      <c r="AB607" s="46"/>
      <c r="AC607" s="46"/>
      <c r="AD607" s="46">
        <f t="shared" si="140"/>
        <v>14812</v>
      </c>
      <c r="AE607" s="46">
        <f t="shared" ca="1" si="141"/>
        <v>8059863.6357877767</v>
      </c>
      <c r="AF607" s="52">
        <f t="shared" ca="1" si="142"/>
        <v>544.14418281040889</v>
      </c>
      <c r="AG607" s="46">
        <f t="shared" si="143"/>
        <v>0</v>
      </c>
      <c r="AH607" s="46">
        <f t="shared" ca="1" si="144"/>
        <v>0</v>
      </c>
      <c r="AI607" s="46">
        <f>IFERROR(SUMIFS('4.3期末全在庫'!$G:$G,'4.3期末全在庫'!$B:$B,'4.仕掛品(製品課)'!A607,'4.3期末全在庫'!$K:$K,"半製品"),"")</f>
        <v>0</v>
      </c>
      <c r="AJ607" s="47"/>
      <c r="AK607" s="46">
        <f t="shared" ca="1" si="139"/>
        <v>0</v>
      </c>
      <c r="AL607" s="48"/>
      <c r="AM607" s="50"/>
      <c r="AN607" s="7"/>
      <c r="AO607" s="4" t="e">
        <v>#N/A</v>
      </c>
      <c r="AQ607" s="3" t="str">
        <f t="shared" ca="1" si="145"/>
        <v>ok</v>
      </c>
    </row>
    <row r="608" spans="1:43" ht="13.5" customHeight="1">
      <c r="A608" s="59">
        <v>20180600015</v>
      </c>
      <c r="B608" s="41" t="s">
        <v>672</v>
      </c>
      <c r="C608" s="41" t="s">
        <v>481</v>
      </c>
      <c r="D608" s="41"/>
      <c r="E608" s="41" t="s">
        <v>481</v>
      </c>
      <c r="F608" s="41" t="s">
        <v>481</v>
      </c>
      <c r="G608" s="61" t="s">
        <v>531</v>
      </c>
      <c r="H608" s="43">
        <v>0</v>
      </c>
      <c r="I608" s="43"/>
      <c r="J608" s="43">
        <v>0</v>
      </c>
      <c r="K608" s="46">
        <f>IFERROR(SUMIF('[1]3.外注加工費'!N:N,A:A,'[1]3.外注加工費'!P:P),"")</f>
        <v>20003</v>
      </c>
      <c r="L608" s="60" t="s">
        <v>531</v>
      </c>
      <c r="M608" s="60" t="s">
        <v>531</v>
      </c>
      <c r="N608" s="60"/>
      <c r="O608" s="60"/>
      <c r="P608" s="60"/>
      <c r="Q608" s="60"/>
      <c r="R608" s="52">
        <f ca="1">SUMIF('4.1製品別資材価格'!$A:$C,A608,'4.1製品別資材価格'!$C:$C)</f>
        <v>0</v>
      </c>
      <c r="S608" s="60" t="s">
        <v>531</v>
      </c>
      <c r="T608" s="60" t="s">
        <v>531</v>
      </c>
      <c r="U608" s="46">
        <f>IFERROR(SUMIF('4.4製品課実績'!$A:$A,'4.仕掛品(製品課)'!A608,'4.4製品課実績'!D:D),"")</f>
        <v>0</v>
      </c>
      <c r="V608" s="60" t="s">
        <v>531</v>
      </c>
      <c r="W608" s="46"/>
      <c r="X608" s="46">
        <f t="shared" si="138"/>
        <v>0</v>
      </c>
      <c r="Y608" s="60" t="s">
        <v>531</v>
      </c>
      <c r="Z608" s="60" t="s">
        <v>531</v>
      </c>
      <c r="AA608" s="46">
        <f ca="1">IFERROR(SUMIF('[1]3.外注加工費'!N:N,A:A,'[1]3.外注加工費'!S:S),"")</f>
        <v>465127.16004875093</v>
      </c>
      <c r="AB608" s="46"/>
      <c r="AC608" s="46"/>
      <c r="AD608" s="46">
        <f t="shared" si="140"/>
        <v>20003</v>
      </c>
      <c r="AE608" s="46">
        <f t="shared" ca="1" si="141"/>
        <v>465127.16004875093</v>
      </c>
      <c r="AF608" s="52">
        <f t="shared" ca="1" si="142"/>
        <v>23.252870071926758</v>
      </c>
      <c r="AG608" s="46">
        <f t="shared" si="143"/>
        <v>0</v>
      </c>
      <c r="AH608" s="46">
        <f t="shared" ca="1" si="144"/>
        <v>0</v>
      </c>
      <c r="AI608" s="46">
        <f>IFERROR(SUMIFS('4.3期末全在庫'!$G:$G,'4.3期末全在庫'!$B:$B,'4.仕掛品(製品課)'!A608,'4.3期末全在庫'!$K:$K,"半製品"),"")</f>
        <v>0</v>
      </c>
      <c r="AJ608" s="47"/>
      <c r="AK608" s="46">
        <f t="shared" ca="1" si="139"/>
        <v>0</v>
      </c>
      <c r="AL608" s="48"/>
      <c r="AM608" s="50"/>
      <c r="AN608" s="7"/>
      <c r="AO608" s="4" t="e">
        <v>#N/A</v>
      </c>
      <c r="AQ608" s="3" t="str">
        <f t="shared" ca="1" si="145"/>
        <v>ok</v>
      </c>
    </row>
    <row r="609" spans="1:43" ht="13.5" customHeight="1">
      <c r="A609" s="59">
        <v>20180600016</v>
      </c>
      <c r="B609" s="41" t="s">
        <v>673</v>
      </c>
      <c r="C609" s="41" t="s">
        <v>481</v>
      </c>
      <c r="D609" s="41"/>
      <c r="E609" s="41" t="s">
        <v>481</v>
      </c>
      <c r="F609" s="41" t="s">
        <v>481</v>
      </c>
      <c r="G609" s="61" t="s">
        <v>531</v>
      </c>
      <c r="H609" s="43">
        <v>0</v>
      </c>
      <c r="I609" s="43"/>
      <c r="J609" s="43">
        <v>0</v>
      </c>
      <c r="K609" s="46">
        <f>IFERROR(SUMIF('[1]3.外注加工費'!N:N,A:A,'[1]3.外注加工費'!P:P),"")</f>
        <v>20003</v>
      </c>
      <c r="L609" s="60" t="s">
        <v>531</v>
      </c>
      <c r="M609" s="60" t="s">
        <v>531</v>
      </c>
      <c r="N609" s="60"/>
      <c r="O609" s="60"/>
      <c r="P609" s="60"/>
      <c r="Q609" s="60"/>
      <c r="R609" s="52">
        <f ca="1">SUMIF('4.1製品別資材価格'!$A:$C,A609,'4.1製品別資材価格'!$C:$C)</f>
        <v>0</v>
      </c>
      <c r="S609" s="60" t="s">
        <v>531</v>
      </c>
      <c r="T609" s="60" t="s">
        <v>531</v>
      </c>
      <c r="U609" s="46">
        <f>IFERROR(SUMIF('4.4製品課実績'!$A:$A,'4.仕掛品(製品課)'!A609,'4.4製品課実績'!D:D),"")</f>
        <v>0</v>
      </c>
      <c r="V609" s="60" t="s">
        <v>531</v>
      </c>
      <c r="W609" s="46"/>
      <c r="X609" s="46">
        <f t="shared" si="138"/>
        <v>0</v>
      </c>
      <c r="Y609" s="60" t="s">
        <v>531</v>
      </c>
      <c r="Z609" s="60" t="s">
        <v>531</v>
      </c>
      <c r="AA609" s="46">
        <f ca="1">IFERROR(SUMIF('[1]3.外注加工費'!N:N,A:A,'[1]3.外注加工費'!S:S),"")</f>
        <v>375679.62927014503</v>
      </c>
      <c r="AB609" s="46"/>
      <c r="AC609" s="46"/>
      <c r="AD609" s="46">
        <f t="shared" si="140"/>
        <v>20003</v>
      </c>
      <c r="AE609" s="46">
        <f t="shared" ca="1" si="141"/>
        <v>375679.62927014509</v>
      </c>
      <c r="AF609" s="52">
        <f t="shared" ca="1" si="142"/>
        <v>18.781164288863923</v>
      </c>
      <c r="AG609" s="46">
        <f t="shared" si="143"/>
        <v>0</v>
      </c>
      <c r="AH609" s="46">
        <f t="shared" ca="1" si="144"/>
        <v>0</v>
      </c>
      <c r="AI609" s="46">
        <f>IFERROR(SUMIFS('4.3期末全在庫'!$G:$G,'4.3期末全在庫'!$B:$B,'4.仕掛品(製品課)'!A609,'4.3期末全在庫'!$K:$K,"半製品"),"")</f>
        <v>0</v>
      </c>
      <c r="AJ609" s="47"/>
      <c r="AK609" s="46">
        <f t="shared" ca="1" si="139"/>
        <v>0</v>
      </c>
      <c r="AL609" s="48"/>
      <c r="AM609" s="50"/>
      <c r="AN609" s="7"/>
      <c r="AO609" s="4" t="e">
        <v>#N/A</v>
      </c>
      <c r="AQ609" s="3" t="str">
        <f t="shared" ca="1" si="145"/>
        <v>ok</v>
      </c>
    </row>
    <row r="610" spans="1:43" ht="13.5" customHeight="1">
      <c r="A610" s="59">
        <v>20180600017</v>
      </c>
      <c r="B610" s="41" t="s">
        <v>674</v>
      </c>
      <c r="C610" s="41" t="s">
        <v>481</v>
      </c>
      <c r="D610" s="41"/>
      <c r="E610" s="41" t="s">
        <v>481</v>
      </c>
      <c r="F610" s="41" t="s">
        <v>481</v>
      </c>
      <c r="G610" s="61" t="s">
        <v>531</v>
      </c>
      <c r="H610" s="43">
        <v>0</v>
      </c>
      <c r="I610" s="43"/>
      <c r="J610" s="43">
        <v>0</v>
      </c>
      <c r="K610" s="46">
        <f>IFERROR(SUMIF('[1]3.外注加工費'!N:N,A:A,'[1]3.外注加工費'!P:P),"")</f>
        <v>20003</v>
      </c>
      <c r="L610" s="60" t="s">
        <v>531</v>
      </c>
      <c r="M610" s="60" t="s">
        <v>531</v>
      </c>
      <c r="N610" s="60"/>
      <c r="O610" s="60"/>
      <c r="P610" s="60"/>
      <c r="Q610" s="60"/>
      <c r="R610" s="52">
        <f ca="1">SUMIF('4.1製品別資材価格'!$A:$C,A610,'4.1製品別資材価格'!$C:$C)</f>
        <v>0</v>
      </c>
      <c r="S610" s="60" t="s">
        <v>531</v>
      </c>
      <c r="T610" s="60" t="s">
        <v>531</v>
      </c>
      <c r="U610" s="46">
        <f>IFERROR(SUMIF('4.4製品課実績'!$A:$A,'4.仕掛品(製品課)'!A610,'4.4製品課実績'!D:D),"")</f>
        <v>0</v>
      </c>
      <c r="V610" s="60" t="s">
        <v>531</v>
      </c>
      <c r="W610" s="46"/>
      <c r="X610" s="46">
        <f t="shared" si="138"/>
        <v>0</v>
      </c>
      <c r="Y610" s="60" t="s">
        <v>531</v>
      </c>
      <c r="Z610" s="60" t="s">
        <v>531</v>
      </c>
      <c r="AA610" s="46">
        <f ca="1">IFERROR(SUMIF('[1]3.外注加工費'!N:N,A:A,'[1]3.外注加工費'!S:S),"")</f>
        <v>375679.62927014503</v>
      </c>
      <c r="AB610" s="46"/>
      <c r="AC610" s="46"/>
      <c r="AD610" s="46">
        <f t="shared" si="140"/>
        <v>20003</v>
      </c>
      <c r="AE610" s="46">
        <f t="shared" ca="1" si="141"/>
        <v>375679.62927014509</v>
      </c>
      <c r="AF610" s="52">
        <f t="shared" ca="1" si="142"/>
        <v>18.781164288863923</v>
      </c>
      <c r="AG610" s="46">
        <f t="shared" si="143"/>
        <v>0</v>
      </c>
      <c r="AH610" s="46">
        <f t="shared" ca="1" si="144"/>
        <v>0</v>
      </c>
      <c r="AI610" s="46">
        <f>IFERROR(SUMIFS('4.3期末全在庫'!$G:$G,'4.3期末全在庫'!$B:$B,'4.仕掛品(製品課)'!A610,'4.3期末全在庫'!$K:$K,"半製品"),"")</f>
        <v>0</v>
      </c>
      <c r="AJ610" s="47"/>
      <c r="AK610" s="46">
        <f t="shared" ca="1" si="139"/>
        <v>0</v>
      </c>
      <c r="AL610" s="48"/>
      <c r="AM610" s="50"/>
      <c r="AN610" s="7"/>
      <c r="AO610" s="4" t="e">
        <v>#N/A</v>
      </c>
      <c r="AQ610" s="3" t="str">
        <f t="shared" ca="1" si="145"/>
        <v>ok</v>
      </c>
    </row>
    <row r="611" spans="1:43" ht="13.5" customHeight="1">
      <c r="A611" s="59">
        <v>20180600018</v>
      </c>
      <c r="B611" s="41" t="s">
        <v>675</v>
      </c>
      <c r="C611" s="41" t="s">
        <v>481</v>
      </c>
      <c r="D611" s="41"/>
      <c r="E611" s="41" t="s">
        <v>481</v>
      </c>
      <c r="F611" s="41" t="s">
        <v>481</v>
      </c>
      <c r="G611" s="61" t="s">
        <v>531</v>
      </c>
      <c r="H611" s="43">
        <v>0</v>
      </c>
      <c r="I611" s="43"/>
      <c r="J611" s="43">
        <v>0</v>
      </c>
      <c r="K611" s="46">
        <f>IFERROR(SUMIF('[1]3.外注加工費'!N:N,A:A,'[1]3.外注加工費'!P:P),"")</f>
        <v>20003</v>
      </c>
      <c r="L611" s="60" t="s">
        <v>531</v>
      </c>
      <c r="M611" s="60" t="s">
        <v>531</v>
      </c>
      <c r="N611" s="60"/>
      <c r="O611" s="60"/>
      <c r="P611" s="60"/>
      <c r="Q611" s="60"/>
      <c r="R611" s="52">
        <f ca="1">SUMIF('4.1製品別資材価格'!$A:$C,A611,'4.1製品別資材価格'!$C:$C)</f>
        <v>0</v>
      </c>
      <c r="S611" s="60" t="s">
        <v>531</v>
      </c>
      <c r="T611" s="60" t="s">
        <v>531</v>
      </c>
      <c r="U611" s="46">
        <f>IFERROR(SUMIF('4.4製品課実績'!$A:$A,'4.仕掛品(製品課)'!A611,'4.4製品課実績'!D:D),"")</f>
        <v>0</v>
      </c>
      <c r="V611" s="60" t="s">
        <v>531</v>
      </c>
      <c r="W611" s="46"/>
      <c r="X611" s="46">
        <f t="shared" si="138"/>
        <v>0</v>
      </c>
      <c r="Y611" s="60" t="s">
        <v>531</v>
      </c>
      <c r="Z611" s="60" t="s">
        <v>531</v>
      </c>
      <c r="AA611" s="46">
        <f ca="1">IFERROR(SUMIF('[1]3.外注加工費'!N:N,A:A,'[1]3.外注加工費'!S:S),"")</f>
        <v>411458.64158158738</v>
      </c>
      <c r="AB611" s="46"/>
      <c r="AC611" s="46"/>
      <c r="AD611" s="46">
        <f t="shared" si="140"/>
        <v>20003</v>
      </c>
      <c r="AE611" s="46">
        <f t="shared" ca="1" si="141"/>
        <v>411458.64158158738</v>
      </c>
      <c r="AF611" s="52">
        <f t="shared" ca="1" si="142"/>
        <v>20.569846602089054</v>
      </c>
      <c r="AG611" s="46">
        <f t="shared" si="143"/>
        <v>0</v>
      </c>
      <c r="AH611" s="46">
        <f t="shared" ca="1" si="144"/>
        <v>0</v>
      </c>
      <c r="AI611" s="46">
        <f>IFERROR(SUMIFS('4.3期末全在庫'!$G:$G,'4.3期末全在庫'!$B:$B,'4.仕掛品(製品課)'!A611,'4.3期末全在庫'!$K:$K,"半製品"),"")</f>
        <v>0</v>
      </c>
      <c r="AJ611" s="47"/>
      <c r="AK611" s="46">
        <f t="shared" ca="1" si="139"/>
        <v>0</v>
      </c>
      <c r="AL611" s="48"/>
      <c r="AM611" s="50"/>
      <c r="AN611" s="7"/>
      <c r="AO611" s="4" t="e">
        <v>#N/A</v>
      </c>
      <c r="AQ611" s="3" t="str">
        <f t="shared" ca="1" si="145"/>
        <v>ok</v>
      </c>
    </row>
    <row r="612" spans="1:43" ht="13.5" customHeight="1">
      <c r="A612" s="59">
        <v>20180800007</v>
      </c>
      <c r="B612" s="41" t="s">
        <v>676</v>
      </c>
      <c r="C612" s="41" t="s">
        <v>481</v>
      </c>
      <c r="D612" s="41"/>
      <c r="E612" s="41" t="s">
        <v>481</v>
      </c>
      <c r="F612" s="41" t="s">
        <v>481</v>
      </c>
      <c r="G612" s="61" t="s">
        <v>531</v>
      </c>
      <c r="H612" s="43">
        <v>0</v>
      </c>
      <c r="I612" s="43"/>
      <c r="J612" s="43">
        <v>0</v>
      </c>
      <c r="K612" s="46">
        <f>IFERROR(SUMIF('[1]3.外注加工費'!N:N,A:A,'[1]3.外注加工費'!P:P),"")</f>
        <v>0</v>
      </c>
      <c r="L612" s="60" t="s">
        <v>531</v>
      </c>
      <c r="M612" s="60" t="s">
        <v>531</v>
      </c>
      <c r="N612" s="60"/>
      <c r="O612" s="60"/>
      <c r="P612" s="60"/>
      <c r="Q612" s="60"/>
      <c r="R612" s="52">
        <f ca="1">SUMIF('4.1製品別資材価格'!$A:$C,A612,'4.1製品別資材価格'!$C:$C)</f>
        <v>0</v>
      </c>
      <c r="S612" s="60" t="s">
        <v>531</v>
      </c>
      <c r="T612" s="60" t="s">
        <v>531</v>
      </c>
      <c r="U612" s="46">
        <f>IFERROR(SUMIF('4.4製品課実績'!$A:$A,'4.仕掛品(製品課)'!A612,'4.4製品課実績'!D:D),"")</f>
        <v>0</v>
      </c>
      <c r="V612" s="60" t="s">
        <v>531</v>
      </c>
      <c r="W612" s="46"/>
      <c r="X612" s="46">
        <f t="shared" si="138"/>
        <v>0</v>
      </c>
      <c r="Y612" s="60" t="s">
        <v>531</v>
      </c>
      <c r="Z612" s="60" t="s">
        <v>531</v>
      </c>
      <c r="AA612" s="46">
        <f>IFERROR(SUMIF('[1]3.外注加工費'!N:N,A:A,'[1]3.外注加工費'!S:S),"")</f>
        <v>0</v>
      </c>
      <c r="AB612" s="46"/>
      <c r="AC612" s="46"/>
      <c r="AD612" s="46">
        <f t="shared" si="140"/>
        <v>0</v>
      </c>
      <c r="AE612" s="46">
        <f t="shared" si="141"/>
        <v>0</v>
      </c>
      <c r="AF612" s="52">
        <f t="shared" si="142"/>
        <v>0</v>
      </c>
      <c r="AG612" s="46">
        <f t="shared" si="143"/>
        <v>0</v>
      </c>
      <c r="AH612" s="46">
        <f t="shared" si="144"/>
        <v>0</v>
      </c>
      <c r="AI612" s="46">
        <f>IFERROR(SUMIFS('4.3期末全在庫'!$G:$G,'4.3期末全在庫'!$B:$B,'4.仕掛品(製品課)'!A612,'4.3期末全在庫'!$K:$K,"半製品"),"")</f>
        <v>0</v>
      </c>
      <c r="AJ612" s="47"/>
      <c r="AK612" s="46">
        <f t="shared" si="139"/>
        <v>0</v>
      </c>
      <c r="AL612" s="48"/>
      <c r="AM612" s="50"/>
      <c r="AN612" s="7"/>
      <c r="AO612" s="4" t="e">
        <v>#N/A</v>
      </c>
      <c r="AQ612" s="3">
        <f t="shared" ca="1" si="145"/>
        <v>0</v>
      </c>
    </row>
    <row r="613" spans="1:43" ht="13.5" customHeight="1">
      <c r="A613" s="59">
        <v>20180800060</v>
      </c>
      <c r="B613" s="41" t="s">
        <v>677</v>
      </c>
      <c r="C613" s="41" t="s">
        <v>481</v>
      </c>
      <c r="D613" s="41"/>
      <c r="E613" s="41" t="s">
        <v>481</v>
      </c>
      <c r="F613" s="41" t="s">
        <v>481</v>
      </c>
      <c r="G613" s="61" t="s">
        <v>531</v>
      </c>
      <c r="H613" s="43">
        <v>0</v>
      </c>
      <c r="I613" s="43"/>
      <c r="J613" s="43">
        <v>0</v>
      </c>
      <c r="K613" s="46">
        <f>IFERROR(SUMIF('[1]3.外注加工費'!N:N,A:A,'[1]3.外注加工費'!P:P),"")</f>
        <v>0</v>
      </c>
      <c r="L613" s="60" t="s">
        <v>531</v>
      </c>
      <c r="M613" s="60" t="s">
        <v>531</v>
      </c>
      <c r="N613" s="60"/>
      <c r="O613" s="60"/>
      <c r="P613" s="60"/>
      <c r="Q613" s="60"/>
      <c r="R613" s="52">
        <f ca="1">SUMIF('4.1製品別資材価格'!$A:$C,A613,'4.1製品別資材価格'!$C:$C)</f>
        <v>0</v>
      </c>
      <c r="S613" s="60" t="s">
        <v>531</v>
      </c>
      <c r="T613" s="60" t="s">
        <v>531</v>
      </c>
      <c r="U613" s="46">
        <f>IFERROR(SUMIF('4.4製品課実績'!$A:$A,'4.仕掛品(製品課)'!A613,'4.4製品課実績'!D:D),"")</f>
        <v>0</v>
      </c>
      <c r="V613" s="60" t="s">
        <v>531</v>
      </c>
      <c r="W613" s="46"/>
      <c r="X613" s="46">
        <f t="shared" si="138"/>
        <v>0</v>
      </c>
      <c r="Y613" s="60" t="s">
        <v>531</v>
      </c>
      <c r="Z613" s="60" t="s">
        <v>531</v>
      </c>
      <c r="AA613" s="46">
        <f>IFERROR(SUMIF('[1]3.外注加工費'!N:N,A:A,'[1]3.外注加工費'!S:S),"")</f>
        <v>0</v>
      </c>
      <c r="AB613" s="46"/>
      <c r="AC613" s="46"/>
      <c r="AD613" s="46">
        <f t="shared" si="140"/>
        <v>0</v>
      </c>
      <c r="AE613" s="46">
        <f t="shared" si="141"/>
        <v>0</v>
      </c>
      <c r="AF613" s="52">
        <f t="shared" si="142"/>
        <v>0</v>
      </c>
      <c r="AG613" s="46">
        <f t="shared" si="143"/>
        <v>0</v>
      </c>
      <c r="AH613" s="46">
        <f t="shared" si="144"/>
        <v>0</v>
      </c>
      <c r="AI613" s="46">
        <f>IFERROR(SUMIFS('4.3期末全在庫'!$G:$G,'4.3期末全在庫'!$B:$B,'4.仕掛品(製品課)'!A613,'4.3期末全在庫'!$K:$K,"半製品"),"")</f>
        <v>0</v>
      </c>
      <c r="AJ613" s="47"/>
      <c r="AK613" s="46">
        <f t="shared" si="139"/>
        <v>0</v>
      </c>
      <c r="AL613" s="48"/>
      <c r="AM613" s="50"/>
      <c r="AN613" s="7"/>
      <c r="AO613" s="4" t="e">
        <v>#N/A</v>
      </c>
      <c r="AQ613" s="3">
        <f t="shared" ca="1" si="145"/>
        <v>0</v>
      </c>
    </row>
    <row r="614" spans="1:43" ht="13.5" customHeight="1">
      <c r="A614" s="59">
        <v>20181100039</v>
      </c>
      <c r="B614" s="41" t="s">
        <v>678</v>
      </c>
      <c r="C614" s="41" t="s">
        <v>481</v>
      </c>
      <c r="D614" s="41"/>
      <c r="E614" s="41" t="s">
        <v>481</v>
      </c>
      <c r="F614" s="41" t="s">
        <v>481</v>
      </c>
      <c r="G614" s="61" t="s">
        <v>531</v>
      </c>
      <c r="H614" s="43">
        <v>0</v>
      </c>
      <c r="I614" s="43"/>
      <c r="J614" s="43">
        <v>0</v>
      </c>
      <c r="K614" s="46">
        <f>IFERROR(SUMIF('[1]3.外注加工費'!N:N,A:A,'[1]3.外注加工費'!P:P),"")</f>
        <v>0</v>
      </c>
      <c r="L614" s="60" t="s">
        <v>531</v>
      </c>
      <c r="M614" s="60" t="s">
        <v>531</v>
      </c>
      <c r="N614" s="60"/>
      <c r="O614" s="60"/>
      <c r="P614" s="60"/>
      <c r="Q614" s="60"/>
      <c r="R614" s="52">
        <f ca="1">SUMIF('4.1製品別資材価格'!$A:$C,A614,'4.1製品別資材価格'!$C:$C)</f>
        <v>0</v>
      </c>
      <c r="S614" s="60" t="s">
        <v>531</v>
      </c>
      <c r="T614" s="60" t="s">
        <v>531</v>
      </c>
      <c r="U614" s="46">
        <f>IFERROR(SUMIF('4.4製品課実績'!$A:$A,'4.仕掛品(製品課)'!A614,'4.4製品課実績'!D:D),"")</f>
        <v>0</v>
      </c>
      <c r="V614" s="60" t="s">
        <v>531</v>
      </c>
      <c r="W614" s="46"/>
      <c r="X614" s="46">
        <f t="shared" si="138"/>
        <v>0</v>
      </c>
      <c r="Y614" s="60" t="s">
        <v>531</v>
      </c>
      <c r="Z614" s="60" t="s">
        <v>531</v>
      </c>
      <c r="AA614" s="46">
        <f>IFERROR(SUMIF('[1]3.外注加工費'!N:N,A:A,'[1]3.外注加工費'!S:S),"")</f>
        <v>0</v>
      </c>
      <c r="AB614" s="46"/>
      <c r="AC614" s="46"/>
      <c r="AD614" s="46">
        <f t="shared" si="140"/>
        <v>0</v>
      </c>
      <c r="AE614" s="46">
        <f t="shared" si="141"/>
        <v>0</v>
      </c>
      <c r="AF614" s="52">
        <f t="shared" si="142"/>
        <v>0</v>
      </c>
      <c r="AG614" s="46">
        <f t="shared" si="143"/>
        <v>0</v>
      </c>
      <c r="AH614" s="46">
        <f t="shared" si="144"/>
        <v>0</v>
      </c>
      <c r="AI614" s="46">
        <f>IFERROR(SUMIFS('4.3期末全在庫'!$G:$G,'4.3期末全在庫'!$B:$B,'4.仕掛品(製品課)'!A614,'4.3期末全在庫'!$K:$K,"半製品"),"")</f>
        <v>0</v>
      </c>
      <c r="AJ614" s="47"/>
      <c r="AK614" s="46">
        <f t="shared" si="139"/>
        <v>0</v>
      </c>
      <c r="AL614" s="48"/>
      <c r="AM614" s="50"/>
      <c r="AN614" s="7"/>
      <c r="AO614" s="4" t="e">
        <v>#N/A</v>
      </c>
      <c r="AQ614" s="3">
        <f t="shared" ca="1" si="145"/>
        <v>0</v>
      </c>
    </row>
    <row r="615" spans="1:43" ht="13.5" customHeight="1">
      <c r="A615" s="59">
        <v>20181100041</v>
      </c>
      <c r="B615" s="41" t="s">
        <v>679</v>
      </c>
      <c r="C615" s="41" t="s">
        <v>481</v>
      </c>
      <c r="D615" s="41"/>
      <c r="E615" s="41" t="s">
        <v>541</v>
      </c>
      <c r="F615" s="41" t="s">
        <v>680</v>
      </c>
      <c r="G615" s="42">
        <f ca="1">IFERROR(VLOOKUP(F615,'[1]2.仕掛品(製造部)'!MY:NB,4,0),0)</f>
        <v>0</v>
      </c>
      <c r="H615" s="43">
        <v>0</v>
      </c>
      <c r="I615" s="43"/>
      <c r="J615" s="43">
        <v>0</v>
      </c>
      <c r="K615" s="46">
        <f>IFERROR(SUMIF('[1]3.外注加工費'!N:N,A:A,'[1]3.外注加工費'!P:P),"")</f>
        <v>0</v>
      </c>
      <c r="L615" s="60" t="s">
        <v>531</v>
      </c>
      <c r="M615" s="60" t="s">
        <v>531</v>
      </c>
      <c r="N615" s="60"/>
      <c r="O615" s="60"/>
      <c r="P615" s="60"/>
      <c r="Q615" s="60"/>
      <c r="R615" s="52">
        <f ca="1">SUMIF('4.1製品別資材価格'!$A:$C,A615,'4.1製品別資材価格'!$C:$C)</f>
        <v>0</v>
      </c>
      <c r="S615" s="60" t="s">
        <v>531</v>
      </c>
      <c r="T615" s="60" t="s">
        <v>531</v>
      </c>
      <c r="U615" s="46">
        <f>IFERROR(SUMIF('4.4製品課実績'!$A:$A,'4.仕掛品(製品課)'!A615,'4.4製品課実績'!D:D),"")</f>
        <v>0</v>
      </c>
      <c r="V615" s="60" t="s">
        <v>531</v>
      </c>
      <c r="W615" s="46"/>
      <c r="X615" s="46">
        <f t="shared" si="138"/>
        <v>0</v>
      </c>
      <c r="Y615" s="60" t="s">
        <v>531</v>
      </c>
      <c r="Z615" s="60" t="s">
        <v>531</v>
      </c>
      <c r="AA615" s="46">
        <f>IFERROR(SUMIF('[1]3.外注加工費'!N:N,A:A,'[1]3.外注加工費'!S:S),"")</f>
        <v>0</v>
      </c>
      <c r="AB615" s="46"/>
      <c r="AC615" s="46"/>
      <c r="AD615" s="46">
        <f t="shared" si="140"/>
        <v>0</v>
      </c>
      <c r="AE615" s="46">
        <f t="shared" si="141"/>
        <v>0</v>
      </c>
      <c r="AF615" s="52">
        <f t="shared" si="142"/>
        <v>0</v>
      </c>
      <c r="AG615" s="46">
        <f t="shared" si="143"/>
        <v>0</v>
      </c>
      <c r="AH615" s="46">
        <f t="shared" si="144"/>
        <v>0</v>
      </c>
      <c r="AI615" s="46">
        <f>IFERROR(SUMIFS('4.3期末全在庫'!$G:$G,'4.3期末全在庫'!$B:$B,'4.仕掛品(製品課)'!A615,'4.3期末全在庫'!$K:$K,"半製品"),"")</f>
        <v>0</v>
      </c>
      <c r="AJ615" s="47"/>
      <c r="AK615" s="46">
        <f t="shared" si="139"/>
        <v>0</v>
      </c>
      <c r="AL615" s="48"/>
      <c r="AM615" s="50"/>
      <c r="AN615" s="7"/>
      <c r="AO615" s="4" t="e">
        <v>#N/A</v>
      </c>
      <c r="AQ615" s="3">
        <f t="shared" ca="1" si="145"/>
        <v>0</v>
      </c>
    </row>
    <row r="616" spans="1:43" ht="13.5" customHeight="1">
      <c r="A616" s="59">
        <v>20181100080</v>
      </c>
      <c r="B616" s="41" t="s">
        <v>681</v>
      </c>
      <c r="C616" s="41" t="s">
        <v>481</v>
      </c>
      <c r="D616" s="41"/>
      <c r="E616" s="41" t="s">
        <v>481</v>
      </c>
      <c r="F616" s="41" t="s">
        <v>481</v>
      </c>
      <c r="G616" s="61" t="s">
        <v>531</v>
      </c>
      <c r="H616" s="43">
        <v>0</v>
      </c>
      <c r="I616" s="43"/>
      <c r="J616" s="43">
        <v>0</v>
      </c>
      <c r="K616" s="46">
        <f>IFERROR(SUMIF('[1]3.外注加工費'!N:N,A:A,'[1]3.外注加工費'!P:P),"")</f>
        <v>0</v>
      </c>
      <c r="L616" s="60" t="s">
        <v>531</v>
      </c>
      <c r="M616" s="60" t="s">
        <v>531</v>
      </c>
      <c r="N616" s="60"/>
      <c r="O616" s="60"/>
      <c r="P616" s="60"/>
      <c r="Q616" s="60"/>
      <c r="R616" s="52">
        <f ca="1">SUMIF('4.1製品別資材価格'!$A:$C,A616,'4.1製品別資材価格'!$C:$C)</f>
        <v>0</v>
      </c>
      <c r="S616" s="60" t="s">
        <v>531</v>
      </c>
      <c r="T616" s="60" t="s">
        <v>531</v>
      </c>
      <c r="U616" s="46">
        <f>IFERROR(SUMIF('4.4製品課実績'!$A:$A,'4.仕掛品(製品課)'!A616,'4.4製品課実績'!D:D),"")</f>
        <v>0</v>
      </c>
      <c r="V616" s="60" t="s">
        <v>531</v>
      </c>
      <c r="W616" s="46"/>
      <c r="X616" s="46">
        <f t="shared" si="138"/>
        <v>0</v>
      </c>
      <c r="Y616" s="60" t="s">
        <v>531</v>
      </c>
      <c r="Z616" s="60" t="s">
        <v>531</v>
      </c>
      <c r="AA616" s="46">
        <f>IFERROR(SUMIF('[1]3.外注加工費'!N:N,A:A,'[1]3.外注加工費'!S:S),"")</f>
        <v>0</v>
      </c>
      <c r="AB616" s="46"/>
      <c r="AC616" s="46"/>
      <c r="AD616" s="46">
        <f t="shared" si="140"/>
        <v>0</v>
      </c>
      <c r="AE616" s="46">
        <f t="shared" si="141"/>
        <v>0</v>
      </c>
      <c r="AF616" s="52">
        <f t="shared" si="142"/>
        <v>0</v>
      </c>
      <c r="AG616" s="46">
        <f t="shared" si="143"/>
        <v>0</v>
      </c>
      <c r="AH616" s="46">
        <f t="shared" si="144"/>
        <v>0</v>
      </c>
      <c r="AI616" s="46">
        <f>IFERROR(SUMIFS('4.3期末全在庫'!$G:$G,'4.3期末全在庫'!$B:$B,'4.仕掛品(製品課)'!A616,'4.3期末全在庫'!$K:$K,"半製品"),"")</f>
        <v>0</v>
      </c>
      <c r="AJ616" s="47"/>
      <c r="AK616" s="46">
        <f t="shared" si="139"/>
        <v>0</v>
      </c>
      <c r="AL616" s="48"/>
      <c r="AM616" s="50"/>
      <c r="AN616" s="7"/>
      <c r="AO616" s="4" t="e">
        <v>#N/A</v>
      </c>
      <c r="AQ616" s="3">
        <f t="shared" ca="1" si="145"/>
        <v>0</v>
      </c>
    </row>
    <row r="617" spans="1:43" ht="13.5" customHeight="1">
      <c r="A617" s="59">
        <v>20190400027</v>
      </c>
      <c r="B617" s="41" t="s">
        <v>682</v>
      </c>
      <c r="C617" s="41" t="s">
        <v>481</v>
      </c>
      <c r="D617" s="41"/>
      <c r="E617" s="41" t="s">
        <v>541</v>
      </c>
      <c r="F617" s="41" t="s">
        <v>541</v>
      </c>
      <c r="G617" s="61" t="s">
        <v>531</v>
      </c>
      <c r="H617" s="43">
        <v>0</v>
      </c>
      <c r="I617" s="43"/>
      <c r="J617" s="43">
        <v>0</v>
      </c>
      <c r="K617" s="46">
        <f>IFERROR(SUMIF('[1]3.外注加工費'!N:N,A:A,'[1]3.外注加工費'!P:P),"")</f>
        <v>4101</v>
      </c>
      <c r="L617" s="60" t="s">
        <v>531</v>
      </c>
      <c r="M617" s="60" t="s">
        <v>531</v>
      </c>
      <c r="N617" s="60"/>
      <c r="O617" s="60"/>
      <c r="P617" s="60"/>
      <c r="Q617" s="60"/>
      <c r="R617" s="52">
        <f ca="1">SUMIF('4.1製品別資材価格'!$A:$C,A617,'4.1製品別資材価格'!$C:$C)</f>
        <v>0</v>
      </c>
      <c r="S617" s="60" t="s">
        <v>531</v>
      </c>
      <c r="T617" s="60" t="s">
        <v>531</v>
      </c>
      <c r="U617" s="46">
        <f>IFERROR(SUMIF('4.4製品課実績'!$A:$A,'4.仕掛品(製品課)'!A617,'4.4製品課実績'!D:D),"")</f>
        <v>0</v>
      </c>
      <c r="V617" s="60" t="s">
        <v>531</v>
      </c>
      <c r="W617" s="46"/>
      <c r="X617" s="46">
        <f t="shared" si="138"/>
        <v>0</v>
      </c>
      <c r="Y617" s="60" t="s">
        <v>531</v>
      </c>
      <c r="Z617" s="60" t="s">
        <v>531</v>
      </c>
      <c r="AA617" s="46">
        <f ca="1">IFERROR(SUMIF('[1]3.外注加工費'!N:N,A:A,'[1]3.外注加工費'!S:S),"")</f>
        <v>5313150.207942429</v>
      </c>
      <c r="AB617" s="46"/>
      <c r="AC617" s="46"/>
      <c r="AD617" s="46">
        <f t="shared" si="140"/>
        <v>4101</v>
      </c>
      <c r="AE617" s="46">
        <f t="shared" ca="1" si="141"/>
        <v>5313150.207942429</v>
      </c>
      <c r="AF617" s="52">
        <f t="shared" ca="1" si="142"/>
        <v>1295.5743008881807</v>
      </c>
      <c r="AG617" s="46">
        <f t="shared" si="143"/>
        <v>0</v>
      </c>
      <c r="AH617" s="46">
        <f t="shared" ca="1" si="144"/>
        <v>0</v>
      </c>
      <c r="AI617" s="46">
        <f>IFERROR(SUMIFS('4.3期末全在庫'!$G:$G,'4.3期末全在庫'!$B:$B,'4.仕掛品(製品課)'!A617,'4.3期末全在庫'!$K:$K,"半製品"),"")</f>
        <v>0</v>
      </c>
      <c r="AJ617" s="47"/>
      <c r="AK617" s="46">
        <f t="shared" ca="1" si="139"/>
        <v>0</v>
      </c>
      <c r="AL617" s="48"/>
      <c r="AM617" s="50"/>
      <c r="AN617" s="7"/>
      <c r="AO617" s="4" t="e">
        <v>#N/A</v>
      </c>
      <c r="AQ617" s="3" t="str">
        <f t="shared" ca="1" si="145"/>
        <v>ok</v>
      </c>
    </row>
    <row r="618" spans="1:43" ht="13.5" customHeight="1">
      <c r="A618" s="59">
        <v>20190400033</v>
      </c>
      <c r="B618" s="41" t="s">
        <v>683</v>
      </c>
      <c r="C618" s="41" t="s">
        <v>481</v>
      </c>
      <c r="D618" s="41"/>
      <c r="E618" s="41" t="s">
        <v>541</v>
      </c>
      <c r="F618" s="41" t="s">
        <v>541</v>
      </c>
      <c r="G618" s="61" t="s">
        <v>531</v>
      </c>
      <c r="H618" s="43">
        <v>0</v>
      </c>
      <c r="I618" s="43"/>
      <c r="J618" s="43">
        <v>0</v>
      </c>
      <c r="K618" s="46">
        <f>IFERROR(SUMIF('[1]3.外注加工費'!N:N,A:A,'[1]3.外注加工費'!P:P),"")</f>
        <v>0</v>
      </c>
      <c r="L618" s="60" t="s">
        <v>531</v>
      </c>
      <c r="M618" s="60" t="s">
        <v>531</v>
      </c>
      <c r="N618" s="60"/>
      <c r="O618" s="60"/>
      <c r="P618" s="60"/>
      <c r="Q618" s="60"/>
      <c r="R618" s="52">
        <f ca="1">SUMIF('4.1製品別資材価格'!$A:$C,A618,'4.1製品別資材価格'!$C:$C)</f>
        <v>0</v>
      </c>
      <c r="S618" s="60" t="s">
        <v>531</v>
      </c>
      <c r="T618" s="60" t="s">
        <v>531</v>
      </c>
      <c r="U618" s="46">
        <f>IFERROR(SUMIF('4.4製品課実績'!$A:$A,'4.仕掛品(製品課)'!A618,'4.4製品課実績'!D:D),"")</f>
        <v>0</v>
      </c>
      <c r="V618" s="60" t="s">
        <v>531</v>
      </c>
      <c r="W618" s="46"/>
      <c r="X618" s="46">
        <f t="shared" si="138"/>
        <v>0</v>
      </c>
      <c r="Y618" s="60" t="s">
        <v>531</v>
      </c>
      <c r="Z618" s="60" t="s">
        <v>531</v>
      </c>
      <c r="AA618" s="46">
        <f>IFERROR(SUMIF('[1]3.外注加工費'!N:N,A:A,'[1]3.外注加工費'!S:S),"")</f>
        <v>0</v>
      </c>
      <c r="AB618" s="46"/>
      <c r="AC618" s="46"/>
      <c r="AD618" s="46">
        <f t="shared" si="140"/>
        <v>0</v>
      </c>
      <c r="AE618" s="46">
        <f t="shared" si="141"/>
        <v>0</v>
      </c>
      <c r="AF618" s="52">
        <f t="shared" si="142"/>
        <v>0</v>
      </c>
      <c r="AG618" s="46">
        <f t="shared" si="143"/>
        <v>0</v>
      </c>
      <c r="AH618" s="46">
        <f t="shared" si="144"/>
        <v>0</v>
      </c>
      <c r="AI618" s="46">
        <f>IFERROR(SUMIFS('4.3期末全在庫'!$G:$G,'4.3期末全在庫'!$B:$B,'4.仕掛品(製品課)'!A618,'4.3期末全在庫'!$K:$K,"半製品"),"")</f>
        <v>0</v>
      </c>
      <c r="AJ618" s="47"/>
      <c r="AK618" s="46">
        <f t="shared" si="139"/>
        <v>0</v>
      </c>
      <c r="AL618" s="48"/>
      <c r="AM618" s="50"/>
      <c r="AN618" s="7"/>
      <c r="AO618" s="4" t="e">
        <v>#N/A</v>
      </c>
      <c r="AQ618" s="3">
        <f t="shared" ca="1" si="145"/>
        <v>0</v>
      </c>
    </row>
    <row r="619" spans="1:43" ht="13.5" customHeight="1">
      <c r="A619" s="59">
        <v>20190700062</v>
      </c>
      <c r="B619" s="41" t="s">
        <v>684</v>
      </c>
      <c r="C619" s="41" t="s">
        <v>481</v>
      </c>
      <c r="D619" s="41"/>
      <c r="E619" s="41" t="s">
        <v>541</v>
      </c>
      <c r="F619" s="41" t="s">
        <v>541</v>
      </c>
      <c r="G619" s="61" t="s">
        <v>531</v>
      </c>
      <c r="H619" s="43">
        <v>0</v>
      </c>
      <c r="I619" s="43"/>
      <c r="J619" s="43">
        <v>0</v>
      </c>
      <c r="K619" s="46">
        <f>IFERROR(SUMIF('[1]3.外注加工費'!N:N,A:A,'[1]3.外注加工費'!P:P),"")</f>
        <v>0</v>
      </c>
      <c r="L619" s="60" t="s">
        <v>531</v>
      </c>
      <c r="M619" s="60" t="s">
        <v>531</v>
      </c>
      <c r="N619" s="60"/>
      <c r="O619" s="60"/>
      <c r="P619" s="60"/>
      <c r="Q619" s="60"/>
      <c r="R619" s="52">
        <f ca="1">SUMIF('4.1製品別資材価格'!$A:$C,A619,'4.1製品別資材価格'!$C:$C)</f>
        <v>0</v>
      </c>
      <c r="S619" s="60" t="s">
        <v>531</v>
      </c>
      <c r="T619" s="60" t="s">
        <v>531</v>
      </c>
      <c r="U619" s="46">
        <f>IFERROR(SUMIF('4.4製品課実績'!$A:$A,'4.仕掛品(製品課)'!A619,'4.4製品課実績'!D:D),"")</f>
        <v>0</v>
      </c>
      <c r="V619" s="60" t="s">
        <v>531</v>
      </c>
      <c r="W619" s="46"/>
      <c r="X619" s="46">
        <f t="shared" si="138"/>
        <v>0</v>
      </c>
      <c r="Y619" s="60" t="s">
        <v>531</v>
      </c>
      <c r="Z619" s="60" t="s">
        <v>531</v>
      </c>
      <c r="AA619" s="46" t="str">
        <f ca="1">IFERROR(SUMIF('[1]3.外注加工費'!N:N,A:A,'[1]3.外注加工費'!S:S),"")</f>
        <v/>
      </c>
      <c r="AB619" s="46"/>
      <c r="AC619" s="46"/>
      <c r="AD619" s="46">
        <f t="shared" si="140"/>
        <v>0</v>
      </c>
      <c r="AE619" s="46">
        <f t="shared" ca="1" si="141"/>
        <v>0</v>
      </c>
      <c r="AF619" s="52">
        <f t="shared" ca="1" si="142"/>
        <v>0</v>
      </c>
      <c r="AG619" s="46">
        <f t="shared" si="143"/>
        <v>0</v>
      </c>
      <c r="AH619" s="46">
        <f t="shared" ca="1" si="144"/>
        <v>0</v>
      </c>
      <c r="AI619" s="46">
        <f>IFERROR(SUMIFS('4.3期末全在庫'!$G:$G,'4.3期末全在庫'!$B:$B,'4.仕掛品(製品課)'!A619,'4.3期末全在庫'!$K:$K,"半製品"),"")</f>
        <v>0</v>
      </c>
      <c r="AJ619" s="47"/>
      <c r="AK619" s="46">
        <f t="shared" ca="1" si="139"/>
        <v>0</v>
      </c>
      <c r="AL619" s="48"/>
      <c r="AM619" s="50"/>
      <c r="AN619" s="7"/>
      <c r="AO619" s="4" t="e">
        <v>#N/A</v>
      </c>
      <c r="AQ619" s="3">
        <f t="shared" ca="1" si="145"/>
        <v>0</v>
      </c>
    </row>
    <row r="620" spans="1:43" ht="13.5" customHeight="1">
      <c r="A620" s="59">
        <v>20191000008</v>
      </c>
      <c r="B620" s="41" t="s">
        <v>685</v>
      </c>
      <c r="C620" s="41" t="s">
        <v>481</v>
      </c>
      <c r="D620" s="41"/>
      <c r="E620" s="41" t="s">
        <v>541</v>
      </c>
      <c r="F620" s="41" t="s">
        <v>541</v>
      </c>
      <c r="G620" s="61" t="s">
        <v>531</v>
      </c>
      <c r="H620" s="43">
        <v>0</v>
      </c>
      <c r="I620" s="43"/>
      <c r="J620" s="43">
        <v>0</v>
      </c>
      <c r="K620" s="46">
        <f>IFERROR(SUMIF('[1]3.外注加工費'!N:N,A:A,'[1]3.外注加工費'!P:P),"")</f>
        <v>0</v>
      </c>
      <c r="L620" s="60" t="s">
        <v>531</v>
      </c>
      <c r="M620" s="60" t="s">
        <v>531</v>
      </c>
      <c r="N620" s="60"/>
      <c r="O620" s="60"/>
      <c r="P620" s="60"/>
      <c r="Q620" s="60"/>
      <c r="R620" s="52">
        <f ca="1">SUMIF('4.1製品別資材価格'!$A:$C,A620,'4.1製品別資材価格'!$C:$C)</f>
        <v>0</v>
      </c>
      <c r="S620" s="60" t="s">
        <v>531</v>
      </c>
      <c r="T620" s="60" t="s">
        <v>531</v>
      </c>
      <c r="U620" s="46">
        <f>IFERROR(SUMIF('4.4製品課実績'!$A:$A,'4.仕掛品(製品課)'!A620,'4.4製品課実績'!D:D),"")</f>
        <v>0</v>
      </c>
      <c r="V620" s="60" t="s">
        <v>531</v>
      </c>
      <c r="W620" s="46"/>
      <c r="X620" s="46">
        <f t="shared" si="138"/>
        <v>0</v>
      </c>
      <c r="Y620" s="60" t="s">
        <v>531</v>
      </c>
      <c r="Z620" s="60" t="s">
        <v>531</v>
      </c>
      <c r="AA620" s="46">
        <f>IFERROR(SUMIF('[1]3.外注加工費'!N:N,A:A,'[1]3.外注加工費'!S:S),"")</f>
        <v>0</v>
      </c>
      <c r="AB620" s="46"/>
      <c r="AC620" s="46"/>
      <c r="AD620" s="46">
        <f t="shared" si="140"/>
        <v>0</v>
      </c>
      <c r="AE620" s="46">
        <f t="shared" si="141"/>
        <v>0</v>
      </c>
      <c r="AF620" s="52">
        <f t="shared" si="142"/>
        <v>0</v>
      </c>
      <c r="AG620" s="46">
        <f t="shared" si="143"/>
        <v>0</v>
      </c>
      <c r="AH620" s="46">
        <f t="shared" si="144"/>
        <v>0</v>
      </c>
      <c r="AI620" s="46">
        <f>IFERROR(SUMIFS('4.3期末全在庫'!$G:$G,'4.3期末全在庫'!$B:$B,'4.仕掛品(製品課)'!A620,'4.3期末全在庫'!$K:$K,"半製品"),"")</f>
        <v>0</v>
      </c>
      <c r="AJ620" s="47"/>
      <c r="AK620" s="46">
        <f t="shared" si="139"/>
        <v>0</v>
      </c>
      <c r="AL620" s="48"/>
      <c r="AM620" s="50"/>
      <c r="AN620" s="7"/>
      <c r="AO620" s="4" t="e">
        <v>#N/A</v>
      </c>
      <c r="AQ620" s="3">
        <f t="shared" ca="1" si="145"/>
        <v>0</v>
      </c>
    </row>
    <row r="621" spans="1:43" ht="13.5" customHeight="1">
      <c r="A621" s="59">
        <v>20191000009</v>
      </c>
      <c r="B621" s="41" t="s">
        <v>686</v>
      </c>
      <c r="C621" s="41" t="s">
        <v>481</v>
      </c>
      <c r="D621" s="41"/>
      <c r="E621" s="41" t="s">
        <v>541</v>
      </c>
      <c r="F621" s="41" t="s">
        <v>541</v>
      </c>
      <c r="G621" s="61" t="s">
        <v>531</v>
      </c>
      <c r="H621" s="43">
        <v>0</v>
      </c>
      <c r="I621" s="43"/>
      <c r="J621" s="43">
        <v>0</v>
      </c>
      <c r="K621" s="46">
        <f>IFERROR(SUMIF('[1]3.外注加工費'!N:N,A:A,'[1]3.外注加工費'!P:P),"")</f>
        <v>0</v>
      </c>
      <c r="L621" s="60" t="s">
        <v>531</v>
      </c>
      <c r="M621" s="60" t="s">
        <v>531</v>
      </c>
      <c r="N621" s="60"/>
      <c r="O621" s="60"/>
      <c r="P621" s="60"/>
      <c r="Q621" s="60"/>
      <c r="R621" s="52">
        <f ca="1">SUMIF('4.1製品別資材価格'!$A:$C,A621,'4.1製品別資材価格'!$C:$C)</f>
        <v>0</v>
      </c>
      <c r="S621" s="60" t="s">
        <v>531</v>
      </c>
      <c r="T621" s="60" t="s">
        <v>531</v>
      </c>
      <c r="U621" s="46">
        <f>IFERROR(SUMIF('4.4製品課実績'!$A:$A,'4.仕掛品(製品課)'!A621,'4.4製品課実績'!D:D),"")</f>
        <v>0</v>
      </c>
      <c r="V621" s="60" t="s">
        <v>531</v>
      </c>
      <c r="W621" s="46"/>
      <c r="X621" s="46">
        <f t="shared" si="138"/>
        <v>0</v>
      </c>
      <c r="Y621" s="60" t="s">
        <v>531</v>
      </c>
      <c r="Z621" s="60" t="s">
        <v>531</v>
      </c>
      <c r="AA621" s="46">
        <f>IFERROR(SUMIF('[1]3.外注加工費'!N:N,A:A,'[1]3.外注加工費'!S:S),"")</f>
        <v>0</v>
      </c>
      <c r="AB621" s="46"/>
      <c r="AC621" s="46"/>
      <c r="AD621" s="46">
        <f t="shared" si="140"/>
        <v>0</v>
      </c>
      <c r="AE621" s="46">
        <f t="shared" si="141"/>
        <v>0</v>
      </c>
      <c r="AF621" s="52">
        <f t="shared" si="142"/>
        <v>0</v>
      </c>
      <c r="AG621" s="46">
        <f t="shared" si="143"/>
        <v>0</v>
      </c>
      <c r="AH621" s="46">
        <f t="shared" si="144"/>
        <v>0</v>
      </c>
      <c r="AI621" s="46">
        <f>IFERROR(SUMIFS('4.3期末全在庫'!$G:$G,'4.3期末全在庫'!$B:$B,'4.仕掛品(製品課)'!A621,'4.3期末全在庫'!$K:$K,"半製品"),"")</f>
        <v>0</v>
      </c>
      <c r="AJ621" s="47"/>
      <c r="AK621" s="46">
        <f t="shared" si="139"/>
        <v>0</v>
      </c>
      <c r="AL621" s="48"/>
      <c r="AM621" s="50"/>
      <c r="AN621" s="7"/>
      <c r="AO621" s="4" t="e">
        <v>#N/A</v>
      </c>
      <c r="AQ621" s="3">
        <f t="shared" ca="1" si="145"/>
        <v>0</v>
      </c>
    </row>
    <row r="622" spans="1:43" ht="13.5" customHeight="1">
      <c r="A622" s="59">
        <v>20191200080</v>
      </c>
      <c r="B622" s="41" t="s">
        <v>475</v>
      </c>
      <c r="C622" s="41" t="s">
        <v>481</v>
      </c>
      <c r="D622" s="41"/>
      <c r="E622" s="41" t="s">
        <v>541</v>
      </c>
      <c r="F622" s="41" t="s">
        <v>541</v>
      </c>
      <c r="G622" s="61" t="s">
        <v>531</v>
      </c>
      <c r="H622" s="43">
        <v>0</v>
      </c>
      <c r="I622" s="43"/>
      <c r="J622" s="43">
        <v>0</v>
      </c>
      <c r="K622" s="46">
        <f>IFERROR(SUMIF('[1]3.外注加工費'!N:N,A:A,'[1]3.外注加工費'!P:P),"")</f>
        <v>0</v>
      </c>
      <c r="L622" s="60" t="s">
        <v>531</v>
      </c>
      <c r="M622" s="60" t="s">
        <v>531</v>
      </c>
      <c r="N622" s="60"/>
      <c r="O622" s="60"/>
      <c r="P622" s="60"/>
      <c r="Q622" s="60"/>
      <c r="R622" s="52">
        <f ca="1">SUMIF('4.1製品別資材価格'!$A:$C,A622,'4.1製品別資材価格'!$C:$C)</f>
        <v>0</v>
      </c>
      <c r="S622" s="60" t="s">
        <v>531</v>
      </c>
      <c r="T622" s="60" t="s">
        <v>531</v>
      </c>
      <c r="U622" s="46">
        <f>IFERROR(SUMIF('4.4製品課実績'!$A:$A,'4.仕掛品(製品課)'!A622,'4.4製品課実績'!D:D),"")</f>
        <v>0</v>
      </c>
      <c r="V622" s="60" t="s">
        <v>531</v>
      </c>
      <c r="W622" s="46"/>
      <c r="X622" s="46">
        <f t="shared" si="138"/>
        <v>0</v>
      </c>
      <c r="Y622" s="60" t="s">
        <v>531</v>
      </c>
      <c r="Z622" s="60" t="s">
        <v>531</v>
      </c>
      <c r="AA622" s="46">
        <f>IFERROR(SUMIF('[1]3.外注加工費'!N:N,A:A,'[1]3.外注加工費'!S:S),"")</f>
        <v>0</v>
      </c>
      <c r="AB622" s="46"/>
      <c r="AC622" s="46"/>
      <c r="AD622" s="46">
        <f t="shared" si="140"/>
        <v>0</v>
      </c>
      <c r="AE622" s="46">
        <f t="shared" si="141"/>
        <v>0</v>
      </c>
      <c r="AF622" s="52">
        <f t="shared" si="142"/>
        <v>0</v>
      </c>
      <c r="AG622" s="46">
        <f t="shared" si="143"/>
        <v>0</v>
      </c>
      <c r="AH622" s="46">
        <f t="shared" si="144"/>
        <v>0</v>
      </c>
      <c r="AI622" s="46">
        <f>IFERROR(SUMIFS('4.3期末全在庫'!$G:$G,'4.3期末全在庫'!$B:$B,'4.仕掛品(製品課)'!A622,'4.3期末全在庫'!$K:$K,"半製品"),"")</f>
        <v>0</v>
      </c>
      <c r="AJ622" s="47"/>
      <c r="AK622" s="46">
        <f t="shared" si="139"/>
        <v>0</v>
      </c>
      <c r="AL622" s="48"/>
      <c r="AM622" s="50"/>
      <c r="AN622" s="7"/>
      <c r="AO622" s="4" t="e">
        <v>#N/A</v>
      </c>
      <c r="AQ622" s="3">
        <f t="shared" ca="1" si="145"/>
        <v>0</v>
      </c>
    </row>
    <row r="623" spans="1:43" ht="13.5" customHeight="1">
      <c r="A623" s="59">
        <v>20191200088</v>
      </c>
      <c r="B623" s="41" t="s">
        <v>687</v>
      </c>
      <c r="C623" s="41" t="s">
        <v>481</v>
      </c>
      <c r="D623" s="41"/>
      <c r="E623" s="41" t="s">
        <v>541</v>
      </c>
      <c r="F623" s="41" t="s">
        <v>541</v>
      </c>
      <c r="G623" s="61" t="s">
        <v>531</v>
      </c>
      <c r="H623" s="43">
        <v>0</v>
      </c>
      <c r="I623" s="43"/>
      <c r="J623" s="43">
        <v>0</v>
      </c>
      <c r="K623" s="46">
        <f>IFERROR(SUMIF('[1]3.外注加工費'!N:N,A:A,'[1]3.外注加工費'!P:P),"")</f>
        <v>0</v>
      </c>
      <c r="L623" s="60" t="s">
        <v>531</v>
      </c>
      <c r="M623" s="60" t="s">
        <v>531</v>
      </c>
      <c r="N623" s="60"/>
      <c r="O623" s="60"/>
      <c r="P623" s="60"/>
      <c r="Q623" s="60"/>
      <c r="R623" s="52">
        <f ca="1">SUMIF('4.1製品別資材価格'!$A:$C,A623,'4.1製品別資材価格'!$C:$C)</f>
        <v>0</v>
      </c>
      <c r="S623" s="60" t="s">
        <v>531</v>
      </c>
      <c r="T623" s="60" t="s">
        <v>531</v>
      </c>
      <c r="U623" s="46">
        <f>IFERROR(SUMIF('4.4製品課実績'!$A:$A,'4.仕掛品(製品課)'!A623,'4.4製品課実績'!D:D),"")</f>
        <v>0</v>
      </c>
      <c r="V623" s="60" t="s">
        <v>531</v>
      </c>
      <c r="W623" s="46"/>
      <c r="X623" s="46">
        <f t="shared" si="138"/>
        <v>0</v>
      </c>
      <c r="Y623" s="60" t="s">
        <v>531</v>
      </c>
      <c r="Z623" s="60" t="s">
        <v>531</v>
      </c>
      <c r="AA623" s="46">
        <f>IFERROR(SUMIF('[1]3.外注加工費'!N:N,A:A,'[1]3.外注加工費'!S:S),"")</f>
        <v>0</v>
      </c>
      <c r="AB623" s="46"/>
      <c r="AC623" s="46"/>
      <c r="AD623" s="46">
        <f t="shared" si="140"/>
        <v>0</v>
      </c>
      <c r="AE623" s="46">
        <f t="shared" si="141"/>
        <v>0</v>
      </c>
      <c r="AF623" s="52">
        <f t="shared" si="142"/>
        <v>0</v>
      </c>
      <c r="AG623" s="46">
        <f t="shared" si="143"/>
        <v>0</v>
      </c>
      <c r="AH623" s="46">
        <f t="shared" si="144"/>
        <v>0</v>
      </c>
      <c r="AI623" s="46">
        <f>IFERROR(SUMIFS('4.3期末全在庫'!$G:$G,'4.3期末全在庫'!$B:$B,'4.仕掛品(製品課)'!A623,'4.3期末全在庫'!$K:$K,"半製品"),"")</f>
        <v>0</v>
      </c>
      <c r="AJ623" s="47"/>
      <c r="AK623" s="46">
        <f t="shared" si="139"/>
        <v>0</v>
      </c>
      <c r="AL623" s="48"/>
      <c r="AM623" s="50"/>
      <c r="AN623" s="7"/>
      <c r="AO623" s="4" t="e">
        <v>#N/A</v>
      </c>
      <c r="AQ623" s="3">
        <f t="shared" ca="1" si="145"/>
        <v>0</v>
      </c>
    </row>
    <row r="624" spans="1:43" ht="13.5" customHeight="1">
      <c r="A624" s="59">
        <v>20191200090</v>
      </c>
      <c r="B624" s="41" t="s">
        <v>688</v>
      </c>
      <c r="C624" s="41" t="s">
        <v>481</v>
      </c>
      <c r="D624" s="41"/>
      <c r="E624" s="41" t="s">
        <v>541</v>
      </c>
      <c r="F624" s="41" t="s">
        <v>541</v>
      </c>
      <c r="G624" s="61" t="s">
        <v>531</v>
      </c>
      <c r="H624" s="43">
        <v>0</v>
      </c>
      <c r="I624" s="43"/>
      <c r="J624" s="43">
        <v>0</v>
      </c>
      <c r="K624" s="46">
        <f>IFERROR(SUMIF('[1]3.外注加工費'!N:N,A:A,'[1]3.外注加工費'!P:P),"")</f>
        <v>0</v>
      </c>
      <c r="L624" s="60" t="s">
        <v>531</v>
      </c>
      <c r="M624" s="60" t="s">
        <v>531</v>
      </c>
      <c r="N624" s="60"/>
      <c r="O624" s="60"/>
      <c r="P624" s="60"/>
      <c r="Q624" s="60"/>
      <c r="R624" s="52">
        <f ca="1">SUMIF('4.1製品別資材価格'!$A:$C,A624,'4.1製品別資材価格'!$C:$C)</f>
        <v>0</v>
      </c>
      <c r="S624" s="60" t="s">
        <v>531</v>
      </c>
      <c r="T624" s="60" t="s">
        <v>531</v>
      </c>
      <c r="U624" s="46">
        <f>IFERROR(SUMIF('4.4製品課実績'!$A:$A,'4.仕掛品(製品課)'!A624,'4.4製品課実績'!D:D),"")</f>
        <v>0</v>
      </c>
      <c r="V624" s="60" t="s">
        <v>531</v>
      </c>
      <c r="W624" s="46"/>
      <c r="X624" s="46">
        <f t="shared" si="138"/>
        <v>0</v>
      </c>
      <c r="Y624" s="60" t="s">
        <v>531</v>
      </c>
      <c r="Z624" s="60" t="s">
        <v>531</v>
      </c>
      <c r="AA624" s="46">
        <f>IFERROR(SUMIF('[1]3.外注加工費'!N:N,A:A,'[1]3.外注加工費'!S:S),"")</f>
        <v>0</v>
      </c>
      <c r="AB624" s="46"/>
      <c r="AC624" s="46"/>
      <c r="AD624" s="46">
        <f t="shared" si="140"/>
        <v>0</v>
      </c>
      <c r="AE624" s="46">
        <f t="shared" si="141"/>
        <v>0</v>
      </c>
      <c r="AF624" s="52">
        <f t="shared" si="142"/>
        <v>0</v>
      </c>
      <c r="AG624" s="46">
        <f t="shared" si="143"/>
        <v>0</v>
      </c>
      <c r="AH624" s="46">
        <f t="shared" si="144"/>
        <v>0</v>
      </c>
      <c r="AI624" s="46">
        <f>IFERROR(SUMIFS('4.3期末全在庫'!$G:$G,'4.3期末全在庫'!$B:$B,'4.仕掛品(製品課)'!A624,'4.3期末全在庫'!$K:$K,"半製品"),"")</f>
        <v>0</v>
      </c>
      <c r="AJ624" s="47"/>
      <c r="AK624" s="46">
        <f t="shared" si="139"/>
        <v>0</v>
      </c>
      <c r="AL624" s="48"/>
      <c r="AM624" s="50"/>
      <c r="AN624" s="7"/>
      <c r="AO624" s="4" t="e">
        <v>#N/A</v>
      </c>
      <c r="AQ624" s="3">
        <f t="shared" ca="1" si="145"/>
        <v>0</v>
      </c>
    </row>
    <row r="625" spans="1:43" ht="13.5" customHeight="1">
      <c r="A625" s="59">
        <v>20200200002</v>
      </c>
      <c r="B625" s="41" t="s">
        <v>689</v>
      </c>
      <c r="C625" s="41" t="s">
        <v>481</v>
      </c>
      <c r="D625" s="41"/>
      <c r="E625" s="41" t="s">
        <v>541</v>
      </c>
      <c r="F625" s="41" t="s">
        <v>541</v>
      </c>
      <c r="G625" s="61" t="s">
        <v>531</v>
      </c>
      <c r="H625" s="43">
        <v>0</v>
      </c>
      <c r="I625" s="43"/>
      <c r="J625" s="43">
        <v>0</v>
      </c>
      <c r="K625" s="46">
        <f>IFERROR(SUMIF('[1]3.外注加工費'!N:N,A:A,'[1]3.外注加工費'!P:P),"")</f>
        <v>3894</v>
      </c>
      <c r="L625" s="60" t="s">
        <v>531</v>
      </c>
      <c r="M625" s="60" t="s">
        <v>531</v>
      </c>
      <c r="N625" s="60"/>
      <c r="O625" s="60"/>
      <c r="P625" s="60"/>
      <c r="Q625" s="60"/>
      <c r="R625" s="52">
        <f ca="1">SUMIF('4.1製品別資材価格'!$A:$C,A625,'4.1製品別資材価格'!$C:$C)</f>
        <v>0</v>
      </c>
      <c r="S625" s="60" t="s">
        <v>531</v>
      </c>
      <c r="T625" s="60" t="s">
        <v>531</v>
      </c>
      <c r="U625" s="46">
        <f>IFERROR(SUMIF('4.4製品課実績'!$A:$A,'4.仕掛品(製品課)'!A625,'4.4製品課実績'!D:D),"")</f>
        <v>0</v>
      </c>
      <c r="V625" s="60" t="s">
        <v>531</v>
      </c>
      <c r="W625" s="46"/>
      <c r="X625" s="46">
        <f t="shared" si="138"/>
        <v>0</v>
      </c>
      <c r="Y625" s="60" t="s">
        <v>531</v>
      </c>
      <c r="Z625" s="60" t="s">
        <v>531</v>
      </c>
      <c r="AA625" s="46">
        <f ca="1">IFERROR(SUMIF('[1]3.外注加工費'!N:N,A:A,'[1]3.外注加工費'!S:S),"")</f>
        <v>2550124.8017685344</v>
      </c>
      <c r="AB625" s="46"/>
      <c r="AC625" s="46"/>
      <c r="AD625" s="46">
        <f t="shared" si="140"/>
        <v>3894</v>
      </c>
      <c r="AE625" s="46">
        <f t="shared" ca="1" si="141"/>
        <v>2550124.8017685344</v>
      </c>
      <c r="AF625" s="52">
        <f t="shared" ca="1" si="142"/>
        <v>654.88567071611055</v>
      </c>
      <c r="AG625" s="46">
        <f t="shared" si="143"/>
        <v>0</v>
      </c>
      <c r="AH625" s="46">
        <f t="shared" ca="1" si="144"/>
        <v>0</v>
      </c>
      <c r="AI625" s="46">
        <f>IFERROR(SUMIFS('4.3期末全在庫'!$G:$G,'4.3期末全在庫'!$B:$B,'4.仕掛品(製品課)'!A625,'4.3期末全在庫'!$K:$K,"半製品"),"")</f>
        <v>0</v>
      </c>
      <c r="AJ625" s="47"/>
      <c r="AK625" s="46">
        <f t="shared" ca="1" si="139"/>
        <v>0</v>
      </c>
      <c r="AL625" s="48"/>
      <c r="AM625" s="50"/>
      <c r="AN625" s="7"/>
      <c r="AO625" s="4" t="e">
        <v>#N/A</v>
      </c>
      <c r="AQ625" s="3" t="str">
        <f t="shared" ca="1" si="145"/>
        <v>ok</v>
      </c>
    </row>
    <row r="626" spans="1:43" ht="13.5" customHeight="1">
      <c r="A626" s="59">
        <v>20200200004</v>
      </c>
      <c r="B626" s="41" t="s">
        <v>690</v>
      </c>
      <c r="C626" s="41" t="s">
        <v>481</v>
      </c>
      <c r="D626" s="41"/>
      <c r="E626" s="41" t="s">
        <v>541</v>
      </c>
      <c r="F626" s="41" t="s">
        <v>541</v>
      </c>
      <c r="G626" s="61" t="s">
        <v>531</v>
      </c>
      <c r="H626" s="43">
        <v>0</v>
      </c>
      <c r="I626" s="43"/>
      <c r="J626" s="43">
        <v>0</v>
      </c>
      <c r="K626" s="46">
        <f>IFERROR(SUMIF('[1]3.外注加工費'!N:N,A:A,'[1]3.外注加工費'!P:P),"")</f>
        <v>506</v>
      </c>
      <c r="L626" s="60" t="s">
        <v>531</v>
      </c>
      <c r="M626" s="60" t="s">
        <v>531</v>
      </c>
      <c r="N626" s="60"/>
      <c r="O626" s="60"/>
      <c r="P626" s="60"/>
      <c r="Q626" s="60"/>
      <c r="R626" s="52">
        <f ca="1">SUMIF('4.1製品別資材価格'!$A:$C,A626,'4.1製品別資材価格'!$C:$C)</f>
        <v>0</v>
      </c>
      <c r="S626" s="60" t="s">
        <v>531</v>
      </c>
      <c r="T626" s="60" t="s">
        <v>531</v>
      </c>
      <c r="U626" s="46">
        <f>IFERROR(SUMIF('4.4製品課実績'!$A:$A,'4.仕掛品(製品課)'!A626,'4.4製品課実績'!D:D),"")</f>
        <v>0</v>
      </c>
      <c r="V626" s="60" t="s">
        <v>531</v>
      </c>
      <c r="W626" s="46"/>
      <c r="X626" s="46">
        <f t="shared" si="138"/>
        <v>0</v>
      </c>
      <c r="Y626" s="60" t="s">
        <v>531</v>
      </c>
      <c r="Z626" s="60" t="s">
        <v>531</v>
      </c>
      <c r="AA626" s="46">
        <f ca="1">IFERROR(SUMIF('[1]3.外注加工費'!N:N,A:A,'[1]3.外注加工費'!S:S),"")</f>
        <v>104475.31366240149</v>
      </c>
      <c r="AB626" s="46"/>
      <c r="AC626" s="46"/>
      <c r="AD626" s="46">
        <f t="shared" si="140"/>
        <v>506</v>
      </c>
      <c r="AE626" s="46">
        <f t="shared" ca="1" si="141"/>
        <v>104475.31366240149</v>
      </c>
      <c r="AF626" s="52">
        <f t="shared" ca="1" si="142"/>
        <v>206.47295190197923</v>
      </c>
      <c r="AG626" s="46">
        <f t="shared" si="143"/>
        <v>0</v>
      </c>
      <c r="AH626" s="46">
        <f t="shared" ca="1" si="144"/>
        <v>0</v>
      </c>
      <c r="AI626" s="46">
        <f>IFERROR(SUMIFS('4.3期末全在庫'!$G:$G,'4.3期末全在庫'!$B:$B,'4.仕掛品(製品課)'!A626,'4.3期末全在庫'!$K:$K,"半製品"),"")</f>
        <v>0</v>
      </c>
      <c r="AJ626" s="47"/>
      <c r="AK626" s="46">
        <f t="shared" ca="1" si="139"/>
        <v>0</v>
      </c>
      <c r="AL626" s="48"/>
      <c r="AM626" s="50"/>
      <c r="AN626" s="7"/>
      <c r="AO626" s="4" t="e">
        <v>#N/A</v>
      </c>
      <c r="AQ626" s="3" t="str">
        <f t="shared" ca="1" si="145"/>
        <v>ok</v>
      </c>
    </row>
    <row r="627" spans="1:43" ht="13.5" customHeight="1">
      <c r="A627" s="59">
        <v>20200200022</v>
      </c>
      <c r="B627" s="41" t="s">
        <v>691</v>
      </c>
      <c r="C627" s="41" t="s">
        <v>481</v>
      </c>
      <c r="D627" s="41"/>
      <c r="E627" s="41" t="s">
        <v>541</v>
      </c>
      <c r="F627" s="41" t="s">
        <v>541</v>
      </c>
      <c r="G627" s="61" t="s">
        <v>531</v>
      </c>
      <c r="H627" s="43">
        <v>0</v>
      </c>
      <c r="I627" s="43"/>
      <c r="J627" s="43">
        <v>0</v>
      </c>
      <c r="K627" s="46">
        <f>IFERROR(SUMIF('[1]3.外注加工費'!N:N,A:A,'[1]3.外注加工費'!P:P),"")</f>
        <v>0</v>
      </c>
      <c r="L627" s="60" t="s">
        <v>531</v>
      </c>
      <c r="M627" s="60" t="s">
        <v>531</v>
      </c>
      <c r="N627" s="60"/>
      <c r="O627" s="60"/>
      <c r="P627" s="60"/>
      <c r="Q627" s="60"/>
      <c r="R627" s="52">
        <f ca="1">SUMIF('4.1製品別資材価格'!$A:$C,A627,'4.1製品別資材価格'!$C:$C)</f>
        <v>0</v>
      </c>
      <c r="S627" s="60" t="s">
        <v>531</v>
      </c>
      <c r="T627" s="60" t="s">
        <v>531</v>
      </c>
      <c r="U627" s="46">
        <f>IFERROR(SUMIF('4.4製品課実績'!$A:$A,'4.仕掛品(製品課)'!A627,'4.4製品課実績'!D:D),"")</f>
        <v>0</v>
      </c>
      <c r="V627" s="60" t="s">
        <v>531</v>
      </c>
      <c r="W627" s="46"/>
      <c r="X627" s="46">
        <f t="shared" si="138"/>
        <v>0</v>
      </c>
      <c r="Y627" s="60" t="s">
        <v>531</v>
      </c>
      <c r="Z627" s="60" t="s">
        <v>531</v>
      </c>
      <c r="AA627" s="46">
        <f>IFERROR(SUMIF('[1]3.外注加工費'!N:N,A:A,'[1]3.外注加工費'!S:S),"")</f>
        <v>0</v>
      </c>
      <c r="AB627" s="46"/>
      <c r="AC627" s="46"/>
      <c r="AD627" s="46">
        <f t="shared" si="140"/>
        <v>0</v>
      </c>
      <c r="AE627" s="46">
        <f t="shared" si="141"/>
        <v>0</v>
      </c>
      <c r="AF627" s="52">
        <f t="shared" si="142"/>
        <v>0</v>
      </c>
      <c r="AG627" s="46">
        <f t="shared" si="143"/>
        <v>0</v>
      </c>
      <c r="AH627" s="46">
        <f t="shared" si="144"/>
        <v>0</v>
      </c>
      <c r="AI627" s="46">
        <f>IFERROR(SUMIFS('4.3期末全在庫'!$G:$G,'4.3期末全在庫'!$B:$B,'4.仕掛品(製品課)'!A627,'4.3期末全在庫'!$K:$K,"半製品"),"")</f>
        <v>0</v>
      </c>
      <c r="AJ627" s="47"/>
      <c r="AK627" s="46">
        <f t="shared" si="139"/>
        <v>0</v>
      </c>
      <c r="AL627" s="48"/>
      <c r="AM627" s="50"/>
      <c r="AN627" s="7"/>
      <c r="AO627" s="4" t="e">
        <v>#N/A</v>
      </c>
      <c r="AQ627" s="3">
        <f t="shared" ca="1" si="145"/>
        <v>0</v>
      </c>
    </row>
    <row r="628" spans="1:43" ht="13.5" customHeight="1">
      <c r="A628" s="59">
        <v>20200200023</v>
      </c>
      <c r="B628" s="41" t="s">
        <v>692</v>
      </c>
      <c r="C628" s="41" t="s">
        <v>481</v>
      </c>
      <c r="D628" s="41"/>
      <c r="E628" s="41" t="s">
        <v>541</v>
      </c>
      <c r="F628" s="41" t="s">
        <v>541</v>
      </c>
      <c r="G628" s="61" t="s">
        <v>531</v>
      </c>
      <c r="H628" s="43">
        <v>0</v>
      </c>
      <c r="I628" s="43"/>
      <c r="J628" s="43">
        <v>0</v>
      </c>
      <c r="K628" s="46">
        <f>IFERROR(SUMIF('[1]3.外注加工費'!N:N,A:A,'[1]3.外注加工費'!P:P),"")</f>
        <v>0</v>
      </c>
      <c r="L628" s="60" t="s">
        <v>531</v>
      </c>
      <c r="M628" s="60" t="s">
        <v>531</v>
      </c>
      <c r="N628" s="60"/>
      <c r="O628" s="60"/>
      <c r="P628" s="60"/>
      <c r="Q628" s="60"/>
      <c r="R628" s="52">
        <f ca="1">SUMIF('4.1製品別資材価格'!$A:$C,A628,'4.1製品別資材価格'!$C:$C)</f>
        <v>0</v>
      </c>
      <c r="S628" s="60" t="s">
        <v>531</v>
      </c>
      <c r="T628" s="60" t="s">
        <v>531</v>
      </c>
      <c r="U628" s="46">
        <f>IFERROR(SUMIF('4.4製品課実績'!$A:$A,'4.仕掛品(製品課)'!A628,'4.4製品課実績'!D:D),"")</f>
        <v>0</v>
      </c>
      <c r="V628" s="60" t="s">
        <v>531</v>
      </c>
      <c r="W628" s="46"/>
      <c r="X628" s="46">
        <f t="shared" si="138"/>
        <v>0</v>
      </c>
      <c r="Y628" s="60" t="s">
        <v>531</v>
      </c>
      <c r="Z628" s="60" t="s">
        <v>531</v>
      </c>
      <c r="AA628" s="46">
        <f>IFERROR(SUMIF('[1]3.外注加工費'!N:N,A:A,'[1]3.外注加工費'!S:S),"")</f>
        <v>0</v>
      </c>
      <c r="AB628" s="46"/>
      <c r="AC628" s="46"/>
      <c r="AD628" s="46">
        <f t="shared" si="140"/>
        <v>0</v>
      </c>
      <c r="AE628" s="46">
        <f t="shared" si="141"/>
        <v>0</v>
      </c>
      <c r="AF628" s="52">
        <f t="shared" si="142"/>
        <v>0</v>
      </c>
      <c r="AG628" s="46">
        <f t="shared" si="143"/>
        <v>0</v>
      </c>
      <c r="AH628" s="46">
        <f t="shared" si="144"/>
        <v>0</v>
      </c>
      <c r="AI628" s="46">
        <f>IFERROR(SUMIFS('4.3期末全在庫'!$G:$G,'4.3期末全在庫'!$B:$B,'4.仕掛品(製品課)'!A628,'4.3期末全在庫'!$K:$K,"半製品"),"")</f>
        <v>0</v>
      </c>
      <c r="AJ628" s="47"/>
      <c r="AK628" s="46">
        <f t="shared" si="139"/>
        <v>0</v>
      </c>
      <c r="AL628" s="48"/>
      <c r="AM628" s="50"/>
      <c r="AN628" s="7"/>
      <c r="AO628" s="4" t="e">
        <v>#N/A</v>
      </c>
      <c r="AQ628" s="3">
        <f t="shared" ca="1" si="145"/>
        <v>0</v>
      </c>
    </row>
    <row r="629" spans="1:43" ht="13.5" customHeight="1">
      <c r="A629" s="59">
        <v>20200200024</v>
      </c>
      <c r="B629" s="41" t="s">
        <v>693</v>
      </c>
      <c r="C629" s="41" t="s">
        <v>481</v>
      </c>
      <c r="D629" s="41"/>
      <c r="E629" s="41" t="s">
        <v>541</v>
      </c>
      <c r="F629" s="41" t="s">
        <v>541</v>
      </c>
      <c r="G629" s="61" t="s">
        <v>531</v>
      </c>
      <c r="H629" s="43">
        <v>0</v>
      </c>
      <c r="I629" s="43"/>
      <c r="J629" s="43">
        <v>0</v>
      </c>
      <c r="K629" s="46">
        <f>IFERROR(SUMIF('[1]3.外注加工費'!N:N,A:A,'[1]3.外注加工費'!P:P),"")</f>
        <v>0</v>
      </c>
      <c r="L629" s="60" t="s">
        <v>531</v>
      </c>
      <c r="M629" s="60" t="s">
        <v>531</v>
      </c>
      <c r="N629" s="60"/>
      <c r="O629" s="60"/>
      <c r="P629" s="60"/>
      <c r="Q629" s="60"/>
      <c r="R629" s="52">
        <f ca="1">SUMIF('4.1製品別資材価格'!$A:$C,A629,'4.1製品別資材価格'!$C:$C)</f>
        <v>0</v>
      </c>
      <c r="S629" s="60" t="s">
        <v>531</v>
      </c>
      <c r="T629" s="60" t="s">
        <v>531</v>
      </c>
      <c r="U629" s="46">
        <f>IFERROR(SUMIF('4.4製品課実績'!$A:$A,'4.仕掛品(製品課)'!A629,'4.4製品課実績'!D:D),"")</f>
        <v>0</v>
      </c>
      <c r="V629" s="60" t="s">
        <v>531</v>
      </c>
      <c r="W629" s="46"/>
      <c r="X629" s="46">
        <f t="shared" si="138"/>
        <v>0</v>
      </c>
      <c r="Y629" s="60" t="s">
        <v>531</v>
      </c>
      <c r="Z629" s="60" t="s">
        <v>531</v>
      </c>
      <c r="AA629" s="46">
        <f>IFERROR(SUMIF('[1]3.外注加工費'!N:N,A:A,'[1]3.外注加工費'!S:S),"")</f>
        <v>0</v>
      </c>
      <c r="AB629" s="46"/>
      <c r="AC629" s="46"/>
      <c r="AD629" s="46">
        <f t="shared" si="140"/>
        <v>0</v>
      </c>
      <c r="AE629" s="46">
        <f t="shared" si="141"/>
        <v>0</v>
      </c>
      <c r="AF629" s="52">
        <f t="shared" si="142"/>
        <v>0</v>
      </c>
      <c r="AG629" s="46">
        <f t="shared" si="143"/>
        <v>0</v>
      </c>
      <c r="AH629" s="46">
        <f t="shared" si="144"/>
        <v>0</v>
      </c>
      <c r="AI629" s="46">
        <f>IFERROR(SUMIFS('4.3期末全在庫'!$G:$G,'4.3期末全在庫'!$B:$B,'4.仕掛品(製品課)'!A629,'4.3期末全在庫'!$K:$K,"半製品"),"")</f>
        <v>0</v>
      </c>
      <c r="AJ629" s="47"/>
      <c r="AK629" s="46">
        <f t="shared" si="139"/>
        <v>0</v>
      </c>
      <c r="AL629" s="48"/>
      <c r="AM629" s="50"/>
      <c r="AN629" s="7"/>
      <c r="AO629" s="4" t="e">
        <v>#N/A</v>
      </c>
      <c r="AQ629" s="3">
        <f t="shared" ca="1" si="145"/>
        <v>0</v>
      </c>
    </row>
    <row r="630" spans="1:43" ht="13.5" customHeight="1">
      <c r="A630" s="59">
        <v>20200300013</v>
      </c>
      <c r="B630" s="41" t="s">
        <v>694</v>
      </c>
      <c r="C630" s="41" t="s">
        <v>481</v>
      </c>
      <c r="D630" s="41"/>
      <c r="E630" s="41" t="s">
        <v>541</v>
      </c>
      <c r="F630" s="41" t="s">
        <v>541</v>
      </c>
      <c r="G630" s="61" t="s">
        <v>531</v>
      </c>
      <c r="H630" s="43">
        <v>0</v>
      </c>
      <c r="I630" s="43"/>
      <c r="J630" s="43">
        <v>0</v>
      </c>
      <c r="K630" s="46">
        <f>IFERROR(SUMIF('[1]3.外注加工費'!N:N,A:A,'[1]3.外注加工費'!P:P),"")</f>
        <v>0</v>
      </c>
      <c r="L630" s="60" t="s">
        <v>531</v>
      </c>
      <c r="M630" s="60" t="s">
        <v>531</v>
      </c>
      <c r="N630" s="60"/>
      <c r="O630" s="60"/>
      <c r="P630" s="60"/>
      <c r="Q630" s="60"/>
      <c r="R630" s="52">
        <f ca="1">SUMIF('4.1製品別資材価格'!$A:$C,A630,'4.1製品別資材価格'!$C:$C)</f>
        <v>0</v>
      </c>
      <c r="S630" s="60" t="s">
        <v>531</v>
      </c>
      <c r="T630" s="60" t="s">
        <v>531</v>
      </c>
      <c r="U630" s="46">
        <f>IFERROR(SUMIF('4.4製品課実績'!$A:$A,'4.仕掛品(製品課)'!A630,'4.4製品課実績'!D:D),"")</f>
        <v>0</v>
      </c>
      <c r="V630" s="60" t="s">
        <v>531</v>
      </c>
      <c r="W630" s="46"/>
      <c r="X630" s="46">
        <f t="shared" si="138"/>
        <v>0</v>
      </c>
      <c r="Y630" s="60" t="s">
        <v>531</v>
      </c>
      <c r="Z630" s="60" t="s">
        <v>531</v>
      </c>
      <c r="AA630" s="46">
        <f>IFERROR(SUMIF('[1]3.外注加工費'!N:N,A:A,'[1]3.外注加工費'!S:S),"")</f>
        <v>0</v>
      </c>
      <c r="AB630" s="46"/>
      <c r="AC630" s="46"/>
      <c r="AD630" s="46">
        <f t="shared" si="140"/>
        <v>0</v>
      </c>
      <c r="AE630" s="46">
        <f t="shared" si="141"/>
        <v>0</v>
      </c>
      <c r="AF630" s="52">
        <f t="shared" si="142"/>
        <v>0</v>
      </c>
      <c r="AG630" s="46">
        <f t="shared" si="143"/>
        <v>0</v>
      </c>
      <c r="AH630" s="46">
        <f t="shared" si="144"/>
        <v>0</v>
      </c>
      <c r="AI630" s="46">
        <f>IFERROR(SUMIFS('4.3期末全在庫'!$G:$G,'4.3期末全在庫'!$B:$B,'4.仕掛品(製品課)'!A630,'4.3期末全在庫'!$K:$K,"半製品"),"")</f>
        <v>0</v>
      </c>
      <c r="AJ630" s="47"/>
      <c r="AK630" s="46">
        <f t="shared" si="139"/>
        <v>0</v>
      </c>
      <c r="AL630" s="48"/>
      <c r="AM630" s="50"/>
      <c r="AN630" s="7"/>
      <c r="AO630" s="4" t="e">
        <v>#N/A</v>
      </c>
      <c r="AQ630" s="3">
        <f t="shared" ca="1" si="145"/>
        <v>0</v>
      </c>
    </row>
    <row r="631" spans="1:43" ht="13.5" customHeight="1">
      <c r="A631" s="59">
        <v>20200300015</v>
      </c>
      <c r="B631" s="41" t="s">
        <v>695</v>
      </c>
      <c r="C631" s="41" t="s">
        <v>481</v>
      </c>
      <c r="D631" s="41"/>
      <c r="E631" s="41" t="s">
        <v>541</v>
      </c>
      <c r="F631" s="41" t="s">
        <v>541</v>
      </c>
      <c r="G631" s="61" t="s">
        <v>531</v>
      </c>
      <c r="H631" s="43">
        <v>0</v>
      </c>
      <c r="I631" s="43"/>
      <c r="J631" s="43">
        <v>0</v>
      </c>
      <c r="K631" s="46">
        <f>IFERROR(SUMIF('[1]3.外注加工費'!N:N,A:A,'[1]3.外注加工費'!P:P),"")</f>
        <v>0</v>
      </c>
      <c r="L631" s="60" t="s">
        <v>531</v>
      </c>
      <c r="M631" s="60" t="s">
        <v>531</v>
      </c>
      <c r="N631" s="60"/>
      <c r="O631" s="60"/>
      <c r="P631" s="60"/>
      <c r="Q631" s="60"/>
      <c r="R631" s="52">
        <f ca="1">SUMIF('4.1製品別資材価格'!$A:$C,A631,'4.1製品別資材価格'!$C:$C)</f>
        <v>0</v>
      </c>
      <c r="S631" s="60" t="s">
        <v>531</v>
      </c>
      <c r="T631" s="60" t="s">
        <v>531</v>
      </c>
      <c r="U631" s="46">
        <f>IFERROR(SUMIF('4.4製品課実績'!$A:$A,'4.仕掛品(製品課)'!A631,'4.4製品課実績'!D:D),"")</f>
        <v>0</v>
      </c>
      <c r="V631" s="60" t="s">
        <v>531</v>
      </c>
      <c r="W631" s="46"/>
      <c r="X631" s="46">
        <f t="shared" si="138"/>
        <v>0</v>
      </c>
      <c r="Y631" s="60" t="s">
        <v>531</v>
      </c>
      <c r="Z631" s="60" t="s">
        <v>531</v>
      </c>
      <c r="AA631" s="46">
        <f>IFERROR(SUMIF('[1]3.外注加工費'!N:N,A:A,'[1]3.外注加工費'!S:S),"")</f>
        <v>0</v>
      </c>
      <c r="AB631" s="46"/>
      <c r="AC631" s="46"/>
      <c r="AD631" s="46">
        <f t="shared" si="140"/>
        <v>0</v>
      </c>
      <c r="AE631" s="46">
        <f t="shared" si="141"/>
        <v>0</v>
      </c>
      <c r="AF631" s="52">
        <f t="shared" si="142"/>
        <v>0</v>
      </c>
      <c r="AG631" s="46">
        <f t="shared" si="143"/>
        <v>0</v>
      </c>
      <c r="AH631" s="46">
        <f t="shared" si="144"/>
        <v>0</v>
      </c>
      <c r="AI631" s="46">
        <f>IFERROR(SUMIFS('4.3期末全在庫'!$G:$G,'4.3期末全在庫'!$B:$B,'4.仕掛品(製品課)'!A631,'4.3期末全在庫'!$K:$K,"半製品"),"")</f>
        <v>0</v>
      </c>
      <c r="AJ631" s="47"/>
      <c r="AK631" s="46">
        <f t="shared" si="139"/>
        <v>0</v>
      </c>
      <c r="AL631" s="48"/>
      <c r="AM631" s="50"/>
      <c r="AN631" s="7"/>
      <c r="AO631" s="4" t="e">
        <v>#N/A</v>
      </c>
      <c r="AQ631" s="3">
        <f t="shared" ca="1" si="145"/>
        <v>0</v>
      </c>
    </row>
    <row r="632" spans="1:43" ht="13.5" customHeight="1">
      <c r="A632" s="59">
        <v>20200300016</v>
      </c>
      <c r="B632" s="41" t="s">
        <v>696</v>
      </c>
      <c r="C632" s="41" t="s">
        <v>481</v>
      </c>
      <c r="D632" s="41"/>
      <c r="E632" s="41" t="s">
        <v>541</v>
      </c>
      <c r="F632" s="41" t="s">
        <v>541</v>
      </c>
      <c r="G632" s="61" t="s">
        <v>531</v>
      </c>
      <c r="H632" s="43">
        <v>0</v>
      </c>
      <c r="I632" s="43"/>
      <c r="J632" s="43">
        <v>0</v>
      </c>
      <c r="K632" s="46">
        <f>IFERROR(SUMIF('[1]3.外注加工費'!N:N,A:A,'[1]3.外注加工費'!P:P),"")</f>
        <v>0</v>
      </c>
      <c r="L632" s="60" t="s">
        <v>531</v>
      </c>
      <c r="M632" s="60" t="s">
        <v>531</v>
      </c>
      <c r="N632" s="60"/>
      <c r="O632" s="60"/>
      <c r="P632" s="60"/>
      <c r="Q632" s="60"/>
      <c r="R632" s="52">
        <f ca="1">SUMIF('4.1製品別資材価格'!$A:$C,A632,'4.1製品別資材価格'!$C:$C)</f>
        <v>0</v>
      </c>
      <c r="S632" s="60" t="s">
        <v>531</v>
      </c>
      <c r="T632" s="60" t="s">
        <v>531</v>
      </c>
      <c r="U632" s="46">
        <f>IFERROR(SUMIF('4.4製品課実績'!$A:$A,'4.仕掛品(製品課)'!A632,'4.4製品課実績'!D:D),"")</f>
        <v>0</v>
      </c>
      <c r="V632" s="60" t="s">
        <v>531</v>
      </c>
      <c r="W632" s="46"/>
      <c r="X632" s="46">
        <f t="shared" si="138"/>
        <v>0</v>
      </c>
      <c r="Y632" s="60" t="s">
        <v>531</v>
      </c>
      <c r="Z632" s="60" t="s">
        <v>531</v>
      </c>
      <c r="AA632" s="46">
        <f>IFERROR(SUMIF('[1]3.外注加工費'!N:N,A:A,'[1]3.外注加工費'!S:S),"")</f>
        <v>0</v>
      </c>
      <c r="AB632" s="46"/>
      <c r="AC632" s="46"/>
      <c r="AD632" s="46">
        <f t="shared" si="140"/>
        <v>0</v>
      </c>
      <c r="AE632" s="46">
        <f t="shared" si="141"/>
        <v>0</v>
      </c>
      <c r="AF632" s="52">
        <f t="shared" si="142"/>
        <v>0</v>
      </c>
      <c r="AG632" s="46">
        <f t="shared" si="143"/>
        <v>0</v>
      </c>
      <c r="AH632" s="46">
        <f t="shared" si="144"/>
        <v>0</v>
      </c>
      <c r="AI632" s="46">
        <f>IFERROR(SUMIFS('4.3期末全在庫'!$G:$G,'4.3期末全在庫'!$B:$B,'4.仕掛品(製品課)'!A632,'4.3期末全在庫'!$K:$K,"半製品"),"")</f>
        <v>0</v>
      </c>
      <c r="AJ632" s="47"/>
      <c r="AK632" s="46">
        <f t="shared" si="139"/>
        <v>0</v>
      </c>
      <c r="AL632" s="48"/>
      <c r="AM632" s="50"/>
      <c r="AN632" s="7"/>
      <c r="AO632" s="4" t="e">
        <v>#N/A</v>
      </c>
      <c r="AQ632" s="3">
        <f t="shared" ca="1" si="145"/>
        <v>0</v>
      </c>
    </row>
    <row r="633" spans="1:43" ht="13.5" customHeight="1">
      <c r="A633" s="59">
        <v>20200300097</v>
      </c>
      <c r="B633" s="41" t="s">
        <v>697</v>
      </c>
      <c r="C633" s="41" t="s">
        <v>481</v>
      </c>
      <c r="D633" s="41"/>
      <c r="E633" s="41" t="s">
        <v>541</v>
      </c>
      <c r="F633" s="41" t="s">
        <v>541</v>
      </c>
      <c r="G633" s="61" t="s">
        <v>531</v>
      </c>
      <c r="H633" s="43">
        <v>0</v>
      </c>
      <c r="I633" s="43"/>
      <c r="J633" s="43">
        <v>0</v>
      </c>
      <c r="K633" s="46">
        <f>IFERROR(SUMIF('[1]3.外注加工費'!N:N,A:A,'[1]3.外注加工費'!P:P),"")</f>
        <v>0</v>
      </c>
      <c r="L633" s="60" t="s">
        <v>531</v>
      </c>
      <c r="M633" s="60" t="s">
        <v>531</v>
      </c>
      <c r="N633" s="60"/>
      <c r="O633" s="60"/>
      <c r="P633" s="60"/>
      <c r="Q633" s="60"/>
      <c r="R633" s="52">
        <f ca="1">SUMIF('4.1製品別資材価格'!$A:$C,A633,'4.1製品別資材価格'!$C:$C)</f>
        <v>0</v>
      </c>
      <c r="S633" s="60" t="s">
        <v>531</v>
      </c>
      <c r="T633" s="60" t="s">
        <v>531</v>
      </c>
      <c r="U633" s="46">
        <f>IFERROR(SUMIF('4.4製品課実績'!$A:$A,'4.仕掛品(製品課)'!A633,'4.4製品課実績'!D:D),"")</f>
        <v>0</v>
      </c>
      <c r="V633" s="60" t="s">
        <v>531</v>
      </c>
      <c r="W633" s="46"/>
      <c r="X633" s="46">
        <f t="shared" si="138"/>
        <v>0</v>
      </c>
      <c r="Y633" s="60" t="s">
        <v>531</v>
      </c>
      <c r="Z633" s="60" t="s">
        <v>531</v>
      </c>
      <c r="AA633" s="46">
        <f>IFERROR(SUMIF('[1]3.外注加工費'!N:N,A:A,'[1]3.外注加工費'!S:S),"")</f>
        <v>0</v>
      </c>
      <c r="AB633" s="46"/>
      <c r="AC633" s="46"/>
      <c r="AD633" s="46">
        <f t="shared" si="140"/>
        <v>0</v>
      </c>
      <c r="AE633" s="46">
        <f t="shared" si="141"/>
        <v>0</v>
      </c>
      <c r="AF633" s="52">
        <f t="shared" si="142"/>
        <v>0</v>
      </c>
      <c r="AG633" s="46">
        <f t="shared" si="143"/>
        <v>0</v>
      </c>
      <c r="AH633" s="46">
        <f t="shared" si="144"/>
        <v>0</v>
      </c>
      <c r="AI633" s="46">
        <f>IFERROR(SUMIFS('4.3期末全在庫'!$G:$G,'4.3期末全在庫'!$B:$B,'4.仕掛品(製品課)'!A633,'4.3期末全在庫'!$K:$K,"半製品"),"")</f>
        <v>0</v>
      </c>
      <c r="AJ633" s="47"/>
      <c r="AK633" s="46">
        <f t="shared" si="139"/>
        <v>0</v>
      </c>
      <c r="AL633" s="48"/>
      <c r="AM633" s="50"/>
      <c r="AN633" s="7"/>
      <c r="AO633" s="4" t="e">
        <v>#N/A</v>
      </c>
      <c r="AQ633" s="3">
        <f t="shared" ca="1" si="145"/>
        <v>0</v>
      </c>
    </row>
    <row r="634" spans="1:43" ht="13.5" customHeight="1">
      <c r="A634" s="59">
        <v>20200400002</v>
      </c>
      <c r="B634" s="41" t="s">
        <v>698</v>
      </c>
      <c r="C634" s="41" t="s">
        <v>481</v>
      </c>
      <c r="D634" s="41"/>
      <c r="E634" s="41" t="s">
        <v>541</v>
      </c>
      <c r="F634" s="41" t="s">
        <v>541</v>
      </c>
      <c r="G634" s="61" t="s">
        <v>531</v>
      </c>
      <c r="H634" s="43">
        <v>0</v>
      </c>
      <c r="I634" s="43"/>
      <c r="J634" s="43">
        <v>0</v>
      </c>
      <c r="K634" s="46">
        <f>IFERROR(SUMIF('[1]3.外注加工費'!N:N,A:A,'[1]3.外注加工費'!P:P),"")</f>
        <v>61193</v>
      </c>
      <c r="L634" s="60" t="s">
        <v>531</v>
      </c>
      <c r="M634" s="60" t="s">
        <v>531</v>
      </c>
      <c r="N634" s="60"/>
      <c r="O634" s="60"/>
      <c r="P634" s="60"/>
      <c r="Q634" s="60"/>
      <c r="R634" s="52">
        <f ca="1">SUMIF('4.1製品別資材価格'!$A:$C,A634,'4.1製品別資材価格'!$C:$C)</f>
        <v>0</v>
      </c>
      <c r="S634" s="60" t="s">
        <v>531</v>
      </c>
      <c r="T634" s="60" t="s">
        <v>531</v>
      </c>
      <c r="U634" s="46">
        <f>IFERROR(SUMIF('4.4製品課実績'!$A:$A,'4.仕掛品(製品課)'!A634,'4.4製品課実績'!D:D),"")</f>
        <v>0</v>
      </c>
      <c r="V634" s="60" t="s">
        <v>531</v>
      </c>
      <c r="W634" s="46"/>
      <c r="X634" s="46">
        <f t="shared" si="138"/>
        <v>0</v>
      </c>
      <c r="Y634" s="60" t="s">
        <v>531</v>
      </c>
      <c r="Z634" s="60" t="s">
        <v>531</v>
      </c>
      <c r="AA634" s="46">
        <f ca="1">IFERROR(SUMIF('[1]3.外注加工費'!N:N,A:A,'[1]3.外注加工費'!S:S),"")</f>
        <v>14847151.205685228</v>
      </c>
      <c r="AB634" s="46"/>
      <c r="AC634" s="46"/>
      <c r="AD634" s="46">
        <f t="shared" si="140"/>
        <v>61193</v>
      </c>
      <c r="AE634" s="46">
        <f t="shared" ca="1" si="141"/>
        <v>14847151.205685228</v>
      </c>
      <c r="AF634" s="52">
        <f t="shared" ca="1" si="142"/>
        <v>242.62826149535451</v>
      </c>
      <c r="AG634" s="46">
        <f t="shared" si="143"/>
        <v>0</v>
      </c>
      <c r="AH634" s="46">
        <f t="shared" ca="1" si="144"/>
        <v>0</v>
      </c>
      <c r="AI634" s="46">
        <f>IFERROR(SUMIFS('4.3期末全在庫'!$G:$G,'4.3期末全在庫'!$B:$B,'4.仕掛品(製品課)'!A634,'4.3期末全在庫'!$K:$K,"半製品"),"")</f>
        <v>0</v>
      </c>
      <c r="AJ634" s="47"/>
      <c r="AK634" s="46">
        <f t="shared" ca="1" si="139"/>
        <v>0</v>
      </c>
      <c r="AL634" s="48"/>
      <c r="AM634" s="50"/>
      <c r="AN634" s="7"/>
      <c r="AO634" s="4" t="e">
        <v>#N/A</v>
      </c>
      <c r="AQ634" s="3" t="str">
        <f t="shared" ca="1" si="145"/>
        <v>ok</v>
      </c>
    </row>
    <row r="635" spans="1:43" ht="13.5" customHeight="1">
      <c r="A635" s="59">
        <v>20200600069</v>
      </c>
      <c r="B635" s="41" t="s">
        <v>699</v>
      </c>
      <c r="C635" s="41" t="s">
        <v>481</v>
      </c>
      <c r="D635" s="41"/>
      <c r="E635" s="41" t="s">
        <v>541</v>
      </c>
      <c r="F635" s="41" t="s">
        <v>541</v>
      </c>
      <c r="G635" s="61" t="s">
        <v>531</v>
      </c>
      <c r="H635" s="43">
        <v>0</v>
      </c>
      <c r="I635" s="43"/>
      <c r="J635" s="43">
        <v>0</v>
      </c>
      <c r="K635" s="46">
        <f>IFERROR(SUMIF('[1]3.外注加工費'!N:N,A:A,'[1]3.外注加工費'!P:P),"")</f>
        <v>2583</v>
      </c>
      <c r="L635" s="60" t="s">
        <v>531</v>
      </c>
      <c r="M635" s="60" t="s">
        <v>531</v>
      </c>
      <c r="N635" s="60"/>
      <c r="O635" s="60"/>
      <c r="P635" s="60"/>
      <c r="Q635" s="60"/>
      <c r="R635" s="52">
        <f ca="1">SUMIF('4.1製品別資材価格'!$A:$C,A635,'4.1製品別資材価格'!$C:$C)</f>
        <v>0</v>
      </c>
      <c r="S635" s="60" t="s">
        <v>531</v>
      </c>
      <c r="T635" s="60" t="s">
        <v>531</v>
      </c>
      <c r="U635" s="46">
        <f>IFERROR(SUMIF('4.4製品課実績'!$A:$A,'4.仕掛品(製品課)'!A635,'4.4製品課実績'!D:D),"")</f>
        <v>0</v>
      </c>
      <c r="V635" s="60" t="s">
        <v>531</v>
      </c>
      <c r="W635" s="46"/>
      <c r="X635" s="46">
        <f t="shared" si="138"/>
        <v>0</v>
      </c>
      <c r="Y635" s="60" t="s">
        <v>531</v>
      </c>
      <c r="Z635" s="60" t="s">
        <v>531</v>
      </c>
      <c r="AA635" s="46">
        <f ca="1">IFERROR(SUMIF('[1]3.外注加工費'!N:N,A:A,'[1]3.外注加工費'!S:S),"")</f>
        <v>336770.41268205934</v>
      </c>
      <c r="AB635" s="46"/>
      <c r="AC635" s="46"/>
      <c r="AD635" s="46">
        <f t="shared" si="140"/>
        <v>2583</v>
      </c>
      <c r="AE635" s="46">
        <f t="shared" ca="1" si="141"/>
        <v>336770.41268205934</v>
      </c>
      <c r="AF635" s="52">
        <f t="shared" ca="1" si="142"/>
        <v>130.37956356254716</v>
      </c>
      <c r="AG635" s="46">
        <f t="shared" si="143"/>
        <v>0</v>
      </c>
      <c r="AH635" s="46">
        <f t="shared" ca="1" si="144"/>
        <v>0</v>
      </c>
      <c r="AI635" s="46">
        <f>IFERROR(SUMIFS('4.3期末全在庫'!$G:$G,'4.3期末全在庫'!$B:$B,'4.仕掛品(製品課)'!A635,'4.3期末全在庫'!$K:$K,"半製品"),"")</f>
        <v>0</v>
      </c>
      <c r="AJ635" s="47"/>
      <c r="AK635" s="46">
        <f t="shared" ca="1" si="139"/>
        <v>0</v>
      </c>
      <c r="AL635" s="48"/>
      <c r="AM635" s="50"/>
      <c r="AN635" s="7"/>
      <c r="AO635" s="4" t="e">
        <v>#N/A</v>
      </c>
      <c r="AQ635" s="3" t="str">
        <f t="shared" ca="1" si="145"/>
        <v>ok</v>
      </c>
    </row>
    <row r="636" spans="1:43" ht="13.5" customHeight="1">
      <c r="A636" s="59">
        <v>20201200040</v>
      </c>
      <c r="B636" s="41" t="s">
        <v>700</v>
      </c>
      <c r="C636" s="41" t="s">
        <v>481</v>
      </c>
      <c r="D636" s="41"/>
      <c r="E636" s="41" t="s">
        <v>541</v>
      </c>
      <c r="F636" s="41" t="s">
        <v>481</v>
      </c>
      <c r="G636" s="42"/>
      <c r="H636" s="43">
        <v>0</v>
      </c>
      <c r="I636" s="43"/>
      <c r="J636" s="43">
        <v>0</v>
      </c>
      <c r="K636" s="46">
        <f>IFERROR(SUMIF('[1]3.外注加工費'!N:N,A:A,'[1]3.外注加工費'!P:P),"")</f>
        <v>0</v>
      </c>
      <c r="L636" s="60" t="s">
        <v>531</v>
      </c>
      <c r="M636" s="60" t="s">
        <v>531</v>
      </c>
      <c r="N636" s="60"/>
      <c r="O636" s="60"/>
      <c r="P636" s="60"/>
      <c r="Q636" s="60"/>
      <c r="R636" s="52">
        <f ca="1">SUMIF('4.1製品別資材価格'!$A:$C,A636,'4.1製品別資材価格'!$C:$C)</f>
        <v>0</v>
      </c>
      <c r="S636" s="60" t="s">
        <v>531</v>
      </c>
      <c r="T636" s="60" t="s">
        <v>531</v>
      </c>
      <c r="U636" s="46">
        <f>IFERROR(SUMIF('4.4製品課実績'!$A:$A,'4.仕掛品(製品課)'!A636,'4.4製品課実績'!D:D),"")</f>
        <v>0</v>
      </c>
      <c r="V636" s="60" t="s">
        <v>531</v>
      </c>
      <c r="W636" s="46"/>
      <c r="X636" s="46">
        <f t="shared" si="138"/>
        <v>0</v>
      </c>
      <c r="Y636" s="60" t="s">
        <v>531</v>
      </c>
      <c r="Z636" s="60" t="s">
        <v>531</v>
      </c>
      <c r="AA636" s="46">
        <f>IFERROR(SUMIF('[1]3.外注加工費'!N:N,A:A,'[1]3.外注加工費'!S:S),"")</f>
        <v>0</v>
      </c>
      <c r="AB636" s="46"/>
      <c r="AC636" s="46"/>
      <c r="AD636" s="46">
        <f t="shared" si="140"/>
        <v>0</v>
      </c>
      <c r="AE636" s="46">
        <f t="shared" si="141"/>
        <v>0</v>
      </c>
      <c r="AF636" s="52">
        <f t="shared" si="142"/>
        <v>0</v>
      </c>
      <c r="AG636" s="46">
        <f t="shared" si="143"/>
        <v>0</v>
      </c>
      <c r="AH636" s="46">
        <f t="shared" si="144"/>
        <v>0</v>
      </c>
      <c r="AI636" s="46">
        <f>IFERROR(SUMIFS('4.3期末全在庫'!$G:$G,'4.3期末全在庫'!$B:$B,'4.仕掛品(製品課)'!A636,'4.3期末全在庫'!$K:$K,"半製品"),"")</f>
        <v>0</v>
      </c>
      <c r="AJ636" s="47"/>
      <c r="AK636" s="46">
        <f t="shared" si="139"/>
        <v>0</v>
      </c>
      <c r="AL636" s="48"/>
      <c r="AM636" s="50"/>
      <c r="AN636" s="7"/>
      <c r="AO636" s="4" t="e">
        <v>#N/A</v>
      </c>
      <c r="AQ636" s="3">
        <f t="shared" ca="1" si="145"/>
        <v>0</v>
      </c>
    </row>
    <row r="637" spans="1:43" ht="13.5" customHeight="1">
      <c r="A637" s="59">
        <v>20201200051</v>
      </c>
      <c r="B637" s="41" t="s">
        <v>701</v>
      </c>
      <c r="C637" s="41" t="s">
        <v>481</v>
      </c>
      <c r="D637" s="41"/>
      <c r="E637" s="41" t="s">
        <v>541</v>
      </c>
      <c r="F637" s="41" t="s">
        <v>541</v>
      </c>
      <c r="G637" s="61" t="s">
        <v>531</v>
      </c>
      <c r="H637" s="43">
        <v>0</v>
      </c>
      <c r="I637" s="43"/>
      <c r="J637" s="43">
        <v>0</v>
      </c>
      <c r="K637" s="46">
        <f>IFERROR(SUMIF('[1]3.外注加工費'!N:N,A:A,'[1]3.外注加工費'!P:P),"")</f>
        <v>0</v>
      </c>
      <c r="L637" s="60" t="s">
        <v>531</v>
      </c>
      <c r="M637" s="60" t="s">
        <v>531</v>
      </c>
      <c r="N637" s="60"/>
      <c r="O637" s="60"/>
      <c r="P637" s="60"/>
      <c r="Q637" s="60"/>
      <c r="R637" s="52">
        <f ca="1">SUMIF('4.1製品別資材価格'!$A:$C,A637,'4.1製品別資材価格'!$C:$C)</f>
        <v>0</v>
      </c>
      <c r="S637" s="60" t="s">
        <v>531</v>
      </c>
      <c r="T637" s="60" t="s">
        <v>531</v>
      </c>
      <c r="U637" s="46">
        <f>IFERROR(SUMIF('4.4製品課実績'!$A:$A,'4.仕掛品(製品課)'!A637,'4.4製品課実績'!D:D),"")</f>
        <v>0</v>
      </c>
      <c r="V637" s="60" t="s">
        <v>531</v>
      </c>
      <c r="W637" s="46"/>
      <c r="X637" s="46">
        <f t="shared" si="138"/>
        <v>0</v>
      </c>
      <c r="Y637" s="60" t="s">
        <v>531</v>
      </c>
      <c r="Z637" s="60" t="s">
        <v>531</v>
      </c>
      <c r="AA637" s="46">
        <f>IFERROR(SUMIF('[1]3.外注加工費'!N:N,A:A,'[1]3.外注加工費'!S:S),"")</f>
        <v>0</v>
      </c>
      <c r="AB637" s="46"/>
      <c r="AC637" s="46"/>
      <c r="AD637" s="46">
        <f t="shared" si="140"/>
        <v>0</v>
      </c>
      <c r="AE637" s="46">
        <f t="shared" si="141"/>
        <v>0</v>
      </c>
      <c r="AF637" s="52">
        <f t="shared" si="142"/>
        <v>0</v>
      </c>
      <c r="AG637" s="46">
        <f t="shared" si="143"/>
        <v>0</v>
      </c>
      <c r="AH637" s="46">
        <f t="shared" si="144"/>
        <v>0</v>
      </c>
      <c r="AI637" s="46">
        <f>IFERROR(SUMIFS('4.3期末全在庫'!$G:$G,'4.3期末全在庫'!$B:$B,'4.仕掛品(製品課)'!A637,'4.3期末全在庫'!$K:$K,"半製品"),"")</f>
        <v>0</v>
      </c>
      <c r="AJ637" s="47"/>
      <c r="AK637" s="46">
        <f t="shared" si="139"/>
        <v>0</v>
      </c>
      <c r="AL637" s="48"/>
      <c r="AM637" s="50"/>
      <c r="AN637" s="7"/>
      <c r="AO637" s="4" t="e">
        <v>#N/A</v>
      </c>
      <c r="AQ637" s="3">
        <f t="shared" ca="1" si="145"/>
        <v>0</v>
      </c>
    </row>
    <row r="638" spans="1:43" ht="13.5" customHeight="1">
      <c r="A638" s="59">
        <v>20210200051</v>
      </c>
      <c r="B638" s="41" t="s">
        <v>702</v>
      </c>
      <c r="C638" s="41" t="s">
        <v>481</v>
      </c>
      <c r="D638" s="41"/>
      <c r="E638" s="41" t="s">
        <v>541</v>
      </c>
      <c r="F638" s="41" t="s">
        <v>541</v>
      </c>
      <c r="G638" s="61" t="s">
        <v>531</v>
      </c>
      <c r="H638" s="43">
        <v>0</v>
      </c>
      <c r="I638" s="43"/>
      <c r="J638" s="43">
        <v>0</v>
      </c>
      <c r="K638" s="46">
        <f>IFERROR(SUMIF('[1]3.外注加工費'!N:N,A:A,'[1]3.外注加工費'!P:P),"")</f>
        <v>29572</v>
      </c>
      <c r="L638" s="60" t="s">
        <v>531</v>
      </c>
      <c r="M638" s="60" t="s">
        <v>531</v>
      </c>
      <c r="N638" s="60"/>
      <c r="O638" s="60"/>
      <c r="P638" s="60"/>
      <c r="Q638" s="60"/>
      <c r="R638" s="52">
        <f ca="1">SUMIF('4.1製品別資材価格'!$A:$C,A638,'4.1製品別資材価格'!$C:$C)</f>
        <v>0</v>
      </c>
      <c r="S638" s="60" t="s">
        <v>531</v>
      </c>
      <c r="T638" s="60" t="s">
        <v>531</v>
      </c>
      <c r="U638" s="46">
        <f>IFERROR(SUMIF('4.4製品課実績'!$A:$A,'4.仕掛品(製品課)'!A638,'4.4製品課実績'!D:D),"")</f>
        <v>0</v>
      </c>
      <c r="V638" s="60" t="s">
        <v>531</v>
      </c>
      <c r="W638" s="46"/>
      <c r="X638" s="46">
        <f t="shared" si="138"/>
        <v>0</v>
      </c>
      <c r="Y638" s="60" t="s">
        <v>531</v>
      </c>
      <c r="Z638" s="60" t="s">
        <v>531</v>
      </c>
      <c r="AA638" s="46">
        <f ca="1">IFERROR(SUMIF('[1]3.外注加工費'!N:N,A:A,'[1]3.外注加工費'!S:S),"")</f>
        <v>4894956.1756369844</v>
      </c>
      <c r="AB638" s="46"/>
      <c r="AC638" s="46"/>
      <c r="AD638" s="46">
        <f t="shared" si="140"/>
        <v>29572</v>
      </c>
      <c r="AE638" s="46">
        <f t="shared" ca="1" si="141"/>
        <v>4894956.1756369844</v>
      </c>
      <c r="AF638" s="52">
        <f t="shared" ca="1" si="142"/>
        <v>165.52672039892414</v>
      </c>
      <c r="AG638" s="46">
        <f t="shared" si="143"/>
        <v>0</v>
      </c>
      <c r="AH638" s="46">
        <f t="shared" ca="1" si="144"/>
        <v>0</v>
      </c>
      <c r="AI638" s="46">
        <f>IFERROR(SUMIFS('4.3期末全在庫'!$G:$G,'4.3期末全在庫'!$B:$B,'4.仕掛品(製品課)'!A638,'4.3期末全在庫'!$K:$K,"半製品"),"")</f>
        <v>0</v>
      </c>
      <c r="AJ638" s="47"/>
      <c r="AK638" s="46">
        <f t="shared" ca="1" si="139"/>
        <v>0</v>
      </c>
      <c r="AL638" s="48"/>
      <c r="AM638" s="50"/>
      <c r="AN638" s="7"/>
      <c r="AO638" s="4" t="e">
        <v>#N/A</v>
      </c>
      <c r="AQ638" s="3" t="str">
        <f t="shared" ca="1" si="145"/>
        <v>ok</v>
      </c>
    </row>
    <row r="639" spans="1:43" ht="13.5" customHeight="1">
      <c r="A639" s="59">
        <v>20210400015</v>
      </c>
      <c r="B639" s="41" t="s">
        <v>703</v>
      </c>
      <c r="C639" s="41" t="s">
        <v>481</v>
      </c>
      <c r="D639" s="41"/>
      <c r="E639" s="41" t="s">
        <v>481</v>
      </c>
      <c r="F639" s="41" t="s">
        <v>481</v>
      </c>
      <c r="G639" s="42">
        <f ca="1">IFERROR(VLOOKUP(F639,'[1]2.仕掛品(製造部)'!MY:NB,4,0),0)</f>
        <v>0</v>
      </c>
      <c r="H639" s="43">
        <v>0</v>
      </c>
      <c r="I639" s="43"/>
      <c r="J639" s="43">
        <v>0</v>
      </c>
      <c r="K639" s="46">
        <f>IFERROR(SUMIF('[1]3.外注加工費'!N:N,A:A,'[1]3.外注加工費'!P:P),"")</f>
        <v>0</v>
      </c>
      <c r="L639" s="60" t="s">
        <v>531</v>
      </c>
      <c r="M639" s="60" t="s">
        <v>531</v>
      </c>
      <c r="N639" s="60"/>
      <c r="O639" s="60"/>
      <c r="P639" s="60"/>
      <c r="Q639" s="60"/>
      <c r="R639" s="52">
        <f ca="1">SUMIF('4.1製品別資材価格'!$A:$C,A639,'4.1製品別資材価格'!$C:$C)</f>
        <v>0</v>
      </c>
      <c r="S639" s="60" t="s">
        <v>531</v>
      </c>
      <c r="T639" s="60" t="s">
        <v>531</v>
      </c>
      <c r="U639" s="46">
        <f>IFERROR(SUMIF('4.4製品課実績'!$A:$A,'4.仕掛品(製品課)'!A639,'4.4製品課実績'!D:D),"")</f>
        <v>0</v>
      </c>
      <c r="V639" s="60" t="s">
        <v>531</v>
      </c>
      <c r="W639" s="46"/>
      <c r="X639" s="46">
        <f t="shared" si="138"/>
        <v>0</v>
      </c>
      <c r="Y639" s="60" t="s">
        <v>531</v>
      </c>
      <c r="Z639" s="60" t="s">
        <v>531</v>
      </c>
      <c r="AA639" s="46">
        <f>IFERROR(SUMIF('[1]3.外注加工費'!N:N,A:A,'[1]3.外注加工費'!S:S),"")</f>
        <v>0</v>
      </c>
      <c r="AB639" s="46"/>
      <c r="AC639" s="46"/>
      <c r="AD639" s="46">
        <f t="shared" si="140"/>
        <v>0</v>
      </c>
      <c r="AE639" s="46">
        <f t="shared" si="141"/>
        <v>0</v>
      </c>
      <c r="AF639" s="52">
        <f t="shared" si="142"/>
        <v>0</v>
      </c>
      <c r="AG639" s="46">
        <f t="shared" si="143"/>
        <v>0</v>
      </c>
      <c r="AH639" s="46">
        <f t="shared" si="144"/>
        <v>0</v>
      </c>
      <c r="AI639" s="46">
        <f>IFERROR(SUMIFS('4.3期末全在庫'!$G:$G,'4.3期末全在庫'!$B:$B,'4.仕掛品(製品課)'!A639,'4.3期末全在庫'!$K:$K,"半製品"),"")</f>
        <v>0</v>
      </c>
      <c r="AJ639" s="47"/>
      <c r="AK639" s="46">
        <f t="shared" si="139"/>
        <v>0</v>
      </c>
      <c r="AL639" s="48"/>
      <c r="AM639" s="50"/>
      <c r="AN639" s="7"/>
      <c r="AO639" s="4" t="e">
        <v>#N/A</v>
      </c>
      <c r="AQ639" s="3">
        <f t="shared" ca="1" si="145"/>
        <v>0</v>
      </c>
    </row>
    <row r="640" spans="1:43" ht="13.5" customHeight="1">
      <c r="A640" s="59">
        <v>20210700017</v>
      </c>
      <c r="B640" s="41" t="s">
        <v>704</v>
      </c>
      <c r="C640" s="41" t="s">
        <v>481</v>
      </c>
      <c r="D640" s="41"/>
      <c r="E640" s="41" t="s">
        <v>481</v>
      </c>
      <c r="F640" s="41" t="s">
        <v>481</v>
      </c>
      <c r="G640" s="42">
        <f ca="1">IFERROR(VLOOKUP(F640,'[1]2.仕掛品(製造部)'!MY:NB,4,0),0)</f>
        <v>0</v>
      </c>
      <c r="H640" s="43">
        <v>0</v>
      </c>
      <c r="I640" s="43"/>
      <c r="J640" s="43">
        <v>0</v>
      </c>
      <c r="K640" s="46">
        <f>IFERROR(SUMIF('[1]3.外注加工費'!N:N,A:A,'[1]3.外注加工費'!P:P),"")</f>
        <v>0</v>
      </c>
      <c r="L640" s="60" t="s">
        <v>531</v>
      </c>
      <c r="M640" s="60" t="s">
        <v>531</v>
      </c>
      <c r="N640" s="60"/>
      <c r="O640" s="60"/>
      <c r="P640" s="60"/>
      <c r="Q640" s="60"/>
      <c r="R640" s="52">
        <f ca="1">SUMIF('4.1製品別資材価格'!$A:$C,A640,'4.1製品別資材価格'!$C:$C)</f>
        <v>0</v>
      </c>
      <c r="S640" s="60" t="s">
        <v>531</v>
      </c>
      <c r="T640" s="60" t="s">
        <v>531</v>
      </c>
      <c r="U640" s="46">
        <f>IFERROR(SUMIF('4.4製品課実績'!$A:$A,'4.仕掛品(製品課)'!A640,'4.4製品課実績'!D:D),"")</f>
        <v>0</v>
      </c>
      <c r="V640" s="60" t="s">
        <v>531</v>
      </c>
      <c r="W640" s="46"/>
      <c r="X640" s="46">
        <f t="shared" si="138"/>
        <v>0</v>
      </c>
      <c r="Y640" s="60" t="s">
        <v>531</v>
      </c>
      <c r="Z640" s="60" t="s">
        <v>531</v>
      </c>
      <c r="AA640" s="46">
        <f ca="1">IFERROR(SUMIF('[1]3.外注加工費'!N:N,A:A,'[1]3.外注加工費'!S:S),"")</f>
        <v>0</v>
      </c>
      <c r="AB640" s="46"/>
      <c r="AC640" s="46"/>
      <c r="AD640" s="46">
        <f t="shared" si="140"/>
        <v>0</v>
      </c>
      <c r="AE640" s="46">
        <f t="shared" ca="1" si="141"/>
        <v>0</v>
      </c>
      <c r="AF640" s="52">
        <f t="shared" ca="1" si="142"/>
        <v>0</v>
      </c>
      <c r="AG640" s="46">
        <f t="shared" si="143"/>
        <v>0</v>
      </c>
      <c r="AH640" s="46">
        <f t="shared" ca="1" si="144"/>
        <v>0</v>
      </c>
      <c r="AI640" s="46">
        <f>IFERROR(SUMIFS('4.3期末全在庫'!$G:$G,'4.3期末全在庫'!$B:$B,'4.仕掛品(製品課)'!A640,'4.3期末全在庫'!$K:$K,"半製品"),"")</f>
        <v>0</v>
      </c>
      <c r="AJ640" s="47"/>
      <c r="AK640" s="46">
        <f t="shared" ca="1" si="139"/>
        <v>0</v>
      </c>
      <c r="AL640" s="48"/>
      <c r="AM640" s="50"/>
      <c r="AN640" s="7"/>
      <c r="AO640" s="4" t="e">
        <v>#N/A</v>
      </c>
      <c r="AQ640" s="3">
        <f t="shared" ca="1" si="145"/>
        <v>0</v>
      </c>
    </row>
    <row r="641" spans="1:43" ht="13.5" customHeight="1">
      <c r="A641" s="59">
        <v>20211000062</v>
      </c>
      <c r="B641" s="41" t="s">
        <v>705</v>
      </c>
      <c r="C641" s="41" t="s">
        <v>481</v>
      </c>
      <c r="D641" s="41"/>
      <c r="E641" s="41" t="s">
        <v>481</v>
      </c>
      <c r="F641" s="41" t="s">
        <v>481</v>
      </c>
      <c r="G641" s="42">
        <f ca="1">IFERROR(VLOOKUP(F641,'[1]2.仕掛品(製造部)'!MY:NB,4,0),0)</f>
        <v>0</v>
      </c>
      <c r="H641" s="43">
        <v>0</v>
      </c>
      <c r="I641" s="43"/>
      <c r="J641" s="43">
        <v>0</v>
      </c>
      <c r="K641" s="46">
        <f>IFERROR(SUMIF('[1]3.外注加工費'!N:N,A:A,'[1]3.外注加工費'!P:P),"")</f>
        <v>0</v>
      </c>
      <c r="L641" s="60" t="s">
        <v>531</v>
      </c>
      <c r="M641" s="60" t="s">
        <v>531</v>
      </c>
      <c r="N641" s="60"/>
      <c r="O641" s="60"/>
      <c r="P641" s="60"/>
      <c r="Q641" s="60"/>
      <c r="R641" s="52">
        <f ca="1">SUMIF('4.1製品別資材価格'!$A:$C,A641,'4.1製品別資材価格'!$C:$C)</f>
        <v>0</v>
      </c>
      <c r="S641" s="60" t="s">
        <v>531</v>
      </c>
      <c r="T641" s="60" t="s">
        <v>531</v>
      </c>
      <c r="U641" s="46">
        <f>IFERROR(SUMIF('4.4製品課実績'!$A:$A,'4.仕掛品(製品課)'!A641,'4.4製品課実績'!D:D),"")</f>
        <v>0</v>
      </c>
      <c r="V641" s="60" t="s">
        <v>531</v>
      </c>
      <c r="W641" s="46"/>
      <c r="X641" s="46">
        <f t="shared" si="138"/>
        <v>0</v>
      </c>
      <c r="Y641" s="60" t="s">
        <v>531</v>
      </c>
      <c r="Z641" s="60" t="s">
        <v>531</v>
      </c>
      <c r="AA641" s="46" t="str">
        <f ca="1">IFERROR(SUMIF('[1]3.外注加工費'!N:N,A:A,'[1]3.外注加工費'!S:S),"")</f>
        <v/>
      </c>
      <c r="AB641" s="46"/>
      <c r="AC641" s="46"/>
      <c r="AD641" s="46">
        <f t="shared" si="140"/>
        <v>0</v>
      </c>
      <c r="AE641" s="46">
        <f t="shared" ca="1" si="141"/>
        <v>0</v>
      </c>
      <c r="AF641" s="52">
        <f t="shared" ca="1" si="142"/>
        <v>0</v>
      </c>
      <c r="AG641" s="46">
        <f t="shared" si="143"/>
        <v>0</v>
      </c>
      <c r="AH641" s="46">
        <f t="shared" ca="1" si="144"/>
        <v>0</v>
      </c>
      <c r="AI641" s="46">
        <f>IFERROR(SUMIFS('4.3期末全在庫'!$G:$G,'4.3期末全在庫'!$B:$B,'4.仕掛品(製品課)'!A641,'4.3期末全在庫'!$K:$K,"半製品"),"")</f>
        <v>0</v>
      </c>
      <c r="AJ641" s="47"/>
      <c r="AK641" s="46">
        <f t="shared" ca="1" si="139"/>
        <v>0</v>
      </c>
      <c r="AL641" s="48"/>
      <c r="AM641" s="50"/>
      <c r="AN641" s="7"/>
      <c r="AO641" s="4" t="e">
        <v>#N/A</v>
      </c>
      <c r="AQ641" s="3">
        <f t="shared" ca="1" si="145"/>
        <v>0</v>
      </c>
    </row>
    <row r="642" spans="1:43" ht="13.5" customHeight="1">
      <c r="A642" s="59">
        <v>20220100037</v>
      </c>
      <c r="B642" s="41" t="s">
        <v>706</v>
      </c>
      <c r="C642" s="41" t="s">
        <v>481</v>
      </c>
      <c r="D642" s="41"/>
      <c r="E642" s="41" t="s">
        <v>481</v>
      </c>
      <c r="F642" s="41" t="s">
        <v>481</v>
      </c>
      <c r="G642" s="42">
        <f ca="1">IFERROR(VLOOKUP(F642,'[1]2.仕掛品(製造部)'!MY:NB,4,0),0)</f>
        <v>0</v>
      </c>
      <c r="H642" s="43">
        <v>0</v>
      </c>
      <c r="I642" s="43"/>
      <c r="J642" s="43">
        <v>0</v>
      </c>
      <c r="K642" s="46">
        <f>IFERROR(SUMIF('[1]3.外注加工費'!N:N,A:A,'[1]3.外注加工費'!P:P),"")</f>
        <v>30000</v>
      </c>
      <c r="L642" s="60" t="s">
        <v>531</v>
      </c>
      <c r="M642" s="60" t="s">
        <v>531</v>
      </c>
      <c r="N642" s="60"/>
      <c r="O642" s="60"/>
      <c r="P642" s="60"/>
      <c r="Q642" s="60"/>
      <c r="R642" s="52">
        <f ca="1">SUMIF('4.1製品別資材価格'!$A:$C,A642,'4.1製品別資材価格'!$C:$C)</f>
        <v>0</v>
      </c>
      <c r="S642" s="60" t="s">
        <v>531</v>
      </c>
      <c r="T642" s="60" t="s">
        <v>531</v>
      </c>
      <c r="U642" s="46">
        <f>IFERROR(SUMIF('4.4製品課実績'!$A:$A,'4.仕掛品(製品課)'!A642,'4.4製品課実績'!D:D),"")</f>
        <v>0</v>
      </c>
      <c r="V642" s="60" t="s">
        <v>531</v>
      </c>
      <c r="W642" s="46"/>
      <c r="X642" s="46">
        <f t="shared" si="138"/>
        <v>0</v>
      </c>
      <c r="Y642" s="60" t="s">
        <v>531</v>
      </c>
      <c r="Z642" s="60" t="s">
        <v>531</v>
      </c>
      <c r="AA642" s="46">
        <f ca="1">IFERROR(SUMIF('[1]3.外注加工費'!N:N,A:A,'[1]3.外注加工費'!S:S),"")</f>
        <v>15717029.801930809</v>
      </c>
      <c r="AB642" s="46"/>
      <c r="AC642" s="46"/>
      <c r="AD642" s="46">
        <f t="shared" si="140"/>
        <v>30000</v>
      </c>
      <c r="AE642" s="46">
        <f t="shared" ca="1" si="141"/>
        <v>15717029.801930811</v>
      </c>
      <c r="AF642" s="52">
        <f t="shared" ca="1" si="142"/>
        <v>523.9009933976937</v>
      </c>
      <c r="AG642" s="46">
        <f t="shared" si="143"/>
        <v>0</v>
      </c>
      <c r="AH642" s="46">
        <f t="shared" ca="1" si="144"/>
        <v>0</v>
      </c>
      <c r="AI642" s="46">
        <f>IFERROR(SUMIFS('4.3期末全在庫'!$G:$G,'4.3期末全在庫'!$B:$B,'4.仕掛品(製品課)'!A642,'4.3期末全在庫'!$K:$K,"半製品"),"")</f>
        <v>0</v>
      </c>
      <c r="AJ642" s="47"/>
      <c r="AK642" s="46">
        <f t="shared" ca="1" si="139"/>
        <v>0</v>
      </c>
      <c r="AL642" s="48"/>
      <c r="AM642" s="50"/>
      <c r="AN642" s="7"/>
      <c r="AO642" s="4" t="e">
        <v>#N/A</v>
      </c>
      <c r="AQ642" s="3" t="str">
        <f t="shared" ca="1" si="145"/>
        <v>ok</v>
      </c>
    </row>
    <row r="643" spans="1:43" ht="13.5" customHeight="1">
      <c r="A643" s="59">
        <v>20220100041</v>
      </c>
      <c r="B643" s="41" t="s">
        <v>707</v>
      </c>
      <c r="C643" s="41" t="s">
        <v>481</v>
      </c>
      <c r="D643" s="41"/>
      <c r="E643" s="41" t="s">
        <v>481</v>
      </c>
      <c r="F643" s="41" t="s">
        <v>481</v>
      </c>
      <c r="G643" s="42">
        <f ca="1">IFERROR(VLOOKUP(F643,'[1]2.仕掛品(製造部)'!MY:NB,4,0),0)</f>
        <v>0</v>
      </c>
      <c r="H643" s="43">
        <v>0</v>
      </c>
      <c r="I643" s="43"/>
      <c r="J643" s="43">
        <v>0</v>
      </c>
      <c r="K643" s="46">
        <f>IFERROR(SUMIF('[1]3.外注加工費'!N:N,A:A,'[1]3.外注加工費'!P:P),"")</f>
        <v>24000</v>
      </c>
      <c r="L643" s="60" t="s">
        <v>531</v>
      </c>
      <c r="M643" s="60" t="s">
        <v>531</v>
      </c>
      <c r="N643" s="60"/>
      <c r="O643" s="60"/>
      <c r="P643" s="60"/>
      <c r="Q643" s="60"/>
      <c r="R643" s="52">
        <f ca="1">SUMIF('4.1製品別資材価格'!$A:$C,A643,'4.1製品別資材価格'!$C:$C)</f>
        <v>0</v>
      </c>
      <c r="S643" s="60" t="s">
        <v>531</v>
      </c>
      <c r="T643" s="60" t="s">
        <v>531</v>
      </c>
      <c r="U643" s="46">
        <f>IFERROR(SUMIF('4.4製品課実績'!$A:$A,'4.仕掛品(製品課)'!A643,'4.4製品課実績'!D:D),"")</f>
        <v>0</v>
      </c>
      <c r="V643" s="60" t="s">
        <v>531</v>
      </c>
      <c r="W643" s="46"/>
      <c r="X643" s="46">
        <f t="shared" si="138"/>
        <v>0</v>
      </c>
      <c r="Y643" s="60" t="s">
        <v>531</v>
      </c>
      <c r="Z643" s="60" t="s">
        <v>531</v>
      </c>
      <c r="AA643" s="46">
        <f ca="1">IFERROR(SUMIF('[1]3.外注加工費'!N:N,A:A,'[1]3.外注加工費'!S:S),"")</f>
        <v>2071957.0805035634</v>
      </c>
      <c r="AB643" s="46"/>
      <c r="AC643" s="46"/>
      <c r="AD643" s="46">
        <f t="shared" si="140"/>
        <v>24000</v>
      </c>
      <c r="AE643" s="46">
        <f t="shared" ca="1" si="141"/>
        <v>2071957.0805035634</v>
      </c>
      <c r="AF643" s="52">
        <f t="shared" ca="1" si="142"/>
        <v>86.331545020981807</v>
      </c>
      <c r="AG643" s="46">
        <f t="shared" si="143"/>
        <v>0</v>
      </c>
      <c r="AH643" s="46">
        <f t="shared" ca="1" si="144"/>
        <v>0</v>
      </c>
      <c r="AI643" s="46">
        <f>IFERROR(SUMIFS('4.3期末全在庫'!$G:$G,'4.3期末全在庫'!$B:$B,'4.仕掛品(製品課)'!A643,'4.3期末全在庫'!$K:$K,"半製品"),"")</f>
        <v>0</v>
      </c>
      <c r="AJ643" s="47"/>
      <c r="AK643" s="46">
        <f t="shared" ca="1" si="139"/>
        <v>0</v>
      </c>
      <c r="AL643" s="48"/>
      <c r="AM643" s="50"/>
      <c r="AN643" s="7"/>
      <c r="AO643" s="4" t="e">
        <v>#N/A</v>
      </c>
      <c r="AQ643" s="3" t="str">
        <f t="shared" ca="1" si="145"/>
        <v>ok</v>
      </c>
    </row>
    <row r="644" spans="1:43" ht="13.5" customHeight="1">
      <c r="A644" s="59">
        <v>20220200004</v>
      </c>
      <c r="B644" s="41" t="s">
        <v>708</v>
      </c>
      <c r="C644" s="41" t="s">
        <v>481</v>
      </c>
      <c r="D644" s="41"/>
      <c r="E644" s="41" t="s">
        <v>481</v>
      </c>
      <c r="F644" s="41" t="s">
        <v>481</v>
      </c>
      <c r="G644" s="42">
        <f ca="1">IFERROR(VLOOKUP(F644,'[1]2.仕掛品(製造部)'!MY:NB,4,0),0)</f>
        <v>0</v>
      </c>
      <c r="H644" s="43">
        <v>0</v>
      </c>
      <c r="I644" s="43"/>
      <c r="J644" s="43">
        <v>0</v>
      </c>
      <c r="K644" s="46">
        <f>IFERROR(SUMIF('[1]3.外注加工費'!N:N,A:A,'[1]3.外注加工費'!P:P),"")</f>
        <v>137758</v>
      </c>
      <c r="L644" s="60" t="s">
        <v>531</v>
      </c>
      <c r="M644" s="60" t="s">
        <v>531</v>
      </c>
      <c r="N644" s="60"/>
      <c r="O644" s="60"/>
      <c r="P644" s="60"/>
      <c r="Q644" s="60"/>
      <c r="R644" s="52">
        <f ca="1">SUMIF('4.1製品別資材価格'!$A:$C,A644,'4.1製品別資材価格'!$C:$C)</f>
        <v>0</v>
      </c>
      <c r="S644" s="60" t="s">
        <v>531</v>
      </c>
      <c r="T644" s="60" t="s">
        <v>531</v>
      </c>
      <c r="U644" s="46">
        <f>IFERROR(SUMIF('4.4製品課実績'!$A:$A,'4.仕掛品(製品課)'!A644,'4.4製品課実績'!D:D),"")</f>
        <v>0</v>
      </c>
      <c r="V644" s="60" t="s">
        <v>531</v>
      </c>
      <c r="W644" s="46"/>
      <c r="X644" s="46">
        <f t="shared" si="138"/>
        <v>0</v>
      </c>
      <c r="Y644" s="60" t="s">
        <v>531</v>
      </c>
      <c r="Z644" s="60" t="s">
        <v>531</v>
      </c>
      <c r="AA644" s="46">
        <f ca="1">IFERROR(SUMIF('[1]3.外注加工費'!N:N,A:A,'[1]3.外注加工費'!S:S),"")</f>
        <v>2344833.6599532152</v>
      </c>
      <c r="AB644" s="46"/>
      <c r="AC644" s="46"/>
      <c r="AD644" s="46">
        <f t="shared" si="140"/>
        <v>137758</v>
      </c>
      <c r="AE644" s="46">
        <f t="shared" ca="1" si="141"/>
        <v>2344833.6599532156</v>
      </c>
      <c r="AF644" s="52">
        <f t="shared" ca="1" si="142"/>
        <v>17.0213973776711</v>
      </c>
      <c r="AG644" s="46">
        <f t="shared" si="143"/>
        <v>0</v>
      </c>
      <c r="AH644" s="46">
        <f t="shared" ca="1" si="144"/>
        <v>0</v>
      </c>
      <c r="AI644" s="46">
        <f>IFERROR(SUMIFS('4.3期末全在庫'!$G:$G,'4.3期末全在庫'!$B:$B,'4.仕掛品(製品課)'!A644,'4.3期末全在庫'!$K:$K,"半製品"),"")</f>
        <v>0</v>
      </c>
      <c r="AJ644" s="47"/>
      <c r="AK644" s="46">
        <f t="shared" ca="1" si="139"/>
        <v>0</v>
      </c>
      <c r="AL644" s="48"/>
      <c r="AM644" s="50"/>
      <c r="AN644" s="7"/>
      <c r="AO644" s="4" t="e">
        <v>#N/A</v>
      </c>
      <c r="AQ644" s="3" t="str">
        <f t="shared" ca="1" si="145"/>
        <v>ok</v>
      </c>
    </row>
    <row r="645" spans="1:43" ht="13.5" customHeight="1">
      <c r="A645" s="59">
        <v>20220200005</v>
      </c>
      <c r="B645" s="41" t="s">
        <v>709</v>
      </c>
      <c r="C645" s="41" t="s">
        <v>481</v>
      </c>
      <c r="D645" s="41"/>
      <c r="E645" s="41" t="s">
        <v>481</v>
      </c>
      <c r="F645" s="41" t="s">
        <v>481</v>
      </c>
      <c r="G645" s="42">
        <f ca="1">IFERROR(VLOOKUP(F645,'[1]2.仕掛品(製造部)'!MY:NB,4,0),0)</f>
        <v>0</v>
      </c>
      <c r="H645" s="43">
        <v>0</v>
      </c>
      <c r="I645" s="43"/>
      <c r="J645" s="43">
        <v>0</v>
      </c>
      <c r="K645" s="46">
        <f>IFERROR(SUMIF('[1]3.外注加工費'!N:N,A:A,'[1]3.外注加工費'!P:P),"")</f>
        <v>91865</v>
      </c>
      <c r="L645" s="60" t="s">
        <v>531</v>
      </c>
      <c r="M645" s="60" t="s">
        <v>531</v>
      </c>
      <c r="N645" s="60"/>
      <c r="O645" s="60"/>
      <c r="P645" s="60"/>
      <c r="Q645" s="60"/>
      <c r="R645" s="52">
        <f ca="1">SUMIF('4.1製品別資材価格'!$A:$C,A645,'4.1製品別資材価格'!$C:$C)</f>
        <v>0</v>
      </c>
      <c r="S645" s="60" t="s">
        <v>531</v>
      </c>
      <c r="T645" s="60" t="s">
        <v>531</v>
      </c>
      <c r="U645" s="46">
        <f>IFERROR(SUMIF('4.4製品課実績'!$A:$A,'4.仕掛品(製品課)'!A645,'4.4製品課実績'!D:D),"")</f>
        <v>0</v>
      </c>
      <c r="V645" s="60" t="s">
        <v>531</v>
      </c>
      <c r="W645" s="46"/>
      <c r="X645" s="46">
        <f t="shared" si="138"/>
        <v>0</v>
      </c>
      <c r="Y645" s="60" t="s">
        <v>531</v>
      </c>
      <c r="Z645" s="60" t="s">
        <v>531</v>
      </c>
      <c r="AA645" s="46">
        <f ca="1">IFERROR(SUMIF('[1]3.外注加工費'!N:N,A:A,'[1]3.外注加工費'!S:S),"")</f>
        <v>1563674.878179187</v>
      </c>
      <c r="AB645" s="46"/>
      <c r="AC645" s="46"/>
      <c r="AD645" s="46">
        <f t="shared" si="140"/>
        <v>91865</v>
      </c>
      <c r="AE645" s="46">
        <f t="shared" ca="1" si="141"/>
        <v>1563674.8781791867</v>
      </c>
      <c r="AF645" s="52">
        <f t="shared" ca="1" si="142"/>
        <v>17.02144318488202</v>
      </c>
      <c r="AG645" s="46">
        <f t="shared" si="143"/>
        <v>0</v>
      </c>
      <c r="AH645" s="46">
        <f t="shared" ca="1" si="144"/>
        <v>0</v>
      </c>
      <c r="AI645" s="46">
        <f>IFERROR(SUMIFS('4.3期末全在庫'!$G:$G,'4.3期末全在庫'!$B:$B,'4.仕掛品(製品課)'!A645,'4.3期末全在庫'!$K:$K,"半製品"),"")</f>
        <v>0</v>
      </c>
      <c r="AJ645" s="47"/>
      <c r="AK645" s="46">
        <f t="shared" ca="1" si="139"/>
        <v>0</v>
      </c>
      <c r="AL645" s="48"/>
      <c r="AM645" s="50"/>
      <c r="AN645" s="7"/>
      <c r="AO645" s="4" t="e">
        <v>#N/A</v>
      </c>
      <c r="AQ645" s="3" t="str">
        <f t="shared" ca="1" si="145"/>
        <v>ok</v>
      </c>
    </row>
    <row r="646" spans="1:43" ht="13.5" customHeight="1">
      <c r="A646" s="59">
        <v>20220200006</v>
      </c>
      <c r="B646" s="41" t="s">
        <v>710</v>
      </c>
      <c r="C646" s="41" t="s">
        <v>481</v>
      </c>
      <c r="D646" s="41"/>
      <c r="E646" s="41" t="s">
        <v>481</v>
      </c>
      <c r="F646" s="41" t="s">
        <v>481</v>
      </c>
      <c r="G646" s="42">
        <f ca="1">IFERROR(VLOOKUP(F646,'[1]2.仕掛品(製造部)'!MY:NB,4,0),0)</f>
        <v>0</v>
      </c>
      <c r="H646" s="43">
        <v>0</v>
      </c>
      <c r="I646" s="43"/>
      <c r="J646" s="43">
        <v>0</v>
      </c>
      <c r="K646" s="46">
        <f>IFERROR(SUMIF('[1]3.外注加工費'!N:N,A:A,'[1]3.外注加工費'!P:P),"")</f>
        <v>0</v>
      </c>
      <c r="L646" s="60" t="s">
        <v>531</v>
      </c>
      <c r="M646" s="60" t="s">
        <v>531</v>
      </c>
      <c r="N646" s="60"/>
      <c r="O646" s="60"/>
      <c r="P646" s="60"/>
      <c r="Q646" s="60"/>
      <c r="R646" s="52">
        <f ca="1">SUMIF('4.1製品別資材価格'!$A:$C,A646,'4.1製品別資材価格'!$C:$C)</f>
        <v>0</v>
      </c>
      <c r="S646" s="60" t="s">
        <v>531</v>
      </c>
      <c r="T646" s="60" t="s">
        <v>531</v>
      </c>
      <c r="U646" s="46">
        <f>IFERROR(SUMIF('4.4製品課実績'!$A:$A,'4.仕掛品(製品課)'!A646,'4.4製品課実績'!D:D),"")</f>
        <v>0</v>
      </c>
      <c r="V646" s="60" t="s">
        <v>531</v>
      </c>
      <c r="W646" s="46"/>
      <c r="X646" s="46">
        <f t="shared" si="138"/>
        <v>0</v>
      </c>
      <c r="Y646" s="60" t="s">
        <v>531</v>
      </c>
      <c r="Z646" s="60" t="s">
        <v>531</v>
      </c>
      <c r="AA646" s="46">
        <f ca="1">IFERROR(SUMIF('[1]3.外注加工費'!N:N,A:A,'[1]3.外注加工費'!S:S),"")</f>
        <v>0</v>
      </c>
      <c r="AB646" s="46"/>
      <c r="AC646" s="46"/>
      <c r="AD646" s="46">
        <f t="shared" si="140"/>
        <v>0</v>
      </c>
      <c r="AE646" s="46">
        <f t="shared" ca="1" si="141"/>
        <v>0</v>
      </c>
      <c r="AF646" s="52">
        <f t="shared" ca="1" si="142"/>
        <v>0</v>
      </c>
      <c r="AG646" s="46">
        <f t="shared" si="143"/>
        <v>0</v>
      </c>
      <c r="AH646" s="46">
        <f t="shared" ca="1" si="144"/>
        <v>0</v>
      </c>
      <c r="AI646" s="46">
        <f>IFERROR(SUMIFS('4.3期末全在庫'!$G:$G,'4.3期末全在庫'!$B:$B,'4.仕掛品(製品課)'!A646,'4.3期末全在庫'!$K:$K,"半製品"),"")</f>
        <v>0</v>
      </c>
      <c r="AJ646" s="47"/>
      <c r="AK646" s="46">
        <f t="shared" ca="1" si="139"/>
        <v>0</v>
      </c>
      <c r="AL646" s="48"/>
      <c r="AM646" s="50"/>
      <c r="AN646" s="7"/>
      <c r="AO646" s="4" t="e">
        <v>#N/A</v>
      </c>
      <c r="AQ646" s="3">
        <f t="shared" ca="1" si="145"/>
        <v>0</v>
      </c>
    </row>
    <row r="647" spans="1:43" ht="13.5" customHeight="1">
      <c r="A647" s="59">
        <v>20220200007</v>
      </c>
      <c r="B647" s="41" t="s">
        <v>711</v>
      </c>
      <c r="C647" s="41" t="s">
        <v>481</v>
      </c>
      <c r="D647" s="41"/>
      <c r="E647" s="41" t="s">
        <v>481</v>
      </c>
      <c r="F647" s="41" t="s">
        <v>481</v>
      </c>
      <c r="G647" s="42">
        <f ca="1">IFERROR(VLOOKUP(F647,'[1]2.仕掛品(製造部)'!MY:NB,4,0),0)</f>
        <v>0</v>
      </c>
      <c r="H647" s="43">
        <v>0</v>
      </c>
      <c r="I647" s="43"/>
      <c r="J647" s="43">
        <v>0</v>
      </c>
      <c r="K647" s="46">
        <f>IFERROR(SUMIF('[1]3.外注加工費'!N:N,A:A,'[1]3.外注加工費'!P:P),"")</f>
        <v>11982</v>
      </c>
      <c r="L647" s="60" t="s">
        <v>531</v>
      </c>
      <c r="M647" s="60" t="s">
        <v>531</v>
      </c>
      <c r="N647" s="60"/>
      <c r="O647" s="60"/>
      <c r="P647" s="60"/>
      <c r="Q647" s="60"/>
      <c r="R647" s="52">
        <f ca="1">SUMIF('4.1製品別資材価格'!$A:$C,A647,'4.1製品別資材価格'!$C:$C)</f>
        <v>0</v>
      </c>
      <c r="S647" s="60" t="s">
        <v>531</v>
      </c>
      <c r="T647" s="60" t="s">
        <v>531</v>
      </c>
      <c r="U647" s="46">
        <f>IFERROR(SUMIF('4.4製品課実績'!$A:$A,'4.仕掛品(製品課)'!A647,'4.4製品課実績'!D:D),"")</f>
        <v>0</v>
      </c>
      <c r="V647" s="60" t="s">
        <v>531</v>
      </c>
      <c r="W647" s="46"/>
      <c r="X647" s="46">
        <f t="shared" si="138"/>
        <v>0</v>
      </c>
      <c r="Y647" s="60" t="s">
        <v>531</v>
      </c>
      <c r="Z647" s="60" t="s">
        <v>531</v>
      </c>
      <c r="AA647" s="46">
        <f ca="1">IFERROR(SUMIF('[1]3.外注加工費'!N:N,A:A,'[1]3.外注加工費'!S:S),"")</f>
        <v>203950.83015728998</v>
      </c>
      <c r="AB647" s="46"/>
      <c r="AC647" s="46"/>
      <c r="AD647" s="46">
        <f t="shared" si="140"/>
        <v>11982</v>
      </c>
      <c r="AE647" s="46">
        <f t="shared" ca="1" si="141"/>
        <v>203950.83015729001</v>
      </c>
      <c r="AF647" s="52">
        <f t="shared" ca="1" si="142"/>
        <v>17.021434665105158</v>
      </c>
      <c r="AG647" s="46">
        <f t="shared" si="143"/>
        <v>0</v>
      </c>
      <c r="AH647" s="46">
        <f t="shared" ca="1" si="144"/>
        <v>0</v>
      </c>
      <c r="AI647" s="46">
        <f>IFERROR(SUMIFS('4.3期末全在庫'!$G:$G,'4.3期末全在庫'!$B:$B,'4.仕掛品(製品課)'!A647,'4.3期末全在庫'!$K:$K,"半製品"),"")</f>
        <v>0</v>
      </c>
      <c r="AJ647" s="47"/>
      <c r="AK647" s="46">
        <f t="shared" ca="1" si="139"/>
        <v>0</v>
      </c>
      <c r="AL647" s="48"/>
      <c r="AM647" s="50"/>
      <c r="AN647" s="7"/>
      <c r="AO647" s="4" t="e">
        <v>#N/A</v>
      </c>
      <c r="AQ647" s="3" t="str">
        <f t="shared" ca="1" si="145"/>
        <v>ok</v>
      </c>
    </row>
    <row r="648" spans="1:43" ht="13.5" customHeight="1">
      <c r="A648" s="59">
        <v>20220500015</v>
      </c>
      <c r="B648" s="41" t="s">
        <v>712</v>
      </c>
      <c r="C648" s="41" t="s">
        <v>481</v>
      </c>
      <c r="D648" s="41"/>
      <c r="E648" s="41" t="s">
        <v>481</v>
      </c>
      <c r="F648" s="41" t="s">
        <v>481</v>
      </c>
      <c r="G648" s="42">
        <f ca="1">IFERROR(VLOOKUP(F648,'[1]2.仕掛品(製造部)'!MY:NB,4,0),0)</f>
        <v>0</v>
      </c>
      <c r="H648" s="43">
        <v>0</v>
      </c>
      <c r="I648" s="43"/>
      <c r="J648" s="43">
        <v>0</v>
      </c>
      <c r="K648" s="46">
        <f>IFERROR(SUMIF('[1]3.外注加工費'!N:N,A:A,'[1]3.外注加工費'!P:P),"")</f>
        <v>5847900</v>
      </c>
      <c r="L648" s="60" t="s">
        <v>531</v>
      </c>
      <c r="M648" s="60" t="s">
        <v>531</v>
      </c>
      <c r="N648" s="60"/>
      <c r="O648" s="60"/>
      <c r="P648" s="60"/>
      <c r="Q648" s="60"/>
      <c r="R648" s="52">
        <f ca="1">SUMIF('4.1製品別資材価格'!$A:$C,A648,'4.1製品別資材価格'!$C:$C)</f>
        <v>0</v>
      </c>
      <c r="S648" s="60" t="s">
        <v>531</v>
      </c>
      <c r="T648" s="60" t="s">
        <v>531</v>
      </c>
      <c r="U648" s="46">
        <f>IFERROR(SUMIF('4.4製品課実績'!$A:$A,'4.仕掛品(製品課)'!A648,'4.4製品課実績'!D:D),"")</f>
        <v>0</v>
      </c>
      <c r="V648" s="60" t="s">
        <v>531</v>
      </c>
      <c r="W648" s="46"/>
      <c r="X648" s="46">
        <f t="shared" si="138"/>
        <v>0</v>
      </c>
      <c r="Y648" s="60" t="s">
        <v>531</v>
      </c>
      <c r="Z648" s="60" t="s">
        <v>531</v>
      </c>
      <c r="AA648" s="46">
        <f ca="1">IFERROR(SUMIF('[1]3.外注加工費'!N:N,A:A,'[1]3.外注加工費'!S:S),"")</f>
        <v>295486560.80625308</v>
      </c>
      <c r="AB648" s="46"/>
      <c r="AC648" s="46"/>
      <c r="AD648" s="46">
        <f t="shared" si="140"/>
        <v>5847900</v>
      </c>
      <c r="AE648" s="46">
        <f t="shared" ca="1" si="141"/>
        <v>295486560.80625308</v>
      </c>
      <c r="AF648" s="52">
        <f t="shared" ca="1" si="142"/>
        <v>50.528661708690827</v>
      </c>
      <c r="AG648" s="46">
        <f t="shared" si="143"/>
        <v>0</v>
      </c>
      <c r="AH648" s="46">
        <f t="shared" ca="1" si="144"/>
        <v>0</v>
      </c>
      <c r="AI648" s="46">
        <f>IFERROR(SUMIFS('4.3期末全在庫'!$G:$G,'4.3期末全在庫'!$B:$B,'4.仕掛品(製品課)'!A648,'4.3期末全在庫'!$K:$K,"半製品"),"")</f>
        <v>0</v>
      </c>
      <c r="AJ648" s="47"/>
      <c r="AK648" s="46">
        <f t="shared" ca="1" si="139"/>
        <v>0</v>
      </c>
      <c r="AL648" s="48"/>
      <c r="AM648" s="50"/>
      <c r="AN648" s="7"/>
      <c r="AO648" s="4" t="e">
        <v>#N/A</v>
      </c>
      <c r="AQ648" s="3" t="str">
        <f t="shared" ca="1" si="145"/>
        <v>ok</v>
      </c>
    </row>
    <row r="649" spans="1:43" ht="13.5" customHeight="1">
      <c r="A649" s="59">
        <v>20220500001</v>
      </c>
      <c r="B649" s="41" t="s">
        <v>713</v>
      </c>
      <c r="C649" s="41" t="s">
        <v>481</v>
      </c>
      <c r="D649" s="41"/>
      <c r="E649" s="41" t="s">
        <v>481</v>
      </c>
      <c r="F649" s="41" t="s">
        <v>481</v>
      </c>
      <c r="G649" s="42">
        <f ca="1">IFERROR(VLOOKUP(F649,'[1]2.仕掛品(製造部)'!MY:NB,4,0),0)</f>
        <v>0</v>
      </c>
      <c r="H649" s="43">
        <v>0</v>
      </c>
      <c r="I649" s="43"/>
      <c r="J649" s="43">
        <v>0</v>
      </c>
      <c r="K649" s="46">
        <f>IFERROR(SUMIF('[1]3.外注加工費'!N:N,A:A,'[1]3.外注加工費'!P:P),"")</f>
        <v>2874</v>
      </c>
      <c r="L649" s="60" t="s">
        <v>531</v>
      </c>
      <c r="M649" s="60" t="s">
        <v>531</v>
      </c>
      <c r="N649" s="60"/>
      <c r="O649" s="60"/>
      <c r="P649" s="60"/>
      <c r="Q649" s="60"/>
      <c r="R649" s="52">
        <f ca="1">SUMIF('4.1製品別資材価格'!$A:$C,A649,'4.1製品別資材価格'!$C:$C)</f>
        <v>0</v>
      </c>
      <c r="S649" s="60" t="s">
        <v>531</v>
      </c>
      <c r="T649" s="60" t="s">
        <v>531</v>
      </c>
      <c r="U649" s="46">
        <f>IFERROR(SUMIF('4.4製品課実績'!$A:$A,'4.仕掛品(製品課)'!A649,'4.4製品課実績'!D:D),"")</f>
        <v>0</v>
      </c>
      <c r="V649" s="60" t="s">
        <v>531</v>
      </c>
      <c r="W649" s="46"/>
      <c r="X649" s="46">
        <f t="shared" si="138"/>
        <v>0</v>
      </c>
      <c r="Y649" s="60" t="s">
        <v>531</v>
      </c>
      <c r="Z649" s="60" t="s">
        <v>531</v>
      </c>
      <c r="AA649" s="46">
        <f ca="1">IFERROR(SUMIF('[1]3.外注加工費'!N:N,A:A,'[1]3.外注加工費'!S:S),"")</f>
        <v>2854474.7254647231</v>
      </c>
      <c r="AB649" s="46"/>
      <c r="AC649" s="46"/>
      <c r="AD649" s="46">
        <f t="shared" si="140"/>
        <v>2874</v>
      </c>
      <c r="AE649" s="46">
        <f t="shared" ca="1" si="141"/>
        <v>2854474.7254647231</v>
      </c>
      <c r="AF649" s="52">
        <f t="shared" ca="1" si="142"/>
        <v>993.20623711368239</v>
      </c>
      <c r="AG649" s="46">
        <f t="shared" si="143"/>
        <v>0</v>
      </c>
      <c r="AH649" s="46">
        <f t="shared" ca="1" si="144"/>
        <v>0</v>
      </c>
      <c r="AI649" s="46">
        <f>IFERROR(SUMIFS('4.3期末全在庫'!$G:$G,'4.3期末全在庫'!$B:$B,'4.仕掛品(製品課)'!A649,'4.3期末全在庫'!$K:$K,"半製品"),"")</f>
        <v>0</v>
      </c>
      <c r="AJ649" s="47"/>
      <c r="AK649" s="46">
        <f t="shared" ca="1" si="139"/>
        <v>0</v>
      </c>
      <c r="AL649" s="48"/>
      <c r="AM649" s="50"/>
      <c r="AN649" s="7"/>
      <c r="AO649" s="4" t="e">
        <v>#N/A</v>
      </c>
      <c r="AQ649" s="3" t="str">
        <f t="shared" ca="1" si="145"/>
        <v>ok</v>
      </c>
    </row>
    <row r="650" spans="1:43" ht="13.5" customHeight="1">
      <c r="A650" s="59">
        <v>20220600065</v>
      </c>
      <c r="B650" s="41" t="s">
        <v>714</v>
      </c>
      <c r="C650" s="41" t="s">
        <v>481</v>
      </c>
      <c r="D650" s="41"/>
      <c r="E650" s="41" t="s">
        <v>481</v>
      </c>
      <c r="F650" s="41" t="s">
        <v>481</v>
      </c>
      <c r="G650" s="42">
        <f ca="1">IFERROR(VLOOKUP(F650,'[1]2.仕掛品(製造部)'!MY:NB,4,0),0)</f>
        <v>0</v>
      </c>
      <c r="H650" s="43">
        <v>0</v>
      </c>
      <c r="I650" s="43"/>
      <c r="J650" s="43">
        <v>0</v>
      </c>
      <c r="K650" s="46">
        <f>IFERROR(SUMIF('[1]3.外注加工費'!N:N,A:A,'[1]3.外注加工費'!P:P),"")</f>
        <v>1000</v>
      </c>
      <c r="L650" s="60" t="s">
        <v>531</v>
      </c>
      <c r="M650" s="60" t="s">
        <v>531</v>
      </c>
      <c r="N650" s="60"/>
      <c r="O650" s="60"/>
      <c r="P650" s="60"/>
      <c r="Q650" s="60"/>
      <c r="R650" s="52">
        <f ca="1">SUMIF('4.1製品別資材価格'!$A:$C,A650,'4.1製品別資材価格'!$C:$C)</f>
        <v>0</v>
      </c>
      <c r="S650" s="60" t="s">
        <v>531</v>
      </c>
      <c r="T650" s="60" t="s">
        <v>531</v>
      </c>
      <c r="U650" s="46">
        <f>IFERROR(SUMIF('4.4製品課実績'!$A:$A,'4.仕掛品(製品課)'!A650,'4.4製品課実績'!D:D),"")</f>
        <v>0</v>
      </c>
      <c r="V650" s="60" t="s">
        <v>531</v>
      </c>
      <c r="W650" s="46"/>
      <c r="X650" s="46">
        <f t="shared" si="138"/>
        <v>0</v>
      </c>
      <c r="Y650" s="60" t="s">
        <v>531</v>
      </c>
      <c r="Z650" s="60" t="s">
        <v>531</v>
      </c>
      <c r="AA650" s="46">
        <f ca="1">IFERROR(SUMIF('[1]3.外注加工費'!N:N,A:A,'[1]3.外注加工費'!S:S),"")</f>
        <v>105528.16269332875</v>
      </c>
      <c r="AB650" s="46"/>
      <c r="AC650" s="46"/>
      <c r="AD650" s="46">
        <f t="shared" si="140"/>
        <v>1000</v>
      </c>
      <c r="AE650" s="46">
        <f t="shared" ca="1" si="141"/>
        <v>105528.16269332875</v>
      </c>
      <c r="AF650" s="52">
        <f t="shared" ca="1" si="142"/>
        <v>105.52816269332875</v>
      </c>
      <c r="AG650" s="46">
        <f t="shared" si="143"/>
        <v>0</v>
      </c>
      <c r="AH650" s="46">
        <f t="shared" ca="1" si="144"/>
        <v>0</v>
      </c>
      <c r="AI650" s="46">
        <f>IFERROR(SUMIFS('4.3期末全在庫'!$G:$G,'4.3期末全在庫'!$B:$B,'4.仕掛品(製品課)'!A650,'4.3期末全在庫'!$K:$K,"半製品"),"")</f>
        <v>0</v>
      </c>
      <c r="AJ650" s="47"/>
      <c r="AK650" s="46">
        <f t="shared" ca="1" si="139"/>
        <v>0</v>
      </c>
      <c r="AL650" s="48"/>
      <c r="AM650" s="50"/>
      <c r="AN650" s="7"/>
      <c r="AO650" s="4" t="e">
        <v>#N/A</v>
      </c>
      <c r="AQ650" s="3" t="str">
        <f t="shared" ca="1" si="145"/>
        <v>ok</v>
      </c>
    </row>
    <row r="651" spans="1:43" ht="13.5" customHeight="1">
      <c r="A651" s="59">
        <v>20220700082</v>
      </c>
      <c r="B651" s="41" t="s">
        <v>715</v>
      </c>
      <c r="C651" s="41" t="s">
        <v>481</v>
      </c>
      <c r="D651" s="41"/>
      <c r="E651" s="41" t="s">
        <v>481</v>
      </c>
      <c r="F651" s="41" t="s">
        <v>481</v>
      </c>
      <c r="G651" s="42">
        <f ca="1">IFERROR(VLOOKUP(F651,'[1]2.仕掛品(製造部)'!MY:NB,4,0),0)</f>
        <v>0</v>
      </c>
      <c r="H651" s="43">
        <v>0</v>
      </c>
      <c r="I651" s="43"/>
      <c r="J651" s="43">
        <v>0</v>
      </c>
      <c r="K651" s="46">
        <f>IFERROR(SUMIF('[1]3.外注加工費'!N:N,A:A,'[1]3.外注加工費'!P:P),"")</f>
        <v>0</v>
      </c>
      <c r="L651" s="60" t="s">
        <v>531</v>
      </c>
      <c r="M651" s="60" t="s">
        <v>531</v>
      </c>
      <c r="N651" s="60"/>
      <c r="O651" s="60"/>
      <c r="P651" s="60"/>
      <c r="Q651" s="60"/>
      <c r="R651" s="52">
        <f ca="1">SUMIF('4.1製品別資材価格'!$A:$C,A651,'4.1製品別資材価格'!$C:$C)</f>
        <v>0</v>
      </c>
      <c r="S651" s="60" t="s">
        <v>531</v>
      </c>
      <c r="T651" s="60" t="s">
        <v>531</v>
      </c>
      <c r="U651" s="46">
        <f>IFERROR(SUMIF('4.4製品課実績'!$A:$A,'4.仕掛品(製品課)'!A651,'4.4製品課実績'!D:D),"")</f>
        <v>0</v>
      </c>
      <c r="V651" s="60" t="s">
        <v>531</v>
      </c>
      <c r="W651" s="46"/>
      <c r="X651" s="46">
        <f t="shared" si="138"/>
        <v>0</v>
      </c>
      <c r="Y651" s="60" t="s">
        <v>531</v>
      </c>
      <c r="Z651" s="60" t="s">
        <v>531</v>
      </c>
      <c r="AA651" s="46">
        <f>IFERROR(SUMIF('[1]3.外注加工費'!N:N,A:A,'[1]3.外注加工費'!S:S),"")</f>
        <v>0</v>
      </c>
      <c r="AB651" s="46"/>
      <c r="AC651" s="46"/>
      <c r="AD651" s="46">
        <f t="shared" si="140"/>
        <v>0</v>
      </c>
      <c r="AE651" s="46">
        <f t="shared" si="141"/>
        <v>0</v>
      </c>
      <c r="AF651" s="52">
        <f t="shared" si="142"/>
        <v>0</v>
      </c>
      <c r="AG651" s="46">
        <f t="shared" si="143"/>
        <v>0</v>
      </c>
      <c r="AH651" s="46">
        <f t="shared" si="144"/>
        <v>0</v>
      </c>
      <c r="AI651" s="46">
        <f>IFERROR(SUMIFS('4.3期末全在庫'!$G:$G,'4.3期末全在庫'!$B:$B,'4.仕掛品(製品課)'!A651,'4.3期末全在庫'!$K:$K,"半製品"),"")</f>
        <v>0</v>
      </c>
      <c r="AJ651" s="47"/>
      <c r="AK651" s="46">
        <f t="shared" si="139"/>
        <v>0</v>
      </c>
      <c r="AL651" s="48"/>
      <c r="AM651" s="50"/>
      <c r="AN651" s="7"/>
      <c r="AO651" s="4" t="e">
        <v>#N/A</v>
      </c>
      <c r="AQ651" s="3">
        <f t="shared" ca="1" si="145"/>
        <v>0</v>
      </c>
    </row>
    <row r="652" spans="1:43" ht="13.5" customHeight="1">
      <c r="A652" s="59">
        <v>20220700083</v>
      </c>
      <c r="B652" s="41" t="s">
        <v>716</v>
      </c>
      <c r="C652" s="41" t="s">
        <v>481</v>
      </c>
      <c r="D652" s="41"/>
      <c r="E652" s="41" t="s">
        <v>481</v>
      </c>
      <c r="F652" s="41" t="s">
        <v>481</v>
      </c>
      <c r="G652" s="42">
        <f ca="1">IFERROR(VLOOKUP(F652,'[1]2.仕掛品(製造部)'!MY:NB,4,0),0)</f>
        <v>0</v>
      </c>
      <c r="H652" s="43">
        <v>0</v>
      </c>
      <c r="I652" s="43"/>
      <c r="J652" s="43">
        <v>0</v>
      </c>
      <c r="K652" s="46">
        <f>IFERROR(SUMIF('[1]3.外注加工費'!N:N,A:A,'[1]3.外注加工費'!P:P),"")</f>
        <v>0</v>
      </c>
      <c r="L652" s="60" t="s">
        <v>531</v>
      </c>
      <c r="M652" s="60" t="s">
        <v>531</v>
      </c>
      <c r="N652" s="60"/>
      <c r="O652" s="60"/>
      <c r="P652" s="60"/>
      <c r="Q652" s="60"/>
      <c r="R652" s="52">
        <f ca="1">SUMIF('4.1製品別資材価格'!$A:$C,A652,'4.1製品別資材価格'!$C:$C)</f>
        <v>0</v>
      </c>
      <c r="S652" s="60" t="s">
        <v>531</v>
      </c>
      <c r="T652" s="60" t="s">
        <v>531</v>
      </c>
      <c r="U652" s="46">
        <f>IFERROR(SUMIF('4.4製品課実績'!$A:$A,'4.仕掛品(製品課)'!A652,'4.4製品課実績'!D:D),"")</f>
        <v>0</v>
      </c>
      <c r="V652" s="60" t="s">
        <v>531</v>
      </c>
      <c r="W652" s="46"/>
      <c r="X652" s="46">
        <f t="shared" si="138"/>
        <v>0</v>
      </c>
      <c r="Y652" s="60" t="s">
        <v>531</v>
      </c>
      <c r="Z652" s="60" t="s">
        <v>531</v>
      </c>
      <c r="AA652" s="46">
        <f>IFERROR(SUMIF('[1]3.外注加工費'!N:N,A:A,'[1]3.外注加工費'!S:S),"")</f>
        <v>0</v>
      </c>
      <c r="AB652" s="46"/>
      <c r="AC652" s="46"/>
      <c r="AD652" s="46">
        <f t="shared" si="140"/>
        <v>0</v>
      </c>
      <c r="AE652" s="46">
        <f t="shared" si="141"/>
        <v>0</v>
      </c>
      <c r="AF652" s="52">
        <f t="shared" si="142"/>
        <v>0</v>
      </c>
      <c r="AG652" s="46">
        <f t="shared" si="143"/>
        <v>0</v>
      </c>
      <c r="AH652" s="46">
        <f t="shared" si="144"/>
        <v>0</v>
      </c>
      <c r="AI652" s="46">
        <f>IFERROR(SUMIFS('4.3期末全在庫'!$G:$G,'4.3期末全在庫'!$B:$B,'4.仕掛品(製品課)'!A652,'4.3期末全在庫'!$K:$K,"半製品"),"")</f>
        <v>0</v>
      </c>
      <c r="AJ652" s="47"/>
      <c r="AK652" s="46">
        <f t="shared" si="139"/>
        <v>0</v>
      </c>
      <c r="AL652" s="48"/>
      <c r="AM652" s="50"/>
      <c r="AN652" s="7"/>
      <c r="AO652" s="4" t="e">
        <v>#N/A</v>
      </c>
      <c r="AQ652" s="3">
        <f t="shared" ca="1" si="145"/>
        <v>0</v>
      </c>
    </row>
    <row r="653" spans="1:43" ht="13.5" customHeight="1">
      <c r="A653" s="59">
        <v>20231000064</v>
      </c>
      <c r="B653" s="51" t="s">
        <v>717</v>
      </c>
      <c r="C653" s="41" t="s">
        <v>481</v>
      </c>
      <c r="D653" s="41"/>
      <c r="E653" s="41" t="s">
        <v>541</v>
      </c>
      <c r="F653" s="41" t="s">
        <v>481</v>
      </c>
      <c r="G653" s="42"/>
      <c r="H653" s="43">
        <v>0</v>
      </c>
      <c r="I653" s="43"/>
      <c r="J653" s="43">
        <v>0</v>
      </c>
      <c r="K653" s="46">
        <f>IFERROR(SUMIF('[1]3.外注加工費'!N:N,A:A,'[1]3.外注加工費'!P:P),"")</f>
        <v>9963</v>
      </c>
      <c r="L653" s="60" t="s">
        <v>531</v>
      </c>
      <c r="M653" s="60" t="s">
        <v>531</v>
      </c>
      <c r="N653" s="60"/>
      <c r="O653" s="60"/>
      <c r="P653" s="60"/>
      <c r="Q653" s="60"/>
      <c r="R653" s="52">
        <f ca="1">SUMIF('4.1製品別資材価格'!$A:$C,A653,'4.1製品別資材価格'!$C:$C)</f>
        <v>0</v>
      </c>
      <c r="S653" s="60" t="s">
        <v>531</v>
      </c>
      <c r="T653" s="60" t="s">
        <v>531</v>
      </c>
      <c r="U653" s="46">
        <f>IFERROR(SUMIF('4.4製品課実績'!$A:$A,'4.仕掛品(製品課)'!A653,'4.4製品課実績'!D:D),"")</f>
        <v>0</v>
      </c>
      <c r="V653" s="60" t="s">
        <v>531</v>
      </c>
      <c r="W653" s="46"/>
      <c r="X653" s="46">
        <f t="shared" si="138"/>
        <v>0</v>
      </c>
      <c r="Y653" s="60" t="s">
        <v>531</v>
      </c>
      <c r="Z653" s="60" t="s">
        <v>531</v>
      </c>
      <c r="AA653" s="46">
        <f ca="1">IFERROR(SUMIF('[1]3.外注加工費'!N:N,A:A,'[1]3.外注加工費'!S:S),"")</f>
        <v>8172001.4485182408</v>
      </c>
      <c r="AB653" s="46"/>
      <c r="AC653" s="46"/>
      <c r="AD653" s="46">
        <f t="shared" si="140"/>
        <v>9963</v>
      </c>
      <c r="AE653" s="46">
        <f t="shared" ca="1" si="141"/>
        <v>8172001.4485182408</v>
      </c>
      <c r="AF653" s="52">
        <f t="shared" ca="1" si="142"/>
        <v>820.23501440512302</v>
      </c>
      <c r="AG653" s="46">
        <f t="shared" si="143"/>
        <v>0</v>
      </c>
      <c r="AH653" s="46">
        <f t="shared" ca="1" si="144"/>
        <v>0</v>
      </c>
      <c r="AI653" s="46">
        <f>IFERROR(SUMIFS('4.3期末全在庫'!$G:$G,'4.3期末全在庫'!$B:$B,'4.仕掛品(製品課)'!A653,'4.3期末全在庫'!$K:$K,"半製品"),"")</f>
        <v>0</v>
      </c>
      <c r="AJ653" s="47"/>
      <c r="AK653" s="46">
        <f t="shared" ca="1" si="139"/>
        <v>0</v>
      </c>
      <c r="AL653" s="48"/>
      <c r="AM653" s="50"/>
      <c r="AN653" s="7"/>
      <c r="AO653" s="4" t="e">
        <v>#N/A</v>
      </c>
      <c r="AQ653" s="3" t="str">
        <f t="shared" ca="1" si="145"/>
        <v>ok</v>
      </c>
    </row>
    <row r="654" spans="1:43" ht="13.5" customHeight="1">
      <c r="A654" s="59">
        <v>20230300006</v>
      </c>
      <c r="B654" s="51" t="s">
        <v>718</v>
      </c>
      <c r="C654" s="41" t="s">
        <v>481</v>
      </c>
      <c r="D654" s="41"/>
      <c r="E654" s="41" t="s">
        <v>541</v>
      </c>
      <c r="F654" s="41" t="s">
        <v>541</v>
      </c>
      <c r="G654" s="61" t="s">
        <v>531</v>
      </c>
      <c r="H654" s="43">
        <v>0</v>
      </c>
      <c r="I654" s="43"/>
      <c r="J654" s="43">
        <v>0</v>
      </c>
      <c r="K654" s="46">
        <f>IFERROR(SUMIF('[1]3.外注加工費'!N:N,A:A,'[1]3.外注加工費'!P:P),"")</f>
        <v>562060</v>
      </c>
      <c r="L654" s="60" t="s">
        <v>531</v>
      </c>
      <c r="M654" s="60" t="s">
        <v>531</v>
      </c>
      <c r="N654" s="60"/>
      <c r="O654" s="60"/>
      <c r="P654" s="60"/>
      <c r="Q654" s="60"/>
      <c r="R654" s="52">
        <f ca="1">SUMIF('4.1製品別資材価格'!$A:$C,A654,'4.1製品別資材価格'!$C:$C)</f>
        <v>0</v>
      </c>
      <c r="S654" s="60" t="s">
        <v>531</v>
      </c>
      <c r="T654" s="60" t="s">
        <v>531</v>
      </c>
      <c r="U654" s="46">
        <f>IFERROR(SUMIF('4.4製品課実績'!$A:$A,'4.仕掛品(製品課)'!A654,'4.4製品課実績'!D:D),"")</f>
        <v>0</v>
      </c>
      <c r="V654" s="60" t="s">
        <v>531</v>
      </c>
      <c r="W654" s="46"/>
      <c r="X654" s="46">
        <f t="shared" si="138"/>
        <v>0</v>
      </c>
      <c r="Y654" s="60" t="s">
        <v>531</v>
      </c>
      <c r="Z654" s="60" t="s">
        <v>531</v>
      </c>
      <c r="AA654" s="46">
        <f ca="1">IFERROR(SUMIF('[1]3.外注加工費'!N:N,A:A,'[1]3.外注加工費'!S:S),"")</f>
        <v>37824086.149990112</v>
      </c>
      <c r="AB654" s="46"/>
      <c r="AC654" s="46"/>
      <c r="AD654" s="46">
        <f t="shared" si="140"/>
        <v>562060</v>
      </c>
      <c r="AE654" s="46">
        <f t="shared" ca="1" si="141"/>
        <v>37824086.149990112</v>
      </c>
      <c r="AF654" s="52">
        <f t="shared" ca="1" si="142"/>
        <v>67.29545982633546</v>
      </c>
      <c r="AG654" s="46">
        <f t="shared" si="143"/>
        <v>0</v>
      </c>
      <c r="AH654" s="46">
        <f t="shared" ca="1" si="144"/>
        <v>0</v>
      </c>
      <c r="AI654" s="46">
        <f>IFERROR(SUMIFS('4.3期末全在庫'!$G:$G,'4.3期末全在庫'!$B:$B,'4.仕掛品(製品課)'!A654,'4.3期末全在庫'!$K:$K,"半製品"),"")</f>
        <v>0</v>
      </c>
      <c r="AJ654" s="47"/>
      <c r="AK654" s="46">
        <f t="shared" ca="1" si="139"/>
        <v>0</v>
      </c>
      <c r="AL654" s="48"/>
      <c r="AM654" s="50"/>
      <c r="AN654" s="7"/>
      <c r="AO654" s="4" t="e">
        <v>#N/A</v>
      </c>
      <c r="AQ654" s="3" t="str">
        <f t="shared" ca="1" si="145"/>
        <v>ok</v>
      </c>
    </row>
    <row r="655" spans="1:43" ht="13.5" customHeight="1">
      <c r="A655" s="59">
        <v>20220500006</v>
      </c>
      <c r="B655" s="51" t="s">
        <v>719</v>
      </c>
      <c r="C655" s="41" t="s">
        <v>481</v>
      </c>
      <c r="D655" s="41"/>
      <c r="E655" s="41" t="s">
        <v>541</v>
      </c>
      <c r="F655" s="41" t="s">
        <v>481</v>
      </c>
      <c r="G655" s="42"/>
      <c r="H655" s="43">
        <v>0</v>
      </c>
      <c r="I655" s="43"/>
      <c r="J655" s="43">
        <v>0</v>
      </c>
      <c r="K655" s="46">
        <f>IFERROR(SUMIF('[1]3.外注加工費'!N:N,A:A,'[1]3.外注加工費'!P:P),"")</f>
        <v>0</v>
      </c>
      <c r="L655" s="60" t="s">
        <v>531</v>
      </c>
      <c r="M655" s="60" t="s">
        <v>531</v>
      </c>
      <c r="N655" s="60"/>
      <c r="O655" s="60"/>
      <c r="P655" s="60"/>
      <c r="Q655" s="60"/>
      <c r="R655" s="52">
        <f ca="1">SUMIF('4.1製品別資材価格'!$A:$C,A655,'4.1製品別資材価格'!$C:$C)</f>
        <v>0</v>
      </c>
      <c r="S655" s="60" t="s">
        <v>531</v>
      </c>
      <c r="T655" s="60" t="s">
        <v>531</v>
      </c>
      <c r="U655" s="46">
        <f>IFERROR(SUMIF('4.4製品課実績'!$A:$A,'4.仕掛品(製品課)'!A655,'4.4製品課実績'!D:D),"")</f>
        <v>0</v>
      </c>
      <c r="V655" s="60" t="s">
        <v>531</v>
      </c>
      <c r="W655" s="46"/>
      <c r="X655" s="46">
        <f t="shared" si="138"/>
        <v>0</v>
      </c>
      <c r="Y655" s="60" t="s">
        <v>531</v>
      </c>
      <c r="Z655" s="60" t="s">
        <v>531</v>
      </c>
      <c r="AA655" s="46" t="str">
        <f ca="1">IFERROR(SUMIF('[1]3.外注加工費'!N:N,A:A,'[1]3.外注加工費'!S:S),"")</f>
        <v/>
      </c>
      <c r="AB655" s="46"/>
      <c r="AC655" s="46"/>
      <c r="AD655" s="46">
        <f t="shared" si="140"/>
        <v>0</v>
      </c>
      <c r="AE655" s="46">
        <f t="shared" ca="1" si="141"/>
        <v>0</v>
      </c>
      <c r="AF655" s="52">
        <f t="shared" ca="1" si="142"/>
        <v>0</v>
      </c>
      <c r="AG655" s="46">
        <f t="shared" si="143"/>
        <v>0</v>
      </c>
      <c r="AH655" s="46">
        <f t="shared" ca="1" si="144"/>
        <v>0</v>
      </c>
      <c r="AI655" s="46">
        <f>IFERROR(SUMIFS('4.3期末全在庫'!$G:$G,'4.3期末全在庫'!$B:$B,'4.仕掛品(製品課)'!A655,'4.3期末全在庫'!$K:$K,"半製品"),"")</f>
        <v>0</v>
      </c>
      <c r="AJ655" s="47"/>
      <c r="AK655" s="46">
        <f t="shared" ca="1" si="139"/>
        <v>0</v>
      </c>
      <c r="AL655" s="48"/>
      <c r="AM655" s="50"/>
      <c r="AN655" s="7"/>
      <c r="AO655" s="4" t="e">
        <v>#N/A</v>
      </c>
      <c r="AQ655" s="3">
        <f t="shared" ca="1" si="145"/>
        <v>0</v>
      </c>
    </row>
    <row r="656" spans="1:43" ht="13.5" customHeight="1">
      <c r="A656" s="59">
        <v>20240100003</v>
      </c>
      <c r="B656" s="51" t="s">
        <v>720</v>
      </c>
      <c r="C656" s="41" t="s">
        <v>481</v>
      </c>
      <c r="D656" s="41"/>
      <c r="E656" s="41" t="s">
        <v>541</v>
      </c>
      <c r="F656" s="41" t="s">
        <v>541</v>
      </c>
      <c r="G656" s="61" t="s">
        <v>531</v>
      </c>
      <c r="H656" s="43">
        <v>0</v>
      </c>
      <c r="I656" s="43"/>
      <c r="J656" s="43">
        <v>0</v>
      </c>
      <c r="K656" s="46">
        <f>IFERROR(SUMIF('[1]3.外注加工費'!N:N,A:A,'[1]3.外注加工費'!P:P),"")</f>
        <v>21600</v>
      </c>
      <c r="L656" s="60" t="s">
        <v>531</v>
      </c>
      <c r="M656" s="60" t="s">
        <v>531</v>
      </c>
      <c r="N656" s="60"/>
      <c r="O656" s="60"/>
      <c r="P656" s="60"/>
      <c r="Q656" s="60"/>
      <c r="R656" s="52">
        <f ca="1">SUMIF('4.1製品別資材価格'!$A:$C,A656,'4.1製品別資材価格'!$C:$C)</f>
        <v>0</v>
      </c>
      <c r="S656" s="60" t="s">
        <v>531</v>
      </c>
      <c r="T656" s="60" t="s">
        <v>531</v>
      </c>
      <c r="U656" s="46">
        <f>IFERROR(SUMIF('4.4製品課実績'!$A:$A,'4.仕掛品(製品課)'!A656,'4.4製品課実績'!D:D),"")</f>
        <v>0</v>
      </c>
      <c r="V656" s="60" t="s">
        <v>531</v>
      </c>
      <c r="W656" s="46"/>
      <c r="X656" s="46">
        <f t="shared" si="138"/>
        <v>0</v>
      </c>
      <c r="Y656" s="60" t="s">
        <v>531</v>
      </c>
      <c r="Z656" s="60" t="s">
        <v>531</v>
      </c>
      <c r="AA656" s="46">
        <f>IFERROR(SUMIF('[1]3.外注加工費'!N:N,A:A,'[1]3.外注加工費'!S:S),"")</f>
        <v>4730400</v>
      </c>
      <c r="AB656" s="46"/>
      <c r="AC656" s="46"/>
      <c r="AD656" s="46">
        <f>K656-N656-AB656</f>
        <v>21600</v>
      </c>
      <c r="AE656" s="46">
        <f>IFERROR(SUM(J656,T656,V656,Z656,AA656,X656)/(AD656+(AI656*AJ656))*AD656+(SUM(M656)/(AD656+AI656)*AD656),SUM(J656,M656,T656,V656,Z656,AA656,X656)-AK656)</f>
        <v>4730400</v>
      </c>
      <c r="AF656" s="52">
        <f>IF(ISERROR(AE656/AD656),0,(AE656/AD656))</f>
        <v>219</v>
      </c>
      <c r="AG656" s="46">
        <f>AI656-((H656+K656)-AB656-AD656)</f>
        <v>0</v>
      </c>
      <c r="AH656" s="46">
        <f>-AF656*AG656</f>
        <v>0</v>
      </c>
      <c r="AI656" s="46">
        <f>IFERROR(SUMIFS('4.3期末全在庫'!$G:$G,'4.3期末全在庫'!$B:$B,'4.仕掛品(製品課)'!A656,'4.3期末全在庫'!$K:$K,"半製品"),"")</f>
        <v>0</v>
      </c>
      <c r="AJ656" s="47"/>
      <c r="AK656" s="46">
        <f>IFERROR(SUM(J656,T656,V656,Z656,AA656,X656)/(AD656+(AI656*AJ656))*(AI656*AJ656)+(SUM(M656)/(AD656+AI656)*AI656),0)</f>
        <v>0</v>
      </c>
      <c r="AL656" s="48"/>
      <c r="AM656" s="50"/>
      <c r="AN656" s="7"/>
      <c r="AO656" s="4" t="e">
        <v>#N/A</v>
      </c>
      <c r="AQ656" s="3" t="str">
        <f t="shared" ca="1" si="145"/>
        <v>ok</v>
      </c>
    </row>
    <row r="657" spans="1:43" ht="13.5" customHeight="1">
      <c r="A657" s="59">
        <v>20230900056</v>
      </c>
      <c r="B657" s="51" t="s">
        <v>721</v>
      </c>
      <c r="C657" s="41" t="s">
        <v>481</v>
      </c>
      <c r="D657" s="41"/>
      <c r="E657" s="41" t="s">
        <v>541</v>
      </c>
      <c r="F657" s="41" t="s">
        <v>481</v>
      </c>
      <c r="G657" s="42"/>
      <c r="H657" s="43">
        <v>0</v>
      </c>
      <c r="I657" s="43"/>
      <c r="J657" s="43">
        <v>0</v>
      </c>
      <c r="K657" s="46">
        <f>IFERROR(SUMIF('[1]3.外注加工費'!N:N,A:A,'[1]3.外注加工費'!P:P),"")</f>
        <v>364428</v>
      </c>
      <c r="L657" s="60" t="s">
        <v>531</v>
      </c>
      <c r="M657" s="60" t="s">
        <v>531</v>
      </c>
      <c r="N657" s="60"/>
      <c r="O657" s="60"/>
      <c r="P657" s="60"/>
      <c r="Q657" s="60"/>
      <c r="R657" s="52">
        <f ca="1">SUMIF('4.1製品別資材価格'!$A:$C,A657,'4.1製品別資材価格'!$C:$C)</f>
        <v>0</v>
      </c>
      <c r="S657" s="60" t="s">
        <v>531</v>
      </c>
      <c r="T657" s="60" t="s">
        <v>531</v>
      </c>
      <c r="U657" s="46">
        <f>IFERROR(SUMIF('4.4製品課実績'!$A:$A,'4.仕掛品(製品課)'!A657,'4.4製品課実績'!D:D),"")</f>
        <v>0</v>
      </c>
      <c r="V657" s="60" t="s">
        <v>531</v>
      </c>
      <c r="W657" s="46"/>
      <c r="X657" s="46">
        <f>$X$747/$W$747*W657</f>
        <v>0</v>
      </c>
      <c r="Y657" s="60" t="s">
        <v>531</v>
      </c>
      <c r="Z657" s="60" t="s">
        <v>531</v>
      </c>
      <c r="AA657" s="46">
        <f ca="1">IFERROR(SUMIF('[1]3.外注加工費'!N:N,A:A,'[1]3.外注加工費'!S:S),"")</f>
        <v>28048916.642341536</v>
      </c>
      <c r="AB657" s="46"/>
      <c r="AC657" s="46"/>
      <c r="AD657" s="46">
        <f>K657-N657-AB657</f>
        <v>364428</v>
      </c>
      <c r="AE657" s="46">
        <f ca="1">IFERROR(SUM(J657,T657,V657,Z657,AA657,X657)/(AD657+(AI657*AJ657))*AD657+(SUM(M657)/(AD657+AI657)*AD657),SUM(J657,M657,T657,V657,Z657,AA657,X657)-AK657)</f>
        <v>28048916.642341536</v>
      </c>
      <c r="AF657" s="52">
        <f ca="1">IF(ISERROR(AE657/AD657),0,(AE657/AD657))</f>
        <v>76.966963686493727</v>
      </c>
      <c r="AG657" s="46">
        <f>AI657-((H657+K657)-AB657-AD657)</f>
        <v>0</v>
      </c>
      <c r="AH657" s="46">
        <f ca="1">-AF657*AG657</f>
        <v>0</v>
      </c>
      <c r="AI657" s="46">
        <f>IFERROR(SUMIFS('4.3期末全在庫'!$G:$G,'4.3期末全在庫'!$B:$B,'4.仕掛品(製品課)'!A657,'4.3期末全在庫'!$K:$K,"半製品"),"")</f>
        <v>0</v>
      </c>
      <c r="AJ657" s="47"/>
      <c r="AK657" s="46">
        <f ca="1">IFERROR(SUM(J657,T657,V657,Z657,AA657,X657)/(AD657+(AI657*AJ657))*(AI657*AJ657)+(SUM(M657)/(AD657+AI657)*AI657),0)</f>
        <v>0</v>
      </c>
      <c r="AL657" s="48"/>
      <c r="AM657" s="50"/>
      <c r="AN657" s="7"/>
      <c r="AO657" s="4" t="e">
        <v>#N/A</v>
      </c>
      <c r="AQ657" s="3" t="str">
        <f t="shared" ca="1" si="145"/>
        <v>ok</v>
      </c>
    </row>
    <row r="658" spans="1:43" ht="13.5" customHeight="1">
      <c r="A658" s="59">
        <v>20230900057</v>
      </c>
      <c r="B658" s="51" t="s">
        <v>722</v>
      </c>
      <c r="C658" s="41" t="s">
        <v>481</v>
      </c>
      <c r="D658" s="41"/>
      <c r="E658" s="41" t="s">
        <v>541</v>
      </c>
      <c r="F658" s="41" t="s">
        <v>541</v>
      </c>
      <c r="G658" s="61" t="s">
        <v>531</v>
      </c>
      <c r="H658" s="43">
        <v>0</v>
      </c>
      <c r="I658" s="43"/>
      <c r="J658" s="43">
        <v>0</v>
      </c>
      <c r="K658" s="46">
        <f>IFERROR(SUMIF('[1]3.外注加工費'!N:N,A:A,'[1]3.外注加工費'!P:P),"")</f>
        <v>2160</v>
      </c>
      <c r="L658" s="60" t="s">
        <v>531</v>
      </c>
      <c r="M658" s="60" t="s">
        <v>531</v>
      </c>
      <c r="N658" s="60"/>
      <c r="O658" s="60"/>
      <c r="P658" s="60"/>
      <c r="Q658" s="60"/>
      <c r="R658" s="52">
        <f ca="1">SUMIF('4.1製品別資材価格'!$A:$C,A658,'4.1製品別資材価格'!$C:$C)</f>
        <v>0</v>
      </c>
      <c r="S658" s="60" t="s">
        <v>531</v>
      </c>
      <c r="T658" s="60" t="s">
        <v>531</v>
      </c>
      <c r="U658" s="46">
        <f>IFERROR(SUMIF('4.4製品課実績'!$A:$A,'4.仕掛品(製品課)'!A658,'4.4製品課実績'!D:D),"")</f>
        <v>0</v>
      </c>
      <c r="V658" s="60" t="s">
        <v>531</v>
      </c>
      <c r="W658" s="46"/>
      <c r="X658" s="46">
        <f>$X$747/$W$747*W658</f>
        <v>0</v>
      </c>
      <c r="Y658" s="60" t="s">
        <v>531</v>
      </c>
      <c r="Z658" s="60" t="s">
        <v>531</v>
      </c>
      <c r="AA658" s="46">
        <f ca="1">IFERROR(SUMIF('[1]3.外注加工費'!N:N,A:A,'[1]3.外注加工費'!S:S),"")</f>
        <v>1512679.9533594344</v>
      </c>
      <c r="AB658" s="46"/>
      <c r="AC658" s="46"/>
      <c r="AD658" s="46">
        <f>K658-N658-AB658</f>
        <v>2160</v>
      </c>
      <c r="AE658" s="46">
        <f ca="1">IFERROR(SUM(J658,T658,V658,Z658,AA658,X658)/(AD658+(AI658*AJ658))*AD658+(SUM(M658)/(AD658+AI658)*AD658),SUM(J658,M658,T658,V658,Z658,AA658,X658)-AK658)</f>
        <v>1512679.9533594344</v>
      </c>
      <c r="AF658" s="52">
        <f ca="1">IF(ISERROR(AE658/AD658),0,(AE658/AD658))</f>
        <v>700.31479322196037</v>
      </c>
      <c r="AG658" s="46">
        <f>AI658-((H658+K658)-AB658-AD658)</f>
        <v>0</v>
      </c>
      <c r="AH658" s="46">
        <f ca="1">-AF658*AG658</f>
        <v>0</v>
      </c>
      <c r="AI658" s="46">
        <f>IFERROR(SUMIFS('4.3期末全在庫'!$G:$G,'4.3期末全在庫'!$B:$B,'4.仕掛品(製品課)'!A658,'4.3期末全在庫'!$K:$K,"半製品"),"")</f>
        <v>0</v>
      </c>
      <c r="AJ658" s="47"/>
      <c r="AK658" s="46">
        <f ca="1">IFERROR(SUM(J658,T658,V658,Z658,AA658,X658)/(AD658+(AI658*AJ658))*(AI658*AJ658)+(SUM(M658)/(AD658+AI658)*AI658),0)</f>
        <v>0</v>
      </c>
      <c r="AL658" s="48"/>
      <c r="AM658" s="50"/>
      <c r="AN658" s="7"/>
      <c r="AO658" s="4" t="e">
        <v>#N/A</v>
      </c>
      <c r="AQ658" s="3" t="str">
        <f t="shared" ref="AQ658:AQ721" ca="1" si="146">IF(SUM(H658:AK658)=0,0,"ok")</f>
        <v>ok</v>
      </c>
    </row>
    <row r="659" spans="1:43" ht="13.5" customHeight="1">
      <c r="A659" s="59">
        <v>20220200011</v>
      </c>
      <c r="B659" s="51" t="s">
        <v>723</v>
      </c>
      <c r="C659" s="41" t="s">
        <v>481</v>
      </c>
      <c r="D659" s="41"/>
      <c r="E659" s="41" t="s">
        <v>481</v>
      </c>
      <c r="F659" s="41" t="s">
        <v>481</v>
      </c>
      <c r="G659" s="42"/>
      <c r="H659" s="43">
        <v>0</v>
      </c>
      <c r="I659" s="49"/>
      <c r="J659" s="43">
        <v>0</v>
      </c>
      <c r="K659" s="46">
        <f>IFERROR(SUMIF('[1]3.外注加工費'!N:N,A:A,'[1]3.外注加工費'!P:P),"")</f>
        <v>0</v>
      </c>
      <c r="L659" s="60"/>
      <c r="M659" s="60"/>
      <c r="N659" s="46"/>
      <c r="O659" s="60"/>
      <c r="P659" s="60"/>
      <c r="Q659" s="60"/>
      <c r="R659" s="52"/>
      <c r="S659" s="60"/>
      <c r="T659" s="60"/>
      <c r="U659" s="46"/>
      <c r="V659" s="60"/>
      <c r="W659" s="46"/>
      <c r="X659" s="46"/>
      <c r="Y659" s="60"/>
      <c r="Z659" s="60"/>
      <c r="AA659" s="46">
        <f ca="1">IFERROR(SUMIF('[1]3.外注加工費'!N:N,A:A,'[1]3.外注加工費'!S:S),"")</f>
        <v>0</v>
      </c>
      <c r="AB659" s="46"/>
      <c r="AC659" s="46"/>
      <c r="AD659" s="46">
        <f>K659-N659-AB659</f>
        <v>0</v>
      </c>
      <c r="AE659" s="46">
        <f ca="1">IFERROR(SUM(J659,T659,V659,Z659,AA659,X659)/(AD659+(AI659*AJ659))*AD659+(SUM(M659)/(AD659+AI659)*AD659),SUM(J659,M659,T659,V659,Z659,AA659,X659)-AK659)</f>
        <v>0</v>
      </c>
      <c r="AF659" s="52">
        <f ca="1">IF(ISERROR(AE659/AD659),0,(AE659/AD659))</f>
        <v>0</v>
      </c>
      <c r="AG659" s="46">
        <f>AI659-((H659+K659)-AB659-AD659)</f>
        <v>0</v>
      </c>
      <c r="AH659" s="46">
        <f ca="1">-AF659*AG659</f>
        <v>0</v>
      </c>
      <c r="AI659" s="46">
        <f>IFERROR(SUMIFS('4.3期末全在庫'!$G:$G,'4.3期末全在庫'!$B:$B,'4.仕掛品(製品課)'!A659,'4.3期末全在庫'!$K:$K,"半製品"),"")</f>
        <v>0</v>
      </c>
      <c r="AJ659" s="47"/>
      <c r="AK659" s="46">
        <f ca="1">IFERROR(SUM(J659,T659,V659,Z659,AA659,X659)/(AD659+(AI659*AJ659))*(AI659*AJ659)+(SUM(M659)/(AD659+AI659)*AI659),0)</f>
        <v>0</v>
      </c>
      <c r="AL659" s="48"/>
      <c r="AM659" s="50"/>
      <c r="AN659" s="7"/>
      <c r="AQ659" s="3">
        <f t="shared" ca="1" si="146"/>
        <v>0</v>
      </c>
    </row>
    <row r="660" spans="1:43" ht="13.5" customHeight="1">
      <c r="A660" s="59">
        <v>20231100077</v>
      </c>
      <c r="B660" s="51" t="s">
        <v>724</v>
      </c>
      <c r="C660" s="41" t="s">
        <v>481</v>
      </c>
      <c r="D660" s="41"/>
      <c r="E660" s="41" t="s">
        <v>481</v>
      </c>
      <c r="F660" s="41" t="s">
        <v>481</v>
      </c>
      <c r="G660" s="42"/>
      <c r="H660" s="43">
        <v>0</v>
      </c>
      <c r="I660" s="49"/>
      <c r="J660" s="43">
        <v>0</v>
      </c>
      <c r="K660" s="46">
        <f>IFERROR(SUMIF('[1]3.外注加工費'!N:N,A:A,'[1]3.外注加工費'!P:P),"")</f>
        <v>311562</v>
      </c>
      <c r="L660" s="60"/>
      <c r="M660" s="60"/>
      <c r="N660" s="46"/>
      <c r="O660" s="60"/>
      <c r="P660" s="60"/>
      <c r="Q660" s="60"/>
      <c r="R660" s="52"/>
      <c r="S660" s="60"/>
      <c r="T660" s="60"/>
      <c r="U660" s="46"/>
      <c r="V660" s="60"/>
      <c r="W660" s="46"/>
      <c r="X660" s="46"/>
      <c r="Y660" s="60"/>
      <c r="Z660" s="60"/>
      <c r="AA660" s="46">
        <f ca="1">IFERROR(SUMIF('[1]3.外注加工費'!N:N,A:A,'[1]3.外注加工費'!S:S),"")</f>
        <v>5303232.2278642785</v>
      </c>
      <c r="AB660" s="46"/>
      <c r="AC660" s="46"/>
      <c r="AD660" s="46">
        <f>K660-N660-AB660</f>
        <v>311562</v>
      </c>
      <c r="AE660" s="46">
        <f ca="1">IFERROR(SUM(J660,T660,V660,Z660,AA660,X660)/(AD660+(AI660*AJ660))*AD660+(SUM(M660)/(AD660+AI660)*AD660),SUM(J660,M660,T660,V660,Z660,AA660,X660)-AK660)</f>
        <v>5303232.2278642785</v>
      </c>
      <c r="AF660" s="52">
        <f ca="1">IF(ISERROR(AE660/AD660),0,(AE660/AD660))</f>
        <v>17.021434667463549</v>
      </c>
      <c r="AG660" s="46">
        <f>AI660-((H660+K660)-AB660-AD660)</f>
        <v>0</v>
      </c>
      <c r="AH660" s="46">
        <f ca="1">-AF660*AG660</f>
        <v>0</v>
      </c>
      <c r="AI660" s="46">
        <f>IFERROR(SUMIFS('4.3期末全在庫'!$G:$G,'4.3期末全在庫'!$B:$B,'4.仕掛品(製品課)'!A660,'4.3期末全在庫'!$K:$K,"半製品"),"")</f>
        <v>0</v>
      </c>
      <c r="AJ660" s="47"/>
      <c r="AK660" s="46">
        <f ca="1">IFERROR(SUM(J660,T660,V660,Z660,AA660,X660)/(AD660+(AI660*AJ660))*(AI660*AJ660)+(SUM(M660)/(AD660+AI660)*AI660),0)</f>
        <v>0</v>
      </c>
      <c r="AL660" s="48"/>
      <c r="AM660" s="50"/>
      <c r="AN660" s="7"/>
      <c r="AQ660" s="3" t="str">
        <f t="shared" ca="1" si="146"/>
        <v>ok</v>
      </c>
    </row>
    <row r="661" spans="1:43" ht="13.5" customHeight="1">
      <c r="A661" s="59">
        <v>20240800027</v>
      </c>
      <c r="B661" s="51" t="s">
        <v>725</v>
      </c>
      <c r="C661" s="41" t="s">
        <v>481</v>
      </c>
      <c r="D661" s="41"/>
      <c r="E661" s="41" t="s">
        <v>481</v>
      </c>
      <c r="F661" s="41" t="s">
        <v>481</v>
      </c>
      <c r="G661" s="42"/>
      <c r="H661" s="43">
        <v>0</v>
      </c>
      <c r="I661" s="49"/>
      <c r="J661" s="43">
        <v>0</v>
      </c>
      <c r="K661" s="46">
        <f>IFERROR(SUMIF('[1]3.外注加工費'!N:N,A:A,'[1]3.外注加工費'!P:P),"")</f>
        <v>19620</v>
      </c>
      <c r="L661" s="60"/>
      <c r="M661" s="60"/>
      <c r="N661" s="46"/>
      <c r="O661" s="60"/>
      <c r="P661" s="60"/>
      <c r="Q661" s="60"/>
      <c r="R661" s="52"/>
      <c r="S661" s="60"/>
      <c r="T661" s="60"/>
      <c r="U661" s="46"/>
      <c r="V661" s="60"/>
      <c r="W661" s="46"/>
      <c r="X661" s="46"/>
      <c r="Y661" s="60"/>
      <c r="Z661" s="60"/>
      <c r="AA661" s="46">
        <f ca="1">IFERROR(SUMIF('[1]3.外注加工費'!N:N,A:A,'[1]3.外注加工費'!S:S),"")</f>
        <v>23957523.567265317</v>
      </c>
      <c r="AB661" s="46"/>
      <c r="AC661" s="46"/>
      <c r="AD661" s="46">
        <f t="shared" ref="AD661:AD689" si="147">K661-N661-AB661</f>
        <v>19620</v>
      </c>
      <c r="AE661" s="46">
        <f t="shared" ref="AE661:AE689" ca="1" si="148">IFERROR(SUM(J661,T661,V661,Z661,AA661,X661)/(AD661+(AI661*AJ661))*AD661+(SUM(M661)/(AD661+AI661)*AD661),SUM(J661,M661,T661,V661,Z661,AA661,X661)-AK661)</f>
        <v>23957523.567265317</v>
      </c>
      <c r="AF661" s="52">
        <f t="shared" ref="AF661:AF689" ca="1" si="149">IF(ISERROR(AE661/AD661),0,(AE661/AD661))</f>
        <v>1221.0766344171925</v>
      </c>
      <c r="AG661" s="46">
        <f t="shared" ref="AG661:AG689" si="150">AI661-((H661+K661)-AB661-AD661)</f>
        <v>0</v>
      </c>
      <c r="AH661" s="46">
        <f t="shared" ref="AH661:AH689" ca="1" si="151">-AF661*AG661</f>
        <v>0</v>
      </c>
      <c r="AI661" s="46">
        <f>IFERROR(SUMIFS('4.3期末全在庫'!$G:$G,'4.3期末全在庫'!$B:$B,'4.仕掛品(製品課)'!A661,'4.3期末全在庫'!$K:$K,"半製品"),"")</f>
        <v>0</v>
      </c>
      <c r="AJ661" s="47"/>
      <c r="AK661" s="46">
        <f t="shared" ref="AK661:AK689" ca="1" si="152">IFERROR(SUM(J661,T661,V661,Z661,AA661,X661)/(AD661+(AI661*AJ661))*(AI661*AJ661)+(SUM(M661)/(AD661+AI661)*AI661),0)</f>
        <v>0</v>
      </c>
      <c r="AL661" s="48"/>
      <c r="AM661" s="50"/>
      <c r="AN661" s="7"/>
      <c r="AQ661" s="3" t="str">
        <f t="shared" ca="1" si="146"/>
        <v>ok</v>
      </c>
    </row>
    <row r="662" spans="1:43" ht="13.5" customHeight="1">
      <c r="A662" s="59">
        <v>20250400008</v>
      </c>
      <c r="B662" s="51" t="s">
        <v>726</v>
      </c>
      <c r="C662" s="41" t="s">
        <v>481</v>
      </c>
      <c r="D662" s="41"/>
      <c r="E662" s="41" t="s">
        <v>481</v>
      </c>
      <c r="F662" s="41" t="s">
        <v>481</v>
      </c>
      <c r="G662" s="42"/>
      <c r="H662" s="43">
        <v>0</v>
      </c>
      <c r="I662" s="49"/>
      <c r="J662" s="43">
        <v>0</v>
      </c>
      <c r="K662" s="46">
        <f>IFERROR(SUMIF('[1]3.外注加工費'!N:N,A:A,'[1]3.外注加工費'!P:P),"")</f>
        <v>4746</v>
      </c>
      <c r="L662" s="60"/>
      <c r="M662" s="60"/>
      <c r="N662" s="46"/>
      <c r="O662" s="60"/>
      <c r="P662" s="60"/>
      <c r="Q662" s="60"/>
      <c r="R662" s="52"/>
      <c r="S662" s="60"/>
      <c r="T662" s="60"/>
      <c r="U662" s="46"/>
      <c r="V662" s="60"/>
      <c r="W662" s="46"/>
      <c r="X662" s="46"/>
      <c r="Y662" s="60"/>
      <c r="Z662" s="60"/>
      <c r="AA662" s="46">
        <f>IFERROR(SUMIF('[1]3.外注加工費'!N:N,A:A,'[1]3.外注加工費'!S:S),"")</f>
        <v>3546046.3604244618</v>
      </c>
      <c r="AB662" s="46"/>
      <c r="AC662" s="46"/>
      <c r="AD662" s="46">
        <f t="shared" si="147"/>
        <v>4746</v>
      </c>
      <c r="AE662" s="46">
        <f t="shared" si="148"/>
        <v>3546046.3604244618</v>
      </c>
      <c r="AF662" s="52">
        <f t="shared" si="149"/>
        <v>747.16526768319886</v>
      </c>
      <c r="AG662" s="46">
        <f t="shared" si="150"/>
        <v>0</v>
      </c>
      <c r="AH662" s="46">
        <f t="shared" si="151"/>
        <v>0</v>
      </c>
      <c r="AI662" s="46">
        <f>IFERROR(SUMIFS('4.3期末全在庫'!$G:$G,'4.3期末全在庫'!$B:$B,'4.仕掛品(製品課)'!A662,'4.3期末全在庫'!$K:$K,"半製品"),"")</f>
        <v>0</v>
      </c>
      <c r="AJ662" s="47"/>
      <c r="AK662" s="46">
        <f t="shared" si="152"/>
        <v>0</v>
      </c>
      <c r="AL662" s="48"/>
      <c r="AM662" s="50"/>
      <c r="AN662" s="7"/>
      <c r="AQ662" s="3" t="str">
        <f t="shared" si="146"/>
        <v>ok</v>
      </c>
    </row>
    <row r="663" spans="1:43" ht="13.5" customHeight="1">
      <c r="A663" s="59">
        <v>20250400007</v>
      </c>
      <c r="B663" s="51" t="s">
        <v>727</v>
      </c>
      <c r="C663" s="41" t="s">
        <v>481</v>
      </c>
      <c r="D663" s="41"/>
      <c r="E663" s="41" t="s">
        <v>481</v>
      </c>
      <c r="F663" s="41" t="s">
        <v>481</v>
      </c>
      <c r="G663" s="42"/>
      <c r="H663" s="43">
        <v>0</v>
      </c>
      <c r="I663" s="49"/>
      <c r="J663" s="43">
        <v>0</v>
      </c>
      <c r="K663" s="46">
        <f>IFERROR(SUMIF('[1]3.外注加工費'!N:N,A:A,'[1]3.外注加工費'!P:P),"")</f>
        <v>3849</v>
      </c>
      <c r="L663" s="60"/>
      <c r="M663" s="60"/>
      <c r="N663" s="46"/>
      <c r="O663" s="60"/>
      <c r="P663" s="60"/>
      <c r="Q663" s="60"/>
      <c r="R663" s="52"/>
      <c r="S663" s="60"/>
      <c r="T663" s="60"/>
      <c r="U663" s="46"/>
      <c r="V663" s="60"/>
      <c r="W663" s="46"/>
      <c r="X663" s="46"/>
      <c r="Y663" s="60"/>
      <c r="Z663" s="60"/>
      <c r="AA663" s="46">
        <f>IFERROR(SUMIF('[1]3.外注加工費'!N:N,A:A,'[1]3.外注加工費'!S:S),"")</f>
        <v>2315191.6580497208</v>
      </c>
      <c r="AB663" s="46"/>
      <c r="AC663" s="46"/>
      <c r="AD663" s="46">
        <f t="shared" si="147"/>
        <v>3849</v>
      </c>
      <c r="AE663" s="46">
        <f t="shared" si="148"/>
        <v>2315191.6580497208</v>
      </c>
      <c r="AF663" s="52">
        <f t="shared" si="149"/>
        <v>601.50471760190203</v>
      </c>
      <c r="AG663" s="46">
        <f t="shared" si="150"/>
        <v>0</v>
      </c>
      <c r="AH663" s="46">
        <f t="shared" si="151"/>
        <v>0</v>
      </c>
      <c r="AI663" s="46">
        <f>IFERROR(SUMIFS('4.3期末全在庫'!$G:$G,'4.3期末全在庫'!$B:$B,'4.仕掛品(製品課)'!A663,'4.3期末全在庫'!$K:$K,"半製品"),"")</f>
        <v>0</v>
      </c>
      <c r="AJ663" s="47"/>
      <c r="AK663" s="46">
        <f t="shared" si="152"/>
        <v>0</v>
      </c>
      <c r="AL663" s="48"/>
      <c r="AM663" s="50"/>
      <c r="AN663" s="7"/>
      <c r="AQ663" s="3" t="str">
        <f t="shared" si="146"/>
        <v>ok</v>
      </c>
    </row>
    <row r="664" spans="1:43" ht="13.5" customHeight="1">
      <c r="A664" s="59">
        <v>20250400006</v>
      </c>
      <c r="B664" s="51" t="s">
        <v>728</v>
      </c>
      <c r="C664" s="41" t="s">
        <v>481</v>
      </c>
      <c r="D664" s="41"/>
      <c r="E664" s="41" t="s">
        <v>481</v>
      </c>
      <c r="F664" s="41" t="s">
        <v>481</v>
      </c>
      <c r="G664" s="42"/>
      <c r="H664" s="43">
        <v>0</v>
      </c>
      <c r="I664" s="49"/>
      <c r="J664" s="43">
        <v>0</v>
      </c>
      <c r="K664" s="46">
        <f>IFERROR(SUMIF('[1]3.外注加工費'!N:N,A:A,'[1]3.外注加工費'!P:P),"")</f>
        <v>4922</v>
      </c>
      <c r="L664" s="60"/>
      <c r="M664" s="60"/>
      <c r="N664" s="46"/>
      <c r="O664" s="60"/>
      <c r="P664" s="60"/>
      <c r="Q664" s="60"/>
      <c r="R664" s="52"/>
      <c r="S664" s="60"/>
      <c r="T664" s="60"/>
      <c r="U664" s="46"/>
      <c r="V664" s="60"/>
      <c r="W664" s="46"/>
      <c r="X664" s="46"/>
      <c r="Y664" s="60"/>
      <c r="Z664" s="60"/>
      <c r="AA664" s="46">
        <f>IFERROR(SUMIF('[1]3.外注加工費'!N:N,A:A,'[1]3.外注加工費'!S:S),"")</f>
        <v>1882615.4535075699</v>
      </c>
      <c r="AB664" s="46"/>
      <c r="AC664" s="46"/>
      <c r="AD664" s="46">
        <f t="shared" si="147"/>
        <v>4922</v>
      </c>
      <c r="AE664" s="46">
        <f t="shared" si="148"/>
        <v>1882615.4535075699</v>
      </c>
      <c r="AF664" s="52">
        <f t="shared" si="149"/>
        <v>382.48993366671471</v>
      </c>
      <c r="AG664" s="46">
        <f t="shared" si="150"/>
        <v>0</v>
      </c>
      <c r="AH664" s="46">
        <f t="shared" si="151"/>
        <v>0</v>
      </c>
      <c r="AI664" s="46">
        <f>IFERROR(SUMIFS('4.3期末全在庫'!$G:$G,'4.3期末全在庫'!$B:$B,'4.仕掛品(製品課)'!A664,'4.3期末全在庫'!$K:$K,"半製品"),"")</f>
        <v>0</v>
      </c>
      <c r="AJ664" s="47"/>
      <c r="AK664" s="46">
        <f t="shared" si="152"/>
        <v>0</v>
      </c>
      <c r="AL664" s="48"/>
      <c r="AM664" s="50"/>
      <c r="AN664" s="7"/>
      <c r="AQ664" s="3" t="str">
        <f t="shared" si="146"/>
        <v>ok</v>
      </c>
    </row>
    <row r="665" spans="1:43" ht="13.5" customHeight="1">
      <c r="A665" s="59">
        <v>20250400009</v>
      </c>
      <c r="B665" s="51" t="s">
        <v>729</v>
      </c>
      <c r="C665" s="41" t="s">
        <v>481</v>
      </c>
      <c r="D665" s="41"/>
      <c r="E665" s="41" t="s">
        <v>481</v>
      </c>
      <c r="F665" s="41" t="s">
        <v>481</v>
      </c>
      <c r="G665" s="42"/>
      <c r="H665" s="43">
        <v>0</v>
      </c>
      <c r="I665" s="49"/>
      <c r="J665" s="43">
        <v>0</v>
      </c>
      <c r="K665" s="46">
        <f>IFERROR(SUMIF('[1]3.外注加工費'!N:N,A:A,'[1]3.外注加工費'!P:P),"")</f>
        <v>7948</v>
      </c>
      <c r="L665" s="60"/>
      <c r="M665" s="60"/>
      <c r="N665" s="46"/>
      <c r="O665" s="60"/>
      <c r="P665" s="60"/>
      <c r="Q665" s="60"/>
      <c r="R665" s="52"/>
      <c r="S665" s="60"/>
      <c r="T665" s="60"/>
      <c r="U665" s="46"/>
      <c r="V665" s="60"/>
      <c r="W665" s="46"/>
      <c r="X665" s="46"/>
      <c r="Y665" s="60"/>
      <c r="Z665" s="60"/>
      <c r="AA665" s="46">
        <f>IFERROR(SUMIF('[1]3.外注加工費'!N:N,A:A,'[1]3.外注加工費'!S:S),"")</f>
        <v>2623587.5280182473</v>
      </c>
      <c r="AB665" s="46"/>
      <c r="AC665" s="46"/>
      <c r="AD665" s="46">
        <f t="shared" si="147"/>
        <v>7948</v>
      </c>
      <c r="AE665" s="46">
        <f t="shared" si="148"/>
        <v>2623587.5280182473</v>
      </c>
      <c r="AF665" s="52">
        <f t="shared" si="149"/>
        <v>330.09405234250721</v>
      </c>
      <c r="AG665" s="46">
        <f t="shared" si="150"/>
        <v>0</v>
      </c>
      <c r="AH665" s="46">
        <f t="shared" si="151"/>
        <v>0</v>
      </c>
      <c r="AI665" s="46">
        <f>IFERROR(SUMIFS('4.3期末全在庫'!$G:$G,'4.3期末全在庫'!$B:$B,'4.仕掛品(製品課)'!A665,'4.3期末全在庫'!$K:$K,"半製品"),"")</f>
        <v>0</v>
      </c>
      <c r="AJ665" s="47"/>
      <c r="AK665" s="46">
        <f t="shared" si="152"/>
        <v>0</v>
      </c>
      <c r="AL665" s="48"/>
      <c r="AM665" s="50"/>
      <c r="AN665" s="7"/>
      <c r="AQ665" s="3" t="str">
        <f t="shared" si="146"/>
        <v>ok</v>
      </c>
    </row>
    <row r="666" spans="1:43" ht="13.5" customHeight="1">
      <c r="A666" s="59">
        <v>20230600096</v>
      </c>
      <c r="B666" s="51" t="s">
        <v>730</v>
      </c>
      <c r="C666" s="41" t="s">
        <v>481</v>
      </c>
      <c r="D666" s="41"/>
      <c r="E666" s="41" t="s">
        <v>481</v>
      </c>
      <c r="F666" s="41" t="s">
        <v>481</v>
      </c>
      <c r="G666" s="42"/>
      <c r="H666" s="43">
        <v>0</v>
      </c>
      <c r="I666" s="49"/>
      <c r="J666" s="43">
        <v>0</v>
      </c>
      <c r="K666" s="46">
        <f>IFERROR(SUMIF('[1]3.外注加工費'!N:N,A:A,'[1]3.外注加工費'!P:P),"")</f>
        <v>5510</v>
      </c>
      <c r="L666" s="60"/>
      <c r="M666" s="60"/>
      <c r="N666" s="46"/>
      <c r="O666" s="60"/>
      <c r="P666" s="60"/>
      <c r="Q666" s="60"/>
      <c r="R666" s="52"/>
      <c r="S666" s="60"/>
      <c r="T666" s="60"/>
      <c r="U666" s="46"/>
      <c r="V666" s="60"/>
      <c r="W666" s="46"/>
      <c r="X666" s="46"/>
      <c r="Y666" s="60"/>
      <c r="Z666" s="60"/>
      <c r="AA666" s="46">
        <f ca="1">IFERROR(SUMIF('[1]3.外注加工費'!N:N,A:A,'[1]3.外注加工費'!S:S),"")</f>
        <v>1016963.44027278</v>
      </c>
      <c r="AB666" s="46"/>
      <c r="AC666" s="46"/>
      <c r="AD666" s="46">
        <f t="shared" si="147"/>
        <v>5510</v>
      </c>
      <c r="AE666" s="46">
        <f t="shared" ca="1" si="148"/>
        <v>1016963.44027278</v>
      </c>
      <c r="AF666" s="52">
        <f t="shared" ca="1" si="149"/>
        <v>184.56686756311797</v>
      </c>
      <c r="AG666" s="46">
        <f t="shared" si="150"/>
        <v>0</v>
      </c>
      <c r="AH666" s="46">
        <f t="shared" ca="1" si="151"/>
        <v>0</v>
      </c>
      <c r="AI666" s="46">
        <f>IFERROR(SUMIFS('4.3期末全在庫'!$G:$G,'4.3期末全在庫'!$B:$B,'4.仕掛品(製品課)'!A666,'4.3期末全在庫'!$K:$K,"半製品"),"")</f>
        <v>0</v>
      </c>
      <c r="AJ666" s="47"/>
      <c r="AK666" s="46">
        <f t="shared" ca="1" si="152"/>
        <v>0</v>
      </c>
      <c r="AL666" s="48"/>
      <c r="AM666" s="50"/>
      <c r="AN666" s="7"/>
      <c r="AQ666" s="3" t="str">
        <f t="shared" ca="1" si="146"/>
        <v>ok</v>
      </c>
    </row>
    <row r="667" spans="1:43" ht="13.5" customHeight="1">
      <c r="A667" s="59">
        <v>20240800028</v>
      </c>
      <c r="B667" s="51" t="s">
        <v>731</v>
      </c>
      <c r="C667" s="41" t="s">
        <v>481</v>
      </c>
      <c r="D667" s="41"/>
      <c r="E667" s="41" t="s">
        <v>481</v>
      </c>
      <c r="F667" s="41" t="s">
        <v>481</v>
      </c>
      <c r="G667" s="42"/>
      <c r="H667" s="43">
        <v>0</v>
      </c>
      <c r="I667" s="49"/>
      <c r="J667" s="43">
        <v>0</v>
      </c>
      <c r="K667" s="46">
        <f>IFERROR(SUMIF('[1]3.外注加工費'!N:N,A:A,'[1]3.外注加工費'!P:P),"")</f>
        <v>50622</v>
      </c>
      <c r="L667" s="60"/>
      <c r="M667" s="60"/>
      <c r="N667" s="46"/>
      <c r="O667" s="60"/>
      <c r="P667" s="60"/>
      <c r="Q667" s="60"/>
      <c r="R667" s="52"/>
      <c r="S667" s="60"/>
      <c r="T667" s="60"/>
      <c r="U667" s="46"/>
      <c r="V667" s="60"/>
      <c r="W667" s="46"/>
      <c r="X667" s="46"/>
      <c r="Y667" s="60"/>
      <c r="Z667" s="60"/>
      <c r="AA667" s="46">
        <f ca="1">IFERROR(SUMIF('[1]3.外注加工費'!N:N,A:A,'[1]3.外注加工費'!S:S),"")</f>
        <v>48664589.761656113</v>
      </c>
      <c r="AB667" s="46"/>
      <c r="AC667" s="46"/>
      <c r="AD667" s="46">
        <f t="shared" si="147"/>
        <v>50622</v>
      </c>
      <c r="AE667" s="46">
        <f t="shared" ca="1" si="148"/>
        <v>48664589.761656113</v>
      </c>
      <c r="AF667" s="52">
        <f t="shared" ca="1" si="149"/>
        <v>961.33281501434385</v>
      </c>
      <c r="AG667" s="46">
        <f t="shared" si="150"/>
        <v>0</v>
      </c>
      <c r="AH667" s="46">
        <f t="shared" ca="1" si="151"/>
        <v>0</v>
      </c>
      <c r="AI667" s="46">
        <f>IFERROR(SUMIFS('4.3期末全在庫'!$G:$G,'4.3期末全在庫'!$B:$B,'4.仕掛品(製品課)'!A667,'4.3期末全在庫'!$K:$K,"半製品"),"")</f>
        <v>0</v>
      </c>
      <c r="AJ667" s="47"/>
      <c r="AK667" s="46">
        <f t="shared" ca="1" si="152"/>
        <v>0</v>
      </c>
      <c r="AL667" s="48"/>
      <c r="AM667" s="50"/>
      <c r="AN667" s="7"/>
      <c r="AQ667" s="3" t="str">
        <f t="shared" ca="1" si="146"/>
        <v>ok</v>
      </c>
    </row>
    <row r="668" spans="1:43" ht="13.5" customHeight="1">
      <c r="A668" s="59" t="s">
        <v>733</v>
      </c>
      <c r="B668" s="51" t="s">
        <v>735</v>
      </c>
      <c r="C668" s="41" t="s">
        <v>481</v>
      </c>
      <c r="D668" s="41"/>
      <c r="E668" s="41" t="s">
        <v>481</v>
      </c>
      <c r="F668" s="41" t="s">
        <v>481</v>
      </c>
      <c r="G668" s="42"/>
      <c r="H668" s="43">
        <v>0</v>
      </c>
      <c r="I668" s="49"/>
      <c r="J668" s="43">
        <v>0</v>
      </c>
      <c r="K668" s="46">
        <f>IFERROR(SUMIF('[1]3.外注加工費'!N:N,A:A,'[1]3.外注加工費'!P:P),"")</f>
        <v>633300</v>
      </c>
      <c r="L668" s="60"/>
      <c r="M668" s="60"/>
      <c r="N668" s="46"/>
      <c r="O668" s="60"/>
      <c r="P668" s="60"/>
      <c r="Q668" s="60"/>
      <c r="R668" s="52"/>
      <c r="S668" s="60"/>
      <c r="T668" s="60"/>
      <c r="U668" s="46"/>
      <c r="V668" s="60"/>
      <c r="W668" s="46"/>
      <c r="X668" s="46"/>
      <c r="Y668" s="60"/>
      <c r="Z668" s="60"/>
      <c r="AA668" s="46">
        <f ca="1">IFERROR(SUMIF('[1]3.外注加工費'!N:N,A:A,'[1]3.外注加工費'!S:S),"")</f>
        <v>46410695.958066329</v>
      </c>
      <c r="AB668" s="46"/>
      <c r="AC668" s="46"/>
      <c r="AD668" s="46">
        <f t="shared" si="147"/>
        <v>633300</v>
      </c>
      <c r="AE668" s="46">
        <f t="shared" ca="1" si="148"/>
        <v>46410695.958066337</v>
      </c>
      <c r="AF668" s="52">
        <f t="shared" ca="1" si="149"/>
        <v>73.283903297120375</v>
      </c>
      <c r="AG668" s="46">
        <f t="shared" si="150"/>
        <v>0</v>
      </c>
      <c r="AH668" s="46">
        <f t="shared" ca="1" si="151"/>
        <v>0</v>
      </c>
      <c r="AI668" s="46">
        <f>IFERROR(SUMIFS('4.3期末全在庫'!$G:$G,'4.3期末全在庫'!$B:$B,'4.仕掛品(製品課)'!A668,'4.3期末全在庫'!$K:$K,"半製品"),"")</f>
        <v>0</v>
      </c>
      <c r="AJ668" s="47"/>
      <c r="AK668" s="46">
        <f t="shared" ca="1" si="152"/>
        <v>0</v>
      </c>
      <c r="AL668" s="48"/>
      <c r="AM668" s="50"/>
      <c r="AN668" s="7"/>
      <c r="AQ668" s="3" t="str">
        <f t="shared" ca="1" si="146"/>
        <v>ok</v>
      </c>
    </row>
    <row r="669" spans="1:43" ht="13.5" customHeight="1">
      <c r="A669" s="59" t="s">
        <v>737</v>
      </c>
      <c r="B669" s="51" t="s">
        <v>739</v>
      </c>
      <c r="C669" s="41" t="s">
        <v>481</v>
      </c>
      <c r="D669" s="41"/>
      <c r="E669" s="41" t="s">
        <v>481</v>
      </c>
      <c r="F669" s="41" t="s">
        <v>481</v>
      </c>
      <c r="G669" s="42"/>
      <c r="H669" s="43">
        <v>0</v>
      </c>
      <c r="I669" s="49"/>
      <c r="J669" s="43">
        <v>0</v>
      </c>
      <c r="K669" s="46">
        <f>IFERROR(SUMIF('[1]3.外注加工費'!N:N,A:A,'[1]3.外注加工費'!P:P),"")</f>
        <v>13166</v>
      </c>
      <c r="L669" s="60"/>
      <c r="M669" s="60"/>
      <c r="N669" s="46"/>
      <c r="O669" s="60"/>
      <c r="P669" s="60"/>
      <c r="Q669" s="60"/>
      <c r="R669" s="52"/>
      <c r="S669" s="60"/>
      <c r="T669" s="60"/>
      <c r="U669" s="46"/>
      <c r="V669" s="60"/>
      <c r="W669" s="46"/>
      <c r="X669" s="46"/>
      <c r="Y669" s="60"/>
      <c r="Z669" s="60"/>
      <c r="AA669" s="46">
        <f ca="1">IFERROR(SUMIF('[1]3.外注加工費'!N:N,A:A,'[1]3.外注加工費'!S:S),"")</f>
        <v>40395299.124573931</v>
      </c>
      <c r="AB669" s="46"/>
      <c r="AC669" s="46"/>
      <c r="AD669" s="46">
        <f t="shared" si="147"/>
        <v>13166</v>
      </c>
      <c r="AE669" s="46">
        <f t="shared" ca="1" si="148"/>
        <v>40395299.124573931</v>
      </c>
      <c r="AF669" s="52">
        <f t="shared" ca="1" si="149"/>
        <v>3068.1527513727733</v>
      </c>
      <c r="AG669" s="46">
        <f t="shared" si="150"/>
        <v>0</v>
      </c>
      <c r="AH669" s="46">
        <f t="shared" ca="1" si="151"/>
        <v>0</v>
      </c>
      <c r="AI669" s="46">
        <f>IFERROR(SUMIFS('4.3期末全在庫'!$G:$G,'4.3期末全在庫'!$B:$B,'4.仕掛品(製品課)'!A669,'4.3期末全在庫'!$K:$K,"半製品"),"")</f>
        <v>0</v>
      </c>
      <c r="AJ669" s="47"/>
      <c r="AK669" s="46">
        <f t="shared" ca="1" si="152"/>
        <v>0</v>
      </c>
      <c r="AL669" s="48"/>
      <c r="AM669" s="50"/>
      <c r="AN669" s="7"/>
      <c r="AQ669" s="3" t="str">
        <f t="shared" ca="1" si="146"/>
        <v>ok</v>
      </c>
    </row>
    <row r="670" spans="1:43" ht="13.5" customHeight="1">
      <c r="A670" s="59">
        <v>20240500048</v>
      </c>
      <c r="B670" s="51" t="s">
        <v>740</v>
      </c>
      <c r="C670" s="41" t="s">
        <v>481</v>
      </c>
      <c r="D670" s="41"/>
      <c r="E670" s="41" t="s">
        <v>481</v>
      </c>
      <c r="F670" s="41" t="s">
        <v>481</v>
      </c>
      <c r="G670" s="42"/>
      <c r="H670" s="43">
        <v>0</v>
      </c>
      <c r="I670" s="49"/>
      <c r="J670" s="43">
        <v>0</v>
      </c>
      <c r="K670" s="46">
        <f>IFERROR(SUMIF('[1]3.外注加工費'!N:N,A:A,'[1]3.外注加工費'!P:P),"")</f>
        <v>491</v>
      </c>
      <c r="L670" s="60"/>
      <c r="M670" s="60"/>
      <c r="N670" s="46"/>
      <c r="O670" s="60"/>
      <c r="P670" s="60"/>
      <c r="Q670" s="60"/>
      <c r="R670" s="52"/>
      <c r="S670" s="60"/>
      <c r="T670" s="60"/>
      <c r="U670" s="46"/>
      <c r="V670" s="60"/>
      <c r="W670" s="46"/>
      <c r="X670" s="46"/>
      <c r="Y670" s="60"/>
      <c r="Z670" s="60"/>
      <c r="AA670" s="46">
        <f ca="1">IFERROR(SUMIF('[1]3.外注加工費'!N:N,A:A,'[1]3.外注加工費'!S:S),"")</f>
        <v>1843807.8335671201</v>
      </c>
      <c r="AB670" s="46"/>
      <c r="AC670" s="46"/>
      <c r="AD670" s="46">
        <f t="shared" si="147"/>
        <v>491</v>
      </c>
      <c r="AE670" s="46">
        <f t="shared" ca="1" si="148"/>
        <v>1843807.8335671201</v>
      </c>
      <c r="AF670" s="52">
        <f t="shared" ca="1" si="149"/>
        <v>3755.2094370002446</v>
      </c>
      <c r="AG670" s="46">
        <f t="shared" si="150"/>
        <v>0</v>
      </c>
      <c r="AH670" s="46">
        <f t="shared" ca="1" si="151"/>
        <v>0</v>
      </c>
      <c r="AI670" s="46">
        <f>IFERROR(SUMIFS('4.3期末全在庫'!$G:$G,'4.3期末全在庫'!$B:$B,'4.仕掛品(製品課)'!A670,'4.3期末全在庫'!$K:$K,"半製品"),"")</f>
        <v>0</v>
      </c>
      <c r="AJ670" s="47"/>
      <c r="AK670" s="46">
        <f t="shared" ca="1" si="152"/>
        <v>0</v>
      </c>
      <c r="AL670" s="48"/>
      <c r="AM670" s="50"/>
      <c r="AN670" s="7"/>
      <c r="AQ670" s="3" t="str">
        <f t="shared" ca="1" si="146"/>
        <v>ok</v>
      </c>
    </row>
    <row r="671" spans="1:43" ht="13.5" customHeight="1">
      <c r="A671" s="59">
        <v>20241000051</v>
      </c>
      <c r="B671" s="51" t="s">
        <v>741</v>
      </c>
      <c r="C671" s="41" t="s">
        <v>481</v>
      </c>
      <c r="D671" s="41"/>
      <c r="E671" s="41" t="s">
        <v>481</v>
      </c>
      <c r="F671" s="41" t="s">
        <v>481</v>
      </c>
      <c r="G671" s="42"/>
      <c r="H671" s="43">
        <v>0</v>
      </c>
      <c r="I671" s="49"/>
      <c r="J671" s="43">
        <v>0</v>
      </c>
      <c r="K671" s="46">
        <f>IFERROR(SUMIF('[1]3.外注加工費'!N:N,A:A,'[1]3.外注加工費'!P:P),"")</f>
        <v>1200</v>
      </c>
      <c r="L671" s="60"/>
      <c r="M671" s="60"/>
      <c r="N671" s="46"/>
      <c r="O671" s="60"/>
      <c r="P671" s="60"/>
      <c r="Q671" s="60"/>
      <c r="R671" s="52"/>
      <c r="S671" s="60"/>
      <c r="T671" s="60"/>
      <c r="U671" s="46"/>
      <c r="V671" s="60"/>
      <c r="W671" s="46"/>
      <c r="X671" s="46"/>
      <c r="Y671" s="60"/>
      <c r="Z671" s="60"/>
      <c r="AA671" s="46">
        <f>IFERROR(SUMIF('[1]3.外注加工費'!N:N,A:A,'[1]3.外注加工費'!S:S),"")</f>
        <v>456000</v>
      </c>
      <c r="AB671" s="46"/>
      <c r="AC671" s="46"/>
      <c r="AD671" s="46">
        <f t="shared" si="147"/>
        <v>1200</v>
      </c>
      <c r="AE671" s="46">
        <f t="shared" si="148"/>
        <v>456000</v>
      </c>
      <c r="AF671" s="52">
        <f t="shared" si="149"/>
        <v>380</v>
      </c>
      <c r="AG671" s="46">
        <f t="shared" si="150"/>
        <v>0</v>
      </c>
      <c r="AH671" s="46">
        <f t="shared" si="151"/>
        <v>0</v>
      </c>
      <c r="AI671" s="46">
        <f>IFERROR(SUMIFS('4.3期末全在庫'!$G:$G,'4.3期末全在庫'!$B:$B,'4.仕掛品(製品課)'!A671,'4.3期末全在庫'!$K:$K,"半製品"),"")</f>
        <v>0</v>
      </c>
      <c r="AJ671" s="47"/>
      <c r="AK671" s="46">
        <f t="shared" si="152"/>
        <v>0</v>
      </c>
      <c r="AL671" s="48"/>
      <c r="AM671" s="50"/>
      <c r="AN671" s="7"/>
      <c r="AQ671" s="3" t="str">
        <f t="shared" si="146"/>
        <v>ok</v>
      </c>
    </row>
    <row r="672" spans="1:43" ht="13.5" customHeight="1">
      <c r="A672" s="59">
        <v>20241000052</v>
      </c>
      <c r="B672" s="51" t="s">
        <v>742</v>
      </c>
      <c r="C672" s="41" t="s">
        <v>481</v>
      </c>
      <c r="D672" s="41"/>
      <c r="E672" s="41" t="s">
        <v>481</v>
      </c>
      <c r="F672" s="41" t="s">
        <v>481</v>
      </c>
      <c r="G672" s="42"/>
      <c r="H672" s="43">
        <v>0</v>
      </c>
      <c r="I672" s="49"/>
      <c r="J672" s="43">
        <v>0</v>
      </c>
      <c r="K672" s="46">
        <f>IFERROR(SUMIF('[1]3.外注加工費'!N:N,A:A,'[1]3.外注加工費'!P:P),"")</f>
        <v>1200</v>
      </c>
      <c r="L672" s="60"/>
      <c r="M672" s="60"/>
      <c r="N672" s="46"/>
      <c r="O672" s="60"/>
      <c r="P672" s="60"/>
      <c r="Q672" s="60"/>
      <c r="R672" s="52"/>
      <c r="S672" s="60"/>
      <c r="T672" s="60"/>
      <c r="U672" s="46"/>
      <c r="V672" s="60"/>
      <c r="W672" s="46"/>
      <c r="X672" s="46"/>
      <c r="Y672" s="60"/>
      <c r="Z672" s="60"/>
      <c r="AA672" s="46">
        <f>IFERROR(SUMIF('[1]3.外注加工費'!N:N,A:A,'[1]3.外注加工費'!S:S),"")</f>
        <v>456000</v>
      </c>
      <c r="AB672" s="46"/>
      <c r="AC672" s="46"/>
      <c r="AD672" s="46">
        <f t="shared" si="147"/>
        <v>1200</v>
      </c>
      <c r="AE672" s="46">
        <f t="shared" si="148"/>
        <v>456000</v>
      </c>
      <c r="AF672" s="52">
        <f t="shared" si="149"/>
        <v>380</v>
      </c>
      <c r="AG672" s="46">
        <f t="shared" si="150"/>
        <v>0</v>
      </c>
      <c r="AH672" s="46">
        <f t="shared" si="151"/>
        <v>0</v>
      </c>
      <c r="AI672" s="46">
        <f>IFERROR(SUMIFS('4.3期末全在庫'!$G:$G,'4.3期末全在庫'!$B:$B,'4.仕掛品(製品課)'!A672,'4.3期末全在庫'!$K:$K,"半製品"),"")</f>
        <v>0</v>
      </c>
      <c r="AJ672" s="47"/>
      <c r="AK672" s="46">
        <f t="shared" si="152"/>
        <v>0</v>
      </c>
      <c r="AL672" s="48"/>
      <c r="AM672" s="50"/>
      <c r="AN672" s="7"/>
      <c r="AQ672" s="3" t="str">
        <f t="shared" si="146"/>
        <v>ok</v>
      </c>
    </row>
    <row r="673" spans="1:43" ht="13.5" customHeight="1">
      <c r="A673" s="59">
        <v>20241000053</v>
      </c>
      <c r="B673" s="51" t="s">
        <v>743</v>
      </c>
      <c r="C673" s="41" t="s">
        <v>481</v>
      </c>
      <c r="D673" s="41"/>
      <c r="E673" s="41" t="s">
        <v>481</v>
      </c>
      <c r="F673" s="41" t="s">
        <v>481</v>
      </c>
      <c r="G673" s="42"/>
      <c r="H673" s="43">
        <v>0</v>
      </c>
      <c r="I673" s="49"/>
      <c r="J673" s="43">
        <v>0</v>
      </c>
      <c r="K673" s="46">
        <f>IFERROR(SUMIF('[1]3.外注加工費'!N:N,A:A,'[1]3.外注加工費'!P:P),"")</f>
        <v>1200</v>
      </c>
      <c r="L673" s="60"/>
      <c r="M673" s="60"/>
      <c r="N673" s="46"/>
      <c r="O673" s="60"/>
      <c r="P673" s="60"/>
      <c r="Q673" s="60"/>
      <c r="R673" s="52"/>
      <c r="S673" s="60"/>
      <c r="T673" s="60"/>
      <c r="U673" s="46"/>
      <c r="V673" s="60"/>
      <c r="W673" s="46"/>
      <c r="X673" s="46"/>
      <c r="Y673" s="60"/>
      <c r="Z673" s="60"/>
      <c r="AA673" s="46">
        <f>IFERROR(SUMIF('[1]3.外注加工費'!N:N,A:A,'[1]3.外注加工費'!S:S),"")</f>
        <v>456000</v>
      </c>
      <c r="AB673" s="46"/>
      <c r="AC673" s="46"/>
      <c r="AD673" s="46">
        <f t="shared" si="147"/>
        <v>1200</v>
      </c>
      <c r="AE673" s="46">
        <f t="shared" si="148"/>
        <v>456000</v>
      </c>
      <c r="AF673" s="52">
        <f t="shared" si="149"/>
        <v>380</v>
      </c>
      <c r="AG673" s="46">
        <f t="shared" si="150"/>
        <v>0</v>
      </c>
      <c r="AH673" s="46">
        <f t="shared" si="151"/>
        <v>0</v>
      </c>
      <c r="AI673" s="46">
        <f>IFERROR(SUMIFS('4.3期末全在庫'!$G:$G,'4.3期末全在庫'!$B:$B,'4.仕掛品(製品課)'!A673,'4.3期末全在庫'!$K:$K,"半製品"),"")</f>
        <v>0</v>
      </c>
      <c r="AJ673" s="47"/>
      <c r="AK673" s="46">
        <f t="shared" si="152"/>
        <v>0</v>
      </c>
      <c r="AL673" s="48"/>
      <c r="AM673" s="50"/>
      <c r="AN673" s="7"/>
      <c r="AQ673" s="3" t="str">
        <f t="shared" si="146"/>
        <v>ok</v>
      </c>
    </row>
    <row r="674" spans="1:43" ht="13.5" customHeight="1">
      <c r="A674" s="59">
        <v>20241000054</v>
      </c>
      <c r="B674" s="51" t="s">
        <v>744</v>
      </c>
      <c r="C674" s="41" t="s">
        <v>481</v>
      </c>
      <c r="D674" s="41"/>
      <c r="E674" s="41" t="s">
        <v>481</v>
      </c>
      <c r="F674" s="41" t="s">
        <v>481</v>
      </c>
      <c r="G674" s="42"/>
      <c r="H674" s="43">
        <v>0</v>
      </c>
      <c r="I674" s="49"/>
      <c r="J674" s="43">
        <v>0</v>
      </c>
      <c r="K674" s="46">
        <f>IFERROR(SUMIF('[1]3.外注加工費'!N:N,A:A,'[1]3.外注加工費'!P:P),"")</f>
        <v>1200</v>
      </c>
      <c r="L674" s="60"/>
      <c r="M674" s="60"/>
      <c r="N674" s="46"/>
      <c r="O674" s="60"/>
      <c r="P674" s="60"/>
      <c r="Q674" s="60"/>
      <c r="R674" s="52"/>
      <c r="S674" s="60"/>
      <c r="T674" s="60"/>
      <c r="U674" s="46"/>
      <c r="V674" s="60"/>
      <c r="W674" s="46"/>
      <c r="X674" s="46"/>
      <c r="Y674" s="60"/>
      <c r="Z674" s="60"/>
      <c r="AA674" s="46">
        <f>IFERROR(SUMIF('[1]3.外注加工費'!N:N,A:A,'[1]3.外注加工費'!S:S),"")</f>
        <v>456000</v>
      </c>
      <c r="AB674" s="46"/>
      <c r="AC674" s="46"/>
      <c r="AD674" s="46">
        <f t="shared" si="147"/>
        <v>1200</v>
      </c>
      <c r="AE674" s="46">
        <f t="shared" si="148"/>
        <v>456000</v>
      </c>
      <c r="AF674" s="52">
        <f t="shared" si="149"/>
        <v>380</v>
      </c>
      <c r="AG674" s="46">
        <f t="shared" si="150"/>
        <v>0</v>
      </c>
      <c r="AH674" s="46">
        <f t="shared" si="151"/>
        <v>0</v>
      </c>
      <c r="AI674" s="46">
        <f>IFERROR(SUMIFS('4.3期末全在庫'!$G:$G,'4.3期末全在庫'!$B:$B,'4.仕掛品(製品課)'!A674,'4.3期末全在庫'!$K:$K,"半製品"),"")</f>
        <v>0</v>
      </c>
      <c r="AJ674" s="47"/>
      <c r="AK674" s="46">
        <f t="shared" si="152"/>
        <v>0</v>
      </c>
      <c r="AL674" s="48"/>
      <c r="AM674" s="50"/>
      <c r="AN674" s="7"/>
      <c r="AQ674" s="3" t="str">
        <f t="shared" si="146"/>
        <v>ok</v>
      </c>
    </row>
    <row r="675" spans="1:43" ht="13.5" customHeight="1">
      <c r="A675" s="59">
        <v>20250300003</v>
      </c>
      <c r="B675" s="51" t="s">
        <v>745</v>
      </c>
      <c r="C675" s="41" t="s">
        <v>481</v>
      </c>
      <c r="D675" s="41"/>
      <c r="E675" s="41" t="s">
        <v>481</v>
      </c>
      <c r="F675" s="41" t="s">
        <v>481</v>
      </c>
      <c r="G675" s="42"/>
      <c r="H675" s="43">
        <v>0</v>
      </c>
      <c r="I675" s="49"/>
      <c r="J675" s="43">
        <v>0</v>
      </c>
      <c r="K675" s="46">
        <f>IFERROR(SUMIF('[1]3.外注加工費'!N:N,A:A,'[1]3.外注加工費'!P:P),"")</f>
        <v>5009</v>
      </c>
      <c r="L675" s="60"/>
      <c r="M675" s="60"/>
      <c r="N675" s="46"/>
      <c r="O675" s="60"/>
      <c r="P675" s="60"/>
      <c r="Q675" s="60"/>
      <c r="R675" s="52"/>
      <c r="S675" s="60"/>
      <c r="T675" s="60"/>
      <c r="U675" s="46"/>
      <c r="V675" s="60"/>
      <c r="W675" s="46"/>
      <c r="X675" s="46"/>
      <c r="Y675" s="60"/>
      <c r="Z675" s="60"/>
      <c r="AA675" s="46">
        <f>IFERROR(SUMIF('[1]3.外注加工費'!N:N,A:A,'[1]3.外注加工費'!S:S),"")</f>
        <v>175315</v>
      </c>
      <c r="AB675" s="46"/>
      <c r="AC675" s="46"/>
      <c r="AD675" s="46">
        <f t="shared" si="147"/>
        <v>5009</v>
      </c>
      <c r="AE675" s="46">
        <f t="shared" si="148"/>
        <v>175315</v>
      </c>
      <c r="AF675" s="52">
        <f t="shared" si="149"/>
        <v>35</v>
      </c>
      <c r="AG675" s="46">
        <f t="shared" si="150"/>
        <v>0</v>
      </c>
      <c r="AH675" s="46">
        <f t="shared" si="151"/>
        <v>0</v>
      </c>
      <c r="AI675" s="46">
        <f>IFERROR(SUMIFS('4.3期末全在庫'!$G:$G,'4.3期末全在庫'!$B:$B,'4.仕掛品(製品課)'!A675,'4.3期末全在庫'!$K:$K,"半製品"),"")</f>
        <v>0</v>
      </c>
      <c r="AJ675" s="47"/>
      <c r="AK675" s="46">
        <f t="shared" si="152"/>
        <v>0</v>
      </c>
      <c r="AL675" s="48"/>
      <c r="AM675" s="50"/>
      <c r="AN675" s="7"/>
      <c r="AQ675" s="3" t="str">
        <f t="shared" si="146"/>
        <v>ok</v>
      </c>
    </row>
    <row r="676" spans="1:43" ht="13.5" customHeight="1">
      <c r="A676" s="59">
        <v>20250300004</v>
      </c>
      <c r="B676" s="51" t="s">
        <v>746</v>
      </c>
      <c r="C676" s="41" t="s">
        <v>481</v>
      </c>
      <c r="D676" s="41"/>
      <c r="E676" s="41" t="s">
        <v>481</v>
      </c>
      <c r="F676" s="41" t="s">
        <v>481</v>
      </c>
      <c r="G676" s="42"/>
      <c r="H676" s="43">
        <v>0</v>
      </c>
      <c r="I676" s="49"/>
      <c r="J676" s="43">
        <v>0</v>
      </c>
      <c r="K676" s="46">
        <f>IFERROR(SUMIF('[1]3.外注加工費'!N:N,A:A,'[1]3.外注加工費'!P:P),"")</f>
        <v>5009</v>
      </c>
      <c r="L676" s="60"/>
      <c r="M676" s="60"/>
      <c r="N676" s="46"/>
      <c r="O676" s="60"/>
      <c r="P676" s="60"/>
      <c r="Q676" s="60"/>
      <c r="R676" s="52"/>
      <c r="S676" s="60"/>
      <c r="T676" s="60"/>
      <c r="U676" s="46"/>
      <c r="V676" s="60"/>
      <c r="W676" s="46"/>
      <c r="X676" s="46"/>
      <c r="Y676" s="60"/>
      <c r="Z676" s="60"/>
      <c r="AA676" s="46">
        <f>IFERROR(SUMIF('[1]3.外注加工費'!N:N,A:A,'[1]3.外注加工費'!S:S),"")</f>
        <v>175315</v>
      </c>
      <c r="AB676" s="46"/>
      <c r="AC676" s="46"/>
      <c r="AD676" s="46">
        <f t="shared" si="147"/>
        <v>5009</v>
      </c>
      <c r="AE676" s="46">
        <f t="shared" si="148"/>
        <v>175315</v>
      </c>
      <c r="AF676" s="52">
        <f t="shared" si="149"/>
        <v>35</v>
      </c>
      <c r="AG676" s="46">
        <f t="shared" si="150"/>
        <v>0</v>
      </c>
      <c r="AH676" s="46">
        <f t="shared" si="151"/>
        <v>0</v>
      </c>
      <c r="AI676" s="46">
        <f>IFERROR(SUMIFS('4.3期末全在庫'!$G:$G,'4.3期末全在庫'!$B:$B,'4.仕掛品(製品課)'!A676,'4.3期末全在庫'!$K:$K,"半製品"),"")</f>
        <v>0</v>
      </c>
      <c r="AJ676" s="47"/>
      <c r="AK676" s="46">
        <f t="shared" si="152"/>
        <v>0</v>
      </c>
      <c r="AL676" s="48"/>
      <c r="AM676" s="50"/>
      <c r="AN676" s="7"/>
      <c r="AQ676" s="3" t="str">
        <f t="shared" si="146"/>
        <v>ok</v>
      </c>
    </row>
    <row r="677" spans="1:43" ht="13.5" customHeight="1">
      <c r="A677" s="59">
        <v>20250300005</v>
      </c>
      <c r="B677" s="51" t="s">
        <v>747</v>
      </c>
      <c r="C677" s="41" t="s">
        <v>481</v>
      </c>
      <c r="D677" s="41"/>
      <c r="E677" s="41" t="s">
        <v>481</v>
      </c>
      <c r="F677" s="41" t="s">
        <v>481</v>
      </c>
      <c r="G677" s="42"/>
      <c r="H677" s="43">
        <v>0</v>
      </c>
      <c r="I677" s="49"/>
      <c r="J677" s="43">
        <v>0</v>
      </c>
      <c r="K677" s="46">
        <f>IFERROR(SUMIF('[1]3.外注加工費'!N:N,A:A,'[1]3.外注加工費'!P:P),"")</f>
        <v>5007</v>
      </c>
      <c r="L677" s="60"/>
      <c r="M677" s="60"/>
      <c r="N677" s="46"/>
      <c r="O677" s="60"/>
      <c r="P677" s="60"/>
      <c r="Q677" s="60"/>
      <c r="R677" s="52"/>
      <c r="S677" s="60"/>
      <c r="T677" s="60"/>
      <c r="U677" s="46"/>
      <c r="V677" s="60"/>
      <c r="W677" s="46"/>
      <c r="X677" s="46"/>
      <c r="Y677" s="60"/>
      <c r="Z677" s="60"/>
      <c r="AA677" s="46">
        <f>IFERROR(SUMIF('[1]3.外注加工費'!N:N,A:A,'[1]3.外注加工費'!S:S),"")</f>
        <v>175245</v>
      </c>
      <c r="AB677" s="46"/>
      <c r="AC677" s="46"/>
      <c r="AD677" s="46">
        <f t="shared" si="147"/>
        <v>5007</v>
      </c>
      <c r="AE677" s="46">
        <f t="shared" si="148"/>
        <v>175245</v>
      </c>
      <c r="AF677" s="52">
        <f t="shared" si="149"/>
        <v>35</v>
      </c>
      <c r="AG677" s="46">
        <f t="shared" si="150"/>
        <v>0</v>
      </c>
      <c r="AH677" s="46">
        <f t="shared" si="151"/>
        <v>0</v>
      </c>
      <c r="AI677" s="46">
        <f>IFERROR(SUMIFS('4.3期末全在庫'!$G:$G,'4.3期末全在庫'!$B:$B,'4.仕掛品(製品課)'!A677,'4.3期末全在庫'!$K:$K,"半製品"),"")</f>
        <v>0</v>
      </c>
      <c r="AJ677" s="47"/>
      <c r="AK677" s="46">
        <f t="shared" si="152"/>
        <v>0</v>
      </c>
      <c r="AL677" s="48"/>
      <c r="AM677" s="50"/>
      <c r="AN677" s="7"/>
      <c r="AQ677" s="3" t="str">
        <f t="shared" si="146"/>
        <v>ok</v>
      </c>
    </row>
    <row r="678" spans="1:43" ht="13.5" customHeight="1">
      <c r="A678" s="59">
        <v>20250300006</v>
      </c>
      <c r="B678" s="51" t="s">
        <v>748</v>
      </c>
      <c r="C678" s="41" t="s">
        <v>481</v>
      </c>
      <c r="D678" s="41"/>
      <c r="E678" s="41" t="s">
        <v>481</v>
      </c>
      <c r="F678" s="41" t="s">
        <v>481</v>
      </c>
      <c r="G678" s="42"/>
      <c r="H678" s="43">
        <v>0</v>
      </c>
      <c r="I678" s="49"/>
      <c r="J678" s="43">
        <v>0</v>
      </c>
      <c r="K678" s="46">
        <f>IFERROR(SUMIF('[1]3.外注加工費'!N:N,A:A,'[1]3.外注加工費'!P:P),"")</f>
        <v>5008</v>
      </c>
      <c r="L678" s="60"/>
      <c r="M678" s="60"/>
      <c r="N678" s="46"/>
      <c r="O678" s="60"/>
      <c r="P678" s="60"/>
      <c r="Q678" s="60"/>
      <c r="R678" s="52"/>
      <c r="S678" s="60"/>
      <c r="T678" s="60"/>
      <c r="U678" s="46"/>
      <c r="V678" s="60"/>
      <c r="W678" s="46"/>
      <c r="X678" s="46"/>
      <c r="Y678" s="60"/>
      <c r="Z678" s="60"/>
      <c r="AA678" s="46">
        <f>IFERROR(SUMIF('[1]3.外注加工費'!N:N,A:A,'[1]3.外注加工費'!S:S),"")</f>
        <v>175280</v>
      </c>
      <c r="AB678" s="46"/>
      <c r="AC678" s="46"/>
      <c r="AD678" s="46">
        <f t="shared" si="147"/>
        <v>5008</v>
      </c>
      <c r="AE678" s="46">
        <f t="shared" si="148"/>
        <v>175280</v>
      </c>
      <c r="AF678" s="52">
        <f t="shared" si="149"/>
        <v>35</v>
      </c>
      <c r="AG678" s="46">
        <f t="shared" si="150"/>
        <v>0</v>
      </c>
      <c r="AH678" s="46">
        <f t="shared" si="151"/>
        <v>0</v>
      </c>
      <c r="AI678" s="46">
        <f>IFERROR(SUMIFS('4.3期末全在庫'!$G:$G,'4.3期末全在庫'!$B:$B,'4.仕掛品(製品課)'!A678,'4.3期末全在庫'!$K:$K,"半製品"),"")</f>
        <v>0</v>
      </c>
      <c r="AJ678" s="47"/>
      <c r="AK678" s="46">
        <f t="shared" si="152"/>
        <v>0</v>
      </c>
      <c r="AL678" s="48"/>
      <c r="AM678" s="50"/>
      <c r="AN678" s="7"/>
      <c r="AQ678" s="3" t="str">
        <f t="shared" si="146"/>
        <v>ok</v>
      </c>
    </row>
    <row r="679" spans="1:43" ht="13.5" customHeight="1">
      <c r="A679" s="59">
        <v>20240700084</v>
      </c>
      <c r="B679" s="51" t="s">
        <v>749</v>
      </c>
      <c r="C679" s="41" t="s">
        <v>481</v>
      </c>
      <c r="D679" s="41"/>
      <c r="E679" s="41" t="s">
        <v>481</v>
      </c>
      <c r="F679" s="41" t="s">
        <v>481</v>
      </c>
      <c r="G679" s="42"/>
      <c r="H679" s="43">
        <v>0</v>
      </c>
      <c r="I679" s="49"/>
      <c r="J679" s="43">
        <v>0</v>
      </c>
      <c r="K679" s="46">
        <f>IFERROR(SUMIF('[1]3.外注加工費'!N:N,A:A,'[1]3.外注加工費'!P:P),"")</f>
        <v>520</v>
      </c>
      <c r="L679" s="60"/>
      <c r="M679" s="60"/>
      <c r="N679" s="46"/>
      <c r="O679" s="60"/>
      <c r="P679" s="60"/>
      <c r="Q679" s="60"/>
      <c r="R679" s="52"/>
      <c r="S679" s="60"/>
      <c r="T679" s="60"/>
      <c r="U679" s="46"/>
      <c r="V679" s="60"/>
      <c r="W679" s="46"/>
      <c r="X679" s="46"/>
      <c r="Y679" s="60"/>
      <c r="Z679" s="60"/>
      <c r="AA679" s="46">
        <f ca="1">IFERROR(SUMIF('[1]3.外注加工費'!N:N,A:A,'[1]3.外注加工費'!S:S),"")</f>
        <v>1430485.0601050381</v>
      </c>
      <c r="AB679" s="46"/>
      <c r="AC679" s="46"/>
      <c r="AD679" s="46">
        <f t="shared" si="147"/>
        <v>520</v>
      </c>
      <c r="AE679" s="46">
        <f t="shared" ca="1" si="148"/>
        <v>1430485.0601050381</v>
      </c>
      <c r="AF679" s="52">
        <f t="shared" ca="1" si="149"/>
        <v>2750.932807894304</v>
      </c>
      <c r="AG679" s="46">
        <f t="shared" si="150"/>
        <v>0</v>
      </c>
      <c r="AH679" s="46">
        <f t="shared" ca="1" si="151"/>
        <v>0</v>
      </c>
      <c r="AI679" s="46">
        <f>IFERROR(SUMIFS('4.3期末全在庫'!$G:$G,'4.3期末全在庫'!$B:$B,'4.仕掛品(製品課)'!A679,'4.3期末全在庫'!$K:$K,"半製品"),"")</f>
        <v>0</v>
      </c>
      <c r="AJ679" s="47"/>
      <c r="AK679" s="46">
        <f t="shared" ca="1" si="152"/>
        <v>0</v>
      </c>
      <c r="AL679" s="48"/>
      <c r="AM679" s="50"/>
      <c r="AN679" s="7"/>
      <c r="AQ679" s="3" t="str">
        <f t="shared" ca="1" si="146"/>
        <v>ok</v>
      </c>
    </row>
    <row r="680" spans="1:43" ht="13.5" customHeight="1">
      <c r="A680" s="59">
        <v>20240700083</v>
      </c>
      <c r="B680" s="51" t="s">
        <v>750</v>
      </c>
      <c r="C680" s="41" t="s">
        <v>481</v>
      </c>
      <c r="D680" s="41"/>
      <c r="E680" s="41" t="s">
        <v>481</v>
      </c>
      <c r="F680" s="41" t="s">
        <v>481</v>
      </c>
      <c r="G680" s="42"/>
      <c r="H680" s="43">
        <v>0</v>
      </c>
      <c r="I680" s="49"/>
      <c r="J680" s="43">
        <v>0</v>
      </c>
      <c r="K680" s="46">
        <f>IFERROR(SUMIF('[1]3.外注加工費'!N:N,A:A,'[1]3.外注加工費'!P:P),"")</f>
        <v>124</v>
      </c>
      <c r="L680" s="60"/>
      <c r="M680" s="60"/>
      <c r="N680" s="46"/>
      <c r="O680" s="60"/>
      <c r="P680" s="60"/>
      <c r="Q680" s="60"/>
      <c r="R680" s="52"/>
      <c r="S680" s="60"/>
      <c r="T680" s="60"/>
      <c r="U680" s="46"/>
      <c r="V680" s="60"/>
      <c r="W680" s="46"/>
      <c r="X680" s="46"/>
      <c r="Y680" s="60"/>
      <c r="Z680" s="60"/>
      <c r="AA680" s="46">
        <f ca="1">IFERROR(SUMIF('[1]3.外注加工費'!N:N,A:A,'[1]3.外注加工費'!S:S),"")</f>
        <v>541080.02538721066</v>
      </c>
      <c r="AB680" s="46"/>
      <c r="AC680" s="46"/>
      <c r="AD680" s="46">
        <f t="shared" si="147"/>
        <v>124</v>
      </c>
      <c r="AE680" s="46">
        <f t="shared" ca="1" si="148"/>
        <v>541080.02538721066</v>
      </c>
      <c r="AF680" s="52">
        <f t="shared" ca="1" si="149"/>
        <v>4363.5485918323438</v>
      </c>
      <c r="AG680" s="46">
        <f t="shared" si="150"/>
        <v>0</v>
      </c>
      <c r="AH680" s="46">
        <f t="shared" ca="1" si="151"/>
        <v>0</v>
      </c>
      <c r="AI680" s="46">
        <f>IFERROR(SUMIFS('4.3期末全在庫'!$G:$G,'4.3期末全在庫'!$B:$B,'4.仕掛品(製品課)'!A680,'4.3期末全在庫'!$K:$K,"半製品"),"")</f>
        <v>0</v>
      </c>
      <c r="AJ680" s="47"/>
      <c r="AK680" s="46">
        <f t="shared" ca="1" si="152"/>
        <v>0</v>
      </c>
      <c r="AL680" s="48"/>
      <c r="AM680" s="50"/>
      <c r="AN680" s="7"/>
      <c r="AQ680" s="3" t="str">
        <f t="shared" ca="1" si="146"/>
        <v>ok</v>
      </c>
    </row>
    <row r="681" spans="1:43" ht="13.5" customHeight="1">
      <c r="A681" s="59">
        <v>20241000056</v>
      </c>
      <c r="B681" s="51" t="s">
        <v>751</v>
      </c>
      <c r="C681" s="41" t="s">
        <v>481</v>
      </c>
      <c r="D681" s="41"/>
      <c r="E681" s="41" t="s">
        <v>481</v>
      </c>
      <c r="F681" s="41" t="s">
        <v>481</v>
      </c>
      <c r="G681" s="42"/>
      <c r="H681" s="43">
        <v>0</v>
      </c>
      <c r="I681" s="49"/>
      <c r="J681" s="43">
        <v>0</v>
      </c>
      <c r="K681" s="46">
        <f>IFERROR(SUMIF('[1]3.外注加工費'!N:N,A:A,'[1]3.外注加工費'!P:P),"")</f>
        <v>3000</v>
      </c>
      <c r="L681" s="60"/>
      <c r="M681" s="60"/>
      <c r="N681" s="46"/>
      <c r="O681" s="60"/>
      <c r="P681" s="60"/>
      <c r="Q681" s="60"/>
      <c r="R681" s="52"/>
      <c r="S681" s="60"/>
      <c r="T681" s="60"/>
      <c r="U681" s="46"/>
      <c r="V681" s="60"/>
      <c r="W681" s="46"/>
      <c r="X681" s="46"/>
      <c r="Y681" s="60"/>
      <c r="Z681" s="60"/>
      <c r="AA681" s="46">
        <f ca="1">IFERROR(SUMIF('[1]3.外注加工費'!N:N,A:A,'[1]3.外注加工費'!S:S),"")</f>
        <v>2271936.409111788</v>
      </c>
      <c r="AB681" s="46"/>
      <c r="AC681" s="46"/>
      <c r="AD681" s="46">
        <f t="shared" si="147"/>
        <v>3000</v>
      </c>
      <c r="AE681" s="46">
        <f t="shared" ca="1" si="148"/>
        <v>2271936.409111788</v>
      </c>
      <c r="AF681" s="52">
        <f t="shared" ca="1" si="149"/>
        <v>757.31213637059602</v>
      </c>
      <c r="AG681" s="46">
        <f t="shared" si="150"/>
        <v>0</v>
      </c>
      <c r="AH681" s="46">
        <f t="shared" ca="1" si="151"/>
        <v>0</v>
      </c>
      <c r="AI681" s="46">
        <f>IFERROR(SUMIFS('4.3期末全在庫'!$G:$G,'4.3期末全在庫'!$B:$B,'4.仕掛品(製品課)'!A681,'4.3期末全在庫'!$K:$K,"半製品"),"")</f>
        <v>0</v>
      </c>
      <c r="AJ681" s="47"/>
      <c r="AK681" s="46">
        <f t="shared" ca="1" si="152"/>
        <v>0</v>
      </c>
      <c r="AL681" s="48"/>
      <c r="AM681" s="50"/>
      <c r="AN681" s="7"/>
      <c r="AQ681" s="3" t="str">
        <f t="shared" ca="1" si="146"/>
        <v>ok</v>
      </c>
    </row>
    <row r="682" spans="1:43" ht="13.5" customHeight="1">
      <c r="A682" s="59"/>
      <c r="B682" s="51"/>
      <c r="C682" s="41" t="s">
        <v>481</v>
      </c>
      <c r="D682" s="41"/>
      <c r="E682" s="41" t="s">
        <v>481</v>
      </c>
      <c r="F682" s="41" t="s">
        <v>481</v>
      </c>
      <c r="G682" s="42"/>
      <c r="H682" s="43">
        <v>0</v>
      </c>
      <c r="I682" s="49"/>
      <c r="J682" s="43">
        <v>0</v>
      </c>
      <c r="K682" s="46">
        <f>IFERROR(SUMIF('[1]3.外注加工費'!N:N,A:A,'[1]3.外注加工費'!P:P),"")</f>
        <v>0</v>
      </c>
      <c r="L682" s="60"/>
      <c r="M682" s="60"/>
      <c r="N682" s="46"/>
      <c r="O682" s="60"/>
      <c r="P682" s="60"/>
      <c r="Q682" s="60"/>
      <c r="R682" s="52"/>
      <c r="S682" s="60"/>
      <c r="T682" s="60"/>
      <c r="U682" s="46"/>
      <c r="V682" s="60"/>
      <c r="W682" s="46"/>
      <c r="X682" s="46"/>
      <c r="Y682" s="60"/>
      <c r="Z682" s="60"/>
      <c r="AA682" s="46">
        <f>IFERROR(SUMIF('[1]3.外注加工費'!N:N,A:A,'[1]3.外注加工費'!S:S),"")</f>
        <v>0</v>
      </c>
      <c r="AB682" s="46"/>
      <c r="AC682" s="46"/>
      <c r="AD682" s="46">
        <f t="shared" si="147"/>
        <v>0</v>
      </c>
      <c r="AE682" s="46">
        <f t="shared" si="148"/>
        <v>0</v>
      </c>
      <c r="AF682" s="52">
        <f t="shared" si="149"/>
        <v>0</v>
      </c>
      <c r="AG682" s="46">
        <f t="shared" si="150"/>
        <v>0</v>
      </c>
      <c r="AH682" s="46">
        <f t="shared" si="151"/>
        <v>0</v>
      </c>
      <c r="AI682" s="46">
        <f>IFERROR(SUMIFS('4.3期末全在庫'!$G:$G,'4.3期末全在庫'!$B:$B,'4.仕掛品(製品課)'!A682,'4.3期末全在庫'!$K:$K,"半製品"),"")</f>
        <v>0</v>
      </c>
      <c r="AJ682" s="47"/>
      <c r="AK682" s="46">
        <f t="shared" si="152"/>
        <v>0</v>
      </c>
      <c r="AL682" s="48"/>
      <c r="AM682" s="50"/>
      <c r="AN682" s="7"/>
      <c r="AQ682" s="3">
        <f t="shared" si="146"/>
        <v>0</v>
      </c>
    </row>
    <row r="683" spans="1:43" ht="13.5" customHeight="1">
      <c r="A683" s="59"/>
      <c r="B683" s="51"/>
      <c r="C683" s="41" t="s">
        <v>481</v>
      </c>
      <c r="D683" s="41"/>
      <c r="E683" s="41" t="s">
        <v>481</v>
      </c>
      <c r="F683" s="41" t="s">
        <v>481</v>
      </c>
      <c r="G683" s="42"/>
      <c r="H683" s="43">
        <v>0</v>
      </c>
      <c r="I683" s="49"/>
      <c r="J683" s="43">
        <v>0</v>
      </c>
      <c r="K683" s="46">
        <f>IFERROR(SUMIF('[1]3.外注加工費'!N:N,A:A,'[1]3.外注加工費'!P:P),"")</f>
        <v>0</v>
      </c>
      <c r="L683" s="60"/>
      <c r="M683" s="60"/>
      <c r="N683" s="46"/>
      <c r="O683" s="60"/>
      <c r="P683" s="60"/>
      <c r="Q683" s="60"/>
      <c r="R683" s="52"/>
      <c r="S683" s="60"/>
      <c r="T683" s="60"/>
      <c r="U683" s="46"/>
      <c r="V683" s="60"/>
      <c r="W683" s="46"/>
      <c r="X683" s="46"/>
      <c r="Y683" s="60"/>
      <c r="Z683" s="60"/>
      <c r="AA683" s="46">
        <f>IFERROR(SUMIF('[1]3.外注加工費'!N:N,A:A,'[1]3.外注加工費'!S:S),"")</f>
        <v>0</v>
      </c>
      <c r="AB683" s="46"/>
      <c r="AC683" s="46"/>
      <c r="AD683" s="46">
        <f t="shared" si="147"/>
        <v>0</v>
      </c>
      <c r="AE683" s="46">
        <f t="shared" si="148"/>
        <v>0</v>
      </c>
      <c r="AF683" s="52">
        <f t="shared" si="149"/>
        <v>0</v>
      </c>
      <c r="AG683" s="46">
        <f t="shared" si="150"/>
        <v>0</v>
      </c>
      <c r="AH683" s="46">
        <f t="shared" si="151"/>
        <v>0</v>
      </c>
      <c r="AI683" s="46">
        <f>IFERROR(SUMIFS('4.3期末全在庫'!$G:$G,'4.3期末全在庫'!$B:$B,'4.仕掛品(製品課)'!A683,'4.3期末全在庫'!$K:$K,"半製品"),"")</f>
        <v>0</v>
      </c>
      <c r="AJ683" s="47"/>
      <c r="AK683" s="46">
        <f t="shared" si="152"/>
        <v>0</v>
      </c>
      <c r="AL683" s="48"/>
      <c r="AM683" s="50"/>
      <c r="AN683" s="7"/>
      <c r="AQ683" s="3">
        <f t="shared" si="146"/>
        <v>0</v>
      </c>
    </row>
    <row r="684" spans="1:43" ht="13.5" customHeight="1">
      <c r="A684" s="59"/>
      <c r="B684" s="51"/>
      <c r="C684" s="41" t="s">
        <v>481</v>
      </c>
      <c r="D684" s="41"/>
      <c r="E684" s="41" t="s">
        <v>481</v>
      </c>
      <c r="F684" s="41" t="s">
        <v>481</v>
      </c>
      <c r="G684" s="42"/>
      <c r="H684" s="43">
        <v>0</v>
      </c>
      <c r="I684" s="49"/>
      <c r="J684" s="43">
        <v>0</v>
      </c>
      <c r="K684" s="46">
        <f>IFERROR(SUMIF('[1]3.外注加工費'!N:N,A:A,'[1]3.外注加工費'!P:P),"")</f>
        <v>0</v>
      </c>
      <c r="L684" s="60"/>
      <c r="M684" s="60"/>
      <c r="N684" s="46"/>
      <c r="O684" s="60"/>
      <c r="P684" s="60"/>
      <c r="Q684" s="60"/>
      <c r="R684" s="52"/>
      <c r="S684" s="60"/>
      <c r="T684" s="60"/>
      <c r="U684" s="46"/>
      <c r="V684" s="60"/>
      <c r="W684" s="46"/>
      <c r="X684" s="46"/>
      <c r="Y684" s="60"/>
      <c r="Z684" s="60"/>
      <c r="AA684" s="46">
        <f>IFERROR(SUMIF('[1]3.外注加工費'!N:N,A:A,'[1]3.外注加工費'!S:S),"")</f>
        <v>0</v>
      </c>
      <c r="AB684" s="46"/>
      <c r="AC684" s="46"/>
      <c r="AD684" s="46">
        <f t="shared" si="147"/>
        <v>0</v>
      </c>
      <c r="AE684" s="46">
        <f t="shared" si="148"/>
        <v>0</v>
      </c>
      <c r="AF684" s="52">
        <f t="shared" si="149"/>
        <v>0</v>
      </c>
      <c r="AG684" s="46">
        <f t="shared" si="150"/>
        <v>0</v>
      </c>
      <c r="AH684" s="46">
        <f t="shared" si="151"/>
        <v>0</v>
      </c>
      <c r="AI684" s="46">
        <f>IFERROR(SUMIFS('4.3期末全在庫'!$G:$G,'4.3期末全在庫'!$B:$B,'4.仕掛品(製品課)'!A684,'4.3期末全在庫'!$K:$K,"半製品"),"")</f>
        <v>0</v>
      </c>
      <c r="AJ684" s="47"/>
      <c r="AK684" s="46">
        <f t="shared" si="152"/>
        <v>0</v>
      </c>
      <c r="AL684" s="48"/>
      <c r="AM684" s="50"/>
      <c r="AN684" s="7"/>
      <c r="AQ684" s="3">
        <f t="shared" si="146"/>
        <v>0</v>
      </c>
    </row>
    <row r="685" spans="1:43" ht="13.5" customHeight="1">
      <c r="A685" s="59"/>
      <c r="B685" s="51"/>
      <c r="C685" s="41" t="s">
        <v>481</v>
      </c>
      <c r="D685" s="41"/>
      <c r="E685" s="41" t="s">
        <v>481</v>
      </c>
      <c r="F685" s="41" t="s">
        <v>481</v>
      </c>
      <c r="G685" s="42"/>
      <c r="H685" s="43">
        <v>0</v>
      </c>
      <c r="I685" s="49"/>
      <c r="J685" s="43">
        <v>0</v>
      </c>
      <c r="K685" s="46">
        <f>IFERROR(SUMIF('[1]3.外注加工費'!N:N,A:A,'[1]3.外注加工費'!P:P),"")</f>
        <v>0</v>
      </c>
      <c r="L685" s="60"/>
      <c r="M685" s="60"/>
      <c r="N685" s="46"/>
      <c r="O685" s="60"/>
      <c r="P685" s="60"/>
      <c r="Q685" s="60"/>
      <c r="R685" s="52"/>
      <c r="S685" s="60"/>
      <c r="T685" s="60"/>
      <c r="U685" s="46"/>
      <c r="V685" s="60"/>
      <c r="W685" s="46"/>
      <c r="X685" s="46"/>
      <c r="Y685" s="60"/>
      <c r="Z685" s="60"/>
      <c r="AA685" s="46">
        <f>IFERROR(SUMIF('[1]3.外注加工費'!N:N,A:A,'[1]3.外注加工費'!S:S),"")</f>
        <v>0</v>
      </c>
      <c r="AB685" s="46"/>
      <c r="AC685" s="46"/>
      <c r="AD685" s="46">
        <f t="shared" si="147"/>
        <v>0</v>
      </c>
      <c r="AE685" s="46">
        <f t="shared" si="148"/>
        <v>0</v>
      </c>
      <c r="AF685" s="52">
        <f t="shared" si="149"/>
        <v>0</v>
      </c>
      <c r="AG685" s="46">
        <f t="shared" si="150"/>
        <v>0</v>
      </c>
      <c r="AH685" s="46">
        <f t="shared" si="151"/>
        <v>0</v>
      </c>
      <c r="AI685" s="46">
        <f>IFERROR(SUMIFS('4.3期末全在庫'!$G:$G,'4.3期末全在庫'!$B:$B,'4.仕掛品(製品課)'!A685,'4.3期末全在庫'!$K:$K,"半製品"),"")</f>
        <v>0</v>
      </c>
      <c r="AJ685" s="47"/>
      <c r="AK685" s="46">
        <f t="shared" si="152"/>
        <v>0</v>
      </c>
      <c r="AL685" s="48"/>
      <c r="AM685" s="50"/>
      <c r="AN685" s="7"/>
      <c r="AQ685" s="3">
        <f t="shared" si="146"/>
        <v>0</v>
      </c>
    </row>
    <row r="686" spans="1:43" ht="13.5" customHeight="1">
      <c r="A686" s="59"/>
      <c r="B686" s="51"/>
      <c r="C686" s="41" t="s">
        <v>481</v>
      </c>
      <c r="D686" s="41"/>
      <c r="E686" s="41" t="s">
        <v>481</v>
      </c>
      <c r="F686" s="41" t="s">
        <v>481</v>
      </c>
      <c r="G686" s="42"/>
      <c r="H686" s="43">
        <v>0</v>
      </c>
      <c r="I686" s="49"/>
      <c r="J686" s="43">
        <v>0</v>
      </c>
      <c r="K686" s="46">
        <f>IFERROR(SUMIF('[1]3.外注加工費'!N:N,A:A,'[1]3.外注加工費'!P:P),"")</f>
        <v>0</v>
      </c>
      <c r="L686" s="60"/>
      <c r="M686" s="60"/>
      <c r="N686" s="46"/>
      <c r="O686" s="60"/>
      <c r="P686" s="60"/>
      <c r="Q686" s="60"/>
      <c r="R686" s="52"/>
      <c r="S686" s="60"/>
      <c r="T686" s="60"/>
      <c r="U686" s="46"/>
      <c r="V686" s="60"/>
      <c r="W686" s="46"/>
      <c r="X686" s="46"/>
      <c r="Y686" s="60"/>
      <c r="Z686" s="60"/>
      <c r="AA686" s="46">
        <f>IFERROR(SUMIF('[1]3.外注加工費'!N:N,A:A,'[1]3.外注加工費'!S:S),"")</f>
        <v>0</v>
      </c>
      <c r="AB686" s="46"/>
      <c r="AC686" s="46"/>
      <c r="AD686" s="46">
        <f t="shared" si="147"/>
        <v>0</v>
      </c>
      <c r="AE686" s="46">
        <f t="shared" si="148"/>
        <v>0</v>
      </c>
      <c r="AF686" s="52">
        <f t="shared" si="149"/>
        <v>0</v>
      </c>
      <c r="AG686" s="46">
        <f t="shared" si="150"/>
        <v>0</v>
      </c>
      <c r="AH686" s="46">
        <f t="shared" si="151"/>
        <v>0</v>
      </c>
      <c r="AI686" s="46">
        <f>IFERROR(SUMIFS('4.3期末全在庫'!$G:$G,'4.3期末全在庫'!$B:$B,'4.仕掛品(製品課)'!A686,'4.3期末全在庫'!$K:$K,"半製品"),"")</f>
        <v>0</v>
      </c>
      <c r="AJ686" s="47"/>
      <c r="AK686" s="46">
        <f t="shared" si="152"/>
        <v>0</v>
      </c>
      <c r="AL686" s="48"/>
      <c r="AM686" s="50"/>
      <c r="AN686" s="7"/>
      <c r="AQ686" s="3">
        <f t="shared" si="146"/>
        <v>0</v>
      </c>
    </row>
    <row r="687" spans="1:43" ht="13.5" customHeight="1">
      <c r="A687" s="59"/>
      <c r="B687" s="51"/>
      <c r="C687" s="41" t="s">
        <v>481</v>
      </c>
      <c r="D687" s="41"/>
      <c r="E687" s="41" t="s">
        <v>481</v>
      </c>
      <c r="F687" s="41" t="s">
        <v>481</v>
      </c>
      <c r="G687" s="42"/>
      <c r="H687" s="43">
        <v>0</v>
      </c>
      <c r="I687" s="49"/>
      <c r="J687" s="43">
        <v>0</v>
      </c>
      <c r="K687" s="46">
        <f>IFERROR(SUMIF('[1]3.外注加工費'!N:N,A:A,'[1]3.外注加工費'!P:P),"")</f>
        <v>0</v>
      </c>
      <c r="L687" s="60"/>
      <c r="M687" s="60"/>
      <c r="N687" s="46"/>
      <c r="O687" s="60"/>
      <c r="P687" s="60"/>
      <c r="Q687" s="60"/>
      <c r="R687" s="52"/>
      <c r="S687" s="60"/>
      <c r="T687" s="60"/>
      <c r="U687" s="46"/>
      <c r="V687" s="60"/>
      <c r="W687" s="46"/>
      <c r="X687" s="46"/>
      <c r="Y687" s="60"/>
      <c r="Z687" s="60"/>
      <c r="AA687" s="46">
        <f>IFERROR(SUMIF('[1]3.外注加工費'!N:N,A:A,'[1]3.外注加工費'!S:S),"")</f>
        <v>0</v>
      </c>
      <c r="AB687" s="46"/>
      <c r="AC687" s="46"/>
      <c r="AD687" s="46">
        <f t="shared" si="147"/>
        <v>0</v>
      </c>
      <c r="AE687" s="46">
        <f t="shared" si="148"/>
        <v>0</v>
      </c>
      <c r="AF687" s="52">
        <f t="shared" si="149"/>
        <v>0</v>
      </c>
      <c r="AG687" s="46">
        <f t="shared" si="150"/>
        <v>0</v>
      </c>
      <c r="AH687" s="46">
        <f t="shared" si="151"/>
        <v>0</v>
      </c>
      <c r="AI687" s="46">
        <f>IFERROR(SUMIFS('4.3期末全在庫'!$G:$G,'4.3期末全在庫'!$B:$B,'4.仕掛品(製品課)'!A687,'4.3期末全在庫'!$K:$K,"半製品"),"")</f>
        <v>0</v>
      </c>
      <c r="AJ687" s="47"/>
      <c r="AK687" s="46">
        <f t="shared" si="152"/>
        <v>0</v>
      </c>
      <c r="AL687" s="48"/>
      <c r="AM687" s="50"/>
      <c r="AN687" s="7"/>
      <c r="AQ687" s="3">
        <f t="shared" si="146"/>
        <v>0</v>
      </c>
    </row>
    <row r="688" spans="1:43" ht="13.5" customHeight="1">
      <c r="A688" s="59"/>
      <c r="B688" s="51"/>
      <c r="C688" s="41" t="s">
        <v>481</v>
      </c>
      <c r="D688" s="41"/>
      <c r="E688" s="41" t="s">
        <v>481</v>
      </c>
      <c r="F688" s="41" t="s">
        <v>481</v>
      </c>
      <c r="G688" s="42"/>
      <c r="H688" s="43">
        <v>0</v>
      </c>
      <c r="I688" s="49"/>
      <c r="J688" s="43">
        <v>0</v>
      </c>
      <c r="K688" s="46">
        <f>IFERROR(SUMIF('[1]3.外注加工費'!N:N,A:A,'[1]3.外注加工費'!P:P),"")</f>
        <v>0</v>
      </c>
      <c r="L688" s="60"/>
      <c r="M688" s="60"/>
      <c r="N688" s="46"/>
      <c r="O688" s="60"/>
      <c r="P688" s="60"/>
      <c r="Q688" s="60"/>
      <c r="R688" s="52"/>
      <c r="S688" s="60"/>
      <c r="T688" s="60"/>
      <c r="U688" s="46"/>
      <c r="V688" s="60"/>
      <c r="W688" s="46"/>
      <c r="X688" s="46"/>
      <c r="Y688" s="60"/>
      <c r="Z688" s="60"/>
      <c r="AA688" s="46">
        <f>IFERROR(SUMIF('[1]3.外注加工費'!N:N,A:A,'[1]3.外注加工費'!S:S),"")</f>
        <v>0</v>
      </c>
      <c r="AB688" s="46"/>
      <c r="AC688" s="46"/>
      <c r="AD688" s="46">
        <f t="shared" si="147"/>
        <v>0</v>
      </c>
      <c r="AE688" s="46">
        <f t="shared" si="148"/>
        <v>0</v>
      </c>
      <c r="AF688" s="52">
        <f t="shared" si="149"/>
        <v>0</v>
      </c>
      <c r="AG688" s="46">
        <f t="shared" si="150"/>
        <v>0</v>
      </c>
      <c r="AH688" s="46">
        <f t="shared" si="151"/>
        <v>0</v>
      </c>
      <c r="AI688" s="46">
        <f>IFERROR(SUMIFS('4.3期末全在庫'!$G:$G,'4.3期末全在庫'!$B:$B,'4.仕掛品(製品課)'!A688,'4.3期末全在庫'!$K:$K,"半製品"),"")</f>
        <v>0</v>
      </c>
      <c r="AJ688" s="47"/>
      <c r="AK688" s="46">
        <f t="shared" si="152"/>
        <v>0</v>
      </c>
      <c r="AL688" s="48"/>
      <c r="AM688" s="50"/>
      <c r="AN688" s="7"/>
      <c r="AQ688" s="3">
        <f t="shared" si="146"/>
        <v>0</v>
      </c>
    </row>
    <row r="689" spans="1:43" ht="13.5" customHeight="1">
      <c r="A689" s="59"/>
      <c r="B689" s="51"/>
      <c r="C689" s="41" t="s">
        <v>481</v>
      </c>
      <c r="D689" s="41"/>
      <c r="E689" s="41" t="s">
        <v>481</v>
      </c>
      <c r="F689" s="41" t="s">
        <v>481</v>
      </c>
      <c r="G689" s="42"/>
      <c r="H689" s="43">
        <v>0</v>
      </c>
      <c r="I689" s="49"/>
      <c r="J689" s="43">
        <v>0</v>
      </c>
      <c r="K689" s="46">
        <f>IFERROR(SUMIF('[1]3.外注加工費'!N:N,A:A,'[1]3.外注加工費'!P:P),"")</f>
        <v>0</v>
      </c>
      <c r="L689" s="60"/>
      <c r="M689" s="60"/>
      <c r="N689" s="46"/>
      <c r="O689" s="60"/>
      <c r="P689" s="60"/>
      <c r="Q689" s="60"/>
      <c r="R689" s="52"/>
      <c r="S689" s="60"/>
      <c r="T689" s="60"/>
      <c r="U689" s="46"/>
      <c r="V689" s="60"/>
      <c r="W689" s="46"/>
      <c r="X689" s="46"/>
      <c r="Y689" s="60"/>
      <c r="Z689" s="60"/>
      <c r="AA689" s="46">
        <f>IFERROR(SUMIF('[1]3.外注加工費'!N:N,A:A,'[1]3.外注加工費'!S:S),"")</f>
        <v>0</v>
      </c>
      <c r="AB689" s="46"/>
      <c r="AC689" s="46"/>
      <c r="AD689" s="46">
        <f t="shared" si="147"/>
        <v>0</v>
      </c>
      <c r="AE689" s="46">
        <f t="shared" si="148"/>
        <v>0</v>
      </c>
      <c r="AF689" s="52">
        <f t="shared" si="149"/>
        <v>0</v>
      </c>
      <c r="AG689" s="46">
        <f t="shared" si="150"/>
        <v>0</v>
      </c>
      <c r="AH689" s="46">
        <f t="shared" si="151"/>
        <v>0</v>
      </c>
      <c r="AI689" s="46">
        <f>IFERROR(SUMIFS('4.3期末全在庫'!$G:$G,'4.3期末全在庫'!$B:$B,'4.仕掛品(製品課)'!A689,'4.3期末全在庫'!$K:$K,"半製品"),"")</f>
        <v>0</v>
      </c>
      <c r="AJ689" s="47"/>
      <c r="AK689" s="46">
        <f t="shared" si="152"/>
        <v>0</v>
      </c>
      <c r="AL689" s="48"/>
      <c r="AM689" s="50"/>
      <c r="AN689" s="7"/>
      <c r="AQ689" s="3">
        <f t="shared" si="146"/>
        <v>0</v>
      </c>
    </row>
    <row r="690" spans="1:43" ht="13.5" customHeight="1">
      <c r="A690" s="59"/>
      <c r="B690" s="51"/>
      <c r="C690" s="41"/>
      <c r="D690" s="41"/>
      <c r="E690" s="41"/>
      <c r="F690" s="41"/>
      <c r="G690" s="42"/>
      <c r="H690" s="43"/>
      <c r="I690" s="49"/>
      <c r="J690" s="43"/>
      <c r="K690" s="46"/>
      <c r="L690" s="60"/>
      <c r="M690" s="60"/>
      <c r="N690" s="46"/>
      <c r="O690" s="60"/>
      <c r="P690" s="60"/>
      <c r="Q690" s="60"/>
      <c r="R690" s="52"/>
      <c r="S690" s="60"/>
      <c r="T690" s="60"/>
      <c r="U690" s="46"/>
      <c r="V690" s="60"/>
      <c r="W690" s="46"/>
      <c r="X690" s="46"/>
      <c r="Y690" s="60"/>
      <c r="Z690" s="60"/>
      <c r="AA690" s="46"/>
      <c r="AB690" s="46"/>
      <c r="AC690" s="46"/>
      <c r="AD690" s="46"/>
      <c r="AE690" s="46"/>
      <c r="AF690" s="52"/>
      <c r="AG690" s="46"/>
      <c r="AH690" s="46"/>
      <c r="AI690" s="46"/>
      <c r="AJ690" s="47"/>
      <c r="AK690" s="46"/>
      <c r="AL690" s="48"/>
      <c r="AM690" s="50"/>
      <c r="AN690" s="7"/>
      <c r="AQ690" s="3">
        <f t="shared" si="146"/>
        <v>0</v>
      </c>
    </row>
    <row r="691" spans="1:43" ht="13.5" customHeight="1">
      <c r="A691" s="53"/>
      <c r="B691" s="53"/>
      <c r="C691" s="53"/>
      <c r="D691" s="53"/>
      <c r="E691" s="53"/>
      <c r="F691" s="53"/>
      <c r="G691" s="54"/>
      <c r="H691" s="55"/>
      <c r="I691" s="56"/>
      <c r="J691" s="55"/>
      <c r="K691" s="44"/>
      <c r="L691" s="44"/>
      <c r="M691" s="44"/>
      <c r="N691" s="44"/>
      <c r="O691" s="44"/>
      <c r="P691" s="44"/>
      <c r="Q691" s="44"/>
      <c r="R691" s="45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>
        <f t="shared" ref="AD691:AD745" si="153">K691-N691-AB691</f>
        <v>0</v>
      </c>
      <c r="AE691" s="44"/>
      <c r="AF691" s="45"/>
      <c r="AG691" s="44">
        <f t="shared" ref="AG691:AG745" si="154">AI691-((H691+K691)-AB691-AD691)</f>
        <v>0</v>
      </c>
      <c r="AH691" s="44"/>
      <c r="AI691" s="44"/>
      <c r="AJ691" s="57"/>
      <c r="AK691" s="44"/>
      <c r="AL691" s="48"/>
      <c r="AM691" s="50"/>
      <c r="AN691" s="7"/>
      <c r="AO691" s="4" t="e">
        <v>#N/A</v>
      </c>
      <c r="AQ691" s="3">
        <f t="shared" si="146"/>
        <v>0</v>
      </c>
    </row>
    <row r="692" spans="1:43" ht="13.5" customHeight="1">
      <c r="A692" s="59">
        <v>20110801276</v>
      </c>
      <c r="B692" s="41" t="s">
        <v>752</v>
      </c>
      <c r="C692" s="41" t="s">
        <v>680</v>
      </c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>
        <f t="shared" si="153"/>
        <v>0</v>
      </c>
      <c r="AE692" s="41"/>
      <c r="AF692" s="41"/>
      <c r="AG692" s="41">
        <f t="shared" si="154"/>
        <v>0</v>
      </c>
      <c r="AH692" s="41"/>
      <c r="AI692" s="41"/>
      <c r="AJ692" s="41"/>
      <c r="AK692" s="41"/>
      <c r="AL692" s="48"/>
      <c r="AM692" s="16"/>
      <c r="AN692" s="7">
        <v>150.47538347031966</v>
      </c>
      <c r="AO692" s="4">
        <v>1316.4969892577183</v>
      </c>
      <c r="AQ692" s="3">
        <f t="shared" si="146"/>
        <v>0</v>
      </c>
    </row>
    <row r="693" spans="1:43" ht="13.5" customHeight="1">
      <c r="A693" s="59">
        <v>20180200005</v>
      </c>
      <c r="B693" s="41" t="s">
        <v>753</v>
      </c>
      <c r="C693" s="41" t="s">
        <v>680</v>
      </c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>
        <f t="shared" si="153"/>
        <v>0</v>
      </c>
      <c r="AE693" s="41"/>
      <c r="AF693" s="41"/>
      <c r="AG693" s="41">
        <f t="shared" si="154"/>
        <v>0</v>
      </c>
      <c r="AH693" s="41"/>
      <c r="AI693" s="41"/>
      <c r="AJ693" s="41"/>
      <c r="AK693" s="41"/>
      <c r="AL693" s="48"/>
      <c r="AM693" s="16"/>
      <c r="AN693" s="7"/>
      <c r="AO693" s="4">
        <v>0</v>
      </c>
      <c r="AQ693" s="3">
        <f t="shared" si="146"/>
        <v>0</v>
      </c>
    </row>
    <row r="694" spans="1:43" ht="13.5" customHeight="1">
      <c r="A694" s="40">
        <v>20151200005</v>
      </c>
      <c r="B694" s="41" t="s">
        <v>754</v>
      </c>
      <c r="C694" s="41" t="s">
        <v>680</v>
      </c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>
        <f t="shared" si="153"/>
        <v>0</v>
      </c>
      <c r="AE694" s="41"/>
      <c r="AF694" s="41"/>
      <c r="AG694" s="41">
        <f t="shared" si="154"/>
        <v>0</v>
      </c>
      <c r="AH694" s="41"/>
      <c r="AI694" s="41"/>
      <c r="AJ694" s="41"/>
      <c r="AK694" s="41"/>
      <c r="AL694" s="48"/>
      <c r="AM694" s="16"/>
      <c r="AN694" s="7"/>
      <c r="AO694" s="4">
        <v>0</v>
      </c>
      <c r="AQ694" s="3">
        <f t="shared" si="146"/>
        <v>0</v>
      </c>
    </row>
    <row r="695" spans="1:43" ht="13.5" customHeight="1">
      <c r="A695" s="40">
        <v>20180500100</v>
      </c>
      <c r="B695" s="41" t="s">
        <v>755</v>
      </c>
      <c r="C695" s="41" t="s">
        <v>680</v>
      </c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>
        <f t="shared" si="153"/>
        <v>0</v>
      </c>
      <c r="AE695" s="41"/>
      <c r="AF695" s="41"/>
      <c r="AG695" s="41">
        <f t="shared" si="154"/>
        <v>0</v>
      </c>
      <c r="AH695" s="41"/>
      <c r="AI695" s="41"/>
      <c r="AJ695" s="41"/>
      <c r="AK695" s="41"/>
      <c r="AL695" s="48"/>
      <c r="AM695" s="16"/>
      <c r="AN695" s="7"/>
      <c r="AO695" s="4">
        <v>0</v>
      </c>
      <c r="AQ695" s="3">
        <f t="shared" si="146"/>
        <v>0</v>
      </c>
    </row>
    <row r="696" spans="1:43" ht="13.5" customHeight="1">
      <c r="A696" s="40">
        <v>20180500119</v>
      </c>
      <c r="B696" s="41" t="s">
        <v>756</v>
      </c>
      <c r="C696" s="41" t="s">
        <v>680</v>
      </c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>
        <f t="shared" si="153"/>
        <v>0</v>
      </c>
      <c r="AE696" s="41"/>
      <c r="AF696" s="41"/>
      <c r="AG696" s="41">
        <f t="shared" si="154"/>
        <v>0</v>
      </c>
      <c r="AH696" s="41"/>
      <c r="AI696" s="41"/>
      <c r="AJ696" s="41"/>
      <c r="AK696" s="41"/>
      <c r="AL696" s="48"/>
      <c r="AM696" s="16"/>
      <c r="AN696" s="7">
        <v>1114.6986275214886</v>
      </c>
      <c r="AO696" s="4">
        <v>1288.9052485769955</v>
      </c>
      <c r="AQ696" s="3">
        <f t="shared" si="146"/>
        <v>0</v>
      </c>
    </row>
    <row r="697" spans="1:43" ht="13.5" customHeight="1">
      <c r="A697" s="40">
        <v>20180700072</v>
      </c>
      <c r="B697" s="41" t="s">
        <v>757</v>
      </c>
      <c r="C697" s="41" t="s">
        <v>680</v>
      </c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>
        <f t="shared" si="153"/>
        <v>0</v>
      </c>
      <c r="AE697" s="41"/>
      <c r="AF697" s="41"/>
      <c r="AG697" s="41">
        <f t="shared" si="154"/>
        <v>0</v>
      </c>
      <c r="AH697" s="41"/>
      <c r="AI697" s="41"/>
      <c r="AJ697" s="41"/>
      <c r="AK697" s="41"/>
      <c r="AL697" s="48"/>
      <c r="AM697" s="16"/>
      <c r="AN697" s="7"/>
      <c r="AO697" s="4">
        <v>0</v>
      </c>
      <c r="AQ697" s="3">
        <f t="shared" si="146"/>
        <v>0</v>
      </c>
    </row>
    <row r="698" spans="1:43" ht="13.5" customHeight="1">
      <c r="A698" s="40">
        <v>20180700073</v>
      </c>
      <c r="B698" s="41" t="s">
        <v>758</v>
      </c>
      <c r="C698" s="41" t="s">
        <v>680</v>
      </c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>
        <f t="shared" si="153"/>
        <v>0</v>
      </c>
      <c r="AE698" s="41"/>
      <c r="AF698" s="41"/>
      <c r="AG698" s="41">
        <f t="shared" si="154"/>
        <v>0</v>
      </c>
      <c r="AH698" s="41"/>
      <c r="AI698" s="41"/>
      <c r="AJ698" s="41"/>
      <c r="AK698" s="41"/>
      <c r="AL698" s="48"/>
      <c r="AM698" s="16"/>
      <c r="AN698" s="7">
        <v>168.94476228000002</v>
      </c>
      <c r="AO698" s="4">
        <v>4314.5055810045551</v>
      </c>
      <c r="AQ698" s="3">
        <f t="shared" si="146"/>
        <v>0</v>
      </c>
    </row>
    <row r="699" spans="1:43" ht="13.5" customHeight="1">
      <c r="A699" s="40">
        <v>20180700074</v>
      </c>
      <c r="B699" s="41" t="s">
        <v>759</v>
      </c>
      <c r="C699" s="41" t="s">
        <v>680</v>
      </c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>
        <f t="shared" si="153"/>
        <v>0</v>
      </c>
      <c r="AE699" s="41"/>
      <c r="AF699" s="41"/>
      <c r="AG699" s="41">
        <f t="shared" si="154"/>
        <v>0</v>
      </c>
      <c r="AH699" s="41"/>
      <c r="AI699" s="41"/>
      <c r="AJ699" s="41"/>
      <c r="AK699" s="41"/>
      <c r="AL699" s="48"/>
      <c r="AM699" s="16"/>
      <c r="AN699" s="7">
        <v>0</v>
      </c>
      <c r="AO699" s="4">
        <v>2368.7637970639057</v>
      </c>
      <c r="AQ699" s="3">
        <f t="shared" si="146"/>
        <v>0</v>
      </c>
    </row>
    <row r="700" spans="1:43" ht="13.5" customHeight="1">
      <c r="A700" s="40">
        <v>20181100041</v>
      </c>
      <c r="B700" s="41" t="s">
        <v>760</v>
      </c>
      <c r="C700" s="41" t="s">
        <v>680</v>
      </c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>
        <f t="shared" si="153"/>
        <v>0</v>
      </c>
      <c r="AE700" s="41"/>
      <c r="AF700" s="41"/>
      <c r="AG700" s="41">
        <f t="shared" si="154"/>
        <v>0</v>
      </c>
      <c r="AH700" s="41"/>
      <c r="AI700" s="41"/>
      <c r="AJ700" s="41"/>
      <c r="AK700" s="41"/>
      <c r="AL700" s="48"/>
      <c r="AM700" s="16"/>
      <c r="AN700" s="7">
        <v>0</v>
      </c>
      <c r="AO700" s="4">
        <v>0</v>
      </c>
      <c r="AQ700" s="3">
        <f t="shared" si="146"/>
        <v>0</v>
      </c>
    </row>
    <row r="701" spans="1:43" ht="13.5" customHeight="1">
      <c r="A701" s="40">
        <v>20181100043</v>
      </c>
      <c r="B701" s="41" t="s">
        <v>761</v>
      </c>
      <c r="C701" s="41" t="s">
        <v>680</v>
      </c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>
        <f t="shared" si="153"/>
        <v>0</v>
      </c>
      <c r="AE701" s="41"/>
      <c r="AF701" s="41"/>
      <c r="AG701" s="41">
        <f t="shared" si="154"/>
        <v>0</v>
      </c>
      <c r="AH701" s="41"/>
      <c r="AI701" s="41"/>
      <c r="AJ701" s="41"/>
      <c r="AK701" s="41"/>
      <c r="AL701" s="48"/>
      <c r="AM701" s="16"/>
      <c r="AN701" s="7"/>
      <c r="AO701" s="4">
        <v>0</v>
      </c>
      <c r="AQ701" s="3">
        <f t="shared" si="146"/>
        <v>0</v>
      </c>
    </row>
    <row r="702" spans="1:43" ht="13.5" customHeight="1">
      <c r="A702" s="40">
        <v>20190100015</v>
      </c>
      <c r="B702" s="41" t="s">
        <v>762</v>
      </c>
      <c r="C702" s="41" t="s">
        <v>680</v>
      </c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>
        <f t="shared" si="153"/>
        <v>0</v>
      </c>
      <c r="AE702" s="41"/>
      <c r="AF702" s="41"/>
      <c r="AG702" s="41">
        <f t="shared" si="154"/>
        <v>0</v>
      </c>
      <c r="AH702" s="41"/>
      <c r="AI702" s="41"/>
      <c r="AJ702" s="41"/>
      <c r="AK702" s="41"/>
      <c r="AL702" s="48"/>
      <c r="AM702" s="16"/>
      <c r="AN702" s="7">
        <v>0</v>
      </c>
      <c r="AO702" s="4">
        <v>0</v>
      </c>
      <c r="AQ702" s="3">
        <f t="shared" si="146"/>
        <v>0</v>
      </c>
    </row>
    <row r="703" spans="1:43" ht="13.5" customHeight="1">
      <c r="A703" s="40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8"/>
      <c r="AM703" s="16"/>
      <c r="AN703" s="7"/>
      <c r="AQ703" s="3">
        <f t="shared" si="146"/>
        <v>0</v>
      </c>
    </row>
    <row r="704" spans="1:43" ht="13.5" customHeight="1">
      <c r="A704" s="53"/>
      <c r="B704" s="53"/>
      <c r="C704" s="53"/>
      <c r="D704" s="53"/>
      <c r="E704" s="53"/>
      <c r="F704" s="53"/>
      <c r="G704" s="54"/>
      <c r="H704" s="55"/>
      <c r="I704" s="56"/>
      <c r="J704" s="55"/>
      <c r="K704" s="44"/>
      <c r="L704" s="44"/>
      <c r="M704" s="44"/>
      <c r="N704" s="44"/>
      <c r="O704" s="44"/>
      <c r="P704" s="44"/>
      <c r="Q704" s="44"/>
      <c r="R704" s="45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>
        <f t="shared" si="153"/>
        <v>0</v>
      </c>
      <c r="AE704" s="44"/>
      <c r="AF704" s="45"/>
      <c r="AG704" s="44">
        <f t="shared" si="154"/>
        <v>0</v>
      </c>
      <c r="AH704" s="44"/>
      <c r="AI704" s="44"/>
      <c r="AJ704" s="57"/>
      <c r="AK704" s="44"/>
      <c r="AL704" s="48"/>
      <c r="AM704" s="50"/>
      <c r="AN704" s="7"/>
      <c r="AO704" s="4" t="e">
        <v>#N/A</v>
      </c>
      <c r="AQ704" s="3">
        <f t="shared" si="146"/>
        <v>0</v>
      </c>
    </row>
    <row r="705" spans="1:43" ht="13.5" customHeight="1">
      <c r="A705" s="40">
        <v>20201000025</v>
      </c>
      <c r="B705" s="41" t="s">
        <v>763</v>
      </c>
      <c r="C705" s="41" t="s">
        <v>764</v>
      </c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>
        <f t="shared" si="153"/>
        <v>0</v>
      </c>
      <c r="AE705" s="41"/>
      <c r="AF705" s="41"/>
      <c r="AG705" s="41">
        <f t="shared" si="154"/>
        <v>0</v>
      </c>
      <c r="AH705" s="41"/>
      <c r="AI705" s="41"/>
      <c r="AJ705" s="41"/>
      <c r="AK705" s="41"/>
      <c r="AL705" s="48"/>
      <c r="AM705" s="50"/>
      <c r="AN705" s="7">
        <v>0</v>
      </c>
      <c r="AO705" s="4">
        <v>0</v>
      </c>
      <c r="AQ705" s="3">
        <f t="shared" si="146"/>
        <v>0</v>
      </c>
    </row>
    <row r="706" spans="1:43" ht="13.5" customHeight="1">
      <c r="A706" s="40">
        <v>20201000026</v>
      </c>
      <c r="B706" s="41" t="s">
        <v>765</v>
      </c>
      <c r="C706" s="41" t="s">
        <v>764</v>
      </c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>
        <f t="shared" si="153"/>
        <v>0</v>
      </c>
      <c r="AE706" s="41"/>
      <c r="AF706" s="41"/>
      <c r="AG706" s="41">
        <f t="shared" si="154"/>
        <v>0</v>
      </c>
      <c r="AH706" s="41"/>
      <c r="AI706" s="41"/>
      <c r="AJ706" s="41"/>
      <c r="AK706" s="41"/>
      <c r="AL706" s="48"/>
      <c r="AM706" s="50"/>
      <c r="AN706" s="7"/>
      <c r="AO706" s="4">
        <v>0</v>
      </c>
      <c r="AQ706" s="3">
        <f t="shared" si="146"/>
        <v>0</v>
      </c>
    </row>
    <row r="707" spans="1:43" ht="13.5" customHeight="1">
      <c r="A707" s="41"/>
      <c r="B707" s="41"/>
      <c r="C707" s="41"/>
      <c r="D707" s="41"/>
      <c r="E707" s="41"/>
      <c r="F707" s="41"/>
      <c r="G707" s="42"/>
      <c r="H707" s="43">
        <v>0</v>
      </c>
      <c r="I707" s="49"/>
      <c r="J707" s="43">
        <v>0</v>
      </c>
      <c r="K707" s="46"/>
      <c r="L707" s="46"/>
      <c r="M707" s="46"/>
      <c r="N707" s="46"/>
      <c r="O707" s="46"/>
      <c r="P707" s="46"/>
      <c r="Q707" s="46"/>
      <c r="R707" s="52"/>
      <c r="S707" s="46"/>
      <c r="T707" s="46"/>
      <c r="U707" s="46"/>
      <c r="V707" s="46"/>
      <c r="W707" s="46"/>
      <c r="X707" s="46">
        <f t="shared" ref="X707:X746" si="155">$X$747/$W$747*W707</f>
        <v>0</v>
      </c>
      <c r="Y707" s="46"/>
      <c r="Z707" s="46"/>
      <c r="AA707" s="46"/>
      <c r="AB707" s="46"/>
      <c r="AC707" s="46"/>
      <c r="AD707" s="46">
        <f t="shared" si="153"/>
        <v>0</v>
      </c>
      <c r="AE707" s="46"/>
      <c r="AF707" s="52"/>
      <c r="AG707" s="46">
        <f t="shared" si="154"/>
        <v>0</v>
      </c>
      <c r="AH707" s="46"/>
      <c r="AI707" s="46">
        <f>IFERROR(SUMIFS('4.3期末全在庫'!$G:$G,'4.3期末全在庫'!$B:$B,'4.仕掛品(製品課)'!A707,'4.3期末全在庫'!$K:$K,"半製品"),"")</f>
        <v>0</v>
      </c>
      <c r="AJ707" s="47"/>
      <c r="AK707" s="46">
        <f t="shared" ref="AK707:AK746" si="156">IFERROR(SUM(J707,T707,V707,Z707,AA707,AC707)/(AD707+(AI707*AJ707))*(AI707*AJ707)+(SUM(M707)/(AD707+AI707)*AI707),0)</f>
        <v>0</v>
      </c>
      <c r="AL707" s="48"/>
      <c r="AM707" s="50"/>
      <c r="AN707" s="7"/>
      <c r="AO707" s="4" t="e">
        <v>#N/A</v>
      </c>
      <c r="AQ707" s="3">
        <f t="shared" si="146"/>
        <v>0</v>
      </c>
    </row>
    <row r="708" spans="1:43" ht="13.5" customHeight="1">
      <c r="A708" s="41"/>
      <c r="B708" s="41"/>
      <c r="C708" s="41"/>
      <c r="D708" s="41"/>
      <c r="E708" s="41"/>
      <c r="F708" s="41"/>
      <c r="G708" s="42"/>
      <c r="H708" s="43">
        <v>0</v>
      </c>
      <c r="I708" s="49"/>
      <c r="J708" s="43">
        <v>0</v>
      </c>
      <c r="K708" s="46"/>
      <c r="L708" s="46"/>
      <c r="M708" s="46"/>
      <c r="N708" s="46"/>
      <c r="O708" s="46"/>
      <c r="P708" s="46"/>
      <c r="Q708" s="46"/>
      <c r="R708" s="52"/>
      <c r="S708" s="46"/>
      <c r="T708" s="46"/>
      <c r="U708" s="46"/>
      <c r="V708" s="46"/>
      <c r="W708" s="46"/>
      <c r="X708" s="46">
        <f t="shared" si="155"/>
        <v>0</v>
      </c>
      <c r="Y708" s="46"/>
      <c r="Z708" s="46"/>
      <c r="AA708" s="46"/>
      <c r="AB708" s="46"/>
      <c r="AC708" s="46"/>
      <c r="AD708" s="46">
        <f t="shared" si="153"/>
        <v>0</v>
      </c>
      <c r="AE708" s="46"/>
      <c r="AF708" s="52"/>
      <c r="AG708" s="46">
        <f t="shared" si="154"/>
        <v>0</v>
      </c>
      <c r="AH708" s="46"/>
      <c r="AI708" s="46">
        <f>IFERROR(SUMIFS('4.3期末全在庫'!$G:$G,'4.3期末全在庫'!$B:$B,'4.仕掛品(製品課)'!A708,'4.3期末全在庫'!$K:$K,"半製品"),"")</f>
        <v>0</v>
      </c>
      <c r="AJ708" s="47"/>
      <c r="AK708" s="46">
        <f t="shared" si="156"/>
        <v>0</v>
      </c>
      <c r="AL708" s="48"/>
      <c r="AM708" s="50"/>
      <c r="AN708" s="7"/>
      <c r="AO708" s="4" t="e">
        <v>#N/A</v>
      </c>
      <c r="AQ708" s="3">
        <f t="shared" si="146"/>
        <v>0</v>
      </c>
    </row>
    <row r="709" spans="1:43" ht="13.5" customHeight="1">
      <c r="A709" s="41"/>
      <c r="B709" s="41"/>
      <c r="C709" s="41"/>
      <c r="D709" s="41"/>
      <c r="E709" s="41"/>
      <c r="F709" s="41"/>
      <c r="G709" s="42"/>
      <c r="H709" s="43">
        <v>0</v>
      </c>
      <c r="I709" s="49"/>
      <c r="J709" s="43">
        <v>0</v>
      </c>
      <c r="K709" s="46"/>
      <c r="L709" s="46"/>
      <c r="M709" s="46"/>
      <c r="N709" s="46"/>
      <c r="O709" s="46"/>
      <c r="P709" s="46"/>
      <c r="Q709" s="46"/>
      <c r="R709" s="52"/>
      <c r="S709" s="46"/>
      <c r="T709" s="46"/>
      <c r="U709" s="46"/>
      <c r="V709" s="46"/>
      <c r="W709" s="46"/>
      <c r="X709" s="46">
        <f t="shared" si="155"/>
        <v>0</v>
      </c>
      <c r="Y709" s="46"/>
      <c r="Z709" s="46"/>
      <c r="AA709" s="46"/>
      <c r="AB709" s="46"/>
      <c r="AC709" s="46"/>
      <c r="AD709" s="46">
        <f t="shared" si="153"/>
        <v>0</v>
      </c>
      <c r="AE709" s="46"/>
      <c r="AF709" s="52"/>
      <c r="AG709" s="46">
        <f t="shared" si="154"/>
        <v>0</v>
      </c>
      <c r="AH709" s="46"/>
      <c r="AI709" s="46">
        <f>IFERROR(SUMIFS('4.3期末全在庫'!$G:$G,'4.3期末全在庫'!$B:$B,'4.仕掛品(製品課)'!A709,'4.3期末全在庫'!$K:$K,"半製品"),"")</f>
        <v>0</v>
      </c>
      <c r="AJ709" s="47"/>
      <c r="AK709" s="46">
        <f t="shared" si="156"/>
        <v>0</v>
      </c>
      <c r="AL709" s="48"/>
      <c r="AM709" s="50"/>
      <c r="AN709" s="7"/>
      <c r="AO709" s="4" t="e">
        <v>#N/A</v>
      </c>
      <c r="AQ709" s="3">
        <f t="shared" si="146"/>
        <v>0</v>
      </c>
    </row>
    <row r="710" spans="1:43" ht="13.5" customHeight="1">
      <c r="A710" s="41"/>
      <c r="B710" s="41"/>
      <c r="C710" s="41"/>
      <c r="D710" s="41"/>
      <c r="E710" s="41"/>
      <c r="F710" s="41"/>
      <c r="G710" s="42"/>
      <c r="H710" s="43">
        <v>0</v>
      </c>
      <c r="I710" s="49"/>
      <c r="J710" s="43">
        <v>0</v>
      </c>
      <c r="K710" s="46"/>
      <c r="L710" s="46"/>
      <c r="M710" s="46"/>
      <c r="N710" s="46"/>
      <c r="O710" s="46"/>
      <c r="P710" s="46"/>
      <c r="Q710" s="46"/>
      <c r="R710" s="52"/>
      <c r="S710" s="46"/>
      <c r="T710" s="46"/>
      <c r="U710" s="46"/>
      <c r="V710" s="46"/>
      <c r="W710" s="46"/>
      <c r="X710" s="46">
        <f t="shared" si="155"/>
        <v>0</v>
      </c>
      <c r="Y710" s="46"/>
      <c r="Z710" s="46"/>
      <c r="AA710" s="46"/>
      <c r="AB710" s="46"/>
      <c r="AC710" s="46"/>
      <c r="AD710" s="46">
        <f t="shared" si="153"/>
        <v>0</v>
      </c>
      <c r="AE710" s="46"/>
      <c r="AF710" s="52"/>
      <c r="AG710" s="46">
        <f t="shared" si="154"/>
        <v>0</v>
      </c>
      <c r="AH710" s="46"/>
      <c r="AI710" s="46">
        <f>IFERROR(SUMIFS('4.3期末全在庫'!$G:$G,'4.3期末全在庫'!$B:$B,'4.仕掛品(製品課)'!A710,'4.3期末全在庫'!$K:$K,"半製品"),"")</f>
        <v>0</v>
      </c>
      <c r="AJ710" s="47"/>
      <c r="AK710" s="46">
        <f t="shared" si="156"/>
        <v>0</v>
      </c>
      <c r="AL710" s="48"/>
      <c r="AM710" s="50"/>
      <c r="AN710" s="7"/>
      <c r="AO710" s="4" t="e">
        <v>#N/A</v>
      </c>
      <c r="AQ710" s="3">
        <f t="shared" si="146"/>
        <v>0</v>
      </c>
    </row>
    <row r="711" spans="1:43" ht="13.5" customHeight="1">
      <c r="A711" s="41"/>
      <c r="B711" s="41"/>
      <c r="C711" s="41"/>
      <c r="D711" s="41"/>
      <c r="E711" s="41"/>
      <c r="F711" s="41"/>
      <c r="G711" s="42"/>
      <c r="H711" s="43">
        <v>0</v>
      </c>
      <c r="I711" s="49"/>
      <c r="J711" s="43">
        <v>0</v>
      </c>
      <c r="K711" s="46"/>
      <c r="L711" s="46"/>
      <c r="M711" s="46"/>
      <c r="N711" s="46"/>
      <c r="O711" s="46"/>
      <c r="P711" s="46"/>
      <c r="Q711" s="46"/>
      <c r="R711" s="52"/>
      <c r="S711" s="46"/>
      <c r="T711" s="46"/>
      <c r="U711" s="46"/>
      <c r="V711" s="46"/>
      <c r="W711" s="46"/>
      <c r="X711" s="46">
        <f t="shared" si="155"/>
        <v>0</v>
      </c>
      <c r="Y711" s="46"/>
      <c r="Z711" s="46"/>
      <c r="AA711" s="46"/>
      <c r="AB711" s="46"/>
      <c r="AC711" s="46"/>
      <c r="AD711" s="46">
        <f t="shared" si="153"/>
        <v>0</v>
      </c>
      <c r="AE711" s="46"/>
      <c r="AF711" s="52"/>
      <c r="AG711" s="46">
        <f t="shared" si="154"/>
        <v>0</v>
      </c>
      <c r="AH711" s="46"/>
      <c r="AI711" s="46">
        <f>IFERROR(SUMIFS('4.3期末全在庫'!$G:$G,'4.3期末全在庫'!$B:$B,'4.仕掛品(製品課)'!A711,'4.3期末全在庫'!$K:$K,"半製品"),"")</f>
        <v>0</v>
      </c>
      <c r="AJ711" s="47"/>
      <c r="AK711" s="46">
        <f t="shared" si="156"/>
        <v>0</v>
      </c>
      <c r="AL711" s="48"/>
      <c r="AM711" s="50"/>
      <c r="AN711" s="7"/>
      <c r="AO711" s="4" t="e">
        <v>#N/A</v>
      </c>
      <c r="AQ711" s="3">
        <f t="shared" si="146"/>
        <v>0</v>
      </c>
    </row>
    <row r="712" spans="1:43" ht="13.5" customHeight="1">
      <c r="A712" s="41"/>
      <c r="B712" s="41"/>
      <c r="C712" s="41"/>
      <c r="D712" s="41"/>
      <c r="E712" s="41"/>
      <c r="F712" s="41"/>
      <c r="G712" s="42"/>
      <c r="H712" s="43">
        <v>0</v>
      </c>
      <c r="I712" s="49"/>
      <c r="J712" s="43">
        <v>0</v>
      </c>
      <c r="K712" s="46"/>
      <c r="L712" s="46"/>
      <c r="M712" s="46"/>
      <c r="N712" s="46"/>
      <c r="O712" s="46"/>
      <c r="P712" s="46"/>
      <c r="Q712" s="46"/>
      <c r="R712" s="52"/>
      <c r="S712" s="46"/>
      <c r="T712" s="46"/>
      <c r="U712" s="46"/>
      <c r="V712" s="46"/>
      <c r="W712" s="46"/>
      <c r="X712" s="46">
        <f t="shared" si="155"/>
        <v>0</v>
      </c>
      <c r="Y712" s="46"/>
      <c r="Z712" s="46"/>
      <c r="AA712" s="46"/>
      <c r="AB712" s="46"/>
      <c r="AC712" s="46"/>
      <c r="AD712" s="46">
        <f t="shared" si="153"/>
        <v>0</v>
      </c>
      <c r="AE712" s="46"/>
      <c r="AF712" s="52"/>
      <c r="AG712" s="46">
        <f t="shared" si="154"/>
        <v>0</v>
      </c>
      <c r="AH712" s="46"/>
      <c r="AI712" s="46">
        <f>IFERROR(SUMIFS('4.3期末全在庫'!$G:$G,'4.3期末全在庫'!$B:$B,'4.仕掛品(製品課)'!A712,'4.3期末全在庫'!$K:$K,"半製品"),"")</f>
        <v>0</v>
      </c>
      <c r="AJ712" s="47"/>
      <c r="AK712" s="46">
        <f t="shared" si="156"/>
        <v>0</v>
      </c>
      <c r="AL712" s="48"/>
      <c r="AM712" s="50"/>
      <c r="AN712" s="7"/>
      <c r="AO712" s="4" t="e">
        <v>#N/A</v>
      </c>
      <c r="AQ712" s="3">
        <f t="shared" si="146"/>
        <v>0</v>
      </c>
    </row>
    <row r="713" spans="1:43" ht="13.5" customHeight="1">
      <c r="A713" s="41"/>
      <c r="B713" s="41"/>
      <c r="C713" s="41"/>
      <c r="D713" s="41"/>
      <c r="E713" s="41"/>
      <c r="F713" s="41"/>
      <c r="G713" s="42"/>
      <c r="H713" s="43">
        <v>0</v>
      </c>
      <c r="I713" s="49"/>
      <c r="J713" s="43">
        <v>0</v>
      </c>
      <c r="K713" s="46"/>
      <c r="L713" s="46"/>
      <c r="M713" s="46"/>
      <c r="N713" s="46"/>
      <c r="O713" s="46"/>
      <c r="P713" s="46"/>
      <c r="Q713" s="46"/>
      <c r="R713" s="52"/>
      <c r="S713" s="46"/>
      <c r="T713" s="46"/>
      <c r="U713" s="46"/>
      <c r="V713" s="46"/>
      <c r="W713" s="46"/>
      <c r="X713" s="46">
        <f t="shared" si="155"/>
        <v>0</v>
      </c>
      <c r="Y713" s="46"/>
      <c r="Z713" s="46"/>
      <c r="AA713" s="46"/>
      <c r="AB713" s="46"/>
      <c r="AC713" s="46"/>
      <c r="AD713" s="46">
        <f t="shared" si="153"/>
        <v>0</v>
      </c>
      <c r="AE713" s="46"/>
      <c r="AF713" s="52"/>
      <c r="AG713" s="46">
        <f t="shared" si="154"/>
        <v>0</v>
      </c>
      <c r="AH713" s="46"/>
      <c r="AI713" s="46">
        <f>IFERROR(SUMIFS('4.3期末全在庫'!$G:$G,'4.3期末全在庫'!$B:$B,'4.仕掛品(製品課)'!A713,'4.3期末全在庫'!$K:$K,"半製品"),"")</f>
        <v>0</v>
      </c>
      <c r="AJ713" s="47"/>
      <c r="AK713" s="46">
        <f t="shared" si="156"/>
        <v>0</v>
      </c>
      <c r="AL713" s="48"/>
      <c r="AM713" s="50"/>
      <c r="AN713" s="7"/>
      <c r="AO713" s="4" t="e">
        <v>#N/A</v>
      </c>
      <c r="AQ713" s="3">
        <f t="shared" si="146"/>
        <v>0</v>
      </c>
    </row>
    <row r="714" spans="1:43" ht="13.5" customHeight="1">
      <c r="A714" s="41"/>
      <c r="B714" s="41"/>
      <c r="C714" s="41"/>
      <c r="D714" s="41"/>
      <c r="E714" s="41"/>
      <c r="F714" s="41"/>
      <c r="G714" s="42"/>
      <c r="H714" s="43">
        <v>0</v>
      </c>
      <c r="I714" s="49"/>
      <c r="J714" s="43">
        <v>0</v>
      </c>
      <c r="K714" s="46"/>
      <c r="L714" s="46"/>
      <c r="M714" s="46"/>
      <c r="N714" s="46"/>
      <c r="O714" s="46"/>
      <c r="P714" s="46"/>
      <c r="Q714" s="46"/>
      <c r="R714" s="52"/>
      <c r="S714" s="46"/>
      <c r="T714" s="46"/>
      <c r="U714" s="46"/>
      <c r="V714" s="46"/>
      <c r="W714" s="46"/>
      <c r="X714" s="46">
        <f t="shared" si="155"/>
        <v>0</v>
      </c>
      <c r="Y714" s="46"/>
      <c r="Z714" s="46"/>
      <c r="AA714" s="46"/>
      <c r="AB714" s="46"/>
      <c r="AC714" s="46"/>
      <c r="AD714" s="46">
        <f t="shared" si="153"/>
        <v>0</v>
      </c>
      <c r="AE714" s="46"/>
      <c r="AF714" s="52"/>
      <c r="AG714" s="46">
        <f t="shared" si="154"/>
        <v>0</v>
      </c>
      <c r="AH714" s="46"/>
      <c r="AI714" s="46">
        <f>IFERROR(SUMIFS('4.3期末全在庫'!$G:$G,'4.3期末全在庫'!$B:$B,'4.仕掛品(製品課)'!A714,'4.3期末全在庫'!$K:$K,"半製品"),"")</f>
        <v>0</v>
      </c>
      <c r="AJ714" s="47"/>
      <c r="AK714" s="46">
        <f t="shared" si="156"/>
        <v>0</v>
      </c>
      <c r="AL714" s="48"/>
      <c r="AM714" s="50"/>
      <c r="AN714" s="7"/>
      <c r="AO714" s="4" t="e">
        <v>#N/A</v>
      </c>
      <c r="AQ714" s="3">
        <f t="shared" si="146"/>
        <v>0</v>
      </c>
    </row>
    <row r="715" spans="1:43" ht="13.5" customHeight="1">
      <c r="A715" s="41"/>
      <c r="B715" s="41"/>
      <c r="C715" s="41"/>
      <c r="D715" s="41"/>
      <c r="E715" s="41"/>
      <c r="F715" s="41"/>
      <c r="G715" s="42"/>
      <c r="H715" s="43">
        <v>0</v>
      </c>
      <c r="I715" s="49"/>
      <c r="J715" s="43">
        <v>0</v>
      </c>
      <c r="K715" s="46"/>
      <c r="L715" s="46"/>
      <c r="M715" s="46"/>
      <c r="N715" s="46"/>
      <c r="O715" s="46"/>
      <c r="P715" s="46"/>
      <c r="Q715" s="46"/>
      <c r="R715" s="52"/>
      <c r="S715" s="46"/>
      <c r="T715" s="46"/>
      <c r="U715" s="46"/>
      <c r="V715" s="46"/>
      <c r="W715" s="46"/>
      <c r="X715" s="46">
        <f t="shared" si="155"/>
        <v>0</v>
      </c>
      <c r="Y715" s="46"/>
      <c r="Z715" s="46"/>
      <c r="AA715" s="46"/>
      <c r="AB715" s="46"/>
      <c r="AC715" s="46"/>
      <c r="AD715" s="46">
        <f t="shared" si="153"/>
        <v>0</v>
      </c>
      <c r="AE715" s="46"/>
      <c r="AF715" s="52"/>
      <c r="AG715" s="46">
        <f t="shared" si="154"/>
        <v>0</v>
      </c>
      <c r="AH715" s="46"/>
      <c r="AI715" s="46">
        <f>IFERROR(SUMIFS('4.3期末全在庫'!$G:$G,'4.3期末全在庫'!$B:$B,'4.仕掛品(製品課)'!A715,'4.3期末全在庫'!$K:$K,"半製品"),"")</f>
        <v>0</v>
      </c>
      <c r="AJ715" s="47"/>
      <c r="AK715" s="46">
        <f t="shared" si="156"/>
        <v>0</v>
      </c>
      <c r="AL715" s="48"/>
      <c r="AM715" s="50"/>
      <c r="AN715" s="7"/>
      <c r="AO715" s="4" t="e">
        <v>#N/A</v>
      </c>
      <c r="AQ715" s="3">
        <f t="shared" si="146"/>
        <v>0</v>
      </c>
    </row>
    <row r="716" spans="1:43" ht="13.5" customHeight="1">
      <c r="A716" s="41"/>
      <c r="B716" s="41"/>
      <c r="C716" s="41"/>
      <c r="D716" s="41"/>
      <c r="E716" s="41"/>
      <c r="F716" s="41"/>
      <c r="G716" s="42"/>
      <c r="H716" s="43">
        <v>0</v>
      </c>
      <c r="I716" s="49"/>
      <c r="J716" s="43">
        <v>0</v>
      </c>
      <c r="K716" s="46"/>
      <c r="L716" s="46"/>
      <c r="M716" s="46"/>
      <c r="N716" s="46"/>
      <c r="O716" s="46"/>
      <c r="P716" s="46"/>
      <c r="Q716" s="46"/>
      <c r="R716" s="52"/>
      <c r="S716" s="46"/>
      <c r="T716" s="46"/>
      <c r="U716" s="46"/>
      <c r="V716" s="46"/>
      <c r="W716" s="46"/>
      <c r="X716" s="46">
        <f t="shared" si="155"/>
        <v>0</v>
      </c>
      <c r="Y716" s="46"/>
      <c r="Z716" s="46"/>
      <c r="AA716" s="46"/>
      <c r="AB716" s="46"/>
      <c r="AC716" s="46"/>
      <c r="AD716" s="46">
        <f t="shared" si="153"/>
        <v>0</v>
      </c>
      <c r="AE716" s="46"/>
      <c r="AF716" s="52"/>
      <c r="AG716" s="46">
        <f t="shared" si="154"/>
        <v>0</v>
      </c>
      <c r="AH716" s="46"/>
      <c r="AI716" s="46">
        <f>IFERROR(SUMIFS('4.3期末全在庫'!$G:$G,'4.3期末全在庫'!$B:$B,'4.仕掛品(製品課)'!A716,'4.3期末全在庫'!$K:$K,"半製品"),"")</f>
        <v>0</v>
      </c>
      <c r="AJ716" s="47"/>
      <c r="AK716" s="46">
        <f t="shared" si="156"/>
        <v>0</v>
      </c>
      <c r="AL716" s="48"/>
      <c r="AM716" s="50"/>
      <c r="AN716" s="7"/>
      <c r="AO716" s="4" t="e">
        <v>#N/A</v>
      </c>
      <c r="AQ716" s="3">
        <f t="shared" si="146"/>
        <v>0</v>
      </c>
    </row>
    <row r="717" spans="1:43" ht="13.5" customHeight="1">
      <c r="A717" s="41"/>
      <c r="B717" s="41"/>
      <c r="C717" s="41"/>
      <c r="D717" s="41"/>
      <c r="E717" s="41"/>
      <c r="F717" s="41"/>
      <c r="G717" s="42"/>
      <c r="H717" s="43">
        <v>0</v>
      </c>
      <c r="I717" s="49"/>
      <c r="J717" s="43">
        <v>0</v>
      </c>
      <c r="K717" s="46"/>
      <c r="L717" s="46"/>
      <c r="M717" s="46"/>
      <c r="N717" s="46"/>
      <c r="O717" s="46"/>
      <c r="P717" s="46"/>
      <c r="Q717" s="46"/>
      <c r="R717" s="52"/>
      <c r="S717" s="46"/>
      <c r="T717" s="46"/>
      <c r="U717" s="46"/>
      <c r="V717" s="46"/>
      <c r="W717" s="46"/>
      <c r="X717" s="46">
        <f t="shared" si="155"/>
        <v>0</v>
      </c>
      <c r="Y717" s="46"/>
      <c r="Z717" s="46"/>
      <c r="AA717" s="46"/>
      <c r="AB717" s="46"/>
      <c r="AC717" s="46"/>
      <c r="AD717" s="46">
        <f t="shared" si="153"/>
        <v>0</v>
      </c>
      <c r="AE717" s="46"/>
      <c r="AF717" s="52"/>
      <c r="AG717" s="46">
        <f t="shared" si="154"/>
        <v>0</v>
      </c>
      <c r="AH717" s="46"/>
      <c r="AI717" s="46">
        <f>IFERROR(SUMIFS('4.3期末全在庫'!$G:$G,'4.3期末全在庫'!$B:$B,'4.仕掛品(製品課)'!A717,'4.3期末全在庫'!$K:$K,"半製品"),"")</f>
        <v>0</v>
      </c>
      <c r="AJ717" s="47"/>
      <c r="AK717" s="46">
        <f t="shared" si="156"/>
        <v>0</v>
      </c>
      <c r="AL717" s="48"/>
      <c r="AM717" s="50"/>
      <c r="AN717" s="7"/>
      <c r="AO717" s="4" t="e">
        <v>#N/A</v>
      </c>
      <c r="AQ717" s="3">
        <f t="shared" si="146"/>
        <v>0</v>
      </c>
    </row>
    <row r="718" spans="1:43" ht="13.5" customHeight="1">
      <c r="A718" s="41"/>
      <c r="B718" s="41"/>
      <c r="C718" s="41"/>
      <c r="D718" s="41"/>
      <c r="E718" s="41"/>
      <c r="F718" s="41"/>
      <c r="G718" s="42"/>
      <c r="H718" s="43">
        <v>0</v>
      </c>
      <c r="I718" s="49"/>
      <c r="J718" s="43">
        <v>0</v>
      </c>
      <c r="K718" s="46"/>
      <c r="L718" s="46"/>
      <c r="M718" s="46"/>
      <c r="N718" s="46"/>
      <c r="O718" s="46"/>
      <c r="P718" s="46"/>
      <c r="Q718" s="46"/>
      <c r="R718" s="52"/>
      <c r="S718" s="46"/>
      <c r="T718" s="46"/>
      <c r="U718" s="46"/>
      <c r="V718" s="46"/>
      <c r="W718" s="46"/>
      <c r="X718" s="46">
        <f t="shared" si="155"/>
        <v>0</v>
      </c>
      <c r="Y718" s="46"/>
      <c r="Z718" s="46"/>
      <c r="AA718" s="46"/>
      <c r="AB718" s="46"/>
      <c r="AC718" s="46"/>
      <c r="AD718" s="46">
        <f t="shared" si="153"/>
        <v>0</v>
      </c>
      <c r="AE718" s="46"/>
      <c r="AF718" s="52"/>
      <c r="AG718" s="46">
        <f t="shared" si="154"/>
        <v>0</v>
      </c>
      <c r="AH718" s="46"/>
      <c r="AI718" s="46">
        <f>IFERROR(SUMIFS('4.3期末全在庫'!$G:$G,'4.3期末全在庫'!$B:$B,'4.仕掛品(製品課)'!A718,'4.3期末全在庫'!$K:$K,"半製品"),"")</f>
        <v>0</v>
      </c>
      <c r="AJ718" s="47"/>
      <c r="AK718" s="46">
        <f t="shared" si="156"/>
        <v>0</v>
      </c>
      <c r="AL718" s="48"/>
      <c r="AM718" s="50"/>
      <c r="AN718" s="7"/>
      <c r="AO718" s="4" t="e">
        <v>#N/A</v>
      </c>
      <c r="AQ718" s="3">
        <f t="shared" si="146"/>
        <v>0</v>
      </c>
    </row>
    <row r="719" spans="1:43" ht="13.5" customHeight="1">
      <c r="A719" s="41"/>
      <c r="B719" s="41"/>
      <c r="C719" s="41"/>
      <c r="D719" s="41"/>
      <c r="E719" s="41"/>
      <c r="F719" s="41"/>
      <c r="G719" s="42"/>
      <c r="H719" s="43">
        <v>0</v>
      </c>
      <c r="I719" s="49"/>
      <c r="J719" s="43">
        <v>0</v>
      </c>
      <c r="K719" s="46"/>
      <c r="L719" s="46"/>
      <c r="M719" s="46"/>
      <c r="N719" s="46"/>
      <c r="O719" s="46"/>
      <c r="P719" s="46"/>
      <c r="Q719" s="46"/>
      <c r="R719" s="52"/>
      <c r="S719" s="46"/>
      <c r="T719" s="46"/>
      <c r="U719" s="46"/>
      <c r="V719" s="46"/>
      <c r="W719" s="46"/>
      <c r="X719" s="46">
        <f t="shared" si="155"/>
        <v>0</v>
      </c>
      <c r="Y719" s="46"/>
      <c r="Z719" s="46"/>
      <c r="AA719" s="46"/>
      <c r="AB719" s="46"/>
      <c r="AC719" s="46"/>
      <c r="AD719" s="46">
        <f t="shared" si="153"/>
        <v>0</v>
      </c>
      <c r="AE719" s="46"/>
      <c r="AF719" s="52"/>
      <c r="AG719" s="46">
        <f t="shared" si="154"/>
        <v>0</v>
      </c>
      <c r="AH719" s="46"/>
      <c r="AI719" s="46">
        <f>IFERROR(SUMIFS('4.3期末全在庫'!$G:$G,'4.3期末全在庫'!$B:$B,'4.仕掛品(製品課)'!A719,'4.3期末全在庫'!$K:$K,"半製品"),"")</f>
        <v>0</v>
      </c>
      <c r="AJ719" s="47"/>
      <c r="AK719" s="46">
        <f t="shared" si="156"/>
        <v>0</v>
      </c>
      <c r="AL719" s="48"/>
      <c r="AM719" s="50"/>
      <c r="AN719" s="7"/>
      <c r="AO719" s="4" t="e">
        <v>#N/A</v>
      </c>
      <c r="AQ719" s="3">
        <f t="shared" si="146"/>
        <v>0</v>
      </c>
    </row>
    <row r="720" spans="1:43" ht="13.5" customHeight="1">
      <c r="A720" s="41"/>
      <c r="B720" s="41"/>
      <c r="C720" s="41"/>
      <c r="D720" s="41"/>
      <c r="E720" s="41"/>
      <c r="F720" s="41"/>
      <c r="G720" s="42"/>
      <c r="H720" s="43">
        <v>0</v>
      </c>
      <c r="I720" s="49"/>
      <c r="J720" s="43">
        <v>0</v>
      </c>
      <c r="K720" s="46"/>
      <c r="L720" s="46"/>
      <c r="M720" s="46"/>
      <c r="N720" s="46"/>
      <c r="O720" s="46"/>
      <c r="P720" s="46"/>
      <c r="Q720" s="46"/>
      <c r="R720" s="52"/>
      <c r="S720" s="46"/>
      <c r="T720" s="46"/>
      <c r="U720" s="46"/>
      <c r="V720" s="46"/>
      <c r="W720" s="46"/>
      <c r="X720" s="46">
        <f t="shared" si="155"/>
        <v>0</v>
      </c>
      <c r="Y720" s="46"/>
      <c r="Z720" s="46"/>
      <c r="AA720" s="46"/>
      <c r="AB720" s="46"/>
      <c r="AC720" s="46"/>
      <c r="AD720" s="46">
        <f t="shared" si="153"/>
        <v>0</v>
      </c>
      <c r="AE720" s="46"/>
      <c r="AF720" s="52"/>
      <c r="AG720" s="46">
        <f t="shared" si="154"/>
        <v>0</v>
      </c>
      <c r="AH720" s="46"/>
      <c r="AI720" s="46">
        <f>IFERROR(SUMIFS('4.3期末全在庫'!$G:$G,'4.3期末全在庫'!$B:$B,'4.仕掛品(製品課)'!A720,'4.3期末全在庫'!$K:$K,"半製品"),"")</f>
        <v>0</v>
      </c>
      <c r="AJ720" s="47"/>
      <c r="AK720" s="46">
        <f t="shared" si="156"/>
        <v>0</v>
      </c>
      <c r="AL720" s="48"/>
      <c r="AM720" s="50"/>
      <c r="AN720" s="7"/>
      <c r="AO720" s="4" t="e">
        <v>#N/A</v>
      </c>
      <c r="AQ720" s="3">
        <f t="shared" si="146"/>
        <v>0</v>
      </c>
    </row>
    <row r="721" spans="1:43" ht="13.5" customHeight="1">
      <c r="A721" s="41"/>
      <c r="B721" s="41"/>
      <c r="C721" s="41"/>
      <c r="D721" s="41"/>
      <c r="E721" s="41"/>
      <c r="F721" s="41"/>
      <c r="G721" s="42"/>
      <c r="H721" s="43">
        <v>0</v>
      </c>
      <c r="I721" s="49"/>
      <c r="J721" s="43">
        <v>0</v>
      </c>
      <c r="K721" s="46"/>
      <c r="L721" s="46"/>
      <c r="M721" s="46"/>
      <c r="N721" s="46"/>
      <c r="O721" s="46"/>
      <c r="P721" s="46"/>
      <c r="Q721" s="46"/>
      <c r="R721" s="52"/>
      <c r="S721" s="46"/>
      <c r="T721" s="46"/>
      <c r="U721" s="46"/>
      <c r="V721" s="46"/>
      <c r="W721" s="46"/>
      <c r="X721" s="46">
        <f t="shared" si="155"/>
        <v>0</v>
      </c>
      <c r="Y721" s="46"/>
      <c r="Z721" s="46"/>
      <c r="AA721" s="46"/>
      <c r="AB721" s="46"/>
      <c r="AC721" s="46"/>
      <c r="AD721" s="46">
        <f t="shared" si="153"/>
        <v>0</v>
      </c>
      <c r="AE721" s="46"/>
      <c r="AF721" s="52"/>
      <c r="AG721" s="46">
        <f t="shared" si="154"/>
        <v>0</v>
      </c>
      <c r="AH721" s="46"/>
      <c r="AI721" s="46">
        <f>IFERROR(SUMIFS('4.3期末全在庫'!$G:$G,'4.3期末全在庫'!$B:$B,'4.仕掛品(製品課)'!A721,'4.3期末全在庫'!$K:$K,"半製品"),"")</f>
        <v>0</v>
      </c>
      <c r="AJ721" s="47"/>
      <c r="AK721" s="46">
        <f t="shared" si="156"/>
        <v>0</v>
      </c>
      <c r="AL721" s="48"/>
      <c r="AM721" s="50"/>
      <c r="AN721" s="7"/>
      <c r="AO721" s="4" t="e">
        <v>#N/A</v>
      </c>
      <c r="AQ721" s="3">
        <f t="shared" si="146"/>
        <v>0</v>
      </c>
    </row>
    <row r="722" spans="1:43" ht="13.5" customHeight="1">
      <c r="A722" s="41"/>
      <c r="B722" s="41"/>
      <c r="C722" s="41"/>
      <c r="D722" s="41"/>
      <c r="E722" s="41"/>
      <c r="F722" s="41"/>
      <c r="G722" s="42"/>
      <c r="H722" s="43">
        <v>0</v>
      </c>
      <c r="I722" s="49"/>
      <c r="J722" s="43">
        <v>0</v>
      </c>
      <c r="K722" s="46"/>
      <c r="L722" s="46"/>
      <c r="M722" s="46"/>
      <c r="N722" s="46"/>
      <c r="O722" s="46"/>
      <c r="P722" s="46"/>
      <c r="Q722" s="46"/>
      <c r="R722" s="52"/>
      <c r="S722" s="46"/>
      <c r="T722" s="46"/>
      <c r="U722" s="46"/>
      <c r="V722" s="46"/>
      <c r="W722" s="46"/>
      <c r="X722" s="46">
        <f t="shared" si="155"/>
        <v>0</v>
      </c>
      <c r="Y722" s="46"/>
      <c r="Z722" s="46"/>
      <c r="AA722" s="46"/>
      <c r="AB722" s="46"/>
      <c r="AC722" s="46"/>
      <c r="AD722" s="46">
        <f t="shared" si="153"/>
        <v>0</v>
      </c>
      <c r="AE722" s="46"/>
      <c r="AF722" s="52"/>
      <c r="AG722" s="46">
        <f t="shared" si="154"/>
        <v>0</v>
      </c>
      <c r="AH722" s="46"/>
      <c r="AI722" s="46">
        <f>IFERROR(SUMIFS('4.3期末全在庫'!$G:$G,'4.3期末全在庫'!$B:$B,'4.仕掛品(製品課)'!A722,'4.3期末全在庫'!$K:$K,"半製品"),"")</f>
        <v>0</v>
      </c>
      <c r="AJ722" s="47"/>
      <c r="AK722" s="46">
        <f t="shared" si="156"/>
        <v>0</v>
      </c>
      <c r="AL722" s="48"/>
      <c r="AM722" s="50"/>
      <c r="AN722" s="7"/>
      <c r="AO722" s="4" t="e">
        <v>#N/A</v>
      </c>
      <c r="AQ722" s="3">
        <f t="shared" ref="AQ722:AQ744" si="157">IF(SUM(H722:AK722)=0,0,"ok")</f>
        <v>0</v>
      </c>
    </row>
    <row r="723" spans="1:43" ht="13.5" customHeight="1">
      <c r="A723" s="41"/>
      <c r="B723" s="41"/>
      <c r="C723" s="41"/>
      <c r="D723" s="41"/>
      <c r="E723" s="41"/>
      <c r="F723" s="41"/>
      <c r="G723" s="42"/>
      <c r="H723" s="43">
        <v>0</v>
      </c>
      <c r="I723" s="49"/>
      <c r="J723" s="43">
        <v>0</v>
      </c>
      <c r="K723" s="46"/>
      <c r="L723" s="46"/>
      <c r="M723" s="46"/>
      <c r="N723" s="46"/>
      <c r="O723" s="46"/>
      <c r="P723" s="46"/>
      <c r="Q723" s="46"/>
      <c r="R723" s="52"/>
      <c r="S723" s="46"/>
      <c r="T723" s="46"/>
      <c r="U723" s="46"/>
      <c r="V723" s="46"/>
      <c r="W723" s="46"/>
      <c r="X723" s="46">
        <f t="shared" si="155"/>
        <v>0</v>
      </c>
      <c r="Y723" s="46"/>
      <c r="Z723" s="46"/>
      <c r="AA723" s="46"/>
      <c r="AB723" s="46"/>
      <c r="AC723" s="46"/>
      <c r="AD723" s="46">
        <f t="shared" si="153"/>
        <v>0</v>
      </c>
      <c r="AE723" s="46"/>
      <c r="AF723" s="52"/>
      <c r="AG723" s="46">
        <f t="shared" si="154"/>
        <v>0</v>
      </c>
      <c r="AH723" s="46"/>
      <c r="AI723" s="46">
        <f>IFERROR(SUMIFS('4.3期末全在庫'!$G:$G,'4.3期末全在庫'!$B:$B,'4.仕掛品(製品課)'!A723,'4.3期末全在庫'!$K:$K,"半製品"),"")</f>
        <v>0</v>
      </c>
      <c r="AJ723" s="47"/>
      <c r="AK723" s="46">
        <f t="shared" si="156"/>
        <v>0</v>
      </c>
      <c r="AL723" s="48"/>
      <c r="AM723" s="50"/>
      <c r="AN723" s="7"/>
      <c r="AO723" s="4" t="e">
        <v>#N/A</v>
      </c>
      <c r="AQ723" s="3">
        <f t="shared" si="157"/>
        <v>0</v>
      </c>
    </row>
    <row r="724" spans="1:43" ht="13.5" customHeight="1">
      <c r="A724" s="41"/>
      <c r="B724" s="41"/>
      <c r="C724" s="41"/>
      <c r="D724" s="41"/>
      <c r="E724" s="41"/>
      <c r="F724" s="41"/>
      <c r="G724" s="42"/>
      <c r="H724" s="43">
        <v>0</v>
      </c>
      <c r="I724" s="49"/>
      <c r="J724" s="43">
        <v>0</v>
      </c>
      <c r="K724" s="46"/>
      <c r="L724" s="46"/>
      <c r="M724" s="46"/>
      <c r="N724" s="46"/>
      <c r="O724" s="46"/>
      <c r="P724" s="46"/>
      <c r="Q724" s="46"/>
      <c r="R724" s="52"/>
      <c r="S724" s="46"/>
      <c r="T724" s="46"/>
      <c r="U724" s="46"/>
      <c r="V724" s="46"/>
      <c r="W724" s="46"/>
      <c r="X724" s="46">
        <f t="shared" si="155"/>
        <v>0</v>
      </c>
      <c r="Y724" s="46"/>
      <c r="Z724" s="46"/>
      <c r="AA724" s="46"/>
      <c r="AB724" s="46"/>
      <c r="AC724" s="46"/>
      <c r="AD724" s="46">
        <f t="shared" si="153"/>
        <v>0</v>
      </c>
      <c r="AE724" s="46"/>
      <c r="AF724" s="52"/>
      <c r="AG724" s="46">
        <f t="shared" si="154"/>
        <v>0</v>
      </c>
      <c r="AH724" s="46"/>
      <c r="AI724" s="46">
        <f>IFERROR(SUMIFS('4.3期末全在庫'!$G:$G,'4.3期末全在庫'!$B:$B,'4.仕掛品(製品課)'!A724,'4.3期末全在庫'!$K:$K,"半製品"),"")</f>
        <v>0</v>
      </c>
      <c r="AJ724" s="47"/>
      <c r="AK724" s="46">
        <f t="shared" si="156"/>
        <v>0</v>
      </c>
      <c r="AL724" s="48"/>
      <c r="AM724" s="50"/>
      <c r="AN724" s="7"/>
      <c r="AO724" s="4" t="e">
        <v>#N/A</v>
      </c>
      <c r="AQ724" s="3">
        <f t="shared" si="157"/>
        <v>0</v>
      </c>
    </row>
    <row r="725" spans="1:43" ht="13.5" customHeight="1">
      <c r="A725" s="41"/>
      <c r="B725" s="41"/>
      <c r="C725" s="41"/>
      <c r="D725" s="41"/>
      <c r="E725" s="41"/>
      <c r="F725" s="41"/>
      <c r="G725" s="42"/>
      <c r="H725" s="43">
        <v>0</v>
      </c>
      <c r="I725" s="49"/>
      <c r="J725" s="43">
        <v>0</v>
      </c>
      <c r="K725" s="46"/>
      <c r="L725" s="46"/>
      <c r="M725" s="46"/>
      <c r="N725" s="46"/>
      <c r="O725" s="46"/>
      <c r="P725" s="46"/>
      <c r="Q725" s="46"/>
      <c r="R725" s="52"/>
      <c r="S725" s="46"/>
      <c r="T725" s="46"/>
      <c r="U725" s="46"/>
      <c r="V725" s="46"/>
      <c r="W725" s="46"/>
      <c r="X725" s="46">
        <f t="shared" si="155"/>
        <v>0</v>
      </c>
      <c r="Y725" s="46"/>
      <c r="Z725" s="46"/>
      <c r="AA725" s="46"/>
      <c r="AB725" s="46"/>
      <c r="AC725" s="46"/>
      <c r="AD725" s="46">
        <f t="shared" si="153"/>
        <v>0</v>
      </c>
      <c r="AE725" s="46"/>
      <c r="AF725" s="52"/>
      <c r="AG725" s="46">
        <f t="shared" si="154"/>
        <v>0</v>
      </c>
      <c r="AH725" s="46"/>
      <c r="AI725" s="46">
        <f>IFERROR(SUMIFS('4.3期末全在庫'!$G:$G,'4.3期末全在庫'!$B:$B,'4.仕掛品(製品課)'!A725,'4.3期末全在庫'!$K:$K,"半製品"),"")</f>
        <v>0</v>
      </c>
      <c r="AJ725" s="47"/>
      <c r="AK725" s="46">
        <f t="shared" si="156"/>
        <v>0</v>
      </c>
      <c r="AL725" s="48"/>
      <c r="AM725" s="50"/>
      <c r="AN725" s="7"/>
      <c r="AO725" s="4" t="e">
        <v>#N/A</v>
      </c>
      <c r="AQ725" s="3">
        <f t="shared" si="157"/>
        <v>0</v>
      </c>
    </row>
    <row r="726" spans="1:43" ht="13.5" customHeight="1">
      <c r="A726" s="41"/>
      <c r="B726" s="41"/>
      <c r="C726" s="41"/>
      <c r="D726" s="41"/>
      <c r="E726" s="41"/>
      <c r="F726" s="41"/>
      <c r="G726" s="42"/>
      <c r="H726" s="43">
        <v>0</v>
      </c>
      <c r="I726" s="49"/>
      <c r="J726" s="43">
        <v>0</v>
      </c>
      <c r="K726" s="46"/>
      <c r="L726" s="46"/>
      <c r="M726" s="46"/>
      <c r="N726" s="46"/>
      <c r="O726" s="46"/>
      <c r="P726" s="46"/>
      <c r="Q726" s="46"/>
      <c r="R726" s="52"/>
      <c r="S726" s="46"/>
      <c r="T726" s="46"/>
      <c r="U726" s="46"/>
      <c r="V726" s="46"/>
      <c r="W726" s="46"/>
      <c r="X726" s="46">
        <f t="shared" si="155"/>
        <v>0</v>
      </c>
      <c r="Y726" s="46"/>
      <c r="Z726" s="46"/>
      <c r="AA726" s="46"/>
      <c r="AB726" s="46"/>
      <c r="AC726" s="46"/>
      <c r="AD726" s="46">
        <f t="shared" si="153"/>
        <v>0</v>
      </c>
      <c r="AE726" s="46"/>
      <c r="AF726" s="52"/>
      <c r="AG726" s="46">
        <f t="shared" si="154"/>
        <v>0</v>
      </c>
      <c r="AH726" s="46"/>
      <c r="AI726" s="46">
        <f>IFERROR(SUMIFS('4.3期末全在庫'!$G:$G,'4.3期末全在庫'!$B:$B,'4.仕掛品(製品課)'!A726,'4.3期末全在庫'!$K:$K,"半製品"),"")</f>
        <v>0</v>
      </c>
      <c r="AJ726" s="47"/>
      <c r="AK726" s="46">
        <f t="shared" si="156"/>
        <v>0</v>
      </c>
      <c r="AL726" s="48"/>
      <c r="AM726" s="50"/>
      <c r="AN726" s="7"/>
      <c r="AO726" s="4" t="e">
        <v>#N/A</v>
      </c>
      <c r="AQ726" s="3">
        <f t="shared" si="157"/>
        <v>0</v>
      </c>
    </row>
    <row r="727" spans="1:43" ht="13.5" customHeight="1">
      <c r="A727" s="41"/>
      <c r="B727" s="41"/>
      <c r="C727" s="41"/>
      <c r="D727" s="41"/>
      <c r="E727" s="41"/>
      <c r="F727" s="41"/>
      <c r="G727" s="42"/>
      <c r="H727" s="43">
        <v>0</v>
      </c>
      <c r="I727" s="49"/>
      <c r="J727" s="43">
        <v>0</v>
      </c>
      <c r="K727" s="46"/>
      <c r="L727" s="46"/>
      <c r="M727" s="46"/>
      <c r="N727" s="46"/>
      <c r="O727" s="46"/>
      <c r="P727" s="46"/>
      <c r="Q727" s="46"/>
      <c r="R727" s="52"/>
      <c r="S727" s="46"/>
      <c r="T727" s="46"/>
      <c r="U727" s="46"/>
      <c r="V727" s="46"/>
      <c r="W727" s="46"/>
      <c r="X727" s="46">
        <f t="shared" si="155"/>
        <v>0</v>
      </c>
      <c r="Y727" s="46"/>
      <c r="Z727" s="46"/>
      <c r="AA727" s="46"/>
      <c r="AB727" s="46"/>
      <c r="AC727" s="46"/>
      <c r="AD727" s="46">
        <f t="shared" si="153"/>
        <v>0</v>
      </c>
      <c r="AE727" s="46"/>
      <c r="AF727" s="52"/>
      <c r="AG727" s="46">
        <f t="shared" si="154"/>
        <v>0</v>
      </c>
      <c r="AH727" s="46"/>
      <c r="AI727" s="46">
        <f>IFERROR(SUMIFS('4.3期末全在庫'!$G:$G,'4.3期末全在庫'!$B:$B,'4.仕掛品(製品課)'!A727,'4.3期末全在庫'!$K:$K,"半製品"),"")</f>
        <v>0</v>
      </c>
      <c r="AJ727" s="47"/>
      <c r="AK727" s="46">
        <f t="shared" si="156"/>
        <v>0</v>
      </c>
      <c r="AL727" s="48"/>
      <c r="AM727" s="50"/>
      <c r="AN727" s="7"/>
      <c r="AO727" s="4" t="e">
        <v>#N/A</v>
      </c>
      <c r="AQ727" s="3">
        <f t="shared" si="157"/>
        <v>0</v>
      </c>
    </row>
    <row r="728" spans="1:43" ht="13.5" customHeight="1">
      <c r="A728" s="41"/>
      <c r="B728" s="41"/>
      <c r="C728" s="41"/>
      <c r="D728" s="41"/>
      <c r="E728" s="41"/>
      <c r="F728" s="41"/>
      <c r="G728" s="42"/>
      <c r="H728" s="43">
        <v>0</v>
      </c>
      <c r="I728" s="49"/>
      <c r="J728" s="43">
        <v>0</v>
      </c>
      <c r="K728" s="46"/>
      <c r="L728" s="46"/>
      <c r="M728" s="46"/>
      <c r="N728" s="46"/>
      <c r="O728" s="46"/>
      <c r="P728" s="46"/>
      <c r="Q728" s="46"/>
      <c r="R728" s="52"/>
      <c r="S728" s="46"/>
      <c r="T728" s="46"/>
      <c r="U728" s="46"/>
      <c r="V728" s="46"/>
      <c r="W728" s="46"/>
      <c r="X728" s="46">
        <f t="shared" si="155"/>
        <v>0</v>
      </c>
      <c r="Y728" s="46"/>
      <c r="Z728" s="46"/>
      <c r="AA728" s="46"/>
      <c r="AB728" s="46"/>
      <c r="AC728" s="46"/>
      <c r="AD728" s="46">
        <f t="shared" si="153"/>
        <v>0</v>
      </c>
      <c r="AE728" s="46"/>
      <c r="AF728" s="52"/>
      <c r="AG728" s="46">
        <f t="shared" si="154"/>
        <v>0</v>
      </c>
      <c r="AH728" s="46"/>
      <c r="AI728" s="46">
        <f>IFERROR(SUMIFS('4.3期末全在庫'!$G:$G,'4.3期末全在庫'!$B:$B,'4.仕掛品(製品課)'!A728,'4.3期末全在庫'!$K:$K,"半製品"),"")</f>
        <v>0</v>
      </c>
      <c r="AJ728" s="47"/>
      <c r="AK728" s="46">
        <f t="shared" si="156"/>
        <v>0</v>
      </c>
      <c r="AL728" s="48"/>
      <c r="AM728" s="50"/>
      <c r="AN728" s="7"/>
      <c r="AO728" s="4" t="e">
        <v>#N/A</v>
      </c>
      <c r="AQ728" s="3">
        <f t="shared" si="157"/>
        <v>0</v>
      </c>
    </row>
    <row r="729" spans="1:43" ht="13.5" customHeight="1">
      <c r="A729" s="41"/>
      <c r="B729" s="41"/>
      <c r="C729" s="41"/>
      <c r="D729" s="41"/>
      <c r="E729" s="41"/>
      <c r="F729" s="41"/>
      <c r="G729" s="42"/>
      <c r="H729" s="43">
        <v>0</v>
      </c>
      <c r="I729" s="49"/>
      <c r="J729" s="43">
        <v>0</v>
      </c>
      <c r="K729" s="46"/>
      <c r="L729" s="46"/>
      <c r="M729" s="46"/>
      <c r="N729" s="46"/>
      <c r="O729" s="46"/>
      <c r="P729" s="46"/>
      <c r="Q729" s="46"/>
      <c r="R729" s="52"/>
      <c r="S729" s="46"/>
      <c r="T729" s="46"/>
      <c r="U729" s="46"/>
      <c r="V729" s="46"/>
      <c r="W729" s="46"/>
      <c r="X729" s="46">
        <f t="shared" si="155"/>
        <v>0</v>
      </c>
      <c r="Y729" s="46"/>
      <c r="Z729" s="46"/>
      <c r="AA729" s="46"/>
      <c r="AB729" s="46"/>
      <c r="AC729" s="46"/>
      <c r="AD729" s="46">
        <f t="shared" si="153"/>
        <v>0</v>
      </c>
      <c r="AE729" s="46"/>
      <c r="AF729" s="52"/>
      <c r="AG729" s="46">
        <f t="shared" si="154"/>
        <v>0</v>
      </c>
      <c r="AH729" s="46"/>
      <c r="AI729" s="46">
        <f>IFERROR(SUMIFS('4.3期末全在庫'!$G:$G,'4.3期末全在庫'!$B:$B,'4.仕掛品(製品課)'!A729,'4.3期末全在庫'!$K:$K,"半製品"),"")</f>
        <v>0</v>
      </c>
      <c r="AJ729" s="47"/>
      <c r="AK729" s="46">
        <f t="shared" si="156"/>
        <v>0</v>
      </c>
      <c r="AL729" s="48"/>
      <c r="AM729" s="50"/>
      <c r="AN729" s="7"/>
      <c r="AO729" s="4" t="e">
        <v>#N/A</v>
      </c>
      <c r="AQ729" s="3">
        <f t="shared" si="157"/>
        <v>0</v>
      </c>
    </row>
    <row r="730" spans="1:43" ht="13.5" customHeight="1">
      <c r="A730" s="41"/>
      <c r="B730" s="41"/>
      <c r="C730" s="41"/>
      <c r="D730" s="41"/>
      <c r="E730" s="41"/>
      <c r="F730" s="41"/>
      <c r="G730" s="42"/>
      <c r="H730" s="43">
        <v>0</v>
      </c>
      <c r="I730" s="49"/>
      <c r="J730" s="43">
        <v>0</v>
      </c>
      <c r="K730" s="46"/>
      <c r="L730" s="46"/>
      <c r="M730" s="46"/>
      <c r="N730" s="46"/>
      <c r="O730" s="46"/>
      <c r="P730" s="46"/>
      <c r="Q730" s="46"/>
      <c r="R730" s="52"/>
      <c r="S730" s="46"/>
      <c r="T730" s="46"/>
      <c r="U730" s="46"/>
      <c r="V730" s="46"/>
      <c r="W730" s="46"/>
      <c r="X730" s="46">
        <f t="shared" si="155"/>
        <v>0</v>
      </c>
      <c r="Y730" s="46"/>
      <c r="Z730" s="46"/>
      <c r="AA730" s="46"/>
      <c r="AB730" s="46"/>
      <c r="AC730" s="46"/>
      <c r="AD730" s="46">
        <f t="shared" si="153"/>
        <v>0</v>
      </c>
      <c r="AE730" s="46"/>
      <c r="AF730" s="52"/>
      <c r="AG730" s="46">
        <f t="shared" si="154"/>
        <v>0</v>
      </c>
      <c r="AH730" s="46"/>
      <c r="AI730" s="46">
        <f>IFERROR(SUMIFS('4.3期末全在庫'!$G:$G,'4.3期末全在庫'!$B:$B,'4.仕掛品(製品課)'!A730,'4.3期末全在庫'!$K:$K,"半製品"),"")</f>
        <v>0</v>
      </c>
      <c r="AJ730" s="47"/>
      <c r="AK730" s="46">
        <f t="shared" si="156"/>
        <v>0</v>
      </c>
      <c r="AL730" s="48"/>
      <c r="AM730" s="50"/>
      <c r="AN730" s="7"/>
      <c r="AO730" s="4" t="e">
        <v>#N/A</v>
      </c>
      <c r="AQ730" s="3">
        <f t="shared" si="157"/>
        <v>0</v>
      </c>
    </row>
    <row r="731" spans="1:43" ht="13.5" customHeight="1">
      <c r="A731" s="41"/>
      <c r="B731" s="41"/>
      <c r="C731" s="41"/>
      <c r="D731" s="41"/>
      <c r="E731" s="41"/>
      <c r="F731" s="41"/>
      <c r="G731" s="42"/>
      <c r="H731" s="43">
        <v>0</v>
      </c>
      <c r="I731" s="49"/>
      <c r="J731" s="43">
        <v>0</v>
      </c>
      <c r="K731" s="46"/>
      <c r="L731" s="46"/>
      <c r="M731" s="46"/>
      <c r="N731" s="46"/>
      <c r="O731" s="46"/>
      <c r="P731" s="46"/>
      <c r="Q731" s="46"/>
      <c r="R731" s="52"/>
      <c r="S731" s="46"/>
      <c r="T731" s="46"/>
      <c r="U731" s="46"/>
      <c r="V731" s="46"/>
      <c r="W731" s="46"/>
      <c r="X731" s="46">
        <f t="shared" si="155"/>
        <v>0</v>
      </c>
      <c r="Y731" s="46"/>
      <c r="Z731" s="46"/>
      <c r="AA731" s="46"/>
      <c r="AB731" s="46"/>
      <c r="AC731" s="46"/>
      <c r="AD731" s="46">
        <f t="shared" si="153"/>
        <v>0</v>
      </c>
      <c r="AE731" s="46"/>
      <c r="AF731" s="52"/>
      <c r="AG731" s="46">
        <f t="shared" si="154"/>
        <v>0</v>
      </c>
      <c r="AH731" s="46"/>
      <c r="AI731" s="46">
        <f>IFERROR(SUMIFS('4.3期末全在庫'!$G:$G,'4.3期末全在庫'!$B:$B,'4.仕掛品(製品課)'!A731,'4.3期末全在庫'!$K:$K,"半製品"),"")</f>
        <v>0</v>
      </c>
      <c r="AJ731" s="47"/>
      <c r="AK731" s="46">
        <f t="shared" si="156"/>
        <v>0</v>
      </c>
      <c r="AL731" s="48"/>
      <c r="AM731" s="50"/>
      <c r="AN731" s="7"/>
      <c r="AO731" s="4" t="e">
        <v>#N/A</v>
      </c>
      <c r="AQ731" s="3">
        <f t="shared" si="157"/>
        <v>0</v>
      </c>
    </row>
    <row r="732" spans="1:43" ht="13.5" customHeight="1">
      <c r="A732" s="41"/>
      <c r="B732" s="41"/>
      <c r="C732" s="41"/>
      <c r="D732" s="41"/>
      <c r="E732" s="41"/>
      <c r="F732" s="41"/>
      <c r="G732" s="42"/>
      <c r="H732" s="43">
        <v>0</v>
      </c>
      <c r="I732" s="49"/>
      <c r="J732" s="43">
        <v>0</v>
      </c>
      <c r="K732" s="46"/>
      <c r="L732" s="46"/>
      <c r="M732" s="46"/>
      <c r="N732" s="46"/>
      <c r="O732" s="46"/>
      <c r="P732" s="46"/>
      <c r="Q732" s="46"/>
      <c r="R732" s="52"/>
      <c r="S732" s="46"/>
      <c r="T732" s="46"/>
      <c r="U732" s="46"/>
      <c r="V732" s="46"/>
      <c r="W732" s="46"/>
      <c r="X732" s="46">
        <f t="shared" si="155"/>
        <v>0</v>
      </c>
      <c r="Y732" s="46"/>
      <c r="Z732" s="46"/>
      <c r="AA732" s="46"/>
      <c r="AB732" s="46"/>
      <c r="AC732" s="46"/>
      <c r="AD732" s="46">
        <f t="shared" si="153"/>
        <v>0</v>
      </c>
      <c r="AE732" s="46"/>
      <c r="AF732" s="52"/>
      <c r="AG732" s="46">
        <f t="shared" si="154"/>
        <v>0</v>
      </c>
      <c r="AH732" s="46"/>
      <c r="AI732" s="46">
        <f>IFERROR(SUMIFS('4.3期末全在庫'!$G:$G,'4.3期末全在庫'!$B:$B,'4.仕掛品(製品課)'!A732,'4.3期末全在庫'!$K:$K,"半製品"),"")</f>
        <v>0</v>
      </c>
      <c r="AJ732" s="47"/>
      <c r="AK732" s="46">
        <f t="shared" si="156"/>
        <v>0</v>
      </c>
      <c r="AL732" s="48"/>
      <c r="AM732" s="50"/>
      <c r="AN732" s="7"/>
      <c r="AO732" s="4" t="e">
        <v>#N/A</v>
      </c>
      <c r="AQ732" s="3">
        <f t="shared" si="157"/>
        <v>0</v>
      </c>
    </row>
    <row r="733" spans="1:43" ht="13.5" customHeight="1">
      <c r="A733" s="41"/>
      <c r="B733" s="41"/>
      <c r="C733" s="41"/>
      <c r="D733" s="41"/>
      <c r="E733" s="41"/>
      <c r="F733" s="41"/>
      <c r="G733" s="42"/>
      <c r="H733" s="43">
        <v>0</v>
      </c>
      <c r="I733" s="49"/>
      <c r="J733" s="43">
        <v>0</v>
      </c>
      <c r="K733" s="46"/>
      <c r="L733" s="46"/>
      <c r="M733" s="46"/>
      <c r="N733" s="46"/>
      <c r="O733" s="46"/>
      <c r="P733" s="46"/>
      <c r="Q733" s="46"/>
      <c r="R733" s="52"/>
      <c r="S733" s="46"/>
      <c r="T733" s="46"/>
      <c r="U733" s="46"/>
      <c r="V733" s="46"/>
      <c r="W733" s="46"/>
      <c r="X733" s="46">
        <f t="shared" si="155"/>
        <v>0</v>
      </c>
      <c r="Y733" s="46"/>
      <c r="Z733" s="46"/>
      <c r="AA733" s="46"/>
      <c r="AB733" s="46"/>
      <c r="AC733" s="46"/>
      <c r="AD733" s="46">
        <f t="shared" si="153"/>
        <v>0</v>
      </c>
      <c r="AE733" s="46"/>
      <c r="AF733" s="52"/>
      <c r="AG733" s="46">
        <f t="shared" si="154"/>
        <v>0</v>
      </c>
      <c r="AH733" s="46"/>
      <c r="AI733" s="46">
        <f>IFERROR(SUMIFS('4.3期末全在庫'!$G:$G,'4.3期末全在庫'!$B:$B,'4.仕掛品(製品課)'!A733,'4.3期末全在庫'!$K:$K,"半製品"),"")</f>
        <v>0</v>
      </c>
      <c r="AJ733" s="47"/>
      <c r="AK733" s="46">
        <f t="shared" si="156"/>
        <v>0</v>
      </c>
      <c r="AL733" s="48"/>
      <c r="AM733" s="50"/>
      <c r="AN733" s="7"/>
      <c r="AO733" s="4" t="e">
        <v>#N/A</v>
      </c>
      <c r="AQ733" s="3">
        <f t="shared" si="157"/>
        <v>0</v>
      </c>
    </row>
    <row r="734" spans="1:43" ht="13.5" customHeight="1">
      <c r="A734" s="41"/>
      <c r="B734" s="41"/>
      <c r="C734" s="41"/>
      <c r="D734" s="41"/>
      <c r="E734" s="41"/>
      <c r="F734" s="41"/>
      <c r="G734" s="42"/>
      <c r="H734" s="43">
        <v>0</v>
      </c>
      <c r="I734" s="49"/>
      <c r="J734" s="43">
        <v>0</v>
      </c>
      <c r="K734" s="46"/>
      <c r="L734" s="46"/>
      <c r="M734" s="46"/>
      <c r="N734" s="46"/>
      <c r="O734" s="46"/>
      <c r="P734" s="46"/>
      <c r="Q734" s="46"/>
      <c r="R734" s="52"/>
      <c r="S734" s="46"/>
      <c r="T734" s="46"/>
      <c r="U734" s="46"/>
      <c r="V734" s="46"/>
      <c r="W734" s="46"/>
      <c r="X734" s="46">
        <f t="shared" si="155"/>
        <v>0</v>
      </c>
      <c r="Y734" s="46"/>
      <c r="Z734" s="46"/>
      <c r="AA734" s="46"/>
      <c r="AB734" s="46"/>
      <c r="AC734" s="46"/>
      <c r="AD734" s="46">
        <f t="shared" si="153"/>
        <v>0</v>
      </c>
      <c r="AE734" s="46"/>
      <c r="AF734" s="52"/>
      <c r="AG734" s="46">
        <f t="shared" si="154"/>
        <v>0</v>
      </c>
      <c r="AH734" s="46"/>
      <c r="AI734" s="46">
        <f>IFERROR(SUMIFS('4.3期末全在庫'!$G:$G,'4.3期末全在庫'!$B:$B,'4.仕掛品(製品課)'!A734,'4.3期末全在庫'!$K:$K,"半製品"),"")</f>
        <v>0</v>
      </c>
      <c r="AJ734" s="47"/>
      <c r="AK734" s="46">
        <f t="shared" si="156"/>
        <v>0</v>
      </c>
      <c r="AL734" s="48"/>
      <c r="AM734" s="50"/>
      <c r="AN734" s="7"/>
      <c r="AO734" s="4" t="e">
        <v>#N/A</v>
      </c>
      <c r="AQ734" s="3">
        <f t="shared" si="157"/>
        <v>0</v>
      </c>
    </row>
    <row r="735" spans="1:43" ht="13.5" customHeight="1">
      <c r="A735" s="41"/>
      <c r="B735" s="41"/>
      <c r="C735" s="41"/>
      <c r="D735" s="41"/>
      <c r="E735" s="41"/>
      <c r="F735" s="41"/>
      <c r="G735" s="42"/>
      <c r="H735" s="43">
        <v>0</v>
      </c>
      <c r="I735" s="49"/>
      <c r="J735" s="43">
        <v>0</v>
      </c>
      <c r="K735" s="46"/>
      <c r="L735" s="46"/>
      <c r="M735" s="46"/>
      <c r="N735" s="46"/>
      <c r="O735" s="46"/>
      <c r="P735" s="46"/>
      <c r="Q735" s="46"/>
      <c r="R735" s="52"/>
      <c r="S735" s="46"/>
      <c r="T735" s="46"/>
      <c r="U735" s="46"/>
      <c r="V735" s="46"/>
      <c r="W735" s="46"/>
      <c r="X735" s="46">
        <f t="shared" si="155"/>
        <v>0</v>
      </c>
      <c r="Y735" s="46"/>
      <c r="Z735" s="46"/>
      <c r="AA735" s="46"/>
      <c r="AB735" s="46"/>
      <c r="AC735" s="46"/>
      <c r="AD735" s="46">
        <f t="shared" si="153"/>
        <v>0</v>
      </c>
      <c r="AE735" s="46"/>
      <c r="AF735" s="52"/>
      <c r="AG735" s="46">
        <f t="shared" si="154"/>
        <v>0</v>
      </c>
      <c r="AH735" s="46"/>
      <c r="AI735" s="46">
        <f>IFERROR(SUMIFS('4.3期末全在庫'!$G:$G,'4.3期末全在庫'!$B:$B,'4.仕掛品(製品課)'!A735,'4.3期末全在庫'!$K:$K,"半製品"),"")</f>
        <v>0</v>
      </c>
      <c r="AJ735" s="47"/>
      <c r="AK735" s="46">
        <f t="shared" si="156"/>
        <v>0</v>
      </c>
      <c r="AL735" s="48"/>
      <c r="AM735" s="50"/>
      <c r="AN735" s="7"/>
      <c r="AO735" s="4" t="e">
        <v>#N/A</v>
      </c>
      <c r="AQ735" s="3">
        <f t="shared" si="157"/>
        <v>0</v>
      </c>
    </row>
    <row r="736" spans="1:43" ht="13.5" customHeight="1">
      <c r="A736" s="41"/>
      <c r="B736" s="41"/>
      <c r="C736" s="41"/>
      <c r="D736" s="41"/>
      <c r="E736" s="41"/>
      <c r="F736" s="41"/>
      <c r="G736" s="42"/>
      <c r="H736" s="43">
        <v>0</v>
      </c>
      <c r="I736" s="49"/>
      <c r="J736" s="43">
        <v>0</v>
      </c>
      <c r="K736" s="46"/>
      <c r="L736" s="46"/>
      <c r="M736" s="46"/>
      <c r="N736" s="46"/>
      <c r="O736" s="46"/>
      <c r="P736" s="46"/>
      <c r="Q736" s="46"/>
      <c r="R736" s="52"/>
      <c r="S736" s="46"/>
      <c r="T736" s="46"/>
      <c r="U736" s="46"/>
      <c r="V736" s="46"/>
      <c r="W736" s="46"/>
      <c r="X736" s="46">
        <f t="shared" si="155"/>
        <v>0</v>
      </c>
      <c r="Y736" s="46"/>
      <c r="Z736" s="46"/>
      <c r="AA736" s="46"/>
      <c r="AB736" s="46"/>
      <c r="AC736" s="46"/>
      <c r="AD736" s="46">
        <f t="shared" si="153"/>
        <v>0</v>
      </c>
      <c r="AE736" s="46"/>
      <c r="AF736" s="52"/>
      <c r="AG736" s="46">
        <f t="shared" si="154"/>
        <v>0</v>
      </c>
      <c r="AH736" s="46"/>
      <c r="AI736" s="46">
        <f>IFERROR(SUMIFS('4.3期末全在庫'!$G:$G,'4.3期末全在庫'!$B:$B,'4.仕掛品(製品課)'!A736,'4.3期末全在庫'!$K:$K,"半製品"),"")</f>
        <v>0</v>
      </c>
      <c r="AJ736" s="47"/>
      <c r="AK736" s="46">
        <f t="shared" si="156"/>
        <v>0</v>
      </c>
      <c r="AL736" s="48"/>
      <c r="AM736" s="50"/>
      <c r="AN736" s="7"/>
      <c r="AO736" s="4" t="e">
        <v>#N/A</v>
      </c>
      <c r="AQ736" s="3">
        <f t="shared" si="157"/>
        <v>0</v>
      </c>
    </row>
    <row r="737" spans="1:43" ht="13.5" customHeight="1">
      <c r="A737" s="41"/>
      <c r="B737" s="41"/>
      <c r="C737" s="41"/>
      <c r="D737" s="41"/>
      <c r="E737" s="41"/>
      <c r="F737" s="41"/>
      <c r="G737" s="42"/>
      <c r="H737" s="43">
        <v>0</v>
      </c>
      <c r="I737" s="49"/>
      <c r="J737" s="43">
        <v>0</v>
      </c>
      <c r="K737" s="46"/>
      <c r="L737" s="46"/>
      <c r="M737" s="46"/>
      <c r="N737" s="46"/>
      <c r="O737" s="46"/>
      <c r="P737" s="46"/>
      <c r="Q737" s="46"/>
      <c r="R737" s="52"/>
      <c r="S737" s="46"/>
      <c r="T737" s="46"/>
      <c r="U737" s="46"/>
      <c r="V737" s="46"/>
      <c r="W737" s="46"/>
      <c r="X737" s="46">
        <f t="shared" si="155"/>
        <v>0</v>
      </c>
      <c r="Y737" s="46"/>
      <c r="Z737" s="46"/>
      <c r="AA737" s="46"/>
      <c r="AB737" s="46"/>
      <c r="AC737" s="46"/>
      <c r="AD737" s="46">
        <f t="shared" si="153"/>
        <v>0</v>
      </c>
      <c r="AE737" s="46"/>
      <c r="AF737" s="52"/>
      <c r="AG737" s="46">
        <f t="shared" si="154"/>
        <v>0</v>
      </c>
      <c r="AH737" s="46"/>
      <c r="AI737" s="46">
        <f>IFERROR(SUMIFS('4.3期末全在庫'!$G:$G,'4.3期末全在庫'!$B:$B,'4.仕掛品(製品課)'!A737,'4.3期末全在庫'!$K:$K,"半製品"),"")</f>
        <v>0</v>
      </c>
      <c r="AJ737" s="47"/>
      <c r="AK737" s="46">
        <f t="shared" si="156"/>
        <v>0</v>
      </c>
      <c r="AL737" s="48"/>
      <c r="AM737" s="50"/>
      <c r="AN737" s="7"/>
      <c r="AO737" s="4" t="e">
        <v>#N/A</v>
      </c>
      <c r="AQ737" s="3">
        <f t="shared" si="157"/>
        <v>0</v>
      </c>
    </row>
    <row r="738" spans="1:43" ht="13.5" customHeight="1">
      <c r="A738" s="41"/>
      <c r="B738" s="41"/>
      <c r="C738" s="41"/>
      <c r="D738" s="41"/>
      <c r="E738" s="41"/>
      <c r="F738" s="41"/>
      <c r="G738" s="42"/>
      <c r="H738" s="43">
        <v>0</v>
      </c>
      <c r="I738" s="49"/>
      <c r="J738" s="43">
        <v>0</v>
      </c>
      <c r="K738" s="46"/>
      <c r="L738" s="46"/>
      <c r="M738" s="46"/>
      <c r="N738" s="46"/>
      <c r="O738" s="46"/>
      <c r="P738" s="46"/>
      <c r="Q738" s="46"/>
      <c r="R738" s="52"/>
      <c r="S738" s="46"/>
      <c r="T738" s="46"/>
      <c r="U738" s="46"/>
      <c r="V738" s="46"/>
      <c r="W738" s="46"/>
      <c r="X738" s="46">
        <f t="shared" si="155"/>
        <v>0</v>
      </c>
      <c r="Y738" s="46"/>
      <c r="Z738" s="46"/>
      <c r="AA738" s="46"/>
      <c r="AB738" s="46"/>
      <c r="AC738" s="46"/>
      <c r="AD738" s="46">
        <f t="shared" si="153"/>
        <v>0</v>
      </c>
      <c r="AE738" s="46"/>
      <c r="AF738" s="52"/>
      <c r="AG738" s="46">
        <f t="shared" si="154"/>
        <v>0</v>
      </c>
      <c r="AH738" s="46"/>
      <c r="AI738" s="46">
        <f>IFERROR(SUMIFS('4.3期末全在庫'!$G:$G,'4.3期末全在庫'!$B:$B,'4.仕掛品(製品課)'!A738,'4.3期末全在庫'!$K:$K,"半製品"),"")</f>
        <v>0</v>
      </c>
      <c r="AJ738" s="47"/>
      <c r="AK738" s="46">
        <f t="shared" si="156"/>
        <v>0</v>
      </c>
      <c r="AL738" s="48"/>
      <c r="AM738" s="50"/>
      <c r="AN738" s="7"/>
      <c r="AO738" s="4" t="e">
        <v>#N/A</v>
      </c>
      <c r="AQ738" s="3">
        <f t="shared" si="157"/>
        <v>0</v>
      </c>
    </row>
    <row r="739" spans="1:43" ht="13.5" customHeight="1">
      <c r="A739" s="41"/>
      <c r="B739" s="41"/>
      <c r="C739" s="41"/>
      <c r="D739" s="41"/>
      <c r="E739" s="41"/>
      <c r="F739" s="41"/>
      <c r="G739" s="42"/>
      <c r="H739" s="43">
        <v>0</v>
      </c>
      <c r="I739" s="49"/>
      <c r="J739" s="43">
        <v>0</v>
      </c>
      <c r="K739" s="46"/>
      <c r="L739" s="46"/>
      <c r="M739" s="46"/>
      <c r="N739" s="46"/>
      <c r="O739" s="46"/>
      <c r="P739" s="46"/>
      <c r="Q739" s="46"/>
      <c r="R739" s="52"/>
      <c r="S739" s="46"/>
      <c r="T739" s="46"/>
      <c r="U739" s="46"/>
      <c r="V739" s="46"/>
      <c r="W739" s="46"/>
      <c r="X739" s="46">
        <f t="shared" si="155"/>
        <v>0</v>
      </c>
      <c r="Y739" s="46"/>
      <c r="Z739" s="46"/>
      <c r="AA739" s="46"/>
      <c r="AB739" s="46"/>
      <c r="AC739" s="46"/>
      <c r="AD739" s="46">
        <f t="shared" si="153"/>
        <v>0</v>
      </c>
      <c r="AE739" s="46"/>
      <c r="AF739" s="52"/>
      <c r="AG739" s="46">
        <f t="shared" si="154"/>
        <v>0</v>
      </c>
      <c r="AH739" s="46"/>
      <c r="AI739" s="46">
        <f>IFERROR(SUMIFS('4.3期末全在庫'!$G:$G,'4.3期末全在庫'!$B:$B,'4.仕掛品(製品課)'!A739,'4.3期末全在庫'!$K:$K,"半製品"),"")</f>
        <v>0</v>
      </c>
      <c r="AJ739" s="47"/>
      <c r="AK739" s="46">
        <f t="shared" si="156"/>
        <v>0</v>
      </c>
      <c r="AL739" s="48"/>
      <c r="AM739" s="50"/>
      <c r="AN739" s="7"/>
      <c r="AO739" s="4" t="e">
        <v>#N/A</v>
      </c>
      <c r="AQ739" s="3">
        <f t="shared" si="157"/>
        <v>0</v>
      </c>
    </row>
    <row r="740" spans="1:43" ht="13.5" customHeight="1">
      <c r="A740" s="41"/>
      <c r="B740" s="41"/>
      <c r="C740" s="41"/>
      <c r="D740" s="41"/>
      <c r="E740" s="41"/>
      <c r="F740" s="41"/>
      <c r="G740" s="42"/>
      <c r="H740" s="43">
        <v>0</v>
      </c>
      <c r="I740" s="49"/>
      <c r="J740" s="43">
        <v>0</v>
      </c>
      <c r="K740" s="46"/>
      <c r="L740" s="46"/>
      <c r="M740" s="46"/>
      <c r="N740" s="46"/>
      <c r="O740" s="46"/>
      <c r="P740" s="46"/>
      <c r="Q740" s="46"/>
      <c r="R740" s="52"/>
      <c r="S740" s="46"/>
      <c r="T740" s="46"/>
      <c r="U740" s="46"/>
      <c r="V740" s="46"/>
      <c r="W740" s="46"/>
      <c r="X740" s="46">
        <f t="shared" si="155"/>
        <v>0</v>
      </c>
      <c r="Y740" s="46"/>
      <c r="Z740" s="46"/>
      <c r="AA740" s="46"/>
      <c r="AB740" s="46"/>
      <c r="AC740" s="46"/>
      <c r="AD740" s="46">
        <f t="shared" si="153"/>
        <v>0</v>
      </c>
      <c r="AE740" s="46"/>
      <c r="AF740" s="52"/>
      <c r="AG740" s="46">
        <f t="shared" si="154"/>
        <v>0</v>
      </c>
      <c r="AH740" s="46"/>
      <c r="AI740" s="46">
        <f>IFERROR(SUMIFS('4.3期末全在庫'!$G:$G,'4.3期末全在庫'!$B:$B,'4.仕掛品(製品課)'!A740,'4.3期末全在庫'!$K:$K,"半製品"),"")</f>
        <v>0</v>
      </c>
      <c r="AJ740" s="47"/>
      <c r="AK740" s="46">
        <f t="shared" si="156"/>
        <v>0</v>
      </c>
      <c r="AL740" s="48"/>
      <c r="AM740" s="50"/>
      <c r="AN740" s="7"/>
      <c r="AO740" s="4" t="e">
        <v>#N/A</v>
      </c>
      <c r="AQ740" s="3">
        <f t="shared" si="157"/>
        <v>0</v>
      </c>
    </row>
    <row r="741" spans="1:43" ht="13.5" customHeight="1">
      <c r="A741" s="41"/>
      <c r="B741" s="41"/>
      <c r="C741" s="41"/>
      <c r="D741" s="41"/>
      <c r="E741" s="41"/>
      <c r="F741" s="41"/>
      <c r="G741" s="42"/>
      <c r="H741" s="43">
        <v>0</v>
      </c>
      <c r="I741" s="49"/>
      <c r="J741" s="43">
        <v>0</v>
      </c>
      <c r="K741" s="46"/>
      <c r="L741" s="46"/>
      <c r="M741" s="46"/>
      <c r="N741" s="46"/>
      <c r="O741" s="46"/>
      <c r="P741" s="46"/>
      <c r="Q741" s="46"/>
      <c r="R741" s="52"/>
      <c r="S741" s="46"/>
      <c r="T741" s="46"/>
      <c r="U741" s="46"/>
      <c r="V741" s="46"/>
      <c r="W741" s="46"/>
      <c r="X741" s="46">
        <f t="shared" si="155"/>
        <v>0</v>
      </c>
      <c r="Y741" s="46"/>
      <c r="Z741" s="46"/>
      <c r="AA741" s="46"/>
      <c r="AB741" s="46"/>
      <c r="AC741" s="46"/>
      <c r="AD741" s="46">
        <f t="shared" si="153"/>
        <v>0</v>
      </c>
      <c r="AE741" s="46"/>
      <c r="AF741" s="52"/>
      <c r="AG741" s="46">
        <f t="shared" si="154"/>
        <v>0</v>
      </c>
      <c r="AH741" s="46"/>
      <c r="AI741" s="46">
        <f>IFERROR(SUMIFS('4.3期末全在庫'!$G:$G,'4.3期末全在庫'!$B:$B,'4.仕掛品(製品課)'!A741,'4.3期末全在庫'!$K:$K,"半製品"),"")</f>
        <v>0</v>
      </c>
      <c r="AJ741" s="47"/>
      <c r="AK741" s="46">
        <f t="shared" si="156"/>
        <v>0</v>
      </c>
      <c r="AL741" s="48"/>
      <c r="AM741" s="50"/>
      <c r="AN741" s="7"/>
      <c r="AO741" s="4" t="e">
        <v>#N/A</v>
      </c>
      <c r="AQ741" s="3">
        <f t="shared" si="157"/>
        <v>0</v>
      </c>
    </row>
    <row r="742" spans="1:43" ht="13.5" customHeight="1">
      <c r="A742" s="41"/>
      <c r="B742" s="41"/>
      <c r="C742" s="41"/>
      <c r="D742" s="41"/>
      <c r="E742" s="41"/>
      <c r="F742" s="41"/>
      <c r="G742" s="42"/>
      <c r="H742" s="43">
        <v>0</v>
      </c>
      <c r="I742" s="49"/>
      <c r="J742" s="43">
        <v>0</v>
      </c>
      <c r="K742" s="46"/>
      <c r="L742" s="46"/>
      <c r="M742" s="46"/>
      <c r="N742" s="46"/>
      <c r="O742" s="46"/>
      <c r="P742" s="46"/>
      <c r="Q742" s="46"/>
      <c r="R742" s="52"/>
      <c r="S742" s="46"/>
      <c r="T742" s="46"/>
      <c r="U742" s="46"/>
      <c r="V742" s="46"/>
      <c r="W742" s="46"/>
      <c r="X742" s="46">
        <f t="shared" si="155"/>
        <v>0</v>
      </c>
      <c r="Y742" s="46"/>
      <c r="Z742" s="46"/>
      <c r="AA742" s="46"/>
      <c r="AB742" s="46"/>
      <c r="AC742" s="46"/>
      <c r="AD742" s="46">
        <f t="shared" si="153"/>
        <v>0</v>
      </c>
      <c r="AE742" s="46"/>
      <c r="AF742" s="52"/>
      <c r="AG742" s="46">
        <f t="shared" si="154"/>
        <v>0</v>
      </c>
      <c r="AH742" s="46"/>
      <c r="AI742" s="46">
        <f>IFERROR(SUMIFS('4.3期末全在庫'!$G:$G,'4.3期末全在庫'!$B:$B,'4.仕掛品(製品課)'!A742,'4.3期末全在庫'!$K:$K,"半製品"),"")</f>
        <v>0</v>
      </c>
      <c r="AJ742" s="47"/>
      <c r="AK742" s="46">
        <f t="shared" si="156"/>
        <v>0</v>
      </c>
      <c r="AL742" s="48"/>
      <c r="AM742" s="50"/>
      <c r="AN742" s="7"/>
      <c r="AO742" s="4" t="e">
        <v>#N/A</v>
      </c>
      <c r="AQ742" s="3">
        <f t="shared" si="157"/>
        <v>0</v>
      </c>
    </row>
    <row r="743" spans="1:43" ht="13.5" customHeight="1">
      <c r="A743" s="41"/>
      <c r="B743" s="41"/>
      <c r="C743" s="41"/>
      <c r="D743" s="41"/>
      <c r="E743" s="41"/>
      <c r="F743" s="41"/>
      <c r="G743" s="42"/>
      <c r="H743" s="43">
        <v>0</v>
      </c>
      <c r="I743" s="49"/>
      <c r="J743" s="43">
        <v>0</v>
      </c>
      <c r="K743" s="46"/>
      <c r="L743" s="46"/>
      <c r="M743" s="46"/>
      <c r="N743" s="46"/>
      <c r="O743" s="46"/>
      <c r="P743" s="46"/>
      <c r="Q743" s="46"/>
      <c r="R743" s="52"/>
      <c r="S743" s="46"/>
      <c r="T743" s="46"/>
      <c r="U743" s="46"/>
      <c r="V743" s="46"/>
      <c r="W743" s="46"/>
      <c r="X743" s="46">
        <f t="shared" si="155"/>
        <v>0</v>
      </c>
      <c r="Y743" s="46"/>
      <c r="Z743" s="46"/>
      <c r="AA743" s="46"/>
      <c r="AB743" s="46"/>
      <c r="AC743" s="46"/>
      <c r="AD743" s="46">
        <f t="shared" si="153"/>
        <v>0</v>
      </c>
      <c r="AE743" s="46"/>
      <c r="AF743" s="52"/>
      <c r="AG743" s="46">
        <f t="shared" si="154"/>
        <v>0</v>
      </c>
      <c r="AH743" s="46"/>
      <c r="AI743" s="46">
        <f>IFERROR(SUMIFS('4.3期末全在庫'!$G:$G,'4.3期末全在庫'!$B:$B,'4.仕掛品(製品課)'!A743,'4.3期末全在庫'!$K:$K,"半製品"),"")</f>
        <v>0</v>
      </c>
      <c r="AJ743" s="47"/>
      <c r="AK743" s="46">
        <f t="shared" si="156"/>
        <v>0</v>
      </c>
      <c r="AL743" s="48"/>
      <c r="AM743" s="50"/>
      <c r="AN743" s="7"/>
      <c r="AO743" s="4" t="e">
        <v>#N/A</v>
      </c>
      <c r="AQ743" s="3">
        <f t="shared" si="157"/>
        <v>0</v>
      </c>
    </row>
    <row r="744" spans="1:43" ht="13.5" customHeight="1">
      <c r="A744" s="41"/>
      <c r="B744" s="41"/>
      <c r="C744" s="41"/>
      <c r="D744" s="41"/>
      <c r="E744" s="41"/>
      <c r="F744" s="41"/>
      <c r="G744" s="42"/>
      <c r="H744" s="43">
        <v>0</v>
      </c>
      <c r="I744" s="49"/>
      <c r="J744" s="43">
        <v>0</v>
      </c>
      <c r="K744" s="46"/>
      <c r="L744" s="46"/>
      <c r="M744" s="46"/>
      <c r="N744" s="46"/>
      <c r="O744" s="46"/>
      <c r="P744" s="46"/>
      <c r="Q744" s="46"/>
      <c r="R744" s="52"/>
      <c r="S744" s="46"/>
      <c r="T744" s="46"/>
      <c r="U744" s="46"/>
      <c r="V744" s="46"/>
      <c r="W744" s="46"/>
      <c r="X744" s="46">
        <f t="shared" si="155"/>
        <v>0</v>
      </c>
      <c r="Y744" s="46"/>
      <c r="Z744" s="46"/>
      <c r="AA744" s="46"/>
      <c r="AB744" s="46"/>
      <c r="AC744" s="46"/>
      <c r="AD744" s="46">
        <f t="shared" si="153"/>
        <v>0</v>
      </c>
      <c r="AE744" s="46"/>
      <c r="AF744" s="52"/>
      <c r="AG744" s="46">
        <f t="shared" si="154"/>
        <v>0</v>
      </c>
      <c r="AH744" s="46"/>
      <c r="AI744" s="46">
        <f>IFERROR(SUMIFS('4.3期末全在庫'!$G:$G,'4.3期末全在庫'!$B:$B,'4.仕掛品(製品課)'!A744,'4.3期末全在庫'!$K:$K,"半製品"),"")</f>
        <v>0</v>
      </c>
      <c r="AJ744" s="47"/>
      <c r="AK744" s="46">
        <f t="shared" si="156"/>
        <v>0</v>
      </c>
      <c r="AL744" s="48"/>
      <c r="AM744" s="50"/>
      <c r="AN744" s="7"/>
      <c r="AQ744" s="3">
        <f t="shared" si="157"/>
        <v>0</v>
      </c>
    </row>
    <row r="745" spans="1:43" ht="13.5" customHeight="1">
      <c r="A745" s="41"/>
      <c r="B745" s="41"/>
      <c r="C745" s="41"/>
      <c r="D745" s="41"/>
      <c r="E745" s="41"/>
      <c r="F745" s="41"/>
      <c r="G745" s="42"/>
      <c r="H745" s="43">
        <v>0</v>
      </c>
      <c r="I745" s="49"/>
      <c r="J745" s="43">
        <v>0</v>
      </c>
      <c r="K745" s="46"/>
      <c r="L745" s="46"/>
      <c r="M745" s="46"/>
      <c r="N745" s="46"/>
      <c r="O745" s="46"/>
      <c r="P745" s="46"/>
      <c r="Q745" s="46"/>
      <c r="R745" s="52"/>
      <c r="S745" s="46"/>
      <c r="T745" s="46"/>
      <c r="U745" s="46"/>
      <c r="V745" s="46"/>
      <c r="W745" s="46"/>
      <c r="X745" s="46">
        <f t="shared" si="155"/>
        <v>0</v>
      </c>
      <c r="Y745" s="46"/>
      <c r="Z745" s="46"/>
      <c r="AA745" s="46"/>
      <c r="AB745" s="46"/>
      <c r="AC745" s="46"/>
      <c r="AD745" s="46">
        <f t="shared" si="153"/>
        <v>0</v>
      </c>
      <c r="AE745" s="46"/>
      <c r="AF745" s="52"/>
      <c r="AG745" s="46">
        <f t="shared" si="154"/>
        <v>0</v>
      </c>
      <c r="AH745" s="46"/>
      <c r="AI745" s="46">
        <f>IFERROR(SUMIFS('4.3期末全在庫'!$G:$G,'4.3期末全在庫'!$B:$B,'4.仕掛品(製品課)'!A745,'4.3期末全在庫'!$K:$K,"半製品"),"")</f>
        <v>0</v>
      </c>
      <c r="AJ745" s="47"/>
      <c r="AK745" s="46">
        <f t="shared" si="156"/>
        <v>0</v>
      </c>
      <c r="AL745" s="48"/>
      <c r="AM745" s="50"/>
      <c r="AN745" s="7"/>
      <c r="AQ745" s="3">
        <f>IF(SUM(H745:AK745)=0,0,"ok")</f>
        <v>0</v>
      </c>
    </row>
    <row r="746" spans="1:43" ht="13.5" customHeight="1">
      <c r="A746" s="41"/>
      <c r="B746" s="41"/>
      <c r="C746" s="41"/>
      <c r="D746" s="41"/>
      <c r="E746" s="41"/>
      <c r="F746" s="41"/>
      <c r="G746" s="42"/>
      <c r="H746" s="43">
        <v>0</v>
      </c>
      <c r="I746" s="49"/>
      <c r="J746" s="43">
        <v>0</v>
      </c>
      <c r="K746" s="46"/>
      <c r="L746" s="60"/>
      <c r="M746" s="60"/>
      <c r="N746" s="60"/>
      <c r="O746" s="60"/>
      <c r="P746" s="60"/>
      <c r="Q746" s="60"/>
      <c r="R746" s="62"/>
      <c r="S746" s="46"/>
      <c r="T746" s="46"/>
      <c r="U746" s="60"/>
      <c r="V746" s="60"/>
      <c r="W746" s="60"/>
      <c r="X746" s="46">
        <f t="shared" si="155"/>
        <v>0</v>
      </c>
      <c r="Y746" s="60"/>
      <c r="Z746" s="60"/>
      <c r="AA746" s="46"/>
      <c r="AB746" s="46"/>
      <c r="AC746" s="46"/>
      <c r="AD746" s="46"/>
      <c r="AE746" s="46"/>
      <c r="AF746" s="52"/>
      <c r="AG746" s="46"/>
      <c r="AH746" s="46"/>
      <c r="AI746" s="46">
        <f>IFERROR(SUMIFS('4.3期末全在庫'!$G:$G,'4.3期末全在庫'!$B:$B,'4.仕掛品(製品課)'!A746,'4.3期末全在庫'!$K:$K,"半製品"),"")</f>
        <v>0</v>
      </c>
      <c r="AJ746" s="47"/>
      <c r="AK746" s="46">
        <f t="shared" si="156"/>
        <v>0</v>
      </c>
      <c r="AL746" s="48"/>
      <c r="AM746" s="3" t="s">
        <v>7</v>
      </c>
      <c r="AN746" s="3" t="s">
        <v>24</v>
      </c>
    </row>
    <row r="747" spans="1:43" s="5" customFormat="1" ht="13.5" customHeight="1">
      <c r="A747" s="63"/>
      <c r="B747" s="63"/>
      <c r="C747" s="63"/>
      <c r="D747" s="63"/>
      <c r="E747" s="63"/>
      <c r="F747" s="63"/>
      <c r="G747" s="64"/>
      <c r="H747" s="46">
        <f>SUM(H6:H746)</f>
        <v>1978183</v>
      </c>
      <c r="I747" s="65" t="s">
        <v>766</v>
      </c>
      <c r="J747" s="46">
        <f>SUM(J6:J746)</f>
        <v>25302294.684380904</v>
      </c>
      <c r="K747" s="46">
        <f>SUM(K6:K746)</f>
        <v>17418587</v>
      </c>
      <c r="L747" s="46">
        <f ca="1">SUM(L6:L746)</f>
        <v>141631676.80177289</v>
      </c>
      <c r="M747" s="46">
        <f ca="1">+'[1]2.仕掛品(製造部)'!K946-'[1]2.仕掛品(製造部)'!MV946</f>
        <v>151186967.84730491</v>
      </c>
      <c r="N747" s="46">
        <f>SUM(N6:N746)</f>
        <v>0</v>
      </c>
      <c r="O747" s="46">
        <f ca="1">SUM(O6:O746)</f>
        <v>119179746.51193285</v>
      </c>
      <c r="P747" s="46">
        <f ca="1">SUM(P6:P746)</f>
        <v>101495262.60287628</v>
      </c>
      <c r="Q747" s="46">
        <f>'[1]2.仕掛品(製造部)'!MS946</f>
        <v>93698434.12299566</v>
      </c>
      <c r="R747" s="66" t="s">
        <v>531</v>
      </c>
      <c r="S747" s="46">
        <f ca="1">SUM(S6:S746)</f>
        <v>120594519.59053169</v>
      </c>
      <c r="T747" s="67">
        <v>95340136.259487286</v>
      </c>
      <c r="U747" s="46">
        <f>SUM(U6:U746)</f>
        <v>1058325</v>
      </c>
      <c r="V747" s="46">
        <f>V753</f>
        <v>121751366</v>
      </c>
      <c r="W747" s="46">
        <f>SUM(W6:W746)</f>
        <v>34655</v>
      </c>
      <c r="X747" s="46">
        <f>'[1]2.10原液別作業時間'!F6</f>
        <v>2000714.3010935485</v>
      </c>
      <c r="Y747" s="46">
        <f>SUM(Y6:Y746)</f>
        <v>176955683</v>
      </c>
      <c r="Z747" s="67">
        <v>75416929</v>
      </c>
      <c r="AA747" s="46">
        <f ca="1">SUM(AA6:AA746)</f>
        <v>901145692.83678484</v>
      </c>
      <c r="AB747" s="46">
        <f>SUM(AB6:AB746)</f>
        <v>6595575</v>
      </c>
      <c r="AC747" s="46">
        <f ca="1">SUM(AC6:AC746)</f>
        <v>-119179746.51193285</v>
      </c>
      <c r="AD747" s="46">
        <f>SUM(AD6:AD746)</f>
        <v>11417569</v>
      </c>
      <c r="AE747" s="46">
        <f ca="1">SUM(AE6:AE746)</f>
        <v>1440540240.3676662</v>
      </c>
      <c r="AF747" s="60" t="s">
        <v>531</v>
      </c>
      <c r="AG747" s="46">
        <f>SUM(AG6:AG746)</f>
        <v>0</v>
      </c>
      <c r="AH747" s="46">
        <f ca="1">SUM(AH6:AH746)</f>
        <v>0</v>
      </c>
      <c r="AI747" s="46">
        <f>SUM(AI6:AI746)</f>
        <v>1369896</v>
      </c>
      <c r="AJ747" s="65" t="s">
        <v>531</v>
      </c>
      <c r="AK747" s="46">
        <f ca="1">SUM(AK6:AK746)</f>
        <v>19537977.483055711</v>
      </c>
      <c r="AL747" s="48"/>
      <c r="AM747" s="68">
        <f>SUM(H747,K747,AB747)-SUM(AD747,AI747)</f>
        <v>13204880</v>
      </c>
      <c r="AN747" s="68">
        <v>6.7427754402160645E-7</v>
      </c>
      <c r="AO747" s="69"/>
    </row>
    <row r="748" spans="1:43" ht="13.5" customHeight="1">
      <c r="G748" s="70" t="s">
        <v>767</v>
      </c>
      <c r="H748" s="71">
        <v>1978183</v>
      </c>
      <c r="I748" s="71" t="s">
        <v>766</v>
      </c>
      <c r="J748" s="71">
        <v>25302294.684380904</v>
      </c>
      <c r="T748" s="72" t="s">
        <v>768</v>
      </c>
      <c r="U748" s="71">
        <f>'4.4製品課実績'!D133</f>
        <v>1058325</v>
      </c>
      <c r="W748" s="71">
        <f>'4.5製造部(製品化作業)'!B3</f>
        <v>7745</v>
      </c>
      <c r="Y748" s="73"/>
      <c r="Z748" s="74" t="s">
        <v>769</v>
      </c>
      <c r="AA748" s="71">
        <f ca="1">'[1]3.外注加工費'!S223</f>
        <v>901145692.83678484</v>
      </c>
      <c r="AB748" s="75"/>
      <c r="AC748" s="75"/>
      <c r="AD748" s="75"/>
      <c r="AI748" s="71">
        <f>SUMIF('4.3期末全在庫'!$K:$K,"半製品",'4.3期末全在庫'!$G:$G)+SUMIF('4.3期末全在庫'!$K:$K,"外注内製",'4.3期末全在庫'!$G:$G)</f>
        <v>1369896</v>
      </c>
      <c r="AL748" s="48"/>
    </row>
    <row r="749" spans="1:43" ht="13.5" customHeight="1">
      <c r="G749" s="70" t="s">
        <v>770</v>
      </c>
      <c r="H749" s="76" t="str">
        <f>IF(H747-H748=0,"ok",H747-H748)</f>
        <v>ok</v>
      </c>
      <c r="J749" s="76" t="str">
        <f>IF(J747-J748=0,"ok",J747-J748)</f>
        <v>ok</v>
      </c>
      <c r="T749" s="77" t="s">
        <v>771</v>
      </c>
      <c r="U749" s="76" t="str">
        <f>IF(U747-U748=0,"ok",U747-U748)</f>
        <v>ok</v>
      </c>
      <c r="W749" s="76">
        <f>IF(W747-W748=0,"ok",W747-W748)</f>
        <v>26910</v>
      </c>
      <c r="Z749" s="78" t="s">
        <v>772</v>
      </c>
      <c r="AA749" s="79" t="str">
        <f ca="1">IF(AA747-AA748=0,"ok",AA747-AA748)</f>
        <v>ok</v>
      </c>
      <c r="AC749" s="3"/>
      <c r="AD749" s="71"/>
      <c r="AG749" s="77"/>
      <c r="AH749" s="77" t="s">
        <v>773</v>
      </c>
      <c r="AI749" s="79" t="str">
        <f>IF(AI747-AI748=0,"ok",AI747-AI748)</f>
        <v>ok</v>
      </c>
      <c r="AL749" s="48"/>
    </row>
    <row r="750" spans="1:43">
      <c r="AC750" s="77" t="s">
        <v>774</v>
      </c>
      <c r="AD750" s="71">
        <f>SUM(AD140:AD408)+SUM(AD409:AD420)</f>
        <v>2631096</v>
      </c>
      <c r="AL750" s="48"/>
    </row>
    <row r="751" spans="1:43">
      <c r="I751" s="3"/>
      <c r="J751" s="77" t="s">
        <v>774</v>
      </c>
      <c r="K751" s="71">
        <f>'4.4製品課実績'!C133</f>
        <v>2631096</v>
      </c>
      <c r="U751" s="80" t="s">
        <v>775</v>
      </c>
      <c r="W751" s="80"/>
      <c r="Y751" s="7"/>
      <c r="AC751" s="78" t="s">
        <v>776</v>
      </c>
      <c r="AD751" s="7">
        <f>SUM(AD6:AD139)</f>
        <v>0</v>
      </c>
      <c r="AL751" s="48"/>
    </row>
    <row r="752" spans="1:43">
      <c r="I752" s="3"/>
      <c r="J752" s="78" t="s">
        <v>776</v>
      </c>
      <c r="K752" s="7">
        <f>'4.2半製品'!E16</f>
        <v>455700</v>
      </c>
      <c r="U752" s="80" t="s">
        <v>777</v>
      </c>
      <c r="V752" s="81">
        <v>121751366</v>
      </c>
      <c r="W752" s="82" t="s">
        <v>778</v>
      </c>
      <c r="Y752" s="7"/>
      <c r="AC752" s="78" t="s">
        <v>510</v>
      </c>
      <c r="AD752" s="7">
        <f>SUM(AD431:AD464)</f>
        <v>63233</v>
      </c>
      <c r="AL752" s="48"/>
    </row>
    <row r="753" spans="9:38" ht="13.5" thickBot="1">
      <c r="I753" s="3"/>
      <c r="J753" s="78" t="s">
        <v>510</v>
      </c>
      <c r="K753" s="7">
        <f>'4.4製品課実績'!C171</f>
        <v>63233</v>
      </c>
      <c r="T753" s="7">
        <f ca="1">SUM(T6:T746)</f>
        <v>95340136.259487286</v>
      </c>
      <c r="V753" s="83">
        <f>SUM(V751:V752)</f>
        <v>121751366</v>
      </c>
      <c r="Z753" s="7">
        <f>SUM(Z6:Z746)</f>
        <v>75416929</v>
      </c>
      <c r="AC753" s="77" t="s">
        <v>481</v>
      </c>
      <c r="AD753" s="84">
        <f>SUM(AD421:AD430)+SUM(AD465:AD691)</f>
        <v>8723240</v>
      </c>
      <c r="AL753" s="48"/>
    </row>
    <row r="754" spans="9:38" ht="14" thickTop="1" thickBot="1">
      <c r="I754" s="3"/>
      <c r="J754" s="77" t="s">
        <v>481</v>
      </c>
      <c r="K754" s="84">
        <f>'[1]3.外注加工費'!P146</f>
        <v>14724258</v>
      </c>
      <c r="S754" s="77" t="s">
        <v>779</v>
      </c>
      <c r="T754" s="76" t="str">
        <f ca="1">IF(T753-T747=0,"ok",T753-T747)</f>
        <v>ok</v>
      </c>
      <c r="Y754" s="77" t="s">
        <v>780</v>
      </c>
      <c r="Z754" s="76" t="str">
        <f>IF(Z753-Z747=0,"ok",Z753-Z747)</f>
        <v>ok</v>
      </c>
      <c r="AC754" s="77" t="s">
        <v>781</v>
      </c>
      <c r="AD754" s="85">
        <f>AD750+AD752+AD753</f>
        <v>11417569</v>
      </c>
      <c r="AL754" s="48"/>
    </row>
    <row r="755" spans="9:38" ht="14" thickTop="1" thickBot="1">
      <c r="I755" s="3"/>
      <c r="J755" s="77" t="s">
        <v>782</v>
      </c>
      <c r="K755" s="85">
        <f>SUM(K751:K754)</f>
        <v>17874287</v>
      </c>
      <c r="V755" s="7">
        <f>SUM(V6:V746)</f>
        <v>121751365.99999999</v>
      </c>
      <c r="AC755" s="3"/>
      <c r="AD755" s="3" t="s">
        <v>783</v>
      </c>
      <c r="AL755" s="48"/>
    </row>
    <row r="756" spans="9:38" ht="13.5" thickTop="1">
      <c r="I756" s="3"/>
      <c r="J756" s="7" t="s">
        <v>784</v>
      </c>
      <c r="K756" s="79">
        <f>IF(K747-K755=0,"ok",K747-K755)</f>
        <v>-455700</v>
      </c>
      <c r="U756" s="77" t="s">
        <v>785</v>
      </c>
      <c r="V756" s="76">
        <f>IF(V755-V747=0,"ok",V755-V747)</f>
        <v>-1.4901161193847656E-8</v>
      </c>
      <c r="AC756" s="3"/>
      <c r="AL756" s="48"/>
    </row>
    <row r="757" spans="9:38">
      <c r="W757" s="80"/>
      <c r="Y757" s="80"/>
    </row>
    <row r="758" spans="9:38">
      <c r="W758" s="80"/>
      <c r="Y758" s="80"/>
    </row>
    <row r="759" spans="9:38">
      <c r="W759" s="80"/>
      <c r="Y759" s="80"/>
    </row>
    <row r="760" spans="9:38">
      <c r="W760" s="80"/>
      <c r="Y760" s="80"/>
    </row>
  </sheetData>
  <autoFilter ref="A5:AK746" xr:uid="{00000000-0009-0000-0000-000016000000}"/>
  <mergeCells count="18">
    <mergeCell ref="AI4:AJ4"/>
    <mergeCell ref="A747:G747"/>
    <mergeCell ref="AI3:AK3"/>
    <mergeCell ref="H4:I4"/>
    <mergeCell ref="L4:M4"/>
    <mergeCell ref="N4:O4"/>
    <mergeCell ref="P4:Q4"/>
    <mergeCell ref="R4:T4"/>
    <mergeCell ref="U4:V4"/>
    <mergeCell ref="W4:X4"/>
    <mergeCell ref="Y4:Z4"/>
    <mergeCell ref="AB4:AC4"/>
    <mergeCell ref="A1:B2"/>
    <mergeCell ref="F3:G4"/>
    <mergeCell ref="H3:J3"/>
    <mergeCell ref="K3:AC3"/>
    <mergeCell ref="AD3:AF3"/>
    <mergeCell ref="AG3:AH3"/>
  </mergeCells>
  <phoneticPr fontId="6"/>
  <pageMargins left="0.23622047244094491" right="0.15748031496062992" top="1.1023622047244095" bottom="0.15748031496062992" header="0.6692913385826772" footer="0.15748031496062992"/>
  <pageSetup paperSize="8" scale="29" fitToHeight="0" orientation="portrait" r:id="rId1"/>
  <headerFooter alignWithMargins="0">
    <oddFooter>&amp;R&amp;20&amp;A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5719-670E-4836-B46C-7A089093C276}">
  <sheetPr>
    <pageSetUpPr fitToPage="1"/>
  </sheetPr>
  <dimension ref="A3:D126"/>
  <sheetViews>
    <sheetView topLeftCell="A34" workbookViewId="0">
      <selection activeCell="E107" sqref="E107"/>
    </sheetView>
  </sheetViews>
  <sheetFormatPr defaultColWidth="8.90625" defaultRowHeight="13"/>
  <cols>
    <col min="1" max="1" width="17.6328125" customWidth="1"/>
    <col min="2" max="2" width="38" bestFit="1" customWidth="1"/>
    <col min="3" max="3" width="12.6328125" style="86" bestFit="1" customWidth="1"/>
    <col min="4" max="4" width="8.90625" style="86"/>
    <col min="255" max="255" width="17.08984375" customWidth="1"/>
    <col min="256" max="256" width="34.08984375" customWidth="1"/>
    <col min="257" max="257" width="12.6328125" customWidth="1"/>
    <col min="258" max="258" width="13.90625" bestFit="1" customWidth="1"/>
    <col min="511" max="511" width="17.08984375" customWidth="1"/>
    <col min="512" max="512" width="34.08984375" customWidth="1"/>
    <col min="513" max="513" width="12.6328125" customWidth="1"/>
    <col min="514" max="514" width="13.90625" bestFit="1" customWidth="1"/>
    <col min="767" max="767" width="17.08984375" customWidth="1"/>
    <col min="768" max="768" width="34.08984375" customWidth="1"/>
    <col min="769" max="769" width="12.6328125" customWidth="1"/>
    <col min="770" max="770" width="13.90625" bestFit="1" customWidth="1"/>
    <col min="1023" max="1023" width="17.08984375" customWidth="1"/>
    <col min="1024" max="1024" width="34.08984375" customWidth="1"/>
    <col min="1025" max="1025" width="12.6328125" customWidth="1"/>
    <col min="1026" max="1026" width="13.90625" bestFit="1" customWidth="1"/>
    <col min="1279" max="1279" width="17.08984375" customWidth="1"/>
    <col min="1280" max="1280" width="34.08984375" customWidth="1"/>
    <col min="1281" max="1281" width="12.6328125" customWidth="1"/>
    <col min="1282" max="1282" width="13.90625" bestFit="1" customWidth="1"/>
    <col min="1535" max="1535" width="17.08984375" customWidth="1"/>
    <col min="1536" max="1536" width="34.08984375" customWidth="1"/>
    <col min="1537" max="1537" width="12.6328125" customWidth="1"/>
    <col min="1538" max="1538" width="13.90625" bestFit="1" customWidth="1"/>
    <col min="1791" max="1791" width="17.08984375" customWidth="1"/>
    <col min="1792" max="1792" width="34.08984375" customWidth="1"/>
    <col min="1793" max="1793" width="12.6328125" customWidth="1"/>
    <col min="1794" max="1794" width="13.90625" bestFit="1" customWidth="1"/>
    <col min="2047" max="2047" width="17.08984375" customWidth="1"/>
    <col min="2048" max="2048" width="34.08984375" customWidth="1"/>
    <col min="2049" max="2049" width="12.6328125" customWidth="1"/>
    <col min="2050" max="2050" width="13.90625" bestFit="1" customWidth="1"/>
    <col min="2303" max="2303" width="17.08984375" customWidth="1"/>
    <col min="2304" max="2304" width="34.08984375" customWidth="1"/>
    <col min="2305" max="2305" width="12.6328125" customWidth="1"/>
    <col min="2306" max="2306" width="13.90625" bestFit="1" customWidth="1"/>
    <col min="2559" max="2559" width="17.08984375" customWidth="1"/>
    <col min="2560" max="2560" width="34.08984375" customWidth="1"/>
    <col min="2561" max="2561" width="12.6328125" customWidth="1"/>
    <col min="2562" max="2562" width="13.90625" bestFit="1" customWidth="1"/>
    <col min="2815" max="2815" width="17.08984375" customWidth="1"/>
    <col min="2816" max="2816" width="34.08984375" customWidth="1"/>
    <col min="2817" max="2817" width="12.6328125" customWidth="1"/>
    <col min="2818" max="2818" width="13.90625" bestFit="1" customWidth="1"/>
    <col min="3071" max="3071" width="17.08984375" customWidth="1"/>
    <col min="3072" max="3072" width="34.08984375" customWidth="1"/>
    <col min="3073" max="3073" width="12.6328125" customWidth="1"/>
    <col min="3074" max="3074" width="13.90625" bestFit="1" customWidth="1"/>
    <col min="3327" max="3327" width="17.08984375" customWidth="1"/>
    <col min="3328" max="3328" width="34.08984375" customWidth="1"/>
    <col min="3329" max="3329" width="12.6328125" customWidth="1"/>
    <col min="3330" max="3330" width="13.90625" bestFit="1" customWidth="1"/>
    <col min="3583" max="3583" width="17.08984375" customWidth="1"/>
    <col min="3584" max="3584" width="34.08984375" customWidth="1"/>
    <col min="3585" max="3585" width="12.6328125" customWidth="1"/>
    <col min="3586" max="3586" width="13.90625" bestFit="1" customWidth="1"/>
    <col min="3839" max="3839" width="17.08984375" customWidth="1"/>
    <col min="3840" max="3840" width="34.08984375" customWidth="1"/>
    <col min="3841" max="3841" width="12.6328125" customWidth="1"/>
    <col min="3842" max="3842" width="13.90625" bestFit="1" customWidth="1"/>
    <col min="4095" max="4095" width="17.08984375" customWidth="1"/>
    <col min="4096" max="4096" width="34.08984375" customWidth="1"/>
    <col min="4097" max="4097" width="12.6328125" customWidth="1"/>
    <col min="4098" max="4098" width="13.90625" bestFit="1" customWidth="1"/>
    <col min="4351" max="4351" width="17.08984375" customWidth="1"/>
    <col min="4352" max="4352" width="34.08984375" customWidth="1"/>
    <col min="4353" max="4353" width="12.6328125" customWidth="1"/>
    <col min="4354" max="4354" width="13.90625" bestFit="1" customWidth="1"/>
    <col min="4607" max="4607" width="17.08984375" customWidth="1"/>
    <col min="4608" max="4608" width="34.08984375" customWidth="1"/>
    <col min="4609" max="4609" width="12.6328125" customWidth="1"/>
    <col min="4610" max="4610" width="13.90625" bestFit="1" customWidth="1"/>
    <col min="4863" max="4863" width="17.08984375" customWidth="1"/>
    <col min="4864" max="4864" width="34.08984375" customWidth="1"/>
    <col min="4865" max="4865" width="12.6328125" customWidth="1"/>
    <col min="4866" max="4866" width="13.90625" bestFit="1" customWidth="1"/>
    <col min="5119" max="5119" width="17.08984375" customWidth="1"/>
    <col min="5120" max="5120" width="34.08984375" customWidth="1"/>
    <col min="5121" max="5121" width="12.6328125" customWidth="1"/>
    <col min="5122" max="5122" width="13.90625" bestFit="1" customWidth="1"/>
    <col min="5375" max="5375" width="17.08984375" customWidth="1"/>
    <col min="5376" max="5376" width="34.08984375" customWidth="1"/>
    <col min="5377" max="5377" width="12.6328125" customWidth="1"/>
    <col min="5378" max="5378" width="13.90625" bestFit="1" customWidth="1"/>
    <col min="5631" max="5631" width="17.08984375" customWidth="1"/>
    <col min="5632" max="5632" width="34.08984375" customWidth="1"/>
    <col min="5633" max="5633" width="12.6328125" customWidth="1"/>
    <col min="5634" max="5634" width="13.90625" bestFit="1" customWidth="1"/>
    <col min="5887" max="5887" width="17.08984375" customWidth="1"/>
    <col min="5888" max="5888" width="34.08984375" customWidth="1"/>
    <col min="5889" max="5889" width="12.6328125" customWidth="1"/>
    <col min="5890" max="5890" width="13.90625" bestFit="1" customWidth="1"/>
    <col min="6143" max="6143" width="17.08984375" customWidth="1"/>
    <col min="6144" max="6144" width="34.08984375" customWidth="1"/>
    <col min="6145" max="6145" width="12.6328125" customWidth="1"/>
    <col min="6146" max="6146" width="13.90625" bestFit="1" customWidth="1"/>
    <col min="6399" max="6399" width="17.08984375" customWidth="1"/>
    <col min="6400" max="6400" width="34.08984375" customWidth="1"/>
    <col min="6401" max="6401" width="12.6328125" customWidth="1"/>
    <col min="6402" max="6402" width="13.90625" bestFit="1" customWidth="1"/>
    <col min="6655" max="6655" width="17.08984375" customWidth="1"/>
    <col min="6656" max="6656" width="34.08984375" customWidth="1"/>
    <col min="6657" max="6657" width="12.6328125" customWidth="1"/>
    <col min="6658" max="6658" width="13.90625" bestFit="1" customWidth="1"/>
    <col min="6911" max="6911" width="17.08984375" customWidth="1"/>
    <col min="6912" max="6912" width="34.08984375" customWidth="1"/>
    <col min="6913" max="6913" width="12.6328125" customWidth="1"/>
    <col min="6914" max="6914" width="13.90625" bestFit="1" customWidth="1"/>
    <col min="7167" max="7167" width="17.08984375" customWidth="1"/>
    <col min="7168" max="7168" width="34.08984375" customWidth="1"/>
    <col min="7169" max="7169" width="12.6328125" customWidth="1"/>
    <col min="7170" max="7170" width="13.90625" bestFit="1" customWidth="1"/>
    <col min="7423" max="7423" width="17.08984375" customWidth="1"/>
    <col min="7424" max="7424" width="34.08984375" customWidth="1"/>
    <col min="7425" max="7425" width="12.6328125" customWidth="1"/>
    <col min="7426" max="7426" width="13.90625" bestFit="1" customWidth="1"/>
    <col min="7679" max="7679" width="17.08984375" customWidth="1"/>
    <col min="7680" max="7680" width="34.08984375" customWidth="1"/>
    <col min="7681" max="7681" width="12.6328125" customWidth="1"/>
    <col min="7682" max="7682" width="13.90625" bestFit="1" customWidth="1"/>
    <col min="7935" max="7935" width="17.08984375" customWidth="1"/>
    <col min="7936" max="7936" width="34.08984375" customWidth="1"/>
    <col min="7937" max="7937" width="12.6328125" customWidth="1"/>
    <col min="7938" max="7938" width="13.90625" bestFit="1" customWidth="1"/>
    <col min="8191" max="8191" width="17.08984375" customWidth="1"/>
    <col min="8192" max="8192" width="34.08984375" customWidth="1"/>
    <col min="8193" max="8193" width="12.6328125" customWidth="1"/>
    <col min="8194" max="8194" width="13.90625" bestFit="1" customWidth="1"/>
    <col min="8447" max="8447" width="17.08984375" customWidth="1"/>
    <col min="8448" max="8448" width="34.08984375" customWidth="1"/>
    <col min="8449" max="8449" width="12.6328125" customWidth="1"/>
    <col min="8450" max="8450" width="13.90625" bestFit="1" customWidth="1"/>
    <col min="8703" max="8703" width="17.08984375" customWidth="1"/>
    <col min="8704" max="8704" width="34.08984375" customWidth="1"/>
    <col min="8705" max="8705" width="12.6328125" customWidth="1"/>
    <col min="8706" max="8706" width="13.90625" bestFit="1" customWidth="1"/>
    <col min="8959" max="8959" width="17.08984375" customWidth="1"/>
    <col min="8960" max="8960" width="34.08984375" customWidth="1"/>
    <col min="8961" max="8961" width="12.6328125" customWidth="1"/>
    <col min="8962" max="8962" width="13.90625" bestFit="1" customWidth="1"/>
    <col min="9215" max="9215" width="17.08984375" customWidth="1"/>
    <col min="9216" max="9216" width="34.08984375" customWidth="1"/>
    <col min="9217" max="9217" width="12.6328125" customWidth="1"/>
    <col min="9218" max="9218" width="13.90625" bestFit="1" customWidth="1"/>
    <col min="9471" max="9471" width="17.08984375" customWidth="1"/>
    <col min="9472" max="9472" width="34.08984375" customWidth="1"/>
    <col min="9473" max="9473" width="12.6328125" customWidth="1"/>
    <col min="9474" max="9474" width="13.90625" bestFit="1" customWidth="1"/>
    <col min="9727" max="9727" width="17.08984375" customWidth="1"/>
    <col min="9728" max="9728" width="34.08984375" customWidth="1"/>
    <col min="9729" max="9729" width="12.6328125" customWidth="1"/>
    <col min="9730" max="9730" width="13.90625" bestFit="1" customWidth="1"/>
    <col min="9983" max="9983" width="17.08984375" customWidth="1"/>
    <col min="9984" max="9984" width="34.08984375" customWidth="1"/>
    <col min="9985" max="9985" width="12.6328125" customWidth="1"/>
    <col min="9986" max="9986" width="13.90625" bestFit="1" customWidth="1"/>
    <col min="10239" max="10239" width="17.08984375" customWidth="1"/>
    <col min="10240" max="10240" width="34.08984375" customWidth="1"/>
    <col min="10241" max="10241" width="12.6328125" customWidth="1"/>
    <col min="10242" max="10242" width="13.90625" bestFit="1" customWidth="1"/>
    <col min="10495" max="10495" width="17.08984375" customWidth="1"/>
    <col min="10496" max="10496" width="34.08984375" customWidth="1"/>
    <col min="10497" max="10497" width="12.6328125" customWidth="1"/>
    <col min="10498" max="10498" width="13.90625" bestFit="1" customWidth="1"/>
    <col min="10751" max="10751" width="17.08984375" customWidth="1"/>
    <col min="10752" max="10752" width="34.08984375" customWidth="1"/>
    <col min="10753" max="10753" width="12.6328125" customWidth="1"/>
    <col min="10754" max="10754" width="13.90625" bestFit="1" customWidth="1"/>
    <col min="11007" max="11007" width="17.08984375" customWidth="1"/>
    <col min="11008" max="11008" width="34.08984375" customWidth="1"/>
    <col min="11009" max="11009" width="12.6328125" customWidth="1"/>
    <col min="11010" max="11010" width="13.90625" bestFit="1" customWidth="1"/>
    <col min="11263" max="11263" width="17.08984375" customWidth="1"/>
    <col min="11264" max="11264" width="34.08984375" customWidth="1"/>
    <col min="11265" max="11265" width="12.6328125" customWidth="1"/>
    <col min="11266" max="11266" width="13.90625" bestFit="1" customWidth="1"/>
    <col min="11519" max="11519" width="17.08984375" customWidth="1"/>
    <col min="11520" max="11520" width="34.08984375" customWidth="1"/>
    <col min="11521" max="11521" width="12.6328125" customWidth="1"/>
    <col min="11522" max="11522" width="13.90625" bestFit="1" customWidth="1"/>
    <col min="11775" max="11775" width="17.08984375" customWidth="1"/>
    <col min="11776" max="11776" width="34.08984375" customWidth="1"/>
    <col min="11777" max="11777" width="12.6328125" customWidth="1"/>
    <col min="11778" max="11778" width="13.90625" bestFit="1" customWidth="1"/>
    <col min="12031" max="12031" width="17.08984375" customWidth="1"/>
    <col min="12032" max="12032" width="34.08984375" customWidth="1"/>
    <col min="12033" max="12033" width="12.6328125" customWidth="1"/>
    <col min="12034" max="12034" width="13.90625" bestFit="1" customWidth="1"/>
    <col min="12287" max="12287" width="17.08984375" customWidth="1"/>
    <col min="12288" max="12288" width="34.08984375" customWidth="1"/>
    <col min="12289" max="12289" width="12.6328125" customWidth="1"/>
    <col min="12290" max="12290" width="13.90625" bestFit="1" customWidth="1"/>
    <col min="12543" max="12543" width="17.08984375" customWidth="1"/>
    <col min="12544" max="12544" width="34.08984375" customWidth="1"/>
    <col min="12545" max="12545" width="12.6328125" customWidth="1"/>
    <col min="12546" max="12546" width="13.90625" bestFit="1" customWidth="1"/>
    <col min="12799" max="12799" width="17.08984375" customWidth="1"/>
    <col min="12800" max="12800" width="34.08984375" customWidth="1"/>
    <col min="12801" max="12801" width="12.6328125" customWidth="1"/>
    <col min="12802" max="12802" width="13.90625" bestFit="1" customWidth="1"/>
    <col min="13055" max="13055" width="17.08984375" customWidth="1"/>
    <col min="13056" max="13056" width="34.08984375" customWidth="1"/>
    <col min="13057" max="13057" width="12.6328125" customWidth="1"/>
    <col min="13058" max="13058" width="13.90625" bestFit="1" customWidth="1"/>
    <col min="13311" max="13311" width="17.08984375" customWidth="1"/>
    <col min="13312" max="13312" width="34.08984375" customWidth="1"/>
    <col min="13313" max="13313" width="12.6328125" customWidth="1"/>
    <col min="13314" max="13314" width="13.90625" bestFit="1" customWidth="1"/>
    <col min="13567" max="13567" width="17.08984375" customWidth="1"/>
    <col min="13568" max="13568" width="34.08984375" customWidth="1"/>
    <col min="13569" max="13569" width="12.6328125" customWidth="1"/>
    <col min="13570" max="13570" width="13.90625" bestFit="1" customWidth="1"/>
    <col min="13823" max="13823" width="17.08984375" customWidth="1"/>
    <col min="13824" max="13824" width="34.08984375" customWidth="1"/>
    <col min="13825" max="13825" width="12.6328125" customWidth="1"/>
    <col min="13826" max="13826" width="13.90625" bestFit="1" customWidth="1"/>
    <col min="14079" max="14079" width="17.08984375" customWidth="1"/>
    <col min="14080" max="14080" width="34.08984375" customWidth="1"/>
    <col min="14081" max="14081" width="12.6328125" customWidth="1"/>
    <col min="14082" max="14082" width="13.90625" bestFit="1" customWidth="1"/>
    <col min="14335" max="14335" width="17.08984375" customWidth="1"/>
    <col min="14336" max="14336" width="34.08984375" customWidth="1"/>
    <col min="14337" max="14337" width="12.6328125" customWidth="1"/>
    <col min="14338" max="14338" width="13.90625" bestFit="1" customWidth="1"/>
    <col min="14591" max="14591" width="17.08984375" customWidth="1"/>
    <col min="14592" max="14592" width="34.08984375" customWidth="1"/>
    <col min="14593" max="14593" width="12.6328125" customWidth="1"/>
    <col min="14594" max="14594" width="13.90625" bestFit="1" customWidth="1"/>
    <col min="14847" max="14847" width="17.08984375" customWidth="1"/>
    <col min="14848" max="14848" width="34.08984375" customWidth="1"/>
    <col min="14849" max="14849" width="12.6328125" customWidth="1"/>
    <col min="14850" max="14850" width="13.90625" bestFit="1" customWidth="1"/>
    <col min="15103" max="15103" width="17.08984375" customWidth="1"/>
    <col min="15104" max="15104" width="34.08984375" customWidth="1"/>
    <col min="15105" max="15105" width="12.6328125" customWidth="1"/>
    <col min="15106" max="15106" width="13.90625" bestFit="1" customWidth="1"/>
    <col min="15359" max="15359" width="17.08984375" customWidth="1"/>
    <col min="15360" max="15360" width="34.08984375" customWidth="1"/>
    <col min="15361" max="15361" width="12.6328125" customWidth="1"/>
    <col min="15362" max="15362" width="13.90625" bestFit="1" customWidth="1"/>
    <col min="15615" max="15615" width="17.08984375" customWidth="1"/>
    <col min="15616" max="15616" width="34.08984375" customWidth="1"/>
    <col min="15617" max="15617" width="12.6328125" customWidth="1"/>
    <col min="15618" max="15618" width="13.90625" bestFit="1" customWidth="1"/>
    <col min="15871" max="15871" width="17.08984375" customWidth="1"/>
    <col min="15872" max="15872" width="34.08984375" customWidth="1"/>
    <col min="15873" max="15873" width="12.6328125" customWidth="1"/>
    <col min="15874" max="15874" width="13.90625" bestFit="1" customWidth="1"/>
    <col min="16127" max="16127" width="17.08984375" customWidth="1"/>
    <col min="16128" max="16128" width="34.08984375" customWidth="1"/>
    <col min="16129" max="16129" width="12.6328125" customWidth="1"/>
    <col min="16130" max="16130" width="13.90625" bestFit="1" customWidth="1"/>
  </cols>
  <sheetData>
    <row r="3" spans="1:4">
      <c r="A3" t="s">
        <v>786</v>
      </c>
      <c r="B3" t="s">
        <v>787</v>
      </c>
      <c r="C3" s="86" t="s">
        <v>788</v>
      </c>
      <c r="D3" s="86" t="s">
        <v>789</v>
      </c>
    </row>
    <row r="4" spans="1:4">
      <c r="A4">
        <v>20040100009</v>
      </c>
      <c r="B4" t="s">
        <v>489</v>
      </c>
      <c r="C4" s="86">
        <v>0</v>
      </c>
      <c r="D4" s="86">
        <v>0</v>
      </c>
    </row>
    <row r="5" spans="1:4">
      <c r="A5">
        <v>20050300004</v>
      </c>
      <c r="B5" t="s">
        <v>493</v>
      </c>
      <c r="C5" s="86">
        <v>143.43321975732059</v>
      </c>
      <c r="D5" s="86">
        <v>143.42252095850623</v>
      </c>
    </row>
    <row r="6" spans="1:4">
      <c r="A6">
        <v>20050700013</v>
      </c>
      <c r="B6" t="s">
        <v>207</v>
      </c>
      <c r="C6" s="86">
        <v>418.80132937473974</v>
      </c>
      <c r="D6" s="86">
        <v>417.06226922561382</v>
      </c>
    </row>
    <row r="7" spans="1:4">
      <c r="A7">
        <v>20051000011</v>
      </c>
      <c r="B7" t="s">
        <v>208</v>
      </c>
      <c r="C7" s="86">
        <v>945.04106978216566</v>
      </c>
      <c r="D7" s="86">
        <v>1291.2509259858118</v>
      </c>
    </row>
    <row r="8" spans="1:4">
      <c r="A8">
        <v>20051200005</v>
      </c>
      <c r="B8" t="s">
        <v>209</v>
      </c>
      <c r="C8" s="86">
        <v>422.38363336875034</v>
      </c>
      <c r="D8" s="86">
        <v>186.79003981737984</v>
      </c>
    </row>
    <row r="9" spans="1:4">
      <c r="A9">
        <v>20051200013</v>
      </c>
      <c r="B9" t="s">
        <v>210</v>
      </c>
      <c r="C9" s="86">
        <v>110.73288493150686</v>
      </c>
      <c r="D9" s="86">
        <v>89.706599999999995</v>
      </c>
    </row>
    <row r="10" spans="1:4">
      <c r="A10">
        <v>20060100007</v>
      </c>
      <c r="B10" t="s">
        <v>212</v>
      </c>
      <c r="C10" s="86">
        <v>199.73596185458376</v>
      </c>
      <c r="D10" s="86">
        <v>471.64260661057688</v>
      </c>
    </row>
    <row r="11" spans="1:4">
      <c r="A11">
        <v>20060200007</v>
      </c>
      <c r="B11" t="s">
        <v>214</v>
      </c>
      <c r="C11" s="86">
        <v>899.57607841095887</v>
      </c>
      <c r="D11" s="86">
        <v>899.64964192968739</v>
      </c>
    </row>
    <row r="12" spans="1:4">
      <c r="A12">
        <v>20060800006</v>
      </c>
      <c r="B12" t="s">
        <v>216</v>
      </c>
      <c r="C12" s="86">
        <v>17.53588045222353</v>
      </c>
      <c r="D12" s="86">
        <v>20.534598038895243</v>
      </c>
    </row>
    <row r="13" spans="1:4">
      <c r="A13">
        <v>20061200012</v>
      </c>
      <c r="B13" t="s">
        <v>222</v>
      </c>
      <c r="C13" s="86">
        <v>225.63505790070377</v>
      </c>
      <c r="D13" s="86">
        <v>226.80203900000001</v>
      </c>
    </row>
    <row r="14" spans="1:4">
      <c r="A14">
        <v>20070300033</v>
      </c>
      <c r="B14" t="s">
        <v>227</v>
      </c>
      <c r="C14" s="86">
        <v>106.38363336875034</v>
      </c>
      <c r="D14" s="86">
        <v>91.301511280334893</v>
      </c>
    </row>
    <row r="15" spans="1:4">
      <c r="A15">
        <v>20071000005</v>
      </c>
      <c r="B15" t="s">
        <v>233</v>
      </c>
      <c r="C15" s="86">
        <v>7.8361920665429752</v>
      </c>
      <c r="D15" s="86">
        <v>9.7972177364536197</v>
      </c>
    </row>
    <row r="16" spans="1:4">
      <c r="A16">
        <v>20071000014</v>
      </c>
      <c r="B16" t="s">
        <v>234</v>
      </c>
      <c r="C16" s="86">
        <v>10.440942066542975</v>
      </c>
      <c r="D16" s="86">
        <v>10.40671773645362</v>
      </c>
    </row>
    <row r="17" spans="1:4">
      <c r="A17">
        <v>20071100007</v>
      </c>
      <c r="B17" t="s">
        <v>237</v>
      </c>
      <c r="C17" s="86">
        <v>63.76881289988782</v>
      </c>
      <c r="D17" s="86">
        <v>75.952264843750015</v>
      </c>
    </row>
    <row r="18" spans="1:4">
      <c r="A18">
        <v>20071100028</v>
      </c>
      <c r="B18" t="s">
        <v>244</v>
      </c>
      <c r="C18" s="86">
        <v>323.28730309352096</v>
      </c>
      <c r="D18" s="86">
        <v>324.3267178880152</v>
      </c>
    </row>
    <row r="19" spans="1:4">
      <c r="A19">
        <v>20071200005</v>
      </c>
      <c r="B19" t="s">
        <v>245</v>
      </c>
      <c r="C19" s="86">
        <v>8.69178127523519</v>
      </c>
      <c r="D19" s="86">
        <v>11.676149764345469</v>
      </c>
    </row>
    <row r="20" spans="1:4">
      <c r="A20">
        <v>20080100003</v>
      </c>
      <c r="B20" t="s">
        <v>246</v>
      </c>
      <c r="C20" s="86">
        <v>7.3021924657534258</v>
      </c>
      <c r="D20" s="86">
        <v>53.773049764345473</v>
      </c>
    </row>
    <row r="21" spans="1:4">
      <c r="A21">
        <v>20080100023</v>
      </c>
      <c r="B21" t="s">
        <v>248</v>
      </c>
      <c r="C21" s="86">
        <v>3.5972920665429742</v>
      </c>
      <c r="D21" s="86">
        <v>3.5630536592408184</v>
      </c>
    </row>
    <row r="22" spans="1:4">
      <c r="A22">
        <v>20080300003</v>
      </c>
      <c r="B22" t="s">
        <v>249</v>
      </c>
      <c r="C22" s="86">
        <v>13.150838600075955</v>
      </c>
      <c r="D22" s="86">
        <v>13.092299764345469</v>
      </c>
    </row>
    <row r="23" spans="1:4">
      <c r="A23">
        <v>20080700007</v>
      </c>
      <c r="B23" t="s">
        <v>790</v>
      </c>
      <c r="C23" s="86">
        <v>487.16918707753558</v>
      </c>
      <c r="D23" s="86">
        <v>484.49519095142375</v>
      </c>
    </row>
    <row r="24" spans="1:4">
      <c r="A24">
        <v>20080700011</v>
      </c>
      <c r="B24" t="s">
        <v>254</v>
      </c>
      <c r="C24" s="86">
        <v>7.3600886000759562</v>
      </c>
      <c r="D24" s="86">
        <v>10.80674976434547</v>
      </c>
    </row>
    <row r="25" spans="1:4">
      <c r="A25">
        <v>20080800002</v>
      </c>
      <c r="B25" t="s">
        <v>258</v>
      </c>
      <c r="C25" s="86">
        <v>124.04125859448874</v>
      </c>
      <c r="D25" s="86">
        <v>100.9336277286512</v>
      </c>
    </row>
    <row r="26" spans="1:4">
      <c r="A26">
        <v>20081200013</v>
      </c>
      <c r="B26" t="s">
        <v>259</v>
      </c>
      <c r="C26" s="86">
        <v>204.62142978038162</v>
      </c>
      <c r="D26" s="86">
        <v>204.52013048865155</v>
      </c>
    </row>
    <row r="27" spans="1:4">
      <c r="A27">
        <v>20081200014</v>
      </c>
      <c r="B27" t="s">
        <v>260</v>
      </c>
      <c r="C27" s="86">
        <v>448.13500327281412</v>
      </c>
      <c r="D27" s="86">
        <v>436.95455970674232</v>
      </c>
    </row>
    <row r="28" spans="1:4">
      <c r="A28">
        <v>20081200016</v>
      </c>
      <c r="B28" t="s">
        <v>261</v>
      </c>
      <c r="C28" s="86">
        <v>1541.4234993383295</v>
      </c>
      <c r="D28" s="86">
        <v>1745.8533815262313</v>
      </c>
    </row>
    <row r="29" spans="1:4">
      <c r="A29">
        <v>20081200019</v>
      </c>
      <c r="B29" t="s">
        <v>262</v>
      </c>
      <c r="C29" s="86">
        <v>510.45059019917505</v>
      </c>
      <c r="D29" s="86">
        <v>603.87603440020064</v>
      </c>
    </row>
    <row r="30" spans="1:4">
      <c r="A30">
        <v>20090100014</v>
      </c>
      <c r="B30" t="s">
        <v>263</v>
      </c>
      <c r="C30" s="86">
        <v>931.17129357655813</v>
      </c>
      <c r="D30" s="86">
        <v>845.88267265853653</v>
      </c>
    </row>
    <row r="31" spans="1:4">
      <c r="A31">
        <v>20090100015</v>
      </c>
      <c r="B31" t="s">
        <v>264</v>
      </c>
      <c r="C31" s="86">
        <v>164.23596185458376</v>
      </c>
      <c r="D31" s="86">
        <v>197.14260661057696</v>
      </c>
    </row>
    <row r="32" spans="1:4">
      <c r="A32">
        <v>20090300004</v>
      </c>
      <c r="B32" t="s">
        <v>266</v>
      </c>
      <c r="C32" s="86">
        <v>401.99998166212652</v>
      </c>
      <c r="D32" s="86">
        <v>401.98333256236413</v>
      </c>
    </row>
    <row r="33" spans="1:4">
      <c r="A33">
        <v>20091200010</v>
      </c>
      <c r="B33" t="s">
        <v>276</v>
      </c>
      <c r="C33" s="86">
        <v>143.75837242280213</v>
      </c>
      <c r="D33" s="86">
        <v>169.5276920372593</v>
      </c>
    </row>
    <row r="34" spans="1:4">
      <c r="A34">
        <v>20091200011</v>
      </c>
      <c r="B34" t="s">
        <v>277</v>
      </c>
      <c r="C34" s="86">
        <v>27.501403491200509</v>
      </c>
      <c r="D34" s="86">
        <v>27.467641972108154</v>
      </c>
    </row>
    <row r="35" spans="1:4">
      <c r="A35">
        <v>20091200012</v>
      </c>
      <c r="B35" t="s">
        <v>278</v>
      </c>
      <c r="C35" s="86">
        <v>143.75837242280213</v>
      </c>
      <c r="D35" s="86">
        <v>222.25250858162221</v>
      </c>
    </row>
    <row r="36" spans="1:4">
      <c r="A36">
        <v>20091200013</v>
      </c>
      <c r="B36" t="s">
        <v>280</v>
      </c>
      <c r="C36" s="86">
        <v>27.501403491200509</v>
      </c>
      <c r="D36" s="86">
        <v>27.467641972108154</v>
      </c>
    </row>
    <row r="37" spans="1:4">
      <c r="A37">
        <v>20091200015</v>
      </c>
      <c r="B37" t="s">
        <v>281</v>
      </c>
      <c r="C37" s="86">
        <v>3936.6387324090088</v>
      </c>
      <c r="D37" s="86" t="e">
        <v>#N/A</v>
      </c>
    </row>
    <row r="38" spans="1:4">
      <c r="A38">
        <v>20091200016</v>
      </c>
      <c r="B38" t="s">
        <v>283</v>
      </c>
      <c r="C38" s="86">
        <v>1934.1849424657535</v>
      </c>
      <c r="D38" s="86" t="e">
        <v>#N/A</v>
      </c>
    </row>
    <row r="39" spans="1:4">
      <c r="A39">
        <v>20110300007</v>
      </c>
      <c r="B39" t="s">
        <v>285</v>
      </c>
      <c r="C39" s="86">
        <v>638.12550032876709</v>
      </c>
      <c r="D39" s="86">
        <v>325.75294701886799</v>
      </c>
    </row>
    <row r="40" spans="1:4">
      <c r="A40">
        <v>20110300008</v>
      </c>
      <c r="B40" t="s">
        <v>286</v>
      </c>
      <c r="C40" s="86">
        <v>1776.1255003287672</v>
      </c>
      <c r="D40" s="86">
        <v>503.3362803522013</v>
      </c>
    </row>
    <row r="41" spans="1:4">
      <c r="A41">
        <v>20110400012</v>
      </c>
      <c r="B41" t="s">
        <v>511</v>
      </c>
      <c r="C41" s="86">
        <v>143.43321975732059</v>
      </c>
      <c r="D41" s="86">
        <v>143.42252095850623</v>
      </c>
    </row>
    <row r="42" spans="1:4">
      <c r="A42">
        <v>20110800272</v>
      </c>
      <c r="B42" t="s">
        <v>288</v>
      </c>
      <c r="C42" s="86">
        <v>1990.9942900821916</v>
      </c>
      <c r="D42" s="86">
        <v>1849.9916109999999</v>
      </c>
    </row>
    <row r="43" spans="1:4">
      <c r="A43">
        <v>20110800295</v>
      </c>
      <c r="B43" t="s">
        <v>291</v>
      </c>
      <c r="C43" s="86">
        <v>488.13626005479449</v>
      </c>
      <c r="D43" s="86">
        <v>450.93447399999997</v>
      </c>
    </row>
    <row r="44" spans="1:4">
      <c r="A44">
        <v>20110800311</v>
      </c>
      <c r="B44" t="s">
        <v>293</v>
      </c>
      <c r="C44" s="86">
        <v>1102.6432503287672</v>
      </c>
      <c r="D44" s="86">
        <v>679.82203035220118</v>
      </c>
    </row>
    <row r="45" spans="1:4">
      <c r="A45">
        <v>20110800312</v>
      </c>
      <c r="B45" t="s">
        <v>791</v>
      </c>
      <c r="C45" s="86">
        <v>2009.6202503287673</v>
      </c>
      <c r="D45" s="86" t="e">
        <v>#N/A</v>
      </c>
    </row>
    <row r="46" spans="1:4">
      <c r="A46">
        <v>20110800629</v>
      </c>
      <c r="B46" t="s">
        <v>295</v>
      </c>
      <c r="C46" s="86">
        <v>370.27607841095886</v>
      </c>
      <c r="D46" s="86">
        <v>315.86231970175442</v>
      </c>
    </row>
    <row r="47" spans="1:4">
      <c r="A47">
        <v>20110800918</v>
      </c>
      <c r="B47" t="s">
        <v>296</v>
      </c>
      <c r="C47" s="86">
        <v>1325.6438333881279</v>
      </c>
      <c r="D47" s="86">
        <v>421.38538066666672</v>
      </c>
    </row>
    <row r="48" spans="1:4">
      <c r="A48">
        <v>20120300038</v>
      </c>
      <c r="B48" t="s">
        <v>300</v>
      </c>
      <c r="C48" s="86">
        <v>1147.2117696491496</v>
      </c>
      <c r="D48" s="86">
        <v>597.8787388272317</v>
      </c>
    </row>
    <row r="49" spans="1:4">
      <c r="A49">
        <v>20120500014</v>
      </c>
      <c r="B49" t="s">
        <v>792</v>
      </c>
      <c r="C49" s="86">
        <v>198.49586657534246</v>
      </c>
      <c r="D49" s="86">
        <v>195.85654</v>
      </c>
    </row>
    <row r="50" spans="1:4">
      <c r="A50">
        <v>20120800030</v>
      </c>
      <c r="B50" t="s">
        <v>304</v>
      </c>
      <c r="C50" s="86">
        <v>153.69443921827832</v>
      </c>
      <c r="D50" s="86">
        <v>127.59436928104576</v>
      </c>
    </row>
    <row r="51" spans="1:4">
      <c r="A51">
        <v>20120900082</v>
      </c>
      <c r="B51" t="s">
        <v>793</v>
      </c>
      <c r="C51" s="86">
        <v>67.898378410958898</v>
      </c>
      <c r="D51" s="86">
        <v>66.555839688012611</v>
      </c>
    </row>
    <row r="52" spans="1:4">
      <c r="A52">
        <v>20130100001</v>
      </c>
      <c r="B52" t="s">
        <v>319</v>
      </c>
      <c r="C52" s="86">
        <v>550.96918597599995</v>
      </c>
      <c r="D52" s="86">
        <v>471.94355619267316</v>
      </c>
    </row>
    <row r="53" spans="1:4">
      <c r="A53">
        <v>20140100011</v>
      </c>
      <c r="B53" t="s">
        <v>335</v>
      </c>
      <c r="C53" s="86">
        <v>2510.1255003287674</v>
      </c>
      <c r="D53" s="86">
        <v>906.72531101257857</v>
      </c>
    </row>
    <row r="54" spans="1:4">
      <c r="A54">
        <v>20160900041</v>
      </c>
      <c r="B54" t="s">
        <v>794</v>
      </c>
      <c r="C54" s="86">
        <v>658.7229324167447</v>
      </c>
      <c r="D54" s="86">
        <v>641.31804378468905</v>
      </c>
    </row>
    <row r="55" spans="1:4">
      <c r="A55">
        <v>20160900042</v>
      </c>
      <c r="B55" t="s">
        <v>795</v>
      </c>
      <c r="C55" s="86">
        <v>516.09643788759911</v>
      </c>
      <c r="D55" s="86">
        <v>470.26725470004482</v>
      </c>
    </row>
    <row r="56" spans="1:4">
      <c r="A56">
        <v>20170400004</v>
      </c>
      <c r="B56" t="s">
        <v>360</v>
      </c>
      <c r="C56" s="86">
        <v>2.7064360000000001</v>
      </c>
      <c r="D56" s="86" t="e">
        <v>#N/A</v>
      </c>
    </row>
    <row r="57" spans="1:4">
      <c r="A57">
        <v>20170400005</v>
      </c>
      <c r="B57" t="s">
        <v>361</v>
      </c>
      <c r="C57" s="86">
        <v>26.569677775393053</v>
      </c>
      <c r="D57" s="86">
        <v>26.500765384615384</v>
      </c>
    </row>
    <row r="58" spans="1:4">
      <c r="A58">
        <v>20170400006</v>
      </c>
      <c r="B58" t="s">
        <v>796</v>
      </c>
      <c r="C58" s="86">
        <v>30.431406345126319</v>
      </c>
      <c r="D58" s="86">
        <v>29.901530769230767</v>
      </c>
    </row>
    <row r="59" spans="1:4">
      <c r="A59">
        <v>20170400007</v>
      </c>
      <c r="B59" t="s">
        <v>363</v>
      </c>
      <c r="C59" s="86">
        <v>2.9489438569309336</v>
      </c>
      <c r="D59" s="86">
        <v>2.9409497643454698</v>
      </c>
    </row>
    <row r="60" spans="1:4">
      <c r="A60">
        <v>20170400008</v>
      </c>
      <c r="B60" t="s">
        <v>364</v>
      </c>
      <c r="C60" s="86">
        <v>26.819383308394947</v>
      </c>
      <c r="D60" s="86">
        <v>26.746765384615383</v>
      </c>
    </row>
    <row r="61" spans="1:4">
      <c r="A61">
        <v>20170400009</v>
      </c>
      <c r="B61" t="s">
        <v>797</v>
      </c>
      <c r="C61" s="86">
        <v>36.475339002496476</v>
      </c>
      <c r="D61" s="86">
        <v>34.99728076923077</v>
      </c>
    </row>
    <row r="62" spans="1:4">
      <c r="A62">
        <v>20170400016</v>
      </c>
      <c r="B62" t="s">
        <v>366</v>
      </c>
      <c r="C62" s="86">
        <v>287.17036376598645</v>
      </c>
      <c r="D62" s="86">
        <v>287.06602923649905</v>
      </c>
    </row>
    <row r="63" spans="1:4">
      <c r="A63">
        <v>20170400017</v>
      </c>
      <c r="B63" t="s">
        <v>798</v>
      </c>
      <c r="C63" s="86">
        <v>56.048379083233129</v>
      </c>
      <c r="D63" s="86">
        <v>55.950529236499065</v>
      </c>
    </row>
    <row r="64" spans="1:4">
      <c r="A64">
        <v>20171000004</v>
      </c>
      <c r="B64" t="s">
        <v>799</v>
      </c>
      <c r="C64" s="86">
        <v>36.096045817661498</v>
      </c>
      <c r="D64" s="86">
        <v>29.833190771220231</v>
      </c>
    </row>
    <row r="65" spans="1:4">
      <c r="A65">
        <v>20171000006</v>
      </c>
      <c r="B65" t="s">
        <v>371</v>
      </c>
      <c r="C65" s="86">
        <v>26.499199921725484</v>
      </c>
      <c r="D65" s="86">
        <v>26.523631048211232</v>
      </c>
    </row>
    <row r="66" spans="1:4">
      <c r="A66">
        <v>20171000008</v>
      </c>
      <c r="B66" t="s">
        <v>372</v>
      </c>
      <c r="C66" s="86">
        <v>373.77788493150689</v>
      </c>
      <c r="D66" s="86">
        <v>373.67660000000001</v>
      </c>
    </row>
    <row r="67" spans="1:4">
      <c r="A67">
        <v>20171000009</v>
      </c>
      <c r="B67" t="s">
        <v>800</v>
      </c>
      <c r="C67" s="86">
        <v>373.77738140683419</v>
      </c>
      <c r="D67" s="86">
        <v>373.67660000000001</v>
      </c>
    </row>
    <row r="68" spans="1:4">
      <c r="A68">
        <v>20171000010</v>
      </c>
      <c r="B68" t="s">
        <v>801</v>
      </c>
      <c r="C68" s="86">
        <v>373.77788493150689</v>
      </c>
      <c r="D68" s="86">
        <v>373.67660000000001</v>
      </c>
    </row>
    <row r="69" spans="1:4">
      <c r="A69">
        <v>20180500084</v>
      </c>
      <c r="B69" t="s">
        <v>375</v>
      </c>
      <c r="C69" s="86">
        <v>46.391093945217584</v>
      </c>
      <c r="D69" s="86">
        <v>42.433759689110822</v>
      </c>
    </row>
    <row r="70" spans="1:4">
      <c r="A70">
        <v>20181100040</v>
      </c>
      <c r="B70" t="s">
        <v>802</v>
      </c>
      <c r="C70" s="86">
        <v>62.604335724609221</v>
      </c>
      <c r="D70" s="86">
        <v>62.594280769230764</v>
      </c>
    </row>
    <row r="71" spans="1:4">
      <c r="A71">
        <v>20181100042</v>
      </c>
      <c r="B71" t="s">
        <v>803</v>
      </c>
      <c r="C71" s="86">
        <v>62.609482958108273</v>
      </c>
      <c r="D71" s="86">
        <v>62.601280769230762</v>
      </c>
    </row>
    <row r="72" spans="1:4">
      <c r="A72">
        <v>20181100045</v>
      </c>
      <c r="B72" t="s">
        <v>804</v>
      </c>
      <c r="C72" s="86">
        <v>44.454164703114166</v>
      </c>
      <c r="D72" s="86">
        <v>44.519666011591077</v>
      </c>
    </row>
    <row r="73" spans="1:4">
      <c r="A73">
        <v>20190100014</v>
      </c>
      <c r="B73" t="s">
        <v>805</v>
      </c>
      <c r="C73" s="86">
        <v>42.973119705473025</v>
      </c>
      <c r="D73" s="86">
        <v>42.888554436510177</v>
      </c>
    </row>
    <row r="74" spans="1:4">
      <c r="A74">
        <v>20191200078</v>
      </c>
      <c r="B74" t="s">
        <v>392</v>
      </c>
      <c r="C74" s="86">
        <v>539.29469246575343</v>
      </c>
      <c r="D74" s="86">
        <v>179.29404999999997</v>
      </c>
    </row>
    <row r="75" spans="1:4">
      <c r="A75">
        <v>20200200001</v>
      </c>
      <c r="B75" t="s">
        <v>806</v>
      </c>
      <c r="C75" s="86">
        <v>205.08504543321857</v>
      </c>
      <c r="D75" s="86">
        <v>132.57753076923078</v>
      </c>
    </row>
    <row r="76" spans="1:4">
      <c r="A76">
        <v>20200200003</v>
      </c>
      <c r="B76" t="s">
        <v>807</v>
      </c>
      <c r="C76" s="86">
        <v>203.84190542871639</v>
      </c>
      <c r="D76" s="86">
        <v>172.20128076923078</v>
      </c>
    </row>
    <row r="77" spans="1:4">
      <c r="A77">
        <v>20200200034</v>
      </c>
      <c r="B77" t="s">
        <v>808</v>
      </c>
      <c r="C77" s="86">
        <v>161.36217915855553</v>
      </c>
      <c r="D77" s="86">
        <v>85.710842935740587</v>
      </c>
    </row>
    <row r="78" spans="1:4">
      <c r="A78">
        <v>20200300074</v>
      </c>
      <c r="B78" t="s">
        <v>809</v>
      </c>
      <c r="C78" s="86">
        <v>314.99457153424657</v>
      </c>
      <c r="D78" s="86" t="e">
        <v>#N/A</v>
      </c>
    </row>
    <row r="79" spans="1:4">
      <c r="A79">
        <v>20200800016</v>
      </c>
      <c r="B79" t="s">
        <v>272</v>
      </c>
      <c r="C79" s="86">
        <v>1258.9659284109589</v>
      </c>
      <c r="D79" s="86">
        <v>878.85177526302084</v>
      </c>
    </row>
    <row r="80" spans="1:4">
      <c r="A80">
        <v>20200800017</v>
      </c>
      <c r="B80" t="s">
        <v>274</v>
      </c>
      <c r="C80" s="86">
        <v>119.06788069486575</v>
      </c>
      <c r="D80" s="86">
        <v>163.1950434582987</v>
      </c>
    </row>
    <row r="81" spans="1:4">
      <c r="A81">
        <v>20200800018</v>
      </c>
      <c r="B81" t="s">
        <v>326</v>
      </c>
      <c r="C81" s="86">
        <v>1603.6478962094488</v>
      </c>
      <c r="D81" s="86">
        <v>1063.5333914442001</v>
      </c>
    </row>
    <row r="82" spans="1:4">
      <c r="A82">
        <v>20201100053</v>
      </c>
      <c r="B82" t="s">
        <v>810</v>
      </c>
      <c r="C82" s="86">
        <v>102.41804543321857</v>
      </c>
      <c r="D82" s="86">
        <v>101.63103076923078</v>
      </c>
    </row>
    <row r="83" spans="1:4">
      <c r="A83">
        <v>20201100054</v>
      </c>
      <c r="B83" t="s">
        <v>811</v>
      </c>
      <c r="C83" s="86">
        <v>5.0679424657534247</v>
      </c>
      <c r="D83" s="86">
        <v>8.1397497643454688</v>
      </c>
    </row>
    <row r="84" spans="1:4">
      <c r="A84">
        <v>20210300049</v>
      </c>
      <c r="B84" t="s">
        <v>520</v>
      </c>
      <c r="C84" s="86">
        <v>9.2098805573988063</v>
      </c>
      <c r="D84" s="86">
        <v>9.2098805573988063</v>
      </c>
    </row>
    <row r="85" spans="1:4">
      <c r="A85">
        <v>20210700007</v>
      </c>
      <c r="B85" t="s">
        <v>812</v>
      </c>
      <c r="C85" s="86">
        <v>156.43321975732059</v>
      </c>
      <c r="D85" s="86">
        <v>156.42252095850623</v>
      </c>
    </row>
    <row r="86" spans="1:4">
      <c r="A86">
        <v>20211100014</v>
      </c>
      <c r="B86" t="s">
        <v>813</v>
      </c>
      <c r="C86" s="86">
        <v>219.41091038443167</v>
      </c>
      <c r="D86" s="86">
        <v>134.45892749316312</v>
      </c>
    </row>
    <row r="87" spans="1:4">
      <c r="A87">
        <v>20211100015</v>
      </c>
      <c r="B87" t="s">
        <v>814</v>
      </c>
      <c r="C87" s="86">
        <v>371.0603401960596</v>
      </c>
      <c r="D87" s="86">
        <v>244.27400838885831</v>
      </c>
    </row>
    <row r="88" spans="1:4">
      <c r="A88">
        <v>20211100027</v>
      </c>
      <c r="B88" t="s">
        <v>815</v>
      </c>
      <c r="C88" s="86">
        <v>53.837495076920966</v>
      </c>
      <c r="D88" s="86">
        <v>53.766132077976721</v>
      </c>
    </row>
    <row r="89" spans="1:4">
      <c r="A89">
        <v>20220100027</v>
      </c>
      <c r="B89" t="s">
        <v>423</v>
      </c>
      <c r="C89" s="86">
        <v>0.45126549317189746</v>
      </c>
      <c r="D89" s="86">
        <v>0.45597371484762078</v>
      </c>
    </row>
    <row r="90" spans="1:4">
      <c r="A90">
        <v>20220100028</v>
      </c>
      <c r="B90" t="s">
        <v>424</v>
      </c>
      <c r="C90" s="86">
        <v>0.46513794889468063</v>
      </c>
      <c r="D90" s="86">
        <v>0.45817823091247672</v>
      </c>
    </row>
    <row r="91" spans="1:4">
      <c r="A91">
        <v>20220100030</v>
      </c>
      <c r="B91" t="s">
        <v>426</v>
      </c>
      <c r="C91" s="86">
        <v>1.6184867338829689</v>
      </c>
      <c r="D91" s="86">
        <v>1.5847744339331038</v>
      </c>
    </row>
    <row r="92" spans="1:4">
      <c r="A92">
        <v>20220100056</v>
      </c>
      <c r="B92" t="s">
        <v>470</v>
      </c>
      <c r="C92" s="86">
        <v>48.279178812545069</v>
      </c>
      <c r="D92" s="86">
        <v>49.163796879268126</v>
      </c>
    </row>
    <row r="93" spans="1:4">
      <c r="A93">
        <v>20220400011</v>
      </c>
      <c r="B93" t="s">
        <v>471</v>
      </c>
      <c r="C93" s="86">
        <v>38.137397642689074</v>
      </c>
      <c r="D93" s="86">
        <v>38.06763995991512</v>
      </c>
    </row>
    <row r="94" spans="1:4">
      <c r="A94">
        <v>20220400012</v>
      </c>
      <c r="B94" t="s">
        <v>472</v>
      </c>
      <c r="C94" s="86">
        <v>54.93743944371618</v>
      </c>
      <c r="D94" s="86">
        <v>54.864134263157887</v>
      </c>
    </row>
    <row r="95" spans="1:4">
      <c r="A95">
        <v>20220400033</v>
      </c>
      <c r="B95" t="s">
        <v>473</v>
      </c>
      <c r="C95" s="86">
        <v>32.407483796535232</v>
      </c>
      <c r="D95" s="86">
        <v>32.349485245041592</v>
      </c>
    </row>
    <row r="96" spans="1:4">
      <c r="A96">
        <v>20220600066</v>
      </c>
      <c r="B96" t="s">
        <v>429</v>
      </c>
      <c r="C96" s="86">
        <v>1525.2943509026154</v>
      </c>
      <c r="D96" s="86">
        <v>1470.116856274371</v>
      </c>
    </row>
    <row r="97" spans="1:4">
      <c r="A97">
        <v>20220700012</v>
      </c>
      <c r="B97" t="s">
        <v>816</v>
      </c>
      <c r="C97" s="86">
        <v>113.59894246575342</v>
      </c>
      <c r="D97" s="86">
        <v>113.16226484375001</v>
      </c>
    </row>
    <row r="98" spans="1:4">
      <c r="A98">
        <v>20221100028</v>
      </c>
      <c r="B98" t="s">
        <v>817</v>
      </c>
      <c r="C98" s="86">
        <v>160.23894699745631</v>
      </c>
      <c r="D98" s="86">
        <v>159.97915284128266</v>
      </c>
    </row>
    <row r="99" spans="1:4">
      <c r="A99">
        <v>20221200022</v>
      </c>
      <c r="B99" t="s">
        <v>433</v>
      </c>
      <c r="C99" s="86">
        <v>1351.8023115606011</v>
      </c>
      <c r="D99" s="86">
        <v>2457.0826726585369</v>
      </c>
    </row>
    <row r="100" spans="1:4">
      <c r="A100">
        <v>20221200036</v>
      </c>
      <c r="B100" t="s">
        <v>818</v>
      </c>
      <c r="C100" s="86">
        <v>156.43321975732059</v>
      </c>
      <c r="D100" s="86">
        <v>156.42252095850623</v>
      </c>
    </row>
    <row r="101" spans="1:4">
      <c r="A101">
        <v>20230300008</v>
      </c>
      <c r="B101" t="s">
        <v>437</v>
      </c>
      <c r="C101" s="86">
        <v>321.23829073972598</v>
      </c>
      <c r="D101" s="86">
        <v>311.05793899999998</v>
      </c>
    </row>
    <row r="102" spans="1:4">
      <c r="A102">
        <v>20230600044</v>
      </c>
      <c r="B102" t="s">
        <v>819</v>
      </c>
      <c r="C102" s="86">
        <v>33.686435513647524</v>
      </c>
      <c r="D102" s="86">
        <v>33.274451138357534</v>
      </c>
    </row>
    <row r="103" spans="1:4">
      <c r="A103">
        <v>20230600045</v>
      </c>
      <c r="B103" t="s">
        <v>820</v>
      </c>
      <c r="C103" s="86">
        <v>31.718522716609286</v>
      </c>
      <c r="D103" s="86">
        <v>31.72979179265463</v>
      </c>
    </row>
    <row r="104" spans="1:4">
      <c r="A104">
        <v>20230600046</v>
      </c>
      <c r="B104" t="s">
        <v>445</v>
      </c>
      <c r="C104" s="86">
        <v>5.1292794016654462</v>
      </c>
      <c r="D104" s="86">
        <v>5.053428065350376</v>
      </c>
    </row>
    <row r="105" spans="1:4">
      <c r="A105">
        <v>20230600088</v>
      </c>
      <c r="B105" t="s">
        <v>474</v>
      </c>
      <c r="C105" s="86">
        <v>53.160332564547787</v>
      </c>
      <c r="D105" s="86">
        <v>40.96273727769141</v>
      </c>
    </row>
    <row r="106" spans="1:4">
      <c r="A106">
        <v>20230700024</v>
      </c>
      <c r="B106" t="s">
        <v>446</v>
      </c>
      <c r="C106" s="86">
        <v>194.78211174429222</v>
      </c>
      <c r="D106" s="86">
        <v>207.44663899999998</v>
      </c>
    </row>
    <row r="107" spans="1:4">
      <c r="A107">
        <v>20230900058</v>
      </c>
      <c r="B107" t="s">
        <v>453</v>
      </c>
      <c r="C107" s="86">
        <v>16.590991959618133</v>
      </c>
      <c r="D107" s="86" t="e">
        <v>#N/A</v>
      </c>
    </row>
    <row r="108" spans="1:4">
      <c r="A108">
        <v>20231100072</v>
      </c>
      <c r="B108" t="s">
        <v>821</v>
      </c>
      <c r="C108" s="86">
        <v>77.041258594488738</v>
      </c>
      <c r="D108" s="86">
        <v>76.955152841282612</v>
      </c>
    </row>
    <row r="109" spans="1:4">
      <c r="A109">
        <v>20231100073</v>
      </c>
      <c r="B109" t="s">
        <v>448</v>
      </c>
      <c r="C109" s="86">
        <v>201.10052937473978</v>
      </c>
      <c r="D109" s="86">
        <v>199.3614692256138</v>
      </c>
    </row>
    <row r="110" spans="1:4">
      <c r="A110">
        <v>20231100074</v>
      </c>
      <c r="B110" t="s">
        <v>449</v>
      </c>
      <c r="C110" s="86">
        <v>1109.617676746562</v>
      </c>
      <c r="D110" s="86">
        <v>1104.4006000000004</v>
      </c>
    </row>
    <row r="111" spans="1:4">
      <c r="A111">
        <v>20231100078</v>
      </c>
      <c r="B111" t="s">
        <v>428</v>
      </c>
      <c r="C111" s="86">
        <v>0.4337435665467097</v>
      </c>
      <c r="D111" s="86">
        <v>0.43680653191738272</v>
      </c>
    </row>
    <row r="112" spans="1:4">
      <c r="A112">
        <v>20231200033</v>
      </c>
      <c r="B112" t="s">
        <v>822</v>
      </c>
      <c r="C112" s="86">
        <v>138.88232732190238</v>
      </c>
      <c r="D112" s="86">
        <v>138.44389791094352</v>
      </c>
    </row>
    <row r="113" spans="1:4">
      <c r="A113">
        <v>20240100051</v>
      </c>
      <c r="B113" t="s">
        <v>823</v>
      </c>
      <c r="C113" s="86">
        <v>54.52904543321857</v>
      </c>
      <c r="D113" s="86">
        <v>53.736030769230766</v>
      </c>
    </row>
    <row r="114" spans="1:4">
      <c r="A114">
        <v>20240200038</v>
      </c>
      <c r="B114" t="s">
        <v>824</v>
      </c>
      <c r="C114" s="86">
        <v>1469.7999150821918</v>
      </c>
      <c r="D114" s="86" t="e">
        <v>#N/A</v>
      </c>
    </row>
    <row r="115" spans="1:4">
      <c r="A115">
        <v>20240400018</v>
      </c>
      <c r="B115" t="s">
        <v>825</v>
      </c>
      <c r="C115" s="86">
        <v>360.69596585653261</v>
      </c>
      <c r="D115" s="86" t="e">
        <v>#N/A</v>
      </c>
    </row>
    <row r="116" spans="1:4">
      <c r="A116">
        <v>20240400019</v>
      </c>
      <c r="B116" t="s">
        <v>826</v>
      </c>
      <c r="C116" s="86">
        <v>68.543970772532106</v>
      </c>
      <c r="D116" s="86" t="e">
        <v>#N/A</v>
      </c>
    </row>
    <row r="117" spans="1:4">
      <c r="A117">
        <v>20240400020</v>
      </c>
      <c r="B117" t="s">
        <v>826</v>
      </c>
      <c r="C117" s="86">
        <v>167.48117902489321</v>
      </c>
      <c r="D117" s="86" t="e">
        <v>#N/A</v>
      </c>
    </row>
    <row r="118" spans="1:4">
      <c r="A118">
        <v>20240500062</v>
      </c>
      <c r="B118" t="s">
        <v>457</v>
      </c>
      <c r="C118" s="86">
        <v>1350.4349424657535</v>
      </c>
      <c r="D118" s="86" t="e">
        <v>#N/A</v>
      </c>
    </row>
    <row r="119" spans="1:4">
      <c r="A119">
        <v>20240600040</v>
      </c>
      <c r="B119" t="s">
        <v>827</v>
      </c>
      <c r="C119" s="86">
        <v>113.46495271435819</v>
      </c>
      <c r="D119" s="86" t="e">
        <v>#N/A</v>
      </c>
    </row>
    <row r="120" spans="1:4">
      <c r="A120">
        <v>20241000066</v>
      </c>
      <c r="B120" t="s">
        <v>459</v>
      </c>
      <c r="C120" s="86">
        <v>134.82941545064222</v>
      </c>
      <c r="D120" s="86" t="e">
        <v>#N/A</v>
      </c>
    </row>
    <row r="121" spans="1:4">
      <c r="A121">
        <v>20241100041</v>
      </c>
      <c r="B121" t="s">
        <v>460</v>
      </c>
      <c r="C121" s="86">
        <v>1458.6349424657535</v>
      </c>
      <c r="D121" s="86" t="e">
        <v>#N/A</v>
      </c>
    </row>
    <row r="122" spans="1:4">
      <c r="A122">
        <v>20241200012</v>
      </c>
      <c r="B122" t="s">
        <v>828</v>
      </c>
      <c r="C122" s="86">
        <v>670.33404543321853</v>
      </c>
      <c r="D122" s="86" t="e">
        <v>#N/A</v>
      </c>
    </row>
    <row r="123" spans="1:4">
      <c r="A123">
        <v>20241200064</v>
      </c>
      <c r="B123" t="s">
        <v>464</v>
      </c>
      <c r="C123" s="86">
        <v>216.62941163246097</v>
      </c>
      <c r="D123" s="86" t="e">
        <v>#N/A</v>
      </c>
    </row>
    <row r="124" spans="1:4">
      <c r="A124">
        <v>20250300060</v>
      </c>
      <c r="B124" t="s">
        <v>477</v>
      </c>
      <c r="C124" s="86">
        <v>2.7944907397260277</v>
      </c>
      <c r="D124" s="86" t="e">
        <v>#N/A</v>
      </c>
    </row>
    <row r="125" spans="1:4">
      <c r="A125">
        <v>20250300087</v>
      </c>
      <c r="B125" t="s">
        <v>465</v>
      </c>
      <c r="C125" s="86">
        <v>97.628938410958895</v>
      </c>
      <c r="D125" s="86" t="e">
        <v>#N/A</v>
      </c>
    </row>
    <row r="126" spans="1:4">
      <c r="A126">
        <v>20250400005</v>
      </c>
      <c r="B126" t="s">
        <v>466</v>
      </c>
      <c r="C126" s="86">
        <v>1536.8942465753425</v>
      </c>
      <c r="D126" s="86" t="e">
        <v>#N/A</v>
      </c>
    </row>
  </sheetData>
  <autoFilter ref="A3:C174" xr:uid="{00000000-0009-0000-0000-000017000000}"/>
  <phoneticPr fontId="7"/>
  <pageMargins left="0.23622047244094491" right="0.15748031496062992" top="1.1023622047244095" bottom="0.15748031496062992" header="0.6692913385826772" footer="0.15748031496062992"/>
  <pageSetup paperSize="8" fitToHeight="0" orientation="portrait" r:id="rId1"/>
  <headerFooter alignWithMargins="0">
    <oddFooter>&amp;R&amp;20&amp;A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91AE-755C-4845-B998-88E0C0EB45B8}">
  <sheetPr>
    <pageSetUpPr fitToPage="1"/>
  </sheetPr>
  <dimension ref="C2:G38"/>
  <sheetViews>
    <sheetView zoomScaleNormal="100" workbookViewId="0">
      <selection activeCell="E107" sqref="E107"/>
    </sheetView>
  </sheetViews>
  <sheetFormatPr defaultRowHeight="13"/>
  <cols>
    <col min="2" max="2" width="12.7265625" bestFit="1" customWidth="1"/>
    <col min="3" max="3" width="13.90625" customWidth="1"/>
    <col min="4" max="4" width="34.6328125" customWidth="1"/>
    <col min="5" max="5" width="23.7265625" style="87" customWidth="1"/>
    <col min="6" max="6" width="21.7265625" bestFit="1" customWidth="1"/>
  </cols>
  <sheetData>
    <row r="2" spans="3:7">
      <c r="C2" t="s">
        <v>829</v>
      </c>
      <c r="D2" t="s">
        <v>18</v>
      </c>
      <c r="E2" s="87" t="s">
        <v>830</v>
      </c>
      <c r="F2" t="s">
        <v>831</v>
      </c>
    </row>
    <row r="3" spans="3:7">
      <c r="C3" s="88">
        <v>20110801273</v>
      </c>
      <c r="D3" s="88" t="s">
        <v>832</v>
      </c>
      <c r="E3" s="89">
        <v>473700</v>
      </c>
      <c r="F3" s="88">
        <v>10500</v>
      </c>
    </row>
    <row r="4" spans="3:7">
      <c r="C4" s="88">
        <v>20170500057</v>
      </c>
      <c r="D4" s="88" t="s">
        <v>145</v>
      </c>
      <c r="E4" s="89">
        <v>13473100</v>
      </c>
      <c r="F4" s="88">
        <v>52965</v>
      </c>
    </row>
    <row r="5" spans="3:7">
      <c r="C5" s="88">
        <v>20170500058</v>
      </c>
      <c r="D5" s="88" t="s">
        <v>146</v>
      </c>
      <c r="E5" s="89">
        <v>4514900</v>
      </c>
      <c r="F5" s="88">
        <v>18700</v>
      </c>
    </row>
    <row r="6" spans="3:7">
      <c r="C6" s="88">
        <v>20180700008</v>
      </c>
      <c r="D6" s="88" t="s">
        <v>158</v>
      </c>
      <c r="E6" s="89">
        <v>5978800</v>
      </c>
      <c r="F6" s="88">
        <v>23285</v>
      </c>
    </row>
    <row r="7" spans="3:7">
      <c r="C7" s="88">
        <v>20180801158</v>
      </c>
      <c r="D7" s="88" t="s">
        <v>199</v>
      </c>
      <c r="E7" s="89">
        <v>22050</v>
      </c>
      <c r="F7" s="88">
        <v>550</v>
      </c>
    </row>
    <row r="8" spans="3:7">
      <c r="C8">
        <v>20191200066</v>
      </c>
      <c r="D8" t="s">
        <v>163</v>
      </c>
      <c r="E8" s="87">
        <v>9300</v>
      </c>
      <c r="F8">
        <v>80</v>
      </c>
    </row>
    <row r="9" spans="3:7">
      <c r="C9">
        <v>20200200008</v>
      </c>
      <c r="D9" t="s">
        <v>167</v>
      </c>
      <c r="E9" s="87">
        <v>63500</v>
      </c>
      <c r="F9">
        <v>810</v>
      </c>
    </row>
    <row r="10" spans="3:7">
      <c r="C10">
        <v>20201100060</v>
      </c>
      <c r="D10" t="s">
        <v>181</v>
      </c>
      <c r="E10" s="87">
        <v>276900</v>
      </c>
      <c r="F10">
        <v>1585</v>
      </c>
    </row>
    <row r="11" spans="3:7">
      <c r="C11" s="88">
        <v>20230600090</v>
      </c>
      <c r="D11" s="88" t="s">
        <v>192</v>
      </c>
      <c r="E11" s="89">
        <v>6526400</v>
      </c>
      <c r="F11" s="88">
        <v>25365</v>
      </c>
    </row>
    <row r="12" spans="3:7">
      <c r="C12">
        <v>20110801159</v>
      </c>
      <c r="D12" t="s">
        <v>833</v>
      </c>
      <c r="E12" s="87">
        <v>24750</v>
      </c>
      <c r="F12">
        <v>780</v>
      </c>
    </row>
    <row r="13" spans="3:7">
      <c r="C13">
        <v>20110801215</v>
      </c>
      <c r="D13" t="s">
        <v>834</v>
      </c>
      <c r="E13" s="87">
        <v>12210</v>
      </c>
      <c r="F13">
        <v>590</v>
      </c>
    </row>
    <row r="14" spans="3:7">
      <c r="C14">
        <v>20110801266</v>
      </c>
      <c r="D14" t="s">
        <v>76</v>
      </c>
      <c r="E14" s="87">
        <v>48300</v>
      </c>
      <c r="F14">
        <v>1345</v>
      </c>
    </row>
    <row r="15" spans="3:7">
      <c r="C15">
        <v>20121000006</v>
      </c>
      <c r="D15" t="s">
        <v>835</v>
      </c>
      <c r="E15" s="87">
        <v>345000</v>
      </c>
      <c r="F15">
        <v>8000</v>
      </c>
    </row>
    <row r="16" spans="3:7">
      <c r="C16">
        <v>20240100055</v>
      </c>
      <c r="D16" t="s">
        <v>195</v>
      </c>
      <c r="E16" s="87">
        <v>455700</v>
      </c>
      <c r="F16">
        <v>1935</v>
      </c>
      <c r="G16" s="90"/>
    </row>
    <row r="17" spans="3:6">
      <c r="C17">
        <v>20110801221</v>
      </c>
      <c r="D17" t="s">
        <v>836</v>
      </c>
      <c r="E17" s="87">
        <v>171110</v>
      </c>
      <c r="F17">
        <v>4115</v>
      </c>
    </row>
    <row r="18" spans="3:6">
      <c r="C18" s="88">
        <v>20110801267</v>
      </c>
      <c r="D18" s="88" t="s">
        <v>837</v>
      </c>
      <c r="E18" s="89">
        <v>114900</v>
      </c>
      <c r="F18" s="88">
        <v>2770</v>
      </c>
    </row>
    <row r="19" spans="3:6">
      <c r="C19" s="88">
        <v>20110801268</v>
      </c>
      <c r="D19" s="88" t="s">
        <v>838</v>
      </c>
      <c r="E19" s="89">
        <v>113200</v>
      </c>
      <c r="F19" s="88">
        <v>2835</v>
      </c>
    </row>
    <row r="20" spans="3:6">
      <c r="C20">
        <v>20110801274</v>
      </c>
      <c r="D20" t="s">
        <v>86</v>
      </c>
      <c r="E20" s="87">
        <v>28800</v>
      </c>
      <c r="F20">
        <v>840</v>
      </c>
    </row>
    <row r="21" spans="3:6">
      <c r="C21">
        <v>20110801283</v>
      </c>
      <c r="D21" t="s">
        <v>839</v>
      </c>
      <c r="E21" s="87">
        <v>6710</v>
      </c>
      <c r="F21">
        <v>330</v>
      </c>
    </row>
    <row r="22" spans="3:6">
      <c r="C22">
        <v>20110801300</v>
      </c>
      <c r="D22" t="s">
        <v>840</v>
      </c>
      <c r="E22" s="87">
        <v>13500</v>
      </c>
      <c r="F22">
        <v>690</v>
      </c>
    </row>
    <row r="23" spans="3:6">
      <c r="C23">
        <v>20240500011</v>
      </c>
      <c r="D23" t="s">
        <v>841</v>
      </c>
      <c r="E23" s="87">
        <v>24824</v>
      </c>
      <c r="F23">
        <v>665</v>
      </c>
    </row>
    <row r="24" spans="3:6">
      <c r="C24">
        <v>20110801161</v>
      </c>
      <c r="D24" t="s">
        <v>842</v>
      </c>
      <c r="E24" s="87">
        <v>43200</v>
      </c>
      <c r="F24">
        <v>970</v>
      </c>
    </row>
    <row r="25" spans="3:6">
      <c r="C25">
        <v>20110801223</v>
      </c>
      <c r="D25" t="s">
        <v>73</v>
      </c>
      <c r="E25" s="87">
        <v>60000</v>
      </c>
      <c r="F25">
        <v>2070</v>
      </c>
    </row>
    <row r="26" spans="3:6">
      <c r="C26">
        <v>20110801234</v>
      </c>
      <c r="D26" t="s">
        <v>843</v>
      </c>
      <c r="E26" s="87">
        <v>22845</v>
      </c>
      <c r="F26">
        <v>1200</v>
      </c>
    </row>
    <row r="27" spans="3:6">
      <c r="C27">
        <v>20110801277</v>
      </c>
      <c r="D27" t="s">
        <v>844</v>
      </c>
      <c r="E27" s="87">
        <v>3000</v>
      </c>
      <c r="F27">
        <v>100</v>
      </c>
    </row>
    <row r="28" spans="3:6">
      <c r="C28" s="88">
        <v>20110801164</v>
      </c>
      <c r="D28" s="88" t="s">
        <v>845</v>
      </c>
      <c r="E28" s="89">
        <v>9900</v>
      </c>
      <c r="F28" s="88">
        <v>365</v>
      </c>
    </row>
    <row r="29" spans="3:6">
      <c r="C29">
        <v>20110801280</v>
      </c>
      <c r="D29" t="s">
        <v>846</v>
      </c>
      <c r="E29" s="87">
        <v>1300</v>
      </c>
      <c r="F29">
        <v>85</v>
      </c>
    </row>
    <row r="30" spans="3:6">
      <c r="C30">
        <v>20230200038</v>
      </c>
      <c r="D30" t="s">
        <v>189</v>
      </c>
      <c r="E30" s="87">
        <v>10900</v>
      </c>
      <c r="F30">
        <v>355</v>
      </c>
    </row>
    <row r="31" spans="3:6">
      <c r="C31">
        <v>20230700022</v>
      </c>
      <c r="D31" t="s">
        <v>194</v>
      </c>
      <c r="E31" s="87">
        <v>84</v>
      </c>
      <c r="F31">
        <v>45</v>
      </c>
    </row>
    <row r="32" spans="3:6">
      <c r="C32">
        <v>20240600047</v>
      </c>
      <c r="D32" t="s">
        <v>847</v>
      </c>
      <c r="E32" s="87">
        <v>14000</v>
      </c>
      <c r="F32">
        <v>245</v>
      </c>
    </row>
    <row r="33" spans="3:6">
      <c r="C33">
        <v>20241200033</v>
      </c>
      <c r="D33" t="s">
        <v>848</v>
      </c>
      <c r="E33" s="87">
        <v>4500</v>
      </c>
      <c r="F33">
        <v>200</v>
      </c>
    </row>
    <row r="34" spans="3:6">
      <c r="C34">
        <v>20110801169</v>
      </c>
      <c r="D34" t="s">
        <v>849</v>
      </c>
      <c r="E34" s="87">
        <v>17790</v>
      </c>
      <c r="F34">
        <v>890</v>
      </c>
    </row>
    <row r="35" spans="3:6">
      <c r="C35">
        <v>20240500063</v>
      </c>
      <c r="D35" t="s">
        <v>850</v>
      </c>
      <c r="E35" s="87">
        <v>2200</v>
      </c>
      <c r="F35">
        <v>95</v>
      </c>
    </row>
    <row r="36" spans="3:6">
      <c r="C36">
        <v>20120300043</v>
      </c>
      <c r="D36" t="s">
        <v>116</v>
      </c>
      <c r="E36" s="87">
        <v>840</v>
      </c>
      <c r="F36">
        <v>65</v>
      </c>
    </row>
    <row r="37" spans="3:6">
      <c r="C37">
        <v>20250400001</v>
      </c>
      <c r="D37" t="s">
        <v>851</v>
      </c>
      <c r="E37" s="87">
        <v>210000</v>
      </c>
      <c r="F37">
        <v>4560</v>
      </c>
    </row>
    <row r="38" spans="3:6">
      <c r="C38" t="s">
        <v>852</v>
      </c>
      <c r="E38" s="87">
        <v>33098213</v>
      </c>
      <c r="F38">
        <v>169980</v>
      </c>
    </row>
  </sheetData>
  <autoFilter ref="A1:K14" xr:uid="{00000000-0009-0000-0000-000018000000}"/>
  <phoneticPr fontId="7"/>
  <pageMargins left="0.23622047244094491" right="0.15748031496062992" top="1.1023622047244095" bottom="0.15748031496062992" header="0.6692913385826772" footer="0.15748031496062992"/>
  <pageSetup paperSize="9" orientation="landscape" r:id="rId1"/>
  <headerFooter alignWithMargins="0">
    <oddFooter>&amp;R&amp;20&amp;A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ACC0-4677-4A8F-8D79-62BAB7204F7B}">
  <sheetPr filterMode="1">
    <pageSetUpPr fitToPage="1"/>
  </sheetPr>
  <dimension ref="A1:Q1917"/>
  <sheetViews>
    <sheetView zoomScale="85" zoomScaleNormal="85" workbookViewId="0">
      <selection activeCell="E107" sqref="E107"/>
    </sheetView>
  </sheetViews>
  <sheetFormatPr defaultColWidth="9" defaultRowHeight="13"/>
  <cols>
    <col min="1" max="1" width="13.6328125" style="121" bestFit="1" customWidth="1"/>
    <col min="2" max="2" width="20.36328125" style="121" bestFit="1" customWidth="1"/>
    <col min="3" max="3" width="21.36328125" style="121" bestFit="1" customWidth="1"/>
    <col min="4" max="4" width="40.6328125" style="121" bestFit="1" customWidth="1"/>
    <col min="5" max="5" width="24" style="121" bestFit="1" customWidth="1"/>
    <col min="6" max="6" width="9.36328125" style="121" bestFit="1" customWidth="1"/>
    <col min="7" max="7" width="13.08984375" style="122" bestFit="1" customWidth="1"/>
    <col min="8" max="8" width="13.08984375" style="94" bestFit="1" customWidth="1"/>
    <col min="9" max="9" width="11.08984375" style="94" bestFit="1" customWidth="1"/>
    <col min="10" max="10" width="13.08984375" style="94" bestFit="1" customWidth="1"/>
    <col min="11" max="11" width="9" style="94" bestFit="1" customWidth="1"/>
    <col min="12" max="12" width="8.26953125" style="94" bestFit="1" customWidth="1"/>
    <col min="13" max="13" width="7.90625" style="95" bestFit="1" customWidth="1"/>
    <col min="14" max="14" width="7.6328125" style="94" bestFit="1" customWidth="1"/>
    <col min="15" max="15" width="12.6328125" style="97" bestFit="1" customWidth="1"/>
    <col min="16" max="16" width="13.36328125" style="97" bestFit="1" customWidth="1"/>
    <col min="17" max="16384" width="9" style="97"/>
  </cols>
  <sheetData>
    <row r="1" spans="1:17" ht="18">
      <c r="A1" s="91" t="s">
        <v>786</v>
      </c>
      <c r="B1" s="92" t="s">
        <v>853</v>
      </c>
      <c r="C1" s="91" t="s">
        <v>854</v>
      </c>
      <c r="D1" s="91" t="s">
        <v>787</v>
      </c>
      <c r="E1" s="91" t="s">
        <v>855</v>
      </c>
      <c r="F1" s="91" t="s">
        <v>856</v>
      </c>
      <c r="G1" s="93" t="s">
        <v>857</v>
      </c>
      <c r="H1" s="94" t="s">
        <v>858</v>
      </c>
      <c r="I1" s="94" t="s">
        <v>859</v>
      </c>
      <c r="J1" s="94" t="s">
        <v>860</v>
      </c>
      <c r="K1" s="94" t="s">
        <v>861</v>
      </c>
      <c r="L1" s="94" t="s">
        <v>862</v>
      </c>
      <c r="M1" s="95" t="s">
        <v>863</v>
      </c>
      <c r="N1" s="94" t="s">
        <v>864</v>
      </c>
      <c r="O1" s="96" t="s">
        <v>865</v>
      </c>
      <c r="Q1" s="98"/>
    </row>
    <row r="2" spans="1:17" ht="18" hidden="1">
      <c r="A2" s="99">
        <v>20220500015</v>
      </c>
      <c r="B2" s="100">
        <f>VLOOKUP(A:A,[2]振替CD変換!B:C,2,FALSE)</f>
        <v>20220500015</v>
      </c>
      <c r="C2" s="99" t="s">
        <v>866</v>
      </c>
      <c r="D2" s="99" t="s">
        <v>648</v>
      </c>
      <c r="E2" s="99" t="s">
        <v>867</v>
      </c>
      <c r="F2" s="99" t="s">
        <v>868</v>
      </c>
      <c r="G2" s="101">
        <f>780050-G3</f>
        <v>146800</v>
      </c>
      <c r="H2" s="102" t="s">
        <v>869</v>
      </c>
      <c r="I2" s="102">
        <v>1</v>
      </c>
      <c r="J2" s="102" t="s">
        <v>870</v>
      </c>
      <c r="K2" s="102" t="s">
        <v>869</v>
      </c>
      <c r="L2" s="102"/>
      <c r="M2" s="103">
        <f t="shared" ref="M2:M65" si="0">G2*L2</f>
        <v>0</v>
      </c>
      <c r="N2" s="102"/>
      <c r="O2" s="104" t="s">
        <v>871</v>
      </c>
      <c r="P2" s="105"/>
      <c r="Q2"/>
    </row>
    <row r="3" spans="1:17" ht="18" hidden="1">
      <c r="A3" s="106" t="s">
        <v>872</v>
      </c>
      <c r="B3" s="107" t="s">
        <v>872</v>
      </c>
      <c r="C3" s="106" t="s">
        <v>866</v>
      </c>
      <c r="D3" s="106" t="s">
        <v>873</v>
      </c>
      <c r="E3" s="106" t="s">
        <v>867</v>
      </c>
      <c r="F3" s="106" t="s">
        <v>868</v>
      </c>
      <c r="G3" s="108">
        <v>633250</v>
      </c>
      <c r="H3" s="109" t="s">
        <v>869</v>
      </c>
      <c r="I3" s="109">
        <v>1</v>
      </c>
      <c r="J3" s="109" t="s">
        <v>870</v>
      </c>
      <c r="K3" s="109" t="s">
        <v>869</v>
      </c>
      <c r="L3" s="109"/>
      <c r="M3" s="110">
        <f t="shared" si="0"/>
        <v>0</v>
      </c>
      <c r="N3" s="109"/>
      <c r="O3" s="104" t="s">
        <v>871</v>
      </c>
      <c r="P3" s="105"/>
      <c r="Q3" t="s">
        <v>874</v>
      </c>
    </row>
    <row r="4" spans="1:17" ht="18" hidden="1">
      <c r="A4" s="99">
        <v>20220500015</v>
      </c>
      <c r="B4" s="100">
        <f>VLOOKUP(A:A,[2]振替CD変換!B:C,2,FALSE)</f>
        <v>20220500015</v>
      </c>
      <c r="C4" s="99" t="s">
        <v>875</v>
      </c>
      <c r="D4" s="99" t="s">
        <v>648</v>
      </c>
      <c r="E4" s="99" t="s">
        <v>867</v>
      </c>
      <c r="F4" s="99" t="s">
        <v>868</v>
      </c>
      <c r="G4" s="111">
        <v>5640</v>
      </c>
      <c r="H4" s="102" t="s">
        <v>869</v>
      </c>
      <c r="I4" s="102">
        <v>1</v>
      </c>
      <c r="J4" s="102" t="s">
        <v>870</v>
      </c>
      <c r="K4" s="102" t="s">
        <v>869</v>
      </c>
      <c r="L4" s="102"/>
      <c r="M4" s="103">
        <f t="shared" si="0"/>
        <v>0</v>
      </c>
      <c r="N4" s="102"/>
      <c r="O4" s="104" t="s">
        <v>871</v>
      </c>
      <c r="P4" s="105"/>
      <c r="Q4" t="s">
        <v>876</v>
      </c>
    </row>
    <row r="5" spans="1:17" ht="18" hidden="1">
      <c r="A5" s="99">
        <v>20220500015</v>
      </c>
      <c r="B5" s="100">
        <f>VLOOKUP(A:A,[2]振替CD変換!B:C,2,FALSE)</f>
        <v>20220500015</v>
      </c>
      <c r="C5" s="99" t="s">
        <v>877</v>
      </c>
      <c r="D5" s="99" t="s">
        <v>648</v>
      </c>
      <c r="E5" s="99" t="s">
        <v>867</v>
      </c>
      <c r="F5" s="99" t="s">
        <v>868</v>
      </c>
      <c r="G5" s="111">
        <v>584470</v>
      </c>
      <c r="H5" s="102" t="s">
        <v>869</v>
      </c>
      <c r="I5" s="102">
        <v>1</v>
      </c>
      <c r="J5" s="102" t="s">
        <v>870</v>
      </c>
      <c r="K5" s="102" t="s">
        <v>869</v>
      </c>
      <c r="L5" s="102"/>
      <c r="M5" s="103">
        <f t="shared" si="0"/>
        <v>0</v>
      </c>
      <c r="N5" s="102"/>
      <c r="O5" s="104" t="s">
        <v>871</v>
      </c>
      <c r="P5" s="105"/>
      <c r="Q5" s="97" t="s">
        <v>878</v>
      </c>
    </row>
    <row r="6" spans="1:17" ht="18" hidden="1">
      <c r="A6" s="99">
        <v>20220500015</v>
      </c>
      <c r="B6" s="100">
        <f>VLOOKUP(A:A,[2]振替CD変換!B:C,2,FALSE)</f>
        <v>20220500015</v>
      </c>
      <c r="C6" s="99" t="s">
        <v>879</v>
      </c>
      <c r="D6" s="99" t="s">
        <v>648</v>
      </c>
      <c r="E6" s="99" t="s">
        <v>867</v>
      </c>
      <c r="F6" s="99" t="s">
        <v>868</v>
      </c>
      <c r="G6" s="111">
        <v>393660</v>
      </c>
      <c r="H6" s="102" t="s">
        <v>869</v>
      </c>
      <c r="I6" s="102">
        <v>1</v>
      </c>
      <c r="J6" s="102" t="s">
        <v>870</v>
      </c>
      <c r="K6" s="102" t="s">
        <v>869</v>
      </c>
      <c r="L6" s="102"/>
      <c r="M6" s="103">
        <f t="shared" si="0"/>
        <v>0</v>
      </c>
      <c r="N6" s="102"/>
      <c r="O6" s="104" t="s">
        <v>871</v>
      </c>
      <c r="P6" s="105"/>
      <c r="Q6" t="s">
        <v>880</v>
      </c>
    </row>
    <row r="7" spans="1:17" ht="18" hidden="1">
      <c r="A7" s="99">
        <v>20240800028</v>
      </c>
      <c r="B7" s="100">
        <f>VLOOKUP(A:A,[2]振替CD変換!B:C,2,FALSE)</f>
        <v>20240800028</v>
      </c>
      <c r="C7" s="99" t="s">
        <v>866</v>
      </c>
      <c r="D7" s="99" t="s">
        <v>881</v>
      </c>
      <c r="E7" s="99" t="s">
        <v>882</v>
      </c>
      <c r="F7" s="99" t="s">
        <v>868</v>
      </c>
      <c r="G7" s="111">
        <v>11186</v>
      </c>
      <c r="H7" s="102" t="s">
        <v>869</v>
      </c>
      <c r="I7" s="102">
        <v>1</v>
      </c>
      <c r="J7" s="102" t="s">
        <v>870</v>
      </c>
      <c r="K7" s="102" t="s">
        <v>883</v>
      </c>
      <c r="L7" s="102"/>
      <c r="M7" s="103">
        <f t="shared" si="0"/>
        <v>0</v>
      </c>
      <c r="N7" s="102"/>
      <c r="O7" s="104" t="s">
        <v>871</v>
      </c>
      <c r="P7" s="105"/>
      <c r="Q7"/>
    </row>
    <row r="8" spans="1:17" ht="18" hidden="1">
      <c r="A8" s="99">
        <v>20240800028</v>
      </c>
      <c r="B8" s="100">
        <f>VLOOKUP(A:A,[2]振替CD変換!B:C,2,FALSE)</f>
        <v>20240800028</v>
      </c>
      <c r="C8" s="99" t="s">
        <v>875</v>
      </c>
      <c r="D8" s="99" t="s">
        <v>881</v>
      </c>
      <c r="E8" s="99" t="s">
        <v>882</v>
      </c>
      <c r="F8" s="99" t="s">
        <v>868</v>
      </c>
      <c r="G8" s="111">
        <v>22</v>
      </c>
      <c r="H8" s="102" t="s">
        <v>869</v>
      </c>
      <c r="I8" s="102">
        <v>1</v>
      </c>
      <c r="J8" s="102" t="s">
        <v>870</v>
      </c>
      <c r="K8" s="102" t="s">
        <v>883</v>
      </c>
      <c r="L8" s="102"/>
      <c r="M8" s="103">
        <f t="shared" si="0"/>
        <v>0</v>
      </c>
      <c r="N8" s="102"/>
      <c r="O8" s="104" t="s">
        <v>871</v>
      </c>
      <c r="P8" s="105"/>
      <c r="Q8"/>
    </row>
    <row r="9" spans="1:17" ht="18" hidden="1">
      <c r="A9" s="99">
        <v>20240800028</v>
      </c>
      <c r="B9" s="100">
        <f>VLOOKUP(A:A,[2]振替CD変換!B:C,2,FALSE)</f>
        <v>20240800028</v>
      </c>
      <c r="C9" s="99" t="s">
        <v>877</v>
      </c>
      <c r="D9" s="99" t="s">
        <v>881</v>
      </c>
      <c r="E9" s="99" t="s">
        <v>882</v>
      </c>
      <c r="F9" s="99" t="s">
        <v>868</v>
      </c>
      <c r="G9" s="101">
        <f>15327-G10</f>
        <v>2167</v>
      </c>
      <c r="H9" s="102" t="s">
        <v>869</v>
      </c>
      <c r="I9" s="102">
        <v>1</v>
      </c>
      <c r="J9" s="102" t="s">
        <v>870</v>
      </c>
      <c r="K9" s="102" t="s">
        <v>883</v>
      </c>
      <c r="L9" s="102"/>
      <c r="M9" s="103">
        <f t="shared" si="0"/>
        <v>0</v>
      </c>
      <c r="N9" s="102"/>
      <c r="O9" s="104" t="s">
        <v>871</v>
      </c>
      <c r="P9" s="105"/>
      <c r="Q9"/>
    </row>
    <row r="10" spans="1:17" ht="18" hidden="1">
      <c r="A10" s="106" t="s">
        <v>884</v>
      </c>
      <c r="B10" s="107" t="s">
        <v>884</v>
      </c>
      <c r="C10" s="106" t="s">
        <v>877</v>
      </c>
      <c r="D10" s="106" t="s">
        <v>885</v>
      </c>
      <c r="E10" s="106" t="s">
        <v>882</v>
      </c>
      <c r="F10" s="106" t="s">
        <v>868</v>
      </c>
      <c r="G10" s="108">
        <v>13160</v>
      </c>
      <c r="H10" s="109" t="s">
        <v>869</v>
      </c>
      <c r="I10" s="109">
        <v>1</v>
      </c>
      <c r="J10" s="109" t="s">
        <v>870</v>
      </c>
      <c r="K10" s="109" t="s">
        <v>883</v>
      </c>
      <c r="L10" s="109"/>
      <c r="M10" s="110">
        <f t="shared" si="0"/>
        <v>0</v>
      </c>
      <c r="N10" s="109"/>
      <c r="O10" s="104" t="s">
        <v>871</v>
      </c>
      <c r="P10" s="105"/>
      <c r="Q10"/>
    </row>
    <row r="11" spans="1:17" ht="18" hidden="1">
      <c r="A11" s="99">
        <v>20240800028</v>
      </c>
      <c r="B11" s="100">
        <f>VLOOKUP(A:A,[2]振替CD変換!B:C,2,FALSE)</f>
        <v>20240800028</v>
      </c>
      <c r="C11" s="99" t="s">
        <v>879</v>
      </c>
      <c r="D11" s="99" t="s">
        <v>881</v>
      </c>
      <c r="E11" s="99" t="s">
        <v>882</v>
      </c>
      <c r="F11" s="99" t="s">
        <v>868</v>
      </c>
      <c r="G11" s="111">
        <v>15177</v>
      </c>
      <c r="H11" s="102" t="s">
        <v>869</v>
      </c>
      <c r="I11" s="102">
        <v>1</v>
      </c>
      <c r="J11" s="102" t="s">
        <v>870</v>
      </c>
      <c r="K11" s="102" t="s">
        <v>883</v>
      </c>
      <c r="L11" s="102"/>
      <c r="M11" s="103">
        <f t="shared" si="0"/>
        <v>0</v>
      </c>
      <c r="N11" s="102"/>
      <c r="O11" s="104" t="s">
        <v>871</v>
      </c>
      <c r="P11" s="105"/>
      <c r="Q11"/>
    </row>
    <row r="12" spans="1:17" ht="18" hidden="1">
      <c r="A12" s="112">
        <v>20110801125</v>
      </c>
      <c r="B12" s="113">
        <f>VLOOKUP(A:A,[2]振替CD変換!B:C,2,FALSE)</f>
        <v>20110801125</v>
      </c>
      <c r="C12" s="112" t="s">
        <v>886</v>
      </c>
      <c r="D12" s="112" t="s">
        <v>887</v>
      </c>
      <c r="E12" s="112" t="s">
        <v>882</v>
      </c>
      <c r="F12" s="112" t="s">
        <v>868</v>
      </c>
      <c r="G12" s="114">
        <v>183</v>
      </c>
      <c r="H12" s="94" t="s">
        <v>888</v>
      </c>
      <c r="I12" s="94">
        <v>52</v>
      </c>
      <c r="J12" s="94" t="s">
        <v>889</v>
      </c>
      <c r="K12" s="94" t="s">
        <v>889</v>
      </c>
      <c r="L12" s="94">
        <f>VLOOKUP(A:A,[2]資材単価マスタ202505!C:F,4,FALSE)</f>
        <v>526</v>
      </c>
      <c r="M12" s="115">
        <f t="shared" si="0"/>
        <v>96258</v>
      </c>
      <c r="O12" s="104"/>
      <c r="P12" s="105"/>
      <c r="Q12"/>
    </row>
    <row r="13" spans="1:17" ht="18" hidden="1">
      <c r="A13" s="112">
        <v>20110801129</v>
      </c>
      <c r="B13" s="113">
        <f>VLOOKUP(A:A,[2]振替CD変換!B:C,2,FALSE)</f>
        <v>20110801129</v>
      </c>
      <c r="C13" s="112" t="s">
        <v>886</v>
      </c>
      <c r="D13" s="112" t="s">
        <v>890</v>
      </c>
      <c r="E13" s="112" t="s">
        <v>882</v>
      </c>
      <c r="F13" s="112" t="s">
        <v>868</v>
      </c>
      <c r="G13" s="114">
        <v>30</v>
      </c>
      <c r="H13" s="94" t="s">
        <v>888</v>
      </c>
      <c r="I13" s="94">
        <v>52</v>
      </c>
      <c r="J13" s="94" t="s">
        <v>889</v>
      </c>
      <c r="K13" s="94" t="s">
        <v>889</v>
      </c>
      <c r="L13" s="94">
        <f>VLOOKUP(A:A,[2]資材単価マスタ202505!C:F,4,FALSE)</f>
        <v>130</v>
      </c>
      <c r="M13" s="115">
        <f t="shared" si="0"/>
        <v>3900</v>
      </c>
      <c r="O13" s="104"/>
      <c r="P13" s="105"/>
      <c r="Q13"/>
    </row>
    <row r="14" spans="1:17" ht="18" hidden="1">
      <c r="A14" s="112">
        <v>20110801131</v>
      </c>
      <c r="B14" s="113">
        <f>VLOOKUP(A:A,[2]振替CD変換!B:C,2,FALSE)</f>
        <v>20110801131</v>
      </c>
      <c r="C14" s="112" t="s">
        <v>886</v>
      </c>
      <c r="D14" s="112" t="s">
        <v>891</v>
      </c>
      <c r="E14" s="112" t="s">
        <v>882</v>
      </c>
      <c r="F14" s="112" t="s">
        <v>868</v>
      </c>
      <c r="G14" s="114">
        <v>372</v>
      </c>
      <c r="H14" s="94" t="s">
        <v>888</v>
      </c>
      <c r="I14" s="94">
        <v>52</v>
      </c>
      <c r="J14" s="94" t="s">
        <v>889</v>
      </c>
      <c r="K14" s="94" t="s">
        <v>889</v>
      </c>
      <c r="L14" s="94">
        <f>VLOOKUP(A:A,[2]資材単価マスタ202505!C:F,4,FALSE)</f>
        <v>61</v>
      </c>
      <c r="M14" s="115">
        <f t="shared" si="0"/>
        <v>22692</v>
      </c>
      <c r="O14" s="104"/>
      <c r="P14" s="105"/>
      <c r="Q14"/>
    </row>
    <row r="15" spans="1:17" ht="18" hidden="1">
      <c r="A15" s="112">
        <v>20110801132</v>
      </c>
      <c r="B15" s="113">
        <f>VLOOKUP(A:A,[2]振替CD変換!B:C,2,FALSE)</f>
        <v>20110801132</v>
      </c>
      <c r="C15" s="112" t="s">
        <v>886</v>
      </c>
      <c r="D15" s="112" t="s">
        <v>892</v>
      </c>
      <c r="E15" s="112" t="s">
        <v>882</v>
      </c>
      <c r="F15" s="112" t="s">
        <v>868</v>
      </c>
      <c r="G15" s="114">
        <v>4</v>
      </c>
      <c r="H15" s="94" t="s">
        <v>888</v>
      </c>
      <c r="I15" s="94">
        <v>52</v>
      </c>
      <c r="J15" s="94" t="s">
        <v>889</v>
      </c>
      <c r="K15" s="94" t="s">
        <v>889</v>
      </c>
      <c r="L15" s="94">
        <f>VLOOKUP(A:A,[2]資材単価マスタ202505!C:F,4,FALSE)</f>
        <v>74</v>
      </c>
      <c r="M15" s="115">
        <f t="shared" si="0"/>
        <v>296</v>
      </c>
      <c r="O15" s="104"/>
      <c r="P15" s="105"/>
      <c r="Q15"/>
    </row>
    <row r="16" spans="1:17" ht="18" hidden="1">
      <c r="A16" s="112">
        <v>20110801133</v>
      </c>
      <c r="B16" s="113">
        <f>VLOOKUP(A:A,[2]振替CD変換!B:C,2,FALSE)</f>
        <v>20110801133</v>
      </c>
      <c r="C16" s="112" t="s">
        <v>886</v>
      </c>
      <c r="D16" s="112" t="s">
        <v>893</v>
      </c>
      <c r="E16" s="112" t="s">
        <v>882</v>
      </c>
      <c r="F16" s="112" t="s">
        <v>868</v>
      </c>
      <c r="G16" s="114">
        <v>375</v>
      </c>
      <c r="H16" s="94" t="s">
        <v>888</v>
      </c>
      <c r="I16" s="94">
        <v>52</v>
      </c>
      <c r="J16" s="94" t="s">
        <v>889</v>
      </c>
      <c r="K16" s="94" t="s">
        <v>889</v>
      </c>
      <c r="L16" s="94">
        <f>VLOOKUP(A:A,[2]資材単価マスタ202505!C:F,4,FALSE)</f>
        <v>163</v>
      </c>
      <c r="M16" s="115">
        <f t="shared" si="0"/>
        <v>61125</v>
      </c>
      <c r="O16" s="104"/>
      <c r="P16" s="105"/>
      <c r="Q16"/>
    </row>
    <row r="17" spans="1:17" ht="18" hidden="1">
      <c r="A17" s="112">
        <v>20110801134</v>
      </c>
      <c r="B17" s="113">
        <f>VLOOKUP(A:A,[2]振替CD変換!B:C,2,FALSE)</f>
        <v>20110801134</v>
      </c>
      <c r="C17" s="112" t="s">
        <v>886</v>
      </c>
      <c r="D17" s="112" t="s">
        <v>894</v>
      </c>
      <c r="E17" s="112" t="s">
        <v>882</v>
      </c>
      <c r="F17" s="112" t="s">
        <v>868</v>
      </c>
      <c r="G17" s="114">
        <v>92</v>
      </c>
      <c r="H17" s="94" t="s">
        <v>888</v>
      </c>
      <c r="I17" s="94">
        <v>52</v>
      </c>
      <c r="J17" s="94" t="s">
        <v>889</v>
      </c>
      <c r="K17" s="94" t="s">
        <v>889</v>
      </c>
      <c r="L17" s="94">
        <f>VLOOKUP(A:A,[2]資材単価マスタ202505!C:F,4,FALSE)</f>
        <v>40.698669201520914</v>
      </c>
      <c r="M17" s="115">
        <f t="shared" si="0"/>
        <v>3744.277566539924</v>
      </c>
      <c r="O17" s="104"/>
      <c r="P17" s="105"/>
      <c r="Q17"/>
    </row>
    <row r="18" spans="1:17" ht="18" hidden="1">
      <c r="A18" s="112">
        <v>20110801135</v>
      </c>
      <c r="B18" s="113">
        <f>VLOOKUP(A:A,[2]振替CD変換!B:C,2,FALSE)</f>
        <v>20110801135</v>
      </c>
      <c r="C18" s="112" t="s">
        <v>886</v>
      </c>
      <c r="D18" s="112" t="s">
        <v>895</v>
      </c>
      <c r="E18" s="112" t="s">
        <v>882</v>
      </c>
      <c r="F18" s="112" t="s">
        <v>868</v>
      </c>
      <c r="G18" s="114">
        <v>3871</v>
      </c>
      <c r="H18" s="94" t="s">
        <v>888</v>
      </c>
      <c r="I18" s="94">
        <v>52</v>
      </c>
      <c r="J18" s="94" t="s">
        <v>889</v>
      </c>
      <c r="K18" s="94" t="s">
        <v>889</v>
      </c>
      <c r="L18" s="94">
        <f>VLOOKUP(A:A,[2]資材単価マスタ202505!C:F,4,FALSE)</f>
        <v>24</v>
      </c>
      <c r="M18" s="115">
        <f t="shared" si="0"/>
        <v>92904</v>
      </c>
      <c r="O18" s="104"/>
      <c r="P18" s="105"/>
      <c r="Q18"/>
    </row>
    <row r="19" spans="1:17" ht="18" hidden="1">
      <c r="A19" s="112">
        <v>20110801137</v>
      </c>
      <c r="B19" s="113">
        <f>VLOOKUP(A:A,[2]振替CD変換!B:C,2,FALSE)</f>
        <v>20110801137</v>
      </c>
      <c r="C19" s="112" t="s">
        <v>886</v>
      </c>
      <c r="D19" s="112" t="s">
        <v>896</v>
      </c>
      <c r="E19" s="112" t="s">
        <v>882</v>
      </c>
      <c r="F19" s="112" t="s">
        <v>868</v>
      </c>
      <c r="G19" s="114">
        <v>408</v>
      </c>
      <c r="H19" s="94" t="s">
        <v>888</v>
      </c>
      <c r="I19" s="94">
        <v>52</v>
      </c>
      <c r="J19" s="94" t="s">
        <v>889</v>
      </c>
      <c r="K19" s="94" t="s">
        <v>889</v>
      </c>
      <c r="L19" s="94">
        <f>VLOOKUP(A:A,[2]資材単価マスタ202505!C:F,4,FALSE)</f>
        <v>96</v>
      </c>
      <c r="M19" s="115">
        <f t="shared" si="0"/>
        <v>39168</v>
      </c>
      <c r="O19" s="104"/>
      <c r="P19" s="105"/>
      <c r="Q19"/>
    </row>
    <row r="20" spans="1:17" ht="18" hidden="1">
      <c r="A20" s="112">
        <v>20110801139</v>
      </c>
      <c r="B20" s="113">
        <f>VLOOKUP(A:A,[2]振替CD変換!B:C,2,FALSE)</f>
        <v>20110801139</v>
      </c>
      <c r="C20" s="112" t="s">
        <v>886</v>
      </c>
      <c r="D20" s="112" t="s">
        <v>897</v>
      </c>
      <c r="E20" s="112" t="s">
        <v>882</v>
      </c>
      <c r="F20" s="112" t="s">
        <v>868</v>
      </c>
      <c r="G20" s="114">
        <v>13</v>
      </c>
      <c r="H20" s="94" t="s">
        <v>888</v>
      </c>
      <c r="I20" s="94">
        <v>52</v>
      </c>
      <c r="J20" s="94" t="s">
        <v>889</v>
      </c>
      <c r="K20" s="94" t="s">
        <v>889</v>
      </c>
      <c r="L20" s="94">
        <f>VLOOKUP(A:A,[2]資材単価マスタ202505!C:F,4,FALSE)</f>
        <v>83</v>
      </c>
      <c r="M20" s="115">
        <f t="shared" si="0"/>
        <v>1079</v>
      </c>
      <c r="O20" s="104"/>
      <c r="P20" s="105"/>
      <c r="Q20"/>
    </row>
    <row r="21" spans="1:17" ht="18" hidden="1">
      <c r="A21" s="112">
        <v>20210700012</v>
      </c>
      <c r="B21" s="113">
        <f>VLOOKUP(A:A,[2]振替CD変換!B:C,2,FALSE)</f>
        <v>20210700012</v>
      </c>
      <c r="C21" s="112" t="s">
        <v>886</v>
      </c>
      <c r="D21" s="112" t="s">
        <v>898</v>
      </c>
      <c r="E21" s="112" t="s">
        <v>882</v>
      </c>
      <c r="F21" s="112" t="s">
        <v>868</v>
      </c>
      <c r="G21" s="114">
        <v>30</v>
      </c>
      <c r="H21" s="94" t="s">
        <v>888</v>
      </c>
      <c r="I21" s="94">
        <v>52</v>
      </c>
      <c r="J21" s="94" t="s">
        <v>889</v>
      </c>
      <c r="K21" s="94" t="s">
        <v>889</v>
      </c>
      <c r="L21" s="94">
        <f>VLOOKUP(A:A,[2]資材単価マスタ202505!C:F,4,FALSE)</f>
        <v>143</v>
      </c>
      <c r="M21" s="115">
        <f t="shared" si="0"/>
        <v>4290</v>
      </c>
      <c r="O21" s="104"/>
      <c r="P21" s="105"/>
      <c r="Q21"/>
    </row>
    <row r="22" spans="1:17" ht="18" hidden="1">
      <c r="A22" s="112">
        <v>20110801158</v>
      </c>
      <c r="B22" s="113">
        <f>VLOOKUP(A:A,[2]振替CD変換!B:C,2,FALSE)</f>
        <v>20110801158</v>
      </c>
      <c r="C22" s="112" t="s">
        <v>899</v>
      </c>
      <c r="D22" s="112" t="s">
        <v>199</v>
      </c>
      <c r="E22" s="112" t="s">
        <v>882</v>
      </c>
      <c r="F22" s="112" t="s">
        <v>900</v>
      </c>
      <c r="G22" s="114">
        <v>1350</v>
      </c>
      <c r="H22" s="94" t="s">
        <v>888</v>
      </c>
      <c r="I22" s="94">
        <v>53</v>
      </c>
      <c r="J22" s="94" t="s">
        <v>901</v>
      </c>
      <c r="K22" s="94" t="s">
        <v>888</v>
      </c>
      <c r="M22" s="115">
        <f t="shared" si="0"/>
        <v>0</v>
      </c>
      <c r="O22" s="104"/>
      <c r="P22" s="105"/>
      <c r="Q22"/>
    </row>
    <row r="23" spans="1:17" ht="18" hidden="1">
      <c r="A23" s="112">
        <v>20110801164</v>
      </c>
      <c r="B23" s="113">
        <f>VLOOKUP(A:A,[2]振替CD変換!B:C,2,FALSE)</f>
        <v>20110801164</v>
      </c>
      <c r="C23" s="112" t="s">
        <v>899</v>
      </c>
      <c r="D23" s="112" t="s">
        <v>902</v>
      </c>
      <c r="E23" s="112" t="s">
        <v>882</v>
      </c>
      <c r="F23" s="112" t="s">
        <v>900</v>
      </c>
      <c r="G23" s="114">
        <v>1800</v>
      </c>
      <c r="H23" s="94" t="s">
        <v>888</v>
      </c>
      <c r="I23" s="94">
        <v>53</v>
      </c>
      <c r="J23" s="94" t="s">
        <v>901</v>
      </c>
      <c r="K23" s="94" t="s">
        <v>888</v>
      </c>
      <c r="M23" s="115">
        <f t="shared" si="0"/>
        <v>0</v>
      </c>
      <c r="O23" s="104"/>
      <c r="P23" s="105"/>
      <c r="Q23"/>
    </row>
    <row r="24" spans="1:17" ht="18" hidden="1">
      <c r="A24" s="112">
        <v>20110801267</v>
      </c>
      <c r="B24" s="113">
        <f>VLOOKUP(A:A,[2]振替CD変換!B:C,2,FALSE)</f>
        <v>20110801267</v>
      </c>
      <c r="C24" s="112" t="s">
        <v>899</v>
      </c>
      <c r="D24" s="112" t="s">
        <v>837</v>
      </c>
      <c r="E24" s="112" t="s">
        <v>882</v>
      </c>
      <c r="F24" s="112" t="s">
        <v>900</v>
      </c>
      <c r="G24" s="114">
        <v>12600</v>
      </c>
      <c r="H24" s="94" t="s">
        <v>888</v>
      </c>
      <c r="I24" s="94">
        <v>53</v>
      </c>
      <c r="J24" s="94" t="s">
        <v>901</v>
      </c>
      <c r="K24" s="94" t="s">
        <v>888</v>
      </c>
      <c r="M24" s="115">
        <f t="shared" si="0"/>
        <v>0</v>
      </c>
      <c r="O24" s="104"/>
      <c r="P24" s="105"/>
      <c r="Q24"/>
    </row>
    <row r="25" spans="1:17" ht="18" hidden="1">
      <c r="A25" s="112">
        <v>20110801268</v>
      </c>
      <c r="B25" s="113">
        <f>VLOOKUP(A:A,[2]振替CD変換!B:C,2,FALSE)</f>
        <v>20110801268</v>
      </c>
      <c r="C25" s="112" t="s">
        <v>899</v>
      </c>
      <c r="D25" s="112" t="s">
        <v>838</v>
      </c>
      <c r="E25" s="112" t="s">
        <v>882</v>
      </c>
      <c r="F25" s="112" t="s">
        <v>900</v>
      </c>
      <c r="G25" s="114">
        <v>12700</v>
      </c>
      <c r="H25" s="94" t="s">
        <v>888</v>
      </c>
      <c r="I25" s="94">
        <v>53</v>
      </c>
      <c r="J25" s="94" t="s">
        <v>901</v>
      </c>
      <c r="K25" s="94" t="s">
        <v>903</v>
      </c>
      <c r="M25" s="115">
        <f t="shared" si="0"/>
        <v>0</v>
      </c>
      <c r="O25" s="104"/>
      <c r="P25" s="105"/>
      <c r="Q25"/>
    </row>
    <row r="26" spans="1:17" ht="18" hidden="1">
      <c r="A26" s="112">
        <v>20110801273</v>
      </c>
      <c r="B26" s="113">
        <f>VLOOKUP(A:A,[2]振替CD変換!B:C,2,FALSE)</f>
        <v>20110801273</v>
      </c>
      <c r="C26" s="112" t="s">
        <v>899</v>
      </c>
      <c r="D26" s="112" t="s">
        <v>832</v>
      </c>
      <c r="E26" s="112" t="s">
        <v>882</v>
      </c>
      <c r="F26" s="112" t="s">
        <v>900</v>
      </c>
      <c r="G26" s="114">
        <v>52300</v>
      </c>
      <c r="H26" s="94" t="s">
        <v>888</v>
      </c>
      <c r="I26" s="94">
        <v>53</v>
      </c>
      <c r="J26" s="94" t="s">
        <v>901</v>
      </c>
      <c r="K26" s="94" t="s">
        <v>888</v>
      </c>
      <c r="M26" s="115">
        <f t="shared" si="0"/>
        <v>0</v>
      </c>
      <c r="O26" s="104"/>
      <c r="P26" s="105"/>
      <c r="Q26"/>
    </row>
    <row r="27" spans="1:17" ht="18" hidden="1">
      <c r="A27" s="112">
        <v>20110801604</v>
      </c>
      <c r="B27" s="113">
        <f>VLOOKUP(A:A,[2]振替CD変換!B:C,2,FALSE)</f>
        <v>20110801604</v>
      </c>
      <c r="C27" s="112" t="s">
        <v>899</v>
      </c>
      <c r="D27" s="112" t="s">
        <v>99</v>
      </c>
      <c r="E27" s="112" t="s">
        <v>904</v>
      </c>
      <c r="F27" s="112" t="s">
        <v>900</v>
      </c>
      <c r="G27" s="114">
        <v>698</v>
      </c>
      <c r="H27" s="94" t="s">
        <v>905</v>
      </c>
      <c r="I27" s="94">
        <v>52</v>
      </c>
      <c r="J27" s="94" t="s">
        <v>889</v>
      </c>
      <c r="K27" s="94" t="s">
        <v>889</v>
      </c>
      <c r="L27" s="94">
        <f>VLOOKUP(A:A,[2]資材単価マスタ202505!C:F,4,FALSE)</f>
        <v>107</v>
      </c>
      <c r="M27" s="115">
        <f t="shared" si="0"/>
        <v>74686</v>
      </c>
      <c r="O27" s="104"/>
      <c r="P27" s="105"/>
      <c r="Q27"/>
    </row>
    <row r="28" spans="1:17" ht="18" hidden="1">
      <c r="A28" s="112">
        <v>20110801624</v>
      </c>
      <c r="B28" s="113">
        <f>VLOOKUP(A:A,[2]振替CD変換!B:C,2,FALSE)</f>
        <v>20110801624</v>
      </c>
      <c r="C28" s="112" t="s">
        <v>899</v>
      </c>
      <c r="D28" s="112" t="s">
        <v>103</v>
      </c>
      <c r="E28" s="112" t="s">
        <v>904</v>
      </c>
      <c r="F28" s="112" t="s">
        <v>900</v>
      </c>
      <c r="G28" s="114">
        <v>271</v>
      </c>
      <c r="H28" s="94" t="s">
        <v>905</v>
      </c>
      <c r="I28" s="94">
        <v>52</v>
      </c>
      <c r="J28" s="94" t="s">
        <v>889</v>
      </c>
      <c r="K28" s="94" t="s">
        <v>889</v>
      </c>
      <c r="L28" s="94">
        <f>VLOOKUP(A:A,[2]資材単価マスタ202505!C:F,4,FALSE)</f>
        <v>81</v>
      </c>
      <c r="M28" s="115">
        <f t="shared" si="0"/>
        <v>21951</v>
      </c>
      <c r="O28" s="104"/>
      <c r="P28" s="105"/>
      <c r="Q28"/>
    </row>
    <row r="29" spans="1:17" ht="18" hidden="1">
      <c r="A29" s="112">
        <v>20130100020</v>
      </c>
      <c r="B29" s="113">
        <f>VLOOKUP(A:A,[2]振替CD変換!B:C,2,FALSE)</f>
        <v>20130100020</v>
      </c>
      <c r="C29" s="112" t="s">
        <v>899</v>
      </c>
      <c r="D29" s="112" t="s">
        <v>122</v>
      </c>
      <c r="E29" s="112" t="s">
        <v>882</v>
      </c>
      <c r="F29" s="112" t="s">
        <v>900</v>
      </c>
      <c r="G29" s="114">
        <v>364</v>
      </c>
      <c r="H29" s="94" t="s">
        <v>905</v>
      </c>
      <c r="I29" s="94">
        <v>52</v>
      </c>
      <c r="J29" s="94" t="s">
        <v>889</v>
      </c>
      <c r="K29" s="94" t="s">
        <v>889</v>
      </c>
      <c r="L29" s="94">
        <f>VLOOKUP(A:A,[2]資材単価マスタ202505!C:F,4,FALSE)</f>
        <v>115</v>
      </c>
      <c r="M29" s="115">
        <f t="shared" si="0"/>
        <v>41860</v>
      </c>
      <c r="O29" s="104"/>
      <c r="P29" s="105"/>
      <c r="Q29"/>
    </row>
    <row r="30" spans="1:17" ht="18" hidden="1">
      <c r="A30" s="112">
        <v>20160800001</v>
      </c>
      <c r="B30" s="113">
        <f>VLOOKUP(A:A,[2]振替CD変換!B:C,2,FALSE)</f>
        <v>20160800001</v>
      </c>
      <c r="C30" s="112" t="s">
        <v>899</v>
      </c>
      <c r="D30" s="112" t="s">
        <v>141</v>
      </c>
      <c r="E30" s="112" t="s">
        <v>906</v>
      </c>
      <c r="F30" s="112" t="s">
        <v>900</v>
      </c>
      <c r="G30" s="114">
        <v>446</v>
      </c>
      <c r="H30" s="94" t="s">
        <v>905</v>
      </c>
      <c r="I30" s="94">
        <v>52</v>
      </c>
      <c r="J30" s="94" t="s">
        <v>889</v>
      </c>
      <c r="K30" s="94" t="s">
        <v>889</v>
      </c>
      <c r="L30" s="94">
        <f>VLOOKUP(A:A,[2]資材単価マスタ202505!C:F,4,FALSE)</f>
        <v>125</v>
      </c>
      <c r="M30" s="115">
        <f t="shared" si="0"/>
        <v>55750</v>
      </c>
      <c r="O30" s="104"/>
      <c r="P30" s="105"/>
      <c r="Q30"/>
    </row>
    <row r="31" spans="1:17" ht="18" hidden="1">
      <c r="A31" s="112">
        <v>20170500057</v>
      </c>
      <c r="B31" s="113">
        <f>VLOOKUP(A:A,[2]振替CD変換!B:C,2,FALSE)</f>
        <v>20170500057</v>
      </c>
      <c r="C31" s="112" t="s">
        <v>899</v>
      </c>
      <c r="D31" s="112" t="s">
        <v>145</v>
      </c>
      <c r="E31" s="112" t="s">
        <v>882</v>
      </c>
      <c r="F31" s="112" t="s">
        <v>900</v>
      </c>
      <c r="G31" s="114">
        <v>18000</v>
      </c>
      <c r="H31" s="94" t="s">
        <v>888</v>
      </c>
      <c r="I31" s="94">
        <v>53</v>
      </c>
      <c r="J31" s="94" t="s">
        <v>901</v>
      </c>
      <c r="K31" s="94" t="s">
        <v>888</v>
      </c>
      <c r="M31" s="115">
        <f t="shared" si="0"/>
        <v>0</v>
      </c>
      <c r="O31" s="104"/>
      <c r="P31" s="105"/>
      <c r="Q31"/>
    </row>
    <row r="32" spans="1:17" ht="18" hidden="1">
      <c r="A32" s="112">
        <v>20170500058</v>
      </c>
      <c r="B32" s="113">
        <f>VLOOKUP(A:A,[2]振替CD変換!B:C,2,FALSE)</f>
        <v>20170500058</v>
      </c>
      <c r="C32" s="112" t="s">
        <v>899</v>
      </c>
      <c r="D32" s="112" t="s">
        <v>146</v>
      </c>
      <c r="E32" s="112" t="s">
        <v>882</v>
      </c>
      <c r="F32" s="112" t="s">
        <v>900</v>
      </c>
      <c r="G32" s="114">
        <v>26000</v>
      </c>
      <c r="H32" s="94" t="s">
        <v>888</v>
      </c>
      <c r="I32" s="94">
        <v>53</v>
      </c>
      <c r="J32" s="94" t="s">
        <v>901</v>
      </c>
      <c r="K32" s="94" t="s">
        <v>888</v>
      </c>
      <c r="M32" s="115">
        <f t="shared" si="0"/>
        <v>0</v>
      </c>
      <c r="O32" s="104"/>
      <c r="P32" s="105"/>
      <c r="Q32"/>
    </row>
    <row r="33" spans="1:17" ht="18" hidden="1">
      <c r="A33" s="112">
        <v>20180500083</v>
      </c>
      <c r="B33" s="113">
        <f>VLOOKUP(A:A,[2]振替CD変換!B:C,2,FALSE)</f>
        <v>20180500083</v>
      </c>
      <c r="C33" s="112" t="s">
        <v>899</v>
      </c>
      <c r="D33" s="112" t="s">
        <v>479</v>
      </c>
      <c r="E33" s="112" t="s">
        <v>882</v>
      </c>
      <c r="F33" s="112" t="s">
        <v>907</v>
      </c>
      <c r="G33" s="114">
        <v>245985</v>
      </c>
      <c r="H33" s="94" t="s">
        <v>888</v>
      </c>
      <c r="I33" s="94">
        <v>53</v>
      </c>
      <c r="J33" s="94" t="s">
        <v>901</v>
      </c>
      <c r="K33" s="94" t="s">
        <v>908</v>
      </c>
      <c r="M33" s="115">
        <f t="shared" si="0"/>
        <v>0</v>
      </c>
      <c r="O33" s="104"/>
      <c r="P33" s="105"/>
      <c r="Q33"/>
    </row>
    <row r="34" spans="1:17" ht="18" hidden="1">
      <c r="A34" s="112">
        <v>20180700008</v>
      </c>
      <c r="B34" s="113">
        <f>VLOOKUP(A:A,[2]振替CD変換!B:C,2,FALSE)</f>
        <v>20180700008</v>
      </c>
      <c r="C34" s="112" t="s">
        <v>899</v>
      </c>
      <c r="D34" s="112" t="s">
        <v>158</v>
      </c>
      <c r="E34" s="112" t="s">
        <v>882</v>
      </c>
      <c r="F34" s="112" t="s">
        <v>900</v>
      </c>
      <c r="G34" s="114">
        <v>24200</v>
      </c>
      <c r="H34" s="94" t="s">
        <v>888</v>
      </c>
      <c r="I34" s="94">
        <v>53</v>
      </c>
      <c r="J34" s="94" t="s">
        <v>901</v>
      </c>
      <c r="K34" s="94" t="s">
        <v>888</v>
      </c>
      <c r="M34" s="115">
        <f t="shared" si="0"/>
        <v>0</v>
      </c>
      <c r="O34" s="104"/>
      <c r="P34" s="105"/>
      <c r="Q34"/>
    </row>
    <row r="35" spans="1:17" ht="18" hidden="1">
      <c r="A35" s="112">
        <v>20181100054</v>
      </c>
      <c r="B35" s="113">
        <f>VLOOKUP(A:A,[2]振替CD変換!B:C,2,FALSE)</f>
        <v>20181100054</v>
      </c>
      <c r="C35" s="112" t="s">
        <v>899</v>
      </c>
      <c r="D35" s="112" t="s">
        <v>482</v>
      </c>
      <c r="E35" s="112" t="s">
        <v>882</v>
      </c>
      <c r="F35" s="112" t="s">
        <v>907</v>
      </c>
      <c r="G35" s="114">
        <v>327776</v>
      </c>
      <c r="H35" s="94" t="s">
        <v>888</v>
      </c>
      <c r="I35" s="94">
        <v>53</v>
      </c>
      <c r="J35" s="94" t="s">
        <v>901</v>
      </c>
      <c r="K35" s="94" t="s">
        <v>908</v>
      </c>
      <c r="M35" s="115">
        <f t="shared" si="0"/>
        <v>0</v>
      </c>
      <c r="O35" s="104"/>
      <c r="P35" s="105"/>
      <c r="Q35"/>
    </row>
    <row r="36" spans="1:17" ht="18" hidden="1">
      <c r="A36" s="112">
        <v>20211100018</v>
      </c>
      <c r="B36" s="113">
        <f>VLOOKUP(A:A,[2]振替CD変換!B:C,2,FALSE)</f>
        <v>20211100018</v>
      </c>
      <c r="C36" s="112" t="s">
        <v>899</v>
      </c>
      <c r="D36" s="112" t="s">
        <v>483</v>
      </c>
      <c r="E36" s="112" t="s">
        <v>882</v>
      </c>
      <c r="F36" s="112" t="s">
        <v>907</v>
      </c>
      <c r="G36" s="114">
        <v>108502</v>
      </c>
      <c r="H36" s="94" t="s">
        <v>888</v>
      </c>
      <c r="I36" s="94">
        <v>53</v>
      </c>
      <c r="J36" s="94" t="s">
        <v>901</v>
      </c>
      <c r="K36" s="94" t="s">
        <v>908</v>
      </c>
      <c r="M36" s="115">
        <f t="shared" si="0"/>
        <v>0</v>
      </c>
      <c r="O36" s="104"/>
      <c r="P36" s="105"/>
      <c r="Q36"/>
    </row>
    <row r="37" spans="1:17" ht="18" hidden="1">
      <c r="A37" s="112">
        <v>20220900038</v>
      </c>
      <c r="B37" s="113">
        <f>VLOOKUP(A:A,[2]振替CD変換!B:C,2,FALSE)</f>
        <v>20220900038</v>
      </c>
      <c r="C37" s="112" t="s">
        <v>899</v>
      </c>
      <c r="D37" s="112" t="s">
        <v>485</v>
      </c>
      <c r="E37" s="112" t="s">
        <v>882</v>
      </c>
      <c r="F37" s="112" t="s">
        <v>907</v>
      </c>
      <c r="G37" s="114">
        <v>387775</v>
      </c>
      <c r="H37" s="94" t="s">
        <v>888</v>
      </c>
      <c r="I37" s="94">
        <v>53</v>
      </c>
      <c r="J37" s="94" t="s">
        <v>901</v>
      </c>
      <c r="K37" s="94" t="s">
        <v>909</v>
      </c>
      <c r="M37" s="115">
        <f t="shared" si="0"/>
        <v>0</v>
      </c>
      <c r="O37" s="104"/>
      <c r="P37" s="105"/>
      <c r="Q37"/>
    </row>
    <row r="38" spans="1:17" ht="18" hidden="1">
      <c r="A38" s="112">
        <v>20230500077</v>
      </c>
      <c r="B38" s="113">
        <f>VLOOKUP(A:A,[2]振替CD変換!B:C,2,FALSE)</f>
        <v>20230500077</v>
      </c>
      <c r="C38" s="112" t="s">
        <v>899</v>
      </c>
      <c r="D38" s="112" t="s">
        <v>910</v>
      </c>
      <c r="E38" s="112" t="s">
        <v>911</v>
      </c>
      <c r="F38" s="112" t="s">
        <v>900</v>
      </c>
      <c r="G38" s="114">
        <v>377</v>
      </c>
      <c r="H38" s="94" t="s">
        <v>905</v>
      </c>
      <c r="I38" s="94">
        <v>52</v>
      </c>
      <c r="J38" s="94" t="s">
        <v>889</v>
      </c>
      <c r="K38" s="94" t="s">
        <v>889</v>
      </c>
      <c r="L38" s="94">
        <f>VLOOKUP(A:A,[2]資材単価マスタ202505!C:F,4,FALSE)</f>
        <v>97</v>
      </c>
      <c r="M38" s="115">
        <f t="shared" si="0"/>
        <v>36569</v>
      </c>
      <c r="O38" s="104"/>
      <c r="P38" s="105"/>
      <c r="Q38"/>
    </row>
    <row r="39" spans="1:17" ht="18" hidden="1">
      <c r="A39" s="112">
        <v>20230500078</v>
      </c>
      <c r="B39" s="113">
        <f>VLOOKUP(A:A,[2]振替CD変換!B:C,2,FALSE)</f>
        <v>20230500078</v>
      </c>
      <c r="C39" s="112" t="s">
        <v>899</v>
      </c>
      <c r="D39" s="112" t="s">
        <v>912</v>
      </c>
      <c r="E39" s="112" t="s">
        <v>911</v>
      </c>
      <c r="F39" s="112" t="s">
        <v>900</v>
      </c>
      <c r="G39" s="114">
        <v>455</v>
      </c>
      <c r="H39" s="94" t="s">
        <v>905</v>
      </c>
      <c r="I39" s="94">
        <v>52</v>
      </c>
      <c r="J39" s="94" t="s">
        <v>889</v>
      </c>
      <c r="K39" s="94" t="s">
        <v>889</v>
      </c>
      <c r="L39" s="94">
        <f>VLOOKUP(A:A,[2]資材単価マスタ202505!C:F,4,FALSE)</f>
        <v>97</v>
      </c>
      <c r="M39" s="115">
        <f t="shared" si="0"/>
        <v>44135</v>
      </c>
      <c r="O39" s="104"/>
      <c r="P39" s="105"/>
      <c r="Q39"/>
    </row>
    <row r="40" spans="1:17" ht="18" hidden="1">
      <c r="A40" s="112">
        <v>20230600089</v>
      </c>
      <c r="B40" s="113">
        <f>VLOOKUP(A:A,[2]振替CD変換!B:C,2,FALSE)</f>
        <v>20230600089</v>
      </c>
      <c r="C40" s="112" t="s">
        <v>899</v>
      </c>
      <c r="D40" s="112" t="s">
        <v>486</v>
      </c>
      <c r="E40" s="112" t="s">
        <v>882</v>
      </c>
      <c r="F40" s="112" t="s">
        <v>907</v>
      </c>
      <c r="G40" s="114">
        <v>25298</v>
      </c>
      <c r="H40" s="94" t="s">
        <v>888</v>
      </c>
      <c r="I40" s="94">
        <v>53</v>
      </c>
      <c r="J40" s="94" t="s">
        <v>901</v>
      </c>
      <c r="K40" s="94" t="s">
        <v>908</v>
      </c>
      <c r="M40" s="115">
        <f t="shared" si="0"/>
        <v>0</v>
      </c>
      <c r="O40" s="104"/>
      <c r="P40" s="105"/>
      <c r="Q40"/>
    </row>
    <row r="41" spans="1:17" ht="18" hidden="1">
      <c r="A41" s="112">
        <v>20230600090</v>
      </c>
      <c r="B41" s="113">
        <f>VLOOKUP(A:A,[2]振替CD変換!B:C,2,FALSE)</f>
        <v>20230600090</v>
      </c>
      <c r="C41" s="112" t="s">
        <v>899</v>
      </c>
      <c r="D41" s="112" t="s">
        <v>192</v>
      </c>
      <c r="E41" s="112" t="s">
        <v>882</v>
      </c>
      <c r="F41" s="112" t="s">
        <v>900</v>
      </c>
      <c r="G41" s="114">
        <v>100000</v>
      </c>
      <c r="H41" s="94" t="s">
        <v>888</v>
      </c>
      <c r="I41" s="94">
        <v>53</v>
      </c>
      <c r="J41" s="94" t="s">
        <v>901</v>
      </c>
      <c r="K41" s="94" t="s">
        <v>888</v>
      </c>
      <c r="M41" s="115">
        <f t="shared" si="0"/>
        <v>0</v>
      </c>
      <c r="O41" s="104"/>
      <c r="P41" s="105"/>
      <c r="Q41"/>
    </row>
    <row r="42" spans="1:17" ht="18" hidden="1">
      <c r="A42" s="112">
        <v>20240200039</v>
      </c>
      <c r="B42" s="113">
        <f>VLOOKUP(A:A,[2]振替CD変換!B:C,2,FALSE)</f>
        <v>20240200039</v>
      </c>
      <c r="C42" s="112" t="s">
        <v>899</v>
      </c>
      <c r="D42" s="112" t="s">
        <v>487</v>
      </c>
      <c r="E42" s="112" t="s">
        <v>882</v>
      </c>
      <c r="F42" s="112" t="s">
        <v>907</v>
      </c>
      <c r="G42" s="114">
        <v>25610</v>
      </c>
      <c r="H42" s="94" t="s">
        <v>888</v>
      </c>
      <c r="I42" s="94">
        <v>53</v>
      </c>
      <c r="J42" s="94" t="s">
        <v>901</v>
      </c>
      <c r="K42" s="94" t="s">
        <v>908</v>
      </c>
      <c r="M42" s="115">
        <f t="shared" si="0"/>
        <v>0</v>
      </c>
      <c r="O42" s="104"/>
      <c r="P42" s="105"/>
      <c r="Q42"/>
    </row>
    <row r="43" spans="1:17" ht="18" hidden="1">
      <c r="A43" s="112">
        <v>20110900002</v>
      </c>
      <c r="B43" s="113">
        <f>VLOOKUP(A:A,[2]振替CD変換!B:C,2,FALSE)</f>
        <v>20110900002</v>
      </c>
      <c r="C43" s="112" t="s">
        <v>913</v>
      </c>
      <c r="D43" s="112" t="s">
        <v>68</v>
      </c>
      <c r="E43" s="112" t="s">
        <v>882</v>
      </c>
      <c r="F43" s="112" t="s">
        <v>914</v>
      </c>
      <c r="G43" s="114">
        <v>163</v>
      </c>
      <c r="H43" s="94" t="s">
        <v>888</v>
      </c>
      <c r="I43" s="94">
        <v>53</v>
      </c>
      <c r="J43" s="94" t="s">
        <v>901</v>
      </c>
      <c r="K43" s="94" t="s">
        <v>915</v>
      </c>
      <c r="M43" s="115">
        <f t="shared" si="0"/>
        <v>0</v>
      </c>
      <c r="O43" s="104"/>
      <c r="P43" s="105"/>
      <c r="Q43"/>
    </row>
    <row r="44" spans="1:17" ht="18" hidden="1">
      <c r="A44" s="112">
        <v>20110900003</v>
      </c>
      <c r="B44" s="113">
        <f>VLOOKUP(A:A,[2]振替CD変換!B:C,2,FALSE)</f>
        <v>20110900003</v>
      </c>
      <c r="C44" s="112" t="s">
        <v>913</v>
      </c>
      <c r="D44" s="112" t="s">
        <v>77</v>
      </c>
      <c r="E44" s="112" t="s">
        <v>882</v>
      </c>
      <c r="F44" s="112" t="s">
        <v>914</v>
      </c>
      <c r="G44" s="114">
        <v>269.5</v>
      </c>
      <c r="H44" s="94" t="s">
        <v>888</v>
      </c>
      <c r="I44" s="94">
        <v>53</v>
      </c>
      <c r="J44" s="94" t="s">
        <v>901</v>
      </c>
      <c r="K44" s="94" t="s">
        <v>915</v>
      </c>
      <c r="M44" s="115">
        <f t="shared" si="0"/>
        <v>0</v>
      </c>
      <c r="O44" s="104"/>
      <c r="P44" s="105"/>
      <c r="Q44"/>
    </row>
    <row r="45" spans="1:17" ht="18" hidden="1">
      <c r="A45" s="112">
        <v>20110900005</v>
      </c>
      <c r="B45" s="113">
        <f>VLOOKUP(A:A,[2]振替CD変換!B:C,2,FALSE)</f>
        <v>20110900005</v>
      </c>
      <c r="C45" s="112" t="s">
        <v>913</v>
      </c>
      <c r="D45" s="112" t="s">
        <v>52</v>
      </c>
      <c r="E45" s="112" t="s">
        <v>882</v>
      </c>
      <c r="F45" s="112" t="s">
        <v>914</v>
      </c>
      <c r="G45" s="114">
        <v>172</v>
      </c>
      <c r="H45" s="94" t="s">
        <v>888</v>
      </c>
      <c r="I45" s="94">
        <v>53</v>
      </c>
      <c r="J45" s="94" t="s">
        <v>901</v>
      </c>
      <c r="K45" s="94" t="s">
        <v>915</v>
      </c>
      <c r="M45" s="115">
        <f t="shared" si="0"/>
        <v>0</v>
      </c>
      <c r="O45" s="104"/>
      <c r="P45" s="105"/>
      <c r="Q45"/>
    </row>
    <row r="46" spans="1:17" ht="18" hidden="1">
      <c r="A46" s="112">
        <v>20110900011</v>
      </c>
      <c r="B46" s="113">
        <f>VLOOKUP(A:A,[2]振替CD変換!B:C,2,FALSE)</f>
        <v>20110900011</v>
      </c>
      <c r="C46" s="112" t="s">
        <v>913</v>
      </c>
      <c r="D46" s="112" t="s">
        <v>916</v>
      </c>
      <c r="E46" s="112" t="s">
        <v>882</v>
      </c>
      <c r="F46" s="112" t="s">
        <v>914</v>
      </c>
      <c r="G46" s="114">
        <v>116.5</v>
      </c>
      <c r="H46" s="94" t="s">
        <v>888</v>
      </c>
      <c r="I46" s="94">
        <v>53</v>
      </c>
      <c r="J46" s="94" t="s">
        <v>901</v>
      </c>
      <c r="K46" s="94" t="s">
        <v>915</v>
      </c>
      <c r="M46" s="115">
        <f t="shared" si="0"/>
        <v>0</v>
      </c>
      <c r="O46" s="104"/>
      <c r="P46" s="105"/>
      <c r="Q46"/>
    </row>
    <row r="47" spans="1:17" ht="18" hidden="1">
      <c r="A47" s="112">
        <v>20110900014</v>
      </c>
      <c r="B47" s="113">
        <f>VLOOKUP(A:A,[2]振替CD変換!B:C,2,FALSE)</f>
        <v>20110900014</v>
      </c>
      <c r="C47" s="112" t="s">
        <v>913</v>
      </c>
      <c r="D47" s="112" t="s">
        <v>63</v>
      </c>
      <c r="E47" s="112" t="s">
        <v>882</v>
      </c>
      <c r="F47" s="112" t="s">
        <v>914</v>
      </c>
      <c r="G47" s="114">
        <v>263.5</v>
      </c>
      <c r="H47" s="94" t="s">
        <v>888</v>
      </c>
      <c r="I47" s="94">
        <v>53</v>
      </c>
      <c r="J47" s="94" t="s">
        <v>901</v>
      </c>
      <c r="K47" s="94" t="s">
        <v>915</v>
      </c>
      <c r="M47" s="115">
        <f t="shared" si="0"/>
        <v>0</v>
      </c>
      <c r="O47" s="104"/>
      <c r="P47" s="105"/>
      <c r="Q47"/>
    </row>
    <row r="48" spans="1:17" ht="18" hidden="1">
      <c r="A48" s="112">
        <v>20110900015</v>
      </c>
      <c r="B48" s="113">
        <f>VLOOKUP(A:A,[2]振替CD変換!B:C,2,FALSE)</f>
        <v>20110900015</v>
      </c>
      <c r="C48" s="112" t="s">
        <v>913</v>
      </c>
      <c r="D48" s="112" t="s">
        <v>72</v>
      </c>
      <c r="E48" s="112" t="s">
        <v>882</v>
      </c>
      <c r="F48" s="112" t="s">
        <v>914</v>
      </c>
      <c r="G48" s="114">
        <v>155</v>
      </c>
      <c r="H48" s="94" t="s">
        <v>888</v>
      </c>
      <c r="I48" s="94">
        <v>53</v>
      </c>
      <c r="J48" s="94" t="s">
        <v>901</v>
      </c>
      <c r="K48" s="94" t="s">
        <v>915</v>
      </c>
      <c r="M48" s="115">
        <f t="shared" si="0"/>
        <v>0</v>
      </c>
      <c r="O48" s="104"/>
      <c r="P48" s="105"/>
      <c r="Q48"/>
    </row>
    <row r="49" spans="1:17" ht="18" hidden="1">
      <c r="A49" s="112">
        <v>20110900017</v>
      </c>
      <c r="B49" s="113">
        <f>VLOOKUP(A:A,[2]振替CD変換!B:C,2,FALSE)</f>
        <v>20110900017</v>
      </c>
      <c r="C49" s="112" t="s">
        <v>913</v>
      </c>
      <c r="D49" s="112" t="s">
        <v>79</v>
      </c>
      <c r="E49" s="112" t="s">
        <v>882</v>
      </c>
      <c r="F49" s="112" t="s">
        <v>914</v>
      </c>
      <c r="G49" s="114">
        <v>519</v>
      </c>
      <c r="H49" s="94" t="s">
        <v>888</v>
      </c>
      <c r="I49" s="94">
        <v>53</v>
      </c>
      <c r="J49" s="94" t="s">
        <v>901</v>
      </c>
      <c r="K49" s="94" t="s">
        <v>915</v>
      </c>
      <c r="M49" s="115">
        <f t="shared" si="0"/>
        <v>0</v>
      </c>
      <c r="O49" s="104"/>
      <c r="P49" s="105"/>
      <c r="Q49"/>
    </row>
    <row r="50" spans="1:17" ht="18" hidden="1">
      <c r="A50" s="112">
        <v>20110900019</v>
      </c>
      <c r="B50" s="113">
        <f>VLOOKUP(A:A,[2]振替CD変換!B:C,2,FALSE)</f>
        <v>20110900019</v>
      </c>
      <c r="C50" s="112" t="s">
        <v>913</v>
      </c>
      <c r="D50" s="112" t="s">
        <v>61</v>
      </c>
      <c r="E50" s="112" t="s">
        <v>882</v>
      </c>
      <c r="F50" s="112" t="s">
        <v>914</v>
      </c>
      <c r="G50" s="114">
        <v>482</v>
      </c>
      <c r="H50" s="94" t="s">
        <v>888</v>
      </c>
      <c r="I50" s="94">
        <v>53</v>
      </c>
      <c r="J50" s="94" t="s">
        <v>901</v>
      </c>
      <c r="K50" s="94" t="s">
        <v>915</v>
      </c>
      <c r="M50" s="115">
        <f t="shared" si="0"/>
        <v>0</v>
      </c>
      <c r="O50" s="104"/>
      <c r="P50" s="105"/>
      <c r="Q50"/>
    </row>
    <row r="51" spans="1:17" ht="18" hidden="1">
      <c r="A51" s="112">
        <v>20110900020</v>
      </c>
      <c r="B51" s="113">
        <f>VLOOKUP(A:A,[2]振替CD変換!B:C,2,FALSE)</f>
        <v>20110900020</v>
      </c>
      <c r="C51" s="112" t="s">
        <v>913</v>
      </c>
      <c r="D51" s="112" t="s">
        <v>90</v>
      </c>
      <c r="E51" s="112" t="s">
        <v>882</v>
      </c>
      <c r="F51" s="112" t="s">
        <v>914</v>
      </c>
      <c r="G51" s="114">
        <v>197</v>
      </c>
      <c r="H51" s="94" t="s">
        <v>888</v>
      </c>
      <c r="I51" s="94">
        <v>53</v>
      </c>
      <c r="J51" s="94" t="s">
        <v>901</v>
      </c>
      <c r="K51" s="94" t="s">
        <v>915</v>
      </c>
      <c r="M51" s="115">
        <f t="shared" si="0"/>
        <v>0</v>
      </c>
      <c r="O51" s="104"/>
      <c r="P51" s="105"/>
      <c r="Q51"/>
    </row>
    <row r="52" spans="1:17" ht="18" hidden="1">
      <c r="A52" s="112">
        <v>20110900024</v>
      </c>
      <c r="B52" s="113">
        <f>VLOOKUP(A:A,[2]振替CD変換!B:C,2,FALSE)</f>
        <v>20110900024</v>
      </c>
      <c r="C52" s="112" t="s">
        <v>913</v>
      </c>
      <c r="D52" s="112" t="s">
        <v>87</v>
      </c>
      <c r="E52" s="112" t="s">
        <v>882</v>
      </c>
      <c r="F52" s="112" t="s">
        <v>914</v>
      </c>
      <c r="G52" s="114">
        <v>486</v>
      </c>
      <c r="H52" s="94" t="s">
        <v>888</v>
      </c>
      <c r="I52" s="94">
        <v>53</v>
      </c>
      <c r="J52" s="94" t="s">
        <v>901</v>
      </c>
      <c r="K52" s="94" t="s">
        <v>915</v>
      </c>
      <c r="M52" s="115">
        <f t="shared" si="0"/>
        <v>0</v>
      </c>
      <c r="O52" s="104"/>
      <c r="P52" s="105"/>
      <c r="Q52"/>
    </row>
    <row r="53" spans="1:17" ht="18" hidden="1">
      <c r="A53" s="112">
        <v>20110900025</v>
      </c>
      <c r="B53" s="113">
        <f>VLOOKUP(A:A,[2]振替CD変換!B:C,2,FALSE)</f>
        <v>20110900025</v>
      </c>
      <c r="C53" s="112" t="s">
        <v>913</v>
      </c>
      <c r="D53" s="112" t="s">
        <v>917</v>
      </c>
      <c r="E53" s="112" t="s">
        <v>882</v>
      </c>
      <c r="F53" s="112" t="s">
        <v>914</v>
      </c>
      <c r="G53" s="114">
        <v>143.69999999999999</v>
      </c>
      <c r="H53" s="94" t="s">
        <v>888</v>
      </c>
      <c r="I53" s="94">
        <v>53</v>
      </c>
      <c r="J53" s="94" t="s">
        <v>901</v>
      </c>
      <c r="K53" s="94" t="s">
        <v>915</v>
      </c>
      <c r="M53" s="115">
        <f t="shared" si="0"/>
        <v>0</v>
      </c>
      <c r="O53" s="104"/>
      <c r="P53" s="105"/>
      <c r="Q53"/>
    </row>
    <row r="54" spans="1:17" ht="18" hidden="1">
      <c r="A54" s="112">
        <v>20110900027</v>
      </c>
      <c r="B54" s="113">
        <f>VLOOKUP(A:A,[2]振替CD変換!B:C,2,FALSE)</f>
        <v>20110900027</v>
      </c>
      <c r="C54" s="112" t="s">
        <v>913</v>
      </c>
      <c r="D54" s="112" t="s">
        <v>45</v>
      </c>
      <c r="E54" s="112" t="s">
        <v>882</v>
      </c>
      <c r="F54" s="112" t="s">
        <v>914</v>
      </c>
      <c r="G54" s="114">
        <v>14454.5</v>
      </c>
      <c r="H54" s="94" t="s">
        <v>888</v>
      </c>
      <c r="I54" s="94">
        <v>53</v>
      </c>
      <c r="J54" s="94" t="s">
        <v>901</v>
      </c>
      <c r="K54" s="94" t="s">
        <v>915</v>
      </c>
      <c r="M54" s="115">
        <f t="shared" si="0"/>
        <v>0</v>
      </c>
      <c r="O54" s="104"/>
      <c r="P54" s="105"/>
      <c r="Q54"/>
    </row>
    <row r="55" spans="1:17" ht="18" hidden="1">
      <c r="A55" s="112">
        <v>20110900028</v>
      </c>
      <c r="B55" s="113">
        <f>VLOOKUP(A:A,[2]振替CD変換!B:C,2,FALSE)</f>
        <v>20110900028</v>
      </c>
      <c r="C55" s="112" t="s">
        <v>913</v>
      </c>
      <c r="D55" s="112" t="s">
        <v>918</v>
      </c>
      <c r="E55" s="112" t="s">
        <v>882</v>
      </c>
      <c r="F55" s="112" t="s">
        <v>914</v>
      </c>
      <c r="G55" s="114">
        <v>14</v>
      </c>
      <c r="H55" s="94" t="s">
        <v>888</v>
      </c>
      <c r="I55" s="94">
        <v>53</v>
      </c>
      <c r="J55" s="94" t="s">
        <v>901</v>
      </c>
      <c r="K55" s="94" t="s">
        <v>915</v>
      </c>
      <c r="M55" s="115">
        <f t="shared" si="0"/>
        <v>0</v>
      </c>
      <c r="O55" s="104"/>
      <c r="P55" s="105"/>
      <c r="Q55"/>
    </row>
    <row r="56" spans="1:17" ht="18" hidden="1">
      <c r="A56" s="112">
        <v>20110900030</v>
      </c>
      <c r="B56" s="113">
        <f>VLOOKUP(A:A,[2]振替CD変換!B:C,2,FALSE)</f>
        <v>20110900030</v>
      </c>
      <c r="C56" s="112" t="s">
        <v>913</v>
      </c>
      <c r="D56" s="112" t="s">
        <v>57</v>
      </c>
      <c r="E56" s="112" t="s">
        <v>882</v>
      </c>
      <c r="F56" s="112" t="s">
        <v>914</v>
      </c>
      <c r="G56" s="114">
        <v>14435</v>
      </c>
      <c r="H56" s="94" t="s">
        <v>888</v>
      </c>
      <c r="I56" s="94">
        <v>53</v>
      </c>
      <c r="J56" s="94" t="s">
        <v>901</v>
      </c>
      <c r="K56" s="94" t="s">
        <v>915</v>
      </c>
      <c r="M56" s="115">
        <f t="shared" si="0"/>
        <v>0</v>
      </c>
      <c r="O56" s="104"/>
      <c r="P56" s="105"/>
      <c r="Q56"/>
    </row>
    <row r="57" spans="1:17" ht="18" hidden="1">
      <c r="A57" s="112">
        <v>20110900031</v>
      </c>
      <c r="B57" s="113">
        <f>VLOOKUP(A:A,[2]振替CD変換!B:C,2,FALSE)</f>
        <v>20110900031</v>
      </c>
      <c r="C57" s="112" t="s">
        <v>913</v>
      </c>
      <c r="D57" s="112" t="s">
        <v>48</v>
      </c>
      <c r="E57" s="112" t="s">
        <v>882</v>
      </c>
      <c r="F57" s="112" t="s">
        <v>914</v>
      </c>
      <c r="G57" s="114">
        <v>139.5</v>
      </c>
      <c r="H57" s="94" t="s">
        <v>888</v>
      </c>
      <c r="I57" s="94">
        <v>53</v>
      </c>
      <c r="J57" s="94" t="s">
        <v>901</v>
      </c>
      <c r="K57" s="94" t="s">
        <v>915</v>
      </c>
      <c r="M57" s="115">
        <f t="shared" si="0"/>
        <v>0</v>
      </c>
      <c r="O57" s="104"/>
      <c r="P57" s="105"/>
      <c r="Q57"/>
    </row>
    <row r="58" spans="1:17" ht="18" hidden="1">
      <c r="A58" s="112">
        <v>20110900035</v>
      </c>
      <c r="B58" s="113">
        <f>VLOOKUP(A:A,[2]振替CD変換!B:C,2,FALSE)</f>
        <v>20110900035</v>
      </c>
      <c r="C58" s="112" t="s">
        <v>913</v>
      </c>
      <c r="D58" s="112" t="s">
        <v>74</v>
      </c>
      <c r="E58" s="112" t="s">
        <v>882</v>
      </c>
      <c r="F58" s="112" t="s">
        <v>914</v>
      </c>
      <c r="G58" s="114">
        <v>30</v>
      </c>
      <c r="H58" s="94" t="s">
        <v>888</v>
      </c>
      <c r="I58" s="94">
        <v>53</v>
      </c>
      <c r="J58" s="94" t="s">
        <v>901</v>
      </c>
      <c r="K58" s="94" t="s">
        <v>915</v>
      </c>
      <c r="M58" s="115">
        <f t="shared" si="0"/>
        <v>0</v>
      </c>
      <c r="O58" s="104"/>
      <c r="P58" s="105"/>
      <c r="Q58"/>
    </row>
    <row r="59" spans="1:17" ht="18" hidden="1">
      <c r="A59" s="112">
        <v>20110900038</v>
      </c>
      <c r="B59" s="113">
        <f>VLOOKUP(A:A,[2]振替CD変換!B:C,2,FALSE)</f>
        <v>20110900038</v>
      </c>
      <c r="C59" s="112" t="s">
        <v>913</v>
      </c>
      <c r="D59" s="112" t="s">
        <v>121</v>
      </c>
      <c r="E59" s="112" t="s">
        <v>882</v>
      </c>
      <c r="F59" s="112" t="s">
        <v>914</v>
      </c>
      <c r="G59" s="114">
        <v>122</v>
      </c>
      <c r="H59" s="94" t="s">
        <v>888</v>
      </c>
      <c r="I59" s="94">
        <v>53</v>
      </c>
      <c r="J59" s="94" t="s">
        <v>901</v>
      </c>
      <c r="K59" s="94" t="s">
        <v>915</v>
      </c>
      <c r="M59" s="115">
        <f t="shared" si="0"/>
        <v>0</v>
      </c>
      <c r="O59" s="104"/>
      <c r="P59" s="105"/>
      <c r="Q59"/>
    </row>
    <row r="60" spans="1:17" ht="18" hidden="1">
      <c r="A60" s="112">
        <v>20110900040</v>
      </c>
      <c r="B60" s="113">
        <f>VLOOKUP(A:A,[2]振替CD変換!B:C,2,FALSE)</f>
        <v>20110900040</v>
      </c>
      <c r="C60" s="112" t="s">
        <v>913</v>
      </c>
      <c r="D60" s="112" t="s">
        <v>302</v>
      </c>
      <c r="E60" s="112" t="s">
        <v>882</v>
      </c>
      <c r="F60" s="112" t="s">
        <v>914</v>
      </c>
      <c r="G60" s="114">
        <v>731</v>
      </c>
      <c r="H60" s="94" t="s">
        <v>888</v>
      </c>
      <c r="I60" s="94">
        <v>53</v>
      </c>
      <c r="J60" s="94" t="s">
        <v>901</v>
      </c>
      <c r="K60" s="94" t="s">
        <v>915</v>
      </c>
      <c r="M60" s="115">
        <f t="shared" si="0"/>
        <v>0</v>
      </c>
      <c r="O60" s="104"/>
      <c r="P60" s="105"/>
      <c r="Q60"/>
    </row>
    <row r="61" spans="1:17" ht="18" hidden="1">
      <c r="A61" s="112">
        <v>20110900041</v>
      </c>
      <c r="B61" s="113">
        <f>VLOOKUP(A:A,[2]振替CD変換!B:C,2,FALSE)</f>
        <v>20110900041</v>
      </c>
      <c r="C61" s="112" t="s">
        <v>913</v>
      </c>
      <c r="D61" s="112" t="s">
        <v>81</v>
      </c>
      <c r="E61" s="112" t="s">
        <v>882</v>
      </c>
      <c r="F61" s="112" t="s">
        <v>914</v>
      </c>
      <c r="G61" s="114">
        <v>334.5</v>
      </c>
      <c r="H61" s="94" t="s">
        <v>888</v>
      </c>
      <c r="I61" s="94">
        <v>53</v>
      </c>
      <c r="J61" s="94" t="s">
        <v>901</v>
      </c>
      <c r="K61" s="94" t="s">
        <v>915</v>
      </c>
      <c r="M61" s="115">
        <f t="shared" si="0"/>
        <v>0</v>
      </c>
      <c r="O61" s="104"/>
      <c r="P61" s="105"/>
      <c r="Q61"/>
    </row>
    <row r="62" spans="1:17" ht="18" hidden="1">
      <c r="A62" s="112">
        <v>20110900045</v>
      </c>
      <c r="B62" s="113">
        <f>VLOOKUP(A:A,[2]振替CD変換!B:C,2,FALSE)</f>
        <v>20110900045</v>
      </c>
      <c r="C62" s="112" t="s">
        <v>913</v>
      </c>
      <c r="D62" s="112" t="s">
        <v>93</v>
      </c>
      <c r="E62" s="112" t="s">
        <v>882</v>
      </c>
      <c r="F62" s="112" t="s">
        <v>914</v>
      </c>
      <c r="G62" s="114">
        <v>4741</v>
      </c>
      <c r="H62" s="94" t="s">
        <v>888</v>
      </c>
      <c r="I62" s="94">
        <v>53</v>
      </c>
      <c r="J62" s="94" t="s">
        <v>901</v>
      </c>
      <c r="K62" s="94" t="s">
        <v>915</v>
      </c>
      <c r="M62" s="115">
        <f t="shared" si="0"/>
        <v>0</v>
      </c>
      <c r="O62" s="104"/>
      <c r="P62" s="105"/>
      <c r="Q62"/>
    </row>
    <row r="63" spans="1:17" ht="18" hidden="1">
      <c r="A63" s="112">
        <v>20110900047</v>
      </c>
      <c r="B63" s="113">
        <f>VLOOKUP(A:A,[2]振替CD変換!B:C,2,FALSE)</f>
        <v>20110900047</v>
      </c>
      <c r="C63" s="112" t="s">
        <v>913</v>
      </c>
      <c r="D63" s="112" t="s">
        <v>59</v>
      </c>
      <c r="E63" s="112" t="s">
        <v>882</v>
      </c>
      <c r="F63" s="112" t="s">
        <v>914</v>
      </c>
      <c r="G63" s="114">
        <v>217</v>
      </c>
      <c r="H63" s="94" t="s">
        <v>888</v>
      </c>
      <c r="I63" s="94">
        <v>53</v>
      </c>
      <c r="J63" s="94" t="s">
        <v>901</v>
      </c>
      <c r="K63" s="94" t="s">
        <v>915</v>
      </c>
      <c r="M63" s="115">
        <f t="shared" si="0"/>
        <v>0</v>
      </c>
      <c r="O63" s="104"/>
      <c r="P63" s="105"/>
      <c r="Q63"/>
    </row>
    <row r="64" spans="1:17" ht="18" hidden="1">
      <c r="A64" s="112">
        <v>20110900048</v>
      </c>
      <c r="B64" s="113">
        <f>VLOOKUP(A:A,[2]振替CD変換!B:C,2,FALSE)</f>
        <v>20110900048</v>
      </c>
      <c r="C64" s="112" t="s">
        <v>913</v>
      </c>
      <c r="D64" s="112" t="s">
        <v>919</v>
      </c>
      <c r="E64" s="112" t="s">
        <v>882</v>
      </c>
      <c r="F64" s="112" t="s">
        <v>914</v>
      </c>
      <c r="G64" s="114">
        <v>243</v>
      </c>
      <c r="H64" s="94" t="s">
        <v>888</v>
      </c>
      <c r="I64" s="94">
        <v>53</v>
      </c>
      <c r="J64" s="94" t="s">
        <v>901</v>
      </c>
      <c r="K64" s="94" t="s">
        <v>915</v>
      </c>
      <c r="M64" s="115">
        <f t="shared" si="0"/>
        <v>0</v>
      </c>
      <c r="O64" s="104"/>
      <c r="P64" s="105"/>
      <c r="Q64"/>
    </row>
    <row r="65" spans="1:17" ht="18" hidden="1">
      <c r="A65" s="112">
        <v>20110900049</v>
      </c>
      <c r="B65" s="113">
        <f>VLOOKUP(A:A,[2]振替CD変換!B:C,2,FALSE)</f>
        <v>20110900049</v>
      </c>
      <c r="C65" s="112" t="s">
        <v>913</v>
      </c>
      <c r="D65" s="112" t="s">
        <v>920</v>
      </c>
      <c r="E65" s="112" t="s">
        <v>882</v>
      </c>
      <c r="F65" s="112" t="s">
        <v>914</v>
      </c>
      <c r="G65" s="114">
        <v>14</v>
      </c>
      <c r="H65" s="94" t="s">
        <v>888</v>
      </c>
      <c r="I65" s="94">
        <v>53</v>
      </c>
      <c r="J65" s="94" t="s">
        <v>901</v>
      </c>
      <c r="K65" s="94" t="s">
        <v>915</v>
      </c>
      <c r="M65" s="115">
        <f t="shared" si="0"/>
        <v>0</v>
      </c>
      <c r="O65" s="104"/>
      <c r="P65" s="105"/>
      <c r="Q65"/>
    </row>
    <row r="66" spans="1:17" ht="18" hidden="1">
      <c r="A66" s="112">
        <v>20110900050</v>
      </c>
      <c r="B66" s="113">
        <f>VLOOKUP(A:A,[2]振替CD変換!B:C,2,FALSE)</f>
        <v>20110900050</v>
      </c>
      <c r="C66" s="112" t="s">
        <v>913</v>
      </c>
      <c r="D66" s="112" t="s">
        <v>50</v>
      </c>
      <c r="E66" s="112" t="s">
        <v>882</v>
      </c>
      <c r="F66" s="112" t="s">
        <v>914</v>
      </c>
      <c r="G66" s="114">
        <v>143.5</v>
      </c>
      <c r="H66" s="94" t="s">
        <v>888</v>
      </c>
      <c r="I66" s="94">
        <v>53</v>
      </c>
      <c r="J66" s="94" t="s">
        <v>901</v>
      </c>
      <c r="K66" s="94" t="s">
        <v>915</v>
      </c>
      <c r="M66" s="115">
        <f t="shared" ref="M66:M129" si="1">G66*L66</f>
        <v>0</v>
      </c>
      <c r="O66" s="104"/>
      <c r="P66" s="105"/>
      <c r="Q66"/>
    </row>
    <row r="67" spans="1:17" ht="18" hidden="1">
      <c r="A67" s="112">
        <v>20120600016</v>
      </c>
      <c r="B67" s="113">
        <f>VLOOKUP(A:A,[2]振替CD変換!B:C,2,FALSE)</f>
        <v>20120600016</v>
      </c>
      <c r="C67" s="112" t="s">
        <v>913</v>
      </c>
      <c r="D67" s="112" t="s">
        <v>314</v>
      </c>
      <c r="E67" s="112" t="s">
        <v>882</v>
      </c>
      <c r="F67" s="112" t="s">
        <v>914</v>
      </c>
      <c r="G67" s="114">
        <v>797</v>
      </c>
      <c r="H67" s="94" t="s">
        <v>888</v>
      </c>
      <c r="I67" s="94">
        <v>53</v>
      </c>
      <c r="J67" s="94" t="s">
        <v>901</v>
      </c>
      <c r="K67" s="94" t="s">
        <v>915</v>
      </c>
      <c r="M67" s="115">
        <f t="shared" si="1"/>
        <v>0</v>
      </c>
      <c r="O67" s="104"/>
      <c r="P67" s="105"/>
      <c r="Q67"/>
    </row>
    <row r="68" spans="1:17" ht="18" hidden="1">
      <c r="A68" s="112">
        <v>20140800010</v>
      </c>
      <c r="B68" s="113">
        <f>VLOOKUP(A:A,[2]振替CD変換!B:C,2,FALSE)</f>
        <v>20140800010</v>
      </c>
      <c r="C68" s="112" t="s">
        <v>913</v>
      </c>
      <c r="D68" s="112" t="s">
        <v>137</v>
      </c>
      <c r="E68" s="112" t="s">
        <v>882</v>
      </c>
      <c r="F68" s="112" t="s">
        <v>914</v>
      </c>
      <c r="G68" s="114">
        <v>41.5</v>
      </c>
      <c r="H68" s="94" t="s">
        <v>888</v>
      </c>
      <c r="I68" s="94">
        <v>53</v>
      </c>
      <c r="J68" s="94" t="s">
        <v>901</v>
      </c>
      <c r="K68" s="94" t="s">
        <v>915</v>
      </c>
      <c r="M68" s="115">
        <f t="shared" si="1"/>
        <v>0</v>
      </c>
      <c r="O68" s="104"/>
      <c r="P68" s="105"/>
      <c r="Q68"/>
    </row>
    <row r="69" spans="1:17" ht="18" hidden="1">
      <c r="A69" s="112">
        <v>20160600001</v>
      </c>
      <c r="B69" s="113">
        <f>VLOOKUP(A:A,[2]振替CD変換!B:C,2,FALSE)</f>
        <v>20160600001</v>
      </c>
      <c r="C69" s="112" t="s">
        <v>913</v>
      </c>
      <c r="D69" s="112" t="s">
        <v>149</v>
      </c>
      <c r="E69" s="112" t="s">
        <v>882</v>
      </c>
      <c r="F69" s="112" t="s">
        <v>914</v>
      </c>
      <c r="G69" s="114">
        <v>1206.5</v>
      </c>
      <c r="H69" s="94" t="s">
        <v>888</v>
      </c>
      <c r="I69" s="94">
        <v>53</v>
      </c>
      <c r="J69" s="94" t="s">
        <v>901</v>
      </c>
      <c r="K69" s="94" t="s">
        <v>915</v>
      </c>
      <c r="M69" s="115">
        <f t="shared" si="1"/>
        <v>0</v>
      </c>
      <c r="O69" s="104"/>
      <c r="P69" s="105"/>
      <c r="Q69"/>
    </row>
    <row r="70" spans="1:17" ht="18" hidden="1">
      <c r="A70" s="112">
        <v>20170500055</v>
      </c>
      <c r="B70" s="113">
        <f>VLOOKUP(A:A,[2]振替CD変換!B:C,2,FALSE)</f>
        <v>20170500055</v>
      </c>
      <c r="C70" s="112" t="s">
        <v>913</v>
      </c>
      <c r="D70" s="112" t="s">
        <v>155</v>
      </c>
      <c r="E70" s="112" t="s">
        <v>882</v>
      </c>
      <c r="F70" s="112" t="s">
        <v>914</v>
      </c>
      <c r="G70" s="114">
        <v>3294</v>
      </c>
      <c r="H70" s="94" t="s">
        <v>888</v>
      </c>
      <c r="I70" s="94">
        <v>53</v>
      </c>
      <c r="J70" s="94" t="s">
        <v>901</v>
      </c>
      <c r="K70" s="94" t="s">
        <v>915</v>
      </c>
      <c r="M70" s="115">
        <f t="shared" si="1"/>
        <v>0</v>
      </c>
      <c r="O70" s="104"/>
      <c r="P70" s="105"/>
      <c r="Q70"/>
    </row>
    <row r="71" spans="1:17" ht="18" hidden="1">
      <c r="A71" s="112">
        <v>20171100007</v>
      </c>
      <c r="B71" s="113">
        <f>VLOOKUP(A:A,[2]振替CD変換!B:C,2,FALSE)</f>
        <v>20171100007</v>
      </c>
      <c r="C71" s="112" t="s">
        <v>913</v>
      </c>
      <c r="D71" s="112" t="s">
        <v>170</v>
      </c>
      <c r="E71" s="112" t="s">
        <v>882</v>
      </c>
      <c r="F71" s="112" t="s">
        <v>914</v>
      </c>
      <c r="G71" s="114">
        <v>6983.5</v>
      </c>
      <c r="H71" s="94" t="s">
        <v>888</v>
      </c>
      <c r="I71" s="94">
        <v>53</v>
      </c>
      <c r="J71" s="94" t="s">
        <v>901</v>
      </c>
      <c r="K71" s="94" t="s">
        <v>915</v>
      </c>
      <c r="M71" s="115">
        <f t="shared" si="1"/>
        <v>0</v>
      </c>
      <c r="O71" s="104"/>
      <c r="P71" s="105"/>
      <c r="Q71"/>
    </row>
    <row r="72" spans="1:17" ht="18" hidden="1">
      <c r="A72" s="112">
        <v>20200900080</v>
      </c>
      <c r="B72" s="113">
        <f>VLOOKUP(A:A,[2]振替CD変換!B:C,2,FALSE)</f>
        <v>20200900080</v>
      </c>
      <c r="C72" s="112" t="s">
        <v>913</v>
      </c>
      <c r="D72" s="112" t="s">
        <v>461</v>
      </c>
      <c r="E72" s="112" t="s">
        <v>882</v>
      </c>
      <c r="F72" s="112" t="s">
        <v>914</v>
      </c>
      <c r="G72" s="114">
        <v>377</v>
      </c>
      <c r="H72" s="94" t="s">
        <v>888</v>
      </c>
      <c r="I72" s="94">
        <v>53</v>
      </c>
      <c r="J72" s="94" t="s">
        <v>901</v>
      </c>
      <c r="K72" s="94" t="s">
        <v>915</v>
      </c>
      <c r="M72" s="115">
        <f t="shared" si="1"/>
        <v>0</v>
      </c>
      <c r="O72" s="104"/>
      <c r="P72" s="105"/>
      <c r="Q72"/>
    </row>
    <row r="73" spans="1:17" ht="18" hidden="1">
      <c r="A73" s="112">
        <v>20201100061</v>
      </c>
      <c r="B73" s="113">
        <f>VLOOKUP(A:A,[2]振替CD変換!B:C,2,FALSE)</f>
        <v>20201100061</v>
      </c>
      <c r="C73" s="112" t="s">
        <v>913</v>
      </c>
      <c r="D73" s="112" t="s">
        <v>921</v>
      </c>
      <c r="E73" s="112" t="s">
        <v>882</v>
      </c>
      <c r="F73" s="112" t="s">
        <v>914</v>
      </c>
      <c r="G73" s="114">
        <v>232</v>
      </c>
      <c r="H73" s="94" t="s">
        <v>888</v>
      </c>
      <c r="I73" s="94">
        <v>53</v>
      </c>
      <c r="J73" s="94" t="s">
        <v>901</v>
      </c>
      <c r="K73" s="94" t="s">
        <v>915</v>
      </c>
      <c r="M73" s="115">
        <f t="shared" si="1"/>
        <v>0</v>
      </c>
      <c r="O73" s="104"/>
      <c r="P73" s="105"/>
      <c r="Q73"/>
    </row>
    <row r="74" spans="1:17" ht="18" hidden="1">
      <c r="A74" s="112">
        <v>20230200027</v>
      </c>
      <c r="B74" s="113">
        <f>VLOOKUP(A:A,[2]振替CD変換!B:C,2,FALSE)</f>
        <v>20230200027</v>
      </c>
      <c r="C74" s="112" t="s">
        <v>913</v>
      </c>
      <c r="D74" s="112" t="s">
        <v>922</v>
      </c>
      <c r="E74" s="112" t="s">
        <v>882</v>
      </c>
      <c r="F74" s="112" t="s">
        <v>914</v>
      </c>
      <c r="G74" s="114">
        <v>461.5</v>
      </c>
      <c r="H74" s="94" t="s">
        <v>888</v>
      </c>
      <c r="I74" s="94">
        <v>53</v>
      </c>
      <c r="J74" s="94" t="s">
        <v>901</v>
      </c>
      <c r="K74" s="94" t="s">
        <v>915</v>
      </c>
      <c r="M74" s="115">
        <f t="shared" si="1"/>
        <v>0</v>
      </c>
      <c r="O74" s="104"/>
      <c r="P74" s="105"/>
      <c r="Q74"/>
    </row>
    <row r="75" spans="1:17" ht="18" hidden="1">
      <c r="A75" s="112">
        <v>20230400008</v>
      </c>
      <c r="B75" s="113">
        <f>VLOOKUP(A:A,[2]振替CD変換!B:C,2,FALSE)</f>
        <v>20230400008</v>
      </c>
      <c r="C75" s="112" t="s">
        <v>913</v>
      </c>
      <c r="D75" s="112" t="s">
        <v>463</v>
      </c>
      <c r="E75" s="112" t="s">
        <v>882</v>
      </c>
      <c r="F75" s="112" t="s">
        <v>914</v>
      </c>
      <c r="G75" s="114">
        <v>6059.5</v>
      </c>
      <c r="H75" s="94" t="s">
        <v>888</v>
      </c>
      <c r="I75" s="94">
        <v>53</v>
      </c>
      <c r="J75" s="94" t="s">
        <v>901</v>
      </c>
      <c r="K75" s="94" t="s">
        <v>915</v>
      </c>
      <c r="M75" s="115">
        <f t="shared" si="1"/>
        <v>0</v>
      </c>
      <c r="O75" s="104"/>
      <c r="P75" s="105"/>
      <c r="Q75"/>
    </row>
    <row r="76" spans="1:17" ht="18" hidden="1">
      <c r="A76" s="112">
        <v>20240100048</v>
      </c>
      <c r="B76" s="113">
        <f>VLOOKUP(A:A,[2]振替CD変換!B:C,2,FALSE)</f>
        <v>20240100048</v>
      </c>
      <c r="C76" s="112" t="s">
        <v>913</v>
      </c>
      <c r="D76" s="112" t="s">
        <v>923</v>
      </c>
      <c r="E76" s="112" t="s">
        <v>882</v>
      </c>
      <c r="F76" s="112" t="s">
        <v>914</v>
      </c>
      <c r="G76" s="114">
        <v>1060.5</v>
      </c>
      <c r="H76" s="94" t="s">
        <v>888</v>
      </c>
      <c r="I76" s="94">
        <v>53</v>
      </c>
      <c r="J76" s="94" t="s">
        <v>901</v>
      </c>
      <c r="K76" s="94" t="s">
        <v>915</v>
      </c>
      <c r="M76" s="115">
        <f t="shared" si="1"/>
        <v>0</v>
      </c>
      <c r="O76" s="104"/>
      <c r="P76" s="105"/>
      <c r="Q76"/>
    </row>
    <row r="77" spans="1:17" ht="18" hidden="1">
      <c r="A77" s="112">
        <v>20110801342</v>
      </c>
      <c r="B77" s="113">
        <f>VLOOKUP(A:A,[2]振替CD変換!B:C,2,FALSE)</f>
        <v>20110801342</v>
      </c>
      <c r="C77" s="112" t="s">
        <v>924</v>
      </c>
      <c r="D77" s="112" t="s">
        <v>925</v>
      </c>
      <c r="E77" s="112" t="s">
        <v>926</v>
      </c>
      <c r="F77" s="112" t="s">
        <v>927</v>
      </c>
      <c r="G77" s="114">
        <v>2700</v>
      </c>
      <c r="H77" s="94" t="s">
        <v>905</v>
      </c>
      <c r="I77" s="94">
        <v>52</v>
      </c>
      <c r="J77" s="94" t="s">
        <v>889</v>
      </c>
      <c r="K77" s="94" t="s">
        <v>889</v>
      </c>
      <c r="L77" s="94">
        <f>VLOOKUP(A:A,[2]資材単価マスタ202505!C:F,4,FALSE)</f>
        <v>10.6</v>
      </c>
      <c r="M77" s="115">
        <f t="shared" si="1"/>
        <v>28620</v>
      </c>
      <c r="O77" s="104"/>
      <c r="P77" s="105"/>
      <c r="Q77"/>
    </row>
    <row r="78" spans="1:17" ht="18" hidden="1">
      <c r="A78" s="112">
        <v>20110801385</v>
      </c>
      <c r="B78" s="113">
        <f>VLOOKUP(A:A,[2]振替CD変換!B:C,2,FALSE)</f>
        <v>20110801385</v>
      </c>
      <c r="C78" s="112" t="s">
        <v>924</v>
      </c>
      <c r="D78" s="112" t="s">
        <v>928</v>
      </c>
      <c r="E78" s="112" t="s">
        <v>929</v>
      </c>
      <c r="F78" s="112" t="s">
        <v>927</v>
      </c>
      <c r="G78" s="114">
        <v>6000</v>
      </c>
      <c r="H78" s="94" t="s">
        <v>905</v>
      </c>
      <c r="I78" s="94">
        <v>52</v>
      </c>
      <c r="J78" s="94" t="s">
        <v>889</v>
      </c>
      <c r="K78" s="94" t="s">
        <v>889</v>
      </c>
      <c r="L78" s="94">
        <f>VLOOKUP(A:A,[2]資材単価マスタ202505!C:F,4,FALSE)</f>
        <v>11.2</v>
      </c>
      <c r="M78" s="115">
        <f t="shared" si="1"/>
        <v>67200</v>
      </c>
      <c r="O78" s="104"/>
      <c r="P78" s="105"/>
      <c r="Q78"/>
    </row>
    <row r="79" spans="1:17" ht="18" hidden="1">
      <c r="A79" s="112">
        <v>20110801492</v>
      </c>
      <c r="B79" s="113">
        <f>VLOOKUP(A:A,[2]振替CD変換!B:C,2,FALSE)</f>
        <v>20110801492</v>
      </c>
      <c r="C79" s="112" t="s">
        <v>924</v>
      </c>
      <c r="D79" s="112" t="s">
        <v>94</v>
      </c>
      <c r="E79" s="112" t="s">
        <v>930</v>
      </c>
      <c r="F79" s="112" t="s">
        <v>868</v>
      </c>
      <c r="G79" s="114">
        <v>596</v>
      </c>
      <c r="H79" s="94" t="s">
        <v>905</v>
      </c>
      <c r="I79" s="94">
        <v>52</v>
      </c>
      <c r="J79" s="94" t="s">
        <v>889</v>
      </c>
      <c r="K79" s="94" t="s">
        <v>889</v>
      </c>
      <c r="L79" s="94">
        <f>VLOOKUP(A:A,[2]資材単価マスタ202505!C:F,4,FALSE)</f>
        <v>41.799679487179489</v>
      </c>
      <c r="M79" s="115">
        <f t="shared" si="1"/>
        <v>24912.608974358976</v>
      </c>
      <c r="O79" s="104"/>
      <c r="P79" s="105"/>
      <c r="Q79"/>
    </row>
    <row r="80" spans="1:17" ht="18" hidden="1">
      <c r="A80" s="112">
        <v>20110801536</v>
      </c>
      <c r="B80" s="113">
        <f>VLOOKUP(A:A,[2]振替CD変換!B:C,2,FALSE)</f>
        <v>20110801536</v>
      </c>
      <c r="C80" s="112" t="s">
        <v>924</v>
      </c>
      <c r="D80" s="112" t="s">
        <v>97</v>
      </c>
      <c r="E80" s="112" t="s">
        <v>882</v>
      </c>
      <c r="F80" s="112" t="s">
        <v>927</v>
      </c>
      <c r="G80" s="114">
        <v>300</v>
      </c>
      <c r="H80" s="94" t="s">
        <v>905</v>
      </c>
      <c r="I80" s="94">
        <v>52</v>
      </c>
      <c r="J80" s="94" t="s">
        <v>889</v>
      </c>
      <c r="K80" s="94" t="s">
        <v>889</v>
      </c>
      <c r="L80" s="94">
        <f>VLOOKUP(A:A,[2]資材単価マスタ202505!C:F,4,FALSE)</f>
        <v>8.4</v>
      </c>
      <c r="M80" s="115">
        <f t="shared" si="1"/>
        <v>2520</v>
      </c>
      <c r="O80" s="104"/>
      <c r="P80" s="105"/>
      <c r="Q80"/>
    </row>
    <row r="81" spans="1:17" ht="18" hidden="1">
      <c r="A81" s="112">
        <v>20110801610</v>
      </c>
      <c r="B81" s="113">
        <f>VLOOKUP(A:A,[2]振替CD変換!B:C,2,FALSE)</f>
        <v>20110801610</v>
      </c>
      <c r="C81" s="112" t="s">
        <v>924</v>
      </c>
      <c r="D81" s="112" t="s">
        <v>100</v>
      </c>
      <c r="E81" s="112" t="s">
        <v>931</v>
      </c>
      <c r="F81" s="112" t="s">
        <v>900</v>
      </c>
      <c r="G81" s="114">
        <v>472</v>
      </c>
      <c r="H81" s="94" t="s">
        <v>905</v>
      </c>
      <c r="I81" s="94">
        <v>52</v>
      </c>
      <c r="J81" s="94" t="s">
        <v>889</v>
      </c>
      <c r="K81" s="94" t="s">
        <v>889</v>
      </c>
      <c r="L81" s="94">
        <f>VLOOKUP(A:A,[2]資材単価マスタ202505!C:F,4,FALSE)</f>
        <v>37.39903846153846</v>
      </c>
      <c r="M81" s="115">
        <f t="shared" si="1"/>
        <v>17652.346153846152</v>
      </c>
      <c r="O81" s="104"/>
      <c r="P81" s="105"/>
      <c r="Q81"/>
    </row>
    <row r="82" spans="1:17" ht="18" hidden="1">
      <c r="A82" s="112">
        <v>20110801689</v>
      </c>
      <c r="B82" s="113">
        <f>VLOOKUP(A:A,[2]振替CD変換!B:C,2,FALSE)</f>
        <v>20110801689</v>
      </c>
      <c r="C82" s="112" t="s">
        <v>924</v>
      </c>
      <c r="D82" s="112" t="s">
        <v>104</v>
      </c>
      <c r="E82" s="112" t="s">
        <v>932</v>
      </c>
      <c r="F82" s="112" t="s">
        <v>900</v>
      </c>
      <c r="G82" s="114">
        <v>630</v>
      </c>
      <c r="H82" s="94" t="s">
        <v>905</v>
      </c>
      <c r="I82" s="94">
        <v>52</v>
      </c>
      <c r="J82" s="94" t="s">
        <v>889</v>
      </c>
      <c r="K82" s="94" t="s">
        <v>889</v>
      </c>
      <c r="L82" s="94">
        <f>VLOOKUP(A:A,[2]資材単価マスタ202505!C:F,4,FALSE)</f>
        <v>6.5993589743589745</v>
      </c>
      <c r="M82" s="115">
        <f t="shared" si="1"/>
        <v>4157.5961538461543</v>
      </c>
      <c r="O82" s="104"/>
      <c r="P82" s="105"/>
      <c r="Q82"/>
    </row>
    <row r="83" spans="1:17" ht="18" hidden="1">
      <c r="A83" s="112">
        <v>20110801698</v>
      </c>
      <c r="B83" s="113">
        <f>VLOOKUP(A:A,[2]振替CD変換!B:C,2,FALSE)</f>
        <v>20110801698</v>
      </c>
      <c r="C83" s="112" t="s">
        <v>924</v>
      </c>
      <c r="D83" s="112" t="s">
        <v>105</v>
      </c>
      <c r="E83" s="112" t="s">
        <v>933</v>
      </c>
      <c r="F83" s="112" t="s">
        <v>934</v>
      </c>
      <c r="G83" s="114">
        <v>2695</v>
      </c>
      <c r="H83" s="94" t="s">
        <v>905</v>
      </c>
      <c r="I83" s="94">
        <v>52</v>
      </c>
      <c r="J83" s="94" t="s">
        <v>889</v>
      </c>
      <c r="K83" s="94" t="s">
        <v>889</v>
      </c>
      <c r="L83" s="94">
        <f>VLOOKUP(A:A,[2]資材単価マスタ202505!C:F,4,FALSE)</f>
        <v>6.8</v>
      </c>
      <c r="M83" s="115">
        <f t="shared" si="1"/>
        <v>18326</v>
      </c>
      <c r="O83" s="104"/>
      <c r="P83" s="105"/>
      <c r="Q83"/>
    </row>
    <row r="84" spans="1:17" ht="18" hidden="1">
      <c r="A84" s="112">
        <v>20110803192</v>
      </c>
      <c r="B84" s="113">
        <f>VLOOKUP(A:A,[2]振替CD変換!B:C,2,FALSE)</f>
        <v>20110803192</v>
      </c>
      <c r="C84" s="112" t="s">
        <v>924</v>
      </c>
      <c r="D84" s="112" t="s">
        <v>935</v>
      </c>
      <c r="E84" s="112" t="s">
        <v>882</v>
      </c>
      <c r="F84" s="112" t="s">
        <v>868</v>
      </c>
      <c r="G84" s="114">
        <v>910</v>
      </c>
      <c r="H84" s="94" t="s">
        <v>905</v>
      </c>
      <c r="I84" s="94">
        <v>52</v>
      </c>
      <c r="J84" s="94" t="s">
        <v>889</v>
      </c>
      <c r="K84" s="94" t="s">
        <v>889</v>
      </c>
      <c r="L84" s="94">
        <f>VLOOKUP(A:A,[2]資材単価マスタ202505!C:F,4,FALSE)</f>
        <v>3.5</v>
      </c>
      <c r="M84" s="115">
        <f t="shared" si="1"/>
        <v>3185</v>
      </c>
      <c r="O84" s="104"/>
      <c r="P84" s="105"/>
      <c r="Q84"/>
    </row>
    <row r="85" spans="1:17" ht="18" hidden="1">
      <c r="A85" s="112">
        <v>20111000964</v>
      </c>
      <c r="B85" s="113">
        <f>VLOOKUP(A:A,[2]振替CD変換!B:C,2,FALSE)</f>
        <v>20111000964</v>
      </c>
      <c r="C85" s="112" t="s">
        <v>924</v>
      </c>
      <c r="D85" s="112" t="s">
        <v>936</v>
      </c>
      <c r="E85" s="112" t="s">
        <v>937</v>
      </c>
      <c r="F85" s="112" t="s">
        <v>934</v>
      </c>
      <c r="G85" s="114">
        <v>13146</v>
      </c>
      <c r="H85" s="94" t="s">
        <v>905</v>
      </c>
      <c r="I85" s="94">
        <v>52</v>
      </c>
      <c r="J85" s="94" t="s">
        <v>889</v>
      </c>
      <c r="K85" s="94" t="s">
        <v>889</v>
      </c>
      <c r="L85" s="94">
        <f>VLOOKUP(A:A,[2]資材単価マスタ202505!C:F,4,FALSE)</f>
        <v>0.89424657534246577</v>
      </c>
      <c r="M85" s="115">
        <f t="shared" si="1"/>
        <v>11755.765479452055</v>
      </c>
      <c r="O85" s="104"/>
      <c r="P85" s="105"/>
      <c r="Q85"/>
    </row>
    <row r="86" spans="1:17" ht="18" hidden="1">
      <c r="A86" s="112">
        <v>20120200051</v>
      </c>
      <c r="B86" s="113">
        <f>VLOOKUP(A:A,[2]振替CD変換!B:C,2,FALSE)</f>
        <v>20120200051</v>
      </c>
      <c r="C86" s="112" t="s">
        <v>924</v>
      </c>
      <c r="D86" s="112" t="s">
        <v>938</v>
      </c>
      <c r="E86" s="112" t="s">
        <v>882</v>
      </c>
      <c r="F86" s="112" t="s">
        <v>927</v>
      </c>
      <c r="G86" s="114">
        <v>2989</v>
      </c>
      <c r="H86" s="94" t="s">
        <v>905</v>
      </c>
      <c r="I86" s="94">
        <v>52</v>
      </c>
      <c r="J86" s="94" t="s">
        <v>889</v>
      </c>
      <c r="K86" s="94" t="s">
        <v>889</v>
      </c>
      <c r="L86" s="94">
        <f>VLOOKUP(A:A,[2]資材単価マスタ202505!C:F,4,FALSE)</f>
        <v>5.94</v>
      </c>
      <c r="M86" s="115">
        <f t="shared" si="1"/>
        <v>17754.66</v>
      </c>
      <c r="O86" s="104"/>
      <c r="P86" s="105"/>
      <c r="Q86"/>
    </row>
    <row r="87" spans="1:17" ht="18" hidden="1">
      <c r="A87" s="112">
        <v>20131000001</v>
      </c>
      <c r="B87" s="113">
        <f>VLOOKUP(A:A,[2]振替CD変換!B:C,2,FALSE)</f>
        <v>20131000001</v>
      </c>
      <c r="C87" s="112" t="s">
        <v>924</v>
      </c>
      <c r="D87" s="112" t="s">
        <v>130</v>
      </c>
      <c r="E87" s="112" t="s">
        <v>882</v>
      </c>
      <c r="F87" s="112" t="s">
        <v>934</v>
      </c>
      <c r="G87" s="114">
        <v>523</v>
      </c>
      <c r="H87" s="94" t="s">
        <v>905</v>
      </c>
      <c r="I87" s="94">
        <v>52</v>
      </c>
      <c r="J87" s="94" t="s">
        <v>889</v>
      </c>
      <c r="K87" s="94" t="s">
        <v>889</v>
      </c>
      <c r="L87" s="94">
        <f>VLOOKUP(A:A,[2]資材単価マスタ202505!C:F,4,FALSE)</f>
        <v>7.2</v>
      </c>
      <c r="M87" s="115">
        <f t="shared" si="1"/>
        <v>3765.6</v>
      </c>
      <c r="O87" s="104"/>
      <c r="P87" s="105"/>
      <c r="Q87"/>
    </row>
    <row r="88" spans="1:17" ht="18" hidden="1">
      <c r="A88" s="112">
        <v>20131000034</v>
      </c>
      <c r="B88" s="113">
        <f>VLOOKUP(A:A,[2]振替CD変換!B:C,2,FALSE)</f>
        <v>20131000034</v>
      </c>
      <c r="C88" s="112" t="s">
        <v>924</v>
      </c>
      <c r="D88" s="112" t="s">
        <v>939</v>
      </c>
      <c r="E88" s="112" t="s">
        <v>882</v>
      </c>
      <c r="F88" s="112" t="s">
        <v>934</v>
      </c>
      <c r="G88" s="114">
        <v>10</v>
      </c>
      <c r="H88" s="94" t="s">
        <v>905</v>
      </c>
      <c r="I88" s="94">
        <v>52</v>
      </c>
      <c r="J88" s="94" t="s">
        <v>889</v>
      </c>
      <c r="K88" s="94" t="s">
        <v>889</v>
      </c>
      <c r="L88" s="94">
        <f>VLOOKUP(A:A,[2]資材単価マスタ202505!C:F,4,FALSE)</f>
        <v>52.698639942734431</v>
      </c>
      <c r="M88" s="115">
        <f t="shared" si="1"/>
        <v>526.98639942734428</v>
      </c>
      <c r="O88" s="104"/>
      <c r="P88" s="105"/>
      <c r="Q88"/>
    </row>
    <row r="89" spans="1:17" ht="18" hidden="1">
      <c r="A89" s="112">
        <v>20140900013</v>
      </c>
      <c r="B89" s="113">
        <f>VLOOKUP(A:A,[2]振替CD変換!B:C,2,FALSE)</f>
        <v>20140900013</v>
      </c>
      <c r="C89" s="112" t="s">
        <v>924</v>
      </c>
      <c r="D89" s="112" t="s">
        <v>940</v>
      </c>
      <c r="E89" s="112" t="s">
        <v>882</v>
      </c>
      <c r="F89" s="112" t="s">
        <v>934</v>
      </c>
      <c r="G89" s="114">
        <v>7436</v>
      </c>
      <c r="H89" s="94" t="s">
        <v>905</v>
      </c>
      <c r="I89" s="94">
        <v>52</v>
      </c>
      <c r="J89" s="94" t="s">
        <v>889</v>
      </c>
      <c r="K89" s="94" t="s">
        <v>889</v>
      </c>
      <c r="L89" s="94">
        <f>VLOOKUP(A:A,[2]資材単価マスタ202505!C:F,4,FALSE)</f>
        <v>1.03</v>
      </c>
      <c r="M89" s="115">
        <f t="shared" si="1"/>
        <v>7659.08</v>
      </c>
      <c r="O89" s="104"/>
      <c r="P89" s="105"/>
      <c r="Q89"/>
    </row>
    <row r="90" spans="1:17" ht="18" hidden="1">
      <c r="A90" s="112">
        <v>20141100017</v>
      </c>
      <c r="B90" s="113">
        <f>VLOOKUP(A:A,[2]振替CD変換!B:C,2,FALSE)</f>
        <v>20141100017</v>
      </c>
      <c r="C90" s="112" t="s">
        <v>924</v>
      </c>
      <c r="D90" s="112" t="s">
        <v>941</v>
      </c>
      <c r="E90" s="112" t="s">
        <v>942</v>
      </c>
      <c r="F90" s="112" t="s">
        <v>934</v>
      </c>
      <c r="G90" s="114">
        <v>2668</v>
      </c>
      <c r="H90" s="94" t="s">
        <v>905</v>
      </c>
      <c r="I90" s="94">
        <v>52</v>
      </c>
      <c r="J90" s="94" t="s">
        <v>889</v>
      </c>
      <c r="K90" s="94" t="s">
        <v>889</v>
      </c>
      <c r="L90" s="94">
        <f>VLOOKUP(A:A,[2]資材単価マスタ202505!C:F,4,FALSE)</f>
        <v>2.0099999999999998</v>
      </c>
      <c r="M90" s="115">
        <f t="shared" si="1"/>
        <v>5362.6799999999994</v>
      </c>
      <c r="O90" s="104"/>
      <c r="P90" s="105"/>
      <c r="Q90"/>
    </row>
    <row r="91" spans="1:17" ht="18" hidden="1">
      <c r="A91" s="112">
        <v>20141100018</v>
      </c>
      <c r="B91" s="113">
        <f>VLOOKUP(A:A,[2]振替CD変換!B:C,2,FALSE)</f>
        <v>20141100018</v>
      </c>
      <c r="C91" s="112" t="s">
        <v>924</v>
      </c>
      <c r="D91" s="112" t="s">
        <v>139</v>
      </c>
      <c r="E91" s="112" t="s">
        <v>943</v>
      </c>
      <c r="F91" s="112" t="s">
        <v>934</v>
      </c>
      <c r="G91" s="114">
        <v>7695</v>
      </c>
      <c r="H91" s="94" t="s">
        <v>905</v>
      </c>
      <c r="I91" s="94">
        <v>52</v>
      </c>
      <c r="J91" s="94" t="s">
        <v>889</v>
      </c>
      <c r="K91" s="94" t="s">
        <v>889</v>
      </c>
      <c r="L91" s="94">
        <f>VLOOKUP(A:A,[2]資材単価マスタ202505!C:F,4,FALSE)</f>
        <v>2.4700000000000002</v>
      </c>
      <c r="M91" s="115">
        <f t="shared" si="1"/>
        <v>19006.650000000001</v>
      </c>
      <c r="O91" s="104"/>
      <c r="P91" s="105"/>
      <c r="Q91"/>
    </row>
    <row r="92" spans="1:17" ht="18" hidden="1">
      <c r="A92" s="112">
        <v>20150300058</v>
      </c>
      <c r="B92" s="113">
        <f>VLOOKUP(A:A,[2]振替CD変換!B:C,2,FALSE)</f>
        <v>20150300058</v>
      </c>
      <c r="C92" s="112" t="s">
        <v>924</v>
      </c>
      <c r="D92" s="112" t="s">
        <v>944</v>
      </c>
      <c r="E92" s="112" t="s">
        <v>882</v>
      </c>
      <c r="F92" s="112" t="s">
        <v>934</v>
      </c>
      <c r="G92" s="114">
        <v>4436</v>
      </c>
      <c r="H92" s="94" t="s">
        <v>905</v>
      </c>
      <c r="I92" s="94">
        <v>52</v>
      </c>
      <c r="J92" s="94" t="s">
        <v>889</v>
      </c>
      <c r="K92" s="94" t="s">
        <v>889</v>
      </c>
      <c r="L92" s="94">
        <f>VLOOKUP(A:A,[2]資材単価マスタ202505!C:F,4,FALSE)</f>
        <v>2.72</v>
      </c>
      <c r="M92" s="115">
        <f t="shared" si="1"/>
        <v>12065.92</v>
      </c>
      <c r="O92" s="104"/>
      <c r="P92" s="105"/>
      <c r="Q92"/>
    </row>
    <row r="93" spans="1:17" ht="18" hidden="1">
      <c r="A93" s="112">
        <v>20150700012</v>
      </c>
      <c r="B93" s="113">
        <f>VLOOKUP(A:A,[2]振替CD変換!B:C,2,FALSE)</f>
        <v>20150700012</v>
      </c>
      <c r="C93" s="112" t="s">
        <v>924</v>
      </c>
      <c r="D93" s="112" t="s">
        <v>945</v>
      </c>
      <c r="E93" s="112" t="s">
        <v>946</v>
      </c>
      <c r="F93" s="112" t="s">
        <v>927</v>
      </c>
      <c r="G93" s="114">
        <v>5000</v>
      </c>
      <c r="H93" s="94" t="s">
        <v>905</v>
      </c>
      <c r="I93" s="94">
        <v>52</v>
      </c>
      <c r="J93" s="94" t="s">
        <v>889</v>
      </c>
      <c r="K93" s="94" t="s">
        <v>889</v>
      </c>
      <c r="L93" s="94">
        <f>VLOOKUP(A:A,[2]資材単価マスタ202505!C:F,4,FALSE)</f>
        <v>8</v>
      </c>
      <c r="M93" s="115">
        <f t="shared" si="1"/>
        <v>40000</v>
      </c>
      <c r="O93" s="104"/>
      <c r="P93" s="105"/>
      <c r="Q93"/>
    </row>
    <row r="94" spans="1:17" ht="18" hidden="1">
      <c r="A94" s="112">
        <v>20160800002</v>
      </c>
      <c r="B94" s="113">
        <f>VLOOKUP(A:A,[2]振替CD変換!B:C,2,FALSE)</f>
        <v>20160800002</v>
      </c>
      <c r="C94" s="112" t="s">
        <v>924</v>
      </c>
      <c r="D94" s="112" t="s">
        <v>947</v>
      </c>
      <c r="E94" s="112" t="s">
        <v>882</v>
      </c>
      <c r="F94" s="112" t="s">
        <v>934</v>
      </c>
      <c r="G94" s="114">
        <v>2312</v>
      </c>
      <c r="H94" s="94" t="s">
        <v>905</v>
      </c>
      <c r="I94" s="94">
        <v>52</v>
      </c>
      <c r="J94" s="94" t="s">
        <v>889</v>
      </c>
      <c r="K94" s="94" t="s">
        <v>889</v>
      </c>
      <c r="L94" s="94">
        <f>VLOOKUP(A:A,[2]資材単価マスタ202505!C:F,4,FALSE)</f>
        <v>9.9</v>
      </c>
      <c r="M94" s="115">
        <f t="shared" si="1"/>
        <v>22888.799999999999</v>
      </c>
      <c r="O94" s="104"/>
      <c r="P94" s="105"/>
      <c r="Q94"/>
    </row>
    <row r="95" spans="1:17" ht="18" hidden="1">
      <c r="A95" s="112">
        <v>20170300032</v>
      </c>
      <c r="B95" s="113">
        <f>VLOOKUP(A:A,[2]振替CD変換!B:C,2,FALSE)</f>
        <v>20170300032</v>
      </c>
      <c r="C95" s="112" t="s">
        <v>924</v>
      </c>
      <c r="D95" s="112" t="s">
        <v>948</v>
      </c>
      <c r="E95" s="112" t="s">
        <v>882</v>
      </c>
      <c r="F95" s="112" t="s">
        <v>927</v>
      </c>
      <c r="G95" s="114">
        <v>860</v>
      </c>
      <c r="H95" s="94" t="s">
        <v>905</v>
      </c>
      <c r="I95" s="94">
        <v>52</v>
      </c>
      <c r="J95" s="94" t="s">
        <v>889</v>
      </c>
      <c r="K95" s="94" t="s">
        <v>889</v>
      </c>
      <c r="L95" s="94">
        <f>VLOOKUP(A:A,[2]資材単価マスタ202505!C:F,4,FALSE)</f>
        <v>40</v>
      </c>
      <c r="M95" s="115">
        <f t="shared" si="1"/>
        <v>34400</v>
      </c>
      <c r="O95" s="104"/>
      <c r="P95" s="105"/>
      <c r="Q95"/>
    </row>
    <row r="96" spans="1:17" ht="18" hidden="1">
      <c r="A96" s="112">
        <v>20170300033</v>
      </c>
      <c r="B96" s="113">
        <f>VLOOKUP(A:A,[2]振替CD変換!B:C,2,FALSE)</f>
        <v>20170300033</v>
      </c>
      <c r="C96" s="112" t="s">
        <v>924</v>
      </c>
      <c r="D96" s="112" t="s">
        <v>142</v>
      </c>
      <c r="E96" s="112" t="s">
        <v>882</v>
      </c>
      <c r="F96" s="112" t="s">
        <v>927</v>
      </c>
      <c r="G96" s="114">
        <v>440.4</v>
      </c>
      <c r="H96" s="94" t="s">
        <v>905</v>
      </c>
      <c r="I96" s="94">
        <v>52</v>
      </c>
      <c r="J96" s="94" t="s">
        <v>889</v>
      </c>
      <c r="K96" s="94" t="s">
        <v>889</v>
      </c>
      <c r="L96" s="94">
        <f>VLOOKUP(A:A,[2]資材単価マスタ202505!C:F,4,FALSE)</f>
        <v>42</v>
      </c>
      <c r="M96" s="115">
        <f t="shared" si="1"/>
        <v>18496.8</v>
      </c>
      <c r="O96" s="104"/>
      <c r="P96" s="105"/>
      <c r="Q96"/>
    </row>
    <row r="97" spans="1:17" ht="18" hidden="1">
      <c r="A97" s="112">
        <v>20170400011</v>
      </c>
      <c r="B97" s="113">
        <f>VLOOKUP(A:A,[2]振替CD変換!B:C,2,FALSE)</f>
        <v>20170400011</v>
      </c>
      <c r="C97" s="112" t="s">
        <v>924</v>
      </c>
      <c r="D97" s="112" t="s">
        <v>949</v>
      </c>
      <c r="E97" s="112" t="s">
        <v>882</v>
      </c>
      <c r="F97" s="112" t="s">
        <v>927</v>
      </c>
      <c r="G97" s="114">
        <v>2418</v>
      </c>
      <c r="H97" s="94" t="s">
        <v>905</v>
      </c>
      <c r="I97" s="94">
        <v>52</v>
      </c>
      <c r="J97" s="94" t="s">
        <v>889</v>
      </c>
      <c r="K97" s="94" t="s">
        <v>889</v>
      </c>
      <c r="L97" s="94">
        <f>VLOOKUP(A:A,[2]資材単価マスタ202505!C:F,4,FALSE)</f>
        <v>5</v>
      </c>
      <c r="M97" s="115">
        <f t="shared" si="1"/>
        <v>12090</v>
      </c>
      <c r="O97" s="104"/>
      <c r="P97" s="105"/>
      <c r="Q97"/>
    </row>
    <row r="98" spans="1:17" ht="18" hidden="1">
      <c r="A98" s="112">
        <v>20170400025</v>
      </c>
      <c r="B98" s="113">
        <f>VLOOKUP(A:A,[2]振替CD変換!B:C,2,FALSE)</f>
        <v>20170400025</v>
      </c>
      <c r="C98" s="112" t="s">
        <v>924</v>
      </c>
      <c r="D98" s="112" t="s">
        <v>950</v>
      </c>
      <c r="E98" s="112" t="s">
        <v>882</v>
      </c>
      <c r="F98" s="112" t="s">
        <v>927</v>
      </c>
      <c r="G98" s="114">
        <v>2196</v>
      </c>
      <c r="H98" s="94" t="s">
        <v>905</v>
      </c>
      <c r="I98" s="94">
        <v>52</v>
      </c>
      <c r="J98" s="94" t="s">
        <v>889</v>
      </c>
      <c r="K98" s="94" t="s">
        <v>889</v>
      </c>
      <c r="L98" s="94">
        <f>VLOOKUP(A:A,[2]資材単価マスタ202505!C:F,4,FALSE)</f>
        <v>6.18</v>
      </c>
      <c r="M98" s="115">
        <f t="shared" si="1"/>
        <v>13571.279999999999</v>
      </c>
      <c r="O98" s="104"/>
      <c r="P98" s="105"/>
      <c r="Q98"/>
    </row>
    <row r="99" spans="1:17" ht="18" hidden="1">
      <c r="A99" s="112">
        <v>20170600047</v>
      </c>
      <c r="B99" s="113">
        <f>VLOOKUP(A:A,[2]振替CD変換!B:C,2,FALSE)</f>
        <v>20170600047</v>
      </c>
      <c r="C99" s="112" t="s">
        <v>924</v>
      </c>
      <c r="D99" s="112" t="s">
        <v>951</v>
      </c>
      <c r="E99" s="112" t="s">
        <v>952</v>
      </c>
      <c r="F99" s="112" t="s">
        <v>927</v>
      </c>
      <c r="G99" s="114">
        <v>7400</v>
      </c>
      <c r="H99" s="94" t="s">
        <v>905</v>
      </c>
      <c r="I99" s="94">
        <v>52</v>
      </c>
      <c r="J99" s="94" t="s">
        <v>889</v>
      </c>
      <c r="K99" s="94" t="s">
        <v>889</v>
      </c>
      <c r="L99" s="94">
        <f>VLOOKUP(A:A,[2]資材単価マスタ202505!C:F,4,FALSE)</f>
        <v>10.3</v>
      </c>
      <c r="M99" s="115">
        <f t="shared" si="1"/>
        <v>76220</v>
      </c>
      <c r="O99" s="104"/>
      <c r="P99" s="105"/>
      <c r="Q99"/>
    </row>
    <row r="100" spans="1:17" ht="18" hidden="1">
      <c r="A100" s="112">
        <v>20180300009</v>
      </c>
      <c r="B100" s="113">
        <f>VLOOKUP(A:A,[2]振替CD変換!B:C,2,FALSE)</f>
        <v>20180300009</v>
      </c>
      <c r="C100" s="112" t="s">
        <v>924</v>
      </c>
      <c r="D100" s="112" t="s">
        <v>953</v>
      </c>
      <c r="E100" s="112" t="s">
        <v>954</v>
      </c>
      <c r="F100" s="112" t="s">
        <v>900</v>
      </c>
      <c r="G100" s="114">
        <v>2045</v>
      </c>
      <c r="H100" s="94" t="s">
        <v>905</v>
      </c>
      <c r="I100" s="94">
        <v>52</v>
      </c>
      <c r="J100" s="94" t="s">
        <v>889</v>
      </c>
      <c r="K100" s="94" t="s">
        <v>889</v>
      </c>
      <c r="L100" s="94">
        <f>VLOOKUP(A:A,[2]資材単価マスタ202505!C:F,4,FALSE)</f>
        <v>44.7</v>
      </c>
      <c r="M100" s="115">
        <f t="shared" si="1"/>
        <v>91411.5</v>
      </c>
      <c r="O100" s="104"/>
      <c r="P100" s="105"/>
      <c r="Q100"/>
    </row>
    <row r="101" spans="1:17" ht="18" hidden="1">
      <c r="A101" s="112">
        <v>20180300010</v>
      </c>
      <c r="B101" s="113">
        <f>VLOOKUP(A:A,[2]振替CD変換!B:C,2,FALSE)</f>
        <v>20180300010</v>
      </c>
      <c r="C101" s="112" t="s">
        <v>924</v>
      </c>
      <c r="D101" s="112" t="s">
        <v>151</v>
      </c>
      <c r="E101" s="112" t="s">
        <v>954</v>
      </c>
      <c r="F101" s="112" t="s">
        <v>900</v>
      </c>
      <c r="G101" s="114">
        <v>1964</v>
      </c>
      <c r="H101" s="94" t="s">
        <v>905</v>
      </c>
      <c r="I101" s="94">
        <v>52</v>
      </c>
      <c r="J101" s="94" t="s">
        <v>889</v>
      </c>
      <c r="K101" s="94" t="s">
        <v>889</v>
      </c>
      <c r="L101" s="94">
        <f>VLOOKUP(A:A,[2]資材単価マスタ202505!C:F,4,FALSE)</f>
        <v>44.7</v>
      </c>
      <c r="M101" s="115">
        <f t="shared" si="1"/>
        <v>87790.8</v>
      </c>
      <c r="O101" s="104"/>
      <c r="P101" s="105"/>
      <c r="Q101"/>
    </row>
    <row r="102" spans="1:17" ht="18" hidden="1">
      <c r="A102" s="112">
        <v>20180300011</v>
      </c>
      <c r="B102" s="113">
        <f>VLOOKUP(A:A,[2]振替CD変換!B:C,2,FALSE)</f>
        <v>20180300011</v>
      </c>
      <c r="C102" s="112" t="s">
        <v>924</v>
      </c>
      <c r="D102" s="112" t="s">
        <v>955</v>
      </c>
      <c r="E102" s="112" t="s">
        <v>954</v>
      </c>
      <c r="F102" s="112" t="s">
        <v>900</v>
      </c>
      <c r="G102" s="114">
        <v>1679</v>
      </c>
      <c r="H102" s="94" t="s">
        <v>905</v>
      </c>
      <c r="I102" s="94">
        <v>52</v>
      </c>
      <c r="J102" s="94" t="s">
        <v>889</v>
      </c>
      <c r="K102" s="94" t="s">
        <v>889</v>
      </c>
      <c r="L102" s="94">
        <f>VLOOKUP(A:A,[2]資材単価マスタ202505!C:F,4,FALSE)</f>
        <v>44.7</v>
      </c>
      <c r="M102" s="115">
        <f t="shared" si="1"/>
        <v>75051.3</v>
      </c>
      <c r="O102" s="104"/>
      <c r="P102" s="105"/>
      <c r="Q102"/>
    </row>
    <row r="103" spans="1:17" ht="18" hidden="1">
      <c r="A103" s="112">
        <v>20180300063</v>
      </c>
      <c r="B103" s="113">
        <f>VLOOKUP(A:A,[2]振替CD変換!B:C,2,FALSE)</f>
        <v>20180300063</v>
      </c>
      <c r="C103" s="112" t="s">
        <v>924</v>
      </c>
      <c r="D103" s="112" t="s">
        <v>956</v>
      </c>
      <c r="E103" s="112" t="s">
        <v>882</v>
      </c>
      <c r="F103" s="112" t="s">
        <v>934</v>
      </c>
      <c r="G103" s="114">
        <v>249</v>
      </c>
      <c r="H103" s="94" t="s">
        <v>905</v>
      </c>
      <c r="I103" s="94">
        <v>52</v>
      </c>
      <c r="J103" s="94" t="s">
        <v>889</v>
      </c>
      <c r="K103" s="94" t="s">
        <v>889</v>
      </c>
      <c r="L103" s="94">
        <f>VLOOKUP(A:A,[2]資材単価マスタ202505!C:F,4,FALSE)</f>
        <v>70.010296746514129</v>
      </c>
      <c r="M103" s="115">
        <f t="shared" si="1"/>
        <v>17432.563889882018</v>
      </c>
      <c r="O103" s="104"/>
      <c r="P103" s="105"/>
      <c r="Q103"/>
    </row>
    <row r="104" spans="1:17" ht="18" hidden="1">
      <c r="A104" s="112">
        <v>20180700005</v>
      </c>
      <c r="B104" s="113">
        <f>VLOOKUP(A:A,[2]振替CD変換!B:C,2,FALSE)</f>
        <v>20180700005</v>
      </c>
      <c r="C104" s="112" t="s">
        <v>924</v>
      </c>
      <c r="D104" s="112" t="s">
        <v>957</v>
      </c>
      <c r="E104" s="112" t="s">
        <v>882</v>
      </c>
      <c r="F104" s="112" t="s">
        <v>934</v>
      </c>
      <c r="G104" s="114">
        <v>1394</v>
      </c>
      <c r="H104" s="94" t="s">
        <v>905</v>
      </c>
      <c r="I104" s="94">
        <v>52</v>
      </c>
      <c r="J104" s="94" t="s">
        <v>889</v>
      </c>
      <c r="K104" s="94" t="s">
        <v>889</v>
      </c>
      <c r="L104" s="94">
        <f>VLOOKUP(A:A,[2]資材単価マスタ202505!C:F,4,FALSE)</f>
        <v>0.83322923173016861</v>
      </c>
      <c r="M104" s="115">
        <f t="shared" si="1"/>
        <v>1161.5215490318551</v>
      </c>
      <c r="O104" s="104"/>
      <c r="P104" s="105"/>
      <c r="Q104"/>
    </row>
    <row r="105" spans="1:17" ht="18" hidden="1">
      <c r="A105" s="112">
        <v>20191000073</v>
      </c>
      <c r="B105" s="113">
        <f>VLOOKUP(A:A,[2]振替CD変換!B:C,2,FALSE)</f>
        <v>20191000073</v>
      </c>
      <c r="C105" s="112" t="s">
        <v>924</v>
      </c>
      <c r="D105" s="112" t="s">
        <v>958</v>
      </c>
      <c r="E105" s="112" t="s">
        <v>959</v>
      </c>
      <c r="F105" s="112" t="s">
        <v>927</v>
      </c>
      <c r="G105" s="114">
        <v>1880</v>
      </c>
      <c r="H105" s="94" t="s">
        <v>905</v>
      </c>
      <c r="I105" s="94">
        <v>52</v>
      </c>
      <c r="J105" s="94" t="s">
        <v>889</v>
      </c>
      <c r="K105" s="94" t="s">
        <v>889</v>
      </c>
      <c r="L105" s="94">
        <f>VLOOKUP(A:A,[2]資材単価マスタ202505!C:F,4,FALSE)</f>
        <v>10.4</v>
      </c>
      <c r="M105" s="115">
        <f t="shared" si="1"/>
        <v>19552</v>
      </c>
      <c r="O105" s="104"/>
      <c r="P105" s="105"/>
      <c r="Q105"/>
    </row>
    <row r="106" spans="1:17" ht="18" hidden="1">
      <c r="A106" s="112">
        <v>20200100007</v>
      </c>
      <c r="B106" s="113">
        <f>VLOOKUP(A:A,[2]振替CD変換!B:C,2,FALSE)</f>
        <v>20200100007</v>
      </c>
      <c r="C106" s="112" t="s">
        <v>924</v>
      </c>
      <c r="D106" s="112" t="s">
        <v>960</v>
      </c>
      <c r="E106" s="112" t="s">
        <v>961</v>
      </c>
      <c r="F106" s="112" t="s">
        <v>927</v>
      </c>
      <c r="G106" s="114">
        <v>1900</v>
      </c>
      <c r="H106" s="94" t="s">
        <v>905</v>
      </c>
      <c r="I106" s="94">
        <v>52</v>
      </c>
      <c r="J106" s="94" t="s">
        <v>889</v>
      </c>
      <c r="K106" s="94" t="s">
        <v>889</v>
      </c>
      <c r="L106" s="94">
        <f>VLOOKUP(A:A,[2]資材単価マスタ202505!C:F,4,FALSE)</f>
        <v>23.6</v>
      </c>
      <c r="M106" s="115">
        <f t="shared" si="1"/>
        <v>44840</v>
      </c>
      <c r="O106" s="104"/>
      <c r="P106" s="105"/>
      <c r="Q106"/>
    </row>
    <row r="107" spans="1:17" ht="18" hidden="1">
      <c r="A107" s="112">
        <v>20200100010</v>
      </c>
      <c r="B107" s="113">
        <f>VLOOKUP(A:A,[2]振替CD変換!B:C,2,FALSE)</f>
        <v>20200100010</v>
      </c>
      <c r="C107" s="112" t="s">
        <v>924</v>
      </c>
      <c r="D107" s="112" t="s">
        <v>962</v>
      </c>
      <c r="E107" s="112" t="s">
        <v>963</v>
      </c>
      <c r="F107" s="112" t="s">
        <v>927</v>
      </c>
      <c r="G107" s="114">
        <v>3510</v>
      </c>
      <c r="H107" s="94" t="s">
        <v>905</v>
      </c>
      <c r="I107" s="94">
        <v>52</v>
      </c>
      <c r="J107" s="94" t="s">
        <v>889</v>
      </c>
      <c r="K107" s="94" t="s">
        <v>889</v>
      </c>
      <c r="L107" s="94">
        <f>VLOOKUP(A:A,[2]資材単価マスタ202505!C:F,4,FALSE)</f>
        <v>15.4</v>
      </c>
      <c r="M107" s="115">
        <f t="shared" si="1"/>
        <v>54054</v>
      </c>
      <c r="O107" s="104"/>
      <c r="P107" s="105"/>
      <c r="Q107"/>
    </row>
    <row r="108" spans="1:17" ht="18" hidden="1">
      <c r="A108" s="112">
        <v>20200300094</v>
      </c>
      <c r="B108" s="113">
        <f>VLOOKUP(A:A,[2]振替CD変換!B:C,2,FALSE)</f>
        <v>20200300094</v>
      </c>
      <c r="C108" s="112" t="s">
        <v>924</v>
      </c>
      <c r="D108" s="112" t="s">
        <v>964</v>
      </c>
      <c r="E108" s="112" t="s">
        <v>882</v>
      </c>
      <c r="F108" s="112" t="s">
        <v>934</v>
      </c>
      <c r="G108" s="114">
        <v>925</v>
      </c>
      <c r="H108" s="94" t="s">
        <v>905</v>
      </c>
      <c r="I108" s="94">
        <v>52</v>
      </c>
      <c r="J108" s="94" t="s">
        <v>889</v>
      </c>
      <c r="K108" s="94" t="s">
        <v>889</v>
      </c>
      <c r="L108" s="94">
        <f>VLOOKUP(A:A,[2]資材単価マスタ202505!C:F,4,FALSE)</f>
        <v>9.8522167487684733</v>
      </c>
      <c r="M108" s="115">
        <f t="shared" si="1"/>
        <v>9113.300492610837</v>
      </c>
      <c r="O108" s="104"/>
      <c r="P108" s="105"/>
      <c r="Q108"/>
    </row>
    <row r="109" spans="1:17" ht="18" hidden="1">
      <c r="A109" s="112">
        <v>20200300121</v>
      </c>
      <c r="B109" s="113">
        <f>VLOOKUP(A:A,[2]振替CD変換!B:C,2,FALSE)</f>
        <v>20200300121</v>
      </c>
      <c r="C109" s="112" t="s">
        <v>924</v>
      </c>
      <c r="D109" s="112" t="s">
        <v>965</v>
      </c>
      <c r="E109" s="112" t="s">
        <v>966</v>
      </c>
      <c r="F109" s="112" t="s">
        <v>927</v>
      </c>
      <c r="G109" s="114">
        <v>7450</v>
      </c>
      <c r="H109" s="94" t="s">
        <v>905</v>
      </c>
      <c r="I109" s="94">
        <v>52</v>
      </c>
      <c r="J109" s="94" t="s">
        <v>889</v>
      </c>
      <c r="K109" s="94" t="s">
        <v>889</v>
      </c>
      <c r="L109" s="94">
        <f>VLOOKUP(A:A,[2]資材単価マスタ202505!C:F,4,FALSE)</f>
        <v>11.800626475005364</v>
      </c>
      <c r="M109" s="115">
        <f t="shared" si="1"/>
        <v>87914.66723878996</v>
      </c>
      <c r="O109" s="104"/>
      <c r="P109" s="105"/>
      <c r="Q109"/>
    </row>
    <row r="110" spans="1:17" ht="18" hidden="1">
      <c r="A110" s="112">
        <v>20200400041</v>
      </c>
      <c r="B110" s="113">
        <f>VLOOKUP(A:A,[2]振替CD変換!B:C,2,FALSE)</f>
        <v>20200400041</v>
      </c>
      <c r="C110" s="112" t="s">
        <v>924</v>
      </c>
      <c r="D110" s="112" t="s">
        <v>175</v>
      </c>
      <c r="E110" s="112" t="s">
        <v>967</v>
      </c>
      <c r="F110" s="112" t="s">
        <v>927</v>
      </c>
      <c r="G110" s="114">
        <v>10100</v>
      </c>
      <c r="H110" s="94" t="s">
        <v>905</v>
      </c>
      <c r="I110" s="94">
        <v>52</v>
      </c>
      <c r="J110" s="94" t="s">
        <v>889</v>
      </c>
      <c r="K110" s="94" t="s">
        <v>889</v>
      </c>
      <c r="L110" s="94">
        <f>VLOOKUP(A:A,[2]資材単価マスタ202505!C:F,4,FALSE)</f>
        <v>6.2</v>
      </c>
      <c r="M110" s="115">
        <f t="shared" si="1"/>
        <v>62620</v>
      </c>
      <c r="O110" s="104"/>
      <c r="P110" s="105"/>
      <c r="Q110"/>
    </row>
    <row r="111" spans="1:17" ht="18" hidden="1">
      <c r="A111" s="112">
        <v>20200500063</v>
      </c>
      <c r="B111" s="113">
        <f>VLOOKUP(A:A,[2]振替CD変換!B:C,2,FALSE)</f>
        <v>20200500063</v>
      </c>
      <c r="C111" s="112" t="s">
        <v>924</v>
      </c>
      <c r="D111" s="112" t="s">
        <v>968</v>
      </c>
      <c r="E111" s="112" t="s">
        <v>969</v>
      </c>
      <c r="F111" s="112" t="s">
        <v>934</v>
      </c>
      <c r="G111" s="114">
        <v>102</v>
      </c>
      <c r="H111" s="94" t="s">
        <v>905</v>
      </c>
      <c r="I111" s="94">
        <v>52</v>
      </c>
      <c r="J111" s="94" t="s">
        <v>889</v>
      </c>
      <c r="K111" s="94" t="s">
        <v>889</v>
      </c>
      <c r="L111" s="94">
        <f>VLOOKUP(A:A,[2]資材単価マスタ202505!C:F,4,FALSE)</f>
        <v>42.6</v>
      </c>
      <c r="M111" s="115">
        <f t="shared" si="1"/>
        <v>4345.2</v>
      </c>
      <c r="O111" s="104"/>
      <c r="P111" s="105"/>
      <c r="Q111"/>
    </row>
    <row r="112" spans="1:17" ht="18" hidden="1">
      <c r="A112" s="112">
        <v>20201200054</v>
      </c>
      <c r="B112" s="113">
        <f>VLOOKUP(A:A,[2]振替CD変換!B:C,2,FALSE)</f>
        <v>20201200054</v>
      </c>
      <c r="C112" s="112" t="s">
        <v>924</v>
      </c>
      <c r="D112" s="112" t="s">
        <v>970</v>
      </c>
      <c r="E112" s="112" t="s">
        <v>971</v>
      </c>
      <c r="F112" s="112" t="s">
        <v>927</v>
      </c>
      <c r="G112" s="114">
        <v>1800</v>
      </c>
      <c r="H112" s="94" t="s">
        <v>905</v>
      </c>
      <c r="I112" s="94">
        <v>52</v>
      </c>
      <c r="J112" s="94" t="s">
        <v>889</v>
      </c>
      <c r="K112" s="94" t="s">
        <v>889</v>
      </c>
      <c r="L112" s="94">
        <f>VLOOKUP(A:A,[2]資材単価マスタ202505!C:F,4,FALSE)</f>
        <v>36.200000000000003</v>
      </c>
      <c r="M112" s="115">
        <f t="shared" si="1"/>
        <v>65160.000000000007</v>
      </c>
      <c r="O112" s="104"/>
      <c r="P112" s="105"/>
      <c r="Q112"/>
    </row>
    <row r="113" spans="1:17" ht="18" hidden="1">
      <c r="A113" s="112">
        <v>20210600049</v>
      </c>
      <c r="B113" s="113">
        <f>VLOOKUP(A:A,[2]振替CD変換!B:C,2,FALSE)</f>
        <v>20210600049</v>
      </c>
      <c r="C113" s="112" t="s">
        <v>924</v>
      </c>
      <c r="D113" s="112" t="s">
        <v>972</v>
      </c>
      <c r="E113" s="112" t="s">
        <v>973</v>
      </c>
      <c r="F113" s="112" t="s">
        <v>927</v>
      </c>
      <c r="G113" s="114">
        <v>15200</v>
      </c>
      <c r="H113" s="94" t="s">
        <v>905</v>
      </c>
      <c r="I113" s="94">
        <v>52</v>
      </c>
      <c r="J113" s="94" t="s">
        <v>889</v>
      </c>
      <c r="K113" s="94" t="s">
        <v>889</v>
      </c>
      <c r="L113" s="94">
        <f>VLOOKUP(A:A,[2]資材単価マスタ202505!C:F,4,FALSE)</f>
        <v>12.19698235279917</v>
      </c>
      <c r="M113" s="115">
        <f t="shared" si="1"/>
        <v>185394.13176254739</v>
      </c>
      <c r="O113" s="104"/>
      <c r="P113" s="105"/>
      <c r="Q113"/>
    </row>
    <row r="114" spans="1:17" ht="18" hidden="1">
      <c r="A114" s="112">
        <v>20210700014</v>
      </c>
      <c r="B114" s="113">
        <f>VLOOKUP(A:A,[2]振替CD変換!B:C,2,FALSE)</f>
        <v>20210700014</v>
      </c>
      <c r="C114" s="112" t="s">
        <v>924</v>
      </c>
      <c r="D114" s="112" t="s">
        <v>974</v>
      </c>
      <c r="E114" s="112" t="s">
        <v>882</v>
      </c>
      <c r="F114" s="112" t="s">
        <v>934</v>
      </c>
      <c r="G114" s="114">
        <v>3318</v>
      </c>
      <c r="H114" s="94" t="s">
        <v>905</v>
      </c>
      <c r="I114" s="94">
        <v>52</v>
      </c>
      <c r="J114" s="94" t="s">
        <v>889</v>
      </c>
      <c r="K114" s="94" t="s">
        <v>889</v>
      </c>
      <c r="L114" s="94">
        <f>VLOOKUP(A:A,[2]資材単価マスタ202505!C:F,4,FALSE)</f>
        <v>1.1000000000000001</v>
      </c>
      <c r="M114" s="115">
        <f t="shared" si="1"/>
        <v>3649.8</v>
      </c>
      <c r="O114" s="104"/>
      <c r="P114" s="105"/>
      <c r="Q114"/>
    </row>
    <row r="115" spans="1:17" ht="18" hidden="1">
      <c r="A115" s="112">
        <v>20220100038</v>
      </c>
      <c r="B115" s="113">
        <f>VLOOKUP(A:A,[2]振替CD変換!B:C,2,FALSE)</f>
        <v>20220100038</v>
      </c>
      <c r="C115" s="112" t="s">
        <v>924</v>
      </c>
      <c r="D115" s="112" t="s">
        <v>975</v>
      </c>
      <c r="E115" s="112" t="s">
        <v>976</v>
      </c>
      <c r="F115" s="112" t="s">
        <v>934</v>
      </c>
      <c r="G115" s="114">
        <v>1399</v>
      </c>
      <c r="H115" s="94" t="s">
        <v>905</v>
      </c>
      <c r="I115" s="94">
        <v>52</v>
      </c>
      <c r="J115" s="94" t="s">
        <v>889</v>
      </c>
      <c r="K115" s="94" t="s">
        <v>889</v>
      </c>
      <c r="L115" s="94">
        <f>VLOOKUP(A:A,[2]資材単価マスタ202505!C:F,4,FALSE)</f>
        <v>0.85</v>
      </c>
      <c r="M115" s="115">
        <f t="shared" si="1"/>
        <v>1189.1499999999999</v>
      </c>
      <c r="O115" s="104"/>
      <c r="P115" s="105"/>
      <c r="Q115"/>
    </row>
    <row r="116" spans="1:17" ht="18" hidden="1">
      <c r="A116" s="112">
        <v>20220700065</v>
      </c>
      <c r="B116" s="113">
        <f>VLOOKUP(A:A,[2]振替CD変換!B:C,2,FALSE)</f>
        <v>20220700065</v>
      </c>
      <c r="C116" s="112" t="s">
        <v>924</v>
      </c>
      <c r="D116" s="112" t="s">
        <v>977</v>
      </c>
      <c r="E116" s="112" t="s">
        <v>978</v>
      </c>
      <c r="F116" s="112" t="s">
        <v>927</v>
      </c>
      <c r="G116" s="114">
        <v>6500</v>
      </c>
      <c r="H116" s="94" t="s">
        <v>905</v>
      </c>
      <c r="I116" s="94">
        <v>52</v>
      </c>
      <c r="J116" s="94" t="s">
        <v>889</v>
      </c>
      <c r="K116" s="94" t="s">
        <v>889</v>
      </c>
      <c r="L116" s="94">
        <f>VLOOKUP(A:A,[2]資材単価マスタ202505!C:F,4,FALSE)</f>
        <v>12.160216399234507</v>
      </c>
      <c r="M116" s="115">
        <f t="shared" si="1"/>
        <v>79041.406595024295</v>
      </c>
      <c r="O116" s="104"/>
      <c r="P116" s="105"/>
      <c r="Q116"/>
    </row>
    <row r="117" spans="1:17" ht="18" hidden="1">
      <c r="A117" s="112">
        <v>20220900033</v>
      </c>
      <c r="B117" s="113">
        <f>VLOOKUP(A:A,[2]振替CD変換!B:C,2,FALSE)</f>
        <v>20220900033</v>
      </c>
      <c r="C117" s="112" t="s">
        <v>924</v>
      </c>
      <c r="D117" s="112" t="s">
        <v>979</v>
      </c>
      <c r="E117" s="112" t="s">
        <v>882</v>
      </c>
      <c r="F117" s="112" t="s">
        <v>934</v>
      </c>
      <c r="G117" s="114">
        <v>1551</v>
      </c>
      <c r="H117" s="94" t="s">
        <v>905</v>
      </c>
      <c r="I117" s="94">
        <v>52</v>
      </c>
      <c r="J117" s="94" t="s">
        <v>889</v>
      </c>
      <c r="K117" s="94" t="s">
        <v>889</v>
      </c>
      <c r="L117" s="94">
        <f>VLOOKUP(A:A,[2]資材単価マスタ202505!C:F,4,FALSE)</f>
        <v>49</v>
      </c>
      <c r="M117" s="115">
        <f t="shared" si="1"/>
        <v>75999</v>
      </c>
      <c r="O117" s="104"/>
      <c r="P117" s="105"/>
      <c r="Q117"/>
    </row>
    <row r="118" spans="1:17" ht="18" hidden="1">
      <c r="A118" s="112">
        <v>20220900036</v>
      </c>
      <c r="B118" s="113">
        <f>VLOOKUP(A:A,[2]振替CD変換!B:C,2,FALSE)</f>
        <v>20220900036</v>
      </c>
      <c r="C118" s="112" t="s">
        <v>924</v>
      </c>
      <c r="D118" s="112" t="s">
        <v>980</v>
      </c>
      <c r="E118" s="112" t="s">
        <v>882</v>
      </c>
      <c r="F118" s="112" t="s">
        <v>934</v>
      </c>
      <c r="G118" s="114">
        <v>288</v>
      </c>
      <c r="H118" s="94" t="s">
        <v>905</v>
      </c>
      <c r="I118" s="94">
        <v>52</v>
      </c>
      <c r="J118" s="94" t="s">
        <v>889</v>
      </c>
      <c r="K118" s="94" t="s">
        <v>889</v>
      </c>
      <c r="L118" s="94">
        <f>VLOOKUP(A:A,[2]資材単価マスタ202505!C:F,4,FALSE)</f>
        <v>280.14</v>
      </c>
      <c r="M118" s="115">
        <f t="shared" si="1"/>
        <v>80680.319999999992</v>
      </c>
      <c r="O118" s="104"/>
      <c r="P118" s="105"/>
      <c r="Q118"/>
    </row>
    <row r="119" spans="1:17" ht="18" hidden="1">
      <c r="A119" s="112">
        <v>20221200027</v>
      </c>
      <c r="B119" s="113">
        <f>VLOOKUP(A:A,[2]振替CD変換!B:C,2,FALSE)</f>
        <v>20221200027</v>
      </c>
      <c r="C119" s="112" t="s">
        <v>924</v>
      </c>
      <c r="D119" s="112" t="s">
        <v>981</v>
      </c>
      <c r="E119" s="112" t="s">
        <v>882</v>
      </c>
      <c r="F119" s="112" t="s">
        <v>927</v>
      </c>
      <c r="G119" s="114">
        <v>977</v>
      </c>
      <c r="H119" s="94" t="s">
        <v>905</v>
      </c>
      <c r="I119" s="94">
        <v>52</v>
      </c>
      <c r="J119" s="94" t="s">
        <v>889</v>
      </c>
      <c r="K119" s="94" t="s">
        <v>889</v>
      </c>
      <c r="L119" s="94">
        <f>VLOOKUP(A:A,[2]資材単価マスタ202505!C:F,4,FALSE)</f>
        <v>14.09</v>
      </c>
      <c r="M119" s="115">
        <f t="shared" si="1"/>
        <v>13765.93</v>
      </c>
      <c r="O119" s="104"/>
      <c r="P119" s="105"/>
      <c r="Q119"/>
    </row>
    <row r="120" spans="1:17" ht="18" hidden="1">
      <c r="A120" s="112">
        <v>20230200021</v>
      </c>
      <c r="B120" s="113">
        <f>VLOOKUP(A:A,[2]振替CD変換!B:C,2,FALSE)</f>
        <v>20230200021</v>
      </c>
      <c r="C120" s="112" t="s">
        <v>924</v>
      </c>
      <c r="D120" s="112" t="s">
        <v>982</v>
      </c>
      <c r="E120" s="112" t="s">
        <v>983</v>
      </c>
      <c r="F120" s="112" t="s">
        <v>927</v>
      </c>
      <c r="G120" s="114">
        <v>6400</v>
      </c>
      <c r="H120" s="94" t="s">
        <v>905</v>
      </c>
      <c r="I120" s="94">
        <v>52</v>
      </c>
      <c r="J120" s="94" t="s">
        <v>889</v>
      </c>
      <c r="K120" s="94" t="s">
        <v>889</v>
      </c>
      <c r="L120" s="94">
        <f>VLOOKUP(A:A,[2]資材単価マスタ202505!C:F,4,FALSE)</f>
        <v>7.7</v>
      </c>
      <c r="M120" s="115">
        <f t="shared" si="1"/>
        <v>49280</v>
      </c>
      <c r="O120" s="104"/>
      <c r="P120" s="105"/>
      <c r="Q120"/>
    </row>
    <row r="121" spans="1:17" ht="18" hidden="1">
      <c r="A121" s="112">
        <v>20230200054</v>
      </c>
      <c r="B121" s="113">
        <f>VLOOKUP(A:A,[2]振替CD変換!B:C,2,FALSE)</f>
        <v>20230200054</v>
      </c>
      <c r="C121" s="112" t="s">
        <v>924</v>
      </c>
      <c r="D121" s="112" t="s">
        <v>984</v>
      </c>
      <c r="E121" s="112" t="s">
        <v>882</v>
      </c>
      <c r="F121" s="112" t="s">
        <v>934</v>
      </c>
      <c r="G121" s="114">
        <v>3509</v>
      </c>
      <c r="H121" s="94" t="s">
        <v>905</v>
      </c>
      <c r="I121" s="94">
        <v>52</v>
      </c>
      <c r="J121" s="94" t="s">
        <v>889</v>
      </c>
      <c r="K121" s="94" t="s">
        <v>889</v>
      </c>
      <c r="L121" s="94">
        <f>VLOOKUP(A:A,[2]資材単価マスタ202505!C:F,4,FALSE)</f>
        <v>22.583320659062103</v>
      </c>
      <c r="M121" s="115">
        <f t="shared" si="1"/>
        <v>79244.872192648923</v>
      </c>
      <c r="O121" s="104"/>
      <c r="P121" s="105"/>
      <c r="Q121"/>
    </row>
    <row r="122" spans="1:17" ht="18" hidden="1">
      <c r="A122" s="112">
        <v>20230200055</v>
      </c>
      <c r="B122" s="113">
        <f>VLOOKUP(A:A,[2]振替CD変換!B:C,2,FALSE)</f>
        <v>20230200055</v>
      </c>
      <c r="C122" s="112" t="s">
        <v>924</v>
      </c>
      <c r="D122" s="112" t="s">
        <v>985</v>
      </c>
      <c r="E122" s="112" t="s">
        <v>882</v>
      </c>
      <c r="F122" s="112" t="s">
        <v>934</v>
      </c>
      <c r="G122" s="114">
        <v>8033</v>
      </c>
      <c r="H122" s="94" t="s">
        <v>905</v>
      </c>
      <c r="I122" s="94">
        <v>52</v>
      </c>
      <c r="J122" s="94" t="s">
        <v>889</v>
      </c>
      <c r="K122" s="94" t="s">
        <v>889</v>
      </c>
      <c r="L122" s="94">
        <f>VLOOKUP(A:A,[2]資材単価マスタ202505!C:F,4,FALSE)</f>
        <v>16.488635059120654</v>
      </c>
      <c r="M122" s="115">
        <f t="shared" si="1"/>
        <v>132453.20542991621</v>
      </c>
      <c r="O122" s="104"/>
      <c r="P122" s="105"/>
      <c r="Q122"/>
    </row>
    <row r="123" spans="1:17" ht="18" hidden="1">
      <c r="A123" s="112">
        <v>20230300002</v>
      </c>
      <c r="B123" s="113">
        <f>VLOOKUP(A:A,[2]振替CD変換!B:C,2,FALSE)</f>
        <v>20230300002</v>
      </c>
      <c r="C123" s="112" t="s">
        <v>924</v>
      </c>
      <c r="D123" s="112" t="s">
        <v>986</v>
      </c>
      <c r="E123" s="112" t="s">
        <v>882</v>
      </c>
      <c r="F123" s="112" t="s">
        <v>927</v>
      </c>
      <c r="G123" s="114">
        <v>1946</v>
      </c>
      <c r="H123" s="94" t="s">
        <v>905</v>
      </c>
      <c r="I123" s="94">
        <v>52</v>
      </c>
      <c r="J123" s="94" t="s">
        <v>889</v>
      </c>
      <c r="K123" s="94" t="s">
        <v>889</v>
      </c>
      <c r="L123" s="94">
        <f>VLOOKUP(A:A,[2]資材単価マスタ202505!C:F,4,FALSE)</f>
        <v>18.15994623655914</v>
      </c>
      <c r="M123" s="115">
        <f t="shared" si="1"/>
        <v>35339.255376344088</v>
      </c>
      <c r="O123" s="104"/>
      <c r="P123" s="105"/>
      <c r="Q123"/>
    </row>
    <row r="124" spans="1:17" ht="18" hidden="1">
      <c r="A124" s="112">
        <v>20230300003</v>
      </c>
      <c r="B124" s="113">
        <f>VLOOKUP(A:A,[2]振替CD変換!B:C,2,FALSE)</f>
        <v>20230300003</v>
      </c>
      <c r="C124" s="112" t="s">
        <v>924</v>
      </c>
      <c r="D124" s="112" t="s">
        <v>987</v>
      </c>
      <c r="E124" s="112" t="s">
        <v>882</v>
      </c>
      <c r="F124" s="112" t="s">
        <v>927</v>
      </c>
      <c r="G124" s="114">
        <v>1895</v>
      </c>
      <c r="H124" s="94" t="s">
        <v>905</v>
      </c>
      <c r="I124" s="94">
        <v>52</v>
      </c>
      <c r="J124" s="94" t="s">
        <v>889</v>
      </c>
      <c r="K124" s="94" t="s">
        <v>889</v>
      </c>
      <c r="L124" s="94">
        <f>VLOOKUP(A:A,[2]資材単価マスタ202505!C:F,4,FALSE)</f>
        <v>16.039993972272452</v>
      </c>
      <c r="M124" s="115">
        <f t="shared" si="1"/>
        <v>30395.788577456296</v>
      </c>
      <c r="O124" s="104"/>
      <c r="P124" s="105"/>
      <c r="Q124"/>
    </row>
    <row r="125" spans="1:17" ht="18" hidden="1">
      <c r="A125" s="112">
        <v>20230300005</v>
      </c>
      <c r="B125" s="113">
        <f>VLOOKUP(A:A,[2]振替CD変換!B:C,2,FALSE)</f>
        <v>20230300005</v>
      </c>
      <c r="C125" s="112" t="s">
        <v>924</v>
      </c>
      <c r="D125" s="112" t="s">
        <v>988</v>
      </c>
      <c r="E125" s="112" t="s">
        <v>882</v>
      </c>
      <c r="F125" s="112" t="s">
        <v>934</v>
      </c>
      <c r="G125" s="114">
        <v>14026</v>
      </c>
      <c r="H125" s="94" t="s">
        <v>905</v>
      </c>
      <c r="I125" s="94">
        <v>52</v>
      </c>
      <c r="J125" s="94" t="s">
        <v>889</v>
      </c>
      <c r="K125" s="94" t="s">
        <v>889</v>
      </c>
      <c r="L125" s="94">
        <f>VLOOKUP(A:A,[2]資材単価マスタ202505!C:F,4,FALSE)</f>
        <v>22.572458776108466</v>
      </c>
      <c r="M125" s="115">
        <f t="shared" si="1"/>
        <v>316601.30679369735</v>
      </c>
      <c r="O125" s="104"/>
      <c r="P125" s="105"/>
      <c r="Q125"/>
    </row>
    <row r="126" spans="1:17" ht="18" hidden="1">
      <c r="A126" s="112">
        <v>20230600028</v>
      </c>
      <c r="B126" s="113">
        <f>VLOOKUP(A:A,[2]振替CD変換!B:C,2,FALSE)</f>
        <v>20230600028</v>
      </c>
      <c r="C126" s="112" t="s">
        <v>924</v>
      </c>
      <c r="D126" s="112" t="s">
        <v>989</v>
      </c>
      <c r="E126" s="112" t="s">
        <v>990</v>
      </c>
      <c r="F126" s="112" t="s">
        <v>927</v>
      </c>
      <c r="G126" s="114">
        <v>5950</v>
      </c>
      <c r="H126" s="94" t="s">
        <v>905</v>
      </c>
      <c r="I126" s="94">
        <v>52</v>
      </c>
      <c r="J126" s="94" t="s">
        <v>889</v>
      </c>
      <c r="K126" s="94" t="s">
        <v>889</v>
      </c>
      <c r="L126" s="94">
        <f>VLOOKUP(A:A,[2]資材単価マスタ202505!C:F,4,FALSE)</f>
        <v>11.3</v>
      </c>
      <c r="M126" s="115">
        <f t="shared" si="1"/>
        <v>67235</v>
      </c>
      <c r="O126" s="104"/>
      <c r="P126" s="105"/>
      <c r="Q126"/>
    </row>
    <row r="127" spans="1:17" ht="18" hidden="1">
      <c r="A127" s="112">
        <v>20230600037</v>
      </c>
      <c r="B127" s="113">
        <f>VLOOKUP(A:A,[2]振替CD変換!B:C,2,FALSE)</f>
        <v>20230600037</v>
      </c>
      <c r="C127" s="112" t="s">
        <v>924</v>
      </c>
      <c r="D127" s="112" t="s">
        <v>991</v>
      </c>
      <c r="E127" s="112" t="s">
        <v>882</v>
      </c>
      <c r="F127" s="112" t="s">
        <v>934</v>
      </c>
      <c r="G127" s="114">
        <v>1210</v>
      </c>
      <c r="H127" s="94" t="s">
        <v>905</v>
      </c>
      <c r="I127" s="94">
        <v>52</v>
      </c>
      <c r="J127" s="94" t="s">
        <v>889</v>
      </c>
      <c r="K127" s="94" t="s">
        <v>889</v>
      </c>
      <c r="L127" s="94">
        <f>VLOOKUP(A:A,[2]資材単価マスタ202505!C:F,4,FALSE)</f>
        <v>49.999624921858718</v>
      </c>
      <c r="M127" s="115">
        <f t="shared" si="1"/>
        <v>60499.546155449047</v>
      </c>
      <c r="O127" s="104"/>
      <c r="P127" s="105"/>
      <c r="Q127"/>
    </row>
    <row r="128" spans="1:17" ht="18" hidden="1">
      <c r="A128" s="112">
        <v>20230600043</v>
      </c>
      <c r="B128" s="113">
        <f>VLOOKUP(A:A,[2]振替CD変換!B:C,2,FALSE)</f>
        <v>20230600043</v>
      </c>
      <c r="C128" s="112" t="s">
        <v>924</v>
      </c>
      <c r="D128" s="112" t="s">
        <v>992</v>
      </c>
      <c r="E128" s="112" t="s">
        <v>993</v>
      </c>
      <c r="F128" s="112" t="s">
        <v>934</v>
      </c>
      <c r="G128" s="114">
        <v>44</v>
      </c>
      <c r="H128" s="94" t="s">
        <v>905</v>
      </c>
      <c r="I128" s="94">
        <v>52</v>
      </c>
      <c r="J128" s="94" t="s">
        <v>889</v>
      </c>
      <c r="K128" s="94" t="s">
        <v>889</v>
      </c>
      <c r="L128" s="94">
        <f>VLOOKUP(A:A,[2]資材単価マスタ202505!C:F,4,FALSE)</f>
        <v>69</v>
      </c>
      <c r="M128" s="115">
        <f t="shared" si="1"/>
        <v>3036</v>
      </c>
      <c r="O128" s="104"/>
      <c r="P128" s="105"/>
      <c r="Q128"/>
    </row>
    <row r="129" spans="1:17" ht="18" hidden="1">
      <c r="A129" s="112">
        <v>20230600083</v>
      </c>
      <c r="B129" s="113">
        <f>VLOOKUP(A:A,[2]振替CD変換!B:C,2,FALSE)</f>
        <v>20230600083</v>
      </c>
      <c r="C129" s="112" t="s">
        <v>924</v>
      </c>
      <c r="D129" s="112" t="s">
        <v>994</v>
      </c>
      <c r="E129" s="112" t="s">
        <v>882</v>
      </c>
      <c r="F129" s="112" t="s">
        <v>934</v>
      </c>
      <c r="G129" s="114">
        <v>1439</v>
      </c>
      <c r="H129" s="94" t="s">
        <v>905</v>
      </c>
      <c r="I129" s="94">
        <v>52</v>
      </c>
      <c r="J129" s="94" t="s">
        <v>889</v>
      </c>
      <c r="K129" s="94" t="s">
        <v>889</v>
      </c>
      <c r="L129" s="94">
        <f>VLOOKUP(A:A,[2]資材単価マスタ202505!C:F,4,FALSE)</f>
        <v>44.800043728346061</v>
      </c>
      <c r="M129" s="115">
        <f t="shared" si="1"/>
        <v>64467.262925089984</v>
      </c>
      <c r="O129" s="104"/>
      <c r="P129" s="105"/>
      <c r="Q129"/>
    </row>
    <row r="130" spans="1:17" ht="18" hidden="1">
      <c r="A130" s="112">
        <v>20230700033</v>
      </c>
      <c r="B130" s="113">
        <f>VLOOKUP(A:A,[2]振替CD変換!B:C,2,FALSE)</f>
        <v>20230700033</v>
      </c>
      <c r="C130" s="112" t="s">
        <v>924</v>
      </c>
      <c r="D130" s="112" t="s">
        <v>995</v>
      </c>
      <c r="E130" s="112" t="s">
        <v>996</v>
      </c>
      <c r="F130" s="112" t="s">
        <v>927</v>
      </c>
      <c r="G130" s="114">
        <v>5820</v>
      </c>
      <c r="H130" s="94" t="s">
        <v>905</v>
      </c>
      <c r="I130" s="94">
        <v>52</v>
      </c>
      <c r="J130" s="94" t="s">
        <v>889</v>
      </c>
      <c r="K130" s="94" t="s">
        <v>889</v>
      </c>
      <c r="L130" s="94">
        <f>VLOOKUP(A:A,[2]資材単価マスタ202505!C:F,4,FALSE)</f>
        <v>11.7</v>
      </c>
      <c r="M130" s="115">
        <f t="shared" ref="M130:M193" si="2">G130*L130</f>
        <v>68094</v>
      </c>
      <c r="O130" s="104"/>
      <c r="P130" s="105"/>
      <c r="Q130"/>
    </row>
    <row r="131" spans="1:17" ht="18" hidden="1">
      <c r="A131" s="112">
        <v>20230700043</v>
      </c>
      <c r="B131" s="113">
        <f>VLOOKUP(A:A,[2]振替CD変換!B:C,2,FALSE)</f>
        <v>20230700043</v>
      </c>
      <c r="C131" s="112" t="s">
        <v>924</v>
      </c>
      <c r="D131" s="112" t="s">
        <v>997</v>
      </c>
      <c r="E131" s="112" t="s">
        <v>998</v>
      </c>
      <c r="F131" s="112" t="s">
        <v>927</v>
      </c>
      <c r="G131" s="114">
        <v>932</v>
      </c>
      <c r="H131" s="94" t="s">
        <v>905</v>
      </c>
      <c r="I131" s="94">
        <v>52</v>
      </c>
      <c r="J131" s="94" t="s">
        <v>889</v>
      </c>
      <c r="K131" s="94" t="s">
        <v>889</v>
      </c>
      <c r="L131" s="94">
        <f>VLOOKUP(A:A,[2]資材単価マスタ202505!C:F,4,FALSE)</f>
        <v>37.381190747061055</v>
      </c>
      <c r="M131" s="115">
        <f t="shared" si="2"/>
        <v>34839.269776260902</v>
      </c>
      <c r="O131" s="104"/>
      <c r="P131" s="105"/>
      <c r="Q131"/>
    </row>
    <row r="132" spans="1:17" ht="18" hidden="1">
      <c r="A132" s="112">
        <v>20230700045</v>
      </c>
      <c r="B132" s="113">
        <f>VLOOKUP(A:A,[2]振替CD変換!B:C,2,FALSE)</f>
        <v>20230700045</v>
      </c>
      <c r="C132" s="112" t="s">
        <v>924</v>
      </c>
      <c r="D132" s="112" t="s">
        <v>999</v>
      </c>
      <c r="E132" s="112" t="s">
        <v>1000</v>
      </c>
      <c r="F132" s="112" t="s">
        <v>934</v>
      </c>
      <c r="G132" s="114">
        <v>8472</v>
      </c>
      <c r="H132" s="94" t="s">
        <v>905</v>
      </c>
      <c r="I132" s="94">
        <v>52</v>
      </c>
      <c r="J132" s="94" t="s">
        <v>889</v>
      </c>
      <c r="K132" s="94" t="s">
        <v>889</v>
      </c>
      <c r="L132" s="94">
        <f>VLOOKUP(A:A,[2]資材単価マスタ202505!C:F,4,FALSE)</f>
        <v>20.716890080428954</v>
      </c>
      <c r="M132" s="115">
        <f t="shared" si="2"/>
        <v>175513.4927613941</v>
      </c>
      <c r="O132" s="104"/>
      <c r="P132" s="105"/>
      <c r="Q132"/>
    </row>
    <row r="133" spans="1:17" ht="18" hidden="1">
      <c r="A133" s="112">
        <v>20230900001</v>
      </c>
      <c r="B133" s="113">
        <f>VLOOKUP(A:A,[2]振替CD変換!B:C,2,FALSE)</f>
        <v>20230900001</v>
      </c>
      <c r="C133" s="112" t="s">
        <v>924</v>
      </c>
      <c r="D133" s="112" t="s">
        <v>1001</v>
      </c>
      <c r="E133" s="112" t="s">
        <v>1002</v>
      </c>
      <c r="F133" s="112" t="s">
        <v>934</v>
      </c>
      <c r="G133" s="114">
        <v>64</v>
      </c>
      <c r="H133" s="94" t="s">
        <v>905</v>
      </c>
      <c r="I133" s="94">
        <v>52</v>
      </c>
      <c r="J133" s="94" t="s">
        <v>889</v>
      </c>
      <c r="K133" s="94" t="s">
        <v>889</v>
      </c>
      <c r="L133" s="94">
        <f>VLOOKUP(A:A,[2]資材単価マスタ202505!C:F,4,FALSE)</f>
        <v>62.154556403050982</v>
      </c>
      <c r="M133" s="115">
        <f t="shared" si="2"/>
        <v>3977.8916097952629</v>
      </c>
      <c r="O133" s="104"/>
      <c r="P133" s="105"/>
      <c r="Q133"/>
    </row>
    <row r="134" spans="1:17" ht="18" hidden="1">
      <c r="A134" s="112">
        <v>20240200018</v>
      </c>
      <c r="B134" s="113">
        <f>VLOOKUP(A:A,[2]振替CD変換!B:C,2,FALSE)</f>
        <v>20240200018</v>
      </c>
      <c r="C134" s="112" t="s">
        <v>924</v>
      </c>
      <c r="D134" s="112" t="s">
        <v>1003</v>
      </c>
      <c r="E134" s="112" t="s">
        <v>926</v>
      </c>
      <c r="F134" s="112" t="s">
        <v>927</v>
      </c>
      <c r="G134" s="114">
        <v>360</v>
      </c>
      <c r="H134" s="94" t="s">
        <v>905</v>
      </c>
      <c r="I134" s="94">
        <v>52</v>
      </c>
      <c r="J134" s="94" t="s">
        <v>889</v>
      </c>
      <c r="K134" s="94" t="s">
        <v>889</v>
      </c>
      <c r="L134" s="94">
        <f>VLOOKUP(A:A,[2]資材単価マスタ202505!C:F,4,FALSE)</f>
        <v>10.6</v>
      </c>
      <c r="M134" s="115">
        <f t="shared" si="2"/>
        <v>3816</v>
      </c>
      <c r="O134" s="104"/>
      <c r="P134" s="105"/>
      <c r="Q134"/>
    </row>
    <row r="135" spans="1:17" ht="18" hidden="1">
      <c r="A135" s="112">
        <v>20240400034</v>
      </c>
      <c r="B135" s="113">
        <f>VLOOKUP(A:A,[2]振替CD変換!B:C,2,FALSE)</f>
        <v>20240400034</v>
      </c>
      <c r="C135" s="112" t="s">
        <v>924</v>
      </c>
      <c r="D135" s="112" t="s">
        <v>1004</v>
      </c>
      <c r="E135" s="112" t="s">
        <v>1005</v>
      </c>
      <c r="F135" s="112" t="s">
        <v>927</v>
      </c>
      <c r="G135" s="114">
        <v>7800</v>
      </c>
      <c r="H135" s="94" t="s">
        <v>905</v>
      </c>
      <c r="I135" s="94">
        <v>52</v>
      </c>
      <c r="J135" s="94" t="s">
        <v>889</v>
      </c>
      <c r="K135" s="94" t="s">
        <v>889</v>
      </c>
      <c r="L135" s="94">
        <f>VLOOKUP(A:A,[2]資材単価マスタ202505!C:F,4,FALSE)</f>
        <v>10.5</v>
      </c>
      <c r="M135" s="115">
        <f t="shared" si="2"/>
        <v>81900</v>
      </c>
      <c r="O135" s="104"/>
      <c r="P135" s="105"/>
      <c r="Q135"/>
    </row>
    <row r="136" spans="1:17" ht="18" hidden="1">
      <c r="A136" s="112">
        <v>20240400035</v>
      </c>
      <c r="B136" s="113">
        <f>VLOOKUP(A:A,[2]振替CD変換!B:C,2,FALSE)</f>
        <v>20240400035</v>
      </c>
      <c r="C136" s="112" t="s">
        <v>924</v>
      </c>
      <c r="D136" s="112" t="s">
        <v>1006</v>
      </c>
      <c r="E136" s="112" t="s">
        <v>1007</v>
      </c>
      <c r="F136" s="112" t="s">
        <v>927</v>
      </c>
      <c r="G136" s="114">
        <v>5980</v>
      </c>
      <c r="H136" s="94" t="s">
        <v>905</v>
      </c>
      <c r="I136" s="94">
        <v>52</v>
      </c>
      <c r="J136" s="94" t="s">
        <v>889</v>
      </c>
      <c r="K136" s="94" t="s">
        <v>889</v>
      </c>
      <c r="L136" s="94">
        <f>VLOOKUP(A:A,[2]資材単価マスタ202505!C:F,4,FALSE)</f>
        <v>8.8824677860210848</v>
      </c>
      <c r="M136" s="115">
        <f t="shared" si="2"/>
        <v>53117.15736040609</v>
      </c>
      <c r="O136" s="104"/>
      <c r="P136" s="105"/>
      <c r="Q136"/>
    </row>
    <row r="137" spans="1:17" ht="18" hidden="1">
      <c r="A137" s="112">
        <v>20240600042</v>
      </c>
      <c r="B137" s="113">
        <f>VLOOKUP(A:A,[2]振替CD変換!B:C,2,FALSE)</f>
        <v>20240600042</v>
      </c>
      <c r="C137" s="112" t="s">
        <v>924</v>
      </c>
      <c r="D137" s="112" t="s">
        <v>1008</v>
      </c>
      <c r="E137" s="112" t="s">
        <v>1009</v>
      </c>
      <c r="F137" s="112" t="s">
        <v>927</v>
      </c>
      <c r="G137" s="114">
        <v>1400</v>
      </c>
      <c r="H137" s="94" t="s">
        <v>905</v>
      </c>
      <c r="I137" s="94">
        <v>52</v>
      </c>
      <c r="J137" s="94" t="s">
        <v>889</v>
      </c>
      <c r="K137" s="94" t="s">
        <v>889</v>
      </c>
      <c r="L137" s="94">
        <f>VLOOKUP(A:A,[2]資材単価マスタ202505!C:F,4,FALSE)</f>
        <v>10.4</v>
      </c>
      <c r="M137" s="115">
        <f t="shared" si="2"/>
        <v>14560</v>
      </c>
      <c r="O137" s="104"/>
      <c r="P137" s="105"/>
      <c r="Q137"/>
    </row>
    <row r="138" spans="1:17" ht="18" hidden="1">
      <c r="A138" s="112">
        <v>20240700022</v>
      </c>
      <c r="B138" s="113">
        <f>VLOOKUP(A:A,[2]振替CD変換!B:C,2,FALSE)</f>
        <v>20240700022</v>
      </c>
      <c r="C138" s="112" t="s">
        <v>924</v>
      </c>
      <c r="D138" s="112" t="s">
        <v>1010</v>
      </c>
      <c r="E138" s="112" t="s">
        <v>1007</v>
      </c>
      <c r="F138" s="112" t="s">
        <v>927</v>
      </c>
      <c r="G138" s="114">
        <v>539</v>
      </c>
      <c r="H138" s="94" t="s">
        <v>905</v>
      </c>
      <c r="I138" s="94">
        <v>52</v>
      </c>
      <c r="J138" s="94" t="s">
        <v>889</v>
      </c>
      <c r="K138" s="94" t="s">
        <v>889</v>
      </c>
      <c r="L138" s="94">
        <f>VLOOKUP(A:A,[2]資材単価マスタ202505!C:F,4,FALSE)</f>
        <v>8.8824677860210848</v>
      </c>
      <c r="M138" s="115">
        <f t="shared" si="2"/>
        <v>4787.6501366653647</v>
      </c>
      <c r="O138" s="104"/>
      <c r="P138" s="105"/>
      <c r="Q138"/>
    </row>
    <row r="139" spans="1:17" ht="18" hidden="1">
      <c r="A139" s="112">
        <v>20240700077</v>
      </c>
      <c r="B139" s="113">
        <f>VLOOKUP(A:A,[2]振替CD変換!B:C,2,FALSE)</f>
        <v>20240700077</v>
      </c>
      <c r="C139" s="112" t="s">
        <v>924</v>
      </c>
      <c r="D139" s="112" t="s">
        <v>1011</v>
      </c>
      <c r="E139" s="112" t="s">
        <v>961</v>
      </c>
      <c r="F139" s="112" t="s">
        <v>927</v>
      </c>
      <c r="G139" s="114">
        <v>200</v>
      </c>
      <c r="H139" s="94" t="s">
        <v>905</v>
      </c>
      <c r="I139" s="94">
        <v>52</v>
      </c>
      <c r="J139" s="94" t="s">
        <v>889</v>
      </c>
      <c r="K139" s="94" t="s">
        <v>889</v>
      </c>
      <c r="L139" s="94">
        <f>VLOOKUP(A:A,[2]資材単価マスタ202505!C:F,4,FALSE)</f>
        <v>17.899999999999999</v>
      </c>
      <c r="M139" s="115">
        <f t="shared" si="2"/>
        <v>3579.9999999999995</v>
      </c>
      <c r="O139" s="104"/>
      <c r="P139" s="105"/>
      <c r="Q139"/>
    </row>
    <row r="140" spans="1:17" ht="18" hidden="1">
      <c r="A140" s="112">
        <v>20250300055</v>
      </c>
      <c r="B140" s="113">
        <f>VLOOKUP(A:A,[2]振替CD変換!B:C,2,FALSE)</f>
        <v>20250300055</v>
      </c>
      <c r="C140" s="112" t="s">
        <v>924</v>
      </c>
      <c r="D140" s="112" t="s">
        <v>1012</v>
      </c>
      <c r="E140" s="112" t="s">
        <v>882</v>
      </c>
      <c r="F140" s="112" t="s">
        <v>934</v>
      </c>
      <c r="G140" s="114">
        <v>71</v>
      </c>
      <c r="H140" s="94" t="s">
        <v>905</v>
      </c>
      <c r="I140" s="94">
        <v>52</v>
      </c>
      <c r="J140" s="94" t="s">
        <v>889</v>
      </c>
      <c r="K140" s="94" t="s">
        <v>889</v>
      </c>
      <c r="L140" s="94">
        <f>VLOOKUP(A:A,[2]資材単価マスタ202505!C:F,4,FALSE)</f>
        <v>0</v>
      </c>
      <c r="M140" s="115">
        <f t="shared" si="2"/>
        <v>0</v>
      </c>
      <c r="O140" s="104"/>
      <c r="P140" s="105"/>
      <c r="Q140"/>
    </row>
    <row r="141" spans="1:17" ht="18" hidden="1">
      <c r="A141" s="112">
        <v>20250300056</v>
      </c>
      <c r="B141" s="113">
        <f>VLOOKUP(A:A,[2]振替CD変換!B:C,2,FALSE)</f>
        <v>20250300056</v>
      </c>
      <c r="C141" s="112" t="s">
        <v>924</v>
      </c>
      <c r="D141" s="112" t="s">
        <v>1013</v>
      </c>
      <c r="E141" s="112" t="s">
        <v>882</v>
      </c>
      <c r="F141" s="112" t="s">
        <v>868</v>
      </c>
      <c r="G141" s="114">
        <v>2520</v>
      </c>
      <c r="H141" s="94" t="s">
        <v>905</v>
      </c>
      <c r="I141" s="94">
        <v>52</v>
      </c>
      <c r="J141" s="94" t="s">
        <v>889</v>
      </c>
      <c r="K141" s="94" t="s">
        <v>889</v>
      </c>
      <c r="L141" s="94">
        <f>VLOOKUP(A:A,[2]資材単価マスタ202505!C:F,4,FALSE)</f>
        <v>0</v>
      </c>
      <c r="M141" s="115">
        <f t="shared" si="2"/>
        <v>0</v>
      </c>
      <c r="O141" s="104"/>
      <c r="P141" s="105"/>
      <c r="Q141"/>
    </row>
    <row r="142" spans="1:17" ht="18" hidden="1">
      <c r="A142" s="112">
        <v>20250300057</v>
      </c>
      <c r="B142" s="113">
        <f>VLOOKUP(A:A,[2]振替CD変換!B:C,2,FALSE)</f>
        <v>20250300057</v>
      </c>
      <c r="C142" s="112" t="s">
        <v>924</v>
      </c>
      <c r="D142" s="112" t="s">
        <v>1014</v>
      </c>
      <c r="E142" s="112" t="s">
        <v>882</v>
      </c>
      <c r="F142" s="112" t="s">
        <v>934</v>
      </c>
      <c r="G142" s="114">
        <v>5418</v>
      </c>
      <c r="H142" s="94" t="s">
        <v>905</v>
      </c>
      <c r="I142" s="94">
        <v>52</v>
      </c>
      <c r="J142" s="94" t="s">
        <v>889</v>
      </c>
      <c r="K142" s="94" t="s">
        <v>889</v>
      </c>
      <c r="L142" s="94">
        <f>VLOOKUP(A:A,[2]資材単価マスタ202505!C:F,4,FALSE)</f>
        <v>0</v>
      </c>
      <c r="M142" s="115">
        <f t="shared" si="2"/>
        <v>0</v>
      </c>
      <c r="O142" s="104"/>
      <c r="P142" s="105"/>
      <c r="Q142"/>
    </row>
    <row r="143" spans="1:17" ht="18" hidden="1">
      <c r="A143" s="112">
        <v>20250300058</v>
      </c>
      <c r="B143" s="113">
        <f>VLOOKUP(A:A,[2]振替CD変換!B:C,2,FALSE)</f>
        <v>20250300058</v>
      </c>
      <c r="C143" s="112" t="s">
        <v>924</v>
      </c>
      <c r="D143" s="112" t="s">
        <v>1015</v>
      </c>
      <c r="E143" s="112" t="s">
        <v>1016</v>
      </c>
      <c r="F143" s="112" t="s">
        <v>900</v>
      </c>
      <c r="G143" s="114">
        <v>500</v>
      </c>
      <c r="H143" s="94" t="s">
        <v>905</v>
      </c>
      <c r="I143" s="94">
        <v>52</v>
      </c>
      <c r="J143" s="94" t="s">
        <v>889</v>
      </c>
      <c r="K143" s="94" t="s">
        <v>889</v>
      </c>
      <c r="L143" s="94">
        <f>VLOOKUP(A:A,[2]資材単価マスタ202505!C:F,4,FALSE)</f>
        <v>0</v>
      </c>
      <c r="M143" s="115">
        <f t="shared" si="2"/>
        <v>0</v>
      </c>
      <c r="O143" s="104"/>
      <c r="P143" s="105"/>
      <c r="Q143"/>
    </row>
    <row r="144" spans="1:17" ht="18" hidden="1">
      <c r="A144" s="112">
        <v>20110805098</v>
      </c>
      <c r="B144" s="113">
        <f>VLOOKUP(A:A,[2]振替CD変換!B:C,2,FALSE)</f>
        <v>20110805098</v>
      </c>
      <c r="C144" s="112" t="s">
        <v>1017</v>
      </c>
      <c r="D144" s="112" t="s">
        <v>1018</v>
      </c>
      <c r="E144" s="112" t="s">
        <v>882</v>
      </c>
      <c r="F144" s="112" t="s">
        <v>934</v>
      </c>
      <c r="G144" s="114">
        <v>1643</v>
      </c>
      <c r="H144" s="94" t="s">
        <v>905</v>
      </c>
      <c r="I144" s="94">
        <v>52</v>
      </c>
      <c r="J144" s="94" t="s">
        <v>889</v>
      </c>
      <c r="K144" s="94" t="s">
        <v>889</v>
      </c>
      <c r="L144" s="94">
        <f>VLOOKUP(A:A,[2]資材単価マスタ202505!C:F,4,FALSE)</f>
        <v>2.2000000000000002</v>
      </c>
      <c r="M144" s="115">
        <f t="shared" si="2"/>
        <v>3614.6000000000004</v>
      </c>
      <c r="O144" s="104"/>
      <c r="P144" s="105"/>
      <c r="Q144"/>
    </row>
    <row r="145" spans="1:17" ht="18" hidden="1">
      <c r="A145" s="112">
        <v>20110805445</v>
      </c>
      <c r="B145" s="113">
        <f>VLOOKUP(A:A,[2]振替CD変換!B:C,2,FALSE)</f>
        <v>20110805445</v>
      </c>
      <c r="C145" s="112" t="s">
        <v>1017</v>
      </c>
      <c r="D145" s="112" t="s">
        <v>1019</v>
      </c>
      <c r="E145" s="112" t="s">
        <v>882</v>
      </c>
      <c r="F145" s="112" t="s">
        <v>934</v>
      </c>
      <c r="G145" s="114">
        <v>1665</v>
      </c>
      <c r="H145" s="94" t="s">
        <v>905</v>
      </c>
      <c r="I145" s="94">
        <v>52</v>
      </c>
      <c r="J145" s="94" t="s">
        <v>889</v>
      </c>
      <c r="K145" s="94" t="s">
        <v>889</v>
      </c>
      <c r="L145" s="94">
        <f>VLOOKUP(A:A,[2]資材単価マスタ202505!C:F,4,FALSE)</f>
        <v>2.6</v>
      </c>
      <c r="M145" s="115">
        <f t="shared" si="2"/>
        <v>4329</v>
      </c>
      <c r="O145" s="104"/>
      <c r="P145" s="105"/>
      <c r="Q145"/>
    </row>
    <row r="146" spans="1:17" ht="18" hidden="1">
      <c r="A146" s="112">
        <v>20110805754</v>
      </c>
      <c r="B146" s="113">
        <f>VLOOKUP(A:A,[2]振替CD変換!B:C,2,FALSE)</f>
        <v>20110805754</v>
      </c>
      <c r="C146" s="112" t="s">
        <v>1017</v>
      </c>
      <c r="D146" s="112" t="s">
        <v>1020</v>
      </c>
      <c r="E146" s="112" t="s">
        <v>882</v>
      </c>
      <c r="F146" s="112" t="s">
        <v>934</v>
      </c>
      <c r="G146" s="114">
        <v>42</v>
      </c>
      <c r="H146" s="94" t="s">
        <v>905</v>
      </c>
      <c r="I146" s="94">
        <v>52</v>
      </c>
      <c r="J146" s="94" t="s">
        <v>889</v>
      </c>
      <c r="K146" s="94" t="s">
        <v>889</v>
      </c>
      <c r="L146" s="94">
        <f>VLOOKUP(A:A,[2]資材単価マスタ202505!C:F,4,FALSE)</f>
        <v>32</v>
      </c>
      <c r="M146" s="115">
        <f t="shared" si="2"/>
        <v>1344</v>
      </c>
      <c r="O146" s="104"/>
      <c r="P146" s="105"/>
      <c r="Q146"/>
    </row>
    <row r="147" spans="1:17" ht="18" hidden="1">
      <c r="A147" s="112">
        <v>20150300058</v>
      </c>
      <c r="B147" s="113">
        <f>VLOOKUP(A:A,[2]振替CD変換!B:C,2,FALSE)</f>
        <v>20150300058</v>
      </c>
      <c r="C147" s="112" t="s">
        <v>1017</v>
      </c>
      <c r="D147" s="112" t="s">
        <v>944</v>
      </c>
      <c r="E147" s="112" t="s">
        <v>882</v>
      </c>
      <c r="F147" s="112" t="s">
        <v>934</v>
      </c>
      <c r="G147" s="114">
        <v>154000</v>
      </c>
      <c r="H147" s="94" t="s">
        <v>905</v>
      </c>
      <c r="I147" s="94">
        <v>52</v>
      </c>
      <c r="J147" s="94" t="s">
        <v>889</v>
      </c>
      <c r="K147" s="94" t="s">
        <v>889</v>
      </c>
      <c r="L147" s="94">
        <f>VLOOKUP(A:A,[2]資材単価マスタ202505!C:F,4,FALSE)</f>
        <v>2.72</v>
      </c>
      <c r="M147" s="115">
        <f t="shared" si="2"/>
        <v>418880.00000000006</v>
      </c>
      <c r="O147" s="104"/>
      <c r="P147" s="105"/>
      <c r="Q147"/>
    </row>
    <row r="148" spans="1:17" ht="18" hidden="1">
      <c r="A148" s="112">
        <v>20151000059</v>
      </c>
      <c r="B148" s="113">
        <f>VLOOKUP(A:A,[2]振替CD変換!B:C,2,FALSE)</f>
        <v>20151000059</v>
      </c>
      <c r="C148" s="112" t="s">
        <v>1017</v>
      </c>
      <c r="D148" s="112" t="s">
        <v>1021</v>
      </c>
      <c r="E148" s="112" t="s">
        <v>882</v>
      </c>
      <c r="F148" s="112" t="s">
        <v>934</v>
      </c>
      <c r="G148" s="114">
        <v>965</v>
      </c>
      <c r="H148" s="94" t="s">
        <v>905</v>
      </c>
      <c r="I148" s="94">
        <v>52</v>
      </c>
      <c r="J148" s="94" t="s">
        <v>889</v>
      </c>
      <c r="K148" s="94" t="s">
        <v>889</v>
      </c>
      <c r="L148" s="94">
        <f>VLOOKUP(A:A,[2]資材単価マスタ202505!C:F,4,FALSE)</f>
        <v>21.5</v>
      </c>
      <c r="M148" s="115">
        <f t="shared" si="2"/>
        <v>20747.5</v>
      </c>
      <c r="O148" s="104"/>
      <c r="P148" s="105"/>
      <c r="Q148"/>
    </row>
    <row r="149" spans="1:17" ht="18" hidden="1">
      <c r="A149" s="112">
        <v>20151000061</v>
      </c>
      <c r="B149" s="113">
        <f>VLOOKUP(A:A,[2]振替CD変換!B:C,2,FALSE)</f>
        <v>20151000061</v>
      </c>
      <c r="C149" s="112" t="s">
        <v>1017</v>
      </c>
      <c r="D149" s="112" t="s">
        <v>1022</v>
      </c>
      <c r="E149" s="112" t="s">
        <v>882</v>
      </c>
      <c r="F149" s="112" t="s">
        <v>934</v>
      </c>
      <c r="G149" s="114">
        <v>13443</v>
      </c>
      <c r="H149" s="94" t="s">
        <v>905</v>
      </c>
      <c r="I149" s="94">
        <v>52</v>
      </c>
      <c r="J149" s="94" t="s">
        <v>889</v>
      </c>
      <c r="K149" s="94" t="s">
        <v>889</v>
      </c>
      <c r="L149" s="94">
        <f>VLOOKUP(A:A,[2]資材単価マスタ202505!C:F,4,FALSE)</f>
        <v>17.100000000000001</v>
      </c>
      <c r="M149" s="115">
        <f t="shared" si="2"/>
        <v>229875.30000000002</v>
      </c>
      <c r="O149" s="104"/>
      <c r="P149" s="105"/>
      <c r="Q149"/>
    </row>
    <row r="150" spans="1:17" ht="18" hidden="1">
      <c r="A150" s="112">
        <v>20170300005</v>
      </c>
      <c r="B150" s="113">
        <f>VLOOKUP(A:A,[2]振替CD変換!B:C,2,FALSE)</f>
        <v>20170300005</v>
      </c>
      <c r="C150" s="112" t="s">
        <v>1017</v>
      </c>
      <c r="D150" s="112" t="s">
        <v>1023</v>
      </c>
      <c r="E150" s="112" t="s">
        <v>1024</v>
      </c>
      <c r="F150" s="112" t="s">
        <v>900</v>
      </c>
      <c r="G150" s="114">
        <v>236</v>
      </c>
      <c r="H150" s="94" t="s">
        <v>905</v>
      </c>
      <c r="I150" s="94">
        <v>52</v>
      </c>
      <c r="J150" s="94" t="s">
        <v>889</v>
      </c>
      <c r="K150" s="94" t="s">
        <v>889</v>
      </c>
      <c r="L150" s="94">
        <f>VLOOKUP(A:A,[2]資材単価マスタ202505!C:F,4,FALSE)</f>
        <v>190</v>
      </c>
      <c r="M150" s="115">
        <f t="shared" si="2"/>
        <v>44840</v>
      </c>
      <c r="O150" s="104"/>
      <c r="P150" s="105"/>
      <c r="Q150"/>
    </row>
    <row r="151" spans="1:17" ht="18" hidden="1">
      <c r="A151" s="112">
        <v>20171200025</v>
      </c>
      <c r="B151" s="113">
        <f>VLOOKUP(A:A,[2]振替CD変換!B:C,2,FALSE)</f>
        <v>20171200025</v>
      </c>
      <c r="C151" s="112" t="s">
        <v>1017</v>
      </c>
      <c r="D151" s="112" t="s">
        <v>1025</v>
      </c>
      <c r="E151" s="112" t="s">
        <v>882</v>
      </c>
      <c r="F151" s="112" t="s">
        <v>934</v>
      </c>
      <c r="G151" s="114">
        <v>15029</v>
      </c>
      <c r="H151" s="94" t="s">
        <v>905</v>
      </c>
      <c r="I151" s="94">
        <v>52</v>
      </c>
      <c r="J151" s="94" t="s">
        <v>889</v>
      </c>
      <c r="K151" s="94" t="s">
        <v>889</v>
      </c>
      <c r="L151" s="94">
        <f>VLOOKUP(A:A,[2]資材単価マスタ202505!C:F,4,FALSE)</f>
        <v>3.3</v>
      </c>
      <c r="M151" s="115">
        <f t="shared" si="2"/>
        <v>49595.7</v>
      </c>
      <c r="O151" s="104"/>
      <c r="P151" s="105"/>
      <c r="Q151"/>
    </row>
    <row r="152" spans="1:17" ht="18" hidden="1">
      <c r="A152" s="112">
        <v>20190900151</v>
      </c>
      <c r="B152" s="113">
        <f>VLOOKUP(A:A,[2]振替CD変換!B:C,2,FALSE)</f>
        <v>20190900151</v>
      </c>
      <c r="C152" s="112" t="s">
        <v>1017</v>
      </c>
      <c r="D152" s="112" t="s">
        <v>1026</v>
      </c>
      <c r="E152" s="112" t="s">
        <v>1027</v>
      </c>
      <c r="F152" s="112" t="s">
        <v>934</v>
      </c>
      <c r="G152" s="114">
        <v>2668</v>
      </c>
      <c r="H152" s="94" t="s">
        <v>905</v>
      </c>
      <c r="I152" s="94">
        <v>52</v>
      </c>
      <c r="J152" s="94" t="s">
        <v>889</v>
      </c>
      <c r="K152" s="94" t="s">
        <v>889</v>
      </c>
      <c r="L152" s="94">
        <f>VLOOKUP(A:A,[2]資材単価マスタ202505!C:F,4,FALSE)</f>
        <v>65</v>
      </c>
      <c r="M152" s="115">
        <f t="shared" si="2"/>
        <v>173420</v>
      </c>
      <c r="O152" s="104"/>
      <c r="P152" s="105"/>
      <c r="Q152"/>
    </row>
    <row r="153" spans="1:17" ht="18" hidden="1">
      <c r="A153" s="112">
        <v>20200500063</v>
      </c>
      <c r="B153" s="113">
        <f>VLOOKUP(A:A,[2]振替CD変換!B:C,2,FALSE)</f>
        <v>20200500063</v>
      </c>
      <c r="C153" s="112" t="s">
        <v>1017</v>
      </c>
      <c r="D153" s="112" t="s">
        <v>968</v>
      </c>
      <c r="E153" s="112" t="s">
        <v>969</v>
      </c>
      <c r="F153" s="112" t="s">
        <v>934</v>
      </c>
      <c r="G153" s="114">
        <v>13</v>
      </c>
      <c r="H153" s="94" t="s">
        <v>905</v>
      </c>
      <c r="I153" s="94">
        <v>52</v>
      </c>
      <c r="J153" s="94" t="s">
        <v>889</v>
      </c>
      <c r="K153" s="94" t="s">
        <v>889</v>
      </c>
      <c r="L153" s="94">
        <f>VLOOKUP(A:A,[2]資材単価マスタ202505!C:F,4,FALSE)</f>
        <v>42.6</v>
      </c>
      <c r="M153" s="115">
        <f t="shared" si="2"/>
        <v>553.80000000000007</v>
      </c>
      <c r="O153" s="104"/>
      <c r="P153" s="105"/>
      <c r="Q153"/>
    </row>
    <row r="154" spans="1:17" ht="18" hidden="1">
      <c r="A154" s="112">
        <v>20201000054</v>
      </c>
      <c r="B154" s="113">
        <f>VLOOKUP(A:A,[2]振替CD変換!B:C,2,FALSE)</f>
        <v>20201000054</v>
      </c>
      <c r="C154" s="112" t="s">
        <v>1017</v>
      </c>
      <c r="D154" s="112" t="s">
        <v>1028</v>
      </c>
      <c r="E154" s="112" t="s">
        <v>882</v>
      </c>
      <c r="F154" s="112" t="s">
        <v>934</v>
      </c>
      <c r="G154" s="114">
        <v>9061</v>
      </c>
      <c r="H154" s="94" t="s">
        <v>905</v>
      </c>
      <c r="I154" s="94">
        <v>52</v>
      </c>
      <c r="J154" s="94" t="s">
        <v>889</v>
      </c>
      <c r="K154" s="94" t="s">
        <v>889</v>
      </c>
      <c r="L154" s="94">
        <f>VLOOKUP(A:A,[2]資材単価マスタ202505!C:F,4,FALSE)</f>
        <v>34.223264907135878</v>
      </c>
      <c r="M154" s="115">
        <f t="shared" si="2"/>
        <v>310097.00332355819</v>
      </c>
      <c r="O154" s="104"/>
      <c r="P154" s="105"/>
      <c r="Q154"/>
    </row>
    <row r="155" spans="1:17" ht="18" hidden="1">
      <c r="A155" s="112">
        <v>20201100059</v>
      </c>
      <c r="B155" s="113">
        <f>VLOOKUP(A:A,[2]振替CD変換!B:C,2,FALSE)</f>
        <v>20201100059</v>
      </c>
      <c r="C155" s="112" t="s">
        <v>1017</v>
      </c>
      <c r="D155" s="112" t="s">
        <v>1029</v>
      </c>
      <c r="E155" s="112" t="s">
        <v>882</v>
      </c>
      <c r="F155" s="112" t="s">
        <v>934</v>
      </c>
      <c r="G155" s="114">
        <v>665</v>
      </c>
      <c r="H155" s="94" t="s">
        <v>905</v>
      </c>
      <c r="I155" s="94">
        <v>52</v>
      </c>
      <c r="J155" s="94" t="s">
        <v>889</v>
      </c>
      <c r="K155" s="94" t="s">
        <v>889</v>
      </c>
      <c r="L155" s="94">
        <f>VLOOKUP(A:A,[2]資材単価マスタ202505!C:F,4,FALSE)</f>
        <v>105</v>
      </c>
      <c r="M155" s="115">
        <f t="shared" si="2"/>
        <v>69825</v>
      </c>
      <c r="O155" s="104"/>
      <c r="P155" s="105"/>
      <c r="Q155"/>
    </row>
    <row r="156" spans="1:17" ht="18" hidden="1">
      <c r="A156" s="112">
        <v>20210300009</v>
      </c>
      <c r="B156" s="113">
        <f>VLOOKUP(A:A,[2]振替CD変換!B:C,2,FALSE)</f>
        <v>20210300009</v>
      </c>
      <c r="C156" s="112" t="s">
        <v>1017</v>
      </c>
      <c r="D156" s="112" t="s">
        <v>1030</v>
      </c>
      <c r="E156" s="112" t="s">
        <v>1031</v>
      </c>
      <c r="F156" s="112" t="s">
        <v>934</v>
      </c>
      <c r="G156" s="114">
        <v>2259</v>
      </c>
      <c r="H156" s="94" t="s">
        <v>905</v>
      </c>
      <c r="I156" s="94">
        <v>52</v>
      </c>
      <c r="J156" s="94" t="s">
        <v>889</v>
      </c>
      <c r="K156" s="94" t="s">
        <v>889</v>
      </c>
      <c r="L156" s="94">
        <f>VLOOKUP(A:A,[2]資材単価マスタ202505!C:F,4,FALSE)</f>
        <v>36.338000000000001</v>
      </c>
      <c r="M156" s="115">
        <f t="shared" si="2"/>
        <v>82087.542000000001</v>
      </c>
      <c r="O156" s="104"/>
      <c r="P156" s="105"/>
      <c r="Q156"/>
    </row>
    <row r="157" spans="1:17" ht="18" hidden="1">
      <c r="A157" s="112">
        <v>20210300023</v>
      </c>
      <c r="B157" s="113">
        <f>VLOOKUP(A:A,[2]振替CD変換!B:C,2,FALSE)</f>
        <v>20210300023</v>
      </c>
      <c r="C157" s="112" t="s">
        <v>1017</v>
      </c>
      <c r="D157" s="112" t="s">
        <v>1032</v>
      </c>
      <c r="E157" s="112" t="s">
        <v>1033</v>
      </c>
      <c r="F157" s="112" t="s">
        <v>927</v>
      </c>
      <c r="G157" s="114">
        <v>15505</v>
      </c>
      <c r="H157" s="94" t="s">
        <v>905</v>
      </c>
      <c r="I157" s="94">
        <v>52</v>
      </c>
      <c r="J157" s="94" t="s">
        <v>889</v>
      </c>
      <c r="K157" s="94" t="s">
        <v>889</v>
      </c>
      <c r="L157" s="94">
        <f>VLOOKUP(A:A,[2]資材単価マスタ202505!C:F,4,FALSE)</f>
        <v>11.3</v>
      </c>
      <c r="M157" s="115">
        <f t="shared" si="2"/>
        <v>175206.5</v>
      </c>
      <c r="O157" s="104"/>
      <c r="P157" s="105"/>
      <c r="Q157"/>
    </row>
    <row r="158" spans="1:17" ht="18" hidden="1">
      <c r="A158" s="112">
        <v>20210300024</v>
      </c>
      <c r="B158" s="113">
        <f>VLOOKUP(A:A,[2]振替CD変換!B:C,2,FALSE)</f>
        <v>20210300024</v>
      </c>
      <c r="C158" s="112" t="s">
        <v>1017</v>
      </c>
      <c r="D158" s="112" t="s">
        <v>1034</v>
      </c>
      <c r="E158" s="112" t="s">
        <v>1033</v>
      </c>
      <c r="F158" s="112" t="s">
        <v>927</v>
      </c>
      <c r="G158" s="114">
        <v>1505</v>
      </c>
      <c r="H158" s="94" t="s">
        <v>905</v>
      </c>
      <c r="I158" s="94">
        <v>52</v>
      </c>
      <c r="J158" s="94" t="s">
        <v>889</v>
      </c>
      <c r="K158" s="94" t="s">
        <v>889</v>
      </c>
      <c r="L158" s="94">
        <f>VLOOKUP(A:A,[2]資材単価マスタ202505!C:F,4,FALSE)</f>
        <v>56.7</v>
      </c>
      <c r="M158" s="115">
        <f t="shared" si="2"/>
        <v>85333.5</v>
      </c>
      <c r="O158" s="104"/>
      <c r="P158" s="105"/>
      <c r="Q158"/>
    </row>
    <row r="159" spans="1:17" ht="18" hidden="1">
      <c r="A159" s="112">
        <v>20210500003</v>
      </c>
      <c r="B159" s="113">
        <f>VLOOKUP(A:A,[2]振替CD変換!B:C,2,FALSE)</f>
        <v>20210500003</v>
      </c>
      <c r="C159" s="112" t="s">
        <v>1017</v>
      </c>
      <c r="D159" s="112" t="s">
        <v>1035</v>
      </c>
      <c r="E159" s="112" t="s">
        <v>882</v>
      </c>
      <c r="F159" s="112" t="s">
        <v>927</v>
      </c>
      <c r="G159" s="114">
        <v>424</v>
      </c>
      <c r="H159" s="94" t="s">
        <v>905</v>
      </c>
      <c r="I159" s="94">
        <v>52</v>
      </c>
      <c r="J159" s="94" t="s">
        <v>889</v>
      </c>
      <c r="K159" s="94" t="s">
        <v>889</v>
      </c>
      <c r="L159" s="94">
        <f>VLOOKUP(A:A,[2]資材単価マスタ202505!C:F,4,FALSE)</f>
        <v>18.16</v>
      </c>
      <c r="M159" s="115">
        <f t="shared" si="2"/>
        <v>7699.84</v>
      </c>
      <c r="O159" s="104"/>
      <c r="P159" s="105"/>
      <c r="Q159"/>
    </row>
    <row r="160" spans="1:17" ht="18" hidden="1">
      <c r="A160" s="112">
        <v>20210500005</v>
      </c>
      <c r="B160" s="113">
        <f>VLOOKUP(A:A,[2]振替CD変換!B:C,2,FALSE)</f>
        <v>20210500005</v>
      </c>
      <c r="C160" s="112" t="s">
        <v>1017</v>
      </c>
      <c r="D160" s="112" t="s">
        <v>1036</v>
      </c>
      <c r="E160" s="112" t="s">
        <v>882</v>
      </c>
      <c r="F160" s="112" t="s">
        <v>927</v>
      </c>
      <c r="G160" s="114">
        <v>980</v>
      </c>
      <c r="H160" s="94" t="s">
        <v>905</v>
      </c>
      <c r="I160" s="94">
        <v>52</v>
      </c>
      <c r="J160" s="94" t="s">
        <v>889</v>
      </c>
      <c r="K160" s="94" t="s">
        <v>889</v>
      </c>
      <c r="L160" s="94">
        <f>VLOOKUP(A:A,[2]資材単価マスタ202505!C:F,4,FALSE)</f>
        <v>62.529936305732484</v>
      </c>
      <c r="M160" s="115">
        <f t="shared" si="2"/>
        <v>61279.337579617837</v>
      </c>
      <c r="O160" s="104"/>
      <c r="P160" s="105"/>
      <c r="Q160"/>
    </row>
    <row r="161" spans="1:17" ht="18" hidden="1">
      <c r="A161" s="112">
        <v>20210500012</v>
      </c>
      <c r="B161" s="113">
        <f>VLOOKUP(A:A,[2]振替CD変換!B:C,2,FALSE)</f>
        <v>20210500012</v>
      </c>
      <c r="C161" s="112" t="s">
        <v>1017</v>
      </c>
      <c r="D161" s="112" t="s">
        <v>1037</v>
      </c>
      <c r="E161" s="112" t="s">
        <v>882</v>
      </c>
      <c r="F161" s="112" t="s">
        <v>934</v>
      </c>
      <c r="G161" s="114">
        <v>1351</v>
      </c>
      <c r="H161" s="94" t="s">
        <v>905</v>
      </c>
      <c r="I161" s="94">
        <v>52</v>
      </c>
      <c r="J161" s="94" t="s">
        <v>889</v>
      </c>
      <c r="K161" s="94" t="s">
        <v>889</v>
      </c>
      <c r="L161" s="94">
        <f>VLOOKUP(A:A,[2]資材単価マスタ202505!C:F,4,FALSE)</f>
        <v>89</v>
      </c>
      <c r="M161" s="115">
        <f t="shared" si="2"/>
        <v>120239</v>
      </c>
      <c r="O161" s="104"/>
      <c r="P161" s="105"/>
      <c r="Q161"/>
    </row>
    <row r="162" spans="1:17" ht="18" hidden="1">
      <c r="A162" s="112">
        <v>20210500013</v>
      </c>
      <c r="B162" s="113">
        <f>VLOOKUP(A:A,[2]振替CD変換!B:C,2,FALSE)</f>
        <v>20210500013</v>
      </c>
      <c r="C162" s="112" t="s">
        <v>1017</v>
      </c>
      <c r="D162" s="112" t="s">
        <v>1038</v>
      </c>
      <c r="E162" s="112" t="s">
        <v>882</v>
      </c>
      <c r="F162" s="112" t="s">
        <v>934</v>
      </c>
      <c r="G162" s="114">
        <v>1395</v>
      </c>
      <c r="H162" s="94" t="s">
        <v>905</v>
      </c>
      <c r="I162" s="94">
        <v>52</v>
      </c>
      <c r="J162" s="94" t="s">
        <v>889</v>
      </c>
      <c r="K162" s="94" t="s">
        <v>889</v>
      </c>
      <c r="L162" s="94">
        <f>VLOOKUP(A:A,[2]資材単価マスタ202505!C:F,4,FALSE)</f>
        <v>31.1</v>
      </c>
      <c r="M162" s="115">
        <f t="shared" si="2"/>
        <v>43384.5</v>
      </c>
      <c r="O162" s="104"/>
      <c r="P162" s="105"/>
      <c r="Q162"/>
    </row>
    <row r="163" spans="1:17" ht="18" hidden="1">
      <c r="A163" s="112">
        <v>20210500028</v>
      </c>
      <c r="B163" s="113">
        <f>VLOOKUP(A:A,[2]振替CD変換!B:C,2,FALSE)</f>
        <v>20210500028</v>
      </c>
      <c r="C163" s="112" t="s">
        <v>1017</v>
      </c>
      <c r="D163" s="112" t="s">
        <v>1039</v>
      </c>
      <c r="E163" s="112" t="s">
        <v>882</v>
      </c>
      <c r="F163" s="112" t="s">
        <v>934</v>
      </c>
      <c r="G163" s="114">
        <v>1342</v>
      </c>
      <c r="H163" s="94" t="s">
        <v>905</v>
      </c>
      <c r="I163" s="94">
        <v>52</v>
      </c>
      <c r="J163" s="94" t="s">
        <v>889</v>
      </c>
      <c r="K163" s="94" t="s">
        <v>889</v>
      </c>
      <c r="L163" s="94">
        <f>VLOOKUP(A:A,[2]資材単価マスタ202505!C:F,4,FALSE)</f>
        <v>52.06</v>
      </c>
      <c r="M163" s="115">
        <f t="shared" si="2"/>
        <v>69864.52</v>
      </c>
      <c r="O163" s="104"/>
      <c r="P163" s="105"/>
      <c r="Q163"/>
    </row>
    <row r="164" spans="1:17" ht="18" hidden="1">
      <c r="A164" s="112">
        <v>20210600003</v>
      </c>
      <c r="B164" s="113">
        <f>VLOOKUP(A:A,[2]振替CD変換!B:C,2,FALSE)</f>
        <v>20210600003</v>
      </c>
      <c r="C164" s="112" t="s">
        <v>1017</v>
      </c>
      <c r="D164" s="112" t="s">
        <v>1040</v>
      </c>
      <c r="E164" s="112" t="s">
        <v>1041</v>
      </c>
      <c r="F164" s="112" t="s">
        <v>934</v>
      </c>
      <c r="G164" s="114">
        <v>75</v>
      </c>
      <c r="H164" s="94" t="s">
        <v>905</v>
      </c>
      <c r="I164" s="94">
        <v>52</v>
      </c>
      <c r="J164" s="94" t="s">
        <v>889</v>
      </c>
      <c r="K164" s="94" t="s">
        <v>889</v>
      </c>
      <c r="L164" s="94">
        <f>VLOOKUP(A:A,[2]資材単価マスタ202505!C:F,4,FALSE)</f>
        <v>97</v>
      </c>
      <c r="M164" s="115">
        <f t="shared" si="2"/>
        <v>7275</v>
      </c>
      <c r="O164" s="104"/>
      <c r="P164" s="105"/>
      <c r="Q164"/>
    </row>
    <row r="165" spans="1:17" ht="18" hidden="1">
      <c r="A165" s="112">
        <v>20220600052</v>
      </c>
      <c r="B165" s="113">
        <f>VLOOKUP(A:A,[2]振替CD変換!B:C,2,FALSE)</f>
        <v>20220600052</v>
      </c>
      <c r="C165" s="112" t="s">
        <v>1017</v>
      </c>
      <c r="D165" s="112" t="s">
        <v>1042</v>
      </c>
      <c r="E165" s="112" t="s">
        <v>882</v>
      </c>
      <c r="F165" s="112" t="s">
        <v>927</v>
      </c>
      <c r="G165" s="114">
        <v>45</v>
      </c>
      <c r="H165" s="94" t="s">
        <v>905</v>
      </c>
      <c r="I165" s="94">
        <v>52</v>
      </c>
      <c r="J165" s="94" t="s">
        <v>889</v>
      </c>
      <c r="K165" s="94" t="s">
        <v>889</v>
      </c>
      <c r="L165" s="94">
        <f>VLOOKUP(A:A,[2]資材単価マスタ202505!C:F,4,FALSE)</f>
        <v>0</v>
      </c>
      <c r="M165" s="115">
        <f t="shared" si="2"/>
        <v>0</v>
      </c>
      <c r="O165" s="104"/>
      <c r="P165" s="105"/>
      <c r="Q165"/>
    </row>
    <row r="166" spans="1:17" ht="18" hidden="1">
      <c r="A166" s="112">
        <v>20220900001</v>
      </c>
      <c r="B166" s="113">
        <f>VLOOKUP(A:A,[2]振替CD変換!B:C,2,FALSE)</f>
        <v>20220900001</v>
      </c>
      <c r="C166" s="112" t="s">
        <v>1017</v>
      </c>
      <c r="D166" s="112" t="s">
        <v>1043</v>
      </c>
      <c r="E166" s="112" t="s">
        <v>1044</v>
      </c>
      <c r="F166" s="112" t="s">
        <v>934</v>
      </c>
      <c r="G166" s="114">
        <v>7485</v>
      </c>
      <c r="H166" s="94" t="s">
        <v>905</v>
      </c>
      <c r="I166" s="94">
        <v>52</v>
      </c>
      <c r="J166" s="94" t="s">
        <v>889</v>
      </c>
      <c r="K166" s="94" t="s">
        <v>889</v>
      </c>
      <c r="L166" s="94">
        <f>VLOOKUP(A:A,[2]資材単価マスタ202505!C:F,4,FALSE)</f>
        <v>24.6</v>
      </c>
      <c r="M166" s="115">
        <f t="shared" si="2"/>
        <v>184131</v>
      </c>
      <c r="O166" s="104"/>
      <c r="P166" s="105"/>
      <c r="Q166"/>
    </row>
    <row r="167" spans="1:17" ht="18" hidden="1">
      <c r="A167" s="112">
        <v>20221100027</v>
      </c>
      <c r="B167" s="113">
        <f>VLOOKUP(A:A,[2]振替CD変換!B:C,2,FALSE)</f>
        <v>20221100027</v>
      </c>
      <c r="C167" s="112" t="s">
        <v>1017</v>
      </c>
      <c r="D167" s="112" t="s">
        <v>1045</v>
      </c>
      <c r="E167" s="112" t="s">
        <v>1046</v>
      </c>
      <c r="F167" s="112" t="s">
        <v>927</v>
      </c>
      <c r="G167" s="114">
        <v>2624</v>
      </c>
      <c r="H167" s="94" t="s">
        <v>905</v>
      </c>
      <c r="I167" s="94">
        <v>52</v>
      </c>
      <c r="J167" s="94" t="s">
        <v>889</v>
      </c>
      <c r="K167" s="94" t="s">
        <v>889</v>
      </c>
      <c r="L167" s="94">
        <f>VLOOKUP(A:A,[2]資材単価マスタ202505!C:F,4,FALSE)</f>
        <v>40.5</v>
      </c>
      <c r="M167" s="115">
        <f t="shared" si="2"/>
        <v>106272</v>
      </c>
      <c r="O167" s="104"/>
      <c r="P167" s="105"/>
      <c r="Q167"/>
    </row>
    <row r="168" spans="1:17" ht="18" hidden="1">
      <c r="A168" s="112">
        <v>20221200027</v>
      </c>
      <c r="B168" s="113">
        <f>VLOOKUP(A:A,[2]振替CD変換!B:C,2,FALSE)</f>
        <v>20221200027</v>
      </c>
      <c r="C168" s="112" t="s">
        <v>1017</v>
      </c>
      <c r="D168" s="112" t="s">
        <v>981</v>
      </c>
      <c r="E168" s="112" t="s">
        <v>882</v>
      </c>
      <c r="F168" s="112" t="s">
        <v>927</v>
      </c>
      <c r="G168" s="114">
        <v>2921</v>
      </c>
      <c r="H168" s="94" t="s">
        <v>905</v>
      </c>
      <c r="I168" s="94">
        <v>52</v>
      </c>
      <c r="J168" s="94" t="s">
        <v>889</v>
      </c>
      <c r="K168" s="94" t="s">
        <v>889</v>
      </c>
      <c r="L168" s="94">
        <f>VLOOKUP(A:A,[2]資材単価マスタ202505!C:F,4,FALSE)</f>
        <v>14.09</v>
      </c>
      <c r="M168" s="115">
        <f t="shared" si="2"/>
        <v>41156.89</v>
      </c>
      <c r="O168" s="104"/>
      <c r="P168" s="105"/>
      <c r="Q168"/>
    </row>
    <row r="169" spans="1:17" ht="18" hidden="1">
      <c r="A169" s="112">
        <v>20230100003</v>
      </c>
      <c r="B169" s="113">
        <f>VLOOKUP(A:A,[2]振替CD変換!B:C,2,FALSE)</f>
        <v>20230100003</v>
      </c>
      <c r="C169" s="112" t="s">
        <v>1017</v>
      </c>
      <c r="D169" s="112" t="s">
        <v>1047</v>
      </c>
      <c r="E169" s="112" t="s">
        <v>882</v>
      </c>
      <c r="F169" s="112" t="s">
        <v>934</v>
      </c>
      <c r="G169" s="114">
        <v>477</v>
      </c>
      <c r="H169" s="94" t="s">
        <v>905</v>
      </c>
      <c r="I169" s="94">
        <v>52</v>
      </c>
      <c r="J169" s="94" t="s">
        <v>889</v>
      </c>
      <c r="K169" s="94" t="s">
        <v>889</v>
      </c>
      <c r="L169" s="94">
        <f>VLOOKUP(A:A,[2]資材単価マスタ202505!C:F,4,FALSE)</f>
        <v>320</v>
      </c>
      <c r="M169" s="115">
        <f t="shared" si="2"/>
        <v>152640</v>
      </c>
      <c r="O169" s="104"/>
      <c r="P169" s="105"/>
      <c r="Q169"/>
    </row>
    <row r="170" spans="1:17" ht="18" hidden="1">
      <c r="A170" s="112">
        <v>20230100004</v>
      </c>
      <c r="B170" s="113">
        <f>VLOOKUP(A:A,[2]振替CD変換!B:C,2,FALSE)</f>
        <v>20230100004</v>
      </c>
      <c r="C170" s="112" t="s">
        <v>1017</v>
      </c>
      <c r="D170" s="112" t="s">
        <v>1048</v>
      </c>
      <c r="E170" s="112" t="s">
        <v>882</v>
      </c>
      <c r="F170" s="112" t="s">
        <v>934</v>
      </c>
      <c r="G170" s="114">
        <v>1360</v>
      </c>
      <c r="H170" s="94" t="s">
        <v>905</v>
      </c>
      <c r="I170" s="94">
        <v>52</v>
      </c>
      <c r="J170" s="94" t="s">
        <v>889</v>
      </c>
      <c r="K170" s="94" t="s">
        <v>889</v>
      </c>
      <c r="L170" s="94">
        <f>VLOOKUP(A:A,[2]資材単価マスタ202505!C:F,4,FALSE)</f>
        <v>194.6</v>
      </c>
      <c r="M170" s="115">
        <f t="shared" si="2"/>
        <v>264656</v>
      </c>
      <c r="O170" s="104"/>
      <c r="P170" s="105"/>
      <c r="Q170"/>
    </row>
    <row r="171" spans="1:17" ht="18" hidden="1">
      <c r="A171" s="112">
        <v>20230100005</v>
      </c>
      <c r="B171" s="113">
        <f>VLOOKUP(A:A,[2]振替CD変換!B:C,2,FALSE)</f>
        <v>20230100005</v>
      </c>
      <c r="C171" s="112" t="s">
        <v>1017</v>
      </c>
      <c r="D171" s="112" t="s">
        <v>1049</v>
      </c>
      <c r="E171" s="112" t="s">
        <v>882</v>
      </c>
      <c r="F171" s="112" t="s">
        <v>934</v>
      </c>
      <c r="G171" s="114">
        <v>2033</v>
      </c>
      <c r="H171" s="94" t="s">
        <v>905</v>
      </c>
      <c r="I171" s="94">
        <v>52</v>
      </c>
      <c r="J171" s="94" t="s">
        <v>889</v>
      </c>
      <c r="K171" s="94" t="s">
        <v>889</v>
      </c>
      <c r="L171" s="94">
        <f>VLOOKUP(A:A,[2]資材単価マスタ202505!C:F,4,FALSE)</f>
        <v>84.3</v>
      </c>
      <c r="M171" s="115">
        <f t="shared" si="2"/>
        <v>171381.9</v>
      </c>
      <c r="O171" s="104"/>
      <c r="P171" s="105"/>
      <c r="Q171"/>
    </row>
    <row r="172" spans="1:17" ht="18" hidden="1">
      <c r="A172" s="112">
        <v>20230300001</v>
      </c>
      <c r="B172" s="113">
        <f>VLOOKUP(A:A,[2]振替CD変換!B:C,2,FALSE)</f>
        <v>20230300001</v>
      </c>
      <c r="C172" s="112" t="s">
        <v>1017</v>
      </c>
      <c r="D172" s="112" t="s">
        <v>1050</v>
      </c>
      <c r="E172" s="112" t="s">
        <v>882</v>
      </c>
      <c r="F172" s="112" t="s">
        <v>927</v>
      </c>
      <c r="G172" s="114">
        <v>1363</v>
      </c>
      <c r="H172" s="94" t="s">
        <v>905</v>
      </c>
      <c r="I172" s="94">
        <v>52</v>
      </c>
      <c r="J172" s="94" t="s">
        <v>889</v>
      </c>
      <c r="K172" s="94" t="s">
        <v>889</v>
      </c>
      <c r="L172" s="94">
        <f>VLOOKUP(A:A,[2]資材単価マスタ202505!C:F,4,FALSE)</f>
        <v>18.159962228517468</v>
      </c>
      <c r="M172" s="115">
        <f t="shared" si="2"/>
        <v>24752.028517469309</v>
      </c>
      <c r="O172" s="104"/>
      <c r="P172" s="105"/>
      <c r="Q172"/>
    </row>
    <row r="173" spans="1:17" ht="18" hidden="1">
      <c r="A173" s="112">
        <v>20230300003</v>
      </c>
      <c r="B173" s="113">
        <f>VLOOKUP(A:A,[2]振替CD変換!B:C,2,FALSE)</f>
        <v>20230300003</v>
      </c>
      <c r="C173" s="112" t="s">
        <v>1017</v>
      </c>
      <c r="D173" s="112" t="s">
        <v>987</v>
      </c>
      <c r="E173" s="112" t="s">
        <v>882</v>
      </c>
      <c r="F173" s="112" t="s">
        <v>927</v>
      </c>
      <c r="G173" s="114">
        <v>560</v>
      </c>
      <c r="H173" s="94" t="s">
        <v>905</v>
      </c>
      <c r="I173" s="94">
        <v>52</v>
      </c>
      <c r="J173" s="94" t="s">
        <v>889</v>
      </c>
      <c r="K173" s="94" t="s">
        <v>889</v>
      </c>
      <c r="L173" s="94">
        <f>VLOOKUP(A:A,[2]資材単価マスタ202505!C:F,4,FALSE)</f>
        <v>16.039993972272452</v>
      </c>
      <c r="M173" s="115">
        <f t="shared" si="2"/>
        <v>8982.3966244725725</v>
      </c>
      <c r="O173" s="104"/>
      <c r="P173" s="105"/>
      <c r="Q173"/>
    </row>
    <row r="174" spans="1:17" ht="18" hidden="1">
      <c r="A174" s="112">
        <v>20230300057</v>
      </c>
      <c r="B174" s="113">
        <f>VLOOKUP(A:A,[2]振替CD変換!B:C,2,FALSE)</f>
        <v>20230300057</v>
      </c>
      <c r="C174" s="112" t="s">
        <v>1017</v>
      </c>
      <c r="D174" s="112" t="s">
        <v>1051</v>
      </c>
      <c r="E174" s="112" t="s">
        <v>882</v>
      </c>
      <c r="F174" s="112" t="s">
        <v>934</v>
      </c>
      <c r="G174" s="114">
        <v>22</v>
      </c>
      <c r="H174" s="94" t="s">
        <v>905</v>
      </c>
      <c r="I174" s="94">
        <v>52</v>
      </c>
      <c r="J174" s="94" t="s">
        <v>889</v>
      </c>
      <c r="K174" s="94" t="s">
        <v>889</v>
      </c>
      <c r="L174" s="94">
        <f>VLOOKUP(A:A,[2]資材単価マスタ202505!C:F,4,FALSE)</f>
        <v>155</v>
      </c>
      <c r="M174" s="115">
        <f t="shared" si="2"/>
        <v>3410</v>
      </c>
      <c r="O174" s="104"/>
      <c r="P174" s="105"/>
      <c r="Q174"/>
    </row>
    <row r="175" spans="1:17" ht="18" hidden="1">
      <c r="A175" s="112">
        <v>20230600042</v>
      </c>
      <c r="B175" s="113">
        <f>VLOOKUP(A:A,[2]振替CD変換!B:C,2,FALSE)</f>
        <v>20230600042</v>
      </c>
      <c r="C175" s="112" t="s">
        <v>1017</v>
      </c>
      <c r="D175" s="112" t="s">
        <v>1052</v>
      </c>
      <c r="E175" s="112" t="s">
        <v>882</v>
      </c>
      <c r="F175" s="112" t="s">
        <v>927</v>
      </c>
      <c r="G175" s="114">
        <v>34255</v>
      </c>
      <c r="H175" s="94" t="s">
        <v>905</v>
      </c>
      <c r="I175" s="94">
        <v>52</v>
      </c>
      <c r="J175" s="94" t="s">
        <v>889</v>
      </c>
      <c r="K175" s="94" t="s">
        <v>889</v>
      </c>
      <c r="L175" s="94">
        <f>VLOOKUP(A:A,[2]資材単価マスタ202505!C:F,4,FALSE)</f>
        <v>11.9</v>
      </c>
      <c r="M175" s="115">
        <f t="shared" si="2"/>
        <v>407634.5</v>
      </c>
      <c r="O175" s="104"/>
      <c r="P175" s="105"/>
      <c r="Q175"/>
    </row>
    <row r="176" spans="1:17" ht="18" hidden="1">
      <c r="A176" s="112">
        <v>20230700043</v>
      </c>
      <c r="B176" s="113">
        <f>VLOOKUP(A:A,[2]振替CD変換!B:C,2,FALSE)</f>
        <v>20230700043</v>
      </c>
      <c r="C176" s="112" t="s">
        <v>1017</v>
      </c>
      <c r="D176" s="112" t="s">
        <v>997</v>
      </c>
      <c r="E176" s="112" t="s">
        <v>998</v>
      </c>
      <c r="F176" s="112" t="s">
        <v>927</v>
      </c>
      <c r="G176" s="114">
        <v>1150</v>
      </c>
      <c r="H176" s="94" t="s">
        <v>905</v>
      </c>
      <c r="I176" s="94">
        <v>52</v>
      </c>
      <c r="J176" s="94" t="s">
        <v>889</v>
      </c>
      <c r="K176" s="94" t="s">
        <v>889</v>
      </c>
      <c r="L176" s="94">
        <f>VLOOKUP(A:A,[2]資材単価マスタ202505!C:F,4,FALSE)</f>
        <v>37.381190747061055</v>
      </c>
      <c r="M176" s="115">
        <f t="shared" si="2"/>
        <v>42988.36935912021</v>
      </c>
      <c r="O176" s="104"/>
      <c r="P176" s="105"/>
      <c r="Q176"/>
    </row>
    <row r="177" spans="1:17" ht="18" hidden="1">
      <c r="A177" s="112">
        <v>20231100006</v>
      </c>
      <c r="B177" s="113">
        <f>VLOOKUP(A:A,[2]振替CD変換!B:C,2,FALSE)</f>
        <v>20231100006</v>
      </c>
      <c r="C177" s="112" t="s">
        <v>1017</v>
      </c>
      <c r="D177" s="112" t="s">
        <v>1053</v>
      </c>
      <c r="E177" s="112" t="s">
        <v>882</v>
      </c>
      <c r="F177" s="112" t="s">
        <v>934</v>
      </c>
      <c r="G177" s="114">
        <v>5031</v>
      </c>
      <c r="H177" s="94" t="s">
        <v>905</v>
      </c>
      <c r="I177" s="94">
        <v>52</v>
      </c>
      <c r="J177" s="94" t="s">
        <v>889</v>
      </c>
      <c r="K177" s="94" t="s">
        <v>889</v>
      </c>
      <c r="L177" s="94">
        <f>VLOOKUP(A:A,[2]資材単価マスタ202505!C:F,4,FALSE)</f>
        <v>6.4285714285714288</v>
      </c>
      <c r="M177" s="115">
        <f t="shared" si="2"/>
        <v>32342.142857142859</v>
      </c>
      <c r="O177" s="104"/>
      <c r="P177" s="105"/>
      <c r="Q177"/>
    </row>
    <row r="178" spans="1:17" ht="18" hidden="1">
      <c r="A178" s="112">
        <v>20231100007</v>
      </c>
      <c r="B178" s="113">
        <f>VLOOKUP(A:A,[2]振替CD変換!B:C,2,FALSE)</f>
        <v>20231100007</v>
      </c>
      <c r="C178" s="112" t="s">
        <v>1017</v>
      </c>
      <c r="D178" s="112" t="s">
        <v>1054</v>
      </c>
      <c r="E178" s="112" t="s">
        <v>882</v>
      </c>
      <c r="F178" s="112" t="s">
        <v>934</v>
      </c>
      <c r="G178" s="114">
        <v>5084</v>
      </c>
      <c r="H178" s="94" t="s">
        <v>905</v>
      </c>
      <c r="I178" s="94">
        <v>52</v>
      </c>
      <c r="J178" s="94" t="s">
        <v>889</v>
      </c>
      <c r="K178" s="94" t="s">
        <v>889</v>
      </c>
      <c r="L178" s="94">
        <f>VLOOKUP(A:A,[2]資材単価マスタ202505!C:F,4,FALSE)</f>
        <v>29.557142857142857</v>
      </c>
      <c r="M178" s="115">
        <f t="shared" si="2"/>
        <v>150268.51428571428</v>
      </c>
      <c r="O178" s="104"/>
      <c r="P178" s="105"/>
      <c r="Q178"/>
    </row>
    <row r="179" spans="1:17" ht="18" hidden="1">
      <c r="A179" s="112">
        <v>20231200002</v>
      </c>
      <c r="B179" s="113">
        <f>VLOOKUP(A:A,[2]振替CD変換!B:C,2,FALSE)</f>
        <v>20231200002</v>
      </c>
      <c r="C179" s="112" t="s">
        <v>1017</v>
      </c>
      <c r="D179" s="112" t="s">
        <v>1055</v>
      </c>
      <c r="E179" s="112" t="s">
        <v>882</v>
      </c>
      <c r="F179" s="112" t="s">
        <v>934</v>
      </c>
      <c r="G179" s="114">
        <v>800</v>
      </c>
      <c r="H179" s="94" t="s">
        <v>905</v>
      </c>
      <c r="I179" s="94">
        <v>52</v>
      </c>
      <c r="J179" s="94" t="s">
        <v>889</v>
      </c>
      <c r="K179" s="94" t="s">
        <v>889</v>
      </c>
      <c r="L179" s="94">
        <f>VLOOKUP(A:A,[2]資材単価マスタ202505!C:F,4,FALSE)</f>
        <v>21.3</v>
      </c>
      <c r="M179" s="115">
        <f t="shared" si="2"/>
        <v>17040</v>
      </c>
      <c r="O179" s="104"/>
      <c r="P179" s="105"/>
      <c r="Q179"/>
    </row>
    <row r="180" spans="1:17" ht="18" hidden="1">
      <c r="A180" s="112">
        <v>20240300010</v>
      </c>
      <c r="B180" s="113">
        <f>VLOOKUP(A:A,[2]振替CD変換!B:C,2,FALSE)</f>
        <v>20240300010</v>
      </c>
      <c r="C180" s="112" t="s">
        <v>1017</v>
      </c>
      <c r="D180" s="112" t="s">
        <v>1056</v>
      </c>
      <c r="E180" s="112" t="s">
        <v>1033</v>
      </c>
      <c r="F180" s="112" t="s">
        <v>927</v>
      </c>
      <c r="G180" s="114">
        <v>71000</v>
      </c>
      <c r="H180" s="94" t="s">
        <v>905</v>
      </c>
      <c r="I180" s="94">
        <v>52</v>
      </c>
      <c r="J180" s="94" t="s">
        <v>889</v>
      </c>
      <c r="K180" s="94" t="s">
        <v>889</v>
      </c>
      <c r="L180" s="94">
        <f>VLOOKUP(A:A,[2]資材単価マスタ202505!C:F,4,FALSE)</f>
        <v>10.966129203352073</v>
      </c>
      <c r="M180" s="115">
        <f t="shared" si="2"/>
        <v>778595.17343799723</v>
      </c>
      <c r="O180" s="104"/>
      <c r="P180" s="105"/>
      <c r="Q180"/>
    </row>
    <row r="181" spans="1:17" ht="18" hidden="1">
      <c r="A181" s="112">
        <v>20240300011</v>
      </c>
      <c r="B181" s="113">
        <f>VLOOKUP(A:A,[2]振替CD変換!B:C,2,FALSE)</f>
        <v>20240300011</v>
      </c>
      <c r="C181" s="112" t="s">
        <v>1017</v>
      </c>
      <c r="D181" s="112" t="s">
        <v>1057</v>
      </c>
      <c r="E181" s="112" t="s">
        <v>1033</v>
      </c>
      <c r="F181" s="112" t="s">
        <v>927</v>
      </c>
      <c r="G181" s="114">
        <v>25675</v>
      </c>
      <c r="H181" s="94" t="s">
        <v>905</v>
      </c>
      <c r="I181" s="94">
        <v>52</v>
      </c>
      <c r="J181" s="94" t="s">
        <v>889</v>
      </c>
      <c r="K181" s="94" t="s">
        <v>889</v>
      </c>
      <c r="L181" s="94">
        <f>VLOOKUP(A:A,[2]資材単価マスタ202505!C:F,4,FALSE)</f>
        <v>10.97510151187905</v>
      </c>
      <c r="M181" s="115">
        <f t="shared" si="2"/>
        <v>281785.73131749459</v>
      </c>
      <c r="O181" s="104"/>
      <c r="P181" s="105"/>
      <c r="Q181"/>
    </row>
    <row r="182" spans="1:17" ht="18" hidden="1">
      <c r="A182" s="112">
        <v>20240300012</v>
      </c>
      <c r="B182" s="113">
        <f>VLOOKUP(A:A,[2]振替CD変換!B:C,2,FALSE)</f>
        <v>20240300012</v>
      </c>
      <c r="C182" s="112" t="s">
        <v>1017</v>
      </c>
      <c r="D182" s="112" t="s">
        <v>1058</v>
      </c>
      <c r="E182" s="112" t="s">
        <v>1033</v>
      </c>
      <c r="F182" s="112" t="s">
        <v>927</v>
      </c>
      <c r="G182" s="114">
        <v>36425</v>
      </c>
      <c r="H182" s="94" t="s">
        <v>905</v>
      </c>
      <c r="I182" s="94">
        <v>52</v>
      </c>
      <c r="J182" s="94" t="s">
        <v>889</v>
      </c>
      <c r="K182" s="94" t="s">
        <v>889</v>
      </c>
      <c r="L182" s="94">
        <f>VLOOKUP(A:A,[2]資材単価マスタ202505!C:F,4,FALSE)</f>
        <v>11.278170478170479</v>
      </c>
      <c r="M182" s="115">
        <f t="shared" si="2"/>
        <v>410807.35966735968</v>
      </c>
      <c r="O182" s="104"/>
      <c r="P182" s="105"/>
      <c r="Q182"/>
    </row>
    <row r="183" spans="1:17" ht="18" hidden="1">
      <c r="A183" s="112">
        <v>20240900014</v>
      </c>
      <c r="B183" s="113">
        <f>VLOOKUP(A:A,[2]振替CD変換!B:C,2,FALSE)</f>
        <v>20240900014</v>
      </c>
      <c r="C183" s="112" t="s">
        <v>1017</v>
      </c>
      <c r="D183" s="112" t="s">
        <v>1059</v>
      </c>
      <c r="E183" s="112" t="s">
        <v>882</v>
      </c>
      <c r="F183" s="112" t="s">
        <v>934</v>
      </c>
      <c r="G183" s="114">
        <v>43</v>
      </c>
      <c r="H183" s="94" t="s">
        <v>905</v>
      </c>
      <c r="I183" s="94">
        <v>52</v>
      </c>
      <c r="J183" s="94" t="s">
        <v>889</v>
      </c>
      <c r="K183" s="94" t="s">
        <v>889</v>
      </c>
      <c r="L183" s="94">
        <f>VLOOKUP(A:A,[2]資材単価マスタ202505!C:F,4,FALSE)</f>
        <v>39.299999999999997</v>
      </c>
      <c r="M183" s="115">
        <f t="shared" si="2"/>
        <v>1689.8999999999999</v>
      </c>
      <c r="O183" s="104"/>
      <c r="P183" s="105"/>
      <c r="Q183"/>
    </row>
    <row r="184" spans="1:17" ht="18" hidden="1">
      <c r="A184" s="112">
        <v>20250400028</v>
      </c>
      <c r="B184" s="113">
        <f>VLOOKUP(A:A,[2]振替CD変換!B:C,2,FALSE)</f>
        <v>20250400028</v>
      </c>
      <c r="C184" s="112" t="s">
        <v>1017</v>
      </c>
      <c r="D184" s="112" t="s">
        <v>1060</v>
      </c>
      <c r="E184" s="112" t="s">
        <v>882</v>
      </c>
      <c r="F184" s="112" t="s">
        <v>934</v>
      </c>
      <c r="G184" s="114">
        <v>35</v>
      </c>
      <c r="H184" s="94" t="s">
        <v>905</v>
      </c>
      <c r="I184" s="94">
        <v>52</v>
      </c>
      <c r="J184" s="94" t="s">
        <v>889</v>
      </c>
      <c r="K184" s="94" t="s">
        <v>889</v>
      </c>
      <c r="L184" s="94">
        <f>VLOOKUP(A:A,[2]資材単価マスタ202505!C:F,4,FALSE)</f>
        <v>48</v>
      </c>
      <c r="M184" s="115">
        <f t="shared" si="2"/>
        <v>1680</v>
      </c>
      <c r="O184" s="104"/>
      <c r="P184" s="105"/>
      <c r="Q184"/>
    </row>
    <row r="185" spans="1:17" ht="18" hidden="1">
      <c r="A185" s="112">
        <v>20250400029</v>
      </c>
      <c r="B185" s="113">
        <f>VLOOKUP(A:A,[2]振替CD変換!B:C,2,FALSE)</f>
        <v>20250400029</v>
      </c>
      <c r="C185" s="112" t="s">
        <v>1017</v>
      </c>
      <c r="D185" s="112" t="s">
        <v>1061</v>
      </c>
      <c r="E185" s="112" t="s">
        <v>882</v>
      </c>
      <c r="F185" s="112" t="s">
        <v>934</v>
      </c>
      <c r="G185" s="114">
        <v>115</v>
      </c>
      <c r="H185" s="94" t="s">
        <v>905</v>
      </c>
      <c r="I185" s="94">
        <v>52</v>
      </c>
      <c r="J185" s="94" t="s">
        <v>889</v>
      </c>
      <c r="K185" s="94" t="s">
        <v>889</v>
      </c>
      <c r="L185" s="94">
        <f>VLOOKUP(A:A,[2]資材単価マスタ202505!C:F,4,FALSE)</f>
        <v>59</v>
      </c>
      <c r="M185" s="115">
        <f t="shared" si="2"/>
        <v>6785</v>
      </c>
      <c r="O185" s="104"/>
      <c r="P185" s="105"/>
      <c r="Q185"/>
    </row>
    <row r="186" spans="1:17" ht="18" hidden="1">
      <c r="A186" s="112">
        <v>20250400031</v>
      </c>
      <c r="B186" s="113">
        <f>VLOOKUP(A:A,[2]振替CD変換!B:C,2,FALSE)</f>
        <v>20250400031</v>
      </c>
      <c r="C186" s="112" t="s">
        <v>1017</v>
      </c>
      <c r="D186" s="112" t="s">
        <v>1062</v>
      </c>
      <c r="E186" s="112" t="s">
        <v>882</v>
      </c>
      <c r="F186" s="112" t="s">
        <v>934</v>
      </c>
      <c r="G186" s="114">
        <v>202</v>
      </c>
      <c r="H186" s="94" t="s">
        <v>905</v>
      </c>
      <c r="I186" s="94">
        <v>52</v>
      </c>
      <c r="J186" s="94" t="s">
        <v>889</v>
      </c>
      <c r="K186" s="94" t="s">
        <v>889</v>
      </c>
      <c r="L186" s="94">
        <f>VLOOKUP(A:A,[2]資材単価マスタ202505!C:F,4,FALSE)</f>
        <v>48</v>
      </c>
      <c r="M186" s="115">
        <f t="shared" si="2"/>
        <v>9696</v>
      </c>
      <c r="O186" s="104"/>
      <c r="P186" s="105"/>
      <c r="Q186"/>
    </row>
    <row r="187" spans="1:17" ht="18" hidden="1">
      <c r="A187" s="112">
        <v>20250400032</v>
      </c>
      <c r="B187" s="113">
        <f>VLOOKUP(A:A,[2]振替CD変換!B:C,2,FALSE)</f>
        <v>20250400032</v>
      </c>
      <c r="C187" s="112" t="s">
        <v>1017</v>
      </c>
      <c r="D187" s="112" t="s">
        <v>1063</v>
      </c>
      <c r="E187" s="112" t="s">
        <v>882</v>
      </c>
      <c r="F187" s="112" t="s">
        <v>934</v>
      </c>
      <c r="G187" s="114">
        <v>10</v>
      </c>
      <c r="H187" s="94" t="s">
        <v>905</v>
      </c>
      <c r="I187" s="94">
        <v>52</v>
      </c>
      <c r="J187" s="94" t="s">
        <v>889</v>
      </c>
      <c r="K187" s="94" t="s">
        <v>889</v>
      </c>
      <c r="L187" s="94">
        <f>VLOOKUP(A:A,[2]資材単価マスタ202505!C:F,4,FALSE)</f>
        <v>59</v>
      </c>
      <c r="M187" s="115">
        <f t="shared" si="2"/>
        <v>590</v>
      </c>
      <c r="O187" s="104"/>
      <c r="P187" s="105"/>
      <c r="Q187"/>
    </row>
    <row r="188" spans="1:17" ht="18" hidden="1">
      <c r="A188" s="112">
        <v>20250400033</v>
      </c>
      <c r="B188" s="113">
        <f>VLOOKUP(A:A,[2]振替CD変換!B:C,2,FALSE)</f>
        <v>20250400033</v>
      </c>
      <c r="C188" s="112" t="s">
        <v>1017</v>
      </c>
      <c r="D188" s="112" t="s">
        <v>1064</v>
      </c>
      <c r="E188" s="112" t="s">
        <v>882</v>
      </c>
      <c r="F188" s="112" t="s">
        <v>934</v>
      </c>
      <c r="G188" s="114">
        <v>11</v>
      </c>
      <c r="H188" s="94" t="s">
        <v>905</v>
      </c>
      <c r="I188" s="94">
        <v>52</v>
      </c>
      <c r="J188" s="94" t="s">
        <v>889</v>
      </c>
      <c r="K188" s="94" t="s">
        <v>889</v>
      </c>
      <c r="L188" s="94">
        <f>VLOOKUP(A:A,[2]資材単価マスタ202505!C:F,4,FALSE)</f>
        <v>77</v>
      </c>
      <c r="M188" s="115">
        <f t="shared" si="2"/>
        <v>847</v>
      </c>
      <c r="O188" s="104"/>
      <c r="P188" s="105"/>
      <c r="Q188"/>
    </row>
    <row r="189" spans="1:17" ht="18" hidden="1">
      <c r="A189" s="112">
        <v>20020400014</v>
      </c>
      <c r="B189" s="113">
        <f>VLOOKUP(A:A,[2]振替CD変換!B:C,2,FALSE)</f>
        <v>20020400014</v>
      </c>
      <c r="C189" s="112" t="s">
        <v>866</v>
      </c>
      <c r="D189" s="112" t="s">
        <v>530</v>
      </c>
      <c r="E189" s="112" t="s">
        <v>882</v>
      </c>
      <c r="F189" s="112" t="s">
        <v>907</v>
      </c>
      <c r="G189" s="114">
        <v>92</v>
      </c>
      <c r="H189" s="94" t="s">
        <v>869</v>
      </c>
      <c r="I189" s="94">
        <v>3</v>
      </c>
      <c r="J189" s="94" t="s">
        <v>901</v>
      </c>
      <c r="K189" s="94" t="s">
        <v>869</v>
      </c>
      <c r="M189" s="115">
        <f t="shared" si="2"/>
        <v>0</v>
      </c>
      <c r="O189" s="104" t="s">
        <v>871</v>
      </c>
      <c r="P189" s="105"/>
      <c r="Q189"/>
    </row>
    <row r="190" spans="1:17" ht="18" hidden="1">
      <c r="A190" s="112">
        <v>20040500003</v>
      </c>
      <c r="B190" s="113">
        <f>VLOOKUP(A:A,[2]振替CD変換!B:C,2,FALSE)</f>
        <v>20040500003</v>
      </c>
      <c r="C190" s="112" t="s">
        <v>866</v>
      </c>
      <c r="D190" s="112" t="s">
        <v>491</v>
      </c>
      <c r="E190" s="112" t="s">
        <v>882</v>
      </c>
      <c r="F190" s="112" t="s">
        <v>868</v>
      </c>
      <c r="G190" s="114">
        <v>3</v>
      </c>
      <c r="H190" s="94" t="s">
        <v>869</v>
      </c>
      <c r="I190" s="94">
        <v>3</v>
      </c>
      <c r="J190" s="94" t="s">
        <v>901</v>
      </c>
      <c r="K190" s="94" t="s">
        <v>869</v>
      </c>
      <c r="M190" s="115">
        <f t="shared" si="2"/>
        <v>0</v>
      </c>
      <c r="O190" s="104" t="s">
        <v>871</v>
      </c>
      <c r="P190" s="105"/>
      <c r="Q190"/>
    </row>
    <row r="191" spans="1:17" ht="18" hidden="1">
      <c r="A191" s="112">
        <v>20041100007</v>
      </c>
      <c r="B191" s="113">
        <f>VLOOKUP(A:A,[2]振替CD変換!B:C,2,FALSE)</f>
        <v>20041100007</v>
      </c>
      <c r="C191" s="112" t="s">
        <v>866</v>
      </c>
      <c r="D191" s="112" t="s">
        <v>533</v>
      </c>
      <c r="E191" s="112" t="s">
        <v>882</v>
      </c>
      <c r="F191" s="112" t="s">
        <v>907</v>
      </c>
      <c r="G191" s="114">
        <v>7</v>
      </c>
      <c r="H191" s="94" t="s">
        <v>869</v>
      </c>
      <c r="I191" s="94">
        <v>3</v>
      </c>
      <c r="J191" s="94" t="s">
        <v>901</v>
      </c>
      <c r="K191" s="94" t="s">
        <v>869</v>
      </c>
      <c r="M191" s="115">
        <f t="shared" si="2"/>
        <v>0</v>
      </c>
      <c r="O191" s="104" t="s">
        <v>871</v>
      </c>
      <c r="P191" s="105"/>
      <c r="Q191"/>
    </row>
    <row r="192" spans="1:17" ht="18" hidden="1">
      <c r="A192" s="112">
        <v>20050300004</v>
      </c>
      <c r="B192" s="113">
        <f>VLOOKUP(A:A,[2]振替CD変換!B:C,2,FALSE)</f>
        <v>20050300004</v>
      </c>
      <c r="C192" s="112" t="s">
        <v>866</v>
      </c>
      <c r="D192" s="112" t="s">
        <v>493</v>
      </c>
      <c r="E192" s="112" t="s">
        <v>882</v>
      </c>
      <c r="F192" s="112" t="s">
        <v>914</v>
      </c>
      <c r="G192" s="114">
        <v>5</v>
      </c>
      <c r="H192" s="94" t="s">
        <v>869</v>
      </c>
      <c r="I192" s="94">
        <v>1</v>
      </c>
      <c r="J192" s="94" t="s">
        <v>870</v>
      </c>
      <c r="K192" s="94" t="s">
        <v>869</v>
      </c>
      <c r="M192" s="115">
        <f t="shared" si="2"/>
        <v>0</v>
      </c>
      <c r="O192" s="104" t="s">
        <v>871</v>
      </c>
      <c r="P192" s="105"/>
      <c r="Q192"/>
    </row>
    <row r="193" spans="1:17" ht="18" hidden="1">
      <c r="A193" s="112">
        <v>20050700013</v>
      </c>
      <c r="B193" s="113">
        <f>VLOOKUP(A:A,[2]振替CD変換!B:C,2,FALSE)</f>
        <v>20050700013</v>
      </c>
      <c r="C193" s="112" t="s">
        <v>866</v>
      </c>
      <c r="D193" s="112" t="s">
        <v>207</v>
      </c>
      <c r="E193" s="112" t="s">
        <v>882</v>
      </c>
      <c r="F193" s="112" t="s">
        <v>1065</v>
      </c>
      <c r="G193" s="114">
        <v>88</v>
      </c>
      <c r="H193" s="94" t="s">
        <v>869</v>
      </c>
      <c r="I193" s="94">
        <v>1</v>
      </c>
      <c r="J193" s="94" t="s">
        <v>870</v>
      </c>
      <c r="K193" s="94" t="s">
        <v>869</v>
      </c>
      <c r="M193" s="115">
        <f t="shared" si="2"/>
        <v>0</v>
      </c>
      <c r="O193" s="104" t="s">
        <v>871</v>
      </c>
      <c r="P193" s="105"/>
      <c r="Q193"/>
    </row>
    <row r="194" spans="1:17" ht="18" hidden="1">
      <c r="A194" s="112">
        <v>20051200005</v>
      </c>
      <c r="B194" s="113">
        <f>VLOOKUP(A:A,[2]振替CD変換!B:C,2,FALSE)</f>
        <v>20051200005</v>
      </c>
      <c r="C194" s="112" t="s">
        <v>866</v>
      </c>
      <c r="D194" s="112" t="s">
        <v>209</v>
      </c>
      <c r="E194" s="112" t="s">
        <v>882</v>
      </c>
      <c r="F194" s="112" t="s">
        <v>1065</v>
      </c>
      <c r="G194" s="114">
        <v>245</v>
      </c>
      <c r="H194" s="94" t="s">
        <v>869</v>
      </c>
      <c r="I194" s="94">
        <v>1</v>
      </c>
      <c r="J194" s="94" t="s">
        <v>870</v>
      </c>
      <c r="K194" s="94" t="s">
        <v>869</v>
      </c>
      <c r="M194" s="115">
        <f t="shared" ref="M194:M257" si="3">G194*L194</f>
        <v>0</v>
      </c>
      <c r="O194" s="104" t="s">
        <v>871</v>
      </c>
      <c r="P194" s="105"/>
      <c r="Q194"/>
    </row>
    <row r="195" spans="1:17" ht="18" hidden="1">
      <c r="A195" s="112">
        <v>20051200013</v>
      </c>
      <c r="B195" s="113">
        <f>VLOOKUP(A:A,[2]振替CD変換!B:C,2,FALSE)</f>
        <v>20051200013</v>
      </c>
      <c r="C195" s="112" t="s">
        <v>866</v>
      </c>
      <c r="D195" s="112" t="s">
        <v>210</v>
      </c>
      <c r="E195" s="112" t="s">
        <v>882</v>
      </c>
      <c r="F195" s="112" t="s">
        <v>900</v>
      </c>
      <c r="G195" s="114">
        <v>121</v>
      </c>
      <c r="H195" s="94" t="s">
        <v>869</v>
      </c>
      <c r="I195" s="94">
        <v>1</v>
      </c>
      <c r="J195" s="94" t="s">
        <v>870</v>
      </c>
      <c r="K195" s="94" t="s">
        <v>869</v>
      </c>
      <c r="M195" s="115">
        <f t="shared" si="3"/>
        <v>0</v>
      </c>
      <c r="O195" s="104" t="s">
        <v>871</v>
      </c>
      <c r="P195" s="105"/>
      <c r="Q195"/>
    </row>
    <row r="196" spans="1:17" ht="18" hidden="1">
      <c r="A196" s="112">
        <v>20060200007</v>
      </c>
      <c r="B196" s="113">
        <f>VLOOKUP(A:A,[2]振替CD変換!B:C,2,FALSE)</f>
        <v>20060200007</v>
      </c>
      <c r="C196" s="112" t="s">
        <v>866</v>
      </c>
      <c r="D196" s="112" t="s">
        <v>214</v>
      </c>
      <c r="E196" s="112" t="s">
        <v>882</v>
      </c>
      <c r="F196" s="112" t="s">
        <v>868</v>
      </c>
      <c r="G196" s="114">
        <v>274</v>
      </c>
      <c r="H196" s="94" t="s">
        <v>869</v>
      </c>
      <c r="I196" s="94">
        <v>1</v>
      </c>
      <c r="J196" s="94" t="s">
        <v>870</v>
      </c>
      <c r="K196" s="94" t="s">
        <v>869</v>
      </c>
      <c r="M196" s="115">
        <f t="shared" si="3"/>
        <v>0</v>
      </c>
      <c r="O196" s="104" t="s">
        <v>871</v>
      </c>
      <c r="P196" s="105"/>
      <c r="Q196"/>
    </row>
    <row r="197" spans="1:17" ht="18" hidden="1">
      <c r="A197" s="112">
        <v>20060800006</v>
      </c>
      <c r="B197" s="113">
        <f>VLOOKUP(A:A,[2]振替CD変換!B:C,2,FALSE)</f>
        <v>20060800006</v>
      </c>
      <c r="C197" s="112" t="s">
        <v>866</v>
      </c>
      <c r="D197" s="112" t="s">
        <v>216</v>
      </c>
      <c r="E197" s="112" t="s">
        <v>882</v>
      </c>
      <c r="F197" s="112" t="s">
        <v>907</v>
      </c>
      <c r="G197" s="114">
        <v>2853</v>
      </c>
      <c r="H197" s="94" t="s">
        <v>869</v>
      </c>
      <c r="I197" s="94">
        <v>2</v>
      </c>
      <c r="J197" s="94" t="s">
        <v>1066</v>
      </c>
      <c r="K197" s="94" t="s">
        <v>869</v>
      </c>
      <c r="M197" s="115">
        <f t="shared" si="3"/>
        <v>0</v>
      </c>
      <c r="O197" s="104" t="s">
        <v>871</v>
      </c>
      <c r="P197" s="105"/>
      <c r="Q197"/>
    </row>
    <row r="198" spans="1:17" ht="18" hidden="1">
      <c r="A198" s="112">
        <v>20061000003</v>
      </c>
      <c r="B198" s="113">
        <f>VLOOKUP(A:A,[2]振替CD変換!B:C,2,FALSE)</f>
        <v>20061000003</v>
      </c>
      <c r="C198" s="112" t="s">
        <v>866</v>
      </c>
      <c r="D198" s="112" t="s">
        <v>495</v>
      </c>
      <c r="E198" s="112" t="s">
        <v>1067</v>
      </c>
      <c r="F198" s="112" t="s">
        <v>868</v>
      </c>
      <c r="G198" s="114">
        <v>9</v>
      </c>
      <c r="H198" s="94" t="s">
        <v>869</v>
      </c>
      <c r="I198" s="94">
        <v>3</v>
      </c>
      <c r="J198" s="94" t="s">
        <v>901</v>
      </c>
      <c r="K198" s="94" t="s">
        <v>869</v>
      </c>
      <c r="M198" s="115">
        <f t="shared" si="3"/>
        <v>0</v>
      </c>
      <c r="O198" s="104" t="s">
        <v>871</v>
      </c>
      <c r="P198" s="105"/>
      <c r="Q198"/>
    </row>
    <row r="199" spans="1:17" ht="18" hidden="1">
      <c r="A199" s="112">
        <v>20061200012</v>
      </c>
      <c r="B199" s="113">
        <f>VLOOKUP(A:A,[2]振替CD変換!B:C,2,FALSE)</f>
        <v>20061200012</v>
      </c>
      <c r="C199" s="112" t="s">
        <v>866</v>
      </c>
      <c r="D199" s="112" t="s">
        <v>222</v>
      </c>
      <c r="E199" s="112" t="s">
        <v>882</v>
      </c>
      <c r="F199" s="112" t="s">
        <v>868</v>
      </c>
      <c r="G199" s="114">
        <v>607</v>
      </c>
      <c r="H199" s="94" t="s">
        <v>869</v>
      </c>
      <c r="I199" s="94">
        <v>1</v>
      </c>
      <c r="J199" s="94" t="s">
        <v>870</v>
      </c>
      <c r="K199" s="94" t="s">
        <v>869</v>
      </c>
      <c r="M199" s="115">
        <f t="shared" si="3"/>
        <v>0</v>
      </c>
      <c r="O199" s="104" t="s">
        <v>871</v>
      </c>
      <c r="P199" s="105"/>
      <c r="Q199"/>
    </row>
    <row r="200" spans="1:17" ht="18" hidden="1">
      <c r="A200" s="112">
        <v>20061200018</v>
      </c>
      <c r="B200" s="113">
        <f>VLOOKUP(A:A,[2]振替CD変換!B:C,2,FALSE)</f>
        <v>20061200018</v>
      </c>
      <c r="C200" s="112" t="s">
        <v>866</v>
      </c>
      <c r="D200" s="112" t="s">
        <v>537</v>
      </c>
      <c r="E200" s="112" t="s">
        <v>882</v>
      </c>
      <c r="F200" s="112" t="s">
        <v>868</v>
      </c>
      <c r="G200" s="114">
        <v>4238</v>
      </c>
      <c r="H200" s="94" t="s">
        <v>869</v>
      </c>
      <c r="I200" s="94">
        <v>2</v>
      </c>
      <c r="J200" s="94" t="s">
        <v>1066</v>
      </c>
      <c r="K200" s="94" t="s">
        <v>869</v>
      </c>
      <c r="M200" s="115">
        <f t="shared" si="3"/>
        <v>0</v>
      </c>
      <c r="O200" s="104" t="s">
        <v>871</v>
      </c>
      <c r="P200" s="105"/>
      <c r="Q200"/>
    </row>
    <row r="201" spans="1:17" ht="18" hidden="1">
      <c r="A201" s="112">
        <v>20061200019</v>
      </c>
      <c r="B201" s="113">
        <f>VLOOKUP(A:A,[2]振替CD変換!B:C,2,FALSE)</f>
        <v>20061200019</v>
      </c>
      <c r="C201" s="112" t="s">
        <v>866</v>
      </c>
      <c r="D201" s="112" t="s">
        <v>538</v>
      </c>
      <c r="E201" s="112" t="s">
        <v>882</v>
      </c>
      <c r="F201" s="112" t="s">
        <v>868</v>
      </c>
      <c r="G201" s="114">
        <v>38</v>
      </c>
      <c r="H201" s="94" t="s">
        <v>869</v>
      </c>
      <c r="I201" s="94">
        <v>2</v>
      </c>
      <c r="J201" s="94" t="s">
        <v>1066</v>
      </c>
      <c r="K201" s="94" t="s">
        <v>869</v>
      </c>
      <c r="M201" s="115">
        <f t="shared" si="3"/>
        <v>0</v>
      </c>
      <c r="O201" s="104" t="s">
        <v>871</v>
      </c>
      <c r="P201" s="105"/>
      <c r="Q201"/>
    </row>
    <row r="202" spans="1:17" ht="18" hidden="1">
      <c r="A202" s="112">
        <v>20061200026</v>
      </c>
      <c r="B202" s="113">
        <f>VLOOKUP(A:A,[2]振替CD変換!B:C,2,FALSE)</f>
        <v>20061200026</v>
      </c>
      <c r="C202" s="112" t="s">
        <v>866</v>
      </c>
      <c r="D202" s="112" t="s">
        <v>539</v>
      </c>
      <c r="E202" s="112" t="s">
        <v>882</v>
      </c>
      <c r="F202" s="112" t="s">
        <v>868</v>
      </c>
      <c r="G202" s="114">
        <v>2132</v>
      </c>
      <c r="H202" s="94" t="s">
        <v>869</v>
      </c>
      <c r="I202" s="94">
        <v>2</v>
      </c>
      <c r="J202" s="94" t="s">
        <v>1066</v>
      </c>
      <c r="K202" s="94" t="s">
        <v>869</v>
      </c>
      <c r="M202" s="115">
        <f t="shared" si="3"/>
        <v>0</v>
      </c>
      <c r="O202" s="104" t="s">
        <v>871</v>
      </c>
      <c r="P202" s="105"/>
      <c r="Q202"/>
    </row>
    <row r="203" spans="1:17" ht="18" hidden="1">
      <c r="A203" s="112">
        <v>20070300033</v>
      </c>
      <c r="B203" s="113">
        <f>VLOOKUP(A:A,[2]振替CD変換!B:C,2,FALSE)</f>
        <v>20070300033</v>
      </c>
      <c r="C203" s="112" t="s">
        <v>866</v>
      </c>
      <c r="D203" s="112" t="s">
        <v>227</v>
      </c>
      <c r="E203" s="112" t="s">
        <v>882</v>
      </c>
      <c r="F203" s="112" t="s">
        <v>1065</v>
      </c>
      <c r="G203" s="114">
        <v>2497</v>
      </c>
      <c r="H203" s="94" t="s">
        <v>869</v>
      </c>
      <c r="I203" s="94">
        <v>1</v>
      </c>
      <c r="J203" s="94" t="s">
        <v>870</v>
      </c>
      <c r="K203" s="94" t="s">
        <v>869</v>
      </c>
      <c r="M203" s="115">
        <f t="shared" si="3"/>
        <v>0</v>
      </c>
      <c r="O203" s="104" t="s">
        <v>871</v>
      </c>
      <c r="P203" s="105"/>
      <c r="Q203"/>
    </row>
    <row r="204" spans="1:17" ht="18" hidden="1">
      <c r="A204" s="112">
        <v>20071000005</v>
      </c>
      <c r="B204" s="113">
        <f>VLOOKUP(A:A,[2]振替CD変換!B:C,2,FALSE)</f>
        <v>20071000005</v>
      </c>
      <c r="C204" s="112" t="s">
        <v>866</v>
      </c>
      <c r="D204" s="112" t="s">
        <v>233</v>
      </c>
      <c r="E204" s="112" t="s">
        <v>882</v>
      </c>
      <c r="F204" s="112" t="s">
        <v>907</v>
      </c>
      <c r="G204" s="114">
        <v>9894</v>
      </c>
      <c r="H204" s="94" t="s">
        <v>869</v>
      </c>
      <c r="I204" s="94">
        <v>1</v>
      </c>
      <c r="J204" s="94" t="s">
        <v>870</v>
      </c>
      <c r="K204" s="94" t="s">
        <v>869</v>
      </c>
      <c r="M204" s="115">
        <f t="shared" si="3"/>
        <v>0</v>
      </c>
      <c r="O204" s="104" t="s">
        <v>871</v>
      </c>
      <c r="P204" s="105"/>
      <c r="Q204"/>
    </row>
    <row r="205" spans="1:17" ht="18" hidden="1">
      <c r="A205" s="112">
        <v>20071000014</v>
      </c>
      <c r="B205" s="113">
        <f>VLOOKUP(A:A,[2]振替CD変換!B:C,2,FALSE)</f>
        <v>20071000014</v>
      </c>
      <c r="C205" s="112" t="s">
        <v>866</v>
      </c>
      <c r="D205" s="112" t="s">
        <v>234</v>
      </c>
      <c r="E205" s="112" t="s">
        <v>882</v>
      </c>
      <c r="F205" s="112" t="s">
        <v>907</v>
      </c>
      <c r="G205" s="114">
        <v>1781</v>
      </c>
      <c r="H205" s="94" t="s">
        <v>869</v>
      </c>
      <c r="I205" s="94">
        <v>1</v>
      </c>
      <c r="J205" s="94" t="s">
        <v>870</v>
      </c>
      <c r="K205" s="94" t="s">
        <v>869</v>
      </c>
      <c r="M205" s="115">
        <f t="shared" si="3"/>
        <v>0</v>
      </c>
      <c r="O205" s="104" t="s">
        <v>871</v>
      </c>
      <c r="P205" s="105"/>
      <c r="Q205"/>
    </row>
    <row r="206" spans="1:17" ht="18" hidden="1">
      <c r="A206" s="112">
        <v>20071100007</v>
      </c>
      <c r="B206" s="113">
        <f>VLOOKUP(A:A,[2]振替CD変換!B:C,2,FALSE)</f>
        <v>20071100007</v>
      </c>
      <c r="C206" s="112" t="s">
        <v>866</v>
      </c>
      <c r="D206" s="112" t="s">
        <v>237</v>
      </c>
      <c r="E206" s="112" t="s">
        <v>882</v>
      </c>
      <c r="F206" s="112" t="s">
        <v>900</v>
      </c>
      <c r="G206" s="114">
        <v>110</v>
      </c>
      <c r="H206" s="94" t="s">
        <v>869</v>
      </c>
      <c r="I206" s="94">
        <v>1</v>
      </c>
      <c r="J206" s="94" t="s">
        <v>870</v>
      </c>
      <c r="K206" s="94" t="s">
        <v>869</v>
      </c>
      <c r="M206" s="115">
        <f t="shared" si="3"/>
        <v>0</v>
      </c>
      <c r="O206" s="104" t="s">
        <v>871</v>
      </c>
      <c r="P206" s="105"/>
      <c r="Q206"/>
    </row>
    <row r="207" spans="1:17" ht="18" hidden="1">
      <c r="A207" s="112">
        <v>20071100028</v>
      </c>
      <c r="B207" s="113">
        <f>VLOOKUP(A:A,[2]振替CD変換!B:C,2,FALSE)</f>
        <v>20071100028</v>
      </c>
      <c r="C207" s="112" t="s">
        <v>866</v>
      </c>
      <c r="D207" s="112" t="s">
        <v>244</v>
      </c>
      <c r="E207" s="112" t="s">
        <v>882</v>
      </c>
      <c r="F207" s="112" t="s">
        <v>868</v>
      </c>
      <c r="G207" s="114">
        <v>205</v>
      </c>
      <c r="H207" s="94" t="s">
        <v>869</v>
      </c>
      <c r="I207" s="94">
        <v>1</v>
      </c>
      <c r="J207" s="94" t="s">
        <v>870</v>
      </c>
      <c r="K207" s="94" t="s">
        <v>869</v>
      </c>
      <c r="M207" s="115">
        <f t="shared" si="3"/>
        <v>0</v>
      </c>
      <c r="O207" s="104" t="s">
        <v>871</v>
      </c>
      <c r="P207" s="105"/>
      <c r="Q207"/>
    </row>
    <row r="208" spans="1:17" ht="18" hidden="1">
      <c r="A208" s="112">
        <v>20071200005</v>
      </c>
      <c r="B208" s="113">
        <f>VLOOKUP(A:A,[2]振替CD変換!B:C,2,FALSE)</f>
        <v>20071200005</v>
      </c>
      <c r="C208" s="112" t="s">
        <v>866</v>
      </c>
      <c r="D208" s="112" t="s">
        <v>245</v>
      </c>
      <c r="E208" s="112" t="s">
        <v>882</v>
      </c>
      <c r="F208" s="112" t="s">
        <v>907</v>
      </c>
      <c r="G208" s="114">
        <v>8585</v>
      </c>
      <c r="H208" s="94" t="s">
        <v>869</v>
      </c>
      <c r="I208" s="94">
        <v>1</v>
      </c>
      <c r="J208" s="94" t="s">
        <v>870</v>
      </c>
      <c r="K208" s="94" t="s">
        <v>869</v>
      </c>
      <c r="M208" s="115">
        <f t="shared" si="3"/>
        <v>0</v>
      </c>
      <c r="O208" s="104" t="s">
        <v>871</v>
      </c>
      <c r="P208" s="105"/>
      <c r="Q208"/>
    </row>
    <row r="209" spans="1:17" ht="18" hidden="1">
      <c r="A209" s="112">
        <v>20080100003</v>
      </c>
      <c r="B209" s="113">
        <f>VLOOKUP(A:A,[2]振替CD変換!B:C,2,FALSE)</f>
        <v>20080100003</v>
      </c>
      <c r="C209" s="112" t="s">
        <v>866</v>
      </c>
      <c r="D209" s="112" t="s">
        <v>246</v>
      </c>
      <c r="E209" s="112" t="s">
        <v>882</v>
      </c>
      <c r="F209" s="112" t="s">
        <v>907</v>
      </c>
      <c r="G209" s="114">
        <v>1200</v>
      </c>
      <c r="H209" s="94" t="s">
        <v>869</v>
      </c>
      <c r="I209" s="94">
        <v>1</v>
      </c>
      <c r="J209" s="94" t="s">
        <v>870</v>
      </c>
      <c r="K209" s="94" t="s">
        <v>869</v>
      </c>
      <c r="M209" s="115">
        <f t="shared" si="3"/>
        <v>0</v>
      </c>
      <c r="O209" s="104" t="s">
        <v>871</v>
      </c>
      <c r="P209" s="105"/>
      <c r="Q209"/>
    </row>
    <row r="210" spans="1:17" ht="18" hidden="1">
      <c r="A210" s="112">
        <v>20080100023</v>
      </c>
      <c r="B210" s="113">
        <f>VLOOKUP(A:A,[2]振替CD変換!B:C,2,FALSE)</f>
        <v>20080100023</v>
      </c>
      <c r="C210" s="112" t="s">
        <v>866</v>
      </c>
      <c r="D210" s="112" t="s">
        <v>248</v>
      </c>
      <c r="E210" s="112" t="s">
        <v>882</v>
      </c>
      <c r="F210" s="112" t="s">
        <v>907</v>
      </c>
      <c r="G210" s="114">
        <v>8681</v>
      </c>
      <c r="H210" s="94" t="s">
        <v>869</v>
      </c>
      <c r="I210" s="94">
        <v>1</v>
      </c>
      <c r="J210" s="94" t="s">
        <v>870</v>
      </c>
      <c r="K210" s="94" t="s">
        <v>869</v>
      </c>
      <c r="M210" s="115">
        <f t="shared" si="3"/>
        <v>0</v>
      </c>
      <c r="O210" s="104" t="s">
        <v>871</v>
      </c>
      <c r="P210" s="105"/>
      <c r="Q210"/>
    </row>
    <row r="211" spans="1:17" ht="18" hidden="1">
      <c r="A211" s="112">
        <v>20080300003</v>
      </c>
      <c r="B211" s="113">
        <f>VLOOKUP(A:A,[2]振替CD変換!B:C,2,FALSE)</f>
        <v>20080300003</v>
      </c>
      <c r="C211" s="112" t="s">
        <v>866</v>
      </c>
      <c r="D211" s="112" t="s">
        <v>249</v>
      </c>
      <c r="E211" s="112" t="s">
        <v>882</v>
      </c>
      <c r="F211" s="112" t="s">
        <v>907</v>
      </c>
      <c r="G211" s="114">
        <v>510</v>
      </c>
      <c r="H211" s="94" t="s">
        <v>869</v>
      </c>
      <c r="I211" s="94">
        <v>1</v>
      </c>
      <c r="J211" s="94" t="s">
        <v>870</v>
      </c>
      <c r="K211" s="94" t="s">
        <v>869</v>
      </c>
      <c r="M211" s="115">
        <f t="shared" si="3"/>
        <v>0</v>
      </c>
      <c r="O211" s="104" t="s">
        <v>871</v>
      </c>
      <c r="P211" s="105"/>
      <c r="Q211"/>
    </row>
    <row r="212" spans="1:17" ht="18">
      <c r="A212" s="112">
        <v>20080500020</v>
      </c>
      <c r="B212" s="113">
        <f>VLOOKUP(A:A,[2]振替CD変換!B:C,2,FALSE)</f>
        <v>20080500020</v>
      </c>
      <c r="C212" s="112" t="s">
        <v>866</v>
      </c>
      <c r="D212" s="112" t="s">
        <v>1068</v>
      </c>
      <c r="E212" s="112" t="s">
        <v>882</v>
      </c>
      <c r="F212" s="112" t="s">
        <v>1069</v>
      </c>
      <c r="G212" s="114">
        <v>128</v>
      </c>
      <c r="H212" s="94" t="s">
        <v>1070</v>
      </c>
      <c r="I212" s="94">
        <v>6</v>
      </c>
      <c r="J212" s="94" t="s">
        <v>1071</v>
      </c>
      <c r="K212" s="94" t="s">
        <v>1071</v>
      </c>
      <c r="L212" s="116">
        <f>VLOOKUP(B:B,[2]販促物単価マスタ202505!A:C,3,FALSE)</f>
        <v>24</v>
      </c>
      <c r="M212" s="115">
        <f t="shared" si="3"/>
        <v>3072</v>
      </c>
      <c r="O212" s="104"/>
      <c r="P212" s="105"/>
      <c r="Q212"/>
    </row>
    <row r="213" spans="1:17" ht="18">
      <c r="A213" s="112">
        <v>20080700005</v>
      </c>
      <c r="B213" s="113">
        <f>VLOOKUP(A:A,[2]振替CD変換!B:C,2,FALSE)</f>
        <v>20080700005</v>
      </c>
      <c r="C213" s="112" t="s">
        <v>866</v>
      </c>
      <c r="D213" s="112" t="s">
        <v>1072</v>
      </c>
      <c r="E213" s="112" t="s">
        <v>882</v>
      </c>
      <c r="F213" s="112" t="s">
        <v>1069</v>
      </c>
      <c r="G213" s="114">
        <v>138</v>
      </c>
      <c r="H213" s="94" t="s">
        <v>1070</v>
      </c>
      <c r="I213" s="94">
        <v>6</v>
      </c>
      <c r="J213" s="94" t="s">
        <v>1071</v>
      </c>
      <c r="K213" s="94" t="s">
        <v>1071</v>
      </c>
      <c r="L213" s="116">
        <f>VLOOKUP(B:B,[2]販促物単価マスタ202505!A:C,3,FALSE)</f>
        <v>20.3</v>
      </c>
      <c r="M213" s="115">
        <f t="shared" si="3"/>
        <v>2801.4</v>
      </c>
      <c r="O213" s="104"/>
      <c r="P213" s="105"/>
      <c r="Q213"/>
    </row>
    <row r="214" spans="1:17" ht="18" hidden="1">
      <c r="A214" s="112">
        <v>20080700007</v>
      </c>
      <c r="B214" s="113">
        <f>VLOOKUP(A:A,[2]振替CD変換!B:C,2,FALSE)</f>
        <v>20080700007</v>
      </c>
      <c r="C214" s="112" t="s">
        <v>866</v>
      </c>
      <c r="D214" s="112" t="s">
        <v>790</v>
      </c>
      <c r="E214" s="112" t="s">
        <v>882</v>
      </c>
      <c r="F214" s="112" t="s">
        <v>868</v>
      </c>
      <c r="G214" s="114">
        <v>336</v>
      </c>
      <c r="H214" s="94" t="s">
        <v>869</v>
      </c>
      <c r="I214" s="94">
        <v>1</v>
      </c>
      <c r="J214" s="94" t="s">
        <v>870</v>
      </c>
      <c r="K214" s="94" t="s">
        <v>869</v>
      </c>
      <c r="M214" s="115">
        <f t="shared" si="3"/>
        <v>0</v>
      </c>
      <c r="O214" s="104" t="s">
        <v>871</v>
      </c>
      <c r="P214" s="105"/>
      <c r="Q214"/>
    </row>
    <row r="215" spans="1:17" ht="18" hidden="1">
      <c r="A215" s="112">
        <v>20080700011</v>
      </c>
      <c r="B215" s="113">
        <f>VLOOKUP(A:A,[2]振替CD変換!B:C,2,FALSE)</f>
        <v>20080700011</v>
      </c>
      <c r="C215" s="112" t="s">
        <v>866</v>
      </c>
      <c r="D215" s="112" t="s">
        <v>254</v>
      </c>
      <c r="E215" s="112" t="s">
        <v>882</v>
      </c>
      <c r="F215" s="112" t="s">
        <v>907</v>
      </c>
      <c r="G215" s="114">
        <v>9398</v>
      </c>
      <c r="H215" s="94" t="s">
        <v>869</v>
      </c>
      <c r="I215" s="94">
        <v>1</v>
      </c>
      <c r="J215" s="94" t="s">
        <v>870</v>
      </c>
      <c r="K215" s="94" t="s">
        <v>869</v>
      </c>
      <c r="M215" s="115">
        <f t="shared" si="3"/>
        <v>0</v>
      </c>
      <c r="O215" s="104" t="s">
        <v>871</v>
      </c>
      <c r="P215" s="105"/>
      <c r="Q215"/>
    </row>
    <row r="216" spans="1:17" ht="18" hidden="1">
      <c r="A216" s="112">
        <v>20080700014</v>
      </c>
      <c r="B216" s="113">
        <f>VLOOKUP(A:A,[2]振替CD変換!B:C,2,FALSE)</f>
        <v>20080700014</v>
      </c>
      <c r="C216" s="112" t="s">
        <v>866</v>
      </c>
      <c r="D216" s="112" t="s">
        <v>256</v>
      </c>
      <c r="E216" s="112" t="s">
        <v>882</v>
      </c>
      <c r="F216" s="112" t="s">
        <v>907</v>
      </c>
      <c r="G216" s="114">
        <v>52</v>
      </c>
      <c r="H216" s="94" t="s">
        <v>869</v>
      </c>
      <c r="I216" s="94">
        <v>1</v>
      </c>
      <c r="J216" s="94" t="s">
        <v>870</v>
      </c>
      <c r="K216" s="94" t="s">
        <v>869</v>
      </c>
      <c r="M216" s="115">
        <f t="shared" si="3"/>
        <v>0</v>
      </c>
      <c r="O216" s="104" t="s">
        <v>871</v>
      </c>
      <c r="P216" s="105"/>
      <c r="Q216"/>
    </row>
    <row r="217" spans="1:17" ht="18" hidden="1">
      <c r="A217" s="112">
        <v>20080800002</v>
      </c>
      <c r="B217" s="113">
        <f>VLOOKUP(A:A,[2]振替CD変換!B:C,2,FALSE)</f>
        <v>20080800002</v>
      </c>
      <c r="C217" s="112" t="s">
        <v>866</v>
      </c>
      <c r="D217" s="112" t="s">
        <v>258</v>
      </c>
      <c r="E217" s="112" t="s">
        <v>1073</v>
      </c>
      <c r="F217" s="112" t="s">
        <v>1065</v>
      </c>
      <c r="G217" s="114">
        <v>1020</v>
      </c>
      <c r="H217" s="94" t="s">
        <v>869</v>
      </c>
      <c r="I217" s="94">
        <v>1</v>
      </c>
      <c r="J217" s="94" t="s">
        <v>870</v>
      </c>
      <c r="K217" s="94" t="s">
        <v>869</v>
      </c>
      <c r="M217" s="115">
        <f t="shared" si="3"/>
        <v>0</v>
      </c>
      <c r="O217" s="104" t="s">
        <v>871</v>
      </c>
      <c r="P217" s="105"/>
      <c r="Q217"/>
    </row>
    <row r="218" spans="1:17" ht="18">
      <c r="A218" s="112">
        <v>20081100026</v>
      </c>
      <c r="B218" s="113">
        <f>VLOOKUP(A:A,[2]振替CD変換!B:C,2,FALSE)</f>
        <v>20081100026</v>
      </c>
      <c r="C218" s="112" t="s">
        <v>866</v>
      </c>
      <c r="D218" s="112" t="s">
        <v>1074</v>
      </c>
      <c r="E218" s="112" t="s">
        <v>882</v>
      </c>
      <c r="F218" s="112" t="s">
        <v>907</v>
      </c>
      <c r="G218" s="114">
        <v>37</v>
      </c>
      <c r="H218" s="94" t="s">
        <v>1070</v>
      </c>
      <c r="I218" s="94">
        <v>6</v>
      </c>
      <c r="J218" s="94" t="s">
        <v>1071</v>
      </c>
      <c r="K218" s="94" t="s">
        <v>1071</v>
      </c>
      <c r="L218" s="116">
        <f>VLOOKUP(B:B,[2]販促物単価マスタ202505!A:C,3,FALSE)</f>
        <v>24</v>
      </c>
      <c r="M218" s="115">
        <f t="shared" si="3"/>
        <v>888</v>
      </c>
      <c r="O218" s="104"/>
      <c r="P218" s="105"/>
      <c r="Q218"/>
    </row>
    <row r="219" spans="1:17" ht="18" hidden="1">
      <c r="A219" s="112">
        <v>20081200013</v>
      </c>
      <c r="B219" s="113">
        <f>VLOOKUP(A:A,[2]振替CD変換!B:C,2,FALSE)</f>
        <v>20081200013</v>
      </c>
      <c r="C219" s="112" t="s">
        <v>866</v>
      </c>
      <c r="D219" s="112" t="s">
        <v>259</v>
      </c>
      <c r="E219" s="112" t="s">
        <v>882</v>
      </c>
      <c r="F219" s="112" t="s">
        <v>868</v>
      </c>
      <c r="G219" s="114">
        <v>388</v>
      </c>
      <c r="H219" s="94" t="s">
        <v>869</v>
      </c>
      <c r="I219" s="94">
        <v>2</v>
      </c>
      <c r="J219" s="94" t="s">
        <v>1066</v>
      </c>
      <c r="K219" s="94" t="s">
        <v>869</v>
      </c>
      <c r="M219" s="115">
        <f t="shared" si="3"/>
        <v>0</v>
      </c>
      <c r="O219" s="104" t="s">
        <v>871</v>
      </c>
      <c r="P219" s="105"/>
      <c r="Q219"/>
    </row>
    <row r="220" spans="1:17" ht="18" hidden="1">
      <c r="A220" s="112">
        <v>20081200014</v>
      </c>
      <c r="B220" s="113">
        <f>VLOOKUP(A:A,[2]振替CD変換!B:C,2,FALSE)</f>
        <v>20081200014</v>
      </c>
      <c r="C220" s="112" t="s">
        <v>866</v>
      </c>
      <c r="D220" s="112" t="s">
        <v>260</v>
      </c>
      <c r="E220" s="112" t="s">
        <v>882</v>
      </c>
      <c r="F220" s="112" t="s">
        <v>868</v>
      </c>
      <c r="G220" s="114">
        <v>391</v>
      </c>
      <c r="H220" s="94" t="s">
        <v>869</v>
      </c>
      <c r="I220" s="94">
        <v>2</v>
      </c>
      <c r="J220" s="94" t="s">
        <v>1066</v>
      </c>
      <c r="K220" s="94" t="s">
        <v>869</v>
      </c>
      <c r="M220" s="115">
        <f t="shared" si="3"/>
        <v>0</v>
      </c>
      <c r="O220" s="104" t="s">
        <v>871</v>
      </c>
      <c r="P220" s="105"/>
      <c r="Q220"/>
    </row>
    <row r="221" spans="1:17" ht="18" hidden="1">
      <c r="A221" s="112">
        <v>20081200016</v>
      </c>
      <c r="B221" s="113">
        <f>VLOOKUP(A:A,[2]振替CD変換!B:C,2,FALSE)</f>
        <v>20081200016</v>
      </c>
      <c r="C221" s="112" t="s">
        <v>866</v>
      </c>
      <c r="D221" s="112" t="s">
        <v>261</v>
      </c>
      <c r="E221" s="112" t="s">
        <v>882</v>
      </c>
      <c r="F221" s="112" t="s">
        <v>1065</v>
      </c>
      <c r="G221" s="114">
        <v>5</v>
      </c>
      <c r="H221" s="94" t="s">
        <v>869</v>
      </c>
      <c r="I221" s="94">
        <v>1</v>
      </c>
      <c r="J221" s="94" t="s">
        <v>870</v>
      </c>
      <c r="K221" s="94" t="s">
        <v>869</v>
      </c>
      <c r="M221" s="115">
        <f t="shared" si="3"/>
        <v>0</v>
      </c>
      <c r="O221" s="104" t="s">
        <v>871</v>
      </c>
      <c r="P221" s="105"/>
      <c r="Q221"/>
    </row>
    <row r="222" spans="1:17" ht="18" hidden="1">
      <c r="A222" s="112">
        <v>20081200019</v>
      </c>
      <c r="B222" s="113">
        <f>VLOOKUP(A:A,[2]振替CD変換!B:C,2,FALSE)</f>
        <v>20081200019</v>
      </c>
      <c r="C222" s="112" t="s">
        <v>866</v>
      </c>
      <c r="D222" s="112" t="s">
        <v>262</v>
      </c>
      <c r="E222" s="112" t="s">
        <v>882</v>
      </c>
      <c r="F222" s="112" t="s">
        <v>868</v>
      </c>
      <c r="G222" s="114">
        <v>422</v>
      </c>
      <c r="H222" s="94" t="s">
        <v>869</v>
      </c>
      <c r="I222" s="94">
        <v>2</v>
      </c>
      <c r="J222" s="94" t="s">
        <v>1066</v>
      </c>
      <c r="K222" s="94" t="s">
        <v>869</v>
      </c>
      <c r="M222" s="115">
        <f t="shared" si="3"/>
        <v>0</v>
      </c>
      <c r="O222" s="104" t="s">
        <v>871</v>
      </c>
      <c r="P222" s="105"/>
      <c r="Q222"/>
    </row>
    <row r="223" spans="1:17" ht="18" hidden="1">
      <c r="A223" s="112">
        <v>20090100014</v>
      </c>
      <c r="B223" s="113">
        <f>VLOOKUP(A:A,[2]振替CD変換!B:C,2,FALSE)</f>
        <v>20090100014</v>
      </c>
      <c r="C223" s="112" t="s">
        <v>866</v>
      </c>
      <c r="D223" s="112" t="s">
        <v>263</v>
      </c>
      <c r="E223" s="112" t="s">
        <v>882</v>
      </c>
      <c r="F223" s="112" t="s">
        <v>868</v>
      </c>
      <c r="G223" s="114">
        <v>37</v>
      </c>
      <c r="H223" s="94" t="s">
        <v>869</v>
      </c>
      <c r="I223" s="94">
        <v>1</v>
      </c>
      <c r="J223" s="94" t="s">
        <v>870</v>
      </c>
      <c r="K223" s="94" t="s">
        <v>869</v>
      </c>
      <c r="M223" s="115">
        <f t="shared" si="3"/>
        <v>0</v>
      </c>
      <c r="O223" s="104" t="s">
        <v>871</v>
      </c>
      <c r="P223" s="105"/>
      <c r="Q223"/>
    </row>
    <row r="224" spans="1:17" ht="18" hidden="1">
      <c r="A224" s="112">
        <v>20090100015</v>
      </c>
      <c r="B224" s="113">
        <f>VLOOKUP(A:A,[2]振替CD変換!B:C,2,FALSE)</f>
        <v>20090100015</v>
      </c>
      <c r="C224" s="112" t="s">
        <v>866</v>
      </c>
      <c r="D224" s="112" t="s">
        <v>264</v>
      </c>
      <c r="E224" s="112" t="s">
        <v>882</v>
      </c>
      <c r="F224" s="112" t="s">
        <v>868</v>
      </c>
      <c r="G224" s="114">
        <v>88</v>
      </c>
      <c r="H224" s="94" t="s">
        <v>869</v>
      </c>
      <c r="I224" s="94">
        <v>1</v>
      </c>
      <c r="J224" s="94" t="s">
        <v>870</v>
      </c>
      <c r="K224" s="94" t="s">
        <v>869</v>
      </c>
      <c r="M224" s="115">
        <f t="shared" si="3"/>
        <v>0</v>
      </c>
      <c r="O224" s="104" t="s">
        <v>871</v>
      </c>
      <c r="P224" s="105"/>
      <c r="Q224"/>
    </row>
    <row r="225" spans="1:17" ht="18" hidden="1">
      <c r="A225" s="112">
        <v>20090300004</v>
      </c>
      <c r="B225" s="113">
        <f>VLOOKUP(A:A,[2]振替CD変換!B:C,2,FALSE)</f>
        <v>20090300004</v>
      </c>
      <c r="C225" s="112" t="s">
        <v>866</v>
      </c>
      <c r="D225" s="112" t="s">
        <v>266</v>
      </c>
      <c r="E225" s="112" t="s">
        <v>882</v>
      </c>
      <c r="F225" s="112" t="s">
        <v>1065</v>
      </c>
      <c r="G225" s="114">
        <v>507</v>
      </c>
      <c r="H225" s="94" t="s">
        <v>869</v>
      </c>
      <c r="I225" s="94">
        <v>1</v>
      </c>
      <c r="J225" s="94" t="s">
        <v>870</v>
      </c>
      <c r="K225" s="94" t="s">
        <v>869</v>
      </c>
      <c r="M225" s="115">
        <f t="shared" si="3"/>
        <v>0</v>
      </c>
      <c r="O225" s="104" t="s">
        <v>871</v>
      </c>
      <c r="P225" s="105"/>
      <c r="Q225"/>
    </row>
    <row r="226" spans="1:17" ht="18" hidden="1">
      <c r="A226" s="112">
        <v>20090700009</v>
      </c>
      <c r="B226" s="113">
        <f>VLOOKUP(A:A,[2]振替CD変換!B:C,2,FALSE)</f>
        <v>20090700009</v>
      </c>
      <c r="C226" s="112" t="s">
        <v>866</v>
      </c>
      <c r="D226" s="112" t="s">
        <v>501</v>
      </c>
      <c r="E226" s="112" t="s">
        <v>882</v>
      </c>
      <c r="F226" s="112" t="s">
        <v>914</v>
      </c>
      <c r="G226" s="114">
        <v>45</v>
      </c>
      <c r="H226" s="94" t="s">
        <v>869</v>
      </c>
      <c r="I226" s="94">
        <v>3</v>
      </c>
      <c r="J226" s="94" t="s">
        <v>901</v>
      </c>
      <c r="K226" s="94" t="s">
        <v>883</v>
      </c>
      <c r="M226" s="115">
        <f t="shared" si="3"/>
        <v>0</v>
      </c>
      <c r="O226" s="104" t="s">
        <v>871</v>
      </c>
      <c r="P226" s="105"/>
      <c r="Q226"/>
    </row>
    <row r="227" spans="1:17" ht="18" hidden="1">
      <c r="A227" s="112">
        <v>20091100016</v>
      </c>
      <c r="B227" s="113">
        <f>VLOOKUP(A:A,[2]振替CD変換!B:C,2,FALSE)</f>
        <v>20091100016</v>
      </c>
      <c r="C227" s="112" t="s">
        <v>866</v>
      </c>
      <c r="D227" s="112" t="s">
        <v>556</v>
      </c>
      <c r="E227" s="112" t="s">
        <v>882</v>
      </c>
      <c r="F227" s="112" t="s">
        <v>868</v>
      </c>
      <c r="G227" s="114">
        <v>453</v>
      </c>
      <c r="H227" s="94" t="s">
        <v>869</v>
      </c>
      <c r="I227" s="94">
        <v>1</v>
      </c>
      <c r="J227" s="94" t="s">
        <v>870</v>
      </c>
      <c r="K227" s="94" t="s">
        <v>869</v>
      </c>
      <c r="M227" s="115">
        <f t="shared" si="3"/>
        <v>0</v>
      </c>
      <c r="O227" s="104" t="s">
        <v>871</v>
      </c>
      <c r="P227" s="105"/>
      <c r="Q227"/>
    </row>
    <row r="228" spans="1:17" ht="18" hidden="1">
      <c r="A228" s="112">
        <v>20091200010</v>
      </c>
      <c r="B228" s="113">
        <f>VLOOKUP(A:A,[2]振替CD変換!B:C,2,FALSE)</f>
        <v>20091200010</v>
      </c>
      <c r="C228" s="112" t="s">
        <v>866</v>
      </c>
      <c r="D228" s="112" t="s">
        <v>276</v>
      </c>
      <c r="E228" s="112" t="s">
        <v>882</v>
      </c>
      <c r="F228" s="112" t="s">
        <v>1065</v>
      </c>
      <c r="G228" s="114">
        <v>708</v>
      </c>
      <c r="H228" s="94" t="s">
        <v>869</v>
      </c>
      <c r="I228" s="94">
        <v>1</v>
      </c>
      <c r="J228" s="94" t="s">
        <v>870</v>
      </c>
      <c r="K228" s="94" t="s">
        <v>869</v>
      </c>
      <c r="M228" s="115">
        <f t="shared" si="3"/>
        <v>0</v>
      </c>
      <c r="O228" s="104" t="s">
        <v>871</v>
      </c>
      <c r="P228" s="105"/>
      <c r="Q228"/>
    </row>
    <row r="229" spans="1:17" ht="18" hidden="1">
      <c r="A229" s="112">
        <v>20091200011</v>
      </c>
      <c r="B229" s="113">
        <f>VLOOKUP(A:A,[2]振替CD変換!B:C,2,FALSE)</f>
        <v>20091200011</v>
      </c>
      <c r="C229" s="112" t="s">
        <v>866</v>
      </c>
      <c r="D229" s="112" t="s">
        <v>277</v>
      </c>
      <c r="E229" s="112" t="s">
        <v>882</v>
      </c>
      <c r="F229" s="112" t="s">
        <v>907</v>
      </c>
      <c r="G229" s="114">
        <v>1770</v>
      </c>
      <c r="H229" s="94" t="s">
        <v>869</v>
      </c>
      <c r="I229" s="94">
        <v>1</v>
      </c>
      <c r="J229" s="94" t="s">
        <v>870</v>
      </c>
      <c r="K229" s="94" t="s">
        <v>869</v>
      </c>
      <c r="M229" s="115">
        <f t="shared" si="3"/>
        <v>0</v>
      </c>
      <c r="O229" s="104" t="s">
        <v>871</v>
      </c>
      <c r="P229" s="105"/>
      <c r="Q229"/>
    </row>
    <row r="230" spans="1:17" ht="18" hidden="1">
      <c r="A230" s="112">
        <v>20091200012</v>
      </c>
      <c r="B230" s="113">
        <f>VLOOKUP(A:A,[2]振替CD変換!B:C,2,FALSE)</f>
        <v>20091200012</v>
      </c>
      <c r="C230" s="112" t="s">
        <v>866</v>
      </c>
      <c r="D230" s="112" t="s">
        <v>278</v>
      </c>
      <c r="E230" s="112" t="s">
        <v>882</v>
      </c>
      <c r="F230" s="112" t="s">
        <v>1065</v>
      </c>
      <c r="G230" s="114">
        <v>755</v>
      </c>
      <c r="H230" s="94" t="s">
        <v>869</v>
      </c>
      <c r="I230" s="94">
        <v>1</v>
      </c>
      <c r="J230" s="94" t="s">
        <v>870</v>
      </c>
      <c r="K230" s="94" t="s">
        <v>869</v>
      </c>
      <c r="M230" s="115">
        <f t="shared" si="3"/>
        <v>0</v>
      </c>
      <c r="O230" s="104" t="s">
        <v>871</v>
      </c>
      <c r="P230" s="105"/>
      <c r="Q230"/>
    </row>
    <row r="231" spans="1:17" ht="18" hidden="1">
      <c r="A231" s="112">
        <v>20091200013</v>
      </c>
      <c r="B231" s="113">
        <f>VLOOKUP(A:A,[2]振替CD変換!B:C,2,FALSE)</f>
        <v>20091200013</v>
      </c>
      <c r="C231" s="112" t="s">
        <v>866</v>
      </c>
      <c r="D231" s="112" t="s">
        <v>280</v>
      </c>
      <c r="E231" s="112" t="s">
        <v>882</v>
      </c>
      <c r="F231" s="112" t="s">
        <v>907</v>
      </c>
      <c r="G231" s="114">
        <v>990</v>
      </c>
      <c r="H231" s="94" t="s">
        <v>869</v>
      </c>
      <c r="I231" s="94">
        <v>1</v>
      </c>
      <c r="J231" s="94" t="s">
        <v>870</v>
      </c>
      <c r="K231" s="94" t="s">
        <v>883</v>
      </c>
      <c r="M231" s="115">
        <f t="shared" si="3"/>
        <v>0</v>
      </c>
      <c r="O231" s="104" t="s">
        <v>871</v>
      </c>
      <c r="P231" s="105"/>
      <c r="Q231"/>
    </row>
    <row r="232" spans="1:17" ht="18" hidden="1">
      <c r="A232" s="112">
        <v>20100300002</v>
      </c>
      <c r="B232" s="113">
        <f>VLOOKUP(A:A,[2]振替CD変換!B:C,2,FALSE)</f>
        <v>20100300002</v>
      </c>
      <c r="C232" s="112" t="s">
        <v>866</v>
      </c>
      <c r="D232" s="112" t="s">
        <v>562</v>
      </c>
      <c r="E232" s="112" t="s">
        <v>882</v>
      </c>
      <c r="F232" s="112" t="s">
        <v>868</v>
      </c>
      <c r="G232" s="114">
        <v>2159</v>
      </c>
      <c r="H232" s="94" t="s">
        <v>869</v>
      </c>
      <c r="I232" s="94">
        <v>2</v>
      </c>
      <c r="J232" s="94" t="s">
        <v>1066</v>
      </c>
      <c r="K232" s="94" t="s">
        <v>869</v>
      </c>
      <c r="M232" s="115">
        <f t="shared" si="3"/>
        <v>0</v>
      </c>
      <c r="O232" s="104" t="s">
        <v>871</v>
      </c>
      <c r="P232" s="105"/>
      <c r="Q232"/>
    </row>
    <row r="233" spans="1:17" ht="18" hidden="1">
      <c r="A233" s="112">
        <v>20100900003</v>
      </c>
      <c r="B233" s="113">
        <f>VLOOKUP(A:A,[2]振替CD変換!B:C,2,FALSE)</f>
        <v>20100900003</v>
      </c>
      <c r="C233" s="112" t="s">
        <v>866</v>
      </c>
      <c r="D233" s="112" t="s">
        <v>568</v>
      </c>
      <c r="E233" s="112" t="s">
        <v>882</v>
      </c>
      <c r="F233" s="112" t="s">
        <v>914</v>
      </c>
      <c r="G233" s="114">
        <v>46</v>
      </c>
      <c r="H233" s="94" t="s">
        <v>869</v>
      </c>
      <c r="I233" s="94">
        <v>1</v>
      </c>
      <c r="J233" s="94" t="s">
        <v>870</v>
      </c>
      <c r="K233" s="94" t="s">
        <v>869</v>
      </c>
      <c r="M233" s="115">
        <f t="shared" si="3"/>
        <v>0</v>
      </c>
      <c r="O233" s="104" t="s">
        <v>871</v>
      </c>
      <c r="P233" s="105"/>
      <c r="Q233"/>
    </row>
    <row r="234" spans="1:17" ht="18" hidden="1">
      <c r="A234" s="112">
        <v>20110100010</v>
      </c>
      <c r="B234" s="113">
        <f>VLOOKUP(A:A,[2]振替CD変換!B:C,2,FALSE)</f>
        <v>20110100010</v>
      </c>
      <c r="C234" s="112" t="s">
        <v>866</v>
      </c>
      <c r="D234" s="112" t="s">
        <v>570</v>
      </c>
      <c r="E234" s="112" t="s">
        <v>882</v>
      </c>
      <c r="F234" s="112" t="s">
        <v>868</v>
      </c>
      <c r="G234" s="114">
        <v>1525</v>
      </c>
      <c r="H234" s="94" t="s">
        <v>869</v>
      </c>
      <c r="I234" s="94">
        <v>2</v>
      </c>
      <c r="J234" s="94" t="s">
        <v>1066</v>
      </c>
      <c r="K234" s="94" t="s">
        <v>869</v>
      </c>
      <c r="M234" s="115">
        <f t="shared" si="3"/>
        <v>0</v>
      </c>
      <c r="O234" s="104" t="s">
        <v>871</v>
      </c>
      <c r="P234" s="105"/>
      <c r="Q234"/>
    </row>
    <row r="235" spans="1:17" ht="18" hidden="1">
      <c r="A235" s="112">
        <v>20110100011</v>
      </c>
      <c r="B235" s="113">
        <f>VLOOKUP(A:A,[2]振替CD変換!B:C,2,FALSE)</f>
        <v>20110100011</v>
      </c>
      <c r="C235" s="112" t="s">
        <v>866</v>
      </c>
      <c r="D235" s="112" t="s">
        <v>571</v>
      </c>
      <c r="E235" s="112" t="s">
        <v>882</v>
      </c>
      <c r="F235" s="112" t="s">
        <v>868</v>
      </c>
      <c r="G235" s="114">
        <v>1594</v>
      </c>
      <c r="H235" s="94" t="s">
        <v>869</v>
      </c>
      <c r="I235" s="94">
        <v>2</v>
      </c>
      <c r="J235" s="94" t="s">
        <v>1066</v>
      </c>
      <c r="K235" s="94" t="s">
        <v>869</v>
      </c>
      <c r="M235" s="115">
        <f t="shared" si="3"/>
        <v>0</v>
      </c>
      <c r="O235" s="104" t="s">
        <v>871</v>
      </c>
      <c r="P235" s="105"/>
      <c r="Q235"/>
    </row>
    <row r="236" spans="1:17" ht="18" hidden="1">
      <c r="A236" s="112">
        <v>20110100012</v>
      </c>
      <c r="B236" s="113">
        <f>VLOOKUP(A:A,[2]振替CD変換!B:C,2,FALSE)</f>
        <v>20110100012</v>
      </c>
      <c r="C236" s="112" t="s">
        <v>866</v>
      </c>
      <c r="D236" s="112" t="s">
        <v>572</v>
      </c>
      <c r="E236" s="112" t="s">
        <v>882</v>
      </c>
      <c r="F236" s="112" t="s">
        <v>868</v>
      </c>
      <c r="G236" s="114">
        <v>17299</v>
      </c>
      <c r="H236" s="94" t="s">
        <v>869</v>
      </c>
      <c r="I236" s="94">
        <v>2</v>
      </c>
      <c r="J236" s="94" t="s">
        <v>1066</v>
      </c>
      <c r="K236" s="94" t="s">
        <v>869</v>
      </c>
      <c r="M236" s="115">
        <f t="shared" si="3"/>
        <v>0</v>
      </c>
      <c r="O236" s="104" t="s">
        <v>871</v>
      </c>
      <c r="P236" s="105"/>
      <c r="Q236"/>
    </row>
    <row r="237" spans="1:17" ht="18">
      <c r="A237" s="112">
        <v>20110300010</v>
      </c>
      <c r="B237" s="113">
        <f>VLOOKUP(A:A,[2]振替CD変換!B:C,2,FALSE)</f>
        <v>20110300010</v>
      </c>
      <c r="C237" s="112" t="s">
        <v>866</v>
      </c>
      <c r="D237" s="112" t="s">
        <v>1075</v>
      </c>
      <c r="E237" s="112" t="s">
        <v>1076</v>
      </c>
      <c r="F237" s="112" t="s">
        <v>934</v>
      </c>
      <c r="G237" s="114">
        <v>9800</v>
      </c>
      <c r="H237" s="94" t="s">
        <v>1070</v>
      </c>
      <c r="I237" s="94">
        <v>6</v>
      </c>
      <c r="J237" s="94" t="s">
        <v>1071</v>
      </c>
      <c r="K237" s="94" t="s">
        <v>1071</v>
      </c>
      <c r="L237" s="116">
        <f>VLOOKUP(B:B,[2]販促物単価マスタ202505!A:C,3,FALSE)</f>
        <v>4.4000000000000004</v>
      </c>
      <c r="M237" s="115">
        <f t="shared" si="3"/>
        <v>43120</v>
      </c>
      <c r="O237" s="104"/>
      <c r="P237" s="105"/>
      <c r="Q237"/>
    </row>
    <row r="238" spans="1:17" ht="18" hidden="1">
      <c r="A238" s="112">
        <v>20110400012</v>
      </c>
      <c r="B238" s="113">
        <f>VLOOKUP(A:A,[2]振替CD変換!B:C,2,FALSE)</f>
        <v>20110400012</v>
      </c>
      <c r="C238" s="112" t="s">
        <v>866</v>
      </c>
      <c r="D238" s="112" t="s">
        <v>511</v>
      </c>
      <c r="E238" s="112" t="s">
        <v>882</v>
      </c>
      <c r="F238" s="112" t="s">
        <v>914</v>
      </c>
      <c r="G238" s="114">
        <v>263</v>
      </c>
      <c r="H238" s="94" t="s">
        <v>869</v>
      </c>
      <c r="I238" s="94">
        <v>1</v>
      </c>
      <c r="J238" s="94" t="s">
        <v>870</v>
      </c>
      <c r="K238" s="94" t="s">
        <v>869</v>
      </c>
      <c r="M238" s="115">
        <f t="shared" si="3"/>
        <v>0</v>
      </c>
      <c r="O238" s="104" t="s">
        <v>871</v>
      </c>
      <c r="P238" s="105"/>
      <c r="Q238"/>
    </row>
    <row r="239" spans="1:17" ht="18" hidden="1">
      <c r="A239" s="112">
        <v>20110800272</v>
      </c>
      <c r="B239" s="113">
        <f>VLOOKUP(A:A,[2]振替CD変換!B:C,2,FALSE)</f>
        <v>20110800272</v>
      </c>
      <c r="C239" s="112" t="s">
        <v>866</v>
      </c>
      <c r="D239" s="112" t="s">
        <v>288</v>
      </c>
      <c r="E239" s="112" t="s">
        <v>882</v>
      </c>
      <c r="F239" s="112" t="s">
        <v>868</v>
      </c>
      <c r="G239" s="114">
        <v>11</v>
      </c>
      <c r="H239" s="94" t="s">
        <v>869</v>
      </c>
      <c r="I239" s="94">
        <v>1</v>
      </c>
      <c r="J239" s="94" t="s">
        <v>870</v>
      </c>
      <c r="K239" s="94" t="s">
        <v>869</v>
      </c>
      <c r="M239" s="115">
        <f t="shared" si="3"/>
        <v>0</v>
      </c>
      <c r="O239" s="104" t="s">
        <v>871</v>
      </c>
      <c r="P239" s="105"/>
      <c r="Q239"/>
    </row>
    <row r="240" spans="1:17" ht="18" hidden="1">
      <c r="A240" s="112">
        <v>20110800273</v>
      </c>
      <c r="B240" s="113">
        <f>VLOOKUP(A:A,[2]振替CD変換!B:C,2,FALSE)</f>
        <v>20110800273</v>
      </c>
      <c r="C240" s="112" t="s">
        <v>866</v>
      </c>
      <c r="D240" s="112" t="s">
        <v>289</v>
      </c>
      <c r="E240" s="112" t="s">
        <v>882</v>
      </c>
      <c r="F240" s="112" t="s">
        <v>1077</v>
      </c>
      <c r="G240" s="114">
        <v>8</v>
      </c>
      <c r="H240" s="94" t="s">
        <v>869</v>
      </c>
      <c r="I240" s="94">
        <v>1</v>
      </c>
      <c r="J240" s="94" t="s">
        <v>870</v>
      </c>
      <c r="K240" s="94" t="s">
        <v>869</v>
      </c>
      <c r="M240" s="115">
        <f t="shared" si="3"/>
        <v>0</v>
      </c>
      <c r="O240" s="104" t="s">
        <v>871</v>
      </c>
      <c r="P240" s="105"/>
      <c r="Q240"/>
    </row>
    <row r="241" spans="1:17" ht="18" hidden="1">
      <c r="A241" s="112">
        <v>20110800287</v>
      </c>
      <c r="B241" s="113">
        <f>VLOOKUP(A:A,[2]振替CD変換!B:C,2,FALSE)</f>
        <v>20110800287</v>
      </c>
      <c r="C241" s="112" t="s">
        <v>866</v>
      </c>
      <c r="D241" s="112" t="s">
        <v>290</v>
      </c>
      <c r="E241" s="112" t="s">
        <v>882</v>
      </c>
      <c r="F241" s="112" t="s">
        <v>868</v>
      </c>
      <c r="G241" s="114">
        <v>4</v>
      </c>
      <c r="H241" s="94" t="s">
        <v>869</v>
      </c>
      <c r="I241" s="94">
        <v>1</v>
      </c>
      <c r="J241" s="94" t="s">
        <v>870</v>
      </c>
      <c r="K241" s="94" t="s">
        <v>869</v>
      </c>
      <c r="M241" s="115">
        <f t="shared" si="3"/>
        <v>0</v>
      </c>
      <c r="O241" s="104" t="s">
        <v>871</v>
      </c>
      <c r="P241" s="105"/>
      <c r="Q241"/>
    </row>
    <row r="242" spans="1:17" ht="18" hidden="1">
      <c r="A242" s="112">
        <v>20110800295</v>
      </c>
      <c r="B242" s="113">
        <f>VLOOKUP(A:A,[2]振替CD変換!B:C,2,FALSE)</f>
        <v>20110800295</v>
      </c>
      <c r="C242" s="112" t="s">
        <v>866</v>
      </c>
      <c r="D242" s="112" t="s">
        <v>291</v>
      </c>
      <c r="E242" s="112" t="s">
        <v>882</v>
      </c>
      <c r="F242" s="112" t="s">
        <v>868</v>
      </c>
      <c r="G242" s="114">
        <v>126</v>
      </c>
      <c r="H242" s="94" t="s">
        <v>869</v>
      </c>
      <c r="I242" s="94">
        <v>1</v>
      </c>
      <c r="J242" s="94" t="s">
        <v>870</v>
      </c>
      <c r="K242" s="94" t="s">
        <v>869</v>
      </c>
      <c r="M242" s="115">
        <f t="shared" si="3"/>
        <v>0</v>
      </c>
      <c r="O242" s="104" t="s">
        <v>871</v>
      </c>
      <c r="P242" s="105"/>
      <c r="Q242"/>
    </row>
    <row r="243" spans="1:17" ht="18">
      <c r="A243" s="112">
        <v>20110800480</v>
      </c>
      <c r="B243" s="113">
        <f>VLOOKUP(A:A,[2]振替CD変換!B:C,2,FALSE)</f>
        <v>20110800480</v>
      </c>
      <c r="C243" s="112" t="s">
        <v>866</v>
      </c>
      <c r="D243" s="112" t="s">
        <v>1078</v>
      </c>
      <c r="E243" s="112" t="s">
        <v>882</v>
      </c>
      <c r="F243" s="112" t="s">
        <v>1079</v>
      </c>
      <c r="G243" s="114">
        <v>60</v>
      </c>
      <c r="H243" s="94" t="s">
        <v>1070</v>
      </c>
      <c r="I243" s="94">
        <v>6</v>
      </c>
      <c r="J243" s="94" t="s">
        <v>1071</v>
      </c>
      <c r="K243" s="94" t="s">
        <v>1071</v>
      </c>
      <c r="L243" s="116">
        <f>VLOOKUP(B:B,[2]販促物単価マスタ202505!A:C,3,FALSE)</f>
        <v>917.4</v>
      </c>
      <c r="M243" s="115">
        <f t="shared" si="3"/>
        <v>55044</v>
      </c>
      <c r="O243" s="104"/>
      <c r="P243" s="105"/>
      <c r="Q243"/>
    </row>
    <row r="244" spans="1:17" ht="18">
      <c r="A244" s="112">
        <v>20110800481</v>
      </c>
      <c r="B244" s="113">
        <f>VLOOKUP(A:A,[2]振替CD変換!B:C,2,FALSE)</f>
        <v>20110800481</v>
      </c>
      <c r="C244" s="112" t="s">
        <v>866</v>
      </c>
      <c r="D244" s="112" t="s">
        <v>1080</v>
      </c>
      <c r="E244" s="112" t="s">
        <v>882</v>
      </c>
      <c r="F244" s="112" t="s">
        <v>1079</v>
      </c>
      <c r="G244" s="114">
        <v>111</v>
      </c>
      <c r="H244" s="94" t="s">
        <v>1070</v>
      </c>
      <c r="I244" s="94">
        <v>6</v>
      </c>
      <c r="J244" s="94" t="s">
        <v>1071</v>
      </c>
      <c r="K244" s="94" t="s">
        <v>1071</v>
      </c>
      <c r="L244" s="116">
        <f>VLOOKUP(B:B,[2]販促物単価マスタ202505!A:C,3,FALSE)</f>
        <v>917.4</v>
      </c>
      <c r="M244" s="115">
        <f t="shared" si="3"/>
        <v>101831.4</v>
      </c>
      <c r="O244" s="104"/>
      <c r="P244" s="105"/>
      <c r="Q244"/>
    </row>
    <row r="245" spans="1:17" ht="18">
      <c r="A245" s="112">
        <v>20110800535</v>
      </c>
      <c r="B245" s="113">
        <f>VLOOKUP(A:A,[2]振替CD変換!B:C,2,FALSE)</f>
        <v>20110800535</v>
      </c>
      <c r="C245" s="112" t="s">
        <v>866</v>
      </c>
      <c r="D245" s="112" t="s">
        <v>1081</v>
      </c>
      <c r="E245" s="112" t="s">
        <v>882</v>
      </c>
      <c r="F245" s="112" t="s">
        <v>934</v>
      </c>
      <c r="G245" s="114">
        <v>46</v>
      </c>
      <c r="H245" s="94" t="s">
        <v>1070</v>
      </c>
      <c r="I245" s="94">
        <v>6</v>
      </c>
      <c r="J245" s="94" t="s">
        <v>1071</v>
      </c>
      <c r="K245" s="94" t="s">
        <v>1071</v>
      </c>
      <c r="L245" s="116">
        <f>VLOOKUP(B:B,[2]販促物単価マスタ202505!A:C,3,FALSE)</f>
        <v>81</v>
      </c>
      <c r="M245" s="115">
        <f t="shared" si="3"/>
        <v>3726</v>
      </c>
      <c r="O245" s="104"/>
      <c r="P245" s="105"/>
      <c r="Q245"/>
    </row>
    <row r="246" spans="1:17" ht="18">
      <c r="A246" s="112">
        <v>20110800537</v>
      </c>
      <c r="B246" s="113">
        <f>VLOOKUP(A:A,[2]振替CD変換!B:C,2,FALSE)</f>
        <v>20110800537</v>
      </c>
      <c r="C246" s="112" t="s">
        <v>866</v>
      </c>
      <c r="D246" s="112" t="s">
        <v>1082</v>
      </c>
      <c r="E246" s="112" t="s">
        <v>882</v>
      </c>
      <c r="F246" s="112" t="s">
        <v>934</v>
      </c>
      <c r="G246" s="114">
        <v>18</v>
      </c>
      <c r="H246" s="94" t="s">
        <v>1070</v>
      </c>
      <c r="I246" s="94">
        <v>6</v>
      </c>
      <c r="J246" s="94" t="s">
        <v>1071</v>
      </c>
      <c r="K246" s="94" t="s">
        <v>1071</v>
      </c>
      <c r="L246" s="116">
        <f>VLOOKUP(B:B,[2]販促物単価マスタ202505!A:C,3,FALSE)</f>
        <v>310</v>
      </c>
      <c r="M246" s="115">
        <f t="shared" si="3"/>
        <v>5580</v>
      </c>
      <c r="O246" s="104"/>
      <c r="P246" s="105"/>
      <c r="Q246"/>
    </row>
    <row r="247" spans="1:17" ht="18" hidden="1">
      <c r="A247" s="112">
        <v>20110800629</v>
      </c>
      <c r="B247" s="113">
        <f>VLOOKUP(A:A,[2]振替CD変換!B:C,2,FALSE)</f>
        <v>20110800629</v>
      </c>
      <c r="C247" s="112" t="s">
        <v>866</v>
      </c>
      <c r="D247" s="112" t="s">
        <v>295</v>
      </c>
      <c r="E247" s="112" t="s">
        <v>882</v>
      </c>
      <c r="F247" s="112" t="s">
        <v>868</v>
      </c>
      <c r="G247" s="114">
        <v>324</v>
      </c>
      <c r="H247" s="94" t="s">
        <v>869</v>
      </c>
      <c r="I247" s="94">
        <v>1</v>
      </c>
      <c r="J247" s="94" t="s">
        <v>870</v>
      </c>
      <c r="K247" s="94" t="s">
        <v>869</v>
      </c>
      <c r="M247" s="115">
        <f t="shared" si="3"/>
        <v>0</v>
      </c>
      <c r="O247" s="104" t="s">
        <v>871</v>
      </c>
      <c r="P247" s="105"/>
      <c r="Q247"/>
    </row>
    <row r="248" spans="1:17" ht="18">
      <c r="A248" s="112">
        <v>20110800652</v>
      </c>
      <c r="B248" s="113">
        <f>VLOOKUP(A:A,[2]振替CD変換!B:C,2,FALSE)</f>
        <v>20110800652</v>
      </c>
      <c r="C248" s="112" t="s">
        <v>866</v>
      </c>
      <c r="D248" s="112" t="s">
        <v>1083</v>
      </c>
      <c r="E248" s="112" t="s">
        <v>882</v>
      </c>
      <c r="F248" s="112" t="s">
        <v>868</v>
      </c>
      <c r="G248" s="114">
        <v>24</v>
      </c>
      <c r="H248" s="94" t="s">
        <v>1070</v>
      </c>
      <c r="I248" s="94">
        <v>6</v>
      </c>
      <c r="J248" s="94" t="s">
        <v>1071</v>
      </c>
      <c r="K248" s="94" t="s">
        <v>1071</v>
      </c>
      <c r="L248" s="116">
        <f>VLOOKUP(B:B,[2]販促物単価マスタ202505!A:C,3,FALSE)</f>
        <v>9.6999999999999993</v>
      </c>
      <c r="M248" s="115">
        <f t="shared" si="3"/>
        <v>232.79999999999998</v>
      </c>
      <c r="O248" s="104"/>
      <c r="P248" s="105"/>
      <c r="Q248"/>
    </row>
    <row r="249" spans="1:17" ht="18" hidden="1">
      <c r="A249" s="112">
        <v>20110800692</v>
      </c>
      <c r="B249" s="113">
        <f>VLOOKUP(A:A,[2]振替CD変換!B:C,2,FALSE)</f>
        <v>20110800692</v>
      </c>
      <c r="C249" s="112" t="s">
        <v>866</v>
      </c>
      <c r="D249" s="112" t="s">
        <v>512</v>
      </c>
      <c r="E249" s="112" t="s">
        <v>882</v>
      </c>
      <c r="F249" s="112" t="s">
        <v>914</v>
      </c>
      <c r="G249" s="114">
        <v>2640</v>
      </c>
      <c r="H249" s="94" t="s">
        <v>869</v>
      </c>
      <c r="I249" s="94">
        <v>1</v>
      </c>
      <c r="J249" s="94" t="s">
        <v>870</v>
      </c>
      <c r="K249" s="94" t="s">
        <v>883</v>
      </c>
      <c r="M249" s="115">
        <f t="shared" si="3"/>
        <v>0</v>
      </c>
      <c r="O249" s="104" t="s">
        <v>871</v>
      </c>
      <c r="P249" s="105"/>
      <c r="Q249"/>
    </row>
    <row r="250" spans="1:17" ht="18" hidden="1">
      <c r="A250" s="112">
        <v>20110800694</v>
      </c>
      <c r="B250" s="113">
        <f>VLOOKUP(A:A,[2]振替CD変換!B:C,2,FALSE)</f>
        <v>20110800694</v>
      </c>
      <c r="C250" s="112" t="s">
        <v>866</v>
      </c>
      <c r="D250" s="112" t="s">
        <v>577</v>
      </c>
      <c r="E250" s="112" t="s">
        <v>882</v>
      </c>
      <c r="F250" s="112" t="s">
        <v>914</v>
      </c>
      <c r="G250" s="114">
        <v>340</v>
      </c>
      <c r="H250" s="94" t="s">
        <v>869</v>
      </c>
      <c r="I250" s="94">
        <v>1</v>
      </c>
      <c r="J250" s="94" t="s">
        <v>870</v>
      </c>
      <c r="K250" s="94" t="s">
        <v>869</v>
      </c>
      <c r="M250" s="115">
        <f t="shared" si="3"/>
        <v>0</v>
      </c>
      <c r="O250" s="104" t="s">
        <v>871</v>
      </c>
      <c r="P250" s="105"/>
      <c r="Q250"/>
    </row>
    <row r="251" spans="1:17" ht="18">
      <c r="A251" s="112">
        <v>20110800706</v>
      </c>
      <c r="B251" s="113">
        <f>VLOOKUP(A:A,[2]振替CD変換!B:C,2,FALSE)</f>
        <v>20110800706</v>
      </c>
      <c r="C251" s="112" t="s">
        <v>866</v>
      </c>
      <c r="D251" s="112" t="s">
        <v>1084</v>
      </c>
      <c r="E251" s="112" t="s">
        <v>882</v>
      </c>
      <c r="F251" s="112" t="s">
        <v>934</v>
      </c>
      <c r="G251" s="114">
        <v>346</v>
      </c>
      <c r="H251" s="94" t="s">
        <v>1070</v>
      </c>
      <c r="I251" s="94">
        <v>6</v>
      </c>
      <c r="J251" s="94" t="s">
        <v>1071</v>
      </c>
      <c r="K251" s="94" t="s">
        <v>1071</v>
      </c>
      <c r="L251" s="116">
        <f>VLOOKUP(B:B,[2]販促物単価マスタ202505!A:C,3,FALSE)</f>
        <v>8.6999999999999993</v>
      </c>
      <c r="M251" s="115">
        <f t="shared" si="3"/>
        <v>3010.2</v>
      </c>
      <c r="O251" s="104"/>
      <c r="P251" s="105"/>
      <c r="Q251"/>
    </row>
    <row r="252" spans="1:17" ht="18" hidden="1">
      <c r="A252" s="112">
        <v>20120500014</v>
      </c>
      <c r="B252" s="113">
        <f>VLOOKUP(A:A,[2]振替CD変換!B:C,2,FALSE)</f>
        <v>20120500014</v>
      </c>
      <c r="C252" s="112" t="s">
        <v>866</v>
      </c>
      <c r="D252" s="112" t="s">
        <v>792</v>
      </c>
      <c r="E252" s="112" t="s">
        <v>882</v>
      </c>
      <c r="F252" s="112" t="s">
        <v>1085</v>
      </c>
      <c r="G252" s="114">
        <v>4</v>
      </c>
      <c r="H252" s="94" t="s">
        <v>869</v>
      </c>
      <c r="I252" s="94">
        <v>3</v>
      </c>
      <c r="J252" s="94" t="s">
        <v>901</v>
      </c>
      <c r="K252" s="94" t="s">
        <v>869</v>
      </c>
      <c r="M252" s="115">
        <f t="shared" si="3"/>
        <v>0</v>
      </c>
      <c r="O252" s="104" t="s">
        <v>871</v>
      </c>
      <c r="P252" s="105"/>
      <c r="Q252"/>
    </row>
    <row r="253" spans="1:17" ht="18">
      <c r="A253" s="112">
        <v>20120500045</v>
      </c>
      <c r="B253" s="113">
        <f>VLOOKUP(A:A,[2]振替CD変換!B:C,2,FALSE)</f>
        <v>20120500045</v>
      </c>
      <c r="C253" s="112" t="s">
        <v>866</v>
      </c>
      <c r="D253" s="112" t="s">
        <v>1086</v>
      </c>
      <c r="E253" s="112" t="s">
        <v>882</v>
      </c>
      <c r="F253" s="112" t="s">
        <v>1079</v>
      </c>
      <c r="G253" s="114">
        <v>998</v>
      </c>
      <c r="H253" s="94" t="s">
        <v>1070</v>
      </c>
      <c r="I253" s="94">
        <v>6</v>
      </c>
      <c r="J253" s="94" t="s">
        <v>1071</v>
      </c>
      <c r="K253" s="94" t="s">
        <v>1071</v>
      </c>
      <c r="L253" s="116">
        <f>VLOOKUP(B:B,[2]販促物単価マスタ202505!A:C,3,FALSE)</f>
        <v>24</v>
      </c>
      <c r="M253" s="115">
        <f t="shared" si="3"/>
        <v>23952</v>
      </c>
      <c r="O253" s="104"/>
      <c r="P253" s="105"/>
      <c r="Q253"/>
    </row>
    <row r="254" spans="1:17" ht="18" hidden="1">
      <c r="A254" s="112">
        <v>20120800030</v>
      </c>
      <c r="B254" s="113">
        <f>VLOOKUP(A:A,[2]振替CD変換!B:C,2,FALSE)</f>
        <v>20120800030</v>
      </c>
      <c r="C254" s="112" t="s">
        <v>866</v>
      </c>
      <c r="D254" s="112" t="s">
        <v>304</v>
      </c>
      <c r="E254" s="112" t="s">
        <v>1087</v>
      </c>
      <c r="F254" s="112" t="s">
        <v>868</v>
      </c>
      <c r="G254" s="114">
        <v>143</v>
      </c>
      <c r="H254" s="94" t="s">
        <v>869</v>
      </c>
      <c r="I254" s="94">
        <v>3</v>
      </c>
      <c r="J254" s="94" t="s">
        <v>901</v>
      </c>
      <c r="K254" s="94" t="s">
        <v>869</v>
      </c>
      <c r="M254" s="115">
        <f t="shared" si="3"/>
        <v>0</v>
      </c>
      <c r="O254" s="104" t="s">
        <v>871</v>
      </c>
      <c r="P254" s="105"/>
      <c r="Q254"/>
    </row>
    <row r="255" spans="1:17" ht="18">
      <c r="A255" s="112">
        <v>20130300007</v>
      </c>
      <c r="B255" s="113">
        <f>VLOOKUP(A:A,[2]振替CD変換!B:C,2,FALSE)</f>
        <v>20130300007</v>
      </c>
      <c r="C255" s="112" t="s">
        <v>866</v>
      </c>
      <c r="D255" s="112" t="s">
        <v>1088</v>
      </c>
      <c r="E255" s="112" t="s">
        <v>882</v>
      </c>
      <c r="F255" s="112" t="s">
        <v>934</v>
      </c>
      <c r="G255" s="114">
        <v>17000</v>
      </c>
      <c r="H255" s="94" t="s">
        <v>1070</v>
      </c>
      <c r="I255" s="94">
        <v>6</v>
      </c>
      <c r="J255" s="94" t="s">
        <v>1071</v>
      </c>
      <c r="K255" s="94" t="s">
        <v>1071</v>
      </c>
      <c r="L255" s="116">
        <f>VLOOKUP(B:B,[2]販促物単価マスタ202505!A:C,3,FALSE)</f>
        <v>1.44</v>
      </c>
      <c r="M255" s="115">
        <f t="shared" si="3"/>
        <v>24480</v>
      </c>
      <c r="O255" s="104"/>
      <c r="P255" s="105"/>
      <c r="Q255"/>
    </row>
    <row r="256" spans="1:17" ht="18" hidden="1">
      <c r="A256" s="112">
        <v>20130400010</v>
      </c>
      <c r="B256" s="113">
        <f>VLOOKUP(A:A,[2]振替CD変換!B:C,2,FALSE)</f>
        <v>20130400010</v>
      </c>
      <c r="C256" s="112" t="s">
        <v>866</v>
      </c>
      <c r="D256" s="112" t="s">
        <v>622</v>
      </c>
      <c r="E256" s="112" t="s">
        <v>1089</v>
      </c>
      <c r="F256" s="112" t="s">
        <v>907</v>
      </c>
      <c r="G256" s="114">
        <v>9296</v>
      </c>
      <c r="H256" s="94" t="s">
        <v>869</v>
      </c>
      <c r="I256" s="94">
        <v>2</v>
      </c>
      <c r="J256" s="94" t="s">
        <v>1066</v>
      </c>
      <c r="K256" s="94" t="s">
        <v>869</v>
      </c>
      <c r="M256" s="115">
        <f t="shared" si="3"/>
        <v>0</v>
      </c>
      <c r="O256" s="104" t="s">
        <v>871</v>
      </c>
      <c r="P256" s="105"/>
      <c r="Q256"/>
    </row>
    <row r="257" spans="1:17" ht="18" hidden="1">
      <c r="A257" s="112">
        <v>20130500019</v>
      </c>
      <c r="B257" s="113">
        <f>VLOOKUP(A:A,[2]振替CD変換!B:C,2,FALSE)</f>
        <v>20130500019</v>
      </c>
      <c r="C257" s="112" t="s">
        <v>866</v>
      </c>
      <c r="D257" s="112" t="s">
        <v>1090</v>
      </c>
      <c r="E257" s="112" t="s">
        <v>882</v>
      </c>
      <c r="F257" s="112" t="s">
        <v>900</v>
      </c>
      <c r="G257" s="114">
        <v>220</v>
      </c>
      <c r="H257" s="94" t="s">
        <v>1070</v>
      </c>
      <c r="I257" s="94">
        <v>3</v>
      </c>
      <c r="J257" s="94" t="s">
        <v>901</v>
      </c>
      <c r="K257" s="94" t="s">
        <v>869</v>
      </c>
      <c r="M257" s="115">
        <f t="shared" si="3"/>
        <v>0</v>
      </c>
      <c r="O257" s="104" t="s">
        <v>871</v>
      </c>
      <c r="P257" s="105"/>
      <c r="Q257"/>
    </row>
    <row r="258" spans="1:17" ht="18">
      <c r="A258" s="112">
        <v>20131100017</v>
      </c>
      <c r="B258" s="113">
        <f>VLOOKUP(A:A,[2]振替CD変換!B:C,2,FALSE)</f>
        <v>20131100017</v>
      </c>
      <c r="C258" s="112" t="s">
        <v>866</v>
      </c>
      <c r="D258" s="112" t="s">
        <v>1091</v>
      </c>
      <c r="E258" s="112" t="s">
        <v>882</v>
      </c>
      <c r="F258" s="112" t="s">
        <v>1079</v>
      </c>
      <c r="G258" s="114">
        <v>419</v>
      </c>
      <c r="H258" s="94" t="s">
        <v>1070</v>
      </c>
      <c r="I258" s="94">
        <v>6</v>
      </c>
      <c r="J258" s="94" t="s">
        <v>1071</v>
      </c>
      <c r="K258" s="94" t="s">
        <v>1071</v>
      </c>
      <c r="L258" s="116">
        <f>VLOOKUP(B:B,[2]販促物単価マスタ202505!A:C,3,FALSE)</f>
        <v>100</v>
      </c>
      <c r="M258" s="115">
        <f t="shared" ref="M258:M321" si="4">G258*L258</f>
        <v>41900</v>
      </c>
      <c r="O258" s="104"/>
      <c r="P258" s="105"/>
      <c r="Q258"/>
    </row>
    <row r="259" spans="1:17" ht="18">
      <c r="A259" s="112">
        <v>20131100018</v>
      </c>
      <c r="B259" s="113">
        <f>VLOOKUP(A:A,[2]振替CD変換!B:C,2,FALSE)</f>
        <v>20131100018</v>
      </c>
      <c r="C259" s="112" t="s">
        <v>866</v>
      </c>
      <c r="D259" s="112" t="s">
        <v>1092</v>
      </c>
      <c r="E259" s="112" t="s">
        <v>882</v>
      </c>
      <c r="F259" s="112" t="s">
        <v>1069</v>
      </c>
      <c r="G259" s="114">
        <v>37</v>
      </c>
      <c r="H259" s="94" t="s">
        <v>1070</v>
      </c>
      <c r="I259" s="94">
        <v>6</v>
      </c>
      <c r="J259" s="94" t="s">
        <v>1071</v>
      </c>
      <c r="K259" s="94" t="s">
        <v>1071</v>
      </c>
      <c r="L259" s="116">
        <f>VLOOKUP(B:B,[2]販促物単価マスタ202505!A:C,3,FALSE)</f>
        <v>7</v>
      </c>
      <c r="M259" s="115">
        <f t="shared" si="4"/>
        <v>259</v>
      </c>
      <c r="O259" s="104"/>
      <c r="P259" s="105"/>
      <c r="Q259"/>
    </row>
    <row r="260" spans="1:17" ht="18">
      <c r="A260" s="112">
        <v>20131100019</v>
      </c>
      <c r="B260" s="113">
        <f>VLOOKUP(A:A,[2]振替CD変換!B:C,2,FALSE)</f>
        <v>20131100019</v>
      </c>
      <c r="C260" s="112" t="s">
        <v>866</v>
      </c>
      <c r="D260" s="112" t="s">
        <v>1093</v>
      </c>
      <c r="E260" s="112" t="s">
        <v>882</v>
      </c>
      <c r="F260" s="112" t="s">
        <v>1069</v>
      </c>
      <c r="G260" s="114">
        <v>198</v>
      </c>
      <c r="H260" s="94" t="s">
        <v>1070</v>
      </c>
      <c r="I260" s="94">
        <v>6</v>
      </c>
      <c r="J260" s="94" t="s">
        <v>1071</v>
      </c>
      <c r="K260" s="94" t="s">
        <v>1071</v>
      </c>
      <c r="L260" s="116">
        <f>VLOOKUP(B:B,[2]販促物単価マスタ202505!A:C,3,FALSE)</f>
        <v>7</v>
      </c>
      <c r="M260" s="115">
        <f t="shared" si="4"/>
        <v>1386</v>
      </c>
      <c r="O260" s="104"/>
      <c r="P260" s="105"/>
      <c r="Q260"/>
    </row>
    <row r="261" spans="1:17" ht="18">
      <c r="A261" s="112">
        <v>20131100020</v>
      </c>
      <c r="B261" s="113">
        <f>VLOOKUP(A:A,[2]振替CD変換!B:C,2,FALSE)</f>
        <v>20131100020</v>
      </c>
      <c r="C261" s="112" t="s">
        <v>866</v>
      </c>
      <c r="D261" s="112" t="s">
        <v>1094</v>
      </c>
      <c r="E261" s="112" t="s">
        <v>882</v>
      </c>
      <c r="F261" s="112" t="s">
        <v>1069</v>
      </c>
      <c r="G261" s="114">
        <v>1166</v>
      </c>
      <c r="H261" s="94" t="s">
        <v>1070</v>
      </c>
      <c r="I261" s="94">
        <v>6</v>
      </c>
      <c r="J261" s="94" t="s">
        <v>1071</v>
      </c>
      <c r="K261" s="94" t="s">
        <v>1071</v>
      </c>
      <c r="L261" s="116">
        <f>VLOOKUP(B:B,[2]販促物単価マスタ202505!A:C,3,FALSE)</f>
        <v>20</v>
      </c>
      <c r="M261" s="115">
        <f t="shared" si="4"/>
        <v>23320</v>
      </c>
      <c r="O261" s="104"/>
      <c r="P261" s="105"/>
      <c r="Q261"/>
    </row>
    <row r="262" spans="1:17" ht="18">
      <c r="A262" s="112">
        <v>20131100021</v>
      </c>
      <c r="B262" s="113">
        <f>VLOOKUP(A:A,[2]振替CD変換!B:C,2,FALSE)</f>
        <v>20131100021</v>
      </c>
      <c r="C262" s="112" t="s">
        <v>866</v>
      </c>
      <c r="D262" s="112" t="s">
        <v>1095</v>
      </c>
      <c r="E262" s="112" t="s">
        <v>882</v>
      </c>
      <c r="F262" s="112" t="s">
        <v>1069</v>
      </c>
      <c r="G262" s="114">
        <v>250</v>
      </c>
      <c r="H262" s="94" t="s">
        <v>1070</v>
      </c>
      <c r="I262" s="94">
        <v>6</v>
      </c>
      <c r="J262" s="94" t="s">
        <v>1071</v>
      </c>
      <c r="K262" s="94" t="s">
        <v>1071</v>
      </c>
      <c r="L262" s="116">
        <f>VLOOKUP(B:B,[2]販促物単価マスタ202505!A:C,3,FALSE)</f>
        <v>6</v>
      </c>
      <c r="M262" s="115">
        <f t="shared" si="4"/>
        <v>1500</v>
      </c>
      <c r="O262" s="104"/>
      <c r="P262" s="105"/>
      <c r="Q262"/>
    </row>
    <row r="263" spans="1:17" ht="18" hidden="1">
      <c r="A263" s="112">
        <v>20131100025</v>
      </c>
      <c r="B263" s="113">
        <f>VLOOKUP(A:A,[2]振替CD変換!B:C,2,FALSE)</f>
        <v>20131100025</v>
      </c>
      <c r="C263" s="112" t="s">
        <v>866</v>
      </c>
      <c r="D263" s="112" t="s">
        <v>629</v>
      </c>
      <c r="E263" s="112" t="s">
        <v>882</v>
      </c>
      <c r="F263" s="112" t="s">
        <v>868</v>
      </c>
      <c r="G263" s="114">
        <v>35044</v>
      </c>
      <c r="H263" s="94" t="s">
        <v>869</v>
      </c>
      <c r="I263" s="94">
        <v>2</v>
      </c>
      <c r="J263" s="94" t="s">
        <v>1066</v>
      </c>
      <c r="K263" s="94" t="s">
        <v>869</v>
      </c>
      <c r="M263" s="115">
        <f t="shared" si="4"/>
        <v>0</v>
      </c>
      <c r="O263" s="104" t="s">
        <v>871</v>
      </c>
      <c r="P263" s="105"/>
      <c r="Q263"/>
    </row>
    <row r="264" spans="1:17" ht="18">
      <c r="A264" s="112">
        <v>20140100006</v>
      </c>
      <c r="B264" s="113">
        <f>VLOOKUP(A:A,[2]振替CD変換!B:C,2,FALSE)</f>
        <v>20140100006</v>
      </c>
      <c r="C264" s="112" t="s">
        <v>866</v>
      </c>
      <c r="D264" s="112" t="s">
        <v>1096</v>
      </c>
      <c r="E264" s="112" t="s">
        <v>882</v>
      </c>
      <c r="F264" s="112" t="s">
        <v>934</v>
      </c>
      <c r="G264" s="114">
        <v>279</v>
      </c>
      <c r="H264" s="94" t="s">
        <v>1070</v>
      </c>
      <c r="I264" s="94">
        <v>6</v>
      </c>
      <c r="J264" s="94" t="s">
        <v>1071</v>
      </c>
      <c r="K264" s="94" t="s">
        <v>1071</v>
      </c>
      <c r="L264" s="116">
        <f>VLOOKUP(B:B,[2]販促物単価マスタ202505!A:C,3,FALSE)</f>
        <v>7</v>
      </c>
      <c r="M264" s="115">
        <f t="shared" si="4"/>
        <v>1953</v>
      </c>
      <c r="O264" s="104"/>
      <c r="P264" s="105"/>
      <c r="Q264"/>
    </row>
    <row r="265" spans="1:17" ht="18">
      <c r="A265" s="112">
        <v>20140100007</v>
      </c>
      <c r="B265" s="113">
        <f>VLOOKUP(A:A,[2]振替CD変換!B:C,2,FALSE)</f>
        <v>20140100007</v>
      </c>
      <c r="C265" s="112" t="s">
        <v>866</v>
      </c>
      <c r="D265" s="112" t="s">
        <v>1097</v>
      </c>
      <c r="E265" s="112" t="s">
        <v>882</v>
      </c>
      <c r="F265" s="112" t="s">
        <v>934</v>
      </c>
      <c r="G265" s="114">
        <v>530</v>
      </c>
      <c r="H265" s="94" t="s">
        <v>1070</v>
      </c>
      <c r="I265" s="94">
        <v>6</v>
      </c>
      <c r="J265" s="94" t="s">
        <v>1071</v>
      </c>
      <c r="K265" s="94" t="s">
        <v>1071</v>
      </c>
      <c r="L265" s="116">
        <f>VLOOKUP(B:B,[2]販促物単価マスタ202505!A:C,3,FALSE)</f>
        <v>7</v>
      </c>
      <c r="M265" s="115">
        <f t="shared" si="4"/>
        <v>3710</v>
      </c>
      <c r="O265" s="104"/>
      <c r="P265" s="105"/>
      <c r="Q265"/>
    </row>
    <row r="266" spans="1:17" ht="18">
      <c r="A266" s="112">
        <v>20140100008</v>
      </c>
      <c r="B266" s="113">
        <f>VLOOKUP(A:A,[2]振替CD変換!B:C,2,FALSE)</f>
        <v>20140100008</v>
      </c>
      <c r="C266" s="112" t="s">
        <v>866</v>
      </c>
      <c r="D266" s="112" t="s">
        <v>1098</v>
      </c>
      <c r="E266" s="112" t="s">
        <v>882</v>
      </c>
      <c r="F266" s="112" t="s">
        <v>934</v>
      </c>
      <c r="G266" s="114">
        <v>29</v>
      </c>
      <c r="H266" s="94" t="s">
        <v>1070</v>
      </c>
      <c r="I266" s="94">
        <v>6</v>
      </c>
      <c r="J266" s="94" t="s">
        <v>1071</v>
      </c>
      <c r="K266" s="94" t="s">
        <v>1071</v>
      </c>
      <c r="L266" s="116">
        <f>VLOOKUP(B:B,[2]販促物単価マスタ202505!A:C,3,FALSE)</f>
        <v>7</v>
      </c>
      <c r="M266" s="115">
        <f t="shared" si="4"/>
        <v>203</v>
      </c>
      <c r="O266" s="104"/>
      <c r="P266" s="105"/>
      <c r="Q266"/>
    </row>
    <row r="267" spans="1:17" ht="18">
      <c r="A267" s="112">
        <v>20140100033</v>
      </c>
      <c r="B267" s="113">
        <f>VLOOKUP(A:A,[2]振替CD変換!B:C,2,FALSE)</f>
        <v>20140100033</v>
      </c>
      <c r="C267" s="112" t="s">
        <v>866</v>
      </c>
      <c r="D267" s="112" t="s">
        <v>1099</v>
      </c>
      <c r="E267" s="112" t="s">
        <v>882</v>
      </c>
      <c r="F267" s="112" t="s">
        <v>1069</v>
      </c>
      <c r="G267" s="114">
        <v>693</v>
      </c>
      <c r="H267" s="94" t="s">
        <v>1070</v>
      </c>
      <c r="I267" s="94">
        <v>6</v>
      </c>
      <c r="J267" s="94" t="s">
        <v>1071</v>
      </c>
      <c r="K267" s="94" t="s">
        <v>1071</v>
      </c>
      <c r="L267" s="116">
        <f>VLOOKUP(B:B,[2]販促物単価マスタ202505!A:C,3,FALSE)</f>
        <v>7</v>
      </c>
      <c r="M267" s="115">
        <f t="shared" si="4"/>
        <v>4851</v>
      </c>
      <c r="O267" s="104"/>
      <c r="P267" s="105"/>
      <c r="Q267"/>
    </row>
    <row r="268" spans="1:17" ht="18">
      <c r="A268" s="112">
        <v>20140400064</v>
      </c>
      <c r="B268" s="113">
        <f>VLOOKUP(A:A,[2]振替CD変換!B:C,2,FALSE)</f>
        <v>20140400064</v>
      </c>
      <c r="C268" s="112" t="s">
        <v>866</v>
      </c>
      <c r="D268" s="112" t="s">
        <v>1100</v>
      </c>
      <c r="E268" s="112" t="s">
        <v>882</v>
      </c>
      <c r="F268" s="112" t="s">
        <v>1079</v>
      </c>
      <c r="G268" s="114">
        <v>422</v>
      </c>
      <c r="H268" s="94" t="s">
        <v>1070</v>
      </c>
      <c r="I268" s="94">
        <v>6</v>
      </c>
      <c r="J268" s="94" t="s">
        <v>1071</v>
      </c>
      <c r="K268" s="94" t="s">
        <v>1071</v>
      </c>
      <c r="L268" s="116">
        <f>VLOOKUP(B:B,[2]販促物単価マスタ202505!A:C,3,FALSE)</f>
        <v>20</v>
      </c>
      <c r="M268" s="115">
        <f t="shared" si="4"/>
        <v>8440</v>
      </c>
      <c r="O268" s="104"/>
      <c r="P268" s="105"/>
      <c r="Q268"/>
    </row>
    <row r="269" spans="1:17" ht="18">
      <c r="A269" s="112">
        <v>20140400065</v>
      </c>
      <c r="B269" s="113">
        <f>VLOOKUP(A:A,[2]振替CD変換!B:C,2,FALSE)</f>
        <v>20140400065</v>
      </c>
      <c r="C269" s="112" t="s">
        <v>866</v>
      </c>
      <c r="D269" s="112" t="s">
        <v>1101</v>
      </c>
      <c r="E269" s="112" t="s">
        <v>882</v>
      </c>
      <c r="F269" s="112" t="s">
        <v>1079</v>
      </c>
      <c r="G269" s="114">
        <v>459</v>
      </c>
      <c r="H269" s="94" t="s">
        <v>1070</v>
      </c>
      <c r="I269" s="94">
        <v>6</v>
      </c>
      <c r="J269" s="94" t="s">
        <v>1071</v>
      </c>
      <c r="K269" s="94" t="s">
        <v>1071</v>
      </c>
      <c r="L269" s="116">
        <f>VLOOKUP(B:B,[2]販促物単価マスタ202505!A:C,3,FALSE)</f>
        <v>20</v>
      </c>
      <c r="M269" s="115">
        <f t="shared" si="4"/>
        <v>9180</v>
      </c>
      <c r="O269" s="104"/>
      <c r="P269" s="105"/>
      <c r="Q269"/>
    </row>
    <row r="270" spans="1:17" ht="18">
      <c r="A270" s="112">
        <v>20140400066</v>
      </c>
      <c r="B270" s="113">
        <f>VLOOKUP(A:A,[2]振替CD変換!B:C,2,FALSE)</f>
        <v>20140400066</v>
      </c>
      <c r="C270" s="112" t="s">
        <v>866</v>
      </c>
      <c r="D270" s="112" t="s">
        <v>1102</v>
      </c>
      <c r="E270" s="112" t="s">
        <v>882</v>
      </c>
      <c r="F270" s="112" t="s">
        <v>1079</v>
      </c>
      <c r="G270" s="114">
        <v>441</v>
      </c>
      <c r="H270" s="94" t="s">
        <v>1070</v>
      </c>
      <c r="I270" s="94">
        <v>6</v>
      </c>
      <c r="J270" s="94" t="s">
        <v>1071</v>
      </c>
      <c r="K270" s="94" t="s">
        <v>1071</v>
      </c>
      <c r="L270" s="116">
        <f>VLOOKUP(B:B,[2]販促物単価マスタ202505!A:C,3,FALSE)</f>
        <v>20</v>
      </c>
      <c r="M270" s="115">
        <f t="shared" si="4"/>
        <v>8820</v>
      </c>
      <c r="O270" s="104"/>
      <c r="P270" s="105"/>
      <c r="Q270"/>
    </row>
    <row r="271" spans="1:17" ht="18">
      <c r="A271" s="112">
        <v>20140400070</v>
      </c>
      <c r="B271" s="113">
        <f>VLOOKUP(A:A,[2]振替CD変換!B:C,2,FALSE)</f>
        <v>20140400070</v>
      </c>
      <c r="C271" s="112" t="s">
        <v>866</v>
      </c>
      <c r="D271" s="112" t="s">
        <v>1103</v>
      </c>
      <c r="E271" s="112" t="s">
        <v>882</v>
      </c>
      <c r="F271" s="112" t="s">
        <v>1069</v>
      </c>
      <c r="G271" s="114">
        <v>449</v>
      </c>
      <c r="H271" s="94" t="s">
        <v>1070</v>
      </c>
      <c r="I271" s="94">
        <v>6</v>
      </c>
      <c r="J271" s="94" t="s">
        <v>1071</v>
      </c>
      <c r="K271" s="94" t="s">
        <v>1071</v>
      </c>
      <c r="L271" s="116">
        <f>VLOOKUP(B:B,[2]販促物単価マスタ202505!A:C,3,FALSE)</f>
        <v>7</v>
      </c>
      <c r="M271" s="115">
        <f t="shared" si="4"/>
        <v>3143</v>
      </c>
      <c r="O271" s="104"/>
      <c r="P271" s="105"/>
      <c r="Q271"/>
    </row>
    <row r="272" spans="1:17" ht="18">
      <c r="A272" s="112">
        <v>20140400071</v>
      </c>
      <c r="B272" s="113">
        <f>VLOOKUP(A:A,[2]振替CD変換!B:C,2,FALSE)</f>
        <v>20140400071</v>
      </c>
      <c r="C272" s="112" t="s">
        <v>866</v>
      </c>
      <c r="D272" s="112" t="s">
        <v>1104</v>
      </c>
      <c r="E272" s="112" t="s">
        <v>882</v>
      </c>
      <c r="F272" s="112" t="s">
        <v>1069</v>
      </c>
      <c r="G272" s="114">
        <v>449</v>
      </c>
      <c r="H272" s="94" t="s">
        <v>1070</v>
      </c>
      <c r="I272" s="94">
        <v>6</v>
      </c>
      <c r="J272" s="94" t="s">
        <v>1071</v>
      </c>
      <c r="K272" s="94" t="s">
        <v>1071</v>
      </c>
      <c r="L272" s="116">
        <f>VLOOKUP(B:B,[2]販促物単価マスタ202505!A:C,3,FALSE)</f>
        <v>7</v>
      </c>
      <c r="M272" s="115">
        <f t="shared" si="4"/>
        <v>3143</v>
      </c>
      <c r="O272" s="104"/>
      <c r="P272" s="105"/>
      <c r="Q272"/>
    </row>
    <row r="273" spans="1:17" ht="18">
      <c r="A273" s="112">
        <v>20140500033</v>
      </c>
      <c r="B273" s="113">
        <f>VLOOKUP(A:A,[2]振替CD変換!B:C,2,FALSE)</f>
        <v>20140500033</v>
      </c>
      <c r="C273" s="112" t="s">
        <v>866</v>
      </c>
      <c r="D273" s="112" t="s">
        <v>1105</v>
      </c>
      <c r="E273" s="112" t="s">
        <v>882</v>
      </c>
      <c r="F273" s="112" t="s">
        <v>1069</v>
      </c>
      <c r="G273" s="114">
        <v>606</v>
      </c>
      <c r="H273" s="94" t="s">
        <v>1070</v>
      </c>
      <c r="I273" s="94">
        <v>6</v>
      </c>
      <c r="J273" s="94" t="s">
        <v>1071</v>
      </c>
      <c r="K273" s="94" t="s">
        <v>1071</v>
      </c>
      <c r="L273" s="116">
        <f>VLOOKUP(B:B,[2]販促物単価マスタ202505!A:C,3,FALSE)</f>
        <v>7</v>
      </c>
      <c r="M273" s="115">
        <f t="shared" si="4"/>
        <v>4242</v>
      </c>
      <c r="O273" s="104"/>
      <c r="P273" s="105"/>
      <c r="Q273"/>
    </row>
    <row r="274" spans="1:17" ht="18">
      <c r="A274" s="112">
        <v>20140500034</v>
      </c>
      <c r="B274" s="113">
        <f>VLOOKUP(A:A,[2]振替CD変換!B:C,2,FALSE)</f>
        <v>20140500034</v>
      </c>
      <c r="C274" s="112" t="s">
        <v>866</v>
      </c>
      <c r="D274" s="112" t="s">
        <v>1106</v>
      </c>
      <c r="E274" s="112" t="s">
        <v>882</v>
      </c>
      <c r="F274" s="112" t="s">
        <v>934</v>
      </c>
      <c r="G274" s="114">
        <v>11316</v>
      </c>
      <c r="H274" s="94" t="s">
        <v>1070</v>
      </c>
      <c r="I274" s="94">
        <v>6</v>
      </c>
      <c r="J274" s="94" t="s">
        <v>1071</v>
      </c>
      <c r="K274" s="94" t="s">
        <v>1071</v>
      </c>
      <c r="L274" s="116">
        <f>VLOOKUP(B:B,[2]販促物単価マスタ202505!A:C,3,FALSE)</f>
        <v>20</v>
      </c>
      <c r="M274" s="115">
        <f t="shared" si="4"/>
        <v>226320</v>
      </c>
      <c r="O274" s="104"/>
      <c r="P274" s="105"/>
      <c r="Q274"/>
    </row>
    <row r="275" spans="1:17" ht="18">
      <c r="A275" s="112">
        <v>20140600010</v>
      </c>
      <c r="B275" s="113">
        <f>VLOOKUP(A:A,[2]振替CD変換!B:C,2,FALSE)</f>
        <v>20140600010</v>
      </c>
      <c r="C275" s="112" t="s">
        <v>866</v>
      </c>
      <c r="D275" s="112" t="s">
        <v>1107</v>
      </c>
      <c r="E275" s="112" t="s">
        <v>882</v>
      </c>
      <c r="F275" s="112" t="s">
        <v>1079</v>
      </c>
      <c r="G275" s="114">
        <v>465</v>
      </c>
      <c r="H275" s="94" t="s">
        <v>1070</v>
      </c>
      <c r="I275" s="94">
        <v>6</v>
      </c>
      <c r="J275" s="94" t="s">
        <v>1071</v>
      </c>
      <c r="K275" s="94" t="s">
        <v>1071</v>
      </c>
      <c r="L275" s="116">
        <f>VLOOKUP(B:B,[2]販促物単価マスタ202505!A:C,3,FALSE)</f>
        <v>15</v>
      </c>
      <c r="M275" s="115">
        <f t="shared" si="4"/>
        <v>6975</v>
      </c>
      <c r="O275" s="104"/>
      <c r="P275" s="105"/>
      <c r="Q275"/>
    </row>
    <row r="276" spans="1:17" ht="18">
      <c r="A276" s="112">
        <v>20140600020</v>
      </c>
      <c r="B276" s="113">
        <f>VLOOKUP(A:A,[2]振替CD変換!B:C,2,FALSE)</f>
        <v>20140600020</v>
      </c>
      <c r="C276" s="112" t="s">
        <v>866</v>
      </c>
      <c r="D276" s="112" t="s">
        <v>1108</v>
      </c>
      <c r="E276" s="112" t="s">
        <v>882</v>
      </c>
      <c r="F276" s="112" t="s">
        <v>934</v>
      </c>
      <c r="G276" s="114">
        <v>470</v>
      </c>
      <c r="H276" s="94" t="s">
        <v>1070</v>
      </c>
      <c r="I276" s="94">
        <v>6</v>
      </c>
      <c r="J276" s="94" t="s">
        <v>1071</v>
      </c>
      <c r="K276" s="94" t="s">
        <v>1071</v>
      </c>
      <c r="L276" s="116">
        <f>VLOOKUP(B:B,[2]販促物単価マスタ202505!A:C,3,FALSE)</f>
        <v>71</v>
      </c>
      <c r="M276" s="115">
        <f t="shared" si="4"/>
        <v>33370</v>
      </c>
      <c r="O276" s="104"/>
      <c r="P276" s="105"/>
      <c r="Q276"/>
    </row>
    <row r="277" spans="1:17" ht="18">
      <c r="A277" s="112">
        <v>20140600021</v>
      </c>
      <c r="B277" s="113">
        <f>VLOOKUP(A:A,[2]振替CD変換!B:C,2,FALSE)</f>
        <v>20140600021</v>
      </c>
      <c r="C277" s="112" t="s">
        <v>866</v>
      </c>
      <c r="D277" s="112" t="s">
        <v>1109</v>
      </c>
      <c r="E277" s="112" t="s">
        <v>882</v>
      </c>
      <c r="F277" s="112" t="s">
        <v>934</v>
      </c>
      <c r="G277" s="114">
        <v>480</v>
      </c>
      <c r="H277" s="94" t="s">
        <v>1070</v>
      </c>
      <c r="I277" s="94">
        <v>6</v>
      </c>
      <c r="J277" s="94" t="s">
        <v>1071</v>
      </c>
      <c r="K277" s="94" t="s">
        <v>1071</v>
      </c>
      <c r="L277" s="116">
        <f>VLOOKUP(B:B,[2]販促物単価マスタ202505!A:C,3,FALSE)</f>
        <v>71</v>
      </c>
      <c r="M277" s="115">
        <f t="shared" si="4"/>
        <v>34080</v>
      </c>
      <c r="O277" s="104"/>
      <c r="P277" s="105"/>
      <c r="Q277"/>
    </row>
    <row r="278" spans="1:17" ht="18">
      <c r="A278" s="112">
        <v>20140600045</v>
      </c>
      <c r="B278" s="113">
        <f>VLOOKUP(A:A,[2]振替CD変換!B:C,2,FALSE)</f>
        <v>20140600045</v>
      </c>
      <c r="C278" s="112" t="s">
        <v>866</v>
      </c>
      <c r="D278" s="112" t="s">
        <v>1110</v>
      </c>
      <c r="E278" s="112" t="s">
        <v>882</v>
      </c>
      <c r="F278" s="112" t="s">
        <v>934</v>
      </c>
      <c r="G278" s="114">
        <v>349</v>
      </c>
      <c r="H278" s="94" t="s">
        <v>1070</v>
      </c>
      <c r="I278" s="94">
        <v>6</v>
      </c>
      <c r="J278" s="94" t="s">
        <v>1071</v>
      </c>
      <c r="K278" s="94" t="s">
        <v>1071</v>
      </c>
      <c r="L278" s="116">
        <f>VLOOKUP(B:B,[2]販促物単価マスタ202505!A:C,3,FALSE)</f>
        <v>120</v>
      </c>
      <c r="M278" s="115">
        <f t="shared" si="4"/>
        <v>41880</v>
      </c>
      <c r="O278" s="104"/>
      <c r="P278" s="105"/>
      <c r="Q278"/>
    </row>
    <row r="279" spans="1:17" ht="18" hidden="1">
      <c r="A279" s="112">
        <v>20140700032</v>
      </c>
      <c r="B279" s="113">
        <f>VLOOKUP(A:A,[2]振替CD変換!B:C,2,FALSE)</f>
        <v>20140700032</v>
      </c>
      <c r="C279" s="112" t="s">
        <v>866</v>
      </c>
      <c r="D279" s="112" t="s">
        <v>634</v>
      </c>
      <c r="E279" s="112" t="s">
        <v>1111</v>
      </c>
      <c r="F279" s="112" t="s">
        <v>907</v>
      </c>
      <c r="G279" s="114">
        <v>600</v>
      </c>
      <c r="H279" s="94" t="s">
        <v>869</v>
      </c>
      <c r="I279" s="94">
        <v>3</v>
      </c>
      <c r="J279" s="94" t="s">
        <v>901</v>
      </c>
      <c r="K279" s="94" t="s">
        <v>869</v>
      </c>
      <c r="M279" s="115">
        <f t="shared" si="4"/>
        <v>0</v>
      </c>
      <c r="O279" s="104" t="s">
        <v>871</v>
      </c>
      <c r="P279" s="105"/>
      <c r="Q279"/>
    </row>
    <row r="280" spans="1:17" ht="18">
      <c r="A280" s="112">
        <v>20140700044</v>
      </c>
      <c r="B280" s="113">
        <f>VLOOKUP(A:A,[2]振替CD変換!B:C,2,FALSE)</f>
        <v>20140700044</v>
      </c>
      <c r="C280" s="112" t="s">
        <v>866</v>
      </c>
      <c r="D280" s="112" t="s">
        <v>1112</v>
      </c>
      <c r="E280" s="112" t="s">
        <v>882</v>
      </c>
      <c r="F280" s="112" t="s">
        <v>934</v>
      </c>
      <c r="G280" s="114">
        <v>870</v>
      </c>
      <c r="H280" s="94" t="s">
        <v>1070</v>
      </c>
      <c r="I280" s="94">
        <v>6</v>
      </c>
      <c r="J280" s="94" t="s">
        <v>1071</v>
      </c>
      <c r="K280" s="94" t="s">
        <v>1071</v>
      </c>
      <c r="L280" s="116">
        <f>VLOOKUP(B:B,[2]販促物単価マスタ202505!A:C,3,FALSE)</f>
        <v>8.9</v>
      </c>
      <c r="M280" s="115">
        <f t="shared" si="4"/>
        <v>7743</v>
      </c>
      <c r="O280" s="104"/>
      <c r="P280" s="105"/>
      <c r="Q280"/>
    </row>
    <row r="281" spans="1:17" ht="18">
      <c r="A281" s="112">
        <v>20140700045</v>
      </c>
      <c r="B281" s="113">
        <f>VLOOKUP(A:A,[2]振替CD変換!B:C,2,FALSE)</f>
        <v>20140700045</v>
      </c>
      <c r="C281" s="112" t="s">
        <v>866</v>
      </c>
      <c r="D281" s="112" t="s">
        <v>1113</v>
      </c>
      <c r="E281" s="112" t="s">
        <v>882</v>
      </c>
      <c r="F281" s="112" t="s">
        <v>934</v>
      </c>
      <c r="G281" s="114">
        <v>696</v>
      </c>
      <c r="H281" s="94" t="s">
        <v>1070</v>
      </c>
      <c r="I281" s="94">
        <v>6</v>
      </c>
      <c r="J281" s="94" t="s">
        <v>1071</v>
      </c>
      <c r="K281" s="94" t="s">
        <v>1071</v>
      </c>
      <c r="L281" s="116">
        <f>VLOOKUP(B:B,[2]販促物単価マスタ202505!A:C,3,FALSE)</f>
        <v>21.75</v>
      </c>
      <c r="M281" s="115">
        <f t="shared" si="4"/>
        <v>15138</v>
      </c>
      <c r="O281" s="104"/>
      <c r="P281" s="105"/>
      <c r="Q281"/>
    </row>
    <row r="282" spans="1:17" ht="18">
      <c r="A282" s="112">
        <v>20140700046</v>
      </c>
      <c r="B282" s="113">
        <f>VLOOKUP(A:A,[2]振替CD変換!B:C,2,FALSE)</f>
        <v>20140700046</v>
      </c>
      <c r="C282" s="112" t="s">
        <v>866</v>
      </c>
      <c r="D282" s="112" t="s">
        <v>1114</v>
      </c>
      <c r="E282" s="112" t="s">
        <v>882</v>
      </c>
      <c r="F282" s="112" t="s">
        <v>934</v>
      </c>
      <c r="G282" s="114">
        <v>242</v>
      </c>
      <c r="H282" s="94" t="s">
        <v>1070</v>
      </c>
      <c r="I282" s="94">
        <v>6</v>
      </c>
      <c r="J282" s="94" t="s">
        <v>1071</v>
      </c>
      <c r="K282" s="94" t="s">
        <v>1071</v>
      </c>
      <c r="L282" s="116">
        <f>VLOOKUP(B:B,[2]販促物単価マスタ202505!A:C,3,FALSE)</f>
        <v>21.75</v>
      </c>
      <c r="M282" s="115">
        <f t="shared" si="4"/>
        <v>5263.5</v>
      </c>
      <c r="O282" s="104"/>
      <c r="P282" s="105"/>
      <c r="Q282"/>
    </row>
    <row r="283" spans="1:17" ht="18">
      <c r="A283" s="112">
        <v>20140700047</v>
      </c>
      <c r="B283" s="113">
        <f>VLOOKUP(A:A,[2]振替CD変換!B:C,2,FALSE)</f>
        <v>20140700047</v>
      </c>
      <c r="C283" s="112" t="s">
        <v>866</v>
      </c>
      <c r="D283" s="112" t="s">
        <v>1115</v>
      </c>
      <c r="E283" s="112" t="s">
        <v>882</v>
      </c>
      <c r="F283" s="112" t="s">
        <v>934</v>
      </c>
      <c r="G283" s="114">
        <v>381</v>
      </c>
      <c r="H283" s="94" t="s">
        <v>1070</v>
      </c>
      <c r="I283" s="94">
        <v>6</v>
      </c>
      <c r="J283" s="94" t="s">
        <v>1071</v>
      </c>
      <c r="K283" s="94" t="s">
        <v>1071</v>
      </c>
      <c r="L283" s="116">
        <f>VLOOKUP(B:B,[2]販促物単価マスタ202505!A:C,3,FALSE)</f>
        <v>20</v>
      </c>
      <c r="M283" s="115">
        <f t="shared" si="4"/>
        <v>7620</v>
      </c>
      <c r="O283" s="104"/>
      <c r="P283" s="105"/>
      <c r="Q283"/>
    </row>
    <row r="284" spans="1:17" ht="18">
      <c r="A284" s="112">
        <v>20140700051</v>
      </c>
      <c r="B284" s="113">
        <f>VLOOKUP(A:A,[2]振替CD変換!B:C,2,FALSE)</f>
        <v>20140700051</v>
      </c>
      <c r="C284" s="112" t="s">
        <v>866</v>
      </c>
      <c r="D284" s="112" t="s">
        <v>1116</v>
      </c>
      <c r="E284" s="112" t="s">
        <v>882</v>
      </c>
      <c r="F284" s="112" t="s">
        <v>934</v>
      </c>
      <c r="G284" s="114">
        <v>4933</v>
      </c>
      <c r="H284" s="94" t="s">
        <v>1070</v>
      </c>
      <c r="I284" s="94">
        <v>6</v>
      </c>
      <c r="J284" s="94" t="s">
        <v>1071</v>
      </c>
      <c r="K284" s="94" t="s">
        <v>1071</v>
      </c>
      <c r="L284" s="116">
        <f>VLOOKUP(B:B,[2]販促物単価マスタ202505!A:C,3,FALSE)</f>
        <v>15.8</v>
      </c>
      <c r="M284" s="115">
        <f t="shared" si="4"/>
        <v>77941.400000000009</v>
      </c>
      <c r="O284" s="104"/>
      <c r="P284" s="105"/>
      <c r="Q284"/>
    </row>
    <row r="285" spans="1:17" ht="18">
      <c r="A285" s="112">
        <v>20140800006</v>
      </c>
      <c r="B285" s="113">
        <f>VLOOKUP(A:A,[2]振替CD変換!B:C,2,FALSE)</f>
        <v>20140800006</v>
      </c>
      <c r="C285" s="112" t="s">
        <v>866</v>
      </c>
      <c r="D285" s="112" t="s">
        <v>1117</v>
      </c>
      <c r="E285" s="112" t="s">
        <v>1118</v>
      </c>
      <c r="F285" s="112" t="s">
        <v>934</v>
      </c>
      <c r="G285" s="114">
        <v>269</v>
      </c>
      <c r="H285" s="94" t="s">
        <v>1070</v>
      </c>
      <c r="I285" s="94">
        <v>6</v>
      </c>
      <c r="J285" s="94" t="s">
        <v>1071</v>
      </c>
      <c r="K285" s="94" t="s">
        <v>1071</v>
      </c>
      <c r="L285" s="116">
        <f>VLOOKUP(B:B,[2]販促物単価マスタ202505!A:C,3,FALSE)</f>
        <v>360</v>
      </c>
      <c r="M285" s="115">
        <f t="shared" si="4"/>
        <v>96840</v>
      </c>
      <c r="O285" s="104"/>
      <c r="P285" s="105"/>
      <c r="Q285"/>
    </row>
    <row r="286" spans="1:17" ht="18">
      <c r="A286" s="112">
        <v>20140900031</v>
      </c>
      <c r="B286" s="113">
        <f>VLOOKUP(A:A,[2]振替CD変換!B:C,2,FALSE)</f>
        <v>20140900031</v>
      </c>
      <c r="C286" s="112" t="s">
        <v>866</v>
      </c>
      <c r="D286" s="112" t="s">
        <v>1119</v>
      </c>
      <c r="E286" s="112" t="s">
        <v>882</v>
      </c>
      <c r="F286" s="112" t="s">
        <v>1069</v>
      </c>
      <c r="G286" s="114">
        <v>3718</v>
      </c>
      <c r="H286" s="94" t="s">
        <v>1070</v>
      </c>
      <c r="I286" s="94">
        <v>6</v>
      </c>
      <c r="J286" s="94" t="s">
        <v>1071</v>
      </c>
      <c r="K286" s="94" t="s">
        <v>1071</v>
      </c>
      <c r="L286" s="116">
        <f>VLOOKUP(B:B,[2]販促物単価マスタ202505!A:C,3,FALSE)</f>
        <v>7.55</v>
      </c>
      <c r="M286" s="115">
        <f t="shared" si="4"/>
        <v>28070.899999999998</v>
      </c>
      <c r="O286" s="104"/>
      <c r="P286" s="105"/>
      <c r="Q286"/>
    </row>
    <row r="287" spans="1:17" ht="18">
      <c r="A287" s="112">
        <v>20140900032</v>
      </c>
      <c r="B287" s="113">
        <f>VLOOKUP(A:A,[2]振替CD変換!B:C,2,FALSE)</f>
        <v>20140900032</v>
      </c>
      <c r="C287" s="112" t="s">
        <v>866</v>
      </c>
      <c r="D287" s="112" t="s">
        <v>1120</v>
      </c>
      <c r="E287" s="112" t="s">
        <v>882</v>
      </c>
      <c r="F287" s="112" t="s">
        <v>1069</v>
      </c>
      <c r="G287" s="114">
        <v>649</v>
      </c>
      <c r="H287" s="94" t="s">
        <v>1070</v>
      </c>
      <c r="I287" s="94">
        <v>6</v>
      </c>
      <c r="J287" s="94" t="s">
        <v>1071</v>
      </c>
      <c r="K287" s="94" t="s">
        <v>1071</v>
      </c>
      <c r="L287" s="116">
        <f>VLOOKUP(B:B,[2]販促物単価マスタ202505!A:C,3,FALSE)</f>
        <v>56</v>
      </c>
      <c r="M287" s="115">
        <f t="shared" si="4"/>
        <v>36344</v>
      </c>
      <c r="O287" s="104"/>
      <c r="P287" s="105"/>
      <c r="Q287"/>
    </row>
    <row r="288" spans="1:17" ht="18">
      <c r="A288" s="112">
        <v>20140900037</v>
      </c>
      <c r="B288" s="113">
        <f>VLOOKUP(A:A,[2]振替CD変換!B:C,2,FALSE)</f>
        <v>20140900037</v>
      </c>
      <c r="C288" s="112" t="s">
        <v>866</v>
      </c>
      <c r="D288" s="112" t="s">
        <v>1121</v>
      </c>
      <c r="E288" s="112" t="s">
        <v>882</v>
      </c>
      <c r="F288" s="112" t="s">
        <v>1069</v>
      </c>
      <c r="G288" s="114">
        <v>135</v>
      </c>
      <c r="H288" s="94" t="s">
        <v>1070</v>
      </c>
      <c r="I288" s="94">
        <v>6</v>
      </c>
      <c r="J288" s="94" t="s">
        <v>1071</v>
      </c>
      <c r="K288" s="94" t="s">
        <v>1071</v>
      </c>
      <c r="L288" s="116">
        <f>VLOOKUP(B:B,[2]販促物単価マスタ202505!A:C,3,FALSE)</f>
        <v>53</v>
      </c>
      <c r="M288" s="115">
        <f t="shared" si="4"/>
        <v>7155</v>
      </c>
      <c r="O288" s="104"/>
      <c r="P288" s="105"/>
      <c r="Q288"/>
    </row>
    <row r="289" spans="1:17" ht="18" hidden="1">
      <c r="A289" s="112">
        <v>20141200001</v>
      </c>
      <c r="B289" s="113">
        <f>VLOOKUP(A:A,[2]振替CD変換!B:C,2,FALSE)</f>
        <v>20141200001</v>
      </c>
      <c r="C289" s="112" t="s">
        <v>866</v>
      </c>
      <c r="D289" s="112" t="s">
        <v>638</v>
      </c>
      <c r="E289" s="112" t="s">
        <v>882</v>
      </c>
      <c r="F289" s="112" t="s">
        <v>868</v>
      </c>
      <c r="G289" s="114">
        <v>4202</v>
      </c>
      <c r="H289" s="94" t="s">
        <v>869</v>
      </c>
      <c r="I289" s="94">
        <v>2</v>
      </c>
      <c r="J289" s="94" t="s">
        <v>1066</v>
      </c>
      <c r="K289" s="94" t="s">
        <v>869</v>
      </c>
      <c r="M289" s="115">
        <f t="shared" si="4"/>
        <v>0</v>
      </c>
      <c r="O289" s="104" t="s">
        <v>871</v>
      </c>
      <c r="P289" s="105"/>
      <c r="Q289"/>
    </row>
    <row r="290" spans="1:17" ht="18">
      <c r="A290" s="112">
        <v>20141200003</v>
      </c>
      <c r="B290" s="113">
        <f>VLOOKUP(A:A,[2]振替CD変換!B:C,2,FALSE)</f>
        <v>20141200003</v>
      </c>
      <c r="C290" s="112" t="s">
        <v>866</v>
      </c>
      <c r="D290" s="112" t="s">
        <v>1122</v>
      </c>
      <c r="E290" s="112" t="s">
        <v>882</v>
      </c>
      <c r="F290" s="112" t="s">
        <v>934</v>
      </c>
      <c r="G290" s="114">
        <v>404</v>
      </c>
      <c r="H290" s="94" t="s">
        <v>1070</v>
      </c>
      <c r="I290" s="94">
        <v>6</v>
      </c>
      <c r="J290" s="94" t="s">
        <v>1071</v>
      </c>
      <c r="K290" s="94" t="s">
        <v>1071</v>
      </c>
      <c r="L290" s="116">
        <f>VLOOKUP(B:B,[2]販促物単価マスタ202505!A:C,3,FALSE)</f>
        <v>112</v>
      </c>
      <c r="M290" s="115">
        <f t="shared" si="4"/>
        <v>45248</v>
      </c>
      <c r="O290" s="104"/>
      <c r="P290" s="105"/>
      <c r="Q290"/>
    </row>
    <row r="291" spans="1:17" ht="18">
      <c r="A291" s="112">
        <v>20141200004</v>
      </c>
      <c r="B291" s="113">
        <f>VLOOKUP(A:A,[2]振替CD変換!B:C,2,FALSE)</f>
        <v>20141200004</v>
      </c>
      <c r="C291" s="112" t="s">
        <v>866</v>
      </c>
      <c r="D291" s="112" t="s">
        <v>1123</v>
      </c>
      <c r="E291" s="112" t="s">
        <v>882</v>
      </c>
      <c r="F291" s="112" t="s">
        <v>934</v>
      </c>
      <c r="G291" s="114">
        <v>48</v>
      </c>
      <c r="H291" s="94" t="s">
        <v>1070</v>
      </c>
      <c r="I291" s="94">
        <v>6</v>
      </c>
      <c r="J291" s="94" t="s">
        <v>1071</v>
      </c>
      <c r="K291" s="94" t="s">
        <v>1071</v>
      </c>
      <c r="L291" s="116">
        <f>VLOOKUP(B:B,[2]販促物単価マスタ202505!A:C,3,FALSE)</f>
        <v>400</v>
      </c>
      <c r="M291" s="115">
        <f t="shared" si="4"/>
        <v>19200</v>
      </c>
      <c r="O291" s="104"/>
      <c r="P291" s="105"/>
      <c r="Q291"/>
    </row>
    <row r="292" spans="1:17" ht="18">
      <c r="A292" s="112">
        <v>20150100010</v>
      </c>
      <c r="B292" s="113">
        <f>VLOOKUP(A:A,[2]振替CD変換!B:C,2,FALSE)</f>
        <v>20150100010</v>
      </c>
      <c r="C292" s="112" t="s">
        <v>866</v>
      </c>
      <c r="D292" s="112" t="s">
        <v>1124</v>
      </c>
      <c r="E292" s="112" t="s">
        <v>882</v>
      </c>
      <c r="F292" s="112" t="s">
        <v>1079</v>
      </c>
      <c r="G292" s="114">
        <v>319</v>
      </c>
      <c r="H292" s="94" t="s">
        <v>1070</v>
      </c>
      <c r="I292" s="94">
        <v>6</v>
      </c>
      <c r="J292" s="94" t="s">
        <v>1071</v>
      </c>
      <c r="K292" s="94" t="s">
        <v>1071</v>
      </c>
      <c r="L292" s="116">
        <f>VLOOKUP(B:B,[2]販促物単価マスタ202505!A:C,3,FALSE)</f>
        <v>8.1999999999999993</v>
      </c>
      <c r="M292" s="115">
        <f t="shared" si="4"/>
        <v>2615.7999999999997</v>
      </c>
      <c r="O292" s="104"/>
      <c r="P292" s="105"/>
      <c r="Q292"/>
    </row>
    <row r="293" spans="1:17" ht="18">
      <c r="A293" s="112">
        <v>20150200017</v>
      </c>
      <c r="B293" s="113">
        <f>VLOOKUP(A:A,[2]振替CD変換!B:C,2,FALSE)</f>
        <v>20150200017</v>
      </c>
      <c r="C293" s="112" t="s">
        <v>866</v>
      </c>
      <c r="D293" s="112" t="s">
        <v>1125</v>
      </c>
      <c r="E293" s="112" t="s">
        <v>882</v>
      </c>
      <c r="F293" s="112" t="s">
        <v>1079</v>
      </c>
      <c r="G293" s="114">
        <v>12000</v>
      </c>
      <c r="H293" s="94" t="s">
        <v>1070</v>
      </c>
      <c r="I293" s="94">
        <v>6</v>
      </c>
      <c r="J293" s="94" t="s">
        <v>1071</v>
      </c>
      <c r="K293" s="94" t="s">
        <v>1071</v>
      </c>
      <c r="L293" s="116">
        <f>VLOOKUP(B:B,[2]販促物単価マスタ202505!A:C,3,FALSE)</f>
        <v>12.85</v>
      </c>
      <c r="M293" s="115">
        <f t="shared" si="4"/>
        <v>154200</v>
      </c>
      <c r="O293" s="104"/>
      <c r="P293" s="105"/>
      <c r="Q293"/>
    </row>
    <row r="294" spans="1:17" ht="18">
      <c r="A294" s="112">
        <v>20150600008</v>
      </c>
      <c r="B294" s="113">
        <f>VLOOKUP(A:A,[2]振替CD変換!B:C,2,FALSE)</f>
        <v>20150600008</v>
      </c>
      <c r="C294" s="112" t="s">
        <v>866</v>
      </c>
      <c r="D294" s="112" t="s">
        <v>1126</v>
      </c>
      <c r="E294" s="112" t="s">
        <v>882</v>
      </c>
      <c r="F294" s="112" t="s">
        <v>934</v>
      </c>
      <c r="G294" s="114">
        <v>83</v>
      </c>
      <c r="H294" s="94" t="s">
        <v>1070</v>
      </c>
      <c r="I294" s="94">
        <v>6</v>
      </c>
      <c r="J294" s="94" t="s">
        <v>1071</v>
      </c>
      <c r="K294" s="94" t="s">
        <v>1071</v>
      </c>
      <c r="L294" s="116">
        <f>VLOOKUP(B:B,[2]販促物単価マスタ202505!A:C,3,FALSE)</f>
        <v>24.5</v>
      </c>
      <c r="M294" s="115">
        <f t="shared" si="4"/>
        <v>2033.5</v>
      </c>
      <c r="O294" s="104"/>
      <c r="P294" s="105"/>
      <c r="Q294"/>
    </row>
    <row r="295" spans="1:17" ht="18">
      <c r="A295" s="112">
        <v>20150600051</v>
      </c>
      <c r="B295" s="113">
        <f>VLOOKUP(A:A,[2]振替CD変換!B:C,2,FALSE)</f>
        <v>20150600051</v>
      </c>
      <c r="C295" s="112" t="s">
        <v>866</v>
      </c>
      <c r="D295" s="112" t="s">
        <v>1127</v>
      </c>
      <c r="E295" s="112" t="s">
        <v>882</v>
      </c>
      <c r="F295" s="112" t="s">
        <v>934</v>
      </c>
      <c r="G295" s="114">
        <v>20</v>
      </c>
      <c r="H295" s="94" t="s">
        <v>1070</v>
      </c>
      <c r="I295" s="94">
        <v>6</v>
      </c>
      <c r="J295" s="94" t="s">
        <v>1071</v>
      </c>
      <c r="K295" s="94" t="s">
        <v>1071</v>
      </c>
      <c r="L295" s="116">
        <f>VLOOKUP(B:B,[2]販促物単価マスタ202505!A:C,3,FALSE)</f>
        <v>850</v>
      </c>
      <c r="M295" s="115">
        <f t="shared" si="4"/>
        <v>17000</v>
      </c>
      <c r="O295" s="104"/>
      <c r="P295" s="105"/>
      <c r="Q295"/>
    </row>
    <row r="296" spans="1:17" ht="18">
      <c r="A296" s="112">
        <v>20150600052</v>
      </c>
      <c r="B296" s="113">
        <f>VLOOKUP(A:A,[2]振替CD変換!B:C,2,FALSE)</f>
        <v>20150600052</v>
      </c>
      <c r="C296" s="112" t="s">
        <v>866</v>
      </c>
      <c r="D296" s="112" t="s">
        <v>1128</v>
      </c>
      <c r="E296" s="112" t="s">
        <v>882</v>
      </c>
      <c r="F296" s="112" t="s">
        <v>934</v>
      </c>
      <c r="G296" s="114">
        <v>72</v>
      </c>
      <c r="H296" s="94" t="s">
        <v>1070</v>
      </c>
      <c r="I296" s="94">
        <v>6</v>
      </c>
      <c r="J296" s="94" t="s">
        <v>1071</v>
      </c>
      <c r="K296" s="94" t="s">
        <v>1071</v>
      </c>
      <c r="L296" s="116">
        <f>VLOOKUP(B:B,[2]販促物単価マスタ202505!A:C,3,FALSE)</f>
        <v>850</v>
      </c>
      <c r="M296" s="115">
        <f t="shared" si="4"/>
        <v>61200</v>
      </c>
      <c r="O296" s="104"/>
      <c r="P296" s="105"/>
      <c r="Q296"/>
    </row>
    <row r="297" spans="1:17" ht="18">
      <c r="A297" s="112">
        <v>20150600053</v>
      </c>
      <c r="B297" s="113">
        <f>VLOOKUP(A:A,[2]振替CD変換!B:C,2,FALSE)</f>
        <v>20150600053</v>
      </c>
      <c r="C297" s="112" t="s">
        <v>866</v>
      </c>
      <c r="D297" s="112" t="s">
        <v>1129</v>
      </c>
      <c r="E297" s="112" t="s">
        <v>882</v>
      </c>
      <c r="F297" s="112" t="s">
        <v>934</v>
      </c>
      <c r="G297" s="114">
        <v>62</v>
      </c>
      <c r="H297" s="94" t="s">
        <v>1070</v>
      </c>
      <c r="I297" s="94">
        <v>6</v>
      </c>
      <c r="J297" s="94" t="s">
        <v>1071</v>
      </c>
      <c r="K297" s="94" t="s">
        <v>1071</v>
      </c>
      <c r="L297" s="116">
        <f>VLOOKUP(B:B,[2]販促物単価マスタ202505!A:C,3,FALSE)</f>
        <v>850</v>
      </c>
      <c r="M297" s="115">
        <f t="shared" si="4"/>
        <v>52700</v>
      </c>
      <c r="O297" s="104"/>
      <c r="P297" s="105"/>
      <c r="Q297"/>
    </row>
    <row r="298" spans="1:17" ht="18">
      <c r="A298" s="112">
        <v>20150900012</v>
      </c>
      <c r="B298" s="113">
        <f>VLOOKUP(A:A,[2]振替CD変換!B:C,2,FALSE)</f>
        <v>20150900012</v>
      </c>
      <c r="C298" s="112" t="s">
        <v>866</v>
      </c>
      <c r="D298" s="112" t="s">
        <v>1130</v>
      </c>
      <c r="E298" s="112" t="s">
        <v>882</v>
      </c>
      <c r="F298" s="112" t="s">
        <v>934</v>
      </c>
      <c r="G298" s="114">
        <v>2772</v>
      </c>
      <c r="H298" s="94" t="s">
        <v>1070</v>
      </c>
      <c r="I298" s="94">
        <v>6</v>
      </c>
      <c r="J298" s="94" t="s">
        <v>1071</v>
      </c>
      <c r="K298" s="94" t="s">
        <v>1071</v>
      </c>
      <c r="L298" s="116">
        <f>VLOOKUP(B:B,[2]販促物単価マスタ202505!A:C,3,FALSE)</f>
        <v>48</v>
      </c>
      <c r="M298" s="115">
        <f t="shared" si="4"/>
        <v>133056</v>
      </c>
      <c r="O298" s="104"/>
      <c r="P298" s="105"/>
      <c r="Q298"/>
    </row>
    <row r="299" spans="1:17" ht="18">
      <c r="A299" s="112">
        <v>20150900013</v>
      </c>
      <c r="B299" s="113">
        <f>VLOOKUP(A:A,[2]振替CD変換!B:C,2,FALSE)</f>
        <v>20150900013</v>
      </c>
      <c r="C299" s="112" t="s">
        <v>866</v>
      </c>
      <c r="D299" s="112" t="s">
        <v>1131</v>
      </c>
      <c r="E299" s="112" t="s">
        <v>882</v>
      </c>
      <c r="F299" s="112" t="s">
        <v>934</v>
      </c>
      <c r="G299" s="114">
        <v>1652</v>
      </c>
      <c r="H299" s="94" t="s">
        <v>1070</v>
      </c>
      <c r="I299" s="94">
        <v>6</v>
      </c>
      <c r="J299" s="94" t="s">
        <v>1071</v>
      </c>
      <c r="K299" s="94" t="s">
        <v>1071</v>
      </c>
      <c r="L299" s="116">
        <f>VLOOKUP(B:B,[2]販促物単価マスタ202505!A:C,3,FALSE)</f>
        <v>72</v>
      </c>
      <c r="M299" s="115">
        <f t="shared" si="4"/>
        <v>118944</v>
      </c>
      <c r="O299" s="104"/>
      <c r="P299" s="105"/>
      <c r="Q299"/>
    </row>
    <row r="300" spans="1:17" ht="18">
      <c r="A300" s="112">
        <v>20150900014</v>
      </c>
      <c r="B300" s="113">
        <f>VLOOKUP(A:A,[2]振替CD変換!B:C,2,FALSE)</f>
        <v>20150900014</v>
      </c>
      <c r="C300" s="112" t="s">
        <v>866</v>
      </c>
      <c r="D300" s="112" t="s">
        <v>1132</v>
      </c>
      <c r="E300" s="112" t="s">
        <v>882</v>
      </c>
      <c r="F300" s="112" t="s">
        <v>934</v>
      </c>
      <c r="G300" s="114">
        <v>3929</v>
      </c>
      <c r="H300" s="94" t="s">
        <v>1070</v>
      </c>
      <c r="I300" s="94">
        <v>6</v>
      </c>
      <c r="J300" s="94" t="s">
        <v>1071</v>
      </c>
      <c r="K300" s="94" t="s">
        <v>1071</v>
      </c>
      <c r="L300" s="116">
        <f>VLOOKUP(B:B,[2]販促物単価マスタ202505!A:C,3,FALSE)</f>
        <v>43</v>
      </c>
      <c r="M300" s="115">
        <f t="shared" si="4"/>
        <v>168947</v>
      </c>
      <c r="O300" s="104"/>
      <c r="P300" s="105"/>
      <c r="Q300"/>
    </row>
    <row r="301" spans="1:17" ht="18">
      <c r="A301" s="112">
        <v>20151100013</v>
      </c>
      <c r="B301" s="113">
        <f>VLOOKUP(A:A,[2]振替CD変換!B:C,2,FALSE)</f>
        <v>20151100013</v>
      </c>
      <c r="C301" s="112" t="s">
        <v>866</v>
      </c>
      <c r="D301" s="112" t="s">
        <v>1133</v>
      </c>
      <c r="E301" s="112" t="s">
        <v>882</v>
      </c>
      <c r="F301" s="112" t="s">
        <v>934</v>
      </c>
      <c r="G301" s="114">
        <v>748</v>
      </c>
      <c r="H301" s="94" t="s">
        <v>1070</v>
      </c>
      <c r="I301" s="94">
        <v>6</v>
      </c>
      <c r="J301" s="94" t="s">
        <v>1071</v>
      </c>
      <c r="K301" s="94" t="s">
        <v>1071</v>
      </c>
      <c r="L301" s="116">
        <f>VLOOKUP(B:B,[2]販促物単価マスタ202505!A:C,3,FALSE)</f>
        <v>27</v>
      </c>
      <c r="M301" s="115">
        <f t="shared" si="4"/>
        <v>20196</v>
      </c>
      <c r="O301" s="104"/>
      <c r="P301" s="105"/>
      <c r="Q301"/>
    </row>
    <row r="302" spans="1:17" ht="18">
      <c r="A302" s="112">
        <v>20151100014</v>
      </c>
      <c r="B302" s="113">
        <f>VLOOKUP(A:A,[2]振替CD変換!B:C,2,FALSE)</f>
        <v>20151100014</v>
      </c>
      <c r="C302" s="112" t="s">
        <v>866</v>
      </c>
      <c r="D302" s="112" t="s">
        <v>1134</v>
      </c>
      <c r="E302" s="112" t="s">
        <v>882</v>
      </c>
      <c r="F302" s="112" t="s">
        <v>934</v>
      </c>
      <c r="G302" s="114">
        <v>749</v>
      </c>
      <c r="H302" s="94" t="s">
        <v>1070</v>
      </c>
      <c r="I302" s="94">
        <v>6</v>
      </c>
      <c r="J302" s="94" t="s">
        <v>1071</v>
      </c>
      <c r="K302" s="94" t="s">
        <v>1071</v>
      </c>
      <c r="L302" s="116">
        <f>VLOOKUP(B:B,[2]販促物単価マスタ202505!A:C,3,FALSE)</f>
        <v>27</v>
      </c>
      <c r="M302" s="115">
        <f t="shared" si="4"/>
        <v>20223</v>
      </c>
      <c r="O302" s="104"/>
      <c r="P302" s="105"/>
      <c r="Q302"/>
    </row>
    <row r="303" spans="1:17" ht="18">
      <c r="A303" s="112">
        <v>20160100002</v>
      </c>
      <c r="B303" s="113">
        <f>VLOOKUP(A:A,[2]振替CD変換!B:C,2,FALSE)</f>
        <v>20160100002</v>
      </c>
      <c r="C303" s="112" t="s">
        <v>866</v>
      </c>
      <c r="D303" s="112" t="s">
        <v>1135</v>
      </c>
      <c r="E303" s="112" t="s">
        <v>882</v>
      </c>
      <c r="F303" s="112" t="s">
        <v>934</v>
      </c>
      <c r="G303" s="114">
        <v>707</v>
      </c>
      <c r="H303" s="94" t="s">
        <v>1070</v>
      </c>
      <c r="I303" s="94">
        <v>6</v>
      </c>
      <c r="J303" s="94" t="s">
        <v>1071</v>
      </c>
      <c r="K303" s="94" t="s">
        <v>1071</v>
      </c>
      <c r="L303" s="116">
        <f>VLOOKUP(B:B,[2]販促物単価マスタ202505!A:C,3,FALSE)</f>
        <v>27</v>
      </c>
      <c r="M303" s="115">
        <f t="shared" si="4"/>
        <v>19089</v>
      </c>
      <c r="O303" s="104"/>
      <c r="P303" s="105"/>
      <c r="Q303"/>
    </row>
    <row r="304" spans="1:17" ht="18">
      <c r="A304" s="112">
        <v>20160100003</v>
      </c>
      <c r="B304" s="113">
        <f>VLOOKUP(A:A,[2]振替CD変換!B:C,2,FALSE)</f>
        <v>20160100003</v>
      </c>
      <c r="C304" s="112" t="s">
        <v>866</v>
      </c>
      <c r="D304" s="112" t="s">
        <v>1136</v>
      </c>
      <c r="E304" s="112" t="s">
        <v>882</v>
      </c>
      <c r="F304" s="112" t="s">
        <v>934</v>
      </c>
      <c r="G304" s="114">
        <v>748</v>
      </c>
      <c r="H304" s="94" t="s">
        <v>1070</v>
      </c>
      <c r="I304" s="94">
        <v>6</v>
      </c>
      <c r="J304" s="94" t="s">
        <v>1071</v>
      </c>
      <c r="K304" s="94" t="s">
        <v>1071</v>
      </c>
      <c r="L304" s="116">
        <f>VLOOKUP(B:B,[2]販促物単価マスタ202505!A:C,3,FALSE)</f>
        <v>27</v>
      </c>
      <c r="M304" s="115">
        <f t="shared" si="4"/>
        <v>20196</v>
      </c>
      <c r="O304" s="104"/>
      <c r="P304" s="105"/>
      <c r="Q304"/>
    </row>
    <row r="305" spans="1:17" ht="18">
      <c r="A305" s="112">
        <v>20160100004</v>
      </c>
      <c r="B305" s="113">
        <f>VLOOKUP(A:A,[2]振替CD変換!B:C,2,FALSE)</f>
        <v>20160100004</v>
      </c>
      <c r="C305" s="112" t="s">
        <v>866</v>
      </c>
      <c r="D305" s="112" t="s">
        <v>1137</v>
      </c>
      <c r="E305" s="112" t="s">
        <v>882</v>
      </c>
      <c r="F305" s="112" t="s">
        <v>934</v>
      </c>
      <c r="G305" s="114">
        <v>799</v>
      </c>
      <c r="H305" s="94" t="s">
        <v>1070</v>
      </c>
      <c r="I305" s="94">
        <v>6</v>
      </c>
      <c r="J305" s="94" t="s">
        <v>1071</v>
      </c>
      <c r="K305" s="94" t="s">
        <v>1071</v>
      </c>
      <c r="L305" s="116">
        <f>VLOOKUP(B:B,[2]販促物単価マスタ202505!A:C,3,FALSE)</f>
        <v>27</v>
      </c>
      <c r="M305" s="115">
        <f t="shared" si="4"/>
        <v>21573</v>
      </c>
      <c r="O305" s="104"/>
      <c r="P305" s="105"/>
      <c r="Q305"/>
    </row>
    <row r="306" spans="1:17" ht="18">
      <c r="A306" s="112">
        <v>20160100005</v>
      </c>
      <c r="B306" s="113">
        <f>VLOOKUP(A:A,[2]振替CD変換!B:C,2,FALSE)</f>
        <v>20160100005</v>
      </c>
      <c r="C306" s="112" t="s">
        <v>866</v>
      </c>
      <c r="D306" s="112" t="s">
        <v>1138</v>
      </c>
      <c r="E306" s="112" t="s">
        <v>882</v>
      </c>
      <c r="F306" s="112" t="s">
        <v>934</v>
      </c>
      <c r="G306" s="114">
        <v>798</v>
      </c>
      <c r="H306" s="94" t="s">
        <v>1070</v>
      </c>
      <c r="I306" s="94">
        <v>6</v>
      </c>
      <c r="J306" s="94" t="s">
        <v>1071</v>
      </c>
      <c r="K306" s="94" t="s">
        <v>1071</v>
      </c>
      <c r="L306" s="116">
        <f>VLOOKUP(B:B,[2]販促物単価マスタ202505!A:C,3,FALSE)</f>
        <v>27</v>
      </c>
      <c r="M306" s="115">
        <f t="shared" si="4"/>
        <v>21546</v>
      </c>
      <c r="O306" s="104"/>
      <c r="P306" s="105"/>
      <c r="Q306"/>
    </row>
    <row r="307" spans="1:17" ht="18">
      <c r="A307" s="112">
        <v>20160200021</v>
      </c>
      <c r="B307" s="113">
        <f>VLOOKUP(A:A,[2]振替CD変換!B:C,2,FALSE)</f>
        <v>20160200021</v>
      </c>
      <c r="C307" s="112" t="s">
        <v>866</v>
      </c>
      <c r="D307" s="112" t="s">
        <v>1139</v>
      </c>
      <c r="E307" s="112" t="s">
        <v>882</v>
      </c>
      <c r="F307" s="112" t="s">
        <v>900</v>
      </c>
      <c r="G307" s="114">
        <v>12</v>
      </c>
      <c r="H307" s="94" t="s">
        <v>905</v>
      </c>
      <c r="I307" s="94">
        <v>6</v>
      </c>
      <c r="J307" s="94" t="s">
        <v>1071</v>
      </c>
      <c r="K307" s="94" t="s">
        <v>1071</v>
      </c>
      <c r="L307" s="116">
        <f>VLOOKUP(B:B,[2]販促物単価マスタ202505!A:C,3,FALSE)</f>
        <v>175.75</v>
      </c>
      <c r="M307" s="115">
        <f t="shared" si="4"/>
        <v>2109</v>
      </c>
      <c r="O307" s="104"/>
      <c r="P307" s="105"/>
      <c r="Q307"/>
    </row>
    <row r="308" spans="1:17" ht="18">
      <c r="A308" s="112">
        <v>20160200022</v>
      </c>
      <c r="B308" s="113">
        <f>VLOOKUP(A:A,[2]振替CD変換!B:C,2,FALSE)</f>
        <v>20160200022</v>
      </c>
      <c r="C308" s="112" t="s">
        <v>866</v>
      </c>
      <c r="D308" s="112" t="s">
        <v>1140</v>
      </c>
      <c r="E308" s="112" t="s">
        <v>882</v>
      </c>
      <c r="F308" s="112" t="s">
        <v>900</v>
      </c>
      <c r="G308" s="114">
        <v>164</v>
      </c>
      <c r="H308" s="94" t="s">
        <v>905</v>
      </c>
      <c r="I308" s="94">
        <v>6</v>
      </c>
      <c r="J308" s="94" t="s">
        <v>1071</v>
      </c>
      <c r="K308" s="94" t="s">
        <v>1071</v>
      </c>
      <c r="L308" s="116">
        <f>VLOOKUP(B:B,[2]販促物単価マスタ202505!A:C,3,FALSE)</f>
        <v>178</v>
      </c>
      <c r="M308" s="115">
        <f t="shared" si="4"/>
        <v>29192</v>
      </c>
      <c r="O308" s="104"/>
      <c r="P308" s="105"/>
      <c r="Q308"/>
    </row>
    <row r="309" spans="1:17" ht="18">
      <c r="A309" s="112">
        <v>20160600018</v>
      </c>
      <c r="B309" s="113">
        <f>VLOOKUP(A:A,[2]振替CD変換!B:C,2,FALSE)</f>
        <v>20160600018</v>
      </c>
      <c r="C309" s="112" t="s">
        <v>866</v>
      </c>
      <c r="D309" s="112" t="s">
        <v>1141</v>
      </c>
      <c r="E309" s="112" t="s">
        <v>882</v>
      </c>
      <c r="F309" s="112" t="s">
        <v>934</v>
      </c>
      <c r="G309" s="114">
        <v>484</v>
      </c>
      <c r="H309" s="94" t="s">
        <v>1070</v>
      </c>
      <c r="I309" s="94">
        <v>6</v>
      </c>
      <c r="J309" s="94" t="s">
        <v>1071</v>
      </c>
      <c r="K309" s="94" t="s">
        <v>1071</v>
      </c>
      <c r="L309" s="116">
        <f>VLOOKUP(B:B,[2]販促物単価マスタ202505!A:C,3,FALSE)</f>
        <v>198.2</v>
      </c>
      <c r="M309" s="115">
        <f t="shared" si="4"/>
        <v>95928.799999999988</v>
      </c>
      <c r="O309" s="104"/>
      <c r="P309" s="105"/>
      <c r="Q309"/>
    </row>
    <row r="310" spans="1:17" ht="18">
      <c r="A310" s="112">
        <v>20160600019</v>
      </c>
      <c r="B310" s="113">
        <f>VLOOKUP(A:A,[2]振替CD変換!B:C,2,FALSE)</f>
        <v>20160600019</v>
      </c>
      <c r="C310" s="112" t="s">
        <v>866</v>
      </c>
      <c r="D310" s="112" t="s">
        <v>1142</v>
      </c>
      <c r="E310" s="112" t="s">
        <v>882</v>
      </c>
      <c r="F310" s="112" t="s">
        <v>934</v>
      </c>
      <c r="G310" s="114">
        <v>203</v>
      </c>
      <c r="H310" s="94" t="s">
        <v>1070</v>
      </c>
      <c r="I310" s="94">
        <v>6</v>
      </c>
      <c r="J310" s="94" t="s">
        <v>1071</v>
      </c>
      <c r="K310" s="94" t="s">
        <v>1071</v>
      </c>
      <c r="L310" s="116">
        <f>VLOOKUP(B:B,[2]販促物単価マスタ202505!A:C,3,FALSE)</f>
        <v>190</v>
      </c>
      <c r="M310" s="115">
        <f t="shared" si="4"/>
        <v>38570</v>
      </c>
      <c r="O310" s="104"/>
      <c r="P310" s="105"/>
      <c r="Q310"/>
    </row>
    <row r="311" spans="1:17" ht="18" hidden="1">
      <c r="A311" s="112">
        <v>20161100033</v>
      </c>
      <c r="B311" s="113">
        <f>VLOOKUP(A:A,[2]振替CD変換!B:C,2,FALSE)</f>
        <v>20161100033</v>
      </c>
      <c r="C311" s="112" t="s">
        <v>866</v>
      </c>
      <c r="D311" s="112" t="s">
        <v>357</v>
      </c>
      <c r="E311" s="112" t="s">
        <v>882</v>
      </c>
      <c r="F311" s="112" t="s">
        <v>1065</v>
      </c>
      <c r="G311" s="114">
        <v>10</v>
      </c>
      <c r="H311" s="94" t="s">
        <v>869</v>
      </c>
      <c r="I311" s="94">
        <v>1</v>
      </c>
      <c r="J311" s="94" t="s">
        <v>870</v>
      </c>
      <c r="K311" s="94" t="s">
        <v>869</v>
      </c>
      <c r="M311" s="115">
        <f t="shared" si="4"/>
        <v>0</v>
      </c>
      <c r="O311" s="104" t="s">
        <v>871</v>
      </c>
      <c r="P311" s="105"/>
      <c r="Q311"/>
    </row>
    <row r="312" spans="1:17" ht="18" hidden="1">
      <c r="A312" s="112">
        <v>20170300006</v>
      </c>
      <c r="B312" s="113">
        <f>VLOOKUP(A:A,[2]振替CD変換!B:C,2,FALSE)</f>
        <v>20170300006</v>
      </c>
      <c r="C312" s="112" t="s">
        <v>866</v>
      </c>
      <c r="D312" s="112" t="s">
        <v>643</v>
      </c>
      <c r="E312" s="112" t="s">
        <v>882</v>
      </c>
      <c r="F312" s="112" t="s">
        <v>900</v>
      </c>
      <c r="G312" s="114">
        <v>4304</v>
      </c>
      <c r="H312" s="94" t="s">
        <v>869</v>
      </c>
      <c r="I312" s="94">
        <v>3</v>
      </c>
      <c r="J312" s="94" t="s">
        <v>901</v>
      </c>
      <c r="K312" s="94" t="s">
        <v>869</v>
      </c>
      <c r="M312" s="115">
        <f t="shared" si="4"/>
        <v>0</v>
      </c>
      <c r="O312" s="104" t="s">
        <v>871</v>
      </c>
      <c r="P312" s="105"/>
      <c r="Q312"/>
    </row>
    <row r="313" spans="1:17" ht="18" hidden="1">
      <c r="A313" s="112">
        <v>20170300007</v>
      </c>
      <c r="B313" s="113">
        <f>VLOOKUP(A:A,[2]振替CD変換!B:C,2,FALSE)</f>
        <v>20170300007</v>
      </c>
      <c r="C313" s="112" t="s">
        <v>866</v>
      </c>
      <c r="D313" s="112" t="s">
        <v>644</v>
      </c>
      <c r="E313" s="112" t="s">
        <v>882</v>
      </c>
      <c r="F313" s="112" t="s">
        <v>900</v>
      </c>
      <c r="G313" s="114">
        <v>6823</v>
      </c>
      <c r="H313" s="94" t="s">
        <v>869</v>
      </c>
      <c r="I313" s="94">
        <v>3</v>
      </c>
      <c r="J313" s="94" t="s">
        <v>901</v>
      </c>
      <c r="K313" s="94" t="s">
        <v>869</v>
      </c>
      <c r="M313" s="115">
        <f t="shared" si="4"/>
        <v>0</v>
      </c>
      <c r="O313" s="104" t="s">
        <v>871</v>
      </c>
      <c r="P313" s="105"/>
      <c r="Q313"/>
    </row>
    <row r="314" spans="1:17" ht="18" hidden="1">
      <c r="A314" s="112">
        <v>20170300008</v>
      </c>
      <c r="B314" s="113">
        <f>VLOOKUP(A:A,[2]振替CD変換!B:C,2,FALSE)</f>
        <v>20170300008</v>
      </c>
      <c r="C314" s="112" t="s">
        <v>866</v>
      </c>
      <c r="D314" s="112" t="s">
        <v>645</v>
      </c>
      <c r="E314" s="112" t="s">
        <v>882</v>
      </c>
      <c r="F314" s="112" t="s">
        <v>900</v>
      </c>
      <c r="G314" s="114">
        <v>2280</v>
      </c>
      <c r="H314" s="94" t="s">
        <v>869</v>
      </c>
      <c r="I314" s="94">
        <v>1</v>
      </c>
      <c r="J314" s="94" t="s">
        <v>870</v>
      </c>
      <c r="K314" s="94" t="s">
        <v>869</v>
      </c>
      <c r="M314" s="115">
        <f t="shared" si="4"/>
        <v>0</v>
      </c>
      <c r="O314" s="104" t="s">
        <v>871</v>
      </c>
      <c r="P314" s="105"/>
      <c r="Q314"/>
    </row>
    <row r="315" spans="1:17" ht="18" hidden="1">
      <c r="A315" s="112">
        <v>20170300010</v>
      </c>
      <c r="B315" s="113">
        <f>VLOOKUP(A:A,[2]振替CD変換!B:C,2,FALSE)</f>
        <v>20170300010</v>
      </c>
      <c r="C315" s="112" t="s">
        <v>866</v>
      </c>
      <c r="D315" s="112" t="s">
        <v>647</v>
      </c>
      <c r="E315" s="112" t="s">
        <v>882</v>
      </c>
      <c r="F315" s="112" t="s">
        <v>868</v>
      </c>
      <c r="G315" s="114">
        <v>3573</v>
      </c>
      <c r="H315" s="94" t="s">
        <v>869</v>
      </c>
      <c r="I315" s="94">
        <v>1</v>
      </c>
      <c r="J315" s="94" t="s">
        <v>870</v>
      </c>
      <c r="K315" s="94" t="s">
        <v>869</v>
      </c>
      <c r="M315" s="115">
        <f t="shared" si="4"/>
        <v>0</v>
      </c>
      <c r="O315" s="104" t="s">
        <v>871</v>
      </c>
      <c r="P315" s="105"/>
      <c r="Q315"/>
    </row>
    <row r="316" spans="1:17" ht="18" hidden="1">
      <c r="A316" s="112">
        <v>20170400002</v>
      </c>
      <c r="B316" s="113">
        <f>VLOOKUP(A:A,[2]振替CD変換!B:C,2,FALSE)</f>
        <v>20170400002</v>
      </c>
      <c r="C316" s="112" t="s">
        <v>866</v>
      </c>
      <c r="D316" s="112" t="s">
        <v>649</v>
      </c>
      <c r="E316" s="112" t="s">
        <v>1143</v>
      </c>
      <c r="F316" s="112" t="s">
        <v>907</v>
      </c>
      <c r="G316" s="114">
        <v>26616</v>
      </c>
      <c r="H316" s="94" t="s">
        <v>869</v>
      </c>
      <c r="I316" s="94">
        <v>1</v>
      </c>
      <c r="J316" s="94" t="s">
        <v>870</v>
      </c>
      <c r="K316" s="94" t="s">
        <v>869</v>
      </c>
      <c r="M316" s="115">
        <f t="shared" si="4"/>
        <v>0</v>
      </c>
      <c r="O316" s="104" t="s">
        <v>871</v>
      </c>
      <c r="P316" s="105"/>
      <c r="Q316"/>
    </row>
    <row r="317" spans="1:17" ht="18" hidden="1">
      <c r="A317" s="112">
        <v>20170400004</v>
      </c>
      <c r="B317" s="113">
        <f>VLOOKUP(A:A,[2]振替CD変換!B:C,2,FALSE)</f>
        <v>20170400004</v>
      </c>
      <c r="C317" s="112" t="s">
        <v>866</v>
      </c>
      <c r="D317" s="112" t="s">
        <v>360</v>
      </c>
      <c r="E317" s="112" t="s">
        <v>882</v>
      </c>
      <c r="F317" s="112" t="s">
        <v>907</v>
      </c>
      <c r="G317" s="114">
        <v>110328</v>
      </c>
      <c r="H317" s="94" t="s">
        <v>869</v>
      </c>
      <c r="I317" s="94">
        <v>1</v>
      </c>
      <c r="J317" s="94" t="s">
        <v>870</v>
      </c>
      <c r="K317" s="94" t="s">
        <v>869</v>
      </c>
      <c r="M317" s="115">
        <f t="shared" si="4"/>
        <v>0</v>
      </c>
      <c r="O317" s="104" t="s">
        <v>871</v>
      </c>
      <c r="P317" s="105"/>
      <c r="Q317"/>
    </row>
    <row r="318" spans="1:17" ht="18" hidden="1">
      <c r="A318" s="112">
        <v>20170400005</v>
      </c>
      <c r="B318" s="113">
        <f>VLOOKUP(A:A,[2]振替CD変換!B:C,2,FALSE)</f>
        <v>20170400005</v>
      </c>
      <c r="C318" s="112" t="s">
        <v>866</v>
      </c>
      <c r="D318" s="112" t="s">
        <v>361</v>
      </c>
      <c r="E318" s="112" t="s">
        <v>1144</v>
      </c>
      <c r="F318" s="112" t="s">
        <v>907</v>
      </c>
      <c r="G318" s="114">
        <v>5000</v>
      </c>
      <c r="H318" s="94" t="s">
        <v>869</v>
      </c>
      <c r="I318" s="94">
        <v>1</v>
      </c>
      <c r="J318" s="94" t="s">
        <v>870</v>
      </c>
      <c r="K318" s="94" t="s">
        <v>869</v>
      </c>
      <c r="M318" s="115">
        <f t="shared" si="4"/>
        <v>0</v>
      </c>
      <c r="O318" s="104" t="s">
        <v>871</v>
      </c>
      <c r="P318" s="105"/>
      <c r="Q318"/>
    </row>
    <row r="319" spans="1:17" ht="18" hidden="1">
      <c r="A319" s="112">
        <v>20170400006</v>
      </c>
      <c r="B319" s="113">
        <f>VLOOKUP(A:A,[2]振替CD変換!B:C,2,FALSE)</f>
        <v>20170400006</v>
      </c>
      <c r="C319" s="112" t="s">
        <v>866</v>
      </c>
      <c r="D319" s="112" t="s">
        <v>796</v>
      </c>
      <c r="E319" s="112" t="s">
        <v>1145</v>
      </c>
      <c r="F319" s="112" t="s">
        <v>907</v>
      </c>
      <c r="G319" s="114">
        <v>46644</v>
      </c>
      <c r="H319" s="94" t="s">
        <v>869</v>
      </c>
      <c r="I319" s="94">
        <v>1</v>
      </c>
      <c r="J319" s="94" t="s">
        <v>870</v>
      </c>
      <c r="K319" s="94" t="s">
        <v>869</v>
      </c>
      <c r="M319" s="115">
        <f t="shared" si="4"/>
        <v>0</v>
      </c>
      <c r="O319" s="104" t="s">
        <v>871</v>
      </c>
      <c r="P319" s="105"/>
      <c r="Q319"/>
    </row>
    <row r="320" spans="1:17" ht="18" hidden="1">
      <c r="A320" s="112">
        <v>20170400007</v>
      </c>
      <c r="B320" s="113">
        <f>VLOOKUP(A:A,[2]振替CD変換!B:C,2,FALSE)</f>
        <v>20170400007</v>
      </c>
      <c r="C320" s="112" t="s">
        <v>866</v>
      </c>
      <c r="D320" s="112" t="s">
        <v>363</v>
      </c>
      <c r="E320" s="112" t="s">
        <v>1146</v>
      </c>
      <c r="F320" s="112" t="s">
        <v>907</v>
      </c>
      <c r="G320" s="114">
        <v>13045</v>
      </c>
      <c r="H320" s="94" t="s">
        <v>869</v>
      </c>
      <c r="I320" s="94">
        <v>1</v>
      </c>
      <c r="J320" s="94" t="s">
        <v>870</v>
      </c>
      <c r="K320" s="94" t="s">
        <v>869</v>
      </c>
      <c r="M320" s="115">
        <f t="shared" si="4"/>
        <v>0</v>
      </c>
      <c r="O320" s="104" t="s">
        <v>871</v>
      </c>
      <c r="P320" s="105"/>
      <c r="Q320"/>
    </row>
    <row r="321" spans="1:17" ht="18" hidden="1">
      <c r="A321" s="112">
        <v>20170400008</v>
      </c>
      <c r="B321" s="113">
        <f>VLOOKUP(A:A,[2]振替CD変換!B:C,2,FALSE)</f>
        <v>20170400008</v>
      </c>
      <c r="C321" s="112" t="s">
        <v>866</v>
      </c>
      <c r="D321" s="112" t="s">
        <v>364</v>
      </c>
      <c r="E321" s="112" t="s">
        <v>1144</v>
      </c>
      <c r="F321" s="112" t="s">
        <v>907</v>
      </c>
      <c r="G321" s="114">
        <v>800</v>
      </c>
      <c r="H321" s="94" t="s">
        <v>869</v>
      </c>
      <c r="I321" s="94">
        <v>1</v>
      </c>
      <c r="J321" s="94" t="s">
        <v>870</v>
      </c>
      <c r="K321" s="94" t="s">
        <v>869</v>
      </c>
      <c r="M321" s="115">
        <f t="shared" si="4"/>
        <v>0</v>
      </c>
      <c r="O321" s="104" t="s">
        <v>871</v>
      </c>
      <c r="P321" s="105"/>
      <c r="Q321"/>
    </row>
    <row r="322" spans="1:17" ht="18" hidden="1">
      <c r="A322" s="112">
        <v>20170400009</v>
      </c>
      <c r="B322" s="113">
        <f>VLOOKUP(A:A,[2]振替CD変換!B:C,2,FALSE)</f>
        <v>20170400009</v>
      </c>
      <c r="C322" s="112" t="s">
        <v>866</v>
      </c>
      <c r="D322" s="112" t="s">
        <v>797</v>
      </c>
      <c r="E322" s="112" t="s">
        <v>1145</v>
      </c>
      <c r="F322" s="112" t="s">
        <v>907</v>
      </c>
      <c r="G322" s="114">
        <v>17684</v>
      </c>
      <c r="H322" s="94" t="s">
        <v>869</v>
      </c>
      <c r="I322" s="94">
        <v>1</v>
      </c>
      <c r="J322" s="94" t="s">
        <v>870</v>
      </c>
      <c r="K322" s="94" t="s">
        <v>869</v>
      </c>
      <c r="M322" s="115">
        <f t="shared" ref="M322:M385" si="5">G322*L322</f>
        <v>0</v>
      </c>
      <c r="O322" s="104" t="s">
        <v>871</v>
      </c>
      <c r="P322" s="105"/>
      <c r="Q322"/>
    </row>
    <row r="323" spans="1:17" ht="18" hidden="1">
      <c r="A323" s="112">
        <v>20170400016</v>
      </c>
      <c r="B323" s="113">
        <f>VLOOKUP(A:A,[2]振替CD変換!B:C,2,FALSE)</f>
        <v>20170400016</v>
      </c>
      <c r="C323" s="112" t="s">
        <v>866</v>
      </c>
      <c r="D323" s="112" t="s">
        <v>366</v>
      </c>
      <c r="E323" s="112" t="s">
        <v>1147</v>
      </c>
      <c r="F323" s="112" t="s">
        <v>907</v>
      </c>
      <c r="G323" s="114">
        <v>34</v>
      </c>
      <c r="H323" s="94" t="s">
        <v>869</v>
      </c>
      <c r="I323" s="94">
        <v>1</v>
      </c>
      <c r="J323" s="94" t="s">
        <v>870</v>
      </c>
      <c r="K323" s="94" t="s">
        <v>869</v>
      </c>
      <c r="M323" s="115">
        <f t="shared" si="5"/>
        <v>0</v>
      </c>
      <c r="O323" s="104" t="s">
        <v>871</v>
      </c>
      <c r="P323" s="105"/>
      <c r="Q323"/>
    </row>
    <row r="324" spans="1:17" ht="18" hidden="1">
      <c r="A324" s="112">
        <v>20170400017</v>
      </c>
      <c r="B324" s="113">
        <f>VLOOKUP(A:A,[2]振替CD変換!B:C,2,FALSE)</f>
        <v>20170400017</v>
      </c>
      <c r="C324" s="112" t="s">
        <v>866</v>
      </c>
      <c r="D324" s="112" t="s">
        <v>798</v>
      </c>
      <c r="E324" s="112" t="s">
        <v>1147</v>
      </c>
      <c r="F324" s="112" t="s">
        <v>907</v>
      </c>
      <c r="G324" s="114">
        <v>18</v>
      </c>
      <c r="H324" s="94" t="s">
        <v>869</v>
      </c>
      <c r="I324" s="94">
        <v>1</v>
      </c>
      <c r="J324" s="94" t="s">
        <v>870</v>
      </c>
      <c r="K324" s="94" t="s">
        <v>869</v>
      </c>
      <c r="M324" s="115">
        <f t="shared" si="5"/>
        <v>0</v>
      </c>
      <c r="O324" s="104" t="s">
        <v>871</v>
      </c>
      <c r="P324" s="105"/>
      <c r="Q324"/>
    </row>
    <row r="325" spans="1:17" ht="18" hidden="1">
      <c r="A325" s="112">
        <v>20170400035</v>
      </c>
      <c r="B325" s="113">
        <f>VLOOKUP(A:A,[2]振替CD変換!B:C,2,FALSE)</f>
        <v>20170400035</v>
      </c>
      <c r="C325" s="112" t="s">
        <v>866</v>
      </c>
      <c r="D325" s="112" t="s">
        <v>275</v>
      </c>
      <c r="E325" s="112" t="s">
        <v>1148</v>
      </c>
      <c r="F325" s="112" t="s">
        <v>1065</v>
      </c>
      <c r="G325" s="114">
        <v>663</v>
      </c>
      <c r="H325" s="94" t="s">
        <v>1070</v>
      </c>
      <c r="I325" s="94">
        <v>1</v>
      </c>
      <c r="J325" s="94" t="s">
        <v>870</v>
      </c>
      <c r="K325" s="94" t="s">
        <v>869</v>
      </c>
      <c r="M325" s="115">
        <f t="shared" si="5"/>
        <v>0</v>
      </c>
      <c r="O325" s="104" t="s">
        <v>871</v>
      </c>
      <c r="P325" s="105"/>
      <c r="Q325"/>
    </row>
    <row r="326" spans="1:17" ht="18" hidden="1">
      <c r="A326" s="112">
        <v>20170500008</v>
      </c>
      <c r="B326" s="113">
        <f>VLOOKUP(A:A,[2]振替CD変換!B:C,2,FALSE)</f>
        <v>20170500008</v>
      </c>
      <c r="C326" s="112" t="s">
        <v>866</v>
      </c>
      <c r="D326" s="112" t="s">
        <v>651</v>
      </c>
      <c r="E326" s="112" t="s">
        <v>882</v>
      </c>
      <c r="F326" s="112" t="s">
        <v>900</v>
      </c>
      <c r="G326" s="114">
        <v>7108</v>
      </c>
      <c r="H326" s="94" t="s">
        <v>869</v>
      </c>
      <c r="I326" s="94">
        <v>3</v>
      </c>
      <c r="J326" s="94" t="s">
        <v>901</v>
      </c>
      <c r="K326" s="94" t="s">
        <v>869</v>
      </c>
      <c r="M326" s="115">
        <f t="shared" si="5"/>
        <v>0</v>
      </c>
      <c r="O326" s="104" t="s">
        <v>871</v>
      </c>
      <c r="P326" s="105"/>
      <c r="Q326"/>
    </row>
    <row r="327" spans="1:17" ht="18">
      <c r="A327" s="112">
        <v>20170700069</v>
      </c>
      <c r="B327" s="113">
        <f>VLOOKUP(A:A,[2]振替CD変換!B:C,2,FALSE)</f>
        <v>20170700069</v>
      </c>
      <c r="C327" s="112" t="s">
        <v>866</v>
      </c>
      <c r="D327" s="112" t="s">
        <v>1149</v>
      </c>
      <c r="E327" s="112" t="s">
        <v>882</v>
      </c>
      <c r="F327" s="112" t="s">
        <v>900</v>
      </c>
      <c r="G327" s="114">
        <v>994</v>
      </c>
      <c r="H327" s="94" t="s">
        <v>1070</v>
      </c>
      <c r="I327" s="94">
        <v>6</v>
      </c>
      <c r="J327" s="94" t="s">
        <v>1071</v>
      </c>
      <c r="K327" s="94" t="s">
        <v>1071</v>
      </c>
      <c r="L327" s="116">
        <f>VLOOKUP(B:B,[2]販促物単価マスタ202505!A:C,3,FALSE)</f>
        <v>54.3</v>
      </c>
      <c r="M327" s="115">
        <f t="shared" si="5"/>
        <v>53974.2</v>
      </c>
      <c r="O327" s="104"/>
      <c r="P327" s="105"/>
      <c r="Q327"/>
    </row>
    <row r="328" spans="1:17" ht="18">
      <c r="A328" s="112">
        <v>20170700071</v>
      </c>
      <c r="B328" s="113">
        <f>VLOOKUP(A:A,[2]振替CD変換!B:C,2,FALSE)</f>
        <v>20170700071</v>
      </c>
      <c r="C328" s="112" t="s">
        <v>866</v>
      </c>
      <c r="D328" s="112" t="s">
        <v>1150</v>
      </c>
      <c r="E328" s="112" t="s">
        <v>882</v>
      </c>
      <c r="F328" s="112" t="s">
        <v>1069</v>
      </c>
      <c r="G328" s="114">
        <v>8550</v>
      </c>
      <c r="H328" s="94" t="s">
        <v>1070</v>
      </c>
      <c r="I328" s="94">
        <v>6</v>
      </c>
      <c r="J328" s="94" t="s">
        <v>1071</v>
      </c>
      <c r="K328" s="94" t="s">
        <v>1071</v>
      </c>
      <c r="L328" s="116">
        <f>VLOOKUP(B:B,[2]販促物単価マスタ202505!A:C,3,FALSE)</f>
        <v>10.8</v>
      </c>
      <c r="M328" s="115">
        <f t="shared" si="5"/>
        <v>92340</v>
      </c>
      <c r="O328" s="104"/>
      <c r="P328" s="105"/>
      <c r="Q328"/>
    </row>
    <row r="329" spans="1:17" ht="18">
      <c r="A329" s="112">
        <v>20170900022</v>
      </c>
      <c r="B329" s="113">
        <f>VLOOKUP(A:A,[2]振替CD変換!B:C,2,FALSE)</f>
        <v>20170900022</v>
      </c>
      <c r="C329" s="112" t="s">
        <v>866</v>
      </c>
      <c r="D329" s="112" t="s">
        <v>1151</v>
      </c>
      <c r="E329" s="112" t="s">
        <v>882</v>
      </c>
      <c r="F329" s="112" t="s">
        <v>1069</v>
      </c>
      <c r="G329" s="114">
        <v>3271</v>
      </c>
      <c r="H329" s="94" t="s">
        <v>1070</v>
      </c>
      <c r="I329" s="94">
        <v>6</v>
      </c>
      <c r="J329" s="94" t="s">
        <v>1071</v>
      </c>
      <c r="K329" s="94" t="s">
        <v>1071</v>
      </c>
      <c r="L329" s="116">
        <f>VLOOKUP(B:B,[2]販促物単価マスタ202505!A:C,3,FALSE)</f>
        <v>10.8</v>
      </c>
      <c r="M329" s="115">
        <f t="shared" si="5"/>
        <v>35326.800000000003</v>
      </c>
      <c r="O329" s="104"/>
      <c r="P329" s="105"/>
      <c r="Q329"/>
    </row>
    <row r="330" spans="1:17" ht="18">
      <c r="A330" s="112">
        <v>20170900023</v>
      </c>
      <c r="B330" s="113">
        <f>VLOOKUP(A:A,[2]振替CD変換!B:C,2,FALSE)</f>
        <v>20170900023</v>
      </c>
      <c r="C330" s="112" t="s">
        <v>866</v>
      </c>
      <c r="D330" s="112" t="s">
        <v>1152</v>
      </c>
      <c r="E330" s="112" t="s">
        <v>882</v>
      </c>
      <c r="F330" s="112" t="s">
        <v>900</v>
      </c>
      <c r="G330" s="114">
        <v>829</v>
      </c>
      <c r="H330" s="94" t="s">
        <v>1070</v>
      </c>
      <c r="I330" s="94">
        <v>6</v>
      </c>
      <c r="J330" s="94" t="s">
        <v>1071</v>
      </c>
      <c r="K330" s="94" t="s">
        <v>1071</v>
      </c>
      <c r="L330" s="116">
        <f>VLOOKUP(B:B,[2]販促物単価マスタ202505!A:C,3,FALSE)</f>
        <v>48.5</v>
      </c>
      <c r="M330" s="115">
        <f t="shared" si="5"/>
        <v>40206.5</v>
      </c>
      <c r="O330" s="104"/>
      <c r="P330" s="105"/>
      <c r="Q330"/>
    </row>
    <row r="331" spans="1:17" ht="18">
      <c r="A331" s="112">
        <v>20170900036</v>
      </c>
      <c r="B331" s="113">
        <f>VLOOKUP(A:A,[2]振替CD変換!B:C,2,FALSE)</f>
        <v>20170900036</v>
      </c>
      <c r="C331" s="112" t="s">
        <v>866</v>
      </c>
      <c r="D331" s="112" t="s">
        <v>1153</v>
      </c>
      <c r="E331" s="112" t="s">
        <v>882</v>
      </c>
      <c r="F331" s="112" t="s">
        <v>934</v>
      </c>
      <c r="G331" s="114">
        <v>432</v>
      </c>
      <c r="H331" s="94" t="s">
        <v>1070</v>
      </c>
      <c r="I331" s="94">
        <v>6</v>
      </c>
      <c r="J331" s="94" t="s">
        <v>1071</v>
      </c>
      <c r="K331" s="94" t="s">
        <v>1071</v>
      </c>
      <c r="L331" s="116">
        <f>VLOOKUP(B:B,[2]販促物単価マスタ202505!A:C,3,FALSE)</f>
        <v>97</v>
      </c>
      <c r="M331" s="115">
        <f t="shared" si="5"/>
        <v>41904</v>
      </c>
      <c r="O331" s="104"/>
      <c r="P331" s="105"/>
      <c r="Q331"/>
    </row>
    <row r="332" spans="1:17" ht="18">
      <c r="A332" s="112">
        <v>20170900037</v>
      </c>
      <c r="B332" s="113">
        <f>VLOOKUP(A:A,[2]振替CD変換!B:C,2,FALSE)</f>
        <v>20170900037</v>
      </c>
      <c r="C332" s="112" t="s">
        <v>866</v>
      </c>
      <c r="D332" s="112" t="s">
        <v>1154</v>
      </c>
      <c r="E332" s="112" t="s">
        <v>882</v>
      </c>
      <c r="F332" s="112" t="s">
        <v>934</v>
      </c>
      <c r="G332" s="114">
        <v>432</v>
      </c>
      <c r="H332" s="94" t="s">
        <v>1070</v>
      </c>
      <c r="I332" s="94">
        <v>6</v>
      </c>
      <c r="J332" s="94" t="s">
        <v>1071</v>
      </c>
      <c r="K332" s="94" t="s">
        <v>1071</v>
      </c>
      <c r="L332" s="116">
        <f>VLOOKUP(B:B,[2]販促物単価マスタ202505!A:C,3,FALSE)</f>
        <v>97</v>
      </c>
      <c r="M332" s="115">
        <f t="shared" si="5"/>
        <v>41904</v>
      </c>
      <c r="O332" s="104"/>
      <c r="P332" s="105"/>
      <c r="Q332"/>
    </row>
    <row r="333" spans="1:17" ht="18">
      <c r="A333" s="112">
        <v>20170900038</v>
      </c>
      <c r="B333" s="113">
        <f>VLOOKUP(A:A,[2]振替CD変換!B:C,2,FALSE)</f>
        <v>20170900038</v>
      </c>
      <c r="C333" s="112" t="s">
        <v>866</v>
      </c>
      <c r="D333" s="112" t="s">
        <v>1155</v>
      </c>
      <c r="E333" s="112" t="s">
        <v>882</v>
      </c>
      <c r="F333" s="112" t="s">
        <v>934</v>
      </c>
      <c r="G333" s="114">
        <v>432</v>
      </c>
      <c r="H333" s="94" t="s">
        <v>1070</v>
      </c>
      <c r="I333" s="94">
        <v>6</v>
      </c>
      <c r="J333" s="94" t="s">
        <v>1071</v>
      </c>
      <c r="K333" s="94" t="s">
        <v>1071</v>
      </c>
      <c r="L333" s="116">
        <f>VLOOKUP(B:B,[2]販促物単価マスタ202505!A:C,3,FALSE)</f>
        <v>97</v>
      </c>
      <c r="M333" s="115">
        <f t="shared" si="5"/>
        <v>41904</v>
      </c>
      <c r="O333" s="104"/>
      <c r="P333" s="105"/>
      <c r="Q333"/>
    </row>
    <row r="334" spans="1:17" ht="18">
      <c r="A334" s="112">
        <v>20170900039</v>
      </c>
      <c r="B334" s="113">
        <f>VLOOKUP(A:A,[2]振替CD変換!B:C,2,FALSE)</f>
        <v>20170900039</v>
      </c>
      <c r="C334" s="112" t="s">
        <v>866</v>
      </c>
      <c r="D334" s="112" t="s">
        <v>1156</v>
      </c>
      <c r="E334" s="112" t="s">
        <v>882</v>
      </c>
      <c r="F334" s="112" t="s">
        <v>934</v>
      </c>
      <c r="G334" s="114">
        <v>435</v>
      </c>
      <c r="H334" s="94" t="s">
        <v>1070</v>
      </c>
      <c r="I334" s="94">
        <v>6</v>
      </c>
      <c r="J334" s="94" t="s">
        <v>1071</v>
      </c>
      <c r="K334" s="94" t="s">
        <v>1071</v>
      </c>
      <c r="L334" s="116">
        <f>VLOOKUP(B:B,[2]販促物単価マスタ202505!A:C,3,FALSE)</f>
        <v>97</v>
      </c>
      <c r="M334" s="115">
        <f t="shared" si="5"/>
        <v>42195</v>
      </c>
      <c r="O334" s="104"/>
      <c r="P334" s="105"/>
      <c r="Q334"/>
    </row>
    <row r="335" spans="1:17" ht="18">
      <c r="A335" s="112">
        <v>20170900040</v>
      </c>
      <c r="B335" s="113">
        <f>VLOOKUP(A:A,[2]振替CD変換!B:C,2,FALSE)</f>
        <v>20170900040</v>
      </c>
      <c r="C335" s="112" t="s">
        <v>866</v>
      </c>
      <c r="D335" s="112" t="s">
        <v>1157</v>
      </c>
      <c r="E335" s="112" t="s">
        <v>882</v>
      </c>
      <c r="F335" s="112" t="s">
        <v>934</v>
      </c>
      <c r="G335" s="114">
        <v>435</v>
      </c>
      <c r="H335" s="94" t="s">
        <v>1070</v>
      </c>
      <c r="I335" s="94">
        <v>6</v>
      </c>
      <c r="J335" s="94" t="s">
        <v>1071</v>
      </c>
      <c r="K335" s="94" t="s">
        <v>1071</v>
      </c>
      <c r="L335" s="116">
        <f>VLOOKUP(B:B,[2]販促物単価マスタ202505!A:C,3,FALSE)</f>
        <v>97</v>
      </c>
      <c r="M335" s="115">
        <f t="shared" si="5"/>
        <v>42195</v>
      </c>
      <c r="O335" s="104"/>
      <c r="P335" s="105"/>
      <c r="Q335"/>
    </row>
    <row r="336" spans="1:17" ht="18">
      <c r="A336" s="112">
        <v>20170900041</v>
      </c>
      <c r="B336" s="113">
        <f>VLOOKUP(A:A,[2]振替CD変換!B:C,2,FALSE)</f>
        <v>20170900041</v>
      </c>
      <c r="C336" s="112" t="s">
        <v>866</v>
      </c>
      <c r="D336" s="112" t="s">
        <v>1158</v>
      </c>
      <c r="E336" s="112" t="s">
        <v>882</v>
      </c>
      <c r="F336" s="112" t="s">
        <v>934</v>
      </c>
      <c r="G336" s="114">
        <v>435</v>
      </c>
      <c r="H336" s="94" t="s">
        <v>1070</v>
      </c>
      <c r="I336" s="94">
        <v>6</v>
      </c>
      <c r="J336" s="94" t="s">
        <v>1071</v>
      </c>
      <c r="K336" s="94" t="s">
        <v>1071</v>
      </c>
      <c r="L336" s="116">
        <f>VLOOKUP(B:B,[2]販促物単価マスタ202505!A:C,3,FALSE)</f>
        <v>97</v>
      </c>
      <c r="M336" s="115">
        <f t="shared" si="5"/>
        <v>42195</v>
      </c>
      <c r="O336" s="104"/>
      <c r="P336" s="105"/>
      <c r="Q336"/>
    </row>
    <row r="337" spans="1:17" ht="18">
      <c r="A337" s="112">
        <v>20170900042</v>
      </c>
      <c r="B337" s="113">
        <f>VLOOKUP(A:A,[2]振替CD変換!B:C,2,FALSE)</f>
        <v>20170900042</v>
      </c>
      <c r="C337" s="112" t="s">
        <v>866</v>
      </c>
      <c r="D337" s="112" t="s">
        <v>1159</v>
      </c>
      <c r="E337" s="112" t="s">
        <v>882</v>
      </c>
      <c r="F337" s="112" t="s">
        <v>934</v>
      </c>
      <c r="G337" s="114">
        <v>435</v>
      </c>
      <c r="H337" s="94" t="s">
        <v>1070</v>
      </c>
      <c r="I337" s="94">
        <v>6</v>
      </c>
      <c r="J337" s="94" t="s">
        <v>1071</v>
      </c>
      <c r="K337" s="94" t="s">
        <v>1071</v>
      </c>
      <c r="L337" s="116">
        <f>VLOOKUP(B:B,[2]販促物単価マスタ202505!A:C,3,FALSE)</f>
        <v>97</v>
      </c>
      <c r="M337" s="115">
        <f t="shared" si="5"/>
        <v>42195</v>
      </c>
      <c r="O337" s="104"/>
      <c r="P337" s="105"/>
      <c r="Q337"/>
    </row>
    <row r="338" spans="1:17" ht="18">
      <c r="A338" s="112">
        <v>20170900043</v>
      </c>
      <c r="B338" s="113">
        <f>VLOOKUP(A:A,[2]振替CD変換!B:C,2,FALSE)</f>
        <v>20170900043</v>
      </c>
      <c r="C338" s="112" t="s">
        <v>866</v>
      </c>
      <c r="D338" s="112" t="s">
        <v>1160</v>
      </c>
      <c r="E338" s="112" t="s">
        <v>882</v>
      </c>
      <c r="F338" s="112" t="s">
        <v>934</v>
      </c>
      <c r="G338" s="114">
        <v>435</v>
      </c>
      <c r="H338" s="94" t="s">
        <v>1070</v>
      </c>
      <c r="I338" s="94">
        <v>6</v>
      </c>
      <c r="J338" s="94" t="s">
        <v>1071</v>
      </c>
      <c r="K338" s="94" t="s">
        <v>1071</v>
      </c>
      <c r="L338" s="116">
        <f>VLOOKUP(B:B,[2]販促物単価マスタ202505!A:C,3,FALSE)</f>
        <v>97</v>
      </c>
      <c r="M338" s="115">
        <f t="shared" si="5"/>
        <v>42195</v>
      </c>
      <c r="O338" s="104"/>
      <c r="P338" s="105"/>
      <c r="Q338"/>
    </row>
    <row r="339" spans="1:17" ht="18">
      <c r="A339" s="112">
        <v>20170900044</v>
      </c>
      <c r="B339" s="113">
        <f>VLOOKUP(A:A,[2]振替CD変換!B:C,2,FALSE)</f>
        <v>20170900044</v>
      </c>
      <c r="C339" s="112" t="s">
        <v>866</v>
      </c>
      <c r="D339" s="112" t="s">
        <v>1161</v>
      </c>
      <c r="E339" s="112" t="s">
        <v>882</v>
      </c>
      <c r="F339" s="112" t="s">
        <v>934</v>
      </c>
      <c r="G339" s="114">
        <v>435</v>
      </c>
      <c r="H339" s="94" t="s">
        <v>1070</v>
      </c>
      <c r="I339" s="94">
        <v>6</v>
      </c>
      <c r="J339" s="94" t="s">
        <v>1071</v>
      </c>
      <c r="K339" s="94" t="s">
        <v>1071</v>
      </c>
      <c r="L339" s="116">
        <f>VLOOKUP(B:B,[2]販促物単価マスタ202505!A:C,3,FALSE)</f>
        <v>97</v>
      </c>
      <c r="M339" s="115">
        <f t="shared" si="5"/>
        <v>42195</v>
      </c>
      <c r="O339" s="104"/>
      <c r="P339" s="105"/>
      <c r="Q339"/>
    </row>
    <row r="340" spans="1:17" ht="18" hidden="1">
      <c r="A340" s="112">
        <v>20171000004</v>
      </c>
      <c r="B340" s="113">
        <f>VLOOKUP(A:A,[2]振替CD変換!B:C,2,FALSE)</f>
        <v>20171000004</v>
      </c>
      <c r="C340" s="112" t="s">
        <v>866</v>
      </c>
      <c r="D340" s="112" t="s">
        <v>799</v>
      </c>
      <c r="E340" s="112" t="s">
        <v>1145</v>
      </c>
      <c r="F340" s="112" t="s">
        <v>907</v>
      </c>
      <c r="G340" s="114">
        <v>15662</v>
      </c>
      <c r="H340" s="94" t="s">
        <v>869</v>
      </c>
      <c r="I340" s="94">
        <v>1</v>
      </c>
      <c r="J340" s="94" t="s">
        <v>870</v>
      </c>
      <c r="K340" s="94" t="s">
        <v>869</v>
      </c>
      <c r="M340" s="115">
        <f t="shared" si="5"/>
        <v>0</v>
      </c>
      <c r="O340" s="104" t="s">
        <v>871</v>
      </c>
      <c r="P340" s="105"/>
      <c r="Q340"/>
    </row>
    <row r="341" spans="1:17" ht="18" hidden="1">
      <c r="A341" s="112">
        <v>20171000005</v>
      </c>
      <c r="B341" s="113">
        <f>VLOOKUP(A:A,[2]振替CD変換!B:C,2,FALSE)</f>
        <v>20171000005</v>
      </c>
      <c r="C341" s="112" t="s">
        <v>866</v>
      </c>
      <c r="D341" s="112" t="s">
        <v>370</v>
      </c>
      <c r="E341" s="112" t="s">
        <v>882</v>
      </c>
      <c r="F341" s="112" t="s">
        <v>907</v>
      </c>
      <c r="G341" s="114">
        <v>63015</v>
      </c>
      <c r="H341" s="94" t="s">
        <v>869</v>
      </c>
      <c r="I341" s="94">
        <v>1</v>
      </c>
      <c r="J341" s="94" t="s">
        <v>870</v>
      </c>
      <c r="K341" s="94" t="s">
        <v>869</v>
      </c>
      <c r="M341" s="115">
        <f t="shared" si="5"/>
        <v>0</v>
      </c>
      <c r="O341" s="104" t="s">
        <v>871</v>
      </c>
      <c r="P341" s="105"/>
      <c r="Q341"/>
    </row>
    <row r="342" spans="1:17" ht="18" hidden="1">
      <c r="A342" s="112">
        <v>20171000006</v>
      </c>
      <c r="B342" s="113">
        <f>VLOOKUP(A:A,[2]振替CD変換!B:C,2,FALSE)</f>
        <v>20171000006</v>
      </c>
      <c r="C342" s="112" t="s">
        <v>866</v>
      </c>
      <c r="D342" s="112" t="s">
        <v>371</v>
      </c>
      <c r="E342" s="112" t="s">
        <v>1144</v>
      </c>
      <c r="F342" s="112" t="s">
        <v>907</v>
      </c>
      <c r="G342" s="114">
        <v>1200</v>
      </c>
      <c r="H342" s="94" t="s">
        <v>869</v>
      </c>
      <c r="I342" s="94">
        <v>1</v>
      </c>
      <c r="J342" s="94" t="s">
        <v>870</v>
      </c>
      <c r="K342" s="94" t="s">
        <v>869</v>
      </c>
      <c r="M342" s="115">
        <f t="shared" si="5"/>
        <v>0</v>
      </c>
      <c r="O342" s="104" t="s">
        <v>871</v>
      </c>
      <c r="P342" s="105"/>
      <c r="Q342"/>
    </row>
    <row r="343" spans="1:17" ht="18" hidden="1">
      <c r="A343" s="112">
        <v>20171000008</v>
      </c>
      <c r="B343" s="113">
        <f>VLOOKUP(A:A,[2]振替CD変換!B:C,2,FALSE)</f>
        <v>20171000008</v>
      </c>
      <c r="C343" s="112" t="s">
        <v>866</v>
      </c>
      <c r="D343" s="112" t="s">
        <v>372</v>
      </c>
      <c r="E343" s="112" t="s">
        <v>882</v>
      </c>
      <c r="F343" s="112" t="s">
        <v>1065</v>
      </c>
      <c r="G343" s="114">
        <v>200</v>
      </c>
      <c r="H343" s="94" t="s">
        <v>869</v>
      </c>
      <c r="I343" s="94">
        <v>1</v>
      </c>
      <c r="J343" s="94" t="s">
        <v>870</v>
      </c>
      <c r="K343" s="94" t="s">
        <v>869</v>
      </c>
      <c r="M343" s="115">
        <f t="shared" si="5"/>
        <v>0</v>
      </c>
      <c r="O343" s="104" t="s">
        <v>871</v>
      </c>
      <c r="P343" s="105"/>
      <c r="Q343"/>
    </row>
    <row r="344" spans="1:17" ht="18" hidden="1">
      <c r="A344" s="112">
        <v>20171000009</v>
      </c>
      <c r="B344" s="113">
        <f>VLOOKUP(A:A,[2]振替CD変換!B:C,2,FALSE)</f>
        <v>20171000009</v>
      </c>
      <c r="C344" s="112" t="s">
        <v>866</v>
      </c>
      <c r="D344" s="112" t="s">
        <v>800</v>
      </c>
      <c r="E344" s="112" t="s">
        <v>882</v>
      </c>
      <c r="F344" s="112" t="s">
        <v>1065</v>
      </c>
      <c r="G344" s="114">
        <v>400</v>
      </c>
      <c r="H344" s="94" t="s">
        <v>869</v>
      </c>
      <c r="I344" s="94">
        <v>1</v>
      </c>
      <c r="J344" s="94" t="s">
        <v>870</v>
      </c>
      <c r="K344" s="94" t="s">
        <v>869</v>
      </c>
      <c r="M344" s="115">
        <f t="shared" si="5"/>
        <v>0</v>
      </c>
      <c r="O344" s="104" t="s">
        <v>871</v>
      </c>
      <c r="P344" s="105"/>
      <c r="Q344"/>
    </row>
    <row r="345" spans="1:17" ht="18" hidden="1">
      <c r="A345" s="112">
        <v>20171000010</v>
      </c>
      <c r="B345" s="113">
        <f>VLOOKUP(A:A,[2]振替CD変換!B:C,2,FALSE)</f>
        <v>20171000010</v>
      </c>
      <c r="C345" s="112" t="s">
        <v>866</v>
      </c>
      <c r="D345" s="112" t="s">
        <v>801</v>
      </c>
      <c r="E345" s="112" t="s">
        <v>882</v>
      </c>
      <c r="F345" s="112" t="s">
        <v>1065</v>
      </c>
      <c r="G345" s="114">
        <v>350</v>
      </c>
      <c r="H345" s="94" t="s">
        <v>869</v>
      </c>
      <c r="I345" s="94">
        <v>1</v>
      </c>
      <c r="J345" s="94" t="s">
        <v>870</v>
      </c>
      <c r="K345" s="94" t="s">
        <v>869</v>
      </c>
      <c r="M345" s="115">
        <f t="shared" si="5"/>
        <v>0</v>
      </c>
      <c r="O345" s="104" t="s">
        <v>871</v>
      </c>
      <c r="P345" s="105"/>
      <c r="Q345"/>
    </row>
    <row r="346" spans="1:17" ht="18">
      <c r="A346" s="112">
        <v>20171100056</v>
      </c>
      <c r="B346" s="113">
        <f>VLOOKUP(A:A,[2]振替CD変換!B:C,2,FALSE)</f>
        <v>20171100056</v>
      </c>
      <c r="C346" s="112" t="s">
        <v>866</v>
      </c>
      <c r="D346" s="112" t="s">
        <v>1162</v>
      </c>
      <c r="E346" s="112" t="s">
        <v>882</v>
      </c>
      <c r="F346" s="112" t="s">
        <v>1069</v>
      </c>
      <c r="G346" s="114">
        <v>234</v>
      </c>
      <c r="H346" s="94" t="s">
        <v>1070</v>
      </c>
      <c r="I346" s="94">
        <v>6</v>
      </c>
      <c r="J346" s="94" t="s">
        <v>1071</v>
      </c>
      <c r="K346" s="94" t="s">
        <v>1071</v>
      </c>
      <c r="L346" s="116">
        <f>VLOOKUP(B:B,[2]販促物単価マスタ202505!A:C,3,FALSE)</f>
        <v>15.6</v>
      </c>
      <c r="M346" s="115">
        <f t="shared" si="5"/>
        <v>3650.4</v>
      </c>
      <c r="O346" s="104"/>
      <c r="P346" s="105"/>
      <c r="Q346"/>
    </row>
    <row r="347" spans="1:17" ht="18">
      <c r="A347" s="112">
        <v>20171100057</v>
      </c>
      <c r="B347" s="113">
        <f>VLOOKUP(A:A,[2]振替CD変換!B:C,2,FALSE)</f>
        <v>20171100057</v>
      </c>
      <c r="C347" s="112" t="s">
        <v>866</v>
      </c>
      <c r="D347" s="112" t="s">
        <v>1163</v>
      </c>
      <c r="E347" s="112" t="s">
        <v>882</v>
      </c>
      <c r="F347" s="112" t="s">
        <v>1069</v>
      </c>
      <c r="G347" s="114">
        <v>2148</v>
      </c>
      <c r="H347" s="94" t="s">
        <v>1070</v>
      </c>
      <c r="I347" s="94">
        <v>6</v>
      </c>
      <c r="J347" s="94" t="s">
        <v>1071</v>
      </c>
      <c r="K347" s="94" t="s">
        <v>1071</v>
      </c>
      <c r="L347" s="116">
        <f>VLOOKUP(B:B,[2]販促物単価マスタ202505!A:C,3,FALSE)</f>
        <v>15.6</v>
      </c>
      <c r="M347" s="115">
        <f t="shared" si="5"/>
        <v>33508.799999999996</v>
      </c>
      <c r="O347" s="104"/>
      <c r="P347" s="105"/>
      <c r="Q347"/>
    </row>
    <row r="348" spans="1:17" ht="18" hidden="1">
      <c r="A348" s="112">
        <v>20180100007</v>
      </c>
      <c r="B348" s="113">
        <f>VLOOKUP(A:A,[2]振替CD変換!B:C,2,FALSE)</f>
        <v>20180100007</v>
      </c>
      <c r="C348" s="112" t="s">
        <v>866</v>
      </c>
      <c r="D348" s="112" t="s">
        <v>657</v>
      </c>
      <c r="E348" s="112" t="s">
        <v>882</v>
      </c>
      <c r="F348" s="112" t="s">
        <v>907</v>
      </c>
      <c r="G348" s="114">
        <v>3426</v>
      </c>
      <c r="H348" s="94" t="s">
        <v>1070</v>
      </c>
      <c r="I348" s="94">
        <v>1</v>
      </c>
      <c r="J348" s="94" t="s">
        <v>870</v>
      </c>
      <c r="K348" s="94" t="s">
        <v>869</v>
      </c>
      <c r="M348" s="115">
        <f t="shared" si="5"/>
        <v>0</v>
      </c>
      <c r="O348" s="104" t="s">
        <v>871</v>
      </c>
      <c r="P348" s="105"/>
      <c r="Q348"/>
    </row>
    <row r="349" spans="1:17" ht="18" hidden="1">
      <c r="A349" s="112">
        <v>20180100008</v>
      </c>
      <c r="B349" s="113">
        <f>VLOOKUP(A:A,[2]振替CD変換!B:C,2,FALSE)</f>
        <v>20180100008</v>
      </c>
      <c r="C349" s="112" t="s">
        <v>866</v>
      </c>
      <c r="D349" s="112" t="s">
        <v>658</v>
      </c>
      <c r="E349" s="112" t="s">
        <v>882</v>
      </c>
      <c r="F349" s="112" t="s">
        <v>907</v>
      </c>
      <c r="G349" s="114">
        <v>4557</v>
      </c>
      <c r="H349" s="94" t="s">
        <v>1070</v>
      </c>
      <c r="I349" s="94">
        <v>1</v>
      </c>
      <c r="J349" s="94" t="s">
        <v>870</v>
      </c>
      <c r="K349" s="94" t="s">
        <v>869</v>
      </c>
      <c r="M349" s="115">
        <f t="shared" si="5"/>
        <v>0</v>
      </c>
      <c r="O349" s="104" t="s">
        <v>871</v>
      </c>
      <c r="P349" s="105"/>
      <c r="Q349"/>
    </row>
    <row r="350" spans="1:17" ht="18" hidden="1">
      <c r="A350" s="112">
        <v>20180100009</v>
      </c>
      <c r="B350" s="113">
        <f>VLOOKUP(A:A,[2]振替CD変換!B:C,2,FALSE)</f>
        <v>20180100009</v>
      </c>
      <c r="C350" s="112" t="s">
        <v>866</v>
      </c>
      <c r="D350" s="112" t="s">
        <v>659</v>
      </c>
      <c r="E350" s="112" t="s">
        <v>882</v>
      </c>
      <c r="F350" s="112" t="s">
        <v>907</v>
      </c>
      <c r="G350" s="114">
        <v>6485</v>
      </c>
      <c r="H350" s="94" t="s">
        <v>1070</v>
      </c>
      <c r="I350" s="94">
        <v>1</v>
      </c>
      <c r="J350" s="94" t="s">
        <v>870</v>
      </c>
      <c r="K350" s="94" t="s">
        <v>869</v>
      </c>
      <c r="M350" s="115">
        <f t="shared" si="5"/>
        <v>0</v>
      </c>
      <c r="O350" s="104" t="s">
        <v>871</v>
      </c>
      <c r="P350" s="105"/>
      <c r="Q350"/>
    </row>
    <row r="351" spans="1:17" ht="18">
      <c r="A351" s="112">
        <v>20180100010</v>
      </c>
      <c r="B351" s="113">
        <f>VLOOKUP(A:A,[2]振替CD変換!B:C,2,FALSE)</f>
        <v>20180100010</v>
      </c>
      <c r="C351" s="112" t="s">
        <v>866</v>
      </c>
      <c r="D351" s="112" t="s">
        <v>1164</v>
      </c>
      <c r="E351" s="112" t="s">
        <v>882</v>
      </c>
      <c r="F351" s="112" t="s">
        <v>1069</v>
      </c>
      <c r="G351" s="114">
        <v>369</v>
      </c>
      <c r="H351" s="94" t="s">
        <v>1070</v>
      </c>
      <c r="I351" s="94">
        <v>6</v>
      </c>
      <c r="J351" s="94" t="s">
        <v>1071</v>
      </c>
      <c r="K351" s="94" t="s">
        <v>1071</v>
      </c>
      <c r="L351" s="116">
        <f>VLOOKUP(B:B,[2]販促物単価マスタ202505!A:C,3,FALSE)</f>
        <v>21.3</v>
      </c>
      <c r="M351" s="115">
        <f t="shared" si="5"/>
        <v>7859.7</v>
      </c>
      <c r="O351" s="104"/>
      <c r="P351" s="105"/>
      <c r="Q351"/>
    </row>
    <row r="352" spans="1:17" ht="18">
      <c r="A352" s="112">
        <v>20180100074</v>
      </c>
      <c r="B352" s="113">
        <f>VLOOKUP(A:A,[2]振替CD変換!B:C,2,FALSE)</f>
        <v>20180100074</v>
      </c>
      <c r="C352" s="112" t="s">
        <v>866</v>
      </c>
      <c r="D352" s="112" t="s">
        <v>1165</v>
      </c>
      <c r="E352" s="112" t="s">
        <v>882</v>
      </c>
      <c r="F352" s="112" t="s">
        <v>934</v>
      </c>
      <c r="G352" s="114">
        <v>101</v>
      </c>
      <c r="H352" s="94" t="s">
        <v>1070</v>
      </c>
      <c r="I352" s="94">
        <v>6</v>
      </c>
      <c r="J352" s="94" t="s">
        <v>1071</v>
      </c>
      <c r="K352" s="94" t="s">
        <v>1071</v>
      </c>
      <c r="L352" s="116">
        <f>VLOOKUP(B:B,[2]販促物単価マスタ202505!A:C,3,FALSE)</f>
        <v>5.2</v>
      </c>
      <c r="M352" s="115">
        <f t="shared" si="5"/>
        <v>525.20000000000005</v>
      </c>
      <c r="O352" s="104"/>
      <c r="P352" s="105"/>
      <c r="Q352"/>
    </row>
    <row r="353" spans="1:17" ht="18">
      <c r="A353" s="112">
        <v>20180100076</v>
      </c>
      <c r="B353" s="113">
        <f>VLOOKUP(A:A,[2]振替CD変換!B:C,2,FALSE)</f>
        <v>20180100076</v>
      </c>
      <c r="C353" s="112" t="s">
        <v>866</v>
      </c>
      <c r="D353" s="112" t="s">
        <v>1166</v>
      </c>
      <c r="E353" s="112" t="s">
        <v>882</v>
      </c>
      <c r="F353" s="112" t="s">
        <v>934</v>
      </c>
      <c r="G353" s="114">
        <v>93</v>
      </c>
      <c r="H353" s="94" t="s">
        <v>1070</v>
      </c>
      <c r="I353" s="94">
        <v>6</v>
      </c>
      <c r="J353" s="94" t="s">
        <v>1071</v>
      </c>
      <c r="K353" s="94" t="s">
        <v>1071</v>
      </c>
      <c r="L353" s="116">
        <f>VLOOKUP(B:B,[2]販促物単価マスタ202505!A:C,3,FALSE)</f>
        <v>5.2</v>
      </c>
      <c r="M353" s="115">
        <f t="shared" si="5"/>
        <v>483.6</v>
      </c>
      <c r="O353" s="104"/>
      <c r="P353" s="105"/>
      <c r="Q353"/>
    </row>
    <row r="354" spans="1:17" ht="18" hidden="1">
      <c r="A354" s="112">
        <v>20180200006</v>
      </c>
      <c r="B354" s="113">
        <f>VLOOKUP(A:A,[2]振替CD変換!B:C,2,FALSE)</f>
        <v>20180200006</v>
      </c>
      <c r="C354" s="112" t="s">
        <v>866</v>
      </c>
      <c r="D354" s="112" t="s">
        <v>660</v>
      </c>
      <c r="E354" s="112" t="s">
        <v>1143</v>
      </c>
      <c r="F354" s="112" t="s">
        <v>907</v>
      </c>
      <c r="G354" s="114">
        <v>6067</v>
      </c>
      <c r="H354" s="94" t="s">
        <v>869</v>
      </c>
      <c r="I354" s="94">
        <v>1</v>
      </c>
      <c r="J354" s="94" t="s">
        <v>870</v>
      </c>
      <c r="K354" s="94" t="s">
        <v>869</v>
      </c>
      <c r="M354" s="115">
        <f t="shared" si="5"/>
        <v>0</v>
      </c>
      <c r="O354" s="104" t="s">
        <v>871</v>
      </c>
      <c r="P354" s="105"/>
      <c r="Q354"/>
    </row>
    <row r="355" spans="1:17" ht="18" hidden="1">
      <c r="A355" s="112">
        <v>20180200007</v>
      </c>
      <c r="B355" s="113">
        <f>VLOOKUP(A:A,[2]振替CD変換!B:C,2,FALSE)</f>
        <v>20180200007</v>
      </c>
      <c r="C355" s="112" t="s">
        <v>866</v>
      </c>
      <c r="D355" s="112" t="s">
        <v>661</v>
      </c>
      <c r="E355" s="112" t="s">
        <v>1143</v>
      </c>
      <c r="F355" s="112" t="s">
        <v>907</v>
      </c>
      <c r="G355" s="114">
        <v>6290</v>
      </c>
      <c r="H355" s="94" t="s">
        <v>869</v>
      </c>
      <c r="I355" s="94">
        <v>1</v>
      </c>
      <c r="J355" s="94" t="s">
        <v>870</v>
      </c>
      <c r="K355" s="94" t="s">
        <v>869</v>
      </c>
      <c r="M355" s="115">
        <f t="shared" si="5"/>
        <v>0</v>
      </c>
      <c r="O355" s="104" t="s">
        <v>871</v>
      </c>
      <c r="P355" s="105"/>
      <c r="Q355"/>
    </row>
    <row r="356" spans="1:17" ht="18" hidden="1">
      <c r="A356" s="112">
        <v>20180200045</v>
      </c>
      <c r="B356" s="113">
        <f>VLOOKUP(A:A,[2]振替CD変換!B:C,2,FALSE)</f>
        <v>20180200045</v>
      </c>
      <c r="C356" s="112" t="s">
        <v>866</v>
      </c>
      <c r="D356" s="112" t="s">
        <v>662</v>
      </c>
      <c r="E356" s="112" t="s">
        <v>882</v>
      </c>
      <c r="F356" s="112" t="s">
        <v>900</v>
      </c>
      <c r="G356" s="114">
        <v>5596</v>
      </c>
      <c r="H356" s="94" t="s">
        <v>869</v>
      </c>
      <c r="I356" s="94">
        <v>3</v>
      </c>
      <c r="J356" s="94" t="s">
        <v>901</v>
      </c>
      <c r="K356" s="94" t="s">
        <v>869</v>
      </c>
      <c r="M356" s="115">
        <f t="shared" si="5"/>
        <v>0</v>
      </c>
      <c r="O356" s="104" t="s">
        <v>871</v>
      </c>
      <c r="P356" s="105"/>
      <c r="Q356"/>
    </row>
    <row r="357" spans="1:17" ht="18" hidden="1">
      <c r="A357" s="112">
        <v>20180200096</v>
      </c>
      <c r="B357" s="113">
        <f>VLOOKUP(A:A,[2]振替CD変換!B:C,2,FALSE)</f>
        <v>20180200096</v>
      </c>
      <c r="C357" s="112" t="s">
        <v>866</v>
      </c>
      <c r="D357" s="112" t="s">
        <v>664</v>
      </c>
      <c r="E357" s="112" t="s">
        <v>882</v>
      </c>
      <c r="F357" s="112" t="s">
        <v>900</v>
      </c>
      <c r="G357" s="114">
        <v>1249</v>
      </c>
      <c r="H357" s="94" t="s">
        <v>869</v>
      </c>
      <c r="I357" s="94">
        <v>3</v>
      </c>
      <c r="J357" s="94" t="s">
        <v>901</v>
      </c>
      <c r="K357" s="94" t="s">
        <v>869</v>
      </c>
      <c r="M357" s="115">
        <f t="shared" si="5"/>
        <v>0</v>
      </c>
      <c r="O357" s="104" t="s">
        <v>871</v>
      </c>
      <c r="P357" s="105"/>
      <c r="Q357"/>
    </row>
    <row r="358" spans="1:17" ht="18" hidden="1">
      <c r="A358" s="112">
        <v>20180300016</v>
      </c>
      <c r="B358" s="113">
        <f>VLOOKUP(A:A,[2]振替CD変換!B:C,2,FALSE)</f>
        <v>20180300016</v>
      </c>
      <c r="C358" s="112" t="s">
        <v>866</v>
      </c>
      <c r="D358" s="112" t="s">
        <v>665</v>
      </c>
      <c r="E358" s="112" t="s">
        <v>1167</v>
      </c>
      <c r="F358" s="112" t="s">
        <v>868</v>
      </c>
      <c r="G358" s="114">
        <v>3199</v>
      </c>
      <c r="H358" s="94" t="s">
        <v>869</v>
      </c>
      <c r="I358" s="94">
        <v>3</v>
      </c>
      <c r="J358" s="94" t="s">
        <v>901</v>
      </c>
      <c r="K358" s="94" t="s">
        <v>869</v>
      </c>
      <c r="M358" s="115">
        <f t="shared" si="5"/>
        <v>0</v>
      </c>
      <c r="O358" s="104" t="s">
        <v>871</v>
      </c>
      <c r="P358" s="105"/>
      <c r="Q358"/>
    </row>
    <row r="359" spans="1:17" ht="18" hidden="1">
      <c r="A359" s="112">
        <v>20180300017</v>
      </c>
      <c r="B359" s="113">
        <f>VLOOKUP(A:A,[2]振替CD変換!B:C,2,FALSE)</f>
        <v>20180300017</v>
      </c>
      <c r="C359" s="112" t="s">
        <v>866</v>
      </c>
      <c r="D359" s="112" t="s">
        <v>666</v>
      </c>
      <c r="E359" s="112" t="s">
        <v>1167</v>
      </c>
      <c r="F359" s="112" t="s">
        <v>868</v>
      </c>
      <c r="G359" s="114">
        <v>2251</v>
      </c>
      <c r="H359" s="94" t="s">
        <v>869</v>
      </c>
      <c r="I359" s="94">
        <v>3</v>
      </c>
      <c r="J359" s="94" t="s">
        <v>901</v>
      </c>
      <c r="K359" s="94" t="s">
        <v>869</v>
      </c>
      <c r="M359" s="115">
        <f t="shared" si="5"/>
        <v>0</v>
      </c>
      <c r="O359" s="104" t="s">
        <v>871</v>
      </c>
      <c r="P359" s="105"/>
      <c r="Q359"/>
    </row>
    <row r="360" spans="1:17" ht="18" hidden="1">
      <c r="A360" s="112">
        <v>20180300018</v>
      </c>
      <c r="B360" s="113">
        <f>VLOOKUP(A:A,[2]振替CD変換!B:C,2,FALSE)</f>
        <v>20180300018</v>
      </c>
      <c r="C360" s="112" t="s">
        <v>866</v>
      </c>
      <c r="D360" s="112" t="s">
        <v>667</v>
      </c>
      <c r="E360" s="112" t="s">
        <v>1167</v>
      </c>
      <c r="F360" s="112" t="s">
        <v>868</v>
      </c>
      <c r="G360" s="114">
        <v>2569</v>
      </c>
      <c r="H360" s="94" t="s">
        <v>869</v>
      </c>
      <c r="I360" s="94">
        <v>3</v>
      </c>
      <c r="J360" s="94" t="s">
        <v>901</v>
      </c>
      <c r="K360" s="94" t="s">
        <v>869</v>
      </c>
      <c r="M360" s="115">
        <f t="shared" si="5"/>
        <v>0</v>
      </c>
      <c r="O360" s="104" t="s">
        <v>871</v>
      </c>
      <c r="P360" s="105"/>
      <c r="Q360"/>
    </row>
    <row r="361" spans="1:17" ht="18" hidden="1">
      <c r="A361" s="112">
        <v>20180300019</v>
      </c>
      <c r="B361" s="113">
        <f>VLOOKUP(A:A,[2]振替CD変換!B:C,2,FALSE)</f>
        <v>20180300019</v>
      </c>
      <c r="C361" s="112" t="s">
        <v>866</v>
      </c>
      <c r="D361" s="112" t="s">
        <v>668</v>
      </c>
      <c r="E361" s="112" t="s">
        <v>1167</v>
      </c>
      <c r="F361" s="112" t="s">
        <v>868</v>
      </c>
      <c r="G361" s="114">
        <v>2387</v>
      </c>
      <c r="H361" s="94" t="s">
        <v>869</v>
      </c>
      <c r="I361" s="94">
        <v>3</v>
      </c>
      <c r="J361" s="94" t="s">
        <v>901</v>
      </c>
      <c r="K361" s="94" t="s">
        <v>869</v>
      </c>
      <c r="M361" s="115">
        <f t="shared" si="5"/>
        <v>0</v>
      </c>
      <c r="O361" s="104" t="s">
        <v>871</v>
      </c>
      <c r="P361" s="105"/>
      <c r="Q361"/>
    </row>
    <row r="362" spans="1:17" ht="18" hidden="1">
      <c r="A362" s="112">
        <v>20180300020</v>
      </c>
      <c r="B362" s="113">
        <f>VLOOKUP(A:A,[2]振替CD変換!B:C,2,FALSE)</f>
        <v>20180300020</v>
      </c>
      <c r="C362" s="112" t="s">
        <v>866</v>
      </c>
      <c r="D362" s="112" t="s">
        <v>669</v>
      </c>
      <c r="E362" s="112" t="s">
        <v>1167</v>
      </c>
      <c r="F362" s="112" t="s">
        <v>868</v>
      </c>
      <c r="G362" s="114">
        <v>2940</v>
      </c>
      <c r="H362" s="94" t="s">
        <v>869</v>
      </c>
      <c r="I362" s="94">
        <v>3</v>
      </c>
      <c r="J362" s="94" t="s">
        <v>901</v>
      </c>
      <c r="K362" s="94" t="s">
        <v>869</v>
      </c>
      <c r="M362" s="115">
        <f t="shared" si="5"/>
        <v>0</v>
      </c>
      <c r="O362" s="104" t="s">
        <v>871</v>
      </c>
      <c r="P362" s="105"/>
      <c r="Q362"/>
    </row>
    <row r="363" spans="1:17" ht="18">
      <c r="A363" s="112">
        <v>20180300082</v>
      </c>
      <c r="B363" s="113">
        <f>VLOOKUP(A:A,[2]振替CD変換!B:C,2,FALSE)</f>
        <v>20180300082</v>
      </c>
      <c r="C363" s="112" t="s">
        <v>866</v>
      </c>
      <c r="D363" s="112" t="s">
        <v>1168</v>
      </c>
      <c r="E363" s="112" t="s">
        <v>882</v>
      </c>
      <c r="F363" s="112" t="s">
        <v>1069</v>
      </c>
      <c r="G363" s="114">
        <v>3898</v>
      </c>
      <c r="H363" s="94" t="s">
        <v>1070</v>
      </c>
      <c r="I363" s="94">
        <v>6</v>
      </c>
      <c r="J363" s="94" t="s">
        <v>1071</v>
      </c>
      <c r="K363" s="94" t="s">
        <v>1071</v>
      </c>
      <c r="L363" s="116">
        <f>VLOOKUP(B:B,[2]販促物単価マスタ202505!A:C,3,FALSE)</f>
        <v>56</v>
      </c>
      <c r="M363" s="115">
        <f t="shared" si="5"/>
        <v>218288</v>
      </c>
      <c r="O363" s="104"/>
      <c r="P363" s="105"/>
      <c r="Q363"/>
    </row>
    <row r="364" spans="1:17" ht="18" hidden="1">
      <c r="A364" s="112">
        <v>20180500120</v>
      </c>
      <c r="B364" s="113">
        <f>VLOOKUP(A:A,[2]振替CD変換!B:C,2,FALSE)</f>
        <v>20180500120</v>
      </c>
      <c r="C364" s="112" t="s">
        <v>866</v>
      </c>
      <c r="D364" s="112" t="s">
        <v>671</v>
      </c>
      <c r="E364" s="112" t="s">
        <v>882</v>
      </c>
      <c r="F364" s="112" t="s">
        <v>900</v>
      </c>
      <c r="G364" s="114">
        <v>3600</v>
      </c>
      <c r="H364" s="94" t="s">
        <v>869</v>
      </c>
      <c r="I364" s="94">
        <v>3</v>
      </c>
      <c r="J364" s="94" t="s">
        <v>901</v>
      </c>
      <c r="K364" s="94" t="s">
        <v>869</v>
      </c>
      <c r="M364" s="115">
        <f t="shared" si="5"/>
        <v>0</v>
      </c>
      <c r="O364" s="104" t="s">
        <v>871</v>
      </c>
      <c r="P364" s="105"/>
      <c r="Q364"/>
    </row>
    <row r="365" spans="1:17" ht="18">
      <c r="A365" s="112">
        <v>20180600003</v>
      </c>
      <c r="B365" s="113">
        <f>VLOOKUP(A:A,[2]振替CD変換!B:C,2,FALSE)</f>
        <v>20180600003</v>
      </c>
      <c r="C365" s="112" t="s">
        <v>866</v>
      </c>
      <c r="D365" s="112" t="s">
        <v>1169</v>
      </c>
      <c r="E365" s="112" t="s">
        <v>882</v>
      </c>
      <c r="F365" s="112" t="s">
        <v>1079</v>
      </c>
      <c r="G365" s="114">
        <v>191</v>
      </c>
      <c r="H365" s="94" t="s">
        <v>1070</v>
      </c>
      <c r="I365" s="94">
        <v>6</v>
      </c>
      <c r="J365" s="94" t="s">
        <v>1071</v>
      </c>
      <c r="K365" s="94" t="s">
        <v>1071</v>
      </c>
      <c r="L365" s="116">
        <f>VLOOKUP(B:B,[2]販促物単価マスタ202505!A:C,3,FALSE)</f>
        <v>248</v>
      </c>
      <c r="M365" s="115">
        <f t="shared" si="5"/>
        <v>47368</v>
      </c>
      <c r="O365" s="104"/>
      <c r="P365" s="105"/>
      <c r="Q365"/>
    </row>
    <row r="366" spans="1:17" ht="18" hidden="1">
      <c r="A366" s="112">
        <v>20180600015</v>
      </c>
      <c r="B366" s="113">
        <f>VLOOKUP(A:A,[2]振替CD変換!B:C,2,FALSE)</f>
        <v>20180600015</v>
      </c>
      <c r="C366" s="112" t="s">
        <v>866</v>
      </c>
      <c r="D366" s="112" t="s">
        <v>672</v>
      </c>
      <c r="E366" s="112" t="s">
        <v>1167</v>
      </c>
      <c r="F366" s="112" t="s">
        <v>907</v>
      </c>
      <c r="G366" s="114">
        <v>2749</v>
      </c>
      <c r="H366" s="94" t="s">
        <v>869</v>
      </c>
      <c r="I366" s="94">
        <v>3</v>
      </c>
      <c r="J366" s="94" t="s">
        <v>901</v>
      </c>
      <c r="K366" s="94" t="s">
        <v>869</v>
      </c>
      <c r="M366" s="115">
        <f t="shared" si="5"/>
        <v>0</v>
      </c>
      <c r="O366" s="104" t="s">
        <v>871</v>
      </c>
      <c r="P366" s="105"/>
      <c r="Q366"/>
    </row>
    <row r="367" spans="1:17" ht="18" hidden="1">
      <c r="A367" s="112">
        <v>20180600016</v>
      </c>
      <c r="B367" s="113">
        <f>VLOOKUP(A:A,[2]振替CD変換!B:C,2,FALSE)</f>
        <v>20180600016</v>
      </c>
      <c r="C367" s="112" t="s">
        <v>866</v>
      </c>
      <c r="D367" s="112" t="s">
        <v>673</v>
      </c>
      <c r="E367" s="112" t="s">
        <v>1167</v>
      </c>
      <c r="F367" s="112" t="s">
        <v>907</v>
      </c>
      <c r="G367" s="114">
        <v>5529</v>
      </c>
      <c r="H367" s="94" t="s">
        <v>869</v>
      </c>
      <c r="I367" s="94">
        <v>3</v>
      </c>
      <c r="J367" s="94" t="s">
        <v>901</v>
      </c>
      <c r="K367" s="94" t="s">
        <v>869</v>
      </c>
      <c r="M367" s="115">
        <f t="shared" si="5"/>
        <v>0</v>
      </c>
      <c r="O367" s="104" t="s">
        <v>871</v>
      </c>
      <c r="P367" s="105"/>
      <c r="Q367"/>
    </row>
    <row r="368" spans="1:17" ht="18" hidden="1">
      <c r="A368" s="112">
        <v>20180600017</v>
      </c>
      <c r="B368" s="113">
        <f>VLOOKUP(A:A,[2]振替CD変換!B:C,2,FALSE)</f>
        <v>20180600017</v>
      </c>
      <c r="C368" s="112" t="s">
        <v>866</v>
      </c>
      <c r="D368" s="112" t="s">
        <v>674</v>
      </c>
      <c r="E368" s="112" t="s">
        <v>1167</v>
      </c>
      <c r="F368" s="112" t="s">
        <v>907</v>
      </c>
      <c r="G368" s="114">
        <v>5579</v>
      </c>
      <c r="H368" s="94" t="s">
        <v>869</v>
      </c>
      <c r="I368" s="94">
        <v>3</v>
      </c>
      <c r="J368" s="94" t="s">
        <v>901</v>
      </c>
      <c r="K368" s="94" t="s">
        <v>869</v>
      </c>
      <c r="M368" s="115">
        <f t="shared" si="5"/>
        <v>0</v>
      </c>
      <c r="O368" s="104" t="s">
        <v>871</v>
      </c>
      <c r="P368" s="105"/>
      <c r="Q368"/>
    </row>
    <row r="369" spans="1:17" ht="18" hidden="1">
      <c r="A369" s="112">
        <v>20180600018</v>
      </c>
      <c r="B369" s="113">
        <f>VLOOKUP(A:A,[2]振替CD変換!B:C,2,FALSE)</f>
        <v>20180600018</v>
      </c>
      <c r="C369" s="112" t="s">
        <v>866</v>
      </c>
      <c r="D369" s="112" t="s">
        <v>675</v>
      </c>
      <c r="E369" s="112" t="s">
        <v>1167</v>
      </c>
      <c r="F369" s="112" t="s">
        <v>907</v>
      </c>
      <c r="G369" s="114">
        <v>5679</v>
      </c>
      <c r="H369" s="94" t="s">
        <v>869</v>
      </c>
      <c r="I369" s="94">
        <v>3</v>
      </c>
      <c r="J369" s="94" t="s">
        <v>901</v>
      </c>
      <c r="K369" s="94" t="s">
        <v>869</v>
      </c>
      <c r="M369" s="115">
        <f t="shared" si="5"/>
        <v>0</v>
      </c>
      <c r="O369" s="104" t="s">
        <v>871</v>
      </c>
      <c r="P369" s="105"/>
      <c r="Q369"/>
    </row>
    <row r="370" spans="1:17" ht="18">
      <c r="A370" s="112">
        <v>20180600067</v>
      </c>
      <c r="B370" s="113">
        <f>VLOOKUP(A:A,[2]振替CD変換!B:C,2,FALSE)</f>
        <v>20180600067</v>
      </c>
      <c r="C370" s="112" t="s">
        <v>866</v>
      </c>
      <c r="D370" s="112" t="s">
        <v>1170</v>
      </c>
      <c r="E370" s="112" t="s">
        <v>882</v>
      </c>
      <c r="F370" s="112" t="s">
        <v>1079</v>
      </c>
      <c r="G370" s="114">
        <v>346</v>
      </c>
      <c r="H370" s="94" t="s">
        <v>1070</v>
      </c>
      <c r="I370" s="94">
        <v>6</v>
      </c>
      <c r="J370" s="94" t="s">
        <v>1071</v>
      </c>
      <c r="K370" s="94" t="s">
        <v>1071</v>
      </c>
      <c r="L370" s="116">
        <f>VLOOKUP(B:B,[2]販促物単価マスタ202505!A:C,3,FALSE)</f>
        <v>515</v>
      </c>
      <c r="M370" s="115">
        <f t="shared" si="5"/>
        <v>178190</v>
      </c>
      <c r="O370" s="104"/>
      <c r="P370" s="105"/>
      <c r="Q370"/>
    </row>
    <row r="371" spans="1:17" ht="18">
      <c r="A371" s="112">
        <v>20180600068</v>
      </c>
      <c r="B371" s="113">
        <f>VLOOKUP(A:A,[2]振替CD変換!B:C,2,FALSE)</f>
        <v>20180600068</v>
      </c>
      <c r="C371" s="112" t="s">
        <v>866</v>
      </c>
      <c r="D371" s="112" t="s">
        <v>1171</v>
      </c>
      <c r="E371" s="112" t="s">
        <v>882</v>
      </c>
      <c r="F371" s="112" t="s">
        <v>934</v>
      </c>
      <c r="G371" s="114">
        <v>427</v>
      </c>
      <c r="H371" s="94" t="s">
        <v>1070</v>
      </c>
      <c r="I371" s="94">
        <v>6</v>
      </c>
      <c r="J371" s="94" t="s">
        <v>1071</v>
      </c>
      <c r="K371" s="94" t="s">
        <v>1071</v>
      </c>
      <c r="L371" s="116">
        <f>VLOOKUP(B:B,[2]販促物単価マスタ202505!A:C,3,FALSE)</f>
        <v>143</v>
      </c>
      <c r="M371" s="115">
        <f t="shared" si="5"/>
        <v>61061</v>
      </c>
      <c r="O371" s="104"/>
      <c r="P371" s="105"/>
      <c r="Q371"/>
    </row>
    <row r="372" spans="1:17" ht="18">
      <c r="A372" s="112">
        <v>20180600071</v>
      </c>
      <c r="B372" s="113">
        <f>VLOOKUP(A:A,[2]振替CD変換!B:C,2,FALSE)</f>
        <v>20180600071</v>
      </c>
      <c r="C372" s="112" t="s">
        <v>866</v>
      </c>
      <c r="D372" s="112" t="s">
        <v>1172</v>
      </c>
      <c r="E372" s="112" t="s">
        <v>882</v>
      </c>
      <c r="F372" s="112" t="s">
        <v>934</v>
      </c>
      <c r="G372" s="114">
        <v>307</v>
      </c>
      <c r="H372" s="94" t="s">
        <v>1070</v>
      </c>
      <c r="I372" s="94">
        <v>6</v>
      </c>
      <c r="J372" s="94" t="s">
        <v>1071</v>
      </c>
      <c r="K372" s="94" t="s">
        <v>1071</v>
      </c>
      <c r="L372" s="116">
        <f>VLOOKUP(B:B,[2]販促物単価マスタ202505!A:C,3,FALSE)</f>
        <v>135</v>
      </c>
      <c r="M372" s="115">
        <f t="shared" si="5"/>
        <v>41445</v>
      </c>
      <c r="O372" s="104"/>
      <c r="P372" s="105"/>
      <c r="Q372"/>
    </row>
    <row r="373" spans="1:17" ht="18">
      <c r="A373" s="112">
        <v>20180600072</v>
      </c>
      <c r="B373" s="113">
        <f>VLOOKUP(A:A,[2]振替CD変換!B:C,2,FALSE)</f>
        <v>20180600072</v>
      </c>
      <c r="C373" s="112" t="s">
        <v>866</v>
      </c>
      <c r="D373" s="112" t="s">
        <v>1173</v>
      </c>
      <c r="E373" s="112" t="s">
        <v>882</v>
      </c>
      <c r="F373" s="112" t="s">
        <v>934</v>
      </c>
      <c r="G373" s="114">
        <v>472</v>
      </c>
      <c r="H373" s="94" t="s">
        <v>1070</v>
      </c>
      <c r="I373" s="94">
        <v>6</v>
      </c>
      <c r="J373" s="94" t="s">
        <v>1071</v>
      </c>
      <c r="K373" s="94" t="s">
        <v>1071</v>
      </c>
      <c r="L373" s="116">
        <f>VLOOKUP(B:B,[2]販促物単価マスタ202505!A:C,3,FALSE)</f>
        <v>135</v>
      </c>
      <c r="M373" s="115">
        <f t="shared" si="5"/>
        <v>63720</v>
      </c>
      <c r="O373" s="104"/>
      <c r="P373" s="105"/>
      <c r="Q373"/>
    </row>
    <row r="374" spans="1:17" ht="18">
      <c r="A374" s="112">
        <v>20180600073</v>
      </c>
      <c r="B374" s="113">
        <f>VLOOKUP(A:A,[2]振替CD変換!B:C,2,FALSE)</f>
        <v>20180600073</v>
      </c>
      <c r="C374" s="112" t="s">
        <v>866</v>
      </c>
      <c r="D374" s="112" t="s">
        <v>1174</v>
      </c>
      <c r="E374" s="112" t="s">
        <v>882</v>
      </c>
      <c r="F374" s="112" t="s">
        <v>934</v>
      </c>
      <c r="G374" s="114">
        <v>636</v>
      </c>
      <c r="H374" s="94" t="s">
        <v>1070</v>
      </c>
      <c r="I374" s="94">
        <v>6</v>
      </c>
      <c r="J374" s="94" t="s">
        <v>1071</v>
      </c>
      <c r="K374" s="94" t="s">
        <v>1071</v>
      </c>
      <c r="L374" s="116">
        <f>VLOOKUP(B:B,[2]販促物単価マスタ202505!A:C,3,FALSE)</f>
        <v>135</v>
      </c>
      <c r="M374" s="115">
        <f t="shared" si="5"/>
        <v>85860</v>
      </c>
      <c r="O374" s="104"/>
      <c r="P374" s="105"/>
      <c r="Q374"/>
    </row>
    <row r="375" spans="1:17" ht="18">
      <c r="A375" s="112">
        <v>20180600076</v>
      </c>
      <c r="B375" s="113">
        <f>VLOOKUP(A:A,[2]振替CD変換!B:C,2,FALSE)</f>
        <v>20180600076</v>
      </c>
      <c r="C375" s="112" t="s">
        <v>866</v>
      </c>
      <c r="D375" s="112" t="s">
        <v>1175</v>
      </c>
      <c r="E375" s="112" t="s">
        <v>882</v>
      </c>
      <c r="F375" s="112" t="s">
        <v>934</v>
      </c>
      <c r="G375" s="114">
        <v>581</v>
      </c>
      <c r="H375" s="94" t="s">
        <v>1070</v>
      </c>
      <c r="I375" s="94">
        <v>6</v>
      </c>
      <c r="J375" s="94" t="s">
        <v>1071</v>
      </c>
      <c r="K375" s="94" t="s">
        <v>1071</v>
      </c>
      <c r="L375" s="116">
        <f>VLOOKUP(B:B,[2]販促物単価マスタ202505!A:C,3,FALSE)</f>
        <v>135</v>
      </c>
      <c r="M375" s="115">
        <f t="shared" si="5"/>
        <v>78435</v>
      </c>
      <c r="O375" s="104"/>
      <c r="P375" s="105"/>
      <c r="Q375"/>
    </row>
    <row r="376" spans="1:17" ht="18" hidden="1">
      <c r="A376" s="112">
        <v>20180700009</v>
      </c>
      <c r="B376" s="113">
        <f>VLOOKUP(A:A,[2]振替CD変換!B:C,2,FALSE)</f>
        <v>20180700009</v>
      </c>
      <c r="C376" s="112" t="s">
        <v>866</v>
      </c>
      <c r="D376" s="112" t="s">
        <v>1176</v>
      </c>
      <c r="E376" s="112" t="s">
        <v>882</v>
      </c>
      <c r="F376" s="112" t="s">
        <v>907</v>
      </c>
      <c r="G376" s="114">
        <v>8</v>
      </c>
      <c r="H376" s="94" t="s">
        <v>1070</v>
      </c>
      <c r="I376" s="94">
        <v>4</v>
      </c>
      <c r="J376" s="94" t="s">
        <v>1177</v>
      </c>
      <c r="K376" s="94" t="s">
        <v>869</v>
      </c>
      <c r="M376" s="115">
        <f t="shared" si="5"/>
        <v>0</v>
      </c>
      <c r="O376" s="104" t="s">
        <v>871</v>
      </c>
      <c r="P376" s="105"/>
      <c r="Q376"/>
    </row>
    <row r="377" spans="1:17" ht="18">
      <c r="A377" s="112">
        <v>20180700072</v>
      </c>
      <c r="B377" s="113">
        <f>VLOOKUP(A:A,[2]振替CD変換!B:C,2,FALSE)</f>
        <v>20180700072</v>
      </c>
      <c r="C377" s="112" t="s">
        <v>866</v>
      </c>
      <c r="D377" s="112" t="s">
        <v>757</v>
      </c>
      <c r="E377" s="112" t="s">
        <v>882</v>
      </c>
      <c r="F377" s="112" t="s">
        <v>900</v>
      </c>
      <c r="G377" s="114">
        <v>2669</v>
      </c>
      <c r="H377" s="94" t="s">
        <v>1070</v>
      </c>
      <c r="I377" s="94">
        <v>6</v>
      </c>
      <c r="J377" s="94" t="s">
        <v>1071</v>
      </c>
      <c r="K377" s="94" t="s">
        <v>1071</v>
      </c>
      <c r="L377" s="116">
        <f>VLOOKUP(B:B,[2]販促物単価マスタ202505!A:C,3,FALSE)</f>
        <v>20</v>
      </c>
      <c r="M377" s="115">
        <f t="shared" si="5"/>
        <v>53380</v>
      </c>
      <c r="O377" s="104"/>
      <c r="P377" s="105"/>
      <c r="Q377"/>
    </row>
    <row r="378" spans="1:17" ht="18">
      <c r="A378" s="112">
        <v>20180700073</v>
      </c>
      <c r="B378" s="113">
        <f>VLOOKUP(A:A,[2]振替CD変換!B:C,2,FALSE)</f>
        <v>20180700073</v>
      </c>
      <c r="C378" s="112" t="s">
        <v>866</v>
      </c>
      <c r="D378" s="112" t="s">
        <v>1178</v>
      </c>
      <c r="E378" s="112" t="s">
        <v>882</v>
      </c>
      <c r="F378" s="112" t="s">
        <v>900</v>
      </c>
      <c r="G378" s="114">
        <v>2307</v>
      </c>
      <c r="H378" s="94" t="s">
        <v>1070</v>
      </c>
      <c r="I378" s="94">
        <v>6</v>
      </c>
      <c r="J378" s="94" t="s">
        <v>1071</v>
      </c>
      <c r="K378" s="94" t="s">
        <v>1071</v>
      </c>
      <c r="L378" s="116">
        <f>VLOOKUP(B:B,[2]販促物単価マスタ202505!A:C,3,FALSE)</f>
        <v>19.79</v>
      </c>
      <c r="M378" s="115">
        <f t="shared" si="5"/>
        <v>45655.53</v>
      </c>
      <c r="O378" s="104"/>
      <c r="P378" s="105"/>
      <c r="Q378"/>
    </row>
    <row r="379" spans="1:17" ht="18">
      <c r="A379" s="112">
        <v>20180700074</v>
      </c>
      <c r="B379" s="113">
        <f>VLOOKUP(A:A,[2]振替CD変換!B:C,2,FALSE)</f>
        <v>20180700074</v>
      </c>
      <c r="C379" s="112" t="s">
        <v>866</v>
      </c>
      <c r="D379" s="112" t="s">
        <v>759</v>
      </c>
      <c r="E379" s="112" t="s">
        <v>882</v>
      </c>
      <c r="F379" s="112" t="s">
        <v>900</v>
      </c>
      <c r="G379" s="114">
        <v>3199</v>
      </c>
      <c r="H379" s="94" t="s">
        <v>1070</v>
      </c>
      <c r="I379" s="94">
        <v>6</v>
      </c>
      <c r="J379" s="94" t="s">
        <v>1071</v>
      </c>
      <c r="K379" s="94" t="s">
        <v>1071</v>
      </c>
      <c r="L379" s="116">
        <f>VLOOKUP(B:B,[2]販促物単価マスタ202505!A:C,3,FALSE)</f>
        <v>21.06</v>
      </c>
      <c r="M379" s="115">
        <f t="shared" si="5"/>
        <v>67370.94</v>
      </c>
      <c r="O379" s="104"/>
      <c r="P379" s="105"/>
      <c r="Q379"/>
    </row>
    <row r="380" spans="1:17" ht="18">
      <c r="A380" s="112">
        <v>20180800055</v>
      </c>
      <c r="B380" s="113">
        <f>VLOOKUP(A:A,[2]振替CD変換!B:C,2,FALSE)</f>
        <v>20180800055</v>
      </c>
      <c r="C380" s="112" t="s">
        <v>866</v>
      </c>
      <c r="D380" s="112" t="s">
        <v>1179</v>
      </c>
      <c r="E380" s="112" t="s">
        <v>882</v>
      </c>
      <c r="F380" s="112" t="s">
        <v>1069</v>
      </c>
      <c r="G380" s="114">
        <v>9214</v>
      </c>
      <c r="H380" s="94" t="s">
        <v>1070</v>
      </c>
      <c r="I380" s="94">
        <v>6</v>
      </c>
      <c r="J380" s="94" t="s">
        <v>1071</v>
      </c>
      <c r="K380" s="94" t="s">
        <v>1071</v>
      </c>
      <c r="L380" s="116">
        <f>VLOOKUP(B:B,[2]販促物単価マスタ202505!A:C,3,FALSE)</f>
        <v>8.4</v>
      </c>
      <c r="M380" s="115">
        <f t="shared" si="5"/>
        <v>77397.600000000006</v>
      </c>
      <c r="O380" s="104"/>
      <c r="P380" s="105"/>
      <c r="Q380"/>
    </row>
    <row r="381" spans="1:17" ht="18">
      <c r="A381" s="112">
        <v>20180800056</v>
      </c>
      <c r="B381" s="113">
        <f>VLOOKUP(A:A,[2]振替CD変換!B:C,2,FALSE)</f>
        <v>20180800056</v>
      </c>
      <c r="C381" s="112" t="s">
        <v>866</v>
      </c>
      <c r="D381" s="112" t="s">
        <v>1180</v>
      </c>
      <c r="E381" s="112" t="s">
        <v>882</v>
      </c>
      <c r="F381" s="112" t="s">
        <v>900</v>
      </c>
      <c r="G381" s="114">
        <v>604</v>
      </c>
      <c r="H381" s="94" t="s">
        <v>1070</v>
      </c>
      <c r="I381" s="94">
        <v>6</v>
      </c>
      <c r="J381" s="94" t="s">
        <v>1071</v>
      </c>
      <c r="K381" s="94" t="s">
        <v>1071</v>
      </c>
      <c r="L381" s="116">
        <f>VLOOKUP(B:B,[2]販促物単価マスタ202505!A:C,3,FALSE)</f>
        <v>48.5</v>
      </c>
      <c r="M381" s="115">
        <f t="shared" si="5"/>
        <v>29294</v>
      </c>
      <c r="O381" s="104"/>
      <c r="P381" s="105"/>
      <c r="Q381"/>
    </row>
    <row r="382" spans="1:17" ht="18">
      <c r="A382" s="112">
        <v>20180800057</v>
      </c>
      <c r="B382" s="113">
        <f>VLOOKUP(A:A,[2]振替CD変換!B:C,2,FALSE)</f>
        <v>20180800057</v>
      </c>
      <c r="C382" s="112" t="s">
        <v>866</v>
      </c>
      <c r="D382" s="112" t="s">
        <v>1181</v>
      </c>
      <c r="E382" s="112" t="s">
        <v>882</v>
      </c>
      <c r="F382" s="112" t="s">
        <v>934</v>
      </c>
      <c r="G382" s="114">
        <v>5600</v>
      </c>
      <c r="H382" s="94" t="s">
        <v>1070</v>
      </c>
      <c r="I382" s="94">
        <v>6</v>
      </c>
      <c r="J382" s="94" t="s">
        <v>1071</v>
      </c>
      <c r="K382" s="94" t="s">
        <v>1071</v>
      </c>
      <c r="L382" s="116">
        <f>VLOOKUP(B:B,[2]販促物単価マスタ202505!A:C,3,FALSE)</f>
        <v>10.8</v>
      </c>
      <c r="M382" s="115">
        <f t="shared" si="5"/>
        <v>60480.000000000007</v>
      </c>
      <c r="O382" s="104"/>
      <c r="P382" s="105"/>
      <c r="Q382"/>
    </row>
    <row r="383" spans="1:17" ht="18" hidden="1">
      <c r="A383" s="112">
        <v>20181100045</v>
      </c>
      <c r="B383" s="113">
        <f>VLOOKUP(A:A,[2]振替CD変換!B:C,2,FALSE)</f>
        <v>20181100045</v>
      </c>
      <c r="C383" s="112" t="s">
        <v>866</v>
      </c>
      <c r="D383" s="112" t="s">
        <v>804</v>
      </c>
      <c r="E383" s="112" t="s">
        <v>1147</v>
      </c>
      <c r="F383" s="112" t="s">
        <v>907</v>
      </c>
      <c r="G383" s="114">
        <v>664</v>
      </c>
      <c r="H383" s="94" t="s">
        <v>869</v>
      </c>
      <c r="I383" s="94">
        <v>1</v>
      </c>
      <c r="J383" s="94" t="s">
        <v>870</v>
      </c>
      <c r="K383" s="94" t="s">
        <v>869</v>
      </c>
      <c r="M383" s="115">
        <f t="shared" si="5"/>
        <v>0</v>
      </c>
      <c r="O383" s="104" t="s">
        <v>871</v>
      </c>
      <c r="P383" s="105"/>
      <c r="Q383"/>
    </row>
    <row r="384" spans="1:17" ht="18">
      <c r="A384" s="112">
        <v>20181100056</v>
      </c>
      <c r="B384" s="113">
        <f>VLOOKUP(A:A,[2]振替CD変換!B:C,2,FALSE)</f>
        <v>20181100056</v>
      </c>
      <c r="C384" s="112" t="s">
        <v>866</v>
      </c>
      <c r="D384" s="112" t="s">
        <v>1182</v>
      </c>
      <c r="E384" s="112" t="s">
        <v>1183</v>
      </c>
      <c r="F384" s="112" t="s">
        <v>900</v>
      </c>
      <c r="G384" s="114">
        <v>806</v>
      </c>
      <c r="H384" s="94" t="s">
        <v>1070</v>
      </c>
      <c r="I384" s="94">
        <v>6</v>
      </c>
      <c r="J384" s="94" t="s">
        <v>1071</v>
      </c>
      <c r="K384" s="94" t="s">
        <v>1071</v>
      </c>
      <c r="L384" s="116">
        <f>VLOOKUP(B:B,[2]販促物単価マスタ202505!A:C,3,FALSE)</f>
        <v>20.059999999999999</v>
      </c>
      <c r="M384" s="115">
        <f t="shared" si="5"/>
        <v>16168.359999999999</v>
      </c>
      <c r="O384" s="104"/>
      <c r="P384" s="105"/>
      <c r="Q384"/>
    </row>
    <row r="385" spans="1:17" ht="18">
      <c r="A385" s="112">
        <v>20181100057</v>
      </c>
      <c r="B385" s="113">
        <f>VLOOKUP(A:A,[2]振替CD変換!B:C,2,FALSE)</f>
        <v>20181100057</v>
      </c>
      <c r="C385" s="112" t="s">
        <v>866</v>
      </c>
      <c r="D385" s="112" t="s">
        <v>1184</v>
      </c>
      <c r="E385" s="112" t="s">
        <v>1183</v>
      </c>
      <c r="F385" s="112" t="s">
        <v>900</v>
      </c>
      <c r="G385" s="114">
        <v>893</v>
      </c>
      <c r="H385" s="94" t="s">
        <v>1070</v>
      </c>
      <c r="I385" s="94">
        <v>6</v>
      </c>
      <c r="J385" s="94" t="s">
        <v>1071</v>
      </c>
      <c r="K385" s="94" t="s">
        <v>1071</v>
      </c>
      <c r="L385" s="116">
        <f>VLOOKUP(B:B,[2]販促物単価マスタ202505!A:C,3,FALSE)</f>
        <v>28.78</v>
      </c>
      <c r="M385" s="115">
        <f t="shared" si="5"/>
        <v>25700.54</v>
      </c>
      <c r="O385" s="104"/>
      <c r="P385" s="105"/>
      <c r="Q385"/>
    </row>
    <row r="386" spans="1:17" ht="18">
      <c r="A386" s="112">
        <v>20181100058</v>
      </c>
      <c r="B386" s="113">
        <f>VLOOKUP(A:A,[2]振替CD変換!B:C,2,FALSE)</f>
        <v>20181100058</v>
      </c>
      <c r="C386" s="112" t="s">
        <v>866</v>
      </c>
      <c r="D386" s="112" t="s">
        <v>1185</v>
      </c>
      <c r="E386" s="112" t="s">
        <v>1183</v>
      </c>
      <c r="F386" s="112" t="s">
        <v>900</v>
      </c>
      <c r="G386" s="114">
        <v>3284</v>
      </c>
      <c r="H386" s="94" t="s">
        <v>1070</v>
      </c>
      <c r="I386" s="94">
        <v>6</v>
      </c>
      <c r="J386" s="94" t="s">
        <v>1071</v>
      </c>
      <c r="K386" s="94" t="s">
        <v>1071</v>
      </c>
      <c r="L386" s="116">
        <f>VLOOKUP(B:B,[2]販促物単価マスタ202505!A:C,3,FALSE)</f>
        <v>33.07</v>
      </c>
      <c r="M386" s="115">
        <f t="shared" ref="M386:M449" si="6">G386*L386</f>
        <v>108601.88</v>
      </c>
      <c r="O386" s="104"/>
      <c r="P386" s="105"/>
      <c r="Q386"/>
    </row>
    <row r="387" spans="1:17" ht="18">
      <c r="A387" s="112">
        <v>20181100064</v>
      </c>
      <c r="B387" s="113">
        <f>VLOOKUP(A:A,[2]振替CD変換!B:C,2,FALSE)</f>
        <v>20181100064</v>
      </c>
      <c r="C387" s="112" t="s">
        <v>866</v>
      </c>
      <c r="D387" s="112" t="s">
        <v>1186</v>
      </c>
      <c r="E387" s="112" t="s">
        <v>882</v>
      </c>
      <c r="F387" s="112" t="s">
        <v>934</v>
      </c>
      <c r="G387" s="114">
        <v>108</v>
      </c>
      <c r="H387" s="94" t="s">
        <v>1070</v>
      </c>
      <c r="I387" s="94">
        <v>6</v>
      </c>
      <c r="J387" s="94" t="s">
        <v>1071</v>
      </c>
      <c r="K387" s="94" t="s">
        <v>1071</v>
      </c>
      <c r="L387" s="116">
        <f>VLOOKUP(B:B,[2]販促物単価マスタ202505!A:C,3,FALSE)</f>
        <v>4.5</v>
      </c>
      <c r="M387" s="115">
        <f t="shared" si="6"/>
        <v>486</v>
      </c>
      <c r="O387" s="104"/>
      <c r="P387" s="105"/>
      <c r="Q387"/>
    </row>
    <row r="388" spans="1:17" ht="18">
      <c r="A388" s="112">
        <v>20181100105</v>
      </c>
      <c r="B388" s="113">
        <f>VLOOKUP(A:A,[2]振替CD変換!B:C,2,FALSE)</f>
        <v>20181100105</v>
      </c>
      <c r="C388" s="112" t="s">
        <v>866</v>
      </c>
      <c r="D388" s="112" t="s">
        <v>1187</v>
      </c>
      <c r="E388" s="112" t="s">
        <v>882</v>
      </c>
      <c r="F388" s="112" t="s">
        <v>934</v>
      </c>
      <c r="G388" s="114">
        <v>253</v>
      </c>
      <c r="H388" s="94" t="s">
        <v>1070</v>
      </c>
      <c r="I388" s="94">
        <v>6</v>
      </c>
      <c r="J388" s="94" t="s">
        <v>1071</v>
      </c>
      <c r="K388" s="94" t="s">
        <v>1071</v>
      </c>
      <c r="L388" s="116">
        <f>VLOOKUP(B:B,[2]販促物単価マスタ202505!A:C,3,FALSE)</f>
        <v>250</v>
      </c>
      <c r="M388" s="115">
        <f t="shared" si="6"/>
        <v>63250</v>
      </c>
      <c r="O388" s="104"/>
      <c r="P388" s="105"/>
      <c r="Q388"/>
    </row>
    <row r="389" spans="1:17" ht="18">
      <c r="A389" s="112">
        <v>20181200012</v>
      </c>
      <c r="B389" s="113">
        <f>VLOOKUP(A:A,[2]振替CD変換!B:C,2,FALSE)</f>
        <v>20181200012</v>
      </c>
      <c r="C389" s="112" t="s">
        <v>866</v>
      </c>
      <c r="D389" s="112" t="s">
        <v>1188</v>
      </c>
      <c r="E389" s="112" t="s">
        <v>882</v>
      </c>
      <c r="F389" s="112" t="s">
        <v>934</v>
      </c>
      <c r="G389" s="114">
        <v>1</v>
      </c>
      <c r="H389" s="94" t="s">
        <v>1070</v>
      </c>
      <c r="I389" s="94">
        <v>6</v>
      </c>
      <c r="J389" s="94" t="s">
        <v>1071</v>
      </c>
      <c r="K389" s="94" t="s">
        <v>1071</v>
      </c>
      <c r="L389" s="116">
        <f>VLOOKUP(B:B,[2]販促物単価マスタ202505!A:C,3,FALSE)</f>
        <v>62</v>
      </c>
      <c r="M389" s="115">
        <f t="shared" si="6"/>
        <v>62</v>
      </c>
      <c r="O389" s="104"/>
      <c r="P389" s="105"/>
      <c r="Q389"/>
    </row>
    <row r="390" spans="1:17" ht="18">
      <c r="A390" s="112">
        <v>20190100042</v>
      </c>
      <c r="B390" s="113">
        <f>VLOOKUP(A:A,[2]振替CD変換!B:C,2,FALSE)</f>
        <v>20190100042</v>
      </c>
      <c r="C390" s="112" t="s">
        <v>866</v>
      </c>
      <c r="D390" s="112" t="s">
        <v>1189</v>
      </c>
      <c r="E390" s="112" t="s">
        <v>882</v>
      </c>
      <c r="F390" s="112" t="s">
        <v>900</v>
      </c>
      <c r="G390" s="114">
        <v>1044</v>
      </c>
      <c r="H390" s="94" t="s">
        <v>1070</v>
      </c>
      <c r="I390" s="94">
        <v>6</v>
      </c>
      <c r="J390" s="94" t="s">
        <v>1071</v>
      </c>
      <c r="K390" s="94" t="s">
        <v>1071</v>
      </c>
      <c r="L390" s="116">
        <f>VLOOKUP(B:B,[2]販促物単価マスタ202505!A:C,3,FALSE)</f>
        <v>298</v>
      </c>
      <c r="M390" s="115">
        <f t="shared" si="6"/>
        <v>311112</v>
      </c>
      <c r="O390" s="104"/>
      <c r="P390" s="105"/>
      <c r="Q390"/>
    </row>
    <row r="391" spans="1:17" ht="18">
      <c r="A391" s="112">
        <v>20190100043</v>
      </c>
      <c r="B391" s="113">
        <f>VLOOKUP(A:A,[2]振替CD変換!B:C,2,FALSE)</f>
        <v>20190100043</v>
      </c>
      <c r="C391" s="112" t="s">
        <v>866</v>
      </c>
      <c r="D391" s="112" t="s">
        <v>1190</v>
      </c>
      <c r="E391" s="112" t="s">
        <v>882</v>
      </c>
      <c r="F391" s="112" t="s">
        <v>900</v>
      </c>
      <c r="G391" s="114">
        <v>877</v>
      </c>
      <c r="H391" s="94" t="s">
        <v>1070</v>
      </c>
      <c r="I391" s="94">
        <v>6</v>
      </c>
      <c r="J391" s="94" t="s">
        <v>1071</v>
      </c>
      <c r="K391" s="94" t="s">
        <v>1071</v>
      </c>
      <c r="L391" s="116">
        <f>VLOOKUP(B:B,[2]販促物単価マスタ202505!A:C,3,FALSE)</f>
        <v>66.5</v>
      </c>
      <c r="M391" s="115">
        <f t="shared" si="6"/>
        <v>58320.5</v>
      </c>
      <c r="O391" s="104"/>
      <c r="P391" s="105"/>
      <c r="Q391"/>
    </row>
    <row r="392" spans="1:17" ht="18" hidden="1">
      <c r="A392" s="112">
        <v>20190400027</v>
      </c>
      <c r="B392" s="113">
        <f>VLOOKUP(A:A,[2]振替CD変換!B:C,2,FALSE)</f>
        <v>20190400027</v>
      </c>
      <c r="C392" s="112" t="s">
        <v>866</v>
      </c>
      <c r="D392" s="112" t="s">
        <v>682</v>
      </c>
      <c r="E392" s="112" t="s">
        <v>882</v>
      </c>
      <c r="F392" s="112" t="s">
        <v>1065</v>
      </c>
      <c r="G392" s="114">
        <v>646</v>
      </c>
      <c r="H392" s="94" t="s">
        <v>869</v>
      </c>
      <c r="I392" s="94">
        <v>1</v>
      </c>
      <c r="J392" s="94" t="s">
        <v>870</v>
      </c>
      <c r="K392" s="94" t="s">
        <v>869</v>
      </c>
      <c r="M392" s="115">
        <f t="shared" si="6"/>
        <v>0</v>
      </c>
      <c r="O392" s="104" t="s">
        <v>871</v>
      </c>
      <c r="P392" s="105"/>
      <c r="Q392"/>
    </row>
    <row r="393" spans="1:17" ht="18">
      <c r="A393" s="112">
        <v>20190500002</v>
      </c>
      <c r="B393" s="113">
        <f>VLOOKUP(A:A,[2]振替CD変換!B:C,2,FALSE)</f>
        <v>20190500002</v>
      </c>
      <c r="C393" s="112" t="s">
        <v>866</v>
      </c>
      <c r="D393" s="112" t="s">
        <v>1191</v>
      </c>
      <c r="E393" s="112" t="s">
        <v>882</v>
      </c>
      <c r="F393" s="112" t="s">
        <v>934</v>
      </c>
      <c r="G393" s="114">
        <v>273</v>
      </c>
      <c r="H393" s="94" t="s">
        <v>1070</v>
      </c>
      <c r="I393" s="94">
        <v>6</v>
      </c>
      <c r="J393" s="94" t="s">
        <v>1071</v>
      </c>
      <c r="K393" s="94" t="s">
        <v>1071</v>
      </c>
      <c r="L393" s="116">
        <f>VLOOKUP(B:B,[2]販促物単価マスタ202505!A:C,3,FALSE)</f>
        <v>280</v>
      </c>
      <c r="M393" s="115">
        <f t="shared" si="6"/>
        <v>76440</v>
      </c>
      <c r="O393" s="104"/>
      <c r="P393" s="105"/>
      <c r="Q393"/>
    </row>
    <row r="394" spans="1:17" ht="18">
      <c r="A394" s="112">
        <v>20190500003</v>
      </c>
      <c r="B394" s="113">
        <f>VLOOKUP(A:A,[2]振替CD変換!B:C,2,FALSE)</f>
        <v>20190500003</v>
      </c>
      <c r="C394" s="112" t="s">
        <v>866</v>
      </c>
      <c r="D394" s="112" t="s">
        <v>1192</v>
      </c>
      <c r="E394" s="112" t="s">
        <v>882</v>
      </c>
      <c r="F394" s="112" t="s">
        <v>934</v>
      </c>
      <c r="G394" s="114">
        <v>141</v>
      </c>
      <c r="H394" s="94" t="s">
        <v>1070</v>
      </c>
      <c r="I394" s="94">
        <v>6</v>
      </c>
      <c r="J394" s="94" t="s">
        <v>1071</v>
      </c>
      <c r="K394" s="94" t="s">
        <v>1071</v>
      </c>
      <c r="L394" s="116">
        <f>VLOOKUP(B:B,[2]販促物単価マスタ202505!A:C,3,FALSE)</f>
        <v>415</v>
      </c>
      <c r="M394" s="115">
        <f t="shared" si="6"/>
        <v>58515</v>
      </c>
      <c r="O394" s="104"/>
      <c r="P394" s="105"/>
      <c r="Q394"/>
    </row>
    <row r="395" spans="1:17" ht="18">
      <c r="A395" s="112">
        <v>20190500047</v>
      </c>
      <c r="B395" s="113">
        <f>VLOOKUP(A:A,[2]振替CD変換!B:C,2,FALSE)</f>
        <v>20190500047</v>
      </c>
      <c r="C395" s="112" t="s">
        <v>866</v>
      </c>
      <c r="D395" s="112" t="s">
        <v>1193</v>
      </c>
      <c r="E395" s="112" t="s">
        <v>882</v>
      </c>
      <c r="F395" s="112" t="s">
        <v>934</v>
      </c>
      <c r="G395" s="114">
        <v>29</v>
      </c>
      <c r="H395" s="94" t="s">
        <v>1070</v>
      </c>
      <c r="I395" s="94">
        <v>6</v>
      </c>
      <c r="J395" s="94" t="s">
        <v>1071</v>
      </c>
      <c r="K395" s="94" t="s">
        <v>1071</v>
      </c>
      <c r="L395" s="116">
        <f>VLOOKUP(B:B,[2]販促物単価マスタ202505!A:C,3,FALSE)</f>
        <v>27.8</v>
      </c>
      <c r="M395" s="115">
        <f t="shared" si="6"/>
        <v>806.2</v>
      </c>
      <c r="O395" s="104"/>
      <c r="P395" s="105"/>
      <c r="Q395"/>
    </row>
    <row r="396" spans="1:17" ht="18">
      <c r="A396" s="112">
        <v>20190600035</v>
      </c>
      <c r="B396" s="113">
        <f>VLOOKUP(A:A,[2]振替CD変換!B:C,2,FALSE)</f>
        <v>20190600035</v>
      </c>
      <c r="C396" s="112" t="s">
        <v>866</v>
      </c>
      <c r="D396" s="112" t="s">
        <v>1194</v>
      </c>
      <c r="E396" s="112" t="s">
        <v>882</v>
      </c>
      <c r="F396" s="112" t="s">
        <v>934</v>
      </c>
      <c r="G396" s="114">
        <v>444</v>
      </c>
      <c r="H396" s="94" t="s">
        <v>1070</v>
      </c>
      <c r="I396" s="94">
        <v>6</v>
      </c>
      <c r="J396" s="94" t="s">
        <v>1071</v>
      </c>
      <c r="K396" s="94" t="s">
        <v>1071</v>
      </c>
      <c r="L396" s="116">
        <f>VLOOKUP(B:B,[2]販促物単価マスタ202505!A:C,3,FALSE)</f>
        <v>95</v>
      </c>
      <c r="M396" s="115">
        <f t="shared" si="6"/>
        <v>42180</v>
      </c>
      <c r="O396" s="104"/>
      <c r="P396" s="105"/>
      <c r="Q396"/>
    </row>
    <row r="397" spans="1:17" ht="18">
      <c r="A397" s="112">
        <v>20190800038</v>
      </c>
      <c r="B397" s="113">
        <f>VLOOKUP(A:A,[2]振替CD変換!B:C,2,FALSE)</f>
        <v>20190800038</v>
      </c>
      <c r="C397" s="112" t="s">
        <v>866</v>
      </c>
      <c r="D397" s="112" t="s">
        <v>1195</v>
      </c>
      <c r="E397" s="112" t="s">
        <v>882</v>
      </c>
      <c r="F397" s="112" t="s">
        <v>1069</v>
      </c>
      <c r="G397" s="114">
        <v>695</v>
      </c>
      <c r="H397" s="94" t="s">
        <v>1070</v>
      </c>
      <c r="I397" s="94">
        <v>6</v>
      </c>
      <c r="J397" s="94" t="s">
        <v>1071</v>
      </c>
      <c r="K397" s="94" t="s">
        <v>1071</v>
      </c>
      <c r="L397" s="116">
        <f>VLOOKUP(B:B,[2]販促物単価マスタ202505!A:C,3,FALSE)</f>
        <v>15.6</v>
      </c>
      <c r="M397" s="115">
        <f t="shared" si="6"/>
        <v>10842</v>
      </c>
      <c r="O397" s="104"/>
      <c r="P397" s="105"/>
      <c r="Q397"/>
    </row>
    <row r="398" spans="1:17" ht="18" hidden="1">
      <c r="A398" s="112">
        <v>20191000010</v>
      </c>
      <c r="B398" s="113">
        <f>VLOOKUP(A:A,[2]振替CD変換!B:C,2,FALSE)</f>
        <v>20191000010</v>
      </c>
      <c r="C398" s="112" t="s">
        <v>866</v>
      </c>
      <c r="D398" s="112" t="s">
        <v>1196</v>
      </c>
      <c r="E398" s="112" t="s">
        <v>1197</v>
      </c>
      <c r="F398" s="112" t="s">
        <v>1198</v>
      </c>
      <c r="G398" s="114">
        <v>12185</v>
      </c>
      <c r="H398" s="94" t="s">
        <v>1070</v>
      </c>
      <c r="I398" s="94">
        <v>4</v>
      </c>
      <c r="J398" s="94" t="s">
        <v>1177</v>
      </c>
      <c r="K398" s="94" t="s">
        <v>869</v>
      </c>
      <c r="M398" s="115">
        <f t="shared" si="6"/>
        <v>0</v>
      </c>
      <c r="O398" s="104" t="s">
        <v>871</v>
      </c>
      <c r="P398" s="105"/>
      <c r="Q398"/>
    </row>
    <row r="399" spans="1:17" ht="18" hidden="1">
      <c r="A399" s="112">
        <v>20191200088</v>
      </c>
      <c r="B399" s="113">
        <f>VLOOKUP(A:A,[2]振替CD変換!B:C,2,FALSE)</f>
        <v>20191200088</v>
      </c>
      <c r="C399" s="112" t="s">
        <v>866</v>
      </c>
      <c r="D399" s="112" t="s">
        <v>687</v>
      </c>
      <c r="E399" s="112" t="s">
        <v>882</v>
      </c>
      <c r="F399" s="112" t="s">
        <v>868</v>
      </c>
      <c r="G399" s="114">
        <v>4354</v>
      </c>
      <c r="H399" s="94" t="s">
        <v>1070</v>
      </c>
      <c r="I399" s="94">
        <v>1</v>
      </c>
      <c r="J399" s="94" t="s">
        <v>870</v>
      </c>
      <c r="K399" s="94" t="s">
        <v>869</v>
      </c>
      <c r="M399" s="115">
        <f t="shared" si="6"/>
        <v>0</v>
      </c>
      <c r="O399" s="104" t="s">
        <v>871</v>
      </c>
      <c r="P399" s="105"/>
      <c r="Q399"/>
    </row>
    <row r="400" spans="1:17" ht="18" hidden="1">
      <c r="A400" s="112">
        <v>20200200034</v>
      </c>
      <c r="B400" s="113">
        <f>VLOOKUP(A:A,[2]振替CD変換!B:C,2,FALSE)</f>
        <v>20200200034</v>
      </c>
      <c r="C400" s="112" t="s">
        <v>866</v>
      </c>
      <c r="D400" s="112" t="s">
        <v>808</v>
      </c>
      <c r="E400" s="112" t="s">
        <v>1199</v>
      </c>
      <c r="F400" s="112" t="s">
        <v>907</v>
      </c>
      <c r="G400" s="114">
        <v>60</v>
      </c>
      <c r="H400" s="94" t="s">
        <v>869</v>
      </c>
      <c r="I400" s="94">
        <v>1</v>
      </c>
      <c r="J400" s="94" t="s">
        <v>870</v>
      </c>
      <c r="K400" s="94" t="s">
        <v>869</v>
      </c>
      <c r="M400" s="115">
        <f t="shared" si="6"/>
        <v>0</v>
      </c>
      <c r="O400" s="104" t="s">
        <v>871</v>
      </c>
      <c r="P400" s="105"/>
      <c r="Q400"/>
    </row>
    <row r="401" spans="1:17" ht="18">
      <c r="A401" s="112">
        <v>20200200038</v>
      </c>
      <c r="B401" s="113">
        <f>VLOOKUP(A:A,[2]振替CD変換!B:C,2,FALSE)</f>
        <v>20200200038</v>
      </c>
      <c r="C401" s="112" t="s">
        <v>866</v>
      </c>
      <c r="D401" s="112" t="s">
        <v>1200</v>
      </c>
      <c r="E401" s="112" t="s">
        <v>882</v>
      </c>
      <c r="F401" s="112" t="s">
        <v>907</v>
      </c>
      <c r="G401" s="114">
        <v>909</v>
      </c>
      <c r="H401" s="94" t="s">
        <v>1070</v>
      </c>
      <c r="I401" s="94">
        <v>6</v>
      </c>
      <c r="J401" s="94" t="s">
        <v>1071</v>
      </c>
      <c r="K401" s="94" t="s">
        <v>1071</v>
      </c>
      <c r="L401" s="116">
        <f>VLOOKUP(B:B,[2]販促物単価マスタ202505!A:C,3,FALSE)</f>
        <v>20</v>
      </c>
      <c r="M401" s="115">
        <f t="shared" si="6"/>
        <v>18180</v>
      </c>
      <c r="O401" s="104"/>
      <c r="P401" s="105"/>
      <c r="Q401"/>
    </row>
    <row r="402" spans="1:17" ht="18">
      <c r="A402" s="112">
        <v>20200300079</v>
      </c>
      <c r="B402" s="113">
        <f>VLOOKUP(A:A,[2]振替CD変換!B:C,2,FALSE)</f>
        <v>20200300079</v>
      </c>
      <c r="C402" s="112" t="s">
        <v>866</v>
      </c>
      <c r="D402" s="112" t="s">
        <v>1201</v>
      </c>
      <c r="E402" s="112" t="s">
        <v>1183</v>
      </c>
      <c r="F402" s="112" t="s">
        <v>934</v>
      </c>
      <c r="G402" s="114">
        <v>626</v>
      </c>
      <c r="H402" s="94" t="s">
        <v>1070</v>
      </c>
      <c r="I402" s="94">
        <v>6</v>
      </c>
      <c r="J402" s="94" t="s">
        <v>1071</v>
      </c>
      <c r="K402" s="94" t="s">
        <v>1071</v>
      </c>
      <c r="L402" s="116">
        <f>VLOOKUP(B:B,[2]販促物単価マスタ202505!A:C,3,FALSE)</f>
        <v>165</v>
      </c>
      <c r="M402" s="115">
        <f t="shared" si="6"/>
        <v>103290</v>
      </c>
      <c r="O402" s="104"/>
      <c r="P402" s="105"/>
      <c r="Q402"/>
    </row>
    <row r="403" spans="1:17" ht="18">
      <c r="A403" s="112">
        <v>20200300080</v>
      </c>
      <c r="B403" s="113">
        <f>VLOOKUP(A:A,[2]振替CD変換!B:C,2,FALSE)</f>
        <v>20200300080</v>
      </c>
      <c r="C403" s="112" t="s">
        <v>866</v>
      </c>
      <c r="D403" s="112" t="s">
        <v>1202</v>
      </c>
      <c r="E403" s="112" t="s">
        <v>1183</v>
      </c>
      <c r="F403" s="112" t="s">
        <v>934</v>
      </c>
      <c r="G403" s="114">
        <v>111</v>
      </c>
      <c r="H403" s="94" t="s">
        <v>1070</v>
      </c>
      <c r="I403" s="94">
        <v>6</v>
      </c>
      <c r="J403" s="94" t="s">
        <v>1071</v>
      </c>
      <c r="K403" s="94" t="s">
        <v>1071</v>
      </c>
      <c r="L403" s="116">
        <f>VLOOKUP(B:B,[2]販促物単価マスタ202505!A:C,3,FALSE)</f>
        <v>141</v>
      </c>
      <c r="M403" s="115">
        <f t="shared" si="6"/>
        <v>15651</v>
      </c>
      <c r="O403" s="104"/>
      <c r="P403" s="105"/>
      <c r="Q403"/>
    </row>
    <row r="404" spans="1:17" ht="18" hidden="1">
      <c r="A404" s="112">
        <v>20200400002</v>
      </c>
      <c r="B404" s="113">
        <f>VLOOKUP(A:A,[2]振替CD変換!B:C,2,FALSE)</f>
        <v>20200400002</v>
      </c>
      <c r="C404" s="112" t="s">
        <v>866</v>
      </c>
      <c r="D404" s="112" t="s">
        <v>1203</v>
      </c>
      <c r="E404" s="112" t="s">
        <v>882</v>
      </c>
      <c r="F404" s="112" t="s">
        <v>1065</v>
      </c>
      <c r="G404" s="114">
        <v>3580</v>
      </c>
      <c r="H404" s="94" t="s">
        <v>1070</v>
      </c>
      <c r="I404" s="94">
        <v>4</v>
      </c>
      <c r="J404" s="94" t="s">
        <v>1177</v>
      </c>
      <c r="K404" s="94" t="s">
        <v>869</v>
      </c>
      <c r="M404" s="115">
        <f t="shared" si="6"/>
        <v>0</v>
      </c>
      <c r="O404" s="104" t="s">
        <v>871</v>
      </c>
      <c r="P404" s="105"/>
      <c r="Q404"/>
    </row>
    <row r="405" spans="1:17" ht="18">
      <c r="A405" s="112">
        <v>20200400046</v>
      </c>
      <c r="B405" s="113">
        <f>VLOOKUP(A:A,[2]振替CD変換!B:C,2,FALSE)</f>
        <v>20200400046</v>
      </c>
      <c r="C405" s="112" t="s">
        <v>866</v>
      </c>
      <c r="D405" s="112" t="s">
        <v>1204</v>
      </c>
      <c r="E405" s="112" t="s">
        <v>882</v>
      </c>
      <c r="F405" s="112" t="s">
        <v>1069</v>
      </c>
      <c r="G405" s="114">
        <v>2726</v>
      </c>
      <c r="H405" s="94" t="s">
        <v>1070</v>
      </c>
      <c r="I405" s="94">
        <v>6</v>
      </c>
      <c r="J405" s="94" t="s">
        <v>1071</v>
      </c>
      <c r="K405" s="94" t="s">
        <v>1071</v>
      </c>
      <c r="L405" s="116">
        <f>VLOOKUP(B:B,[2]販促物単価マスタ202505!A:C,3,FALSE)</f>
        <v>15.6</v>
      </c>
      <c r="M405" s="115">
        <f t="shared" si="6"/>
        <v>42525.599999999999</v>
      </c>
      <c r="O405" s="104"/>
      <c r="P405" s="105"/>
      <c r="Q405"/>
    </row>
    <row r="406" spans="1:17" ht="18">
      <c r="A406" s="112">
        <v>20200600021</v>
      </c>
      <c r="B406" s="113">
        <f>VLOOKUP(A:A,[2]振替CD変換!B:C,2,FALSE)</f>
        <v>20200600021</v>
      </c>
      <c r="C406" s="112" t="s">
        <v>866</v>
      </c>
      <c r="D406" s="112" t="s">
        <v>1205</v>
      </c>
      <c r="E406" s="112" t="s">
        <v>882</v>
      </c>
      <c r="F406" s="112" t="s">
        <v>1079</v>
      </c>
      <c r="G406" s="114">
        <v>583</v>
      </c>
      <c r="H406" s="94" t="s">
        <v>1070</v>
      </c>
      <c r="I406" s="94">
        <v>6</v>
      </c>
      <c r="J406" s="94" t="s">
        <v>1071</v>
      </c>
      <c r="K406" s="94" t="s">
        <v>1071</v>
      </c>
      <c r="L406" s="116">
        <f>VLOOKUP(B:B,[2]販促物単価マスタ202505!A:C,3,FALSE)</f>
        <v>148</v>
      </c>
      <c r="M406" s="115">
        <f t="shared" si="6"/>
        <v>86284</v>
      </c>
      <c r="O406" s="104"/>
      <c r="P406" s="105"/>
      <c r="Q406"/>
    </row>
    <row r="407" spans="1:17" ht="18" hidden="1">
      <c r="A407" s="112">
        <v>20200800017</v>
      </c>
      <c r="B407" s="113">
        <f>VLOOKUP(A:A,[2]振替CD変換!B:C,2,FALSE)</f>
        <v>20200800017</v>
      </c>
      <c r="C407" s="112" t="s">
        <v>866</v>
      </c>
      <c r="D407" s="112" t="s">
        <v>274</v>
      </c>
      <c r="E407" s="112" t="s">
        <v>1206</v>
      </c>
      <c r="F407" s="112" t="s">
        <v>1065</v>
      </c>
      <c r="G407" s="114">
        <v>638</v>
      </c>
      <c r="H407" s="94" t="s">
        <v>869</v>
      </c>
      <c r="I407" s="94">
        <v>1</v>
      </c>
      <c r="J407" s="94" t="s">
        <v>870</v>
      </c>
      <c r="K407" s="94" t="s">
        <v>869</v>
      </c>
      <c r="M407" s="115">
        <f t="shared" si="6"/>
        <v>0</v>
      </c>
      <c r="O407" s="104" t="s">
        <v>871</v>
      </c>
      <c r="P407" s="105"/>
      <c r="Q407"/>
    </row>
    <row r="408" spans="1:17" ht="18" hidden="1">
      <c r="A408" s="112">
        <v>20200800018</v>
      </c>
      <c r="B408" s="113">
        <f>VLOOKUP(A:A,[2]振替CD変換!B:C,2,FALSE)</f>
        <v>20200800018</v>
      </c>
      <c r="C408" s="112" t="s">
        <v>866</v>
      </c>
      <c r="D408" s="112" t="s">
        <v>326</v>
      </c>
      <c r="E408" s="112" t="s">
        <v>1146</v>
      </c>
      <c r="F408" s="112" t="s">
        <v>900</v>
      </c>
      <c r="G408" s="114">
        <v>103</v>
      </c>
      <c r="H408" s="94" t="s">
        <v>869</v>
      </c>
      <c r="I408" s="94">
        <v>1</v>
      </c>
      <c r="J408" s="94" t="s">
        <v>870</v>
      </c>
      <c r="K408" s="94" t="s">
        <v>869</v>
      </c>
      <c r="M408" s="115">
        <f t="shared" si="6"/>
        <v>0</v>
      </c>
      <c r="O408" s="104" t="s">
        <v>871</v>
      </c>
      <c r="P408" s="105"/>
      <c r="Q408"/>
    </row>
    <row r="409" spans="1:17" ht="18">
      <c r="A409" s="112">
        <v>20201100051</v>
      </c>
      <c r="B409" s="113">
        <f>VLOOKUP(A:A,[2]振替CD変換!B:C,2,FALSE)</f>
        <v>20201100051</v>
      </c>
      <c r="C409" s="112" t="s">
        <v>866</v>
      </c>
      <c r="D409" s="112" t="s">
        <v>1207</v>
      </c>
      <c r="E409" s="112" t="s">
        <v>882</v>
      </c>
      <c r="F409" s="112" t="s">
        <v>1069</v>
      </c>
      <c r="G409" s="114">
        <v>1453</v>
      </c>
      <c r="H409" s="94" t="s">
        <v>1070</v>
      </c>
      <c r="I409" s="94">
        <v>6</v>
      </c>
      <c r="J409" s="94" t="s">
        <v>1071</v>
      </c>
      <c r="K409" s="94" t="s">
        <v>1071</v>
      </c>
      <c r="L409" s="116">
        <f>VLOOKUP(B:B,[2]販促物単価マスタ202505!A:C,3,FALSE)</f>
        <v>21.33333</v>
      </c>
      <c r="M409" s="115">
        <f t="shared" si="6"/>
        <v>30997.32849</v>
      </c>
      <c r="O409" s="104"/>
      <c r="P409" s="105"/>
      <c r="Q409"/>
    </row>
    <row r="410" spans="1:17" ht="18" hidden="1">
      <c r="A410" s="112">
        <v>20201100053</v>
      </c>
      <c r="B410" s="113">
        <f>VLOOKUP(A:A,[2]振替CD変換!B:C,2,FALSE)</f>
        <v>20201100053</v>
      </c>
      <c r="C410" s="112" t="s">
        <v>866</v>
      </c>
      <c r="D410" s="112" t="s">
        <v>810</v>
      </c>
      <c r="E410" s="112" t="s">
        <v>1145</v>
      </c>
      <c r="F410" s="112" t="s">
        <v>907</v>
      </c>
      <c r="G410" s="114">
        <v>1633</v>
      </c>
      <c r="H410" s="94" t="s">
        <v>869</v>
      </c>
      <c r="I410" s="94">
        <v>1</v>
      </c>
      <c r="J410" s="94" t="s">
        <v>870</v>
      </c>
      <c r="K410" s="94" t="s">
        <v>869</v>
      </c>
      <c r="M410" s="115">
        <f t="shared" si="6"/>
        <v>0</v>
      </c>
      <c r="O410" s="104" t="s">
        <v>871</v>
      </c>
      <c r="P410" s="105"/>
      <c r="Q410"/>
    </row>
    <row r="411" spans="1:17" ht="18" hidden="1">
      <c r="A411" s="112">
        <v>20201100054</v>
      </c>
      <c r="B411" s="113">
        <f>VLOOKUP(A:A,[2]振替CD変換!B:C,2,FALSE)</f>
        <v>20201100054</v>
      </c>
      <c r="C411" s="112" t="s">
        <v>866</v>
      </c>
      <c r="D411" s="112" t="s">
        <v>811</v>
      </c>
      <c r="E411" s="112" t="s">
        <v>882</v>
      </c>
      <c r="F411" s="112" t="s">
        <v>907</v>
      </c>
      <c r="G411" s="114">
        <v>10000</v>
      </c>
      <c r="H411" s="94" t="s">
        <v>869</v>
      </c>
      <c r="I411" s="94">
        <v>1</v>
      </c>
      <c r="J411" s="94" t="s">
        <v>870</v>
      </c>
      <c r="K411" s="94" t="s">
        <v>869</v>
      </c>
      <c r="M411" s="115">
        <f t="shared" si="6"/>
        <v>0</v>
      </c>
      <c r="O411" s="104" t="s">
        <v>871</v>
      </c>
      <c r="P411" s="105"/>
      <c r="Q411"/>
    </row>
    <row r="412" spans="1:17" ht="18">
      <c r="A412" s="112">
        <v>20201200012</v>
      </c>
      <c r="B412" s="113">
        <f>VLOOKUP(A:A,[2]振替CD変換!B:C,2,FALSE)</f>
        <v>20201200012</v>
      </c>
      <c r="C412" s="112" t="s">
        <v>866</v>
      </c>
      <c r="D412" s="112" t="s">
        <v>1208</v>
      </c>
      <c r="E412" s="112" t="s">
        <v>882</v>
      </c>
      <c r="F412" s="112" t="s">
        <v>1069</v>
      </c>
      <c r="G412" s="114">
        <v>14884</v>
      </c>
      <c r="H412" s="94" t="s">
        <v>1070</v>
      </c>
      <c r="I412" s="94">
        <v>6</v>
      </c>
      <c r="J412" s="94" t="s">
        <v>1071</v>
      </c>
      <c r="K412" s="94" t="s">
        <v>1071</v>
      </c>
      <c r="L412" s="116">
        <f>VLOOKUP(B:B,[2]販促物単価マスタ202505!A:C,3,FALSE)</f>
        <v>39.200000000000003</v>
      </c>
      <c r="M412" s="115">
        <f t="shared" si="6"/>
        <v>583452.80000000005</v>
      </c>
      <c r="O412" s="104"/>
      <c r="P412" s="105"/>
      <c r="Q412"/>
    </row>
    <row r="413" spans="1:17" ht="18" hidden="1">
      <c r="A413" s="112">
        <v>20210200051</v>
      </c>
      <c r="B413" s="113">
        <f>VLOOKUP(A:A,[2]振替CD変換!B:C,2,FALSE)</f>
        <v>20210200051</v>
      </c>
      <c r="C413" s="112" t="s">
        <v>866</v>
      </c>
      <c r="D413" s="112" t="s">
        <v>1209</v>
      </c>
      <c r="E413" s="112" t="s">
        <v>882</v>
      </c>
      <c r="F413" s="112" t="s">
        <v>907</v>
      </c>
      <c r="G413" s="114">
        <v>5207</v>
      </c>
      <c r="H413" s="94" t="s">
        <v>1070</v>
      </c>
      <c r="I413" s="94">
        <v>1</v>
      </c>
      <c r="J413" s="94" t="s">
        <v>870</v>
      </c>
      <c r="K413" s="94" t="s">
        <v>869</v>
      </c>
      <c r="M413" s="115">
        <f t="shared" si="6"/>
        <v>0</v>
      </c>
      <c r="O413" s="104" t="s">
        <v>871</v>
      </c>
      <c r="P413" s="105"/>
      <c r="Q413"/>
    </row>
    <row r="414" spans="1:17" ht="18">
      <c r="A414" s="112">
        <v>20210300030</v>
      </c>
      <c r="B414" s="113">
        <f>VLOOKUP(A:A,[2]振替CD変換!B:C,2,FALSE)</f>
        <v>20210300030</v>
      </c>
      <c r="C414" s="112" t="s">
        <v>866</v>
      </c>
      <c r="D414" s="112" t="s">
        <v>1210</v>
      </c>
      <c r="E414" s="112" t="s">
        <v>882</v>
      </c>
      <c r="F414" s="112" t="s">
        <v>1069</v>
      </c>
      <c r="G414" s="114">
        <v>66</v>
      </c>
      <c r="H414" s="94" t="s">
        <v>1070</v>
      </c>
      <c r="I414" s="94">
        <v>6</v>
      </c>
      <c r="J414" s="94" t="s">
        <v>1071</v>
      </c>
      <c r="K414" s="94" t="s">
        <v>1071</v>
      </c>
      <c r="L414" s="116">
        <f>VLOOKUP(B:B,[2]販促物単価マスタ202505!A:C,3,FALSE)</f>
        <v>2.7</v>
      </c>
      <c r="M414" s="115">
        <f t="shared" si="6"/>
        <v>178.20000000000002</v>
      </c>
      <c r="O414" s="104"/>
      <c r="P414" s="105"/>
      <c r="Q414"/>
    </row>
    <row r="415" spans="1:17" ht="18" hidden="1">
      <c r="A415" s="112">
        <v>20210300049</v>
      </c>
      <c r="B415" s="113">
        <f>VLOOKUP(A:A,[2]振替CD変換!B:C,2,FALSE)</f>
        <v>20210300049</v>
      </c>
      <c r="C415" s="112" t="s">
        <v>866</v>
      </c>
      <c r="D415" s="112" t="s">
        <v>520</v>
      </c>
      <c r="E415" s="112" t="s">
        <v>882</v>
      </c>
      <c r="F415" s="112" t="s">
        <v>914</v>
      </c>
      <c r="G415" s="114">
        <v>20</v>
      </c>
      <c r="H415" s="94" t="s">
        <v>869</v>
      </c>
      <c r="I415" s="94">
        <v>1</v>
      </c>
      <c r="J415" s="94" t="s">
        <v>870</v>
      </c>
      <c r="K415" s="94" t="s">
        <v>869</v>
      </c>
      <c r="M415" s="115">
        <f t="shared" si="6"/>
        <v>0</v>
      </c>
      <c r="O415" s="104" t="s">
        <v>871</v>
      </c>
      <c r="P415" s="105"/>
      <c r="Q415"/>
    </row>
    <row r="416" spans="1:17" ht="18" hidden="1">
      <c r="A416" s="112">
        <v>20210700007</v>
      </c>
      <c r="B416" s="113">
        <f>VLOOKUP(A:A,[2]振替CD変換!B:C,2,FALSE)</f>
        <v>20210700007</v>
      </c>
      <c r="C416" s="112" t="s">
        <v>866</v>
      </c>
      <c r="D416" s="112" t="s">
        <v>812</v>
      </c>
      <c r="E416" s="112" t="s">
        <v>1211</v>
      </c>
      <c r="F416" s="112" t="s">
        <v>914</v>
      </c>
      <c r="G416" s="114">
        <v>3</v>
      </c>
      <c r="H416" s="94" t="s">
        <v>869</v>
      </c>
      <c r="I416" s="94">
        <v>1</v>
      </c>
      <c r="J416" s="94" t="s">
        <v>870</v>
      </c>
      <c r="K416" s="94" t="s">
        <v>869</v>
      </c>
      <c r="M416" s="115">
        <f t="shared" si="6"/>
        <v>0</v>
      </c>
      <c r="O416" s="104" t="s">
        <v>871</v>
      </c>
      <c r="P416" s="105"/>
      <c r="Q416"/>
    </row>
    <row r="417" spans="1:17" ht="18">
      <c r="A417" s="112">
        <v>20210700008</v>
      </c>
      <c r="B417" s="113">
        <f>VLOOKUP(A:A,[2]振替CD変換!B:C,2,FALSE)</f>
        <v>20210700008</v>
      </c>
      <c r="C417" s="112" t="s">
        <v>866</v>
      </c>
      <c r="D417" s="112" t="s">
        <v>1212</v>
      </c>
      <c r="E417" s="112" t="s">
        <v>882</v>
      </c>
      <c r="F417" s="112" t="s">
        <v>934</v>
      </c>
      <c r="G417" s="114">
        <v>302</v>
      </c>
      <c r="H417" s="94" t="s">
        <v>1070</v>
      </c>
      <c r="I417" s="94">
        <v>6</v>
      </c>
      <c r="J417" s="94" t="s">
        <v>1071</v>
      </c>
      <c r="K417" s="94" t="s">
        <v>1071</v>
      </c>
      <c r="L417" s="116">
        <f>VLOOKUP(B:B,[2]販促物単価マスタ202505!A:C,3,FALSE)</f>
        <v>155</v>
      </c>
      <c r="M417" s="115">
        <f t="shared" si="6"/>
        <v>46810</v>
      </c>
      <c r="O417" s="104"/>
      <c r="P417" s="105"/>
      <c r="Q417"/>
    </row>
    <row r="418" spans="1:17" ht="18">
      <c r="A418" s="112">
        <v>20210700009</v>
      </c>
      <c r="B418" s="113">
        <f>VLOOKUP(A:A,[2]振替CD変換!B:C,2,FALSE)</f>
        <v>20210700009</v>
      </c>
      <c r="C418" s="112" t="s">
        <v>866</v>
      </c>
      <c r="D418" s="112" t="s">
        <v>1213</v>
      </c>
      <c r="E418" s="112" t="s">
        <v>882</v>
      </c>
      <c r="F418" s="112" t="s">
        <v>934</v>
      </c>
      <c r="G418" s="114">
        <v>326</v>
      </c>
      <c r="H418" s="94" t="s">
        <v>1070</v>
      </c>
      <c r="I418" s="94">
        <v>6</v>
      </c>
      <c r="J418" s="94" t="s">
        <v>1071</v>
      </c>
      <c r="K418" s="94" t="s">
        <v>1071</v>
      </c>
      <c r="L418" s="116">
        <f>VLOOKUP(B:B,[2]販促物単価マスタ202505!A:C,3,FALSE)</f>
        <v>155</v>
      </c>
      <c r="M418" s="115">
        <f t="shared" si="6"/>
        <v>50530</v>
      </c>
      <c r="O418" s="104"/>
      <c r="P418" s="105"/>
      <c r="Q418"/>
    </row>
    <row r="419" spans="1:17" ht="18">
      <c r="A419" s="112">
        <v>20210700011</v>
      </c>
      <c r="B419" s="113">
        <f>VLOOKUP(A:A,[2]振替CD変換!B:C,2,FALSE)</f>
        <v>20210700011</v>
      </c>
      <c r="C419" s="112" t="s">
        <v>866</v>
      </c>
      <c r="D419" s="112" t="s">
        <v>1214</v>
      </c>
      <c r="E419" s="112" t="s">
        <v>882</v>
      </c>
      <c r="F419" s="112" t="s">
        <v>934</v>
      </c>
      <c r="G419" s="114">
        <v>31</v>
      </c>
      <c r="H419" s="94" t="s">
        <v>1070</v>
      </c>
      <c r="I419" s="94">
        <v>6</v>
      </c>
      <c r="J419" s="94" t="s">
        <v>1071</v>
      </c>
      <c r="K419" s="94" t="s">
        <v>1071</v>
      </c>
      <c r="L419" s="116">
        <f>VLOOKUP(B:B,[2]販促物単価マスタ202505!A:C,3,FALSE)</f>
        <v>660</v>
      </c>
      <c r="M419" s="115">
        <f t="shared" si="6"/>
        <v>20460</v>
      </c>
      <c r="O419" s="104"/>
      <c r="P419" s="105"/>
      <c r="Q419"/>
    </row>
    <row r="420" spans="1:17" ht="18" hidden="1">
      <c r="A420" s="112">
        <v>20211000062</v>
      </c>
      <c r="B420" s="113">
        <f>VLOOKUP(A:A,[2]振替CD変換!B:C,2,FALSE)</f>
        <v>20211000062</v>
      </c>
      <c r="C420" s="112" t="s">
        <v>866</v>
      </c>
      <c r="D420" s="112" t="s">
        <v>701</v>
      </c>
      <c r="E420" s="112" t="s">
        <v>1215</v>
      </c>
      <c r="F420" s="112" t="s">
        <v>907</v>
      </c>
      <c r="G420" s="114">
        <v>16880</v>
      </c>
      <c r="H420" s="94" t="s">
        <v>869</v>
      </c>
      <c r="I420" s="94">
        <v>2</v>
      </c>
      <c r="J420" s="94" t="s">
        <v>1066</v>
      </c>
      <c r="K420" s="94" t="s">
        <v>869</v>
      </c>
      <c r="M420" s="115">
        <f t="shared" si="6"/>
        <v>0</v>
      </c>
      <c r="O420" s="104" t="s">
        <v>871</v>
      </c>
      <c r="P420" s="105"/>
      <c r="Q420"/>
    </row>
    <row r="421" spans="1:17" ht="18">
      <c r="A421" s="112">
        <v>20211100004</v>
      </c>
      <c r="B421" s="113">
        <f>VLOOKUP(A:A,[2]振替CD変換!B:C,2,FALSE)</f>
        <v>20211100004</v>
      </c>
      <c r="C421" s="112" t="s">
        <v>866</v>
      </c>
      <c r="D421" s="112" t="s">
        <v>1216</v>
      </c>
      <c r="E421" s="112" t="s">
        <v>882</v>
      </c>
      <c r="F421" s="112" t="s">
        <v>900</v>
      </c>
      <c r="G421" s="114">
        <v>119</v>
      </c>
      <c r="H421" s="94" t="s">
        <v>1070</v>
      </c>
      <c r="I421" s="94">
        <v>6</v>
      </c>
      <c r="J421" s="94" t="s">
        <v>1071</v>
      </c>
      <c r="K421" s="94" t="s">
        <v>1071</v>
      </c>
      <c r="L421" s="116">
        <f>VLOOKUP(B:B,[2]販促物単価マスタ202505!A:C,3,FALSE)</f>
        <v>940</v>
      </c>
      <c r="M421" s="115">
        <f t="shared" si="6"/>
        <v>111860</v>
      </c>
      <c r="O421" s="104"/>
      <c r="P421" s="105"/>
      <c r="Q421"/>
    </row>
    <row r="422" spans="1:17" ht="18" hidden="1">
      <c r="A422" s="112">
        <v>20211100014</v>
      </c>
      <c r="B422" s="113">
        <f>VLOOKUP(A:A,[2]振替CD変換!B:C,2,FALSE)</f>
        <v>20211100014</v>
      </c>
      <c r="C422" s="112" t="s">
        <v>866</v>
      </c>
      <c r="D422" s="112" t="s">
        <v>813</v>
      </c>
      <c r="E422" s="112" t="s">
        <v>882</v>
      </c>
      <c r="F422" s="112" t="s">
        <v>1065</v>
      </c>
      <c r="G422" s="114">
        <v>55</v>
      </c>
      <c r="H422" s="94" t="s">
        <v>869</v>
      </c>
      <c r="I422" s="94">
        <v>1</v>
      </c>
      <c r="J422" s="94" t="s">
        <v>870</v>
      </c>
      <c r="K422" s="94" t="s">
        <v>883</v>
      </c>
      <c r="M422" s="115">
        <f t="shared" si="6"/>
        <v>0</v>
      </c>
      <c r="O422" s="104" t="s">
        <v>871</v>
      </c>
      <c r="P422" s="105"/>
      <c r="Q422"/>
    </row>
    <row r="423" spans="1:17" ht="18">
      <c r="A423" s="112">
        <v>20211100016</v>
      </c>
      <c r="B423" s="113">
        <f>VLOOKUP(A:A,[2]振替CD変換!B:C,2,FALSE)</f>
        <v>20211100016</v>
      </c>
      <c r="C423" s="112" t="s">
        <v>866</v>
      </c>
      <c r="D423" s="112" t="s">
        <v>1217</v>
      </c>
      <c r="E423" s="112" t="s">
        <v>882</v>
      </c>
      <c r="F423" s="112" t="s">
        <v>900</v>
      </c>
      <c r="G423" s="114">
        <v>362</v>
      </c>
      <c r="H423" s="94" t="s">
        <v>1070</v>
      </c>
      <c r="I423" s="94">
        <v>6</v>
      </c>
      <c r="J423" s="94" t="s">
        <v>1071</v>
      </c>
      <c r="K423" s="94" t="s">
        <v>1071</v>
      </c>
      <c r="L423" s="116">
        <f>VLOOKUP(B:B,[2]販促物単価マスタ202505!A:C,3,FALSE)</f>
        <v>239.2</v>
      </c>
      <c r="M423" s="115">
        <f t="shared" si="6"/>
        <v>86590.399999999994</v>
      </c>
      <c r="O423" s="104"/>
      <c r="P423" s="105"/>
      <c r="Q423"/>
    </row>
    <row r="424" spans="1:17" ht="18" hidden="1">
      <c r="A424" s="112">
        <v>20220100037</v>
      </c>
      <c r="B424" s="113">
        <f>VLOOKUP(A:A,[2]振替CD変換!B:C,2,FALSE)</f>
        <v>20220100037</v>
      </c>
      <c r="C424" s="112" t="s">
        <v>866</v>
      </c>
      <c r="D424" s="112" t="s">
        <v>1218</v>
      </c>
      <c r="E424" s="112" t="s">
        <v>1167</v>
      </c>
      <c r="F424" s="112" t="s">
        <v>868</v>
      </c>
      <c r="G424" s="114">
        <v>35340</v>
      </c>
      <c r="H424" s="94" t="s">
        <v>869</v>
      </c>
      <c r="I424" s="94">
        <v>3</v>
      </c>
      <c r="J424" s="94" t="s">
        <v>901</v>
      </c>
      <c r="K424" s="94" t="s">
        <v>869</v>
      </c>
      <c r="M424" s="115">
        <f t="shared" si="6"/>
        <v>0</v>
      </c>
      <c r="O424" s="104" t="s">
        <v>871</v>
      </c>
      <c r="P424" s="105"/>
      <c r="Q424"/>
    </row>
    <row r="425" spans="1:17" ht="18" hidden="1">
      <c r="A425" s="112">
        <v>20220100041</v>
      </c>
      <c r="B425" s="113">
        <f>VLOOKUP(A:A,[2]振替CD変換!B:C,2,FALSE)</f>
        <v>20220100041</v>
      </c>
      <c r="C425" s="112" t="s">
        <v>866</v>
      </c>
      <c r="D425" s="112" t="s">
        <v>1219</v>
      </c>
      <c r="E425" s="112" t="s">
        <v>1167</v>
      </c>
      <c r="F425" s="112" t="s">
        <v>907</v>
      </c>
      <c r="G425" s="114">
        <v>8599</v>
      </c>
      <c r="H425" s="94" t="s">
        <v>869</v>
      </c>
      <c r="I425" s="94">
        <v>3</v>
      </c>
      <c r="J425" s="94" t="s">
        <v>901</v>
      </c>
      <c r="K425" s="94" t="s">
        <v>869</v>
      </c>
      <c r="M425" s="115">
        <f t="shared" si="6"/>
        <v>0</v>
      </c>
      <c r="O425" s="104" t="s">
        <v>871</v>
      </c>
      <c r="P425" s="105"/>
      <c r="Q425"/>
    </row>
    <row r="426" spans="1:17" ht="18">
      <c r="A426" s="112">
        <v>20220100053</v>
      </c>
      <c r="B426" s="113">
        <f>VLOOKUP(A:A,[2]振替CD変換!B:C,2,FALSE)</f>
        <v>20220100053</v>
      </c>
      <c r="C426" s="112" t="s">
        <v>866</v>
      </c>
      <c r="D426" s="112" t="s">
        <v>1220</v>
      </c>
      <c r="E426" s="112" t="s">
        <v>882</v>
      </c>
      <c r="F426" s="112" t="s">
        <v>900</v>
      </c>
      <c r="G426" s="114">
        <v>189</v>
      </c>
      <c r="H426" s="94" t="s">
        <v>1070</v>
      </c>
      <c r="I426" s="94">
        <v>6</v>
      </c>
      <c r="J426" s="94" t="s">
        <v>1071</v>
      </c>
      <c r="K426" s="94" t="s">
        <v>1071</v>
      </c>
      <c r="L426" s="116">
        <f>VLOOKUP(B:B,[2]販促物単価マスタ202505!A:C,3,FALSE)</f>
        <v>380</v>
      </c>
      <c r="M426" s="115">
        <f t="shared" si="6"/>
        <v>71820</v>
      </c>
      <c r="O426" s="104"/>
      <c r="P426" s="105"/>
      <c r="Q426"/>
    </row>
    <row r="427" spans="1:17" ht="18">
      <c r="A427" s="112">
        <v>20220100057</v>
      </c>
      <c r="B427" s="113">
        <f>VLOOKUP(A:A,[2]振替CD変換!B:C,2,FALSE)</f>
        <v>20220100057</v>
      </c>
      <c r="C427" s="112" t="s">
        <v>866</v>
      </c>
      <c r="D427" s="112" t="s">
        <v>1221</v>
      </c>
      <c r="E427" s="112" t="s">
        <v>882</v>
      </c>
      <c r="F427" s="112" t="s">
        <v>1069</v>
      </c>
      <c r="G427" s="114">
        <v>6660</v>
      </c>
      <c r="H427" s="94" t="s">
        <v>1070</v>
      </c>
      <c r="I427" s="94">
        <v>6</v>
      </c>
      <c r="J427" s="94" t="s">
        <v>1071</v>
      </c>
      <c r="K427" s="94" t="s">
        <v>1071</v>
      </c>
      <c r="L427" s="116">
        <f>VLOOKUP(B:B,[2]販促物単価マスタ202505!A:C,3,FALSE)</f>
        <v>12.5</v>
      </c>
      <c r="M427" s="115">
        <f t="shared" si="6"/>
        <v>83250</v>
      </c>
      <c r="O427" s="104"/>
      <c r="P427" s="105"/>
      <c r="Q427"/>
    </row>
    <row r="428" spans="1:17" ht="18" hidden="1">
      <c r="A428" s="112">
        <v>20220500001</v>
      </c>
      <c r="B428" s="113">
        <f>VLOOKUP(A:A,[2]振替CD変換!B:C,2,FALSE)</f>
        <v>20220500001</v>
      </c>
      <c r="C428" s="112" t="s">
        <v>866</v>
      </c>
      <c r="D428" s="112" t="s">
        <v>713</v>
      </c>
      <c r="E428" s="112" t="s">
        <v>882</v>
      </c>
      <c r="F428" s="112" t="s">
        <v>868</v>
      </c>
      <c r="G428" s="114">
        <v>231</v>
      </c>
      <c r="H428" s="94" t="s">
        <v>869</v>
      </c>
      <c r="I428" s="94">
        <v>3</v>
      </c>
      <c r="J428" s="94" t="s">
        <v>901</v>
      </c>
      <c r="K428" s="94" t="s">
        <v>869</v>
      </c>
      <c r="M428" s="115">
        <f t="shared" si="6"/>
        <v>0</v>
      </c>
      <c r="O428" s="104" t="s">
        <v>871</v>
      </c>
      <c r="P428" s="105"/>
      <c r="Q428"/>
    </row>
    <row r="429" spans="1:17" ht="18" hidden="1">
      <c r="A429" s="112">
        <v>20220500006</v>
      </c>
      <c r="B429" s="113">
        <f>VLOOKUP(A:A,[2]振替CD変換!B:C,2,FALSE)</f>
        <v>20220500006</v>
      </c>
      <c r="C429" s="112" t="s">
        <v>866</v>
      </c>
      <c r="D429" s="112" t="s">
        <v>719</v>
      </c>
      <c r="E429" s="112" t="s">
        <v>1222</v>
      </c>
      <c r="F429" s="112" t="s">
        <v>907</v>
      </c>
      <c r="G429" s="114">
        <v>34234</v>
      </c>
      <c r="H429" s="94" t="s">
        <v>869</v>
      </c>
      <c r="I429" s="94">
        <v>2</v>
      </c>
      <c r="J429" s="94" t="s">
        <v>1066</v>
      </c>
      <c r="K429" s="94" t="s">
        <v>869</v>
      </c>
      <c r="M429" s="115">
        <f t="shared" si="6"/>
        <v>0</v>
      </c>
      <c r="O429" s="104" t="s">
        <v>871</v>
      </c>
      <c r="P429" s="105"/>
      <c r="Q429"/>
    </row>
    <row r="430" spans="1:17" ht="18" hidden="1">
      <c r="A430" s="112">
        <v>20220600066</v>
      </c>
      <c r="B430" s="113">
        <f>VLOOKUP(A:A,[2]振替CD変換!B:C,2,FALSE)</f>
        <v>20220600066</v>
      </c>
      <c r="C430" s="112" t="s">
        <v>866</v>
      </c>
      <c r="D430" s="112" t="s">
        <v>429</v>
      </c>
      <c r="E430" s="112" t="s">
        <v>882</v>
      </c>
      <c r="F430" s="112" t="s">
        <v>868</v>
      </c>
      <c r="G430" s="114">
        <v>240</v>
      </c>
      <c r="H430" s="94" t="s">
        <v>869</v>
      </c>
      <c r="I430" s="94">
        <v>1</v>
      </c>
      <c r="J430" s="94" t="s">
        <v>870</v>
      </c>
      <c r="K430" s="94" t="s">
        <v>869</v>
      </c>
      <c r="M430" s="115">
        <f t="shared" si="6"/>
        <v>0</v>
      </c>
      <c r="O430" s="104" t="s">
        <v>871</v>
      </c>
      <c r="P430" s="105"/>
      <c r="Q430"/>
    </row>
    <row r="431" spans="1:17" ht="18">
      <c r="A431" s="112">
        <v>20221000031</v>
      </c>
      <c r="B431" s="113">
        <f>VLOOKUP(A:A,[2]振替CD変換!B:C,2,FALSE)</f>
        <v>20221000031</v>
      </c>
      <c r="C431" s="112" t="s">
        <v>866</v>
      </c>
      <c r="D431" s="112" t="s">
        <v>1223</v>
      </c>
      <c r="E431" s="112" t="s">
        <v>882</v>
      </c>
      <c r="F431" s="112" t="s">
        <v>934</v>
      </c>
      <c r="G431" s="114">
        <v>103</v>
      </c>
      <c r="H431" s="94" t="s">
        <v>1070</v>
      </c>
      <c r="I431" s="94">
        <v>6</v>
      </c>
      <c r="J431" s="94" t="s">
        <v>1071</v>
      </c>
      <c r="K431" s="94" t="s">
        <v>1071</v>
      </c>
      <c r="L431" s="116">
        <f>VLOOKUP(B:B,[2]販促物単価マスタ202505!A:C,3,FALSE)</f>
        <v>10</v>
      </c>
      <c r="M431" s="115">
        <f t="shared" si="6"/>
        <v>1030</v>
      </c>
      <c r="O431" s="104"/>
      <c r="P431" s="105"/>
      <c r="Q431"/>
    </row>
    <row r="432" spans="1:17" ht="18">
      <c r="A432" s="112">
        <v>20221000032</v>
      </c>
      <c r="B432" s="113">
        <f>VLOOKUP(A:A,[2]振替CD変換!B:C,2,FALSE)</f>
        <v>20221000032</v>
      </c>
      <c r="C432" s="112" t="s">
        <v>866</v>
      </c>
      <c r="D432" s="112" t="s">
        <v>1224</v>
      </c>
      <c r="E432" s="112" t="s">
        <v>882</v>
      </c>
      <c r="F432" s="112" t="s">
        <v>1069</v>
      </c>
      <c r="G432" s="114">
        <v>5131</v>
      </c>
      <c r="H432" s="94" t="s">
        <v>1070</v>
      </c>
      <c r="I432" s="94">
        <v>6</v>
      </c>
      <c r="J432" s="94" t="s">
        <v>1071</v>
      </c>
      <c r="K432" s="94" t="s">
        <v>1071</v>
      </c>
      <c r="L432" s="116">
        <f>VLOOKUP(B:B,[2]販促物単価マスタ202505!A:C,3,FALSE)</f>
        <v>15.8</v>
      </c>
      <c r="M432" s="115">
        <f t="shared" si="6"/>
        <v>81069.8</v>
      </c>
      <c r="O432" s="104"/>
      <c r="P432" s="105"/>
      <c r="Q432"/>
    </row>
    <row r="433" spans="1:17" ht="18" hidden="1">
      <c r="A433" s="112">
        <v>20221100028</v>
      </c>
      <c r="B433" s="113">
        <f>VLOOKUP(A:A,[2]振替CD変換!B:C,2,FALSE)</f>
        <v>20221100028</v>
      </c>
      <c r="C433" s="112" t="s">
        <v>866</v>
      </c>
      <c r="D433" s="112" t="s">
        <v>817</v>
      </c>
      <c r="E433" s="112" t="s">
        <v>882</v>
      </c>
      <c r="F433" s="112" t="s">
        <v>1065</v>
      </c>
      <c r="G433" s="114">
        <v>68</v>
      </c>
      <c r="H433" s="94" t="s">
        <v>869</v>
      </c>
      <c r="I433" s="94">
        <v>1</v>
      </c>
      <c r="J433" s="94" t="s">
        <v>870</v>
      </c>
      <c r="K433" s="94" t="s">
        <v>869</v>
      </c>
      <c r="M433" s="115">
        <f t="shared" si="6"/>
        <v>0</v>
      </c>
      <c r="O433" s="104" t="s">
        <v>871</v>
      </c>
      <c r="P433" s="105"/>
      <c r="Q433"/>
    </row>
    <row r="434" spans="1:17" ht="18">
      <c r="A434" s="112">
        <v>20221200011</v>
      </c>
      <c r="B434" s="113">
        <f>VLOOKUP(A:A,[2]振替CD変換!B:C,2,FALSE)</f>
        <v>20221200011</v>
      </c>
      <c r="C434" s="112" t="s">
        <v>866</v>
      </c>
      <c r="D434" s="112" t="s">
        <v>1225</v>
      </c>
      <c r="E434" s="112" t="s">
        <v>882</v>
      </c>
      <c r="F434" s="112" t="s">
        <v>1069</v>
      </c>
      <c r="G434" s="114">
        <v>2300</v>
      </c>
      <c r="H434" s="94" t="s">
        <v>1070</v>
      </c>
      <c r="I434" s="94">
        <v>6</v>
      </c>
      <c r="J434" s="94" t="s">
        <v>1071</v>
      </c>
      <c r="K434" s="94" t="s">
        <v>1071</v>
      </c>
      <c r="L434" s="116">
        <f>VLOOKUP(B:B,[2]販促物単価マスタ202505!A:C,3,FALSE)</f>
        <v>9.1</v>
      </c>
      <c r="M434" s="115">
        <f t="shared" si="6"/>
        <v>20930</v>
      </c>
      <c r="O434" s="104"/>
      <c r="P434" s="105"/>
      <c r="Q434"/>
    </row>
    <row r="435" spans="1:17" ht="18" hidden="1">
      <c r="A435" s="112">
        <v>20221200022</v>
      </c>
      <c r="B435" s="113">
        <f>VLOOKUP(A:A,[2]振替CD変換!B:C,2,FALSE)</f>
        <v>20221200022</v>
      </c>
      <c r="C435" s="112" t="s">
        <v>866</v>
      </c>
      <c r="D435" s="112" t="s">
        <v>433</v>
      </c>
      <c r="E435" s="112" t="s">
        <v>882</v>
      </c>
      <c r="F435" s="112" t="s">
        <v>868</v>
      </c>
      <c r="G435" s="114">
        <v>84</v>
      </c>
      <c r="H435" s="94" t="s">
        <v>869</v>
      </c>
      <c r="I435" s="94">
        <v>1</v>
      </c>
      <c r="J435" s="94" t="s">
        <v>870</v>
      </c>
      <c r="K435" s="94" t="s">
        <v>869</v>
      </c>
      <c r="M435" s="115">
        <f t="shared" si="6"/>
        <v>0</v>
      </c>
      <c r="O435" s="104" t="s">
        <v>871</v>
      </c>
      <c r="P435" s="105"/>
      <c r="Q435"/>
    </row>
    <row r="436" spans="1:17" ht="18" hidden="1">
      <c r="A436" s="112">
        <v>20230300006</v>
      </c>
      <c r="B436" s="113">
        <f>VLOOKUP(A:A,[2]振替CD変換!B:C,2,FALSE)</f>
        <v>20230300006</v>
      </c>
      <c r="C436" s="112" t="s">
        <v>866</v>
      </c>
      <c r="D436" s="112" t="s">
        <v>1226</v>
      </c>
      <c r="E436" s="112" t="s">
        <v>1227</v>
      </c>
      <c r="F436" s="112" t="s">
        <v>868</v>
      </c>
      <c r="G436" s="114">
        <v>100150</v>
      </c>
      <c r="H436" s="94" t="s">
        <v>869</v>
      </c>
      <c r="I436" s="94">
        <v>1</v>
      </c>
      <c r="J436" s="94" t="s">
        <v>870</v>
      </c>
      <c r="K436" s="94" t="s">
        <v>869</v>
      </c>
      <c r="M436" s="115">
        <f t="shared" si="6"/>
        <v>0</v>
      </c>
      <c r="O436" s="104" t="s">
        <v>871</v>
      </c>
      <c r="P436" s="105"/>
      <c r="Q436"/>
    </row>
    <row r="437" spans="1:17" ht="18" hidden="1">
      <c r="A437" s="112">
        <v>20230300007</v>
      </c>
      <c r="B437" s="113">
        <f>VLOOKUP(A:A,[2]振替CD変換!B:C,2,FALSE)</f>
        <v>20230300007</v>
      </c>
      <c r="C437" s="112" t="s">
        <v>866</v>
      </c>
      <c r="D437" s="112" t="s">
        <v>1228</v>
      </c>
      <c r="E437" s="112" t="s">
        <v>1229</v>
      </c>
      <c r="F437" s="112" t="s">
        <v>914</v>
      </c>
      <c r="G437" s="114">
        <v>17</v>
      </c>
      <c r="H437" s="94" t="s">
        <v>869</v>
      </c>
      <c r="I437" s="94">
        <v>1</v>
      </c>
      <c r="J437" s="94" t="s">
        <v>870</v>
      </c>
      <c r="K437" s="94" t="s">
        <v>869</v>
      </c>
      <c r="M437" s="115">
        <f t="shared" si="6"/>
        <v>0</v>
      </c>
      <c r="O437" s="104" t="s">
        <v>871</v>
      </c>
      <c r="P437" s="105"/>
      <c r="Q437"/>
    </row>
    <row r="438" spans="1:17" ht="18" hidden="1">
      <c r="A438" s="112">
        <v>20230300008</v>
      </c>
      <c r="B438" s="113">
        <f>VLOOKUP(A:A,[2]振替CD変換!B:C,2,FALSE)</f>
        <v>20230300008</v>
      </c>
      <c r="C438" s="112" t="s">
        <v>866</v>
      </c>
      <c r="D438" s="112" t="s">
        <v>437</v>
      </c>
      <c r="E438" s="112" t="s">
        <v>882</v>
      </c>
      <c r="F438" s="112" t="s">
        <v>868</v>
      </c>
      <c r="G438" s="114">
        <v>32</v>
      </c>
      <c r="H438" s="94" t="s">
        <v>869</v>
      </c>
      <c r="I438" s="94">
        <v>2</v>
      </c>
      <c r="J438" s="94" t="s">
        <v>1066</v>
      </c>
      <c r="K438" s="94" t="s">
        <v>869</v>
      </c>
      <c r="M438" s="115">
        <f t="shared" si="6"/>
        <v>0</v>
      </c>
      <c r="O438" s="104" t="s">
        <v>871</v>
      </c>
      <c r="P438" s="105"/>
      <c r="Q438"/>
    </row>
    <row r="439" spans="1:17" ht="18" hidden="1">
      <c r="A439" s="112">
        <v>20230300009</v>
      </c>
      <c r="B439" s="113">
        <f>VLOOKUP(A:A,[2]振替CD変換!B:C,2,FALSE)</f>
        <v>20230300009</v>
      </c>
      <c r="C439" s="112" t="s">
        <v>866</v>
      </c>
      <c r="D439" s="112" t="s">
        <v>438</v>
      </c>
      <c r="E439" s="112" t="s">
        <v>882</v>
      </c>
      <c r="F439" s="112" t="s">
        <v>907</v>
      </c>
      <c r="G439" s="114">
        <v>220</v>
      </c>
      <c r="H439" s="94" t="s">
        <v>869</v>
      </c>
      <c r="I439" s="94">
        <v>2</v>
      </c>
      <c r="J439" s="94" t="s">
        <v>1066</v>
      </c>
      <c r="K439" s="94" t="s">
        <v>869</v>
      </c>
      <c r="M439" s="115">
        <f t="shared" si="6"/>
        <v>0</v>
      </c>
      <c r="O439" s="104" t="s">
        <v>871</v>
      </c>
      <c r="P439" s="105"/>
      <c r="Q439"/>
    </row>
    <row r="440" spans="1:17" ht="18">
      <c r="A440" s="112">
        <v>20230300027</v>
      </c>
      <c r="B440" s="113">
        <f>VLOOKUP(A:A,[2]振替CD変換!B:C,2,FALSE)</f>
        <v>20230300027</v>
      </c>
      <c r="C440" s="112" t="s">
        <v>866</v>
      </c>
      <c r="D440" s="112" t="s">
        <v>1230</v>
      </c>
      <c r="E440" s="112" t="s">
        <v>882</v>
      </c>
      <c r="F440" s="112" t="s">
        <v>934</v>
      </c>
      <c r="G440" s="114">
        <v>241</v>
      </c>
      <c r="H440" s="94" t="s">
        <v>1070</v>
      </c>
      <c r="I440" s="94">
        <v>6</v>
      </c>
      <c r="J440" s="94" t="s">
        <v>1071</v>
      </c>
      <c r="K440" s="94" t="s">
        <v>1071</v>
      </c>
      <c r="L440" s="116">
        <f>VLOOKUP(B:B,[2]販促物単価マスタ202505!A:C,3,FALSE)</f>
        <v>188</v>
      </c>
      <c r="M440" s="115">
        <f t="shared" si="6"/>
        <v>45308</v>
      </c>
      <c r="O440" s="104"/>
      <c r="P440" s="105"/>
      <c r="Q440"/>
    </row>
    <row r="441" spans="1:17" ht="18">
      <c r="A441" s="112">
        <v>20230300028</v>
      </c>
      <c r="B441" s="113">
        <f>VLOOKUP(A:A,[2]振替CD変換!B:C,2,FALSE)</f>
        <v>20230300028</v>
      </c>
      <c r="C441" s="112" t="s">
        <v>866</v>
      </c>
      <c r="D441" s="112" t="s">
        <v>1231</v>
      </c>
      <c r="E441" s="112" t="s">
        <v>882</v>
      </c>
      <c r="F441" s="112" t="s">
        <v>900</v>
      </c>
      <c r="G441" s="114">
        <v>102</v>
      </c>
      <c r="H441" s="94" t="s">
        <v>1070</v>
      </c>
      <c r="I441" s="94">
        <v>6</v>
      </c>
      <c r="J441" s="94" t="s">
        <v>1071</v>
      </c>
      <c r="K441" s="94" t="s">
        <v>1071</v>
      </c>
      <c r="L441" s="116">
        <f>VLOOKUP(B:B,[2]販促物単価マスタ202505!A:C,3,FALSE)</f>
        <v>159</v>
      </c>
      <c r="M441" s="115">
        <f t="shared" si="6"/>
        <v>16218</v>
      </c>
      <c r="O441" s="104"/>
      <c r="P441" s="105"/>
      <c r="Q441"/>
    </row>
    <row r="442" spans="1:17" ht="18">
      <c r="A442" s="112">
        <v>20230300029</v>
      </c>
      <c r="B442" s="113">
        <f>VLOOKUP(A:A,[2]振替CD変換!B:C,2,FALSE)</f>
        <v>20230300029</v>
      </c>
      <c r="C442" s="112" t="s">
        <v>866</v>
      </c>
      <c r="D442" s="112" t="s">
        <v>1232</v>
      </c>
      <c r="E442" s="112" t="s">
        <v>882</v>
      </c>
      <c r="F442" s="112" t="s">
        <v>1069</v>
      </c>
      <c r="G442" s="114">
        <v>1122</v>
      </c>
      <c r="H442" s="94" t="s">
        <v>1070</v>
      </c>
      <c r="I442" s="94">
        <v>6</v>
      </c>
      <c r="J442" s="94" t="s">
        <v>1071</v>
      </c>
      <c r="K442" s="94" t="s">
        <v>1071</v>
      </c>
      <c r="L442" s="116">
        <f>VLOOKUP(B:B,[2]販促物単価マスタ202505!A:C,3,FALSE)</f>
        <v>42.8</v>
      </c>
      <c r="M442" s="115">
        <f t="shared" si="6"/>
        <v>48021.599999999999</v>
      </c>
      <c r="O442" s="104"/>
      <c r="P442" s="105"/>
      <c r="Q442"/>
    </row>
    <row r="443" spans="1:17" ht="18">
      <c r="A443" s="112">
        <v>20230300056</v>
      </c>
      <c r="B443" s="113">
        <f>VLOOKUP(A:A,[2]振替CD変換!B:C,2,FALSE)</f>
        <v>20230300056</v>
      </c>
      <c r="C443" s="112" t="s">
        <v>866</v>
      </c>
      <c r="D443" s="112" t="s">
        <v>1233</v>
      </c>
      <c r="E443" s="112" t="s">
        <v>882</v>
      </c>
      <c r="F443" s="112" t="s">
        <v>934</v>
      </c>
      <c r="G443" s="114">
        <v>247</v>
      </c>
      <c r="H443" s="94" t="s">
        <v>1070</v>
      </c>
      <c r="I443" s="94">
        <v>6</v>
      </c>
      <c r="J443" s="94" t="s">
        <v>1071</v>
      </c>
      <c r="K443" s="94" t="s">
        <v>1071</v>
      </c>
      <c r="L443" s="116">
        <f>VLOOKUP(B:B,[2]販促物単価マスタ202505!A:C,3,FALSE)</f>
        <v>169</v>
      </c>
      <c r="M443" s="115">
        <f t="shared" si="6"/>
        <v>41743</v>
      </c>
      <c r="O443" s="104"/>
      <c r="P443" s="105"/>
      <c r="Q443"/>
    </row>
    <row r="444" spans="1:17" ht="18">
      <c r="A444" s="112">
        <v>20230300064</v>
      </c>
      <c r="B444" s="113">
        <f>VLOOKUP(A:A,[2]振替CD変換!B:C,2,FALSE)</f>
        <v>20230300064</v>
      </c>
      <c r="C444" s="112" t="s">
        <v>866</v>
      </c>
      <c r="D444" s="112" t="s">
        <v>1234</v>
      </c>
      <c r="E444" s="112" t="s">
        <v>882</v>
      </c>
      <c r="F444" s="112" t="s">
        <v>900</v>
      </c>
      <c r="G444" s="114">
        <v>32</v>
      </c>
      <c r="H444" s="94" t="s">
        <v>1070</v>
      </c>
      <c r="I444" s="94">
        <v>6</v>
      </c>
      <c r="J444" s="94" t="s">
        <v>1071</v>
      </c>
      <c r="K444" s="94" t="s">
        <v>1071</v>
      </c>
      <c r="L444" s="116">
        <f>VLOOKUP(B:B,[2]販促物単価マスタ202505!A:C,3,FALSE)</f>
        <v>16</v>
      </c>
      <c r="M444" s="115">
        <f t="shared" si="6"/>
        <v>512</v>
      </c>
      <c r="O444" s="104"/>
      <c r="P444" s="105"/>
      <c r="Q444"/>
    </row>
    <row r="445" spans="1:17" ht="18">
      <c r="A445" s="112">
        <v>20230500029</v>
      </c>
      <c r="B445" s="113">
        <f>VLOOKUP(A:A,[2]振替CD変換!B:C,2,FALSE)</f>
        <v>20230500029</v>
      </c>
      <c r="C445" s="112" t="s">
        <v>866</v>
      </c>
      <c r="D445" s="112" t="s">
        <v>1235</v>
      </c>
      <c r="E445" s="112" t="s">
        <v>882</v>
      </c>
      <c r="F445" s="112" t="s">
        <v>934</v>
      </c>
      <c r="G445" s="114">
        <v>100</v>
      </c>
      <c r="H445" s="94" t="s">
        <v>1070</v>
      </c>
      <c r="I445" s="94">
        <v>6</v>
      </c>
      <c r="J445" s="94" t="s">
        <v>1071</v>
      </c>
      <c r="K445" s="94" t="s">
        <v>1071</v>
      </c>
      <c r="L445" s="116">
        <f>VLOOKUP(B:B,[2]販促物単価マスタ202505!A:C,3,FALSE)</f>
        <v>70</v>
      </c>
      <c r="M445" s="115">
        <f t="shared" si="6"/>
        <v>7000</v>
      </c>
      <c r="O445" s="104"/>
      <c r="P445" s="105"/>
      <c r="Q445"/>
    </row>
    <row r="446" spans="1:17" ht="18">
      <c r="A446" s="112">
        <v>20230500056</v>
      </c>
      <c r="B446" s="113">
        <f>VLOOKUP(A:A,[2]振替CD変換!B:C,2,FALSE)</f>
        <v>20230500056</v>
      </c>
      <c r="C446" s="112" t="s">
        <v>866</v>
      </c>
      <c r="D446" s="112" t="s">
        <v>1236</v>
      </c>
      <c r="E446" s="112" t="s">
        <v>882</v>
      </c>
      <c r="F446" s="112" t="s">
        <v>1069</v>
      </c>
      <c r="G446" s="114">
        <v>36</v>
      </c>
      <c r="H446" s="94" t="s">
        <v>1070</v>
      </c>
      <c r="I446" s="94">
        <v>6</v>
      </c>
      <c r="J446" s="94" t="s">
        <v>1071</v>
      </c>
      <c r="K446" s="94" t="s">
        <v>1071</v>
      </c>
      <c r="L446" s="116">
        <f>VLOOKUP(B:B,[2]販促物単価マスタ202505!A:C,3,FALSE)</f>
        <v>6.15</v>
      </c>
      <c r="M446" s="115">
        <f t="shared" si="6"/>
        <v>221.4</v>
      </c>
      <c r="O446" s="104"/>
      <c r="P446" s="105"/>
      <c r="Q446"/>
    </row>
    <row r="447" spans="1:17" ht="18" hidden="1">
      <c r="A447" s="112">
        <v>20230600044</v>
      </c>
      <c r="B447" s="113">
        <f>VLOOKUP(A:A,[2]振替CD変換!B:C,2,FALSE)</f>
        <v>20230600044</v>
      </c>
      <c r="C447" s="112" t="s">
        <v>866</v>
      </c>
      <c r="D447" s="112" t="s">
        <v>819</v>
      </c>
      <c r="E447" s="112" t="s">
        <v>1145</v>
      </c>
      <c r="F447" s="112" t="s">
        <v>907</v>
      </c>
      <c r="G447" s="114">
        <v>1419</v>
      </c>
      <c r="H447" s="94" t="s">
        <v>869</v>
      </c>
      <c r="I447" s="94">
        <v>1</v>
      </c>
      <c r="J447" s="94" t="s">
        <v>870</v>
      </c>
      <c r="K447" s="94" t="s">
        <v>869</v>
      </c>
      <c r="M447" s="115">
        <f t="shared" si="6"/>
        <v>0</v>
      </c>
      <c r="O447" s="104" t="s">
        <v>871</v>
      </c>
      <c r="P447" s="105"/>
      <c r="Q447"/>
    </row>
    <row r="448" spans="1:17" ht="18" hidden="1">
      <c r="A448" s="112">
        <v>20230600045</v>
      </c>
      <c r="B448" s="113">
        <f>VLOOKUP(A:A,[2]振替CD変換!B:C,2,FALSE)</f>
        <v>20230600045</v>
      </c>
      <c r="C448" s="112" t="s">
        <v>866</v>
      </c>
      <c r="D448" s="112" t="s">
        <v>820</v>
      </c>
      <c r="E448" s="112" t="s">
        <v>1144</v>
      </c>
      <c r="F448" s="112" t="s">
        <v>907</v>
      </c>
      <c r="G448" s="114">
        <v>4137</v>
      </c>
      <c r="H448" s="94" t="s">
        <v>869</v>
      </c>
      <c r="I448" s="94">
        <v>1</v>
      </c>
      <c r="J448" s="94" t="s">
        <v>870</v>
      </c>
      <c r="K448" s="94" t="s">
        <v>869</v>
      </c>
      <c r="M448" s="115">
        <f t="shared" si="6"/>
        <v>0</v>
      </c>
      <c r="O448" s="104" t="s">
        <v>871</v>
      </c>
      <c r="P448" s="105"/>
      <c r="Q448"/>
    </row>
    <row r="449" spans="1:17" ht="18" hidden="1">
      <c r="A449" s="112">
        <v>20230600046</v>
      </c>
      <c r="B449" s="113">
        <f>VLOOKUP(A:A,[2]振替CD変換!B:C,2,FALSE)</f>
        <v>20230600046</v>
      </c>
      <c r="C449" s="112" t="s">
        <v>866</v>
      </c>
      <c r="D449" s="112" t="s">
        <v>445</v>
      </c>
      <c r="E449" s="112" t="s">
        <v>882</v>
      </c>
      <c r="F449" s="112" t="s">
        <v>907</v>
      </c>
      <c r="G449" s="114">
        <v>121328</v>
      </c>
      <c r="H449" s="94" t="s">
        <v>869</v>
      </c>
      <c r="I449" s="94">
        <v>1</v>
      </c>
      <c r="J449" s="94" t="s">
        <v>870</v>
      </c>
      <c r="K449" s="94" t="s">
        <v>869</v>
      </c>
      <c r="M449" s="115">
        <f t="shared" si="6"/>
        <v>0</v>
      </c>
      <c r="O449" s="104" t="s">
        <v>871</v>
      </c>
      <c r="P449" s="105"/>
      <c r="Q449"/>
    </row>
    <row r="450" spans="1:17" ht="18" hidden="1">
      <c r="A450" s="112">
        <v>20230600086</v>
      </c>
      <c r="B450" s="113">
        <f>VLOOKUP(A:A,[2]振替CD変換!B:C,2,FALSE)</f>
        <v>20230600086</v>
      </c>
      <c r="C450" s="112" t="s">
        <v>866</v>
      </c>
      <c r="D450" s="112" t="s">
        <v>1237</v>
      </c>
      <c r="E450" s="112" t="s">
        <v>1238</v>
      </c>
      <c r="F450" s="112" t="s">
        <v>1065</v>
      </c>
      <c r="G450" s="114">
        <v>9</v>
      </c>
      <c r="H450" s="94" t="s">
        <v>869</v>
      </c>
      <c r="I450" s="94">
        <v>1</v>
      </c>
      <c r="J450" s="94" t="s">
        <v>870</v>
      </c>
      <c r="K450" s="94" t="s">
        <v>869</v>
      </c>
      <c r="M450" s="115">
        <f t="shared" ref="M450:M513" si="7">G450*L450</f>
        <v>0</v>
      </c>
      <c r="O450" s="104" t="s">
        <v>871</v>
      </c>
      <c r="P450" s="105"/>
      <c r="Q450"/>
    </row>
    <row r="451" spans="1:17" ht="18" hidden="1">
      <c r="A451" s="112">
        <v>20230600087</v>
      </c>
      <c r="B451" s="113">
        <f>VLOOKUP(A:A,[2]振替CD変換!B:C,2,FALSE)</f>
        <v>20230600087</v>
      </c>
      <c r="C451" s="112" t="s">
        <v>866</v>
      </c>
      <c r="D451" s="112" t="s">
        <v>1239</v>
      </c>
      <c r="E451" s="112" t="s">
        <v>1143</v>
      </c>
      <c r="F451" s="112" t="s">
        <v>907</v>
      </c>
      <c r="G451" s="114">
        <v>10095</v>
      </c>
      <c r="H451" s="94" t="s">
        <v>869</v>
      </c>
      <c r="I451" s="94">
        <v>1</v>
      </c>
      <c r="J451" s="94" t="s">
        <v>870</v>
      </c>
      <c r="K451" s="94" t="s">
        <v>869</v>
      </c>
      <c r="M451" s="115">
        <f t="shared" si="7"/>
        <v>0</v>
      </c>
      <c r="O451" s="104" t="s">
        <v>871</v>
      </c>
      <c r="P451" s="105"/>
      <c r="Q451"/>
    </row>
    <row r="452" spans="1:17" ht="18" hidden="1">
      <c r="A452" s="112">
        <v>20230600088</v>
      </c>
      <c r="B452" s="113">
        <f>VLOOKUP(A:A,[2]振替CD変換!B:C,2,FALSE)</f>
        <v>20230600088</v>
      </c>
      <c r="C452" s="112" t="s">
        <v>866</v>
      </c>
      <c r="D452" s="112" t="s">
        <v>474</v>
      </c>
      <c r="E452" s="112" t="s">
        <v>882</v>
      </c>
      <c r="F452" s="112" t="s">
        <v>1065</v>
      </c>
      <c r="G452" s="114">
        <v>3760</v>
      </c>
      <c r="H452" s="94" t="s">
        <v>869</v>
      </c>
      <c r="I452" s="94">
        <v>1</v>
      </c>
      <c r="J452" s="94" t="s">
        <v>870</v>
      </c>
      <c r="K452" s="94" t="s">
        <v>883</v>
      </c>
      <c r="M452" s="115">
        <f t="shared" si="7"/>
        <v>0</v>
      </c>
      <c r="O452" s="104" t="s">
        <v>871</v>
      </c>
      <c r="P452" s="105"/>
      <c r="Q452"/>
    </row>
    <row r="453" spans="1:17" ht="18">
      <c r="A453" s="112">
        <v>20230900042</v>
      </c>
      <c r="B453" s="113">
        <f>VLOOKUP(A:A,[2]振替CD変換!B:C,2,FALSE)</f>
        <v>20230900042</v>
      </c>
      <c r="C453" s="112" t="s">
        <v>866</v>
      </c>
      <c r="D453" s="112" t="s">
        <v>1240</v>
      </c>
      <c r="E453" s="112" t="s">
        <v>882</v>
      </c>
      <c r="F453" s="112" t="s">
        <v>1069</v>
      </c>
      <c r="G453" s="114">
        <v>800</v>
      </c>
      <c r="H453" s="94" t="s">
        <v>1070</v>
      </c>
      <c r="I453" s="94">
        <v>6</v>
      </c>
      <c r="J453" s="94" t="s">
        <v>1071</v>
      </c>
      <c r="K453" s="94" t="s">
        <v>1071</v>
      </c>
      <c r="L453" s="116">
        <f>VLOOKUP(B:B,[2]販促物単価マスタ202505!A:C,3,FALSE)</f>
        <v>5.5253198653198652</v>
      </c>
      <c r="M453" s="115">
        <f t="shared" si="7"/>
        <v>4420.2558922558919</v>
      </c>
      <c r="O453" s="104"/>
      <c r="P453" s="105"/>
      <c r="Q453"/>
    </row>
    <row r="454" spans="1:17" ht="18">
      <c r="A454" s="112">
        <v>20230900047</v>
      </c>
      <c r="B454" s="113">
        <f>VLOOKUP(A:A,[2]振替CD変換!B:C,2,FALSE)</f>
        <v>20230900047</v>
      </c>
      <c r="C454" s="112" t="s">
        <v>866</v>
      </c>
      <c r="D454" s="112" t="s">
        <v>1241</v>
      </c>
      <c r="E454" s="112" t="s">
        <v>1183</v>
      </c>
      <c r="F454" s="112" t="s">
        <v>934</v>
      </c>
      <c r="G454" s="114">
        <v>2992</v>
      </c>
      <c r="H454" s="94" t="s">
        <v>1070</v>
      </c>
      <c r="I454" s="94">
        <v>6</v>
      </c>
      <c r="J454" s="94" t="s">
        <v>1071</v>
      </c>
      <c r="K454" s="94" t="s">
        <v>1071</v>
      </c>
      <c r="L454" s="116">
        <f>VLOOKUP(B:B,[2]販促物単価マスタ202505!A:C,3,FALSE)</f>
        <v>87</v>
      </c>
      <c r="M454" s="115">
        <f t="shared" si="7"/>
        <v>260304</v>
      </c>
      <c r="O454" s="104"/>
      <c r="P454" s="105"/>
      <c r="Q454"/>
    </row>
    <row r="455" spans="1:17" ht="18" hidden="1">
      <c r="A455" s="112">
        <v>20230900056</v>
      </c>
      <c r="B455" s="113">
        <f>VLOOKUP(A:A,[2]振替CD変換!B:C,2,FALSE)</f>
        <v>20230900056</v>
      </c>
      <c r="C455" s="112" t="s">
        <v>866</v>
      </c>
      <c r="D455" s="112" t="s">
        <v>721</v>
      </c>
      <c r="E455" s="112" t="s">
        <v>882</v>
      </c>
      <c r="F455" s="112" t="s">
        <v>868</v>
      </c>
      <c r="G455" s="114">
        <v>26982</v>
      </c>
      <c r="H455" s="94" t="s">
        <v>869</v>
      </c>
      <c r="I455" s="94">
        <v>1</v>
      </c>
      <c r="J455" s="94" t="s">
        <v>870</v>
      </c>
      <c r="K455" s="94" t="s">
        <v>869</v>
      </c>
      <c r="M455" s="115">
        <f t="shared" si="7"/>
        <v>0</v>
      </c>
      <c r="O455" s="104" t="s">
        <v>871</v>
      </c>
      <c r="P455" s="105"/>
      <c r="Q455"/>
    </row>
    <row r="456" spans="1:17" ht="18" hidden="1">
      <c r="A456" s="112">
        <v>20230900058</v>
      </c>
      <c r="B456" s="113">
        <f>VLOOKUP(A:A,[2]振替CD変換!B:C,2,FALSE)</f>
        <v>20230900058</v>
      </c>
      <c r="C456" s="112" t="s">
        <v>866</v>
      </c>
      <c r="D456" s="112" t="s">
        <v>453</v>
      </c>
      <c r="E456" s="112" t="s">
        <v>1242</v>
      </c>
      <c r="F456" s="112" t="s">
        <v>907</v>
      </c>
      <c r="G456" s="114">
        <v>1872</v>
      </c>
      <c r="H456" s="94" t="s">
        <v>869</v>
      </c>
      <c r="I456" s="94">
        <v>1</v>
      </c>
      <c r="J456" s="94" t="s">
        <v>870</v>
      </c>
      <c r="K456" s="94" t="s">
        <v>883</v>
      </c>
      <c r="M456" s="115">
        <f t="shared" si="7"/>
        <v>0</v>
      </c>
      <c r="O456" s="104" t="s">
        <v>871</v>
      </c>
      <c r="P456" s="105"/>
      <c r="Q456"/>
    </row>
    <row r="457" spans="1:17" ht="18" hidden="1">
      <c r="A457" s="112">
        <v>20231000064</v>
      </c>
      <c r="B457" s="113">
        <f>VLOOKUP(A:A,[2]振替CD変換!B:C,2,FALSE)</f>
        <v>20231000064</v>
      </c>
      <c r="C457" s="112" t="s">
        <v>866</v>
      </c>
      <c r="D457" s="112" t="s">
        <v>717</v>
      </c>
      <c r="E457" s="112" t="s">
        <v>1243</v>
      </c>
      <c r="F457" s="112" t="s">
        <v>868</v>
      </c>
      <c r="G457" s="114">
        <v>5621</v>
      </c>
      <c r="H457" s="94" t="s">
        <v>869</v>
      </c>
      <c r="I457" s="94">
        <v>1</v>
      </c>
      <c r="J457" s="94" t="s">
        <v>870</v>
      </c>
      <c r="K457" s="94" t="s">
        <v>869</v>
      </c>
      <c r="M457" s="115">
        <f t="shared" si="7"/>
        <v>0</v>
      </c>
      <c r="O457" s="104" t="s">
        <v>871</v>
      </c>
      <c r="P457" s="105"/>
      <c r="Q457"/>
    </row>
    <row r="458" spans="1:17" ht="18" hidden="1">
      <c r="A458" s="112">
        <v>20231100072</v>
      </c>
      <c r="B458" s="113">
        <f>VLOOKUP(A:A,[2]振替CD変換!B:C,2,FALSE)</f>
        <v>20231100072</v>
      </c>
      <c r="C458" s="112" t="s">
        <v>866</v>
      </c>
      <c r="D458" s="112" t="s">
        <v>821</v>
      </c>
      <c r="E458" s="112" t="s">
        <v>882</v>
      </c>
      <c r="F458" s="112" t="s">
        <v>1065</v>
      </c>
      <c r="G458" s="114">
        <v>1186</v>
      </c>
      <c r="H458" s="94" t="s">
        <v>869</v>
      </c>
      <c r="I458" s="94">
        <v>1</v>
      </c>
      <c r="J458" s="94" t="s">
        <v>870</v>
      </c>
      <c r="K458" s="94" t="s">
        <v>869</v>
      </c>
      <c r="M458" s="115">
        <f t="shared" si="7"/>
        <v>0</v>
      </c>
      <c r="O458" s="104" t="s">
        <v>871</v>
      </c>
      <c r="P458" s="105"/>
      <c r="Q458"/>
    </row>
    <row r="459" spans="1:17" ht="18" hidden="1">
      <c r="A459" s="112">
        <v>20231100073</v>
      </c>
      <c r="B459" s="113">
        <f>VLOOKUP(A:A,[2]振替CD変換!B:C,2,FALSE)</f>
        <v>20231100073</v>
      </c>
      <c r="C459" s="112" t="s">
        <v>866</v>
      </c>
      <c r="D459" s="112" t="s">
        <v>448</v>
      </c>
      <c r="E459" s="112" t="s">
        <v>882</v>
      </c>
      <c r="F459" s="112" t="s">
        <v>1065</v>
      </c>
      <c r="G459" s="114">
        <v>63</v>
      </c>
      <c r="H459" s="94" t="s">
        <v>869</v>
      </c>
      <c r="I459" s="94">
        <v>1</v>
      </c>
      <c r="J459" s="94" t="s">
        <v>870</v>
      </c>
      <c r="K459" s="94" t="s">
        <v>869</v>
      </c>
      <c r="M459" s="115">
        <f t="shared" si="7"/>
        <v>0</v>
      </c>
      <c r="O459" s="104" t="s">
        <v>871</v>
      </c>
      <c r="P459" s="105"/>
      <c r="Q459"/>
    </row>
    <row r="460" spans="1:17" ht="18" hidden="1">
      <c r="A460" s="112">
        <v>20231100074</v>
      </c>
      <c r="B460" s="113">
        <f>VLOOKUP(A:A,[2]振替CD変換!B:C,2,FALSE)</f>
        <v>20231100074</v>
      </c>
      <c r="C460" s="112" t="s">
        <v>866</v>
      </c>
      <c r="D460" s="112" t="s">
        <v>449</v>
      </c>
      <c r="E460" s="112" t="s">
        <v>882</v>
      </c>
      <c r="F460" s="112" t="s">
        <v>1065</v>
      </c>
      <c r="G460" s="114">
        <v>1</v>
      </c>
      <c r="H460" s="94" t="s">
        <v>869</v>
      </c>
      <c r="I460" s="94">
        <v>1</v>
      </c>
      <c r="J460" s="94" t="s">
        <v>870</v>
      </c>
      <c r="K460" s="94" t="s">
        <v>869</v>
      </c>
      <c r="M460" s="115">
        <f t="shared" si="7"/>
        <v>0</v>
      </c>
      <c r="O460" s="104" t="s">
        <v>871</v>
      </c>
      <c r="P460" s="105"/>
      <c r="Q460"/>
    </row>
    <row r="461" spans="1:17" ht="18" hidden="1">
      <c r="A461" s="112">
        <v>20240100003</v>
      </c>
      <c r="B461" s="113">
        <f>VLOOKUP(A:A,[2]振替CD変換!B:C,2,FALSE)</f>
        <v>20240100003</v>
      </c>
      <c r="C461" s="112" t="s">
        <v>866</v>
      </c>
      <c r="D461" s="112" t="s">
        <v>720</v>
      </c>
      <c r="E461" s="112" t="s">
        <v>1244</v>
      </c>
      <c r="F461" s="112" t="s">
        <v>907</v>
      </c>
      <c r="G461" s="114">
        <v>302</v>
      </c>
      <c r="H461" s="94" t="s">
        <v>869</v>
      </c>
      <c r="I461" s="94">
        <v>3</v>
      </c>
      <c r="J461" s="94" t="s">
        <v>901</v>
      </c>
      <c r="K461" s="94" t="s">
        <v>869</v>
      </c>
      <c r="M461" s="115">
        <f t="shared" si="7"/>
        <v>0</v>
      </c>
      <c r="O461" s="104" t="s">
        <v>871</v>
      </c>
      <c r="P461" s="105"/>
      <c r="Q461"/>
    </row>
    <row r="462" spans="1:17" ht="18" hidden="1">
      <c r="A462" s="112">
        <v>20240100051</v>
      </c>
      <c r="B462" s="113">
        <f>VLOOKUP(A:A,[2]振替CD変換!B:C,2,FALSE)</f>
        <v>20240100051</v>
      </c>
      <c r="C462" s="112" t="s">
        <v>866</v>
      </c>
      <c r="D462" s="112" t="s">
        <v>823</v>
      </c>
      <c r="E462" s="112" t="s">
        <v>1245</v>
      </c>
      <c r="F462" s="112" t="s">
        <v>907</v>
      </c>
      <c r="G462" s="114">
        <v>462</v>
      </c>
      <c r="H462" s="94" t="s">
        <v>869</v>
      </c>
      <c r="I462" s="94">
        <v>1</v>
      </c>
      <c r="J462" s="94" t="s">
        <v>870</v>
      </c>
      <c r="K462" s="94" t="s">
        <v>869</v>
      </c>
      <c r="M462" s="115">
        <f t="shared" si="7"/>
        <v>0</v>
      </c>
      <c r="O462" s="104" t="s">
        <v>871</v>
      </c>
      <c r="P462" s="105"/>
      <c r="Q462"/>
    </row>
    <row r="463" spans="1:17" ht="18" hidden="1">
      <c r="A463" s="112">
        <v>20240200017</v>
      </c>
      <c r="B463" s="113">
        <f>VLOOKUP(A:A,[2]振替CD変換!B:C,2,FALSE)</f>
        <v>20240200017</v>
      </c>
      <c r="C463" s="112" t="s">
        <v>866</v>
      </c>
      <c r="D463" s="112" t="s">
        <v>528</v>
      </c>
      <c r="E463" s="112" t="s">
        <v>882</v>
      </c>
      <c r="F463" s="112" t="s">
        <v>914</v>
      </c>
      <c r="G463" s="114">
        <v>1</v>
      </c>
      <c r="H463" s="94" t="s">
        <v>869</v>
      </c>
      <c r="I463" s="94">
        <v>1</v>
      </c>
      <c r="J463" s="94" t="s">
        <v>870</v>
      </c>
      <c r="K463" s="94" t="s">
        <v>869</v>
      </c>
      <c r="M463" s="115">
        <f t="shared" si="7"/>
        <v>0</v>
      </c>
      <c r="O463" s="104" t="s">
        <v>871</v>
      </c>
      <c r="P463" s="105"/>
      <c r="Q463"/>
    </row>
    <row r="464" spans="1:17" ht="18">
      <c r="A464" s="112">
        <v>20240200042</v>
      </c>
      <c r="B464" s="113">
        <f>VLOOKUP(A:A,[2]振替CD変換!B:C,2,FALSE)</f>
        <v>20240200042</v>
      </c>
      <c r="C464" s="112" t="s">
        <v>866</v>
      </c>
      <c r="D464" s="112" t="s">
        <v>1246</v>
      </c>
      <c r="E464" s="112" t="s">
        <v>882</v>
      </c>
      <c r="F464" s="112" t="s">
        <v>1069</v>
      </c>
      <c r="G464" s="114">
        <v>7166</v>
      </c>
      <c r="H464" s="94" t="s">
        <v>1070</v>
      </c>
      <c r="I464" s="94">
        <v>6</v>
      </c>
      <c r="J464" s="94" t="s">
        <v>1071</v>
      </c>
      <c r="K464" s="94" t="s">
        <v>1071</v>
      </c>
      <c r="L464" s="116">
        <f>VLOOKUP(B:B,[2]販促物単価マスタ202505!A:C,3,FALSE)</f>
        <v>12</v>
      </c>
      <c r="M464" s="115">
        <f t="shared" si="7"/>
        <v>85992</v>
      </c>
      <c r="O464" s="104"/>
      <c r="P464" s="105"/>
      <c r="Q464"/>
    </row>
    <row r="465" spans="1:17" ht="18">
      <c r="A465" s="112">
        <v>20240300055</v>
      </c>
      <c r="B465" s="113">
        <f>VLOOKUP(A:A,[2]振替CD変換!B:C,2,FALSE)</f>
        <v>20240300055</v>
      </c>
      <c r="C465" s="112" t="s">
        <v>866</v>
      </c>
      <c r="D465" s="112" t="s">
        <v>1247</v>
      </c>
      <c r="E465" s="112" t="s">
        <v>882</v>
      </c>
      <c r="F465" s="112" t="s">
        <v>900</v>
      </c>
      <c r="G465" s="114">
        <v>83</v>
      </c>
      <c r="H465" s="94" t="s">
        <v>1070</v>
      </c>
      <c r="I465" s="94">
        <v>6</v>
      </c>
      <c r="J465" s="94" t="s">
        <v>1071</v>
      </c>
      <c r="K465" s="94" t="s">
        <v>1071</v>
      </c>
      <c r="L465" s="116">
        <f>VLOOKUP(B:B,[2]販促物単価マスタ202505!A:C,3,FALSE)</f>
        <v>4786</v>
      </c>
      <c r="M465" s="115">
        <f t="shared" si="7"/>
        <v>397238</v>
      </c>
      <c r="O465" s="104"/>
      <c r="P465" s="105"/>
      <c r="Q465"/>
    </row>
    <row r="466" spans="1:17" ht="18" hidden="1">
      <c r="A466" s="112">
        <v>20240400016</v>
      </c>
      <c r="B466" s="113">
        <f>VLOOKUP(A:A,[2]振替CD変換!B:C,2,FALSE)</f>
        <v>20240400016</v>
      </c>
      <c r="C466" s="112" t="s">
        <v>866</v>
      </c>
      <c r="D466" s="112" t="s">
        <v>1248</v>
      </c>
      <c r="E466" s="112" t="s">
        <v>882</v>
      </c>
      <c r="F466" s="112" t="s">
        <v>907</v>
      </c>
      <c r="G466" s="114">
        <v>160</v>
      </c>
      <c r="H466" s="94" t="s">
        <v>1070</v>
      </c>
      <c r="I466" s="94">
        <v>4</v>
      </c>
      <c r="J466" s="94" t="s">
        <v>1177</v>
      </c>
      <c r="K466" s="94" t="s">
        <v>869</v>
      </c>
      <c r="M466" s="115">
        <f t="shared" si="7"/>
        <v>0</v>
      </c>
      <c r="O466" s="104" t="s">
        <v>871</v>
      </c>
      <c r="P466" s="105"/>
      <c r="Q466"/>
    </row>
    <row r="467" spans="1:17" ht="18" hidden="1">
      <c r="A467" s="112">
        <v>20240400020</v>
      </c>
      <c r="B467" s="113">
        <f>VLOOKUP(A:A,[2]振替CD変換!B:C,2,FALSE)</f>
        <v>20240400020</v>
      </c>
      <c r="C467" s="112" t="s">
        <v>866</v>
      </c>
      <c r="D467" s="112" t="s">
        <v>826</v>
      </c>
      <c r="E467" s="112" t="s">
        <v>1249</v>
      </c>
      <c r="F467" s="112" t="s">
        <v>907</v>
      </c>
      <c r="G467" s="114">
        <v>600</v>
      </c>
      <c r="H467" s="94" t="s">
        <v>869</v>
      </c>
      <c r="I467" s="94">
        <v>1</v>
      </c>
      <c r="J467" s="94" t="s">
        <v>870</v>
      </c>
      <c r="K467" s="94" t="s">
        <v>883</v>
      </c>
      <c r="M467" s="115">
        <f t="shared" si="7"/>
        <v>0</v>
      </c>
      <c r="O467" s="104" t="s">
        <v>871</v>
      </c>
      <c r="P467" s="105"/>
      <c r="Q467"/>
    </row>
    <row r="468" spans="1:17" ht="18" hidden="1">
      <c r="A468" s="112">
        <v>20240400033</v>
      </c>
      <c r="B468" s="113">
        <f>VLOOKUP(A:A,[2]振替CD変換!B:C,2,FALSE)</f>
        <v>20240400033</v>
      </c>
      <c r="C468" s="112" t="s">
        <v>866</v>
      </c>
      <c r="D468" s="112" t="s">
        <v>1250</v>
      </c>
      <c r="E468" s="112" t="s">
        <v>882</v>
      </c>
      <c r="F468" s="112" t="s">
        <v>934</v>
      </c>
      <c r="G468" s="114">
        <v>19</v>
      </c>
      <c r="H468" s="94" t="s">
        <v>869</v>
      </c>
      <c r="I468" s="94">
        <v>3</v>
      </c>
      <c r="J468" s="94" t="s">
        <v>901</v>
      </c>
      <c r="K468" s="94" t="s">
        <v>883</v>
      </c>
      <c r="M468" s="115">
        <f t="shared" si="7"/>
        <v>0</v>
      </c>
      <c r="O468" s="104" t="s">
        <v>871</v>
      </c>
      <c r="P468" s="105"/>
      <c r="Q468"/>
    </row>
    <row r="469" spans="1:17" ht="18">
      <c r="A469" s="112">
        <v>20240500017</v>
      </c>
      <c r="B469" s="113">
        <f>VLOOKUP(A:A,[2]振替CD変換!B:C,2,FALSE)</f>
        <v>20240500017</v>
      </c>
      <c r="C469" s="112" t="s">
        <v>866</v>
      </c>
      <c r="D469" s="112" t="s">
        <v>1251</v>
      </c>
      <c r="E469" s="112" t="s">
        <v>882</v>
      </c>
      <c r="F469" s="112" t="s">
        <v>1069</v>
      </c>
      <c r="G469" s="114">
        <v>4800</v>
      </c>
      <c r="H469" s="94" t="s">
        <v>1070</v>
      </c>
      <c r="I469" s="94">
        <v>6</v>
      </c>
      <c r="J469" s="94" t="s">
        <v>1071</v>
      </c>
      <c r="K469" s="94" t="s">
        <v>1071</v>
      </c>
      <c r="L469" s="116">
        <f>VLOOKUP(B:B,[2]販促物単価マスタ202505!A:C,3,FALSE)</f>
        <v>4.9000000000000004</v>
      </c>
      <c r="M469" s="115">
        <f t="shared" si="7"/>
        <v>23520</v>
      </c>
      <c r="O469" s="104"/>
      <c r="P469" s="105"/>
      <c r="Q469"/>
    </row>
    <row r="470" spans="1:17" ht="18">
      <c r="A470" s="112">
        <v>20240500019</v>
      </c>
      <c r="B470" s="113">
        <f>VLOOKUP(A:A,[2]振替CD変換!B:C,2,FALSE)</f>
        <v>20240500019</v>
      </c>
      <c r="C470" s="112" t="s">
        <v>866</v>
      </c>
      <c r="D470" s="112" t="s">
        <v>1252</v>
      </c>
      <c r="E470" s="112" t="s">
        <v>882</v>
      </c>
      <c r="F470" s="112" t="s">
        <v>1069</v>
      </c>
      <c r="G470" s="114">
        <v>4996</v>
      </c>
      <c r="H470" s="94" t="s">
        <v>1070</v>
      </c>
      <c r="I470" s="94">
        <v>6</v>
      </c>
      <c r="J470" s="94" t="s">
        <v>1071</v>
      </c>
      <c r="K470" s="94" t="s">
        <v>1071</v>
      </c>
      <c r="L470" s="116">
        <f>VLOOKUP(B:B,[2]販促物単価マスタ202505!A:C,3,FALSE)</f>
        <v>14.6</v>
      </c>
      <c r="M470" s="115">
        <f t="shared" si="7"/>
        <v>72941.599999999991</v>
      </c>
      <c r="O470" s="104"/>
      <c r="P470" s="105"/>
      <c r="Q470"/>
    </row>
    <row r="471" spans="1:17" ht="18">
      <c r="A471" s="112">
        <v>20240500020</v>
      </c>
      <c r="B471" s="113">
        <f>VLOOKUP(A:A,[2]振替CD変換!B:C,2,FALSE)</f>
        <v>20240500020</v>
      </c>
      <c r="C471" s="112" t="s">
        <v>866</v>
      </c>
      <c r="D471" s="112" t="s">
        <v>1253</v>
      </c>
      <c r="E471" s="112" t="s">
        <v>882</v>
      </c>
      <c r="F471" s="112" t="s">
        <v>1069</v>
      </c>
      <c r="G471" s="114">
        <v>3000</v>
      </c>
      <c r="H471" s="94" t="s">
        <v>1070</v>
      </c>
      <c r="I471" s="94">
        <v>6</v>
      </c>
      <c r="J471" s="94" t="s">
        <v>1071</v>
      </c>
      <c r="K471" s="94" t="s">
        <v>1071</v>
      </c>
      <c r="L471" s="116">
        <f>VLOOKUP(B:B,[2]販促物単価マスタ202505!A:C,3,FALSE)</f>
        <v>6.1</v>
      </c>
      <c r="M471" s="115">
        <f t="shared" si="7"/>
        <v>18300</v>
      </c>
      <c r="O471" s="104"/>
      <c r="P471" s="105"/>
      <c r="Q471"/>
    </row>
    <row r="472" spans="1:17" ht="18">
      <c r="A472" s="112">
        <v>20240500023</v>
      </c>
      <c r="B472" s="113">
        <f>VLOOKUP(A:A,[2]振替CD変換!B:C,2,FALSE)</f>
        <v>20240500023</v>
      </c>
      <c r="C472" s="112" t="s">
        <v>866</v>
      </c>
      <c r="D472" s="112" t="s">
        <v>1254</v>
      </c>
      <c r="E472" s="112" t="s">
        <v>882</v>
      </c>
      <c r="F472" s="112" t="s">
        <v>1069</v>
      </c>
      <c r="G472" s="114">
        <v>12000</v>
      </c>
      <c r="H472" s="94" t="s">
        <v>1070</v>
      </c>
      <c r="I472" s="94">
        <v>6</v>
      </c>
      <c r="J472" s="94" t="s">
        <v>1071</v>
      </c>
      <c r="K472" s="94" t="s">
        <v>1071</v>
      </c>
      <c r="L472" s="116">
        <f>VLOOKUP(B:B,[2]販促物単価マスタ202505!A:C,3,FALSE)</f>
        <v>5.6</v>
      </c>
      <c r="M472" s="115">
        <f t="shared" si="7"/>
        <v>67200</v>
      </c>
      <c r="O472" s="104"/>
      <c r="P472" s="105"/>
      <c r="Q472"/>
    </row>
    <row r="473" spans="1:17" ht="18">
      <c r="A473" s="112">
        <v>20240500025</v>
      </c>
      <c r="B473" s="113">
        <f>VLOOKUP(A:A,[2]振替CD変換!B:C,2,FALSE)</f>
        <v>20240500025</v>
      </c>
      <c r="C473" s="112" t="s">
        <v>866</v>
      </c>
      <c r="D473" s="112" t="s">
        <v>1255</v>
      </c>
      <c r="E473" s="112" t="s">
        <v>882</v>
      </c>
      <c r="F473" s="112" t="s">
        <v>1069</v>
      </c>
      <c r="G473" s="114">
        <v>7000</v>
      </c>
      <c r="H473" s="94" t="s">
        <v>1070</v>
      </c>
      <c r="I473" s="94">
        <v>6</v>
      </c>
      <c r="J473" s="94" t="s">
        <v>1071</v>
      </c>
      <c r="K473" s="94" t="s">
        <v>1071</v>
      </c>
      <c r="L473" s="116">
        <f>VLOOKUP(B:B,[2]販促物単価マスタ202505!A:C,3,FALSE)</f>
        <v>7.15</v>
      </c>
      <c r="M473" s="115">
        <f t="shared" si="7"/>
        <v>50050</v>
      </c>
      <c r="O473" s="104"/>
      <c r="P473" s="105"/>
      <c r="Q473"/>
    </row>
    <row r="474" spans="1:17" ht="18" hidden="1">
      <c r="A474" s="112">
        <v>20240500048</v>
      </c>
      <c r="B474" s="113">
        <f>VLOOKUP(A:A,[2]振替CD変換!B:C,2,FALSE)</f>
        <v>20240500048</v>
      </c>
      <c r="C474" s="112" t="s">
        <v>866</v>
      </c>
      <c r="D474" s="112" t="s">
        <v>1256</v>
      </c>
      <c r="E474" s="112" t="s">
        <v>882</v>
      </c>
      <c r="F474" s="112" t="s">
        <v>934</v>
      </c>
      <c r="G474" s="114">
        <v>198</v>
      </c>
      <c r="H474" s="94" t="s">
        <v>869</v>
      </c>
      <c r="I474" s="94">
        <v>3</v>
      </c>
      <c r="J474" s="94" t="s">
        <v>901</v>
      </c>
      <c r="K474" s="94" t="s">
        <v>883</v>
      </c>
      <c r="M474" s="115">
        <f t="shared" si="7"/>
        <v>0</v>
      </c>
      <c r="O474" s="104" t="s">
        <v>871</v>
      </c>
      <c r="P474" s="105"/>
      <c r="Q474"/>
    </row>
    <row r="475" spans="1:17" ht="18">
      <c r="A475" s="112">
        <v>20240500060</v>
      </c>
      <c r="B475" s="113">
        <f>VLOOKUP(A:A,[2]振替CD変換!B:C,2,FALSE)</f>
        <v>20240500060</v>
      </c>
      <c r="C475" s="112" t="s">
        <v>866</v>
      </c>
      <c r="D475" s="112" t="s">
        <v>1257</v>
      </c>
      <c r="E475" s="112" t="s">
        <v>882</v>
      </c>
      <c r="F475" s="112" t="s">
        <v>1069</v>
      </c>
      <c r="G475" s="114">
        <v>12030</v>
      </c>
      <c r="H475" s="94" t="s">
        <v>1070</v>
      </c>
      <c r="I475" s="94">
        <v>6</v>
      </c>
      <c r="J475" s="94" t="s">
        <v>1071</v>
      </c>
      <c r="K475" s="94" t="s">
        <v>1071</v>
      </c>
      <c r="L475" s="116">
        <f>VLOOKUP(B:B,[2]販促物単価マスタ202505!A:C,3,FALSE)</f>
        <v>4.0999999999999996</v>
      </c>
      <c r="M475" s="115">
        <f t="shared" si="7"/>
        <v>49322.999999999993</v>
      </c>
      <c r="O475" s="104"/>
      <c r="P475" s="105"/>
      <c r="Q475"/>
    </row>
    <row r="476" spans="1:17" ht="18">
      <c r="A476" s="112">
        <v>20240500061</v>
      </c>
      <c r="B476" s="113">
        <f>VLOOKUP(A:A,[2]振替CD変換!B:C,2,FALSE)</f>
        <v>20240500061</v>
      </c>
      <c r="C476" s="112" t="s">
        <v>866</v>
      </c>
      <c r="D476" s="112" t="s">
        <v>1258</v>
      </c>
      <c r="E476" s="112" t="s">
        <v>882</v>
      </c>
      <c r="F476" s="112" t="s">
        <v>1069</v>
      </c>
      <c r="G476" s="114">
        <v>11014</v>
      </c>
      <c r="H476" s="94" t="s">
        <v>1070</v>
      </c>
      <c r="I476" s="94">
        <v>6</v>
      </c>
      <c r="J476" s="94" t="s">
        <v>1071</v>
      </c>
      <c r="K476" s="94" t="s">
        <v>1071</v>
      </c>
      <c r="L476" s="116">
        <f>VLOOKUP(B:B,[2]販促物単価マスタ202505!A:C,3,FALSE)</f>
        <v>4.0999999999999996</v>
      </c>
      <c r="M476" s="115">
        <f t="shared" si="7"/>
        <v>45157.399999999994</v>
      </c>
      <c r="O476" s="104"/>
      <c r="P476" s="105"/>
      <c r="Q476"/>
    </row>
    <row r="477" spans="1:17" ht="18" hidden="1">
      <c r="A477" s="112">
        <v>20240700083</v>
      </c>
      <c r="B477" s="113">
        <f>VLOOKUP(A:A,[2]振替CD変換!B:C,2,FALSE)</f>
        <v>20240700083</v>
      </c>
      <c r="C477" s="112" t="s">
        <v>866</v>
      </c>
      <c r="D477" s="112" t="s">
        <v>1259</v>
      </c>
      <c r="E477" s="112" t="s">
        <v>1260</v>
      </c>
      <c r="F477" s="112" t="s">
        <v>907</v>
      </c>
      <c r="G477" s="114">
        <v>122</v>
      </c>
      <c r="H477" s="94" t="s">
        <v>869</v>
      </c>
      <c r="I477" s="94">
        <v>1</v>
      </c>
      <c r="J477" s="94" t="s">
        <v>870</v>
      </c>
      <c r="K477" s="94" t="s">
        <v>883</v>
      </c>
      <c r="M477" s="115">
        <f t="shared" si="7"/>
        <v>0</v>
      </c>
      <c r="O477" s="104" t="s">
        <v>871</v>
      </c>
      <c r="P477" s="105"/>
      <c r="Q477"/>
    </row>
    <row r="478" spans="1:17" ht="18" hidden="1">
      <c r="A478" s="112">
        <v>20240700084</v>
      </c>
      <c r="B478" s="113">
        <f>VLOOKUP(A:A,[2]振替CD変換!B:C,2,FALSE)</f>
        <v>20240700084</v>
      </c>
      <c r="C478" s="112" t="s">
        <v>866</v>
      </c>
      <c r="D478" s="112" t="s">
        <v>749</v>
      </c>
      <c r="E478" s="112" t="s">
        <v>1260</v>
      </c>
      <c r="F478" s="112" t="s">
        <v>907</v>
      </c>
      <c r="G478" s="114">
        <v>519</v>
      </c>
      <c r="H478" s="94" t="s">
        <v>869</v>
      </c>
      <c r="I478" s="94">
        <v>1</v>
      </c>
      <c r="J478" s="94" t="s">
        <v>870</v>
      </c>
      <c r="K478" s="94" t="s">
        <v>883</v>
      </c>
      <c r="M478" s="115">
        <f t="shared" si="7"/>
        <v>0</v>
      </c>
      <c r="O478" s="104" t="s">
        <v>871</v>
      </c>
      <c r="P478" s="105"/>
      <c r="Q478"/>
    </row>
    <row r="479" spans="1:17" ht="18">
      <c r="A479" s="112">
        <v>20240700085</v>
      </c>
      <c r="B479" s="113">
        <f>VLOOKUP(A:A,[2]振替CD変換!B:C,2,FALSE)</f>
        <v>20240700085</v>
      </c>
      <c r="C479" s="112" t="s">
        <v>866</v>
      </c>
      <c r="D479" s="112" t="s">
        <v>1261</v>
      </c>
      <c r="E479" s="112" t="s">
        <v>882</v>
      </c>
      <c r="F479" s="112" t="s">
        <v>1069</v>
      </c>
      <c r="G479" s="114">
        <v>4500</v>
      </c>
      <c r="H479" s="94" t="s">
        <v>1070</v>
      </c>
      <c r="I479" s="94">
        <v>6</v>
      </c>
      <c r="J479" s="94" t="s">
        <v>1071</v>
      </c>
      <c r="K479" s="94" t="s">
        <v>1071</v>
      </c>
      <c r="L479" s="116">
        <f>VLOOKUP(B:B,[2]販促物単価マスタ202505!A:C,3,FALSE)</f>
        <v>6.25</v>
      </c>
      <c r="M479" s="115">
        <f t="shared" si="7"/>
        <v>28125</v>
      </c>
      <c r="O479" s="104"/>
      <c r="P479" s="105"/>
      <c r="Q479"/>
    </row>
    <row r="480" spans="1:17" ht="18">
      <c r="A480" s="112">
        <v>20240700086</v>
      </c>
      <c r="B480" s="113">
        <f>VLOOKUP(A:A,[2]振替CD変換!B:C,2,FALSE)</f>
        <v>20240700086</v>
      </c>
      <c r="C480" s="112" t="s">
        <v>866</v>
      </c>
      <c r="D480" s="112" t="s">
        <v>1262</v>
      </c>
      <c r="E480" s="112" t="s">
        <v>882</v>
      </c>
      <c r="F480" s="112" t="s">
        <v>1069</v>
      </c>
      <c r="G480" s="114">
        <v>3290</v>
      </c>
      <c r="H480" s="94" t="s">
        <v>1070</v>
      </c>
      <c r="I480" s="94">
        <v>6</v>
      </c>
      <c r="J480" s="94" t="s">
        <v>1071</v>
      </c>
      <c r="K480" s="94" t="s">
        <v>1071</v>
      </c>
      <c r="L480" s="116">
        <f>VLOOKUP(B:B,[2]販促物単価マスタ202505!A:C,3,FALSE)</f>
        <v>2.122301886792453</v>
      </c>
      <c r="M480" s="115">
        <f t="shared" si="7"/>
        <v>6982.3732075471708</v>
      </c>
      <c r="O480" s="104"/>
      <c r="P480" s="105"/>
      <c r="Q480"/>
    </row>
    <row r="481" spans="1:17" ht="18">
      <c r="A481" s="112">
        <v>20240700087</v>
      </c>
      <c r="B481" s="113">
        <f>VLOOKUP(A:A,[2]振替CD変換!B:C,2,FALSE)</f>
        <v>20240700087</v>
      </c>
      <c r="C481" s="112" t="s">
        <v>866</v>
      </c>
      <c r="D481" s="112" t="s">
        <v>1263</v>
      </c>
      <c r="E481" s="112" t="s">
        <v>882</v>
      </c>
      <c r="F481" s="112" t="s">
        <v>1069</v>
      </c>
      <c r="G481" s="114">
        <v>4000</v>
      </c>
      <c r="H481" s="94" t="s">
        <v>1070</v>
      </c>
      <c r="I481" s="94">
        <v>6</v>
      </c>
      <c r="J481" s="94" t="s">
        <v>1071</v>
      </c>
      <c r="K481" s="94" t="s">
        <v>1071</v>
      </c>
      <c r="L481" s="116">
        <f>VLOOKUP(B:B,[2]販促物単価マスタ202505!A:C,3,FALSE)</f>
        <v>2.87</v>
      </c>
      <c r="M481" s="115">
        <f t="shared" si="7"/>
        <v>11480</v>
      </c>
      <c r="O481" s="104"/>
      <c r="P481" s="105"/>
      <c r="Q481"/>
    </row>
    <row r="482" spans="1:17" ht="18">
      <c r="A482" s="112">
        <v>20240800006</v>
      </c>
      <c r="B482" s="113">
        <f>VLOOKUP(A:A,[2]振替CD変換!B:C,2,FALSE)</f>
        <v>20240800006</v>
      </c>
      <c r="C482" s="112" t="s">
        <v>866</v>
      </c>
      <c r="D482" s="112" t="s">
        <v>1264</v>
      </c>
      <c r="E482" s="112" t="s">
        <v>882</v>
      </c>
      <c r="F482" s="112" t="s">
        <v>1069</v>
      </c>
      <c r="G482" s="114">
        <v>9000</v>
      </c>
      <c r="H482" s="94" t="s">
        <v>1070</v>
      </c>
      <c r="I482" s="94">
        <v>6</v>
      </c>
      <c r="J482" s="94" t="s">
        <v>1071</v>
      </c>
      <c r="K482" s="94" t="s">
        <v>1071</v>
      </c>
      <c r="L482" s="116">
        <f>VLOOKUP(B:B,[2]販促物単価マスタ202505!A:C,3,FALSE)</f>
        <v>19.260000000000002</v>
      </c>
      <c r="M482" s="115">
        <f t="shared" si="7"/>
        <v>173340</v>
      </c>
      <c r="O482" s="104"/>
      <c r="P482" s="105"/>
      <c r="Q482"/>
    </row>
    <row r="483" spans="1:17" ht="18" hidden="1">
      <c r="A483" s="112">
        <v>20240800014</v>
      </c>
      <c r="B483" s="113">
        <f>VLOOKUP(A:A,[2]振替CD変換!B:C,2,FALSE)</f>
        <v>20240800014</v>
      </c>
      <c r="C483" s="112" t="s">
        <v>866</v>
      </c>
      <c r="D483" s="112" t="s">
        <v>1265</v>
      </c>
      <c r="E483" s="112" t="s">
        <v>1266</v>
      </c>
      <c r="F483" s="112" t="s">
        <v>900</v>
      </c>
      <c r="G483" s="114">
        <v>417</v>
      </c>
      <c r="H483" s="94" t="s">
        <v>1070</v>
      </c>
      <c r="I483" s="94">
        <v>3</v>
      </c>
      <c r="J483" s="94" t="s">
        <v>901</v>
      </c>
      <c r="K483" s="94" t="s">
        <v>883</v>
      </c>
      <c r="M483" s="115">
        <f t="shared" si="7"/>
        <v>0</v>
      </c>
      <c r="O483" s="104" t="s">
        <v>871</v>
      </c>
      <c r="P483" s="105"/>
      <c r="Q483"/>
    </row>
    <row r="484" spans="1:17" ht="18" hidden="1">
      <c r="A484" s="112">
        <v>20240800015</v>
      </c>
      <c r="B484" s="113">
        <f>VLOOKUP(A:A,[2]振替CD変換!B:C,2,FALSE)</f>
        <v>20240800015</v>
      </c>
      <c r="C484" s="112" t="s">
        <v>866</v>
      </c>
      <c r="D484" s="112" t="s">
        <v>1265</v>
      </c>
      <c r="E484" s="112" t="s">
        <v>1267</v>
      </c>
      <c r="F484" s="112" t="s">
        <v>900</v>
      </c>
      <c r="G484" s="114">
        <v>184</v>
      </c>
      <c r="H484" s="94" t="s">
        <v>1070</v>
      </c>
      <c r="I484" s="94">
        <v>3</v>
      </c>
      <c r="J484" s="94" t="s">
        <v>901</v>
      </c>
      <c r="K484" s="94" t="s">
        <v>883</v>
      </c>
      <c r="M484" s="115">
        <f t="shared" si="7"/>
        <v>0</v>
      </c>
      <c r="O484" s="104" t="s">
        <v>871</v>
      </c>
      <c r="P484" s="105"/>
      <c r="Q484"/>
    </row>
    <row r="485" spans="1:17" ht="18">
      <c r="A485" s="112">
        <v>20240800021</v>
      </c>
      <c r="B485" s="113">
        <f>VLOOKUP(A:A,[2]振替CD変換!B:C,2,FALSE)</f>
        <v>20240800021</v>
      </c>
      <c r="C485" s="112" t="s">
        <v>866</v>
      </c>
      <c r="D485" s="112" t="s">
        <v>1268</v>
      </c>
      <c r="E485" s="112" t="s">
        <v>882</v>
      </c>
      <c r="F485" s="112" t="s">
        <v>934</v>
      </c>
      <c r="G485" s="114">
        <v>123</v>
      </c>
      <c r="H485" s="94" t="s">
        <v>1070</v>
      </c>
      <c r="I485" s="94">
        <v>6</v>
      </c>
      <c r="J485" s="94" t="s">
        <v>1071</v>
      </c>
      <c r="K485" s="94" t="s">
        <v>1071</v>
      </c>
      <c r="L485" s="116">
        <f>VLOOKUP(B:B,[2]販促物単価マスタ202505!A:C,3,FALSE)</f>
        <v>1250</v>
      </c>
      <c r="M485" s="115">
        <f t="shared" si="7"/>
        <v>153750</v>
      </c>
      <c r="O485" s="104"/>
      <c r="P485" s="105"/>
      <c r="Q485"/>
    </row>
    <row r="486" spans="1:17" ht="18" hidden="1">
      <c r="A486" s="112">
        <v>20240800027</v>
      </c>
      <c r="B486" s="113">
        <f>VLOOKUP(A:A,[2]振替CD変換!B:C,2,FALSE)</f>
        <v>20240800027</v>
      </c>
      <c r="C486" s="112" t="s">
        <v>866</v>
      </c>
      <c r="D486" s="112" t="s">
        <v>725</v>
      </c>
      <c r="E486" s="112" t="s">
        <v>882</v>
      </c>
      <c r="F486" s="112" t="s">
        <v>900</v>
      </c>
      <c r="G486" s="114">
        <v>4563</v>
      </c>
      <c r="H486" s="94" t="s">
        <v>869</v>
      </c>
      <c r="I486" s="94">
        <v>3</v>
      </c>
      <c r="J486" s="94" t="s">
        <v>901</v>
      </c>
      <c r="K486" s="94" t="s">
        <v>883</v>
      </c>
      <c r="M486" s="115">
        <f t="shared" si="7"/>
        <v>0</v>
      </c>
      <c r="O486" s="104" t="s">
        <v>871</v>
      </c>
      <c r="P486" s="105"/>
      <c r="Q486"/>
    </row>
    <row r="487" spans="1:17" ht="18">
      <c r="A487" s="112">
        <v>20240800053</v>
      </c>
      <c r="B487" s="113">
        <f>VLOOKUP(A:A,[2]振替CD変換!B:C,2,FALSE)</f>
        <v>20240800053</v>
      </c>
      <c r="C487" s="112" t="s">
        <v>866</v>
      </c>
      <c r="D487" s="112" t="s">
        <v>1269</v>
      </c>
      <c r="E487" s="112" t="s">
        <v>882</v>
      </c>
      <c r="F487" s="112" t="s">
        <v>934</v>
      </c>
      <c r="G487" s="114">
        <v>484</v>
      </c>
      <c r="H487" s="94" t="s">
        <v>1070</v>
      </c>
      <c r="I487" s="94">
        <v>6</v>
      </c>
      <c r="J487" s="94" t="s">
        <v>1071</v>
      </c>
      <c r="K487" s="94" t="s">
        <v>1071</v>
      </c>
      <c r="L487" s="116">
        <f>VLOOKUP(B:B,[2]販促物単価マスタ202505!A:C,3,FALSE)</f>
        <v>5</v>
      </c>
      <c r="M487" s="115">
        <f t="shared" si="7"/>
        <v>2420</v>
      </c>
      <c r="O487" s="104"/>
      <c r="P487" s="105"/>
      <c r="Q487"/>
    </row>
    <row r="488" spans="1:17" ht="18">
      <c r="A488" s="112">
        <v>20240800054</v>
      </c>
      <c r="B488" s="113">
        <f>VLOOKUP(A:A,[2]振替CD変換!B:C,2,FALSE)</f>
        <v>20240800054</v>
      </c>
      <c r="C488" s="112" t="s">
        <v>866</v>
      </c>
      <c r="D488" s="112" t="s">
        <v>1270</v>
      </c>
      <c r="E488" s="112" t="s">
        <v>882</v>
      </c>
      <c r="F488" s="112" t="s">
        <v>934</v>
      </c>
      <c r="G488" s="114">
        <v>2</v>
      </c>
      <c r="H488" s="94" t="s">
        <v>1070</v>
      </c>
      <c r="I488" s="94">
        <v>6</v>
      </c>
      <c r="J488" s="94" t="s">
        <v>1071</v>
      </c>
      <c r="K488" s="94" t="s">
        <v>1071</v>
      </c>
      <c r="L488" s="116">
        <f>VLOOKUP(B:B,[2]販促物単価マスタ202505!A:C,3,FALSE)</f>
        <v>2.6</v>
      </c>
      <c r="M488" s="115">
        <f t="shared" si="7"/>
        <v>5.2</v>
      </c>
      <c r="O488" s="104"/>
      <c r="P488" s="105"/>
      <c r="Q488"/>
    </row>
    <row r="489" spans="1:17" ht="18">
      <c r="A489" s="112">
        <v>20240900002</v>
      </c>
      <c r="B489" s="113">
        <f>VLOOKUP(A:A,[2]振替CD変換!B:C,2,FALSE)</f>
        <v>20240900002</v>
      </c>
      <c r="C489" s="112" t="s">
        <v>866</v>
      </c>
      <c r="D489" s="112" t="s">
        <v>1271</v>
      </c>
      <c r="E489" s="112" t="s">
        <v>882</v>
      </c>
      <c r="F489" s="112" t="s">
        <v>1069</v>
      </c>
      <c r="G489" s="114">
        <v>4614</v>
      </c>
      <c r="H489" s="94" t="s">
        <v>1070</v>
      </c>
      <c r="I489" s="94">
        <v>6</v>
      </c>
      <c r="J489" s="94" t="s">
        <v>1071</v>
      </c>
      <c r="K489" s="94" t="s">
        <v>1071</v>
      </c>
      <c r="L489" s="116">
        <f>VLOOKUP(B:B,[2]販促物単価マスタ202505!A:C,3,FALSE)</f>
        <v>1.9523569023569023</v>
      </c>
      <c r="M489" s="115">
        <f t="shared" si="7"/>
        <v>9008.1747474747481</v>
      </c>
      <c r="O489" s="104"/>
      <c r="P489" s="105"/>
      <c r="Q489"/>
    </row>
    <row r="490" spans="1:17" ht="18">
      <c r="A490" s="112">
        <v>20240900008</v>
      </c>
      <c r="B490" s="113">
        <f>VLOOKUP(A:A,[2]振替CD変換!B:C,2,FALSE)</f>
        <v>20240900008</v>
      </c>
      <c r="C490" s="112" t="s">
        <v>866</v>
      </c>
      <c r="D490" s="112" t="s">
        <v>1272</v>
      </c>
      <c r="E490" s="112" t="s">
        <v>882</v>
      </c>
      <c r="F490" s="112" t="s">
        <v>934</v>
      </c>
      <c r="G490" s="114">
        <v>8848</v>
      </c>
      <c r="H490" s="94" t="s">
        <v>1070</v>
      </c>
      <c r="I490" s="94">
        <v>6</v>
      </c>
      <c r="J490" s="94" t="s">
        <v>1071</v>
      </c>
      <c r="K490" s="94" t="s">
        <v>1071</v>
      </c>
      <c r="L490" s="116">
        <f>VLOOKUP(B:B,[2]販促物単価マスタ202505!A:C,3,FALSE)</f>
        <v>7.87</v>
      </c>
      <c r="M490" s="115">
        <f t="shared" si="7"/>
        <v>69633.759999999995</v>
      </c>
      <c r="O490" s="104"/>
      <c r="P490" s="105"/>
      <c r="Q490"/>
    </row>
    <row r="491" spans="1:17" ht="18">
      <c r="A491" s="112">
        <v>20241000014</v>
      </c>
      <c r="B491" s="113">
        <f>VLOOKUP(A:A,[2]振替CD変換!B:C,2,FALSE)</f>
        <v>20241000014</v>
      </c>
      <c r="C491" s="112" t="s">
        <v>866</v>
      </c>
      <c r="D491" s="112" t="s">
        <v>1273</v>
      </c>
      <c r="E491" s="112" t="s">
        <v>882</v>
      </c>
      <c r="F491" s="112" t="s">
        <v>1069</v>
      </c>
      <c r="G491" s="114">
        <v>8805</v>
      </c>
      <c r="H491" s="94" t="s">
        <v>1070</v>
      </c>
      <c r="I491" s="94">
        <v>6</v>
      </c>
      <c r="J491" s="94" t="s">
        <v>1071</v>
      </c>
      <c r="K491" s="94" t="s">
        <v>1071</v>
      </c>
      <c r="L491" s="116">
        <f>VLOOKUP(B:B,[2]販促物単価マスタ202505!A:C,3,FALSE)</f>
        <v>2.278321678321678</v>
      </c>
      <c r="M491" s="115">
        <f t="shared" si="7"/>
        <v>20060.622377622374</v>
      </c>
      <c r="O491" s="104"/>
      <c r="P491" s="105"/>
      <c r="Q491"/>
    </row>
    <row r="492" spans="1:17" ht="18">
      <c r="A492" s="112">
        <v>20241000026</v>
      </c>
      <c r="B492" s="113">
        <f>VLOOKUP(A:A,[2]振替CD変換!B:C,2,FALSE)</f>
        <v>20241000026</v>
      </c>
      <c r="C492" s="112" t="s">
        <v>866</v>
      </c>
      <c r="D492" s="112" t="s">
        <v>1274</v>
      </c>
      <c r="E492" s="112" t="s">
        <v>882</v>
      </c>
      <c r="F492" s="112" t="s">
        <v>900</v>
      </c>
      <c r="G492" s="114">
        <v>966</v>
      </c>
      <c r="H492" s="94" t="s">
        <v>1070</v>
      </c>
      <c r="I492" s="94">
        <v>6</v>
      </c>
      <c r="J492" s="94" t="s">
        <v>1071</v>
      </c>
      <c r="K492" s="94" t="s">
        <v>1071</v>
      </c>
      <c r="L492" s="116">
        <f>VLOOKUP(B:B,[2]販促物単価マスタ202505!A:C,3,FALSE)</f>
        <v>35</v>
      </c>
      <c r="M492" s="115">
        <f t="shared" si="7"/>
        <v>33810</v>
      </c>
      <c r="O492" s="104"/>
      <c r="P492" s="105"/>
      <c r="Q492"/>
    </row>
    <row r="493" spans="1:17" ht="18" hidden="1">
      <c r="A493" s="112">
        <v>20241000051</v>
      </c>
      <c r="B493" s="113">
        <f>VLOOKUP(A:A,[2]振替CD変換!B:C,2,FALSE)</f>
        <v>20241000051</v>
      </c>
      <c r="C493" s="112" t="s">
        <v>866</v>
      </c>
      <c r="D493" s="112" t="s">
        <v>741</v>
      </c>
      <c r="E493" s="112" t="s">
        <v>882</v>
      </c>
      <c r="F493" s="112" t="s">
        <v>907</v>
      </c>
      <c r="G493" s="114">
        <v>869</v>
      </c>
      <c r="H493" s="94" t="s">
        <v>869</v>
      </c>
      <c r="I493" s="94">
        <v>3</v>
      </c>
      <c r="J493" s="94" t="s">
        <v>901</v>
      </c>
      <c r="K493" s="94" t="s">
        <v>883</v>
      </c>
      <c r="M493" s="115">
        <f t="shared" si="7"/>
        <v>0</v>
      </c>
      <c r="O493" s="104" t="s">
        <v>871</v>
      </c>
      <c r="P493" s="105"/>
      <c r="Q493"/>
    </row>
    <row r="494" spans="1:17" ht="18" hidden="1">
      <c r="A494" s="112">
        <v>20241000052</v>
      </c>
      <c r="B494" s="113">
        <f>VLOOKUP(A:A,[2]振替CD変換!B:C,2,FALSE)</f>
        <v>20241000052</v>
      </c>
      <c r="C494" s="112" t="s">
        <v>866</v>
      </c>
      <c r="D494" s="112" t="s">
        <v>742</v>
      </c>
      <c r="E494" s="112" t="s">
        <v>882</v>
      </c>
      <c r="F494" s="112" t="s">
        <v>907</v>
      </c>
      <c r="G494" s="114">
        <v>979</v>
      </c>
      <c r="H494" s="94" t="s">
        <v>869</v>
      </c>
      <c r="I494" s="94">
        <v>3</v>
      </c>
      <c r="J494" s="94" t="s">
        <v>901</v>
      </c>
      <c r="K494" s="94" t="s">
        <v>883</v>
      </c>
      <c r="M494" s="115">
        <f t="shared" si="7"/>
        <v>0</v>
      </c>
      <c r="O494" s="104" t="s">
        <v>871</v>
      </c>
      <c r="P494" s="105"/>
      <c r="Q494"/>
    </row>
    <row r="495" spans="1:17" ht="18" hidden="1">
      <c r="A495" s="112">
        <v>20241000053</v>
      </c>
      <c r="B495" s="113">
        <f>VLOOKUP(A:A,[2]振替CD変換!B:C,2,FALSE)</f>
        <v>20241000053</v>
      </c>
      <c r="C495" s="112" t="s">
        <v>866</v>
      </c>
      <c r="D495" s="112" t="s">
        <v>743</v>
      </c>
      <c r="E495" s="112" t="s">
        <v>882</v>
      </c>
      <c r="F495" s="112" t="s">
        <v>907</v>
      </c>
      <c r="G495" s="114">
        <v>886</v>
      </c>
      <c r="H495" s="94" t="s">
        <v>869</v>
      </c>
      <c r="I495" s="94">
        <v>3</v>
      </c>
      <c r="J495" s="94" t="s">
        <v>901</v>
      </c>
      <c r="K495" s="94" t="s">
        <v>883</v>
      </c>
      <c r="M495" s="115">
        <f t="shared" si="7"/>
        <v>0</v>
      </c>
      <c r="O495" s="104" t="s">
        <v>871</v>
      </c>
      <c r="P495" s="105"/>
      <c r="Q495"/>
    </row>
    <row r="496" spans="1:17" ht="18" hidden="1">
      <c r="A496" s="112">
        <v>20241000054</v>
      </c>
      <c r="B496" s="113">
        <f>VLOOKUP(A:A,[2]振替CD変換!B:C,2,FALSE)</f>
        <v>20241000054</v>
      </c>
      <c r="C496" s="112" t="s">
        <v>866</v>
      </c>
      <c r="D496" s="112" t="s">
        <v>744</v>
      </c>
      <c r="E496" s="112" t="s">
        <v>882</v>
      </c>
      <c r="F496" s="112" t="s">
        <v>907</v>
      </c>
      <c r="G496" s="114">
        <v>992</v>
      </c>
      <c r="H496" s="94" t="s">
        <v>869</v>
      </c>
      <c r="I496" s="94">
        <v>3</v>
      </c>
      <c r="J496" s="94" t="s">
        <v>901</v>
      </c>
      <c r="K496" s="94" t="s">
        <v>883</v>
      </c>
      <c r="M496" s="115">
        <f t="shared" si="7"/>
        <v>0</v>
      </c>
      <c r="O496" s="104" t="s">
        <v>871</v>
      </c>
      <c r="P496" s="105"/>
      <c r="Q496"/>
    </row>
    <row r="497" spans="1:17" ht="18" hidden="1">
      <c r="A497" s="112">
        <v>20241000056</v>
      </c>
      <c r="B497" s="113">
        <f>VLOOKUP(A:A,[2]振替CD変換!B:C,2,FALSE)</f>
        <v>20241000056</v>
      </c>
      <c r="C497" s="112" t="s">
        <v>866</v>
      </c>
      <c r="D497" s="112" t="s">
        <v>751</v>
      </c>
      <c r="E497" s="112" t="s">
        <v>1275</v>
      </c>
      <c r="F497" s="112" t="s">
        <v>868</v>
      </c>
      <c r="G497" s="114">
        <v>2994</v>
      </c>
      <c r="H497" s="94" t="s">
        <v>869</v>
      </c>
      <c r="I497" s="94">
        <v>3</v>
      </c>
      <c r="J497" s="94" t="s">
        <v>901</v>
      </c>
      <c r="K497" s="94" t="s">
        <v>883</v>
      </c>
      <c r="M497" s="115">
        <f t="shared" si="7"/>
        <v>0</v>
      </c>
      <c r="O497" s="104" t="s">
        <v>871</v>
      </c>
      <c r="P497" s="105"/>
      <c r="Q497"/>
    </row>
    <row r="498" spans="1:17" ht="18">
      <c r="A498" s="112">
        <v>20241000061</v>
      </c>
      <c r="B498" s="113">
        <f>VLOOKUP(A:A,[2]振替CD変換!B:C,2,FALSE)</f>
        <v>20241000061</v>
      </c>
      <c r="C498" s="112" t="s">
        <v>866</v>
      </c>
      <c r="D498" s="112" t="s">
        <v>1276</v>
      </c>
      <c r="E498" s="112" t="s">
        <v>882</v>
      </c>
      <c r="F498" s="112" t="s">
        <v>1069</v>
      </c>
      <c r="G498" s="114">
        <v>12628</v>
      </c>
      <c r="H498" s="94" t="s">
        <v>1070</v>
      </c>
      <c r="I498" s="94">
        <v>6</v>
      </c>
      <c r="J498" s="94" t="s">
        <v>1071</v>
      </c>
      <c r="K498" s="94" t="s">
        <v>1071</v>
      </c>
      <c r="L498" s="116">
        <f>VLOOKUP(B:B,[2]販促物単価マスタ202505!A:C,3,FALSE)</f>
        <v>2.9750000000000001</v>
      </c>
      <c r="M498" s="115">
        <f t="shared" si="7"/>
        <v>37568.300000000003</v>
      </c>
      <c r="O498" s="104"/>
      <c r="P498" s="105"/>
      <c r="Q498"/>
    </row>
    <row r="499" spans="1:17" ht="18">
      <c r="A499" s="112">
        <v>20241000062</v>
      </c>
      <c r="B499" s="113">
        <f>VLOOKUP(A:A,[2]振替CD変換!B:C,2,FALSE)</f>
        <v>20241000062</v>
      </c>
      <c r="C499" s="112" t="s">
        <v>866</v>
      </c>
      <c r="D499" s="112" t="s">
        <v>1277</v>
      </c>
      <c r="E499" s="112" t="s">
        <v>882</v>
      </c>
      <c r="F499" s="112" t="s">
        <v>1069</v>
      </c>
      <c r="G499" s="114">
        <v>4501</v>
      </c>
      <c r="H499" s="94" t="s">
        <v>1070</v>
      </c>
      <c r="I499" s="94">
        <v>6</v>
      </c>
      <c r="J499" s="94" t="s">
        <v>1071</v>
      </c>
      <c r="K499" s="94" t="s">
        <v>1071</v>
      </c>
      <c r="L499" s="116">
        <f>VLOOKUP(B:B,[2]販促物単価マスタ202505!A:C,3,FALSE)</f>
        <v>2.3095238095238093</v>
      </c>
      <c r="M499" s="115">
        <f t="shared" si="7"/>
        <v>10395.166666666666</v>
      </c>
      <c r="O499" s="104"/>
      <c r="P499" s="105"/>
      <c r="Q499"/>
    </row>
    <row r="500" spans="1:17" ht="18">
      <c r="A500" s="112">
        <v>20241000063</v>
      </c>
      <c r="B500" s="113">
        <f>VLOOKUP(A:A,[2]振替CD変換!B:C,2,FALSE)</f>
        <v>20241000063</v>
      </c>
      <c r="C500" s="112" t="s">
        <v>866</v>
      </c>
      <c r="D500" s="112" t="s">
        <v>1278</v>
      </c>
      <c r="E500" s="112" t="s">
        <v>882</v>
      </c>
      <c r="F500" s="112" t="s">
        <v>1069</v>
      </c>
      <c r="G500" s="114">
        <v>2421</v>
      </c>
      <c r="H500" s="94" t="s">
        <v>1070</v>
      </c>
      <c r="I500" s="94">
        <v>6</v>
      </c>
      <c r="J500" s="94" t="s">
        <v>1071</v>
      </c>
      <c r="K500" s="94" t="s">
        <v>1071</v>
      </c>
      <c r="L500" s="116">
        <f>VLOOKUP(B:B,[2]販促物単価マスタ202505!A:C,3,FALSE)</f>
        <v>2.2978723404255321</v>
      </c>
      <c r="M500" s="115">
        <f t="shared" si="7"/>
        <v>5563.1489361702133</v>
      </c>
      <c r="O500" s="104"/>
      <c r="P500" s="105"/>
      <c r="Q500"/>
    </row>
    <row r="501" spans="1:17" ht="18" hidden="1">
      <c r="A501" s="112">
        <v>20241000066</v>
      </c>
      <c r="B501" s="113">
        <f>VLOOKUP(A:A,[2]振替CD変換!B:C,2,FALSE)</f>
        <v>20241000066</v>
      </c>
      <c r="C501" s="112" t="s">
        <v>866</v>
      </c>
      <c r="D501" s="112" t="s">
        <v>459</v>
      </c>
      <c r="E501" s="112" t="s">
        <v>882</v>
      </c>
      <c r="F501" s="112" t="s">
        <v>900</v>
      </c>
      <c r="G501" s="114">
        <v>1622</v>
      </c>
      <c r="H501" s="94" t="s">
        <v>869</v>
      </c>
      <c r="I501" s="94">
        <v>3</v>
      </c>
      <c r="J501" s="94" t="s">
        <v>901</v>
      </c>
      <c r="K501" s="94" t="s">
        <v>883</v>
      </c>
      <c r="M501" s="115">
        <f t="shared" si="7"/>
        <v>0</v>
      </c>
      <c r="O501" s="104" t="s">
        <v>871</v>
      </c>
      <c r="P501" s="105"/>
      <c r="Q501"/>
    </row>
    <row r="502" spans="1:17" ht="18" hidden="1">
      <c r="A502" s="112">
        <v>20241200012</v>
      </c>
      <c r="B502" s="113">
        <f>VLOOKUP(A:A,[2]振替CD変換!B:C,2,FALSE)</f>
        <v>20241200012</v>
      </c>
      <c r="C502" s="112" t="s">
        <v>866</v>
      </c>
      <c r="D502" s="112" t="s">
        <v>828</v>
      </c>
      <c r="E502" s="112" t="s">
        <v>1279</v>
      </c>
      <c r="F502" s="112" t="s">
        <v>907</v>
      </c>
      <c r="G502" s="114">
        <v>289</v>
      </c>
      <c r="H502" s="94" t="s">
        <v>869</v>
      </c>
      <c r="I502" s="94">
        <v>1</v>
      </c>
      <c r="J502" s="94" t="s">
        <v>870</v>
      </c>
      <c r="K502" s="94" t="s">
        <v>883</v>
      </c>
      <c r="M502" s="115">
        <f t="shared" si="7"/>
        <v>0</v>
      </c>
      <c r="O502" s="104" t="s">
        <v>871</v>
      </c>
      <c r="P502" s="105"/>
      <c r="Q502"/>
    </row>
    <row r="503" spans="1:17" ht="18" hidden="1">
      <c r="A503" s="112">
        <v>20241200064</v>
      </c>
      <c r="B503" s="113">
        <f>VLOOKUP(A:A,[2]振替CD変換!B:C,2,FALSE)</f>
        <v>20241200064</v>
      </c>
      <c r="C503" s="112" t="s">
        <v>866</v>
      </c>
      <c r="D503" s="112" t="s">
        <v>464</v>
      </c>
      <c r="E503" s="112" t="s">
        <v>882</v>
      </c>
      <c r="F503" s="112" t="s">
        <v>868</v>
      </c>
      <c r="G503" s="114">
        <v>56</v>
      </c>
      <c r="H503" s="94" t="s">
        <v>869</v>
      </c>
      <c r="I503" s="94">
        <v>2</v>
      </c>
      <c r="J503" s="94" t="s">
        <v>1066</v>
      </c>
      <c r="K503" s="94" t="s">
        <v>883</v>
      </c>
      <c r="M503" s="115">
        <f t="shared" si="7"/>
        <v>0</v>
      </c>
      <c r="O503" s="104" t="s">
        <v>871</v>
      </c>
      <c r="P503" s="105"/>
      <c r="Q503"/>
    </row>
    <row r="504" spans="1:17" ht="18">
      <c r="A504" s="112">
        <v>20250100021</v>
      </c>
      <c r="B504" s="113">
        <f>VLOOKUP(A:A,[2]振替CD変換!B:C,2,FALSE)</f>
        <v>20250100021</v>
      </c>
      <c r="C504" s="112" t="s">
        <v>866</v>
      </c>
      <c r="D504" s="112" t="s">
        <v>1280</v>
      </c>
      <c r="E504" s="112" t="s">
        <v>882</v>
      </c>
      <c r="F504" s="112" t="s">
        <v>934</v>
      </c>
      <c r="G504" s="114">
        <v>225</v>
      </c>
      <c r="H504" s="94" t="s">
        <v>1070</v>
      </c>
      <c r="I504" s="94">
        <v>6</v>
      </c>
      <c r="J504" s="94" t="s">
        <v>1071</v>
      </c>
      <c r="K504" s="94" t="s">
        <v>1071</v>
      </c>
      <c r="L504" s="116">
        <f>VLOOKUP(B:B,[2]販促物単価マスタ202505!A:C,3,FALSE)</f>
        <v>26</v>
      </c>
      <c r="M504" s="115">
        <f t="shared" si="7"/>
        <v>5850</v>
      </c>
      <c r="O504" s="104"/>
      <c r="P504" s="105"/>
      <c r="Q504"/>
    </row>
    <row r="505" spans="1:17" ht="18" hidden="1">
      <c r="A505" s="112">
        <v>20250100040</v>
      </c>
      <c r="B505" s="113">
        <f>VLOOKUP(A:A,[2]振替CD変換!B:C,2,FALSE)</f>
        <v>20230800002</v>
      </c>
      <c r="C505" s="112" t="s">
        <v>866</v>
      </c>
      <c r="D505" s="112" t="s">
        <v>1281</v>
      </c>
      <c r="E505" s="112" t="s">
        <v>882</v>
      </c>
      <c r="F505" s="112" t="s">
        <v>934</v>
      </c>
      <c r="G505" s="114">
        <v>4</v>
      </c>
      <c r="H505" s="94" t="s">
        <v>1070</v>
      </c>
      <c r="I505" s="94">
        <v>3</v>
      </c>
      <c r="J505" s="94" t="s">
        <v>901</v>
      </c>
      <c r="K505" s="94" t="s">
        <v>869</v>
      </c>
      <c r="M505" s="115">
        <f t="shared" si="7"/>
        <v>0</v>
      </c>
      <c r="O505" s="104" t="s">
        <v>871</v>
      </c>
      <c r="P505" s="105"/>
      <c r="Q505"/>
    </row>
    <row r="506" spans="1:17" ht="18" hidden="1">
      <c r="A506" s="112">
        <v>20250100044</v>
      </c>
      <c r="B506" s="113">
        <f>VLOOKUP(A:A,[2]振替CD変換!B:C,2,FALSE)</f>
        <v>20250100044</v>
      </c>
      <c r="C506" s="112" t="s">
        <v>866</v>
      </c>
      <c r="D506" s="112" t="s">
        <v>1282</v>
      </c>
      <c r="E506" s="112" t="s">
        <v>882</v>
      </c>
      <c r="F506" s="112" t="s">
        <v>900</v>
      </c>
      <c r="G506" s="114">
        <v>4</v>
      </c>
      <c r="H506" s="94" t="s">
        <v>1070</v>
      </c>
      <c r="I506" s="94">
        <v>4</v>
      </c>
      <c r="J506" s="94" t="s">
        <v>1177</v>
      </c>
      <c r="K506" s="94" t="s">
        <v>883</v>
      </c>
      <c r="M506" s="115">
        <f t="shared" si="7"/>
        <v>0</v>
      </c>
      <c r="O506" s="104" t="s">
        <v>871</v>
      </c>
      <c r="P506" s="105"/>
      <c r="Q506"/>
    </row>
    <row r="507" spans="1:17" ht="18">
      <c r="A507" s="112">
        <v>20250100050</v>
      </c>
      <c r="B507" s="113">
        <f>VLOOKUP(A:A,[2]振替CD変換!B:C,2,FALSE)</f>
        <v>20250100050</v>
      </c>
      <c r="C507" s="112" t="s">
        <v>866</v>
      </c>
      <c r="D507" s="112" t="s">
        <v>1283</v>
      </c>
      <c r="E507" s="112" t="s">
        <v>882</v>
      </c>
      <c r="F507" s="112" t="s">
        <v>1069</v>
      </c>
      <c r="G507" s="114">
        <v>12134</v>
      </c>
      <c r="H507" s="94" t="s">
        <v>1070</v>
      </c>
      <c r="I507" s="94">
        <v>6</v>
      </c>
      <c r="J507" s="94" t="s">
        <v>1071</v>
      </c>
      <c r="K507" s="94" t="s">
        <v>1071</v>
      </c>
      <c r="L507" s="116">
        <f>VLOOKUP(B:B,[2]販促物単価マスタ202505!A:C,3,FALSE)</f>
        <v>2.2795918367346939</v>
      </c>
      <c r="M507" s="115">
        <f t="shared" si="7"/>
        <v>27660.567346938777</v>
      </c>
      <c r="O507" s="104"/>
      <c r="P507" s="105"/>
      <c r="Q507"/>
    </row>
    <row r="508" spans="1:17" ht="18">
      <c r="A508" s="112">
        <v>20250100051</v>
      </c>
      <c r="B508" s="113">
        <f>VLOOKUP(A:A,[2]振替CD変換!B:C,2,FALSE)</f>
        <v>20250100051</v>
      </c>
      <c r="C508" s="112" t="s">
        <v>866</v>
      </c>
      <c r="D508" s="112" t="s">
        <v>1284</v>
      </c>
      <c r="E508" s="112" t="s">
        <v>882</v>
      </c>
      <c r="F508" s="112" t="s">
        <v>1069</v>
      </c>
      <c r="G508" s="114">
        <v>8395</v>
      </c>
      <c r="H508" s="94" t="s">
        <v>1070</v>
      </c>
      <c r="I508" s="94">
        <v>6</v>
      </c>
      <c r="J508" s="94" t="s">
        <v>1071</v>
      </c>
      <c r="K508" s="94" t="s">
        <v>1071</v>
      </c>
      <c r="L508" s="116">
        <f>VLOOKUP(B:B,[2]販促物単価マスタ202505!A:C,3,FALSE)</f>
        <v>2.2594791666666665</v>
      </c>
      <c r="M508" s="115">
        <f t="shared" si="7"/>
        <v>18968.327604166665</v>
      </c>
      <c r="O508" s="104"/>
      <c r="P508" s="105"/>
      <c r="Q508"/>
    </row>
    <row r="509" spans="1:17" ht="18" hidden="1">
      <c r="A509" s="112">
        <v>20250100053</v>
      </c>
      <c r="B509" s="113">
        <f>VLOOKUP(A:A,[2]振替CD変換!B:C,2,FALSE)</f>
        <v>20211000062</v>
      </c>
      <c r="C509" s="112" t="s">
        <v>866</v>
      </c>
      <c r="D509" s="112" t="s">
        <v>701</v>
      </c>
      <c r="E509" s="112" t="s">
        <v>882</v>
      </c>
      <c r="F509" s="112" t="s">
        <v>907</v>
      </c>
      <c r="G509" s="114">
        <v>5855</v>
      </c>
      <c r="H509" s="94" t="s">
        <v>869</v>
      </c>
      <c r="I509" s="94">
        <v>2</v>
      </c>
      <c r="J509" s="94" t="s">
        <v>1066</v>
      </c>
      <c r="K509" s="94" t="s">
        <v>883</v>
      </c>
      <c r="M509" s="115">
        <f t="shared" si="7"/>
        <v>0</v>
      </c>
      <c r="O509" s="104" t="s">
        <v>871</v>
      </c>
      <c r="P509" s="105"/>
      <c r="Q509"/>
    </row>
    <row r="510" spans="1:17" ht="18" hidden="1">
      <c r="A510" s="112">
        <v>20250100065</v>
      </c>
      <c r="B510" s="113">
        <f>VLOOKUP(A:A,[2]振替CD変換!B:C,2,FALSE)</f>
        <v>20250100065</v>
      </c>
      <c r="C510" s="112" t="s">
        <v>866</v>
      </c>
      <c r="D510" s="112" t="s">
        <v>1285</v>
      </c>
      <c r="E510" s="112" t="s">
        <v>882</v>
      </c>
      <c r="F510" s="112" t="s">
        <v>900</v>
      </c>
      <c r="G510" s="114">
        <v>4</v>
      </c>
      <c r="H510" s="94" t="s">
        <v>1070</v>
      </c>
      <c r="I510" s="94">
        <v>4</v>
      </c>
      <c r="J510" s="94" t="s">
        <v>1177</v>
      </c>
      <c r="K510" s="94" t="s">
        <v>883</v>
      </c>
      <c r="M510" s="115">
        <f t="shared" si="7"/>
        <v>0</v>
      </c>
      <c r="O510" s="104" t="s">
        <v>871</v>
      </c>
      <c r="P510" s="105"/>
      <c r="Q510"/>
    </row>
    <row r="511" spans="1:17" ht="18" hidden="1">
      <c r="A511" s="112">
        <v>20250100067</v>
      </c>
      <c r="B511" s="113">
        <f>VLOOKUP(A:A,[2]振替CD変換!B:C,2,FALSE)</f>
        <v>20250100067</v>
      </c>
      <c r="C511" s="112" t="s">
        <v>866</v>
      </c>
      <c r="D511" s="112" t="s">
        <v>1286</v>
      </c>
      <c r="E511" s="112" t="s">
        <v>882</v>
      </c>
      <c r="F511" s="112" t="s">
        <v>900</v>
      </c>
      <c r="G511" s="114">
        <v>4</v>
      </c>
      <c r="H511" s="94" t="s">
        <v>1070</v>
      </c>
      <c r="I511" s="94">
        <v>4</v>
      </c>
      <c r="J511" s="94" t="s">
        <v>1177</v>
      </c>
      <c r="K511" s="94" t="s">
        <v>883</v>
      </c>
      <c r="M511" s="115">
        <f t="shared" si="7"/>
        <v>0</v>
      </c>
      <c r="O511" s="104" t="s">
        <v>871</v>
      </c>
      <c r="P511" s="105"/>
      <c r="Q511"/>
    </row>
    <row r="512" spans="1:17" ht="18" hidden="1">
      <c r="A512" s="112">
        <v>20250300003</v>
      </c>
      <c r="B512" s="113">
        <f>VLOOKUP(A:A,[2]振替CD変換!B:C,2,FALSE)</f>
        <v>20250300003</v>
      </c>
      <c r="C512" s="112" t="s">
        <v>866</v>
      </c>
      <c r="D512" s="112" t="s">
        <v>745</v>
      </c>
      <c r="E512" s="112" t="s">
        <v>1287</v>
      </c>
      <c r="F512" s="112" t="s">
        <v>907</v>
      </c>
      <c r="G512" s="114">
        <v>4649</v>
      </c>
      <c r="H512" s="94" t="s">
        <v>869</v>
      </c>
      <c r="I512" s="94">
        <v>3</v>
      </c>
      <c r="J512" s="94" t="s">
        <v>901</v>
      </c>
      <c r="K512" s="94" t="s">
        <v>883</v>
      </c>
      <c r="M512" s="115">
        <f t="shared" si="7"/>
        <v>0</v>
      </c>
      <c r="O512" s="104" t="s">
        <v>871</v>
      </c>
      <c r="P512" s="105"/>
      <c r="Q512"/>
    </row>
    <row r="513" spans="1:17" ht="18" hidden="1">
      <c r="A513" s="112">
        <v>20250300004</v>
      </c>
      <c r="B513" s="113">
        <f>VLOOKUP(A:A,[2]振替CD変換!B:C,2,FALSE)</f>
        <v>20250300004</v>
      </c>
      <c r="C513" s="112" t="s">
        <v>866</v>
      </c>
      <c r="D513" s="112" t="s">
        <v>746</v>
      </c>
      <c r="E513" s="112" t="s">
        <v>1287</v>
      </c>
      <c r="F513" s="112" t="s">
        <v>907</v>
      </c>
      <c r="G513" s="114">
        <v>4769</v>
      </c>
      <c r="H513" s="94" t="s">
        <v>869</v>
      </c>
      <c r="I513" s="94">
        <v>3</v>
      </c>
      <c r="J513" s="94" t="s">
        <v>901</v>
      </c>
      <c r="K513" s="94" t="s">
        <v>883</v>
      </c>
      <c r="M513" s="115">
        <f t="shared" si="7"/>
        <v>0</v>
      </c>
      <c r="O513" s="104" t="s">
        <v>871</v>
      </c>
      <c r="P513" s="105"/>
      <c r="Q513"/>
    </row>
    <row r="514" spans="1:17" ht="18" hidden="1">
      <c r="A514" s="112">
        <v>20250300005</v>
      </c>
      <c r="B514" s="113">
        <f>VLOOKUP(A:A,[2]振替CD変換!B:C,2,FALSE)</f>
        <v>20250300005</v>
      </c>
      <c r="C514" s="112" t="s">
        <v>866</v>
      </c>
      <c r="D514" s="112" t="s">
        <v>747</v>
      </c>
      <c r="E514" s="112" t="s">
        <v>1287</v>
      </c>
      <c r="F514" s="112" t="s">
        <v>907</v>
      </c>
      <c r="G514" s="114">
        <v>4647</v>
      </c>
      <c r="H514" s="94" t="s">
        <v>869</v>
      </c>
      <c r="I514" s="94">
        <v>3</v>
      </c>
      <c r="J514" s="94" t="s">
        <v>901</v>
      </c>
      <c r="K514" s="94" t="s">
        <v>883</v>
      </c>
      <c r="M514" s="115">
        <f t="shared" ref="M514:M577" si="8">G514*L514</f>
        <v>0</v>
      </c>
      <c r="O514" s="104" t="s">
        <v>871</v>
      </c>
      <c r="P514" s="105"/>
      <c r="Q514"/>
    </row>
    <row r="515" spans="1:17" ht="18" hidden="1">
      <c r="A515" s="112">
        <v>20250300006</v>
      </c>
      <c r="B515" s="113">
        <f>VLOOKUP(A:A,[2]振替CD変換!B:C,2,FALSE)</f>
        <v>20250300006</v>
      </c>
      <c r="C515" s="112" t="s">
        <v>866</v>
      </c>
      <c r="D515" s="112" t="s">
        <v>748</v>
      </c>
      <c r="E515" s="112" t="s">
        <v>1287</v>
      </c>
      <c r="F515" s="112" t="s">
        <v>907</v>
      </c>
      <c r="G515" s="114">
        <v>4768</v>
      </c>
      <c r="H515" s="94" t="s">
        <v>869</v>
      </c>
      <c r="I515" s="94">
        <v>3</v>
      </c>
      <c r="J515" s="94" t="s">
        <v>901</v>
      </c>
      <c r="K515" s="94" t="s">
        <v>883</v>
      </c>
      <c r="M515" s="115">
        <f t="shared" si="8"/>
        <v>0</v>
      </c>
      <c r="O515" s="104" t="s">
        <v>871</v>
      </c>
      <c r="P515" s="105"/>
      <c r="Q515"/>
    </row>
    <row r="516" spans="1:17" ht="18" hidden="1">
      <c r="A516" s="112">
        <v>20250300007</v>
      </c>
      <c r="B516" s="113">
        <f>VLOOKUP(A:A,[2]振替CD変換!B:C,2,FALSE)</f>
        <v>20250300007</v>
      </c>
      <c r="C516" s="112" t="s">
        <v>866</v>
      </c>
      <c r="D516" s="112" t="s">
        <v>1288</v>
      </c>
      <c r="E516" s="112" t="s">
        <v>882</v>
      </c>
      <c r="F516" s="112" t="s">
        <v>1077</v>
      </c>
      <c r="G516" s="114">
        <v>48</v>
      </c>
      <c r="H516" s="94" t="s">
        <v>1070</v>
      </c>
      <c r="I516" s="94">
        <v>4</v>
      </c>
      <c r="J516" s="94" t="s">
        <v>1177</v>
      </c>
      <c r="K516" s="94" t="s">
        <v>883</v>
      </c>
      <c r="M516" s="115">
        <f t="shared" si="8"/>
        <v>0</v>
      </c>
      <c r="O516" s="104" t="s">
        <v>871</v>
      </c>
      <c r="P516" s="105"/>
      <c r="Q516"/>
    </row>
    <row r="517" spans="1:17" ht="18" hidden="1">
      <c r="A517" s="112">
        <v>20250300087</v>
      </c>
      <c r="B517" s="113">
        <f>VLOOKUP(A:A,[2]振替CD変換!B:C,2,FALSE)</f>
        <v>20250300087</v>
      </c>
      <c r="C517" s="112" t="s">
        <v>866</v>
      </c>
      <c r="D517" s="112" t="s">
        <v>465</v>
      </c>
      <c r="E517" s="112" t="s">
        <v>882</v>
      </c>
      <c r="F517" s="112" t="s">
        <v>1065</v>
      </c>
      <c r="G517" s="114">
        <v>90</v>
      </c>
      <c r="H517" s="94" t="s">
        <v>869</v>
      </c>
      <c r="I517" s="94">
        <v>1</v>
      </c>
      <c r="J517" s="94" t="s">
        <v>870</v>
      </c>
      <c r="K517" s="94" t="s">
        <v>883</v>
      </c>
      <c r="M517" s="115">
        <f t="shared" si="8"/>
        <v>0</v>
      </c>
      <c r="O517" s="104" t="s">
        <v>871</v>
      </c>
      <c r="P517" s="105"/>
      <c r="Q517"/>
    </row>
    <row r="518" spans="1:17" ht="18" hidden="1">
      <c r="A518" s="112">
        <v>20250400005</v>
      </c>
      <c r="B518" s="113">
        <f>VLOOKUP(A:A,[2]振替CD変換!B:C,2,FALSE)</f>
        <v>20250400005</v>
      </c>
      <c r="C518" s="112" t="s">
        <v>866</v>
      </c>
      <c r="D518" s="112" t="s">
        <v>466</v>
      </c>
      <c r="E518" s="112" t="s">
        <v>882</v>
      </c>
      <c r="F518" s="112" t="s">
        <v>900</v>
      </c>
      <c r="G518" s="114">
        <v>7</v>
      </c>
      <c r="H518" s="94" t="s">
        <v>869</v>
      </c>
      <c r="I518" s="94">
        <v>3</v>
      </c>
      <c r="J518" s="94" t="s">
        <v>901</v>
      </c>
      <c r="K518" s="94" t="s">
        <v>883</v>
      </c>
      <c r="M518" s="115">
        <f t="shared" si="8"/>
        <v>0</v>
      </c>
      <c r="O518" s="104" t="s">
        <v>871</v>
      </c>
      <c r="P518" s="105"/>
      <c r="Q518"/>
    </row>
    <row r="519" spans="1:17" ht="18" hidden="1">
      <c r="A519" s="112">
        <v>20250400006</v>
      </c>
      <c r="B519" s="113">
        <f>VLOOKUP(A:A,[2]振替CD変換!B:C,2,FALSE)</f>
        <v>20250400006</v>
      </c>
      <c r="C519" s="112" t="s">
        <v>866</v>
      </c>
      <c r="D519" s="112" t="s">
        <v>728</v>
      </c>
      <c r="E519" s="112" t="s">
        <v>1289</v>
      </c>
      <c r="F519" s="112" t="s">
        <v>907</v>
      </c>
      <c r="G519" s="114">
        <v>400</v>
      </c>
      <c r="H519" s="94" t="s">
        <v>869</v>
      </c>
      <c r="I519" s="94">
        <v>1</v>
      </c>
      <c r="J519" s="94" t="s">
        <v>870</v>
      </c>
      <c r="K519" s="94" t="s">
        <v>883</v>
      </c>
      <c r="M519" s="115">
        <f t="shared" si="8"/>
        <v>0</v>
      </c>
      <c r="O519" s="104" t="s">
        <v>871</v>
      </c>
      <c r="P519" s="105"/>
      <c r="Q519"/>
    </row>
    <row r="520" spans="1:17" ht="18" hidden="1">
      <c r="A520" s="112">
        <v>20250400007</v>
      </c>
      <c r="B520" s="113">
        <f>VLOOKUP(A:A,[2]振替CD変換!B:C,2,FALSE)</f>
        <v>20250400007</v>
      </c>
      <c r="C520" s="112" t="s">
        <v>866</v>
      </c>
      <c r="D520" s="112" t="s">
        <v>727</v>
      </c>
      <c r="E520" s="112" t="s">
        <v>1290</v>
      </c>
      <c r="F520" s="112" t="s">
        <v>907</v>
      </c>
      <c r="G520" s="114">
        <v>180</v>
      </c>
      <c r="H520" s="94" t="s">
        <v>869</v>
      </c>
      <c r="I520" s="94">
        <v>1</v>
      </c>
      <c r="J520" s="94" t="s">
        <v>870</v>
      </c>
      <c r="K520" s="94" t="s">
        <v>883</v>
      </c>
      <c r="M520" s="115">
        <f t="shared" si="8"/>
        <v>0</v>
      </c>
      <c r="O520" s="104" t="s">
        <v>871</v>
      </c>
      <c r="P520" s="105"/>
      <c r="Q520"/>
    </row>
    <row r="521" spans="1:17" ht="18" hidden="1">
      <c r="A521" s="112">
        <v>20250400008</v>
      </c>
      <c r="B521" s="113">
        <f>VLOOKUP(A:A,[2]振替CD変換!B:C,2,FALSE)</f>
        <v>20250400008</v>
      </c>
      <c r="C521" s="112" t="s">
        <v>866</v>
      </c>
      <c r="D521" s="112" t="s">
        <v>726</v>
      </c>
      <c r="E521" s="112" t="s">
        <v>1291</v>
      </c>
      <c r="F521" s="112" t="s">
        <v>907</v>
      </c>
      <c r="G521" s="114">
        <v>140</v>
      </c>
      <c r="H521" s="94" t="s">
        <v>869</v>
      </c>
      <c r="I521" s="94">
        <v>1</v>
      </c>
      <c r="J521" s="94" t="s">
        <v>870</v>
      </c>
      <c r="K521" s="94" t="s">
        <v>883</v>
      </c>
      <c r="M521" s="115">
        <f t="shared" si="8"/>
        <v>0</v>
      </c>
      <c r="O521" s="104" t="s">
        <v>871</v>
      </c>
      <c r="P521" s="105"/>
      <c r="Q521"/>
    </row>
    <row r="522" spans="1:17" ht="18" hidden="1">
      <c r="A522" s="112">
        <v>20250400009</v>
      </c>
      <c r="B522" s="113">
        <f>VLOOKUP(A:A,[2]振替CD変換!B:C,2,FALSE)</f>
        <v>20250400009</v>
      </c>
      <c r="C522" s="112" t="s">
        <v>866</v>
      </c>
      <c r="D522" s="112" t="s">
        <v>729</v>
      </c>
      <c r="E522" s="112" t="s">
        <v>1292</v>
      </c>
      <c r="F522" s="112" t="s">
        <v>907</v>
      </c>
      <c r="G522" s="114">
        <v>600</v>
      </c>
      <c r="H522" s="94" t="s">
        <v>869</v>
      </c>
      <c r="I522" s="94">
        <v>1</v>
      </c>
      <c r="J522" s="94" t="s">
        <v>870</v>
      </c>
      <c r="K522" s="94" t="s">
        <v>883</v>
      </c>
      <c r="M522" s="115">
        <f t="shared" si="8"/>
        <v>0</v>
      </c>
      <c r="O522" s="104" t="s">
        <v>871</v>
      </c>
      <c r="P522" s="105"/>
      <c r="Q522"/>
    </row>
    <row r="523" spans="1:17" ht="18" hidden="1">
      <c r="A523" s="112">
        <v>20051200005</v>
      </c>
      <c r="B523" s="113">
        <f>VLOOKUP(A:A,[2]振替CD変換!B:C,2,FALSE)</f>
        <v>20051200005</v>
      </c>
      <c r="C523" s="112" t="s">
        <v>875</v>
      </c>
      <c r="D523" s="112" t="s">
        <v>209</v>
      </c>
      <c r="E523" s="112" t="s">
        <v>882</v>
      </c>
      <c r="F523" s="112" t="s">
        <v>1065</v>
      </c>
      <c r="G523" s="114">
        <v>37</v>
      </c>
      <c r="H523" s="94" t="s">
        <v>869</v>
      </c>
      <c r="I523" s="94">
        <v>1</v>
      </c>
      <c r="J523" s="94" t="s">
        <v>870</v>
      </c>
      <c r="K523" s="94" t="s">
        <v>869</v>
      </c>
      <c r="M523" s="115">
        <f t="shared" si="8"/>
        <v>0</v>
      </c>
      <c r="O523" s="104" t="s">
        <v>871</v>
      </c>
      <c r="P523" s="105"/>
      <c r="Q523"/>
    </row>
    <row r="524" spans="1:17" ht="18" hidden="1">
      <c r="A524" s="112">
        <v>20060200007</v>
      </c>
      <c r="B524" s="113">
        <f>VLOOKUP(A:A,[2]振替CD変換!B:C,2,FALSE)</f>
        <v>20060200007</v>
      </c>
      <c r="C524" s="112" t="s">
        <v>875</v>
      </c>
      <c r="D524" s="112" t="s">
        <v>214</v>
      </c>
      <c r="E524" s="112" t="s">
        <v>882</v>
      </c>
      <c r="F524" s="112" t="s">
        <v>868</v>
      </c>
      <c r="G524" s="114">
        <v>11</v>
      </c>
      <c r="H524" s="94" t="s">
        <v>869</v>
      </c>
      <c r="I524" s="94">
        <v>1</v>
      </c>
      <c r="J524" s="94" t="s">
        <v>870</v>
      </c>
      <c r="K524" s="94" t="s">
        <v>869</v>
      </c>
      <c r="M524" s="115">
        <f t="shared" si="8"/>
        <v>0</v>
      </c>
      <c r="O524" s="104" t="s">
        <v>871</v>
      </c>
      <c r="P524" s="105"/>
      <c r="Q524"/>
    </row>
    <row r="525" spans="1:17" ht="18" hidden="1">
      <c r="A525" s="112">
        <v>20071100028</v>
      </c>
      <c r="B525" s="113">
        <f>VLOOKUP(A:A,[2]振替CD変換!B:C,2,FALSE)</f>
        <v>20071100028</v>
      </c>
      <c r="C525" s="112" t="s">
        <v>875</v>
      </c>
      <c r="D525" s="112" t="s">
        <v>244</v>
      </c>
      <c r="E525" s="112" t="s">
        <v>882</v>
      </c>
      <c r="F525" s="112" t="s">
        <v>868</v>
      </c>
      <c r="G525" s="114">
        <v>29</v>
      </c>
      <c r="H525" s="94" t="s">
        <v>869</v>
      </c>
      <c r="I525" s="94">
        <v>1</v>
      </c>
      <c r="J525" s="94" t="s">
        <v>870</v>
      </c>
      <c r="K525" s="94" t="s">
        <v>869</v>
      </c>
      <c r="M525" s="115">
        <f t="shared" si="8"/>
        <v>0</v>
      </c>
      <c r="O525" s="104" t="s">
        <v>871</v>
      </c>
      <c r="P525" s="105"/>
      <c r="Q525"/>
    </row>
    <row r="526" spans="1:17" ht="18" hidden="1">
      <c r="A526" s="112">
        <v>20110100010</v>
      </c>
      <c r="B526" s="113">
        <f>VLOOKUP(A:A,[2]振替CD変換!B:C,2,FALSE)</f>
        <v>20110100010</v>
      </c>
      <c r="C526" s="112" t="s">
        <v>875</v>
      </c>
      <c r="D526" s="112" t="s">
        <v>570</v>
      </c>
      <c r="E526" s="112" t="s">
        <v>882</v>
      </c>
      <c r="F526" s="112" t="s">
        <v>868</v>
      </c>
      <c r="G526" s="114">
        <v>66</v>
      </c>
      <c r="H526" s="94" t="s">
        <v>869</v>
      </c>
      <c r="I526" s="94">
        <v>2</v>
      </c>
      <c r="J526" s="94" t="s">
        <v>1066</v>
      </c>
      <c r="K526" s="94" t="s">
        <v>869</v>
      </c>
      <c r="M526" s="115">
        <f t="shared" si="8"/>
        <v>0</v>
      </c>
      <c r="O526" s="104" t="s">
        <v>871</v>
      </c>
      <c r="P526" s="105"/>
      <c r="Q526"/>
    </row>
    <row r="527" spans="1:17" ht="18" hidden="1">
      <c r="A527" s="112">
        <v>20110100011</v>
      </c>
      <c r="B527" s="113">
        <f>VLOOKUP(A:A,[2]振替CD変換!B:C,2,FALSE)</f>
        <v>20110100011</v>
      </c>
      <c r="C527" s="112" t="s">
        <v>875</v>
      </c>
      <c r="D527" s="112" t="s">
        <v>571</v>
      </c>
      <c r="E527" s="112" t="s">
        <v>882</v>
      </c>
      <c r="F527" s="112" t="s">
        <v>868</v>
      </c>
      <c r="G527" s="114">
        <v>160</v>
      </c>
      <c r="H527" s="94" t="s">
        <v>869</v>
      </c>
      <c r="I527" s="94">
        <v>2</v>
      </c>
      <c r="J527" s="94" t="s">
        <v>1066</v>
      </c>
      <c r="K527" s="94" t="s">
        <v>869</v>
      </c>
      <c r="M527" s="115">
        <f t="shared" si="8"/>
        <v>0</v>
      </c>
      <c r="O527" s="104" t="s">
        <v>871</v>
      </c>
      <c r="P527" s="105"/>
      <c r="Q527"/>
    </row>
    <row r="528" spans="1:17" ht="18" hidden="1">
      <c r="A528" s="112">
        <v>20110100012</v>
      </c>
      <c r="B528" s="113">
        <f>VLOOKUP(A:A,[2]振替CD変換!B:C,2,FALSE)</f>
        <v>20110100012</v>
      </c>
      <c r="C528" s="112" t="s">
        <v>875</v>
      </c>
      <c r="D528" s="112" t="s">
        <v>572</v>
      </c>
      <c r="E528" s="112" t="s">
        <v>882</v>
      </c>
      <c r="F528" s="112" t="s">
        <v>868</v>
      </c>
      <c r="G528" s="114">
        <v>214</v>
      </c>
      <c r="H528" s="94" t="s">
        <v>869</v>
      </c>
      <c r="I528" s="94">
        <v>2</v>
      </c>
      <c r="J528" s="94" t="s">
        <v>1066</v>
      </c>
      <c r="K528" s="94" t="s">
        <v>869</v>
      </c>
      <c r="M528" s="115">
        <f t="shared" si="8"/>
        <v>0</v>
      </c>
      <c r="O528" s="104" t="s">
        <v>871</v>
      </c>
      <c r="P528" s="105"/>
      <c r="Q528"/>
    </row>
    <row r="529" spans="1:17" ht="18">
      <c r="A529" s="112">
        <v>20110300010</v>
      </c>
      <c r="B529" s="113">
        <f>VLOOKUP(A:A,[2]振替CD変換!B:C,2,FALSE)</f>
        <v>20110300010</v>
      </c>
      <c r="C529" s="112" t="s">
        <v>875</v>
      </c>
      <c r="D529" s="112" t="s">
        <v>1075</v>
      </c>
      <c r="E529" s="112" t="s">
        <v>1076</v>
      </c>
      <c r="F529" s="112" t="s">
        <v>934</v>
      </c>
      <c r="G529" s="114">
        <v>2563</v>
      </c>
      <c r="H529" s="94" t="s">
        <v>1070</v>
      </c>
      <c r="I529" s="94">
        <v>6</v>
      </c>
      <c r="J529" s="94" t="s">
        <v>1071</v>
      </c>
      <c r="K529" s="94" t="s">
        <v>1071</v>
      </c>
      <c r="L529" s="116">
        <f>VLOOKUP(B:B,[2]販促物単価マスタ202505!A:C,3,FALSE)</f>
        <v>4.4000000000000004</v>
      </c>
      <c r="M529" s="115">
        <f t="shared" si="8"/>
        <v>11277.2</v>
      </c>
      <c r="O529" s="104"/>
      <c r="P529" s="105"/>
      <c r="Q529"/>
    </row>
    <row r="530" spans="1:17" ht="18" hidden="1">
      <c r="A530" s="112">
        <v>20110800629</v>
      </c>
      <c r="B530" s="113">
        <f>VLOOKUP(A:A,[2]振替CD変換!B:C,2,FALSE)</f>
        <v>20110800629</v>
      </c>
      <c r="C530" s="112" t="s">
        <v>875</v>
      </c>
      <c r="D530" s="112" t="s">
        <v>295</v>
      </c>
      <c r="E530" s="112" t="s">
        <v>882</v>
      </c>
      <c r="F530" s="112" t="s">
        <v>868</v>
      </c>
      <c r="G530" s="114">
        <v>33</v>
      </c>
      <c r="H530" s="94" t="s">
        <v>869</v>
      </c>
      <c r="I530" s="94">
        <v>1</v>
      </c>
      <c r="J530" s="94" t="s">
        <v>870</v>
      </c>
      <c r="K530" s="94" t="s">
        <v>869</v>
      </c>
      <c r="M530" s="115">
        <f t="shared" si="8"/>
        <v>0</v>
      </c>
      <c r="O530" s="104" t="s">
        <v>871</v>
      </c>
      <c r="P530" s="105"/>
      <c r="Q530"/>
    </row>
    <row r="531" spans="1:17" ht="18">
      <c r="A531" s="112">
        <v>20120800018</v>
      </c>
      <c r="B531" s="113">
        <f>VLOOKUP(A:A,[2]振替CD変換!B:C,2,FALSE)</f>
        <v>20120800018</v>
      </c>
      <c r="C531" s="112" t="s">
        <v>875</v>
      </c>
      <c r="D531" s="112" t="s">
        <v>1293</v>
      </c>
      <c r="E531" s="112" t="s">
        <v>882</v>
      </c>
      <c r="F531" s="112" t="s">
        <v>934</v>
      </c>
      <c r="G531" s="114">
        <v>3848</v>
      </c>
      <c r="H531" s="94" t="s">
        <v>1070</v>
      </c>
      <c r="I531" s="94">
        <v>6</v>
      </c>
      <c r="J531" s="94" t="s">
        <v>1071</v>
      </c>
      <c r="K531" s="94" t="s">
        <v>1071</v>
      </c>
      <c r="L531" s="116">
        <f>VLOOKUP(B:B,[2]販促物単価マスタ202505!A:C,3,FALSE)</f>
        <v>0</v>
      </c>
      <c r="M531" s="115">
        <f t="shared" si="8"/>
        <v>0</v>
      </c>
      <c r="O531" s="104"/>
      <c r="P531" s="105"/>
      <c r="Q531"/>
    </row>
    <row r="532" spans="1:17" ht="18" hidden="1">
      <c r="A532" s="112">
        <v>20121100003</v>
      </c>
      <c r="B532" s="113">
        <f>VLOOKUP(A:A,[2]振替CD変換!B:C,2,FALSE)</f>
        <v>20121100003</v>
      </c>
      <c r="C532" s="112" t="s">
        <v>875</v>
      </c>
      <c r="D532" s="112" t="s">
        <v>1294</v>
      </c>
      <c r="E532" s="112" t="s">
        <v>882</v>
      </c>
      <c r="F532" s="112" t="s">
        <v>907</v>
      </c>
      <c r="G532" s="114">
        <v>28</v>
      </c>
      <c r="H532" s="94" t="s">
        <v>1070</v>
      </c>
      <c r="I532" s="94">
        <v>4</v>
      </c>
      <c r="J532" s="94" t="s">
        <v>1177</v>
      </c>
      <c r="K532" s="94" t="s">
        <v>869</v>
      </c>
      <c r="M532" s="115">
        <f t="shared" si="8"/>
        <v>0</v>
      </c>
      <c r="O532" s="104" t="s">
        <v>871</v>
      </c>
      <c r="P532" s="105"/>
      <c r="Q532"/>
    </row>
    <row r="533" spans="1:17" ht="18">
      <c r="A533" s="112">
        <v>20130300007</v>
      </c>
      <c r="B533" s="113">
        <f>VLOOKUP(A:A,[2]振替CD変換!B:C,2,FALSE)</f>
        <v>20130300007</v>
      </c>
      <c r="C533" s="112" t="s">
        <v>875</v>
      </c>
      <c r="D533" s="112" t="s">
        <v>1088</v>
      </c>
      <c r="E533" s="112" t="s">
        <v>882</v>
      </c>
      <c r="F533" s="112" t="s">
        <v>934</v>
      </c>
      <c r="G533" s="114">
        <v>484</v>
      </c>
      <c r="H533" s="94" t="s">
        <v>1070</v>
      </c>
      <c r="I533" s="94">
        <v>6</v>
      </c>
      <c r="J533" s="94" t="s">
        <v>1071</v>
      </c>
      <c r="K533" s="94" t="s">
        <v>1071</v>
      </c>
      <c r="L533" s="116">
        <f>VLOOKUP(B:B,[2]販促物単価マスタ202505!A:C,3,FALSE)</f>
        <v>1.44</v>
      </c>
      <c r="M533" s="115">
        <f t="shared" si="8"/>
        <v>696.95999999999992</v>
      </c>
      <c r="O533" s="104"/>
      <c r="P533" s="105"/>
      <c r="Q533"/>
    </row>
    <row r="534" spans="1:17" ht="18" hidden="1">
      <c r="A534" s="112">
        <v>20131100025</v>
      </c>
      <c r="B534" s="113">
        <f>VLOOKUP(A:A,[2]振替CD変換!B:C,2,FALSE)</f>
        <v>20131100025</v>
      </c>
      <c r="C534" s="112" t="s">
        <v>875</v>
      </c>
      <c r="D534" s="112" t="s">
        <v>629</v>
      </c>
      <c r="E534" s="112" t="s">
        <v>882</v>
      </c>
      <c r="F534" s="112" t="s">
        <v>868</v>
      </c>
      <c r="G534" s="114">
        <v>108</v>
      </c>
      <c r="H534" s="94" t="s">
        <v>869</v>
      </c>
      <c r="I534" s="94">
        <v>2</v>
      </c>
      <c r="J534" s="94" t="s">
        <v>1066</v>
      </c>
      <c r="K534" s="94" t="s">
        <v>869</v>
      </c>
      <c r="M534" s="115">
        <f t="shared" si="8"/>
        <v>0</v>
      </c>
      <c r="O534" s="104" t="s">
        <v>871</v>
      </c>
      <c r="P534" s="105"/>
      <c r="Q534"/>
    </row>
    <row r="535" spans="1:17" ht="18" hidden="1">
      <c r="A535" s="112">
        <v>20140700032</v>
      </c>
      <c r="B535" s="113">
        <f>VLOOKUP(A:A,[2]振替CD変換!B:C,2,FALSE)</f>
        <v>20140700032</v>
      </c>
      <c r="C535" s="112" t="s">
        <v>875</v>
      </c>
      <c r="D535" s="112" t="s">
        <v>634</v>
      </c>
      <c r="E535" s="112" t="s">
        <v>1111</v>
      </c>
      <c r="F535" s="112" t="s">
        <v>907</v>
      </c>
      <c r="G535" s="114">
        <v>520</v>
      </c>
      <c r="H535" s="94" t="s">
        <v>869</v>
      </c>
      <c r="I535" s="94">
        <v>3</v>
      </c>
      <c r="J535" s="94" t="s">
        <v>901</v>
      </c>
      <c r="K535" s="94" t="s">
        <v>869</v>
      </c>
      <c r="M535" s="115">
        <f t="shared" si="8"/>
        <v>0</v>
      </c>
      <c r="O535" s="104" t="s">
        <v>871</v>
      </c>
      <c r="P535" s="105"/>
      <c r="Q535"/>
    </row>
    <row r="536" spans="1:17" ht="18" hidden="1">
      <c r="A536" s="112">
        <v>20140900033</v>
      </c>
      <c r="B536" s="113">
        <f>VLOOKUP(A:A,[2]振替CD変換!B:C,2,FALSE)</f>
        <v>20140900033</v>
      </c>
      <c r="C536" s="112" t="s">
        <v>875</v>
      </c>
      <c r="D536" s="112" t="s">
        <v>635</v>
      </c>
      <c r="E536" s="112" t="s">
        <v>1111</v>
      </c>
      <c r="F536" s="112" t="s">
        <v>907</v>
      </c>
      <c r="G536" s="114">
        <v>143</v>
      </c>
      <c r="H536" s="94" t="s">
        <v>869</v>
      </c>
      <c r="I536" s="94">
        <v>3</v>
      </c>
      <c r="J536" s="94" t="s">
        <v>901</v>
      </c>
      <c r="K536" s="94" t="s">
        <v>869</v>
      </c>
      <c r="M536" s="115">
        <f t="shared" si="8"/>
        <v>0</v>
      </c>
      <c r="O536" s="104" t="s">
        <v>871</v>
      </c>
      <c r="P536" s="105"/>
      <c r="Q536"/>
    </row>
    <row r="537" spans="1:17" ht="18" hidden="1">
      <c r="A537" s="112">
        <v>20140900035</v>
      </c>
      <c r="B537" s="113">
        <f>VLOOKUP(A:A,[2]振替CD変換!B:C,2,FALSE)</f>
        <v>20140900035</v>
      </c>
      <c r="C537" s="112" t="s">
        <v>875</v>
      </c>
      <c r="D537" s="112" t="s">
        <v>636</v>
      </c>
      <c r="E537" s="112" t="s">
        <v>1111</v>
      </c>
      <c r="F537" s="112" t="s">
        <v>907</v>
      </c>
      <c r="G537" s="114">
        <v>98</v>
      </c>
      <c r="H537" s="94" t="s">
        <v>869</v>
      </c>
      <c r="I537" s="94">
        <v>3</v>
      </c>
      <c r="J537" s="94" t="s">
        <v>901</v>
      </c>
      <c r="K537" s="94" t="s">
        <v>869</v>
      </c>
      <c r="M537" s="115">
        <f t="shared" si="8"/>
        <v>0</v>
      </c>
      <c r="O537" s="104" t="s">
        <v>871</v>
      </c>
      <c r="P537" s="105"/>
      <c r="Q537"/>
    </row>
    <row r="538" spans="1:17" ht="18">
      <c r="A538" s="112">
        <v>20141200021</v>
      </c>
      <c r="B538" s="113">
        <f>VLOOKUP(A:A,[2]振替CD変換!B:C,2,FALSE)</f>
        <v>20141200021</v>
      </c>
      <c r="C538" s="112" t="s">
        <v>875</v>
      </c>
      <c r="D538" s="112" t="s">
        <v>1295</v>
      </c>
      <c r="E538" s="112" t="s">
        <v>1296</v>
      </c>
      <c r="F538" s="112" t="s">
        <v>934</v>
      </c>
      <c r="G538" s="114">
        <v>434</v>
      </c>
      <c r="H538" s="94" t="s">
        <v>1070</v>
      </c>
      <c r="I538" s="94">
        <v>6</v>
      </c>
      <c r="J538" s="94" t="s">
        <v>1071</v>
      </c>
      <c r="K538" s="94" t="s">
        <v>1071</v>
      </c>
      <c r="L538" s="116">
        <f>VLOOKUP(B:B,[2]販促物単価マスタ202505!A:C,3,FALSE)</f>
        <v>9.9</v>
      </c>
      <c r="M538" s="115">
        <f t="shared" si="8"/>
        <v>4296.6000000000004</v>
      </c>
      <c r="O538" s="104"/>
      <c r="P538" s="105"/>
      <c r="Q538"/>
    </row>
    <row r="539" spans="1:17" ht="18">
      <c r="A539" s="112">
        <v>20150200017</v>
      </c>
      <c r="B539" s="113">
        <f>VLOOKUP(A:A,[2]振替CD変換!B:C,2,FALSE)</f>
        <v>20150200017</v>
      </c>
      <c r="C539" s="112" t="s">
        <v>875</v>
      </c>
      <c r="D539" s="112" t="s">
        <v>1125</v>
      </c>
      <c r="E539" s="112" t="s">
        <v>882</v>
      </c>
      <c r="F539" s="112" t="s">
        <v>1079</v>
      </c>
      <c r="G539" s="114">
        <v>2302</v>
      </c>
      <c r="H539" s="94" t="s">
        <v>1070</v>
      </c>
      <c r="I539" s="94">
        <v>6</v>
      </c>
      <c r="J539" s="94" t="s">
        <v>1071</v>
      </c>
      <c r="K539" s="94" t="s">
        <v>1071</v>
      </c>
      <c r="L539" s="116">
        <f>VLOOKUP(B:B,[2]販促物単価マスタ202505!A:C,3,FALSE)</f>
        <v>12.85</v>
      </c>
      <c r="M539" s="115">
        <f t="shared" si="8"/>
        <v>29580.7</v>
      </c>
      <c r="O539" s="104"/>
      <c r="P539" s="105"/>
      <c r="Q539"/>
    </row>
    <row r="540" spans="1:17" ht="18">
      <c r="A540" s="112">
        <v>20150900012</v>
      </c>
      <c r="B540" s="113">
        <f>VLOOKUP(A:A,[2]振替CD変換!B:C,2,FALSE)</f>
        <v>20150900012</v>
      </c>
      <c r="C540" s="112" t="s">
        <v>875</v>
      </c>
      <c r="D540" s="112" t="s">
        <v>1130</v>
      </c>
      <c r="E540" s="112" t="s">
        <v>882</v>
      </c>
      <c r="F540" s="112" t="s">
        <v>934</v>
      </c>
      <c r="G540" s="114">
        <v>19</v>
      </c>
      <c r="H540" s="94" t="s">
        <v>1070</v>
      </c>
      <c r="I540" s="94">
        <v>6</v>
      </c>
      <c r="J540" s="94" t="s">
        <v>1071</v>
      </c>
      <c r="K540" s="94" t="s">
        <v>1071</v>
      </c>
      <c r="L540" s="116">
        <f>VLOOKUP(B:B,[2]販促物単価マスタ202505!A:C,3,FALSE)</f>
        <v>48</v>
      </c>
      <c r="M540" s="115">
        <f t="shared" si="8"/>
        <v>912</v>
      </c>
      <c r="O540" s="104"/>
      <c r="P540" s="105"/>
      <c r="Q540"/>
    </row>
    <row r="541" spans="1:17" ht="18">
      <c r="A541" s="112">
        <v>20150900013</v>
      </c>
      <c r="B541" s="113">
        <f>VLOOKUP(A:A,[2]振替CD変換!B:C,2,FALSE)</f>
        <v>20150900013</v>
      </c>
      <c r="C541" s="112" t="s">
        <v>875</v>
      </c>
      <c r="D541" s="112" t="s">
        <v>1131</v>
      </c>
      <c r="E541" s="112" t="s">
        <v>882</v>
      </c>
      <c r="F541" s="112" t="s">
        <v>934</v>
      </c>
      <c r="G541" s="114">
        <v>5</v>
      </c>
      <c r="H541" s="94" t="s">
        <v>1070</v>
      </c>
      <c r="I541" s="94">
        <v>6</v>
      </c>
      <c r="J541" s="94" t="s">
        <v>1071</v>
      </c>
      <c r="K541" s="94" t="s">
        <v>1071</v>
      </c>
      <c r="L541" s="116">
        <f>VLOOKUP(B:B,[2]販促物単価マスタ202505!A:C,3,FALSE)</f>
        <v>72</v>
      </c>
      <c r="M541" s="115">
        <f t="shared" si="8"/>
        <v>360</v>
      </c>
      <c r="O541" s="104"/>
      <c r="P541" s="105"/>
      <c r="Q541"/>
    </row>
    <row r="542" spans="1:17" ht="18">
      <c r="A542" s="112">
        <v>20160200024</v>
      </c>
      <c r="B542" s="113">
        <f>VLOOKUP(A:A,[2]振替CD変換!B:C,2,FALSE)</f>
        <v>20160200024</v>
      </c>
      <c r="C542" s="112" t="s">
        <v>875</v>
      </c>
      <c r="D542" s="112" t="s">
        <v>1297</v>
      </c>
      <c r="E542" s="112" t="s">
        <v>882</v>
      </c>
      <c r="F542" s="112" t="s">
        <v>934</v>
      </c>
      <c r="G542" s="114">
        <v>73</v>
      </c>
      <c r="H542" s="94" t="s">
        <v>1070</v>
      </c>
      <c r="I542" s="94">
        <v>6</v>
      </c>
      <c r="J542" s="94" t="s">
        <v>1071</v>
      </c>
      <c r="K542" s="94" t="s">
        <v>1071</v>
      </c>
      <c r="L542" s="116">
        <f>VLOOKUP(B:B,[2]販促物単価マスタ202505!A:C,3,FALSE)</f>
        <v>3.5</v>
      </c>
      <c r="M542" s="115">
        <f t="shared" si="8"/>
        <v>255.5</v>
      </c>
      <c r="O542" s="104"/>
      <c r="P542" s="105"/>
      <c r="Q542"/>
    </row>
    <row r="543" spans="1:17" ht="18">
      <c r="A543" s="112">
        <v>20161100030</v>
      </c>
      <c r="B543" s="113">
        <f>VLOOKUP(A:A,[2]振替CD変換!B:C,2,FALSE)</f>
        <v>20161100030</v>
      </c>
      <c r="C543" s="112" t="s">
        <v>875</v>
      </c>
      <c r="D543" s="112" t="s">
        <v>1298</v>
      </c>
      <c r="E543" s="112" t="s">
        <v>882</v>
      </c>
      <c r="F543" s="112" t="s">
        <v>934</v>
      </c>
      <c r="G543" s="114">
        <v>151</v>
      </c>
      <c r="H543" s="94" t="s">
        <v>1070</v>
      </c>
      <c r="I543" s="94">
        <v>6</v>
      </c>
      <c r="J543" s="94" t="s">
        <v>1071</v>
      </c>
      <c r="K543" s="94" t="s">
        <v>1071</v>
      </c>
      <c r="L543" s="116">
        <f>VLOOKUP(B:B,[2]販促物単価マスタ202505!A:C,3,FALSE)</f>
        <v>3.5</v>
      </c>
      <c r="M543" s="115">
        <f t="shared" si="8"/>
        <v>528.5</v>
      </c>
      <c r="O543" s="104"/>
      <c r="P543" s="105"/>
      <c r="Q543"/>
    </row>
    <row r="544" spans="1:17" ht="18">
      <c r="A544" s="112">
        <v>20161100031</v>
      </c>
      <c r="B544" s="113">
        <f>VLOOKUP(A:A,[2]振替CD変換!B:C,2,FALSE)</f>
        <v>20161100031</v>
      </c>
      <c r="C544" s="112" t="s">
        <v>875</v>
      </c>
      <c r="D544" s="112" t="s">
        <v>1299</v>
      </c>
      <c r="E544" s="112" t="s">
        <v>882</v>
      </c>
      <c r="F544" s="112" t="s">
        <v>934</v>
      </c>
      <c r="G544" s="114">
        <v>114</v>
      </c>
      <c r="H544" s="94" t="s">
        <v>1070</v>
      </c>
      <c r="I544" s="94">
        <v>6</v>
      </c>
      <c r="J544" s="94" t="s">
        <v>1071</v>
      </c>
      <c r="K544" s="94" t="s">
        <v>1071</v>
      </c>
      <c r="L544" s="116">
        <f>VLOOKUP(B:B,[2]販促物単価マスタ202505!A:C,3,FALSE)</f>
        <v>3.5</v>
      </c>
      <c r="M544" s="115">
        <f t="shared" si="8"/>
        <v>399</v>
      </c>
      <c r="O544" s="104"/>
      <c r="P544" s="105"/>
      <c r="Q544"/>
    </row>
    <row r="545" spans="1:17" ht="18" hidden="1">
      <c r="A545" s="112">
        <v>20170300006</v>
      </c>
      <c r="B545" s="113">
        <f>VLOOKUP(A:A,[2]振替CD変換!B:C,2,FALSE)</f>
        <v>20170300006</v>
      </c>
      <c r="C545" s="112" t="s">
        <v>875</v>
      </c>
      <c r="D545" s="112" t="s">
        <v>643</v>
      </c>
      <c r="E545" s="112" t="s">
        <v>882</v>
      </c>
      <c r="F545" s="112" t="s">
        <v>900</v>
      </c>
      <c r="G545" s="114">
        <v>55</v>
      </c>
      <c r="H545" s="94" t="s">
        <v>869</v>
      </c>
      <c r="I545" s="94">
        <v>3</v>
      </c>
      <c r="J545" s="94" t="s">
        <v>901</v>
      </c>
      <c r="K545" s="94" t="s">
        <v>869</v>
      </c>
      <c r="M545" s="115">
        <f t="shared" si="8"/>
        <v>0</v>
      </c>
      <c r="O545" s="104" t="s">
        <v>871</v>
      </c>
      <c r="P545" s="105"/>
      <c r="Q545"/>
    </row>
    <row r="546" spans="1:17" ht="18" hidden="1">
      <c r="A546" s="112">
        <v>20170300007</v>
      </c>
      <c r="B546" s="113">
        <f>VLOOKUP(A:A,[2]振替CD変換!B:C,2,FALSE)</f>
        <v>20170300007</v>
      </c>
      <c r="C546" s="112" t="s">
        <v>875</v>
      </c>
      <c r="D546" s="112" t="s">
        <v>644</v>
      </c>
      <c r="E546" s="112" t="s">
        <v>882</v>
      </c>
      <c r="F546" s="112" t="s">
        <v>900</v>
      </c>
      <c r="G546" s="114">
        <v>104</v>
      </c>
      <c r="H546" s="94" t="s">
        <v>869</v>
      </c>
      <c r="I546" s="94">
        <v>3</v>
      </c>
      <c r="J546" s="94" t="s">
        <v>901</v>
      </c>
      <c r="K546" s="94" t="s">
        <v>869</v>
      </c>
      <c r="M546" s="115">
        <f t="shared" si="8"/>
        <v>0</v>
      </c>
      <c r="O546" s="104" t="s">
        <v>871</v>
      </c>
      <c r="P546" s="105"/>
      <c r="Q546"/>
    </row>
    <row r="547" spans="1:17" ht="18" hidden="1">
      <c r="A547" s="112">
        <v>20170300008</v>
      </c>
      <c r="B547" s="113">
        <f>VLOOKUP(A:A,[2]振替CD変換!B:C,2,FALSE)</f>
        <v>20170300008</v>
      </c>
      <c r="C547" s="112" t="s">
        <v>875</v>
      </c>
      <c r="D547" s="112" t="s">
        <v>645</v>
      </c>
      <c r="E547" s="112" t="s">
        <v>882</v>
      </c>
      <c r="F547" s="112" t="s">
        <v>900</v>
      </c>
      <c r="G547" s="114">
        <v>133</v>
      </c>
      <c r="H547" s="94" t="s">
        <v>869</v>
      </c>
      <c r="I547" s="94">
        <v>1</v>
      </c>
      <c r="J547" s="94" t="s">
        <v>870</v>
      </c>
      <c r="K547" s="94" t="s">
        <v>869</v>
      </c>
      <c r="M547" s="115">
        <f t="shared" si="8"/>
        <v>0</v>
      </c>
      <c r="O547" s="104" t="s">
        <v>871</v>
      </c>
      <c r="P547" s="105"/>
      <c r="Q547"/>
    </row>
    <row r="548" spans="1:17" ht="18" hidden="1">
      <c r="A548" s="112">
        <v>20170300010</v>
      </c>
      <c r="B548" s="113">
        <f>VLOOKUP(A:A,[2]振替CD変換!B:C,2,FALSE)</f>
        <v>20170300010</v>
      </c>
      <c r="C548" s="112" t="s">
        <v>875</v>
      </c>
      <c r="D548" s="112" t="s">
        <v>647</v>
      </c>
      <c r="E548" s="112" t="s">
        <v>882</v>
      </c>
      <c r="F548" s="112" t="s">
        <v>868</v>
      </c>
      <c r="G548" s="114">
        <v>143</v>
      </c>
      <c r="H548" s="94" t="s">
        <v>869</v>
      </c>
      <c r="I548" s="94">
        <v>1</v>
      </c>
      <c r="J548" s="94" t="s">
        <v>870</v>
      </c>
      <c r="K548" s="94" t="s">
        <v>869</v>
      </c>
      <c r="M548" s="115">
        <f t="shared" si="8"/>
        <v>0</v>
      </c>
      <c r="O548" s="104" t="s">
        <v>871</v>
      </c>
      <c r="P548" s="105"/>
      <c r="Q548"/>
    </row>
    <row r="549" spans="1:17" ht="18" hidden="1">
      <c r="A549" s="112">
        <v>20170400002</v>
      </c>
      <c r="B549" s="113">
        <f>VLOOKUP(A:A,[2]振替CD変換!B:C,2,FALSE)</f>
        <v>20170400002</v>
      </c>
      <c r="C549" s="112" t="s">
        <v>875</v>
      </c>
      <c r="D549" s="112" t="s">
        <v>649</v>
      </c>
      <c r="E549" s="112" t="s">
        <v>1143</v>
      </c>
      <c r="F549" s="112" t="s">
        <v>907</v>
      </c>
      <c r="G549" s="114">
        <v>679</v>
      </c>
      <c r="H549" s="94" t="s">
        <v>869</v>
      </c>
      <c r="I549" s="94">
        <v>1</v>
      </c>
      <c r="J549" s="94" t="s">
        <v>870</v>
      </c>
      <c r="K549" s="94" t="s">
        <v>869</v>
      </c>
      <c r="M549" s="115">
        <f t="shared" si="8"/>
        <v>0</v>
      </c>
      <c r="O549" s="104" t="s">
        <v>871</v>
      </c>
      <c r="P549" s="105"/>
      <c r="Q549"/>
    </row>
    <row r="550" spans="1:17" ht="18" hidden="1">
      <c r="A550" s="112">
        <v>20170400004</v>
      </c>
      <c r="B550" s="113">
        <f>VLOOKUP(A:A,[2]振替CD変換!B:C,2,FALSE)</f>
        <v>20170400004</v>
      </c>
      <c r="C550" s="112" t="s">
        <v>875</v>
      </c>
      <c r="D550" s="112" t="s">
        <v>360</v>
      </c>
      <c r="E550" s="112" t="s">
        <v>882</v>
      </c>
      <c r="F550" s="112" t="s">
        <v>907</v>
      </c>
      <c r="G550" s="114">
        <v>117</v>
      </c>
      <c r="H550" s="94" t="s">
        <v>869</v>
      </c>
      <c r="I550" s="94">
        <v>1</v>
      </c>
      <c r="J550" s="94" t="s">
        <v>870</v>
      </c>
      <c r="K550" s="94" t="s">
        <v>869</v>
      </c>
      <c r="M550" s="115">
        <f t="shared" si="8"/>
        <v>0</v>
      </c>
      <c r="O550" s="104" t="s">
        <v>871</v>
      </c>
      <c r="P550" s="105"/>
      <c r="Q550"/>
    </row>
    <row r="551" spans="1:17" ht="18" hidden="1">
      <c r="A551" s="112">
        <v>20170400005</v>
      </c>
      <c r="B551" s="113">
        <f>VLOOKUP(A:A,[2]振替CD変換!B:C,2,FALSE)</f>
        <v>20170400005</v>
      </c>
      <c r="C551" s="112" t="s">
        <v>875</v>
      </c>
      <c r="D551" s="112" t="s">
        <v>361</v>
      </c>
      <c r="E551" s="112" t="s">
        <v>1144</v>
      </c>
      <c r="F551" s="112" t="s">
        <v>907</v>
      </c>
      <c r="G551" s="114">
        <v>137</v>
      </c>
      <c r="H551" s="94" t="s">
        <v>869</v>
      </c>
      <c r="I551" s="94">
        <v>1</v>
      </c>
      <c r="J551" s="94" t="s">
        <v>870</v>
      </c>
      <c r="K551" s="94" t="s">
        <v>869</v>
      </c>
      <c r="M551" s="115">
        <f t="shared" si="8"/>
        <v>0</v>
      </c>
      <c r="O551" s="104" t="s">
        <v>871</v>
      </c>
      <c r="P551" s="105"/>
      <c r="Q551"/>
    </row>
    <row r="552" spans="1:17" ht="18" hidden="1">
      <c r="A552" s="112">
        <v>20170400006</v>
      </c>
      <c r="B552" s="113">
        <f>VLOOKUP(A:A,[2]振替CD変換!B:C,2,FALSE)</f>
        <v>20170400006</v>
      </c>
      <c r="C552" s="112" t="s">
        <v>875</v>
      </c>
      <c r="D552" s="112" t="s">
        <v>796</v>
      </c>
      <c r="E552" s="112" t="s">
        <v>1145</v>
      </c>
      <c r="F552" s="112" t="s">
        <v>907</v>
      </c>
      <c r="G552" s="114">
        <v>490</v>
      </c>
      <c r="H552" s="94" t="s">
        <v>869</v>
      </c>
      <c r="I552" s="94">
        <v>1</v>
      </c>
      <c r="J552" s="94" t="s">
        <v>870</v>
      </c>
      <c r="K552" s="94" t="s">
        <v>869</v>
      </c>
      <c r="M552" s="115">
        <f t="shared" si="8"/>
        <v>0</v>
      </c>
      <c r="O552" s="104" t="s">
        <v>871</v>
      </c>
      <c r="P552" s="105"/>
      <c r="Q552"/>
    </row>
    <row r="553" spans="1:17" ht="18" hidden="1">
      <c r="A553" s="112">
        <v>20170400007</v>
      </c>
      <c r="B553" s="113">
        <f>VLOOKUP(A:A,[2]振替CD変換!B:C,2,FALSE)</f>
        <v>20170400007</v>
      </c>
      <c r="C553" s="112" t="s">
        <v>875</v>
      </c>
      <c r="D553" s="112" t="s">
        <v>363</v>
      </c>
      <c r="E553" s="112" t="s">
        <v>1146</v>
      </c>
      <c r="F553" s="112" t="s">
        <v>907</v>
      </c>
      <c r="G553" s="114">
        <v>192</v>
      </c>
      <c r="H553" s="94" t="s">
        <v>869</v>
      </c>
      <c r="I553" s="94">
        <v>1</v>
      </c>
      <c r="J553" s="94" t="s">
        <v>870</v>
      </c>
      <c r="K553" s="94" t="s">
        <v>869</v>
      </c>
      <c r="M553" s="115">
        <f t="shared" si="8"/>
        <v>0</v>
      </c>
      <c r="O553" s="104" t="s">
        <v>871</v>
      </c>
      <c r="P553" s="105"/>
      <c r="Q553"/>
    </row>
    <row r="554" spans="1:17" ht="18" hidden="1">
      <c r="A554" s="112">
        <v>20170400008</v>
      </c>
      <c r="B554" s="113">
        <f>VLOOKUP(A:A,[2]振替CD変換!B:C,2,FALSE)</f>
        <v>20170400008</v>
      </c>
      <c r="C554" s="112" t="s">
        <v>875</v>
      </c>
      <c r="D554" s="112" t="s">
        <v>364</v>
      </c>
      <c r="E554" s="112" t="s">
        <v>1144</v>
      </c>
      <c r="F554" s="112" t="s">
        <v>907</v>
      </c>
      <c r="G554" s="114">
        <v>217</v>
      </c>
      <c r="H554" s="94" t="s">
        <v>869</v>
      </c>
      <c r="I554" s="94">
        <v>1</v>
      </c>
      <c r="J554" s="94" t="s">
        <v>870</v>
      </c>
      <c r="K554" s="94" t="s">
        <v>869</v>
      </c>
      <c r="M554" s="115">
        <f t="shared" si="8"/>
        <v>0</v>
      </c>
      <c r="O554" s="104" t="s">
        <v>871</v>
      </c>
      <c r="P554" s="105"/>
      <c r="Q554"/>
    </row>
    <row r="555" spans="1:17" ht="18" hidden="1">
      <c r="A555" s="112">
        <v>20170400009</v>
      </c>
      <c r="B555" s="113">
        <f>VLOOKUP(A:A,[2]振替CD変換!B:C,2,FALSE)</f>
        <v>20170400009</v>
      </c>
      <c r="C555" s="112" t="s">
        <v>875</v>
      </c>
      <c r="D555" s="112" t="s">
        <v>797</v>
      </c>
      <c r="E555" s="112" t="s">
        <v>1145</v>
      </c>
      <c r="F555" s="112" t="s">
        <v>907</v>
      </c>
      <c r="G555" s="114">
        <v>287</v>
      </c>
      <c r="H555" s="94" t="s">
        <v>869</v>
      </c>
      <c r="I555" s="94">
        <v>1</v>
      </c>
      <c r="J555" s="94" t="s">
        <v>870</v>
      </c>
      <c r="K555" s="94" t="s">
        <v>869</v>
      </c>
      <c r="M555" s="115">
        <f t="shared" si="8"/>
        <v>0</v>
      </c>
      <c r="O555" s="104" t="s">
        <v>871</v>
      </c>
      <c r="P555" s="105"/>
      <c r="Q555"/>
    </row>
    <row r="556" spans="1:17" ht="18" hidden="1">
      <c r="A556" s="112">
        <v>20170500008</v>
      </c>
      <c r="B556" s="113">
        <f>VLOOKUP(A:A,[2]振替CD変換!B:C,2,FALSE)</f>
        <v>20170500008</v>
      </c>
      <c r="C556" s="112" t="s">
        <v>875</v>
      </c>
      <c r="D556" s="112" t="s">
        <v>651</v>
      </c>
      <c r="E556" s="112" t="s">
        <v>882</v>
      </c>
      <c r="F556" s="112" t="s">
        <v>900</v>
      </c>
      <c r="G556" s="114">
        <v>133</v>
      </c>
      <c r="H556" s="94" t="s">
        <v>869</v>
      </c>
      <c r="I556" s="94">
        <v>3</v>
      </c>
      <c r="J556" s="94" t="s">
        <v>901</v>
      </c>
      <c r="K556" s="94" t="s">
        <v>869</v>
      </c>
      <c r="M556" s="115">
        <f t="shared" si="8"/>
        <v>0</v>
      </c>
      <c r="O556" s="104" t="s">
        <v>871</v>
      </c>
      <c r="P556" s="105"/>
      <c r="Q556"/>
    </row>
    <row r="557" spans="1:17" ht="18" hidden="1">
      <c r="A557" s="112">
        <v>20171000004</v>
      </c>
      <c r="B557" s="113">
        <f>VLOOKUP(A:A,[2]振替CD変換!B:C,2,FALSE)</f>
        <v>20171000004</v>
      </c>
      <c r="C557" s="112" t="s">
        <v>875</v>
      </c>
      <c r="D557" s="112" t="s">
        <v>799</v>
      </c>
      <c r="E557" s="112" t="s">
        <v>1145</v>
      </c>
      <c r="F557" s="112" t="s">
        <v>907</v>
      </c>
      <c r="G557" s="114">
        <v>437</v>
      </c>
      <c r="H557" s="94" t="s">
        <v>869</v>
      </c>
      <c r="I557" s="94">
        <v>1</v>
      </c>
      <c r="J557" s="94" t="s">
        <v>870</v>
      </c>
      <c r="K557" s="94" t="s">
        <v>869</v>
      </c>
      <c r="M557" s="115">
        <f t="shared" si="8"/>
        <v>0</v>
      </c>
      <c r="O557" s="104" t="s">
        <v>871</v>
      </c>
      <c r="P557" s="105"/>
      <c r="Q557"/>
    </row>
    <row r="558" spans="1:17" ht="18" hidden="1">
      <c r="A558" s="112">
        <v>20171000005</v>
      </c>
      <c r="B558" s="113">
        <f>VLOOKUP(A:A,[2]振替CD変換!B:C,2,FALSE)</f>
        <v>20171000005</v>
      </c>
      <c r="C558" s="112" t="s">
        <v>875</v>
      </c>
      <c r="D558" s="112" t="s">
        <v>370</v>
      </c>
      <c r="E558" s="112" t="s">
        <v>882</v>
      </c>
      <c r="F558" s="112" t="s">
        <v>907</v>
      </c>
      <c r="G558" s="114">
        <v>171</v>
      </c>
      <c r="H558" s="94" t="s">
        <v>869</v>
      </c>
      <c r="I558" s="94">
        <v>1</v>
      </c>
      <c r="J558" s="94" t="s">
        <v>870</v>
      </c>
      <c r="K558" s="94" t="s">
        <v>869</v>
      </c>
      <c r="M558" s="115">
        <f t="shared" si="8"/>
        <v>0</v>
      </c>
      <c r="O558" s="104" t="s">
        <v>871</v>
      </c>
      <c r="P558" s="105"/>
      <c r="Q558"/>
    </row>
    <row r="559" spans="1:17" ht="18" hidden="1">
      <c r="A559" s="112">
        <v>20171000006</v>
      </c>
      <c r="B559" s="113">
        <f>VLOOKUP(A:A,[2]振替CD変換!B:C,2,FALSE)</f>
        <v>20171000006</v>
      </c>
      <c r="C559" s="112" t="s">
        <v>875</v>
      </c>
      <c r="D559" s="112" t="s">
        <v>371</v>
      </c>
      <c r="E559" s="112" t="s">
        <v>1144</v>
      </c>
      <c r="F559" s="112" t="s">
        <v>907</v>
      </c>
      <c r="G559" s="114">
        <v>24</v>
      </c>
      <c r="H559" s="94" t="s">
        <v>869</v>
      </c>
      <c r="I559" s="94">
        <v>1</v>
      </c>
      <c r="J559" s="94" t="s">
        <v>870</v>
      </c>
      <c r="K559" s="94" t="s">
        <v>869</v>
      </c>
      <c r="M559" s="115">
        <f t="shared" si="8"/>
        <v>0</v>
      </c>
      <c r="O559" s="104" t="s">
        <v>871</v>
      </c>
      <c r="P559" s="105"/>
      <c r="Q559"/>
    </row>
    <row r="560" spans="1:17" ht="18" hidden="1">
      <c r="A560" s="112">
        <v>20171000008</v>
      </c>
      <c r="B560" s="113">
        <f>VLOOKUP(A:A,[2]振替CD変換!B:C,2,FALSE)</f>
        <v>20171000008</v>
      </c>
      <c r="C560" s="112" t="s">
        <v>875</v>
      </c>
      <c r="D560" s="112" t="s">
        <v>372</v>
      </c>
      <c r="E560" s="112" t="s">
        <v>882</v>
      </c>
      <c r="F560" s="112" t="s">
        <v>1065</v>
      </c>
      <c r="G560" s="114">
        <v>59</v>
      </c>
      <c r="H560" s="94" t="s">
        <v>869</v>
      </c>
      <c r="I560" s="94">
        <v>1</v>
      </c>
      <c r="J560" s="94" t="s">
        <v>870</v>
      </c>
      <c r="K560" s="94" t="s">
        <v>869</v>
      </c>
      <c r="M560" s="115">
        <f t="shared" si="8"/>
        <v>0</v>
      </c>
      <c r="O560" s="104" t="s">
        <v>871</v>
      </c>
      <c r="P560" s="105"/>
      <c r="Q560"/>
    </row>
    <row r="561" spans="1:17" ht="18" hidden="1">
      <c r="A561" s="112">
        <v>20171000009</v>
      </c>
      <c r="B561" s="113">
        <f>VLOOKUP(A:A,[2]振替CD変換!B:C,2,FALSE)</f>
        <v>20171000009</v>
      </c>
      <c r="C561" s="112" t="s">
        <v>875</v>
      </c>
      <c r="D561" s="112" t="s">
        <v>800</v>
      </c>
      <c r="E561" s="112" t="s">
        <v>882</v>
      </c>
      <c r="F561" s="112" t="s">
        <v>1065</v>
      </c>
      <c r="G561" s="114">
        <v>61</v>
      </c>
      <c r="H561" s="94" t="s">
        <v>869</v>
      </c>
      <c r="I561" s="94">
        <v>1</v>
      </c>
      <c r="J561" s="94" t="s">
        <v>870</v>
      </c>
      <c r="K561" s="94" t="s">
        <v>869</v>
      </c>
      <c r="M561" s="115">
        <f t="shared" si="8"/>
        <v>0</v>
      </c>
      <c r="O561" s="104" t="s">
        <v>871</v>
      </c>
      <c r="P561" s="105"/>
      <c r="Q561"/>
    </row>
    <row r="562" spans="1:17" ht="18" hidden="1">
      <c r="A562" s="112">
        <v>20171000010</v>
      </c>
      <c r="B562" s="113">
        <f>VLOOKUP(A:A,[2]振替CD変換!B:C,2,FALSE)</f>
        <v>20171000010</v>
      </c>
      <c r="C562" s="112" t="s">
        <v>875</v>
      </c>
      <c r="D562" s="112" t="s">
        <v>801</v>
      </c>
      <c r="E562" s="112" t="s">
        <v>882</v>
      </c>
      <c r="F562" s="112" t="s">
        <v>1065</v>
      </c>
      <c r="G562" s="114">
        <v>62</v>
      </c>
      <c r="H562" s="94" t="s">
        <v>869</v>
      </c>
      <c r="I562" s="94">
        <v>1</v>
      </c>
      <c r="J562" s="94" t="s">
        <v>870</v>
      </c>
      <c r="K562" s="94" t="s">
        <v>869</v>
      </c>
      <c r="M562" s="115">
        <f t="shared" si="8"/>
        <v>0</v>
      </c>
      <c r="O562" s="104" t="s">
        <v>871</v>
      </c>
      <c r="P562" s="105"/>
      <c r="Q562"/>
    </row>
    <row r="563" spans="1:17" ht="18" hidden="1">
      <c r="A563" s="112">
        <v>20180100007</v>
      </c>
      <c r="B563" s="113">
        <f>VLOOKUP(A:A,[2]振替CD変換!B:C,2,FALSE)</f>
        <v>20180100007</v>
      </c>
      <c r="C563" s="112" t="s">
        <v>875</v>
      </c>
      <c r="D563" s="112" t="s">
        <v>657</v>
      </c>
      <c r="E563" s="112" t="s">
        <v>882</v>
      </c>
      <c r="F563" s="112" t="s">
        <v>907</v>
      </c>
      <c r="G563" s="114">
        <v>142</v>
      </c>
      <c r="H563" s="94" t="s">
        <v>1070</v>
      </c>
      <c r="I563" s="94">
        <v>1</v>
      </c>
      <c r="J563" s="94" t="s">
        <v>870</v>
      </c>
      <c r="K563" s="94" t="s">
        <v>869</v>
      </c>
      <c r="M563" s="115">
        <f t="shared" si="8"/>
        <v>0</v>
      </c>
      <c r="O563" s="104" t="s">
        <v>871</v>
      </c>
      <c r="P563" s="105"/>
      <c r="Q563"/>
    </row>
    <row r="564" spans="1:17" ht="18" hidden="1">
      <c r="A564" s="112">
        <v>20180100008</v>
      </c>
      <c r="B564" s="113">
        <f>VLOOKUP(A:A,[2]振替CD変換!B:C,2,FALSE)</f>
        <v>20180100008</v>
      </c>
      <c r="C564" s="112" t="s">
        <v>875</v>
      </c>
      <c r="D564" s="112" t="s">
        <v>658</v>
      </c>
      <c r="E564" s="112" t="s">
        <v>882</v>
      </c>
      <c r="F564" s="112" t="s">
        <v>907</v>
      </c>
      <c r="G564" s="114">
        <v>53</v>
      </c>
      <c r="H564" s="94" t="s">
        <v>1070</v>
      </c>
      <c r="I564" s="94">
        <v>1</v>
      </c>
      <c r="J564" s="94" t="s">
        <v>870</v>
      </c>
      <c r="K564" s="94" t="s">
        <v>869</v>
      </c>
      <c r="M564" s="115">
        <f t="shared" si="8"/>
        <v>0</v>
      </c>
      <c r="O564" s="104" t="s">
        <v>871</v>
      </c>
      <c r="P564" s="105"/>
      <c r="Q564"/>
    </row>
    <row r="565" spans="1:17" ht="18" hidden="1">
      <c r="A565" s="112">
        <v>20180100009</v>
      </c>
      <c r="B565" s="113">
        <f>VLOOKUP(A:A,[2]振替CD変換!B:C,2,FALSE)</f>
        <v>20180100009</v>
      </c>
      <c r="C565" s="112" t="s">
        <v>875</v>
      </c>
      <c r="D565" s="112" t="s">
        <v>659</v>
      </c>
      <c r="E565" s="112" t="s">
        <v>882</v>
      </c>
      <c r="F565" s="112" t="s">
        <v>907</v>
      </c>
      <c r="G565" s="114">
        <v>82</v>
      </c>
      <c r="H565" s="94" t="s">
        <v>1070</v>
      </c>
      <c r="I565" s="94">
        <v>1</v>
      </c>
      <c r="J565" s="94" t="s">
        <v>870</v>
      </c>
      <c r="K565" s="94" t="s">
        <v>869</v>
      </c>
      <c r="M565" s="115">
        <f t="shared" si="8"/>
        <v>0</v>
      </c>
      <c r="O565" s="104" t="s">
        <v>871</v>
      </c>
      <c r="P565" s="105"/>
      <c r="Q565"/>
    </row>
    <row r="566" spans="1:17" ht="18" hidden="1">
      <c r="A566" s="112">
        <v>20180200006</v>
      </c>
      <c r="B566" s="113">
        <f>VLOOKUP(A:A,[2]振替CD変換!B:C,2,FALSE)</f>
        <v>20180200006</v>
      </c>
      <c r="C566" s="112" t="s">
        <v>875</v>
      </c>
      <c r="D566" s="112" t="s">
        <v>660</v>
      </c>
      <c r="E566" s="112" t="s">
        <v>1143</v>
      </c>
      <c r="F566" s="112" t="s">
        <v>907</v>
      </c>
      <c r="G566" s="114">
        <v>1730</v>
      </c>
      <c r="H566" s="94" t="s">
        <v>869</v>
      </c>
      <c r="I566" s="94">
        <v>1</v>
      </c>
      <c r="J566" s="94" t="s">
        <v>870</v>
      </c>
      <c r="K566" s="94" t="s">
        <v>869</v>
      </c>
      <c r="M566" s="115">
        <f t="shared" si="8"/>
        <v>0</v>
      </c>
      <c r="O566" s="104" t="s">
        <v>871</v>
      </c>
      <c r="P566" s="105"/>
      <c r="Q566"/>
    </row>
    <row r="567" spans="1:17" ht="18" hidden="1">
      <c r="A567" s="112">
        <v>20180200007</v>
      </c>
      <c r="B567" s="113">
        <f>VLOOKUP(A:A,[2]振替CD変換!B:C,2,FALSE)</f>
        <v>20180200007</v>
      </c>
      <c r="C567" s="112" t="s">
        <v>875</v>
      </c>
      <c r="D567" s="112" t="s">
        <v>661</v>
      </c>
      <c r="E567" s="112" t="s">
        <v>1143</v>
      </c>
      <c r="F567" s="112" t="s">
        <v>907</v>
      </c>
      <c r="G567" s="114">
        <v>1565</v>
      </c>
      <c r="H567" s="94" t="s">
        <v>869</v>
      </c>
      <c r="I567" s="94">
        <v>1</v>
      </c>
      <c r="J567" s="94" t="s">
        <v>870</v>
      </c>
      <c r="K567" s="94" t="s">
        <v>869</v>
      </c>
      <c r="M567" s="115">
        <f t="shared" si="8"/>
        <v>0</v>
      </c>
      <c r="O567" s="104" t="s">
        <v>871</v>
      </c>
      <c r="P567" s="105"/>
      <c r="Q567"/>
    </row>
    <row r="568" spans="1:17" ht="18">
      <c r="A568" s="112">
        <v>20180200009</v>
      </c>
      <c r="B568" s="113">
        <f>VLOOKUP(A:A,[2]振替CD変換!B:C,2,FALSE)</f>
        <v>20180200009</v>
      </c>
      <c r="C568" s="112" t="s">
        <v>875</v>
      </c>
      <c r="D568" s="112" t="s">
        <v>1300</v>
      </c>
      <c r="E568" s="112" t="s">
        <v>882</v>
      </c>
      <c r="F568" s="112" t="s">
        <v>1069</v>
      </c>
      <c r="G568" s="114">
        <v>1068</v>
      </c>
      <c r="H568" s="94" t="s">
        <v>1070</v>
      </c>
      <c r="I568" s="94">
        <v>6</v>
      </c>
      <c r="J568" s="94" t="s">
        <v>1071</v>
      </c>
      <c r="K568" s="94" t="s">
        <v>1071</v>
      </c>
      <c r="L568" s="116">
        <f>VLOOKUP(B:B,[2]販促物単価マスタ202505!A:C,3,FALSE)</f>
        <v>3.5</v>
      </c>
      <c r="M568" s="115">
        <f t="shared" si="8"/>
        <v>3738</v>
      </c>
      <c r="O568" s="104"/>
      <c r="P568" s="105"/>
      <c r="Q568"/>
    </row>
    <row r="569" spans="1:17" ht="18" hidden="1">
      <c r="A569" s="112">
        <v>20180200045</v>
      </c>
      <c r="B569" s="113">
        <f>VLOOKUP(A:A,[2]振替CD変換!B:C,2,FALSE)</f>
        <v>20180200045</v>
      </c>
      <c r="C569" s="112" t="s">
        <v>875</v>
      </c>
      <c r="D569" s="112" t="s">
        <v>662</v>
      </c>
      <c r="E569" s="112" t="s">
        <v>882</v>
      </c>
      <c r="F569" s="112" t="s">
        <v>900</v>
      </c>
      <c r="G569" s="114">
        <v>72</v>
      </c>
      <c r="H569" s="94" t="s">
        <v>869</v>
      </c>
      <c r="I569" s="94">
        <v>3</v>
      </c>
      <c r="J569" s="94" t="s">
        <v>901</v>
      </c>
      <c r="K569" s="94" t="s">
        <v>869</v>
      </c>
      <c r="M569" s="115">
        <f t="shared" si="8"/>
        <v>0</v>
      </c>
      <c r="O569" s="104" t="s">
        <v>871</v>
      </c>
      <c r="P569" s="105"/>
      <c r="Q569"/>
    </row>
    <row r="570" spans="1:17" ht="18" hidden="1">
      <c r="A570" s="112">
        <v>20180200096</v>
      </c>
      <c r="B570" s="113">
        <f>VLOOKUP(A:A,[2]振替CD変換!B:C,2,FALSE)</f>
        <v>20180200096</v>
      </c>
      <c r="C570" s="112" t="s">
        <v>875</v>
      </c>
      <c r="D570" s="112" t="s">
        <v>664</v>
      </c>
      <c r="E570" s="112" t="s">
        <v>882</v>
      </c>
      <c r="F570" s="112" t="s">
        <v>900</v>
      </c>
      <c r="G570" s="114">
        <v>49</v>
      </c>
      <c r="H570" s="94" t="s">
        <v>869</v>
      </c>
      <c r="I570" s="94">
        <v>3</v>
      </c>
      <c r="J570" s="94" t="s">
        <v>901</v>
      </c>
      <c r="K570" s="94" t="s">
        <v>869</v>
      </c>
      <c r="M570" s="115">
        <f t="shared" si="8"/>
        <v>0</v>
      </c>
      <c r="O570" s="104" t="s">
        <v>871</v>
      </c>
      <c r="P570" s="105"/>
      <c r="Q570"/>
    </row>
    <row r="571" spans="1:17" ht="18" hidden="1">
      <c r="A571" s="112">
        <v>20180300016</v>
      </c>
      <c r="B571" s="113">
        <f>VLOOKUP(A:A,[2]振替CD変換!B:C,2,FALSE)</f>
        <v>20180300016</v>
      </c>
      <c r="C571" s="112" t="s">
        <v>875</v>
      </c>
      <c r="D571" s="112" t="s">
        <v>665</v>
      </c>
      <c r="E571" s="112" t="s">
        <v>1167</v>
      </c>
      <c r="F571" s="112" t="s">
        <v>868</v>
      </c>
      <c r="G571" s="114">
        <v>103</v>
      </c>
      <c r="H571" s="94" t="s">
        <v>869</v>
      </c>
      <c r="I571" s="94">
        <v>3</v>
      </c>
      <c r="J571" s="94" t="s">
        <v>901</v>
      </c>
      <c r="K571" s="94" t="s">
        <v>869</v>
      </c>
      <c r="M571" s="115">
        <f t="shared" si="8"/>
        <v>0</v>
      </c>
      <c r="O571" s="104" t="s">
        <v>871</v>
      </c>
      <c r="P571" s="105"/>
      <c r="Q571"/>
    </row>
    <row r="572" spans="1:17" ht="18" hidden="1">
      <c r="A572" s="112">
        <v>20180300017</v>
      </c>
      <c r="B572" s="113">
        <f>VLOOKUP(A:A,[2]振替CD変換!B:C,2,FALSE)</f>
        <v>20180300017</v>
      </c>
      <c r="C572" s="112" t="s">
        <v>875</v>
      </c>
      <c r="D572" s="112" t="s">
        <v>666</v>
      </c>
      <c r="E572" s="112" t="s">
        <v>1167</v>
      </c>
      <c r="F572" s="112" t="s">
        <v>868</v>
      </c>
      <c r="G572" s="114">
        <v>97</v>
      </c>
      <c r="H572" s="94" t="s">
        <v>869</v>
      </c>
      <c r="I572" s="94">
        <v>3</v>
      </c>
      <c r="J572" s="94" t="s">
        <v>901</v>
      </c>
      <c r="K572" s="94" t="s">
        <v>869</v>
      </c>
      <c r="M572" s="115">
        <f t="shared" si="8"/>
        <v>0</v>
      </c>
      <c r="O572" s="104" t="s">
        <v>871</v>
      </c>
      <c r="P572" s="105"/>
      <c r="Q572"/>
    </row>
    <row r="573" spans="1:17" ht="18" hidden="1">
      <c r="A573" s="112">
        <v>20180300018</v>
      </c>
      <c r="B573" s="113">
        <f>VLOOKUP(A:A,[2]振替CD変換!B:C,2,FALSE)</f>
        <v>20180300018</v>
      </c>
      <c r="C573" s="112" t="s">
        <v>875</v>
      </c>
      <c r="D573" s="112" t="s">
        <v>667</v>
      </c>
      <c r="E573" s="112" t="s">
        <v>1167</v>
      </c>
      <c r="F573" s="112" t="s">
        <v>868</v>
      </c>
      <c r="G573" s="114">
        <v>117</v>
      </c>
      <c r="H573" s="94" t="s">
        <v>869</v>
      </c>
      <c r="I573" s="94">
        <v>3</v>
      </c>
      <c r="J573" s="94" t="s">
        <v>901</v>
      </c>
      <c r="K573" s="94" t="s">
        <v>869</v>
      </c>
      <c r="M573" s="115">
        <f t="shared" si="8"/>
        <v>0</v>
      </c>
      <c r="O573" s="104" t="s">
        <v>871</v>
      </c>
      <c r="P573" s="105"/>
      <c r="Q573"/>
    </row>
    <row r="574" spans="1:17" ht="18" hidden="1">
      <c r="A574" s="112">
        <v>20180300019</v>
      </c>
      <c r="B574" s="113">
        <f>VLOOKUP(A:A,[2]振替CD変換!B:C,2,FALSE)</f>
        <v>20180300019</v>
      </c>
      <c r="C574" s="112" t="s">
        <v>875</v>
      </c>
      <c r="D574" s="112" t="s">
        <v>668</v>
      </c>
      <c r="E574" s="112" t="s">
        <v>1167</v>
      </c>
      <c r="F574" s="112" t="s">
        <v>868</v>
      </c>
      <c r="G574" s="114">
        <v>89</v>
      </c>
      <c r="H574" s="94" t="s">
        <v>869</v>
      </c>
      <c r="I574" s="94">
        <v>3</v>
      </c>
      <c r="J574" s="94" t="s">
        <v>901</v>
      </c>
      <c r="K574" s="94" t="s">
        <v>869</v>
      </c>
      <c r="M574" s="115">
        <f t="shared" si="8"/>
        <v>0</v>
      </c>
      <c r="O574" s="104" t="s">
        <v>871</v>
      </c>
      <c r="P574" s="105"/>
      <c r="Q574"/>
    </row>
    <row r="575" spans="1:17" ht="18" hidden="1">
      <c r="A575" s="112">
        <v>20180300020</v>
      </c>
      <c r="B575" s="113">
        <f>VLOOKUP(A:A,[2]振替CD変換!B:C,2,FALSE)</f>
        <v>20180300020</v>
      </c>
      <c r="C575" s="112" t="s">
        <v>875</v>
      </c>
      <c r="D575" s="112" t="s">
        <v>669</v>
      </c>
      <c r="E575" s="112" t="s">
        <v>1167</v>
      </c>
      <c r="F575" s="112" t="s">
        <v>868</v>
      </c>
      <c r="G575" s="114">
        <v>40</v>
      </c>
      <c r="H575" s="94" t="s">
        <v>869</v>
      </c>
      <c r="I575" s="94">
        <v>3</v>
      </c>
      <c r="J575" s="94" t="s">
        <v>901</v>
      </c>
      <c r="K575" s="94" t="s">
        <v>869</v>
      </c>
      <c r="M575" s="115">
        <f t="shared" si="8"/>
        <v>0</v>
      </c>
      <c r="O575" s="104" t="s">
        <v>871</v>
      </c>
      <c r="P575" s="105"/>
      <c r="Q575"/>
    </row>
    <row r="576" spans="1:17" ht="18" hidden="1">
      <c r="A576" s="112">
        <v>20180500120</v>
      </c>
      <c r="B576" s="113">
        <f>VLOOKUP(A:A,[2]振替CD変換!B:C,2,FALSE)</f>
        <v>20180500120</v>
      </c>
      <c r="C576" s="112" t="s">
        <v>875</v>
      </c>
      <c r="D576" s="112" t="s">
        <v>671</v>
      </c>
      <c r="E576" s="112" t="s">
        <v>882</v>
      </c>
      <c r="F576" s="112" t="s">
        <v>900</v>
      </c>
      <c r="G576" s="114">
        <v>94</v>
      </c>
      <c r="H576" s="94" t="s">
        <v>869</v>
      </c>
      <c r="I576" s="94">
        <v>3</v>
      </c>
      <c r="J576" s="94" t="s">
        <v>901</v>
      </c>
      <c r="K576" s="94" t="s">
        <v>869</v>
      </c>
      <c r="M576" s="115">
        <f t="shared" si="8"/>
        <v>0</v>
      </c>
      <c r="O576" s="104" t="s">
        <v>871</v>
      </c>
      <c r="P576" s="105"/>
      <c r="Q576"/>
    </row>
    <row r="577" spans="1:17" ht="18" hidden="1">
      <c r="A577" s="112">
        <v>20190400027</v>
      </c>
      <c r="B577" s="113">
        <f>VLOOKUP(A:A,[2]振替CD変換!B:C,2,FALSE)</f>
        <v>20190400027</v>
      </c>
      <c r="C577" s="112" t="s">
        <v>875</v>
      </c>
      <c r="D577" s="112" t="s">
        <v>682</v>
      </c>
      <c r="E577" s="112" t="s">
        <v>882</v>
      </c>
      <c r="F577" s="112" t="s">
        <v>1065</v>
      </c>
      <c r="G577" s="114">
        <v>133</v>
      </c>
      <c r="H577" s="94" t="s">
        <v>869</v>
      </c>
      <c r="I577" s="94">
        <v>1</v>
      </c>
      <c r="J577" s="94" t="s">
        <v>870</v>
      </c>
      <c r="K577" s="94" t="s">
        <v>869</v>
      </c>
      <c r="M577" s="115">
        <f t="shared" si="8"/>
        <v>0</v>
      </c>
      <c r="O577" s="104" t="s">
        <v>871</v>
      </c>
      <c r="P577" s="105"/>
      <c r="Q577"/>
    </row>
    <row r="578" spans="1:17" ht="18">
      <c r="A578" s="112">
        <v>20190600053</v>
      </c>
      <c r="B578" s="113">
        <f>VLOOKUP(A:A,[2]振替CD変換!B:C,2,FALSE)</f>
        <v>20190600053</v>
      </c>
      <c r="C578" s="112" t="s">
        <v>875</v>
      </c>
      <c r="D578" s="112" t="s">
        <v>1301</v>
      </c>
      <c r="E578" s="112" t="s">
        <v>882</v>
      </c>
      <c r="F578" s="112" t="s">
        <v>1069</v>
      </c>
      <c r="G578" s="114">
        <v>206</v>
      </c>
      <c r="H578" s="94" t="s">
        <v>1070</v>
      </c>
      <c r="I578" s="94">
        <v>6</v>
      </c>
      <c r="J578" s="94" t="s">
        <v>1071</v>
      </c>
      <c r="K578" s="94" t="s">
        <v>1071</v>
      </c>
      <c r="L578" s="116">
        <f>VLOOKUP(B:B,[2]販促物単価マスタ202505!A:C,3,FALSE)</f>
        <v>6.12</v>
      </c>
      <c r="M578" s="115">
        <f t="shared" ref="M578:M641" si="9">G578*L578</f>
        <v>1260.72</v>
      </c>
      <c r="O578" s="104"/>
      <c r="P578" s="105"/>
      <c r="Q578"/>
    </row>
    <row r="579" spans="1:17" ht="18">
      <c r="A579" s="112">
        <v>20190600054</v>
      </c>
      <c r="B579" s="113">
        <f>VLOOKUP(A:A,[2]振替CD変換!B:C,2,FALSE)</f>
        <v>20190600054</v>
      </c>
      <c r="C579" s="112" t="s">
        <v>875</v>
      </c>
      <c r="D579" s="112" t="s">
        <v>1302</v>
      </c>
      <c r="E579" s="112" t="s">
        <v>882</v>
      </c>
      <c r="F579" s="112" t="s">
        <v>1069</v>
      </c>
      <c r="G579" s="114">
        <v>202</v>
      </c>
      <c r="H579" s="94" t="s">
        <v>1070</v>
      </c>
      <c r="I579" s="94">
        <v>6</v>
      </c>
      <c r="J579" s="94" t="s">
        <v>1071</v>
      </c>
      <c r="K579" s="94" t="s">
        <v>1071</v>
      </c>
      <c r="L579" s="116">
        <f>VLOOKUP(B:B,[2]販促物単価マスタ202505!A:C,3,FALSE)</f>
        <v>7.02</v>
      </c>
      <c r="M579" s="115">
        <f t="shared" si="9"/>
        <v>1418.04</v>
      </c>
      <c r="O579" s="104"/>
      <c r="P579" s="105"/>
      <c r="Q579"/>
    </row>
    <row r="580" spans="1:17" ht="18">
      <c r="A580" s="112">
        <v>20190600055</v>
      </c>
      <c r="B580" s="113">
        <f>VLOOKUP(A:A,[2]振替CD変換!B:C,2,FALSE)</f>
        <v>20190600055</v>
      </c>
      <c r="C580" s="112" t="s">
        <v>875</v>
      </c>
      <c r="D580" s="112" t="s">
        <v>1303</v>
      </c>
      <c r="E580" s="112" t="s">
        <v>882</v>
      </c>
      <c r="F580" s="112" t="s">
        <v>1069</v>
      </c>
      <c r="G580" s="114">
        <v>118</v>
      </c>
      <c r="H580" s="94" t="s">
        <v>1070</v>
      </c>
      <c r="I580" s="94">
        <v>6</v>
      </c>
      <c r="J580" s="94" t="s">
        <v>1071</v>
      </c>
      <c r="K580" s="94" t="s">
        <v>1071</v>
      </c>
      <c r="L580" s="116">
        <f>VLOOKUP(B:B,[2]販促物単価マスタ202505!A:C,3,FALSE)</f>
        <v>7.02</v>
      </c>
      <c r="M580" s="115">
        <f t="shared" si="9"/>
        <v>828.3599999999999</v>
      </c>
      <c r="O580" s="104"/>
      <c r="P580" s="105"/>
      <c r="Q580"/>
    </row>
    <row r="581" spans="1:17" ht="18">
      <c r="A581" s="112">
        <v>20190600056</v>
      </c>
      <c r="B581" s="113">
        <f>VLOOKUP(A:A,[2]振替CD変換!B:C,2,FALSE)</f>
        <v>20190600056</v>
      </c>
      <c r="C581" s="112" t="s">
        <v>875</v>
      </c>
      <c r="D581" s="112" t="s">
        <v>1304</v>
      </c>
      <c r="E581" s="112" t="s">
        <v>882</v>
      </c>
      <c r="F581" s="112" t="s">
        <v>1069</v>
      </c>
      <c r="G581" s="114">
        <v>134</v>
      </c>
      <c r="H581" s="94" t="s">
        <v>1070</v>
      </c>
      <c r="I581" s="94">
        <v>6</v>
      </c>
      <c r="J581" s="94" t="s">
        <v>1071</v>
      </c>
      <c r="K581" s="94" t="s">
        <v>1071</v>
      </c>
      <c r="L581" s="116">
        <f>VLOOKUP(B:B,[2]販促物単価マスタ202505!A:C,3,FALSE)</f>
        <v>6.72</v>
      </c>
      <c r="M581" s="115">
        <f t="shared" si="9"/>
        <v>900.48</v>
      </c>
      <c r="O581" s="104"/>
      <c r="P581" s="105"/>
      <c r="Q581"/>
    </row>
    <row r="582" spans="1:17" ht="18">
      <c r="A582" s="112">
        <v>20190600057</v>
      </c>
      <c r="B582" s="113">
        <f>VLOOKUP(A:A,[2]振替CD変換!B:C,2,FALSE)</f>
        <v>20190600057</v>
      </c>
      <c r="C582" s="112" t="s">
        <v>875</v>
      </c>
      <c r="D582" s="112" t="s">
        <v>1305</v>
      </c>
      <c r="E582" s="112" t="s">
        <v>882</v>
      </c>
      <c r="F582" s="112" t="s">
        <v>1069</v>
      </c>
      <c r="G582" s="114">
        <v>146</v>
      </c>
      <c r="H582" s="94" t="s">
        <v>1070</v>
      </c>
      <c r="I582" s="94">
        <v>6</v>
      </c>
      <c r="J582" s="94" t="s">
        <v>1071</v>
      </c>
      <c r="K582" s="94" t="s">
        <v>1071</v>
      </c>
      <c r="L582" s="116">
        <f>VLOOKUP(B:B,[2]販促物単価マスタ202505!A:C,3,FALSE)</f>
        <v>6.72</v>
      </c>
      <c r="M582" s="115">
        <f t="shared" si="9"/>
        <v>981.12</v>
      </c>
      <c r="O582" s="104"/>
      <c r="P582" s="105"/>
      <c r="Q582"/>
    </row>
    <row r="583" spans="1:17" ht="18">
      <c r="A583" s="112">
        <v>20190600058</v>
      </c>
      <c r="B583" s="113">
        <f>VLOOKUP(A:A,[2]振替CD変換!B:C,2,FALSE)</f>
        <v>20190600058</v>
      </c>
      <c r="C583" s="112" t="s">
        <v>875</v>
      </c>
      <c r="D583" s="112" t="s">
        <v>1306</v>
      </c>
      <c r="E583" s="112" t="s">
        <v>882</v>
      </c>
      <c r="F583" s="112" t="s">
        <v>1069</v>
      </c>
      <c r="G583" s="114">
        <v>24</v>
      </c>
      <c r="H583" s="94" t="s">
        <v>1070</v>
      </c>
      <c r="I583" s="94">
        <v>6</v>
      </c>
      <c r="J583" s="94" t="s">
        <v>1071</v>
      </c>
      <c r="K583" s="94" t="s">
        <v>1071</v>
      </c>
      <c r="L583" s="116">
        <f>VLOOKUP(B:B,[2]販促物単価マスタ202505!A:C,3,FALSE)</f>
        <v>6.72</v>
      </c>
      <c r="M583" s="115">
        <f t="shared" si="9"/>
        <v>161.28</v>
      </c>
      <c r="O583" s="104"/>
      <c r="P583" s="105"/>
      <c r="Q583"/>
    </row>
    <row r="584" spans="1:17" ht="18">
      <c r="A584" s="112">
        <v>20190600059</v>
      </c>
      <c r="B584" s="113">
        <f>VLOOKUP(A:A,[2]振替CD変換!B:C,2,FALSE)</f>
        <v>20190600059</v>
      </c>
      <c r="C584" s="112" t="s">
        <v>875</v>
      </c>
      <c r="D584" s="112" t="s">
        <v>1307</v>
      </c>
      <c r="E584" s="112" t="s">
        <v>882</v>
      </c>
      <c r="F584" s="112" t="s">
        <v>1069</v>
      </c>
      <c r="G584" s="114">
        <v>114</v>
      </c>
      <c r="H584" s="94" t="s">
        <v>1070</v>
      </c>
      <c r="I584" s="94">
        <v>6</v>
      </c>
      <c r="J584" s="94" t="s">
        <v>1071</v>
      </c>
      <c r="K584" s="94" t="s">
        <v>1071</v>
      </c>
      <c r="L584" s="116">
        <f>VLOOKUP(B:B,[2]販促物単価マスタ202505!A:C,3,FALSE)</f>
        <v>7.47</v>
      </c>
      <c r="M584" s="115">
        <f t="shared" si="9"/>
        <v>851.57999999999993</v>
      </c>
      <c r="O584" s="104"/>
      <c r="P584" s="105"/>
      <c r="Q584"/>
    </row>
    <row r="585" spans="1:17" ht="18">
      <c r="A585" s="112">
        <v>20190900037</v>
      </c>
      <c r="B585" s="113">
        <f>VLOOKUP(A:A,[2]振替CD変換!B:C,2,FALSE)</f>
        <v>20190900037</v>
      </c>
      <c r="C585" s="112" t="s">
        <v>875</v>
      </c>
      <c r="D585" s="112" t="s">
        <v>1308</v>
      </c>
      <c r="E585" s="112" t="s">
        <v>882</v>
      </c>
      <c r="F585" s="112" t="s">
        <v>1069</v>
      </c>
      <c r="G585" s="114">
        <v>141</v>
      </c>
      <c r="H585" s="94" t="s">
        <v>1070</v>
      </c>
      <c r="I585" s="94">
        <v>6</v>
      </c>
      <c r="J585" s="94" t="s">
        <v>1071</v>
      </c>
      <c r="K585" s="94" t="s">
        <v>1071</v>
      </c>
      <c r="L585" s="116">
        <f>VLOOKUP(B:B,[2]販促物単価マスタ202505!A:C,3,FALSE)</f>
        <v>9.6999999999999993</v>
      </c>
      <c r="M585" s="115">
        <f t="shared" si="9"/>
        <v>1367.6999999999998</v>
      </c>
      <c r="O585" s="104"/>
      <c r="P585" s="105"/>
      <c r="Q585"/>
    </row>
    <row r="586" spans="1:17" ht="18">
      <c r="A586" s="112">
        <v>20191000005</v>
      </c>
      <c r="B586" s="113">
        <f>VLOOKUP(A:A,[2]振替CD変換!B:C,2,FALSE)</f>
        <v>20191000005</v>
      </c>
      <c r="C586" s="112" t="s">
        <v>875</v>
      </c>
      <c r="D586" s="112" t="s">
        <v>1309</v>
      </c>
      <c r="E586" s="112" t="s">
        <v>882</v>
      </c>
      <c r="F586" s="112" t="s">
        <v>934</v>
      </c>
      <c r="G586" s="114">
        <v>4611</v>
      </c>
      <c r="H586" s="94" t="s">
        <v>1070</v>
      </c>
      <c r="I586" s="94">
        <v>6</v>
      </c>
      <c r="J586" s="94" t="s">
        <v>1071</v>
      </c>
      <c r="K586" s="94" t="s">
        <v>1071</v>
      </c>
      <c r="L586" s="116">
        <f>VLOOKUP(B:B,[2]販促物単価マスタ202505!A:C,3,FALSE)</f>
        <v>0</v>
      </c>
      <c r="M586" s="115">
        <f t="shared" si="9"/>
        <v>0</v>
      </c>
      <c r="O586" s="104"/>
      <c r="P586" s="105"/>
      <c r="Q586"/>
    </row>
    <row r="587" spans="1:17" ht="18" hidden="1">
      <c r="A587" s="112">
        <v>20191000010</v>
      </c>
      <c r="B587" s="113">
        <f>VLOOKUP(A:A,[2]振替CD変換!B:C,2,FALSE)</f>
        <v>20191000010</v>
      </c>
      <c r="C587" s="112" t="s">
        <v>875</v>
      </c>
      <c r="D587" s="112" t="s">
        <v>1196</v>
      </c>
      <c r="E587" s="112" t="s">
        <v>1197</v>
      </c>
      <c r="F587" s="112" t="s">
        <v>1198</v>
      </c>
      <c r="G587" s="114">
        <v>1003</v>
      </c>
      <c r="H587" s="94" t="s">
        <v>1070</v>
      </c>
      <c r="I587" s="94">
        <v>4</v>
      </c>
      <c r="J587" s="94" t="s">
        <v>1177</v>
      </c>
      <c r="K587" s="94" t="s">
        <v>869</v>
      </c>
      <c r="M587" s="115">
        <f t="shared" si="9"/>
        <v>0</v>
      </c>
      <c r="O587" s="104" t="s">
        <v>871</v>
      </c>
      <c r="P587" s="105"/>
      <c r="Q587"/>
    </row>
    <row r="588" spans="1:17" ht="18" hidden="1">
      <c r="A588" s="112">
        <v>20191200088</v>
      </c>
      <c r="B588" s="113">
        <f>VLOOKUP(A:A,[2]振替CD変換!B:C,2,FALSE)</f>
        <v>20191200088</v>
      </c>
      <c r="C588" s="112" t="s">
        <v>875</v>
      </c>
      <c r="D588" s="112" t="s">
        <v>687</v>
      </c>
      <c r="E588" s="112" t="s">
        <v>882</v>
      </c>
      <c r="F588" s="112" t="s">
        <v>868</v>
      </c>
      <c r="G588" s="114">
        <v>156</v>
      </c>
      <c r="H588" s="94" t="s">
        <v>1070</v>
      </c>
      <c r="I588" s="94">
        <v>1</v>
      </c>
      <c r="J588" s="94" t="s">
        <v>870</v>
      </c>
      <c r="K588" s="94" t="s">
        <v>869</v>
      </c>
      <c r="M588" s="115">
        <f t="shared" si="9"/>
        <v>0</v>
      </c>
      <c r="O588" s="104" t="s">
        <v>871</v>
      </c>
      <c r="P588" s="105"/>
      <c r="Q588"/>
    </row>
    <row r="589" spans="1:17" ht="18">
      <c r="A589" s="112">
        <v>20200200053</v>
      </c>
      <c r="B589" s="113">
        <f>VLOOKUP(A:A,[2]振替CD変換!B:C,2,FALSE)</f>
        <v>20200200053</v>
      </c>
      <c r="C589" s="112" t="s">
        <v>875</v>
      </c>
      <c r="D589" s="112" t="s">
        <v>1310</v>
      </c>
      <c r="E589" s="112" t="s">
        <v>882</v>
      </c>
      <c r="F589" s="112" t="s">
        <v>1069</v>
      </c>
      <c r="G589" s="114">
        <v>239</v>
      </c>
      <c r="H589" s="94" t="s">
        <v>1070</v>
      </c>
      <c r="I589" s="94">
        <v>6</v>
      </c>
      <c r="J589" s="94" t="s">
        <v>1071</v>
      </c>
      <c r="K589" s="94" t="s">
        <v>1071</v>
      </c>
      <c r="L589" s="116">
        <f>VLOOKUP(B:B,[2]販促物単価マスタ202505!A:C,3,FALSE)</f>
        <v>28.83</v>
      </c>
      <c r="M589" s="115">
        <f t="shared" si="9"/>
        <v>6890.37</v>
      </c>
      <c r="O589" s="104"/>
      <c r="P589" s="105"/>
      <c r="Q589"/>
    </row>
    <row r="590" spans="1:17" ht="18" hidden="1">
      <c r="A590" s="112">
        <v>20200400002</v>
      </c>
      <c r="B590" s="113">
        <f>VLOOKUP(A:A,[2]振替CD変換!B:C,2,FALSE)</f>
        <v>20200400002</v>
      </c>
      <c r="C590" s="112" t="s">
        <v>875</v>
      </c>
      <c r="D590" s="112" t="s">
        <v>1203</v>
      </c>
      <c r="E590" s="112" t="s">
        <v>882</v>
      </c>
      <c r="F590" s="112" t="s">
        <v>1065</v>
      </c>
      <c r="G590" s="114">
        <v>195</v>
      </c>
      <c r="H590" s="94" t="s">
        <v>1070</v>
      </c>
      <c r="I590" s="94">
        <v>4</v>
      </c>
      <c r="J590" s="94" t="s">
        <v>1177</v>
      </c>
      <c r="K590" s="94" t="s">
        <v>869</v>
      </c>
      <c r="M590" s="115">
        <f t="shared" si="9"/>
        <v>0</v>
      </c>
      <c r="O590" s="104" t="s">
        <v>871</v>
      </c>
      <c r="P590" s="105"/>
      <c r="Q590"/>
    </row>
    <row r="591" spans="1:17" ht="18">
      <c r="A591" s="112">
        <v>20201200011</v>
      </c>
      <c r="B591" s="113">
        <f>VLOOKUP(A:A,[2]振替CD変換!B:C,2,FALSE)</f>
        <v>20201200011</v>
      </c>
      <c r="C591" s="112" t="s">
        <v>875</v>
      </c>
      <c r="D591" s="112" t="s">
        <v>1311</v>
      </c>
      <c r="E591" s="112" t="s">
        <v>882</v>
      </c>
      <c r="F591" s="112" t="s">
        <v>1069</v>
      </c>
      <c r="G591" s="114">
        <v>121</v>
      </c>
      <c r="H591" s="94" t="s">
        <v>1070</v>
      </c>
      <c r="I591" s="94">
        <v>6</v>
      </c>
      <c r="J591" s="94" t="s">
        <v>1071</v>
      </c>
      <c r="K591" s="94" t="s">
        <v>1071</v>
      </c>
      <c r="L591" s="116">
        <f>VLOOKUP(B:B,[2]販促物単価マスタ202505!A:C,3,FALSE)</f>
        <v>8.5</v>
      </c>
      <c r="M591" s="115">
        <f t="shared" si="9"/>
        <v>1028.5</v>
      </c>
      <c r="O591" s="104"/>
      <c r="P591" s="105"/>
      <c r="Q591"/>
    </row>
    <row r="592" spans="1:17" ht="18" hidden="1">
      <c r="A592" s="112">
        <v>20210200051</v>
      </c>
      <c r="B592" s="113">
        <f>VLOOKUP(A:A,[2]振替CD変換!B:C,2,FALSE)</f>
        <v>20210200051</v>
      </c>
      <c r="C592" s="112" t="s">
        <v>875</v>
      </c>
      <c r="D592" s="112" t="s">
        <v>1209</v>
      </c>
      <c r="E592" s="112" t="s">
        <v>882</v>
      </c>
      <c r="F592" s="112" t="s">
        <v>907</v>
      </c>
      <c r="G592" s="114">
        <v>65</v>
      </c>
      <c r="H592" s="94" t="s">
        <v>1070</v>
      </c>
      <c r="I592" s="94">
        <v>1</v>
      </c>
      <c r="J592" s="94" t="s">
        <v>870</v>
      </c>
      <c r="K592" s="94" t="s">
        <v>869</v>
      </c>
      <c r="M592" s="115">
        <f t="shared" si="9"/>
        <v>0</v>
      </c>
      <c r="O592" s="104" t="s">
        <v>871</v>
      </c>
      <c r="P592" s="105"/>
      <c r="Q592"/>
    </row>
    <row r="593" spans="1:17" ht="18">
      <c r="A593" s="112">
        <v>20210800003</v>
      </c>
      <c r="B593" s="113">
        <f>VLOOKUP(A:A,[2]振替CD変換!B:C,2,FALSE)</f>
        <v>20210800003</v>
      </c>
      <c r="C593" s="112" t="s">
        <v>875</v>
      </c>
      <c r="D593" s="112" t="s">
        <v>1312</v>
      </c>
      <c r="E593" s="112" t="s">
        <v>882</v>
      </c>
      <c r="F593" s="112" t="s">
        <v>1069</v>
      </c>
      <c r="G593" s="114">
        <v>306</v>
      </c>
      <c r="H593" s="94" t="s">
        <v>1070</v>
      </c>
      <c r="I593" s="94">
        <v>6</v>
      </c>
      <c r="J593" s="94" t="s">
        <v>1071</v>
      </c>
      <c r="K593" s="94" t="s">
        <v>1071</v>
      </c>
      <c r="L593" s="116">
        <f>VLOOKUP(B:B,[2]販促物単価マスタ202505!A:C,3,FALSE)</f>
        <v>0</v>
      </c>
      <c r="M593" s="115">
        <f t="shared" si="9"/>
        <v>0</v>
      </c>
      <c r="O593" s="104"/>
      <c r="P593" s="105"/>
      <c r="Q593"/>
    </row>
    <row r="594" spans="1:17" ht="18">
      <c r="A594" s="112">
        <v>20210900036</v>
      </c>
      <c r="B594" s="113">
        <f>VLOOKUP(A:A,[2]振替CD変換!B:C,2,FALSE)</f>
        <v>20210900036</v>
      </c>
      <c r="C594" s="112" t="s">
        <v>875</v>
      </c>
      <c r="D594" s="112" t="s">
        <v>1313</v>
      </c>
      <c r="E594" s="112" t="s">
        <v>882</v>
      </c>
      <c r="F594" s="112" t="s">
        <v>1069</v>
      </c>
      <c r="G594" s="114">
        <v>26</v>
      </c>
      <c r="H594" s="94" t="s">
        <v>1070</v>
      </c>
      <c r="I594" s="94">
        <v>6</v>
      </c>
      <c r="J594" s="94" t="s">
        <v>1071</v>
      </c>
      <c r="K594" s="94" t="s">
        <v>1071</v>
      </c>
      <c r="L594" s="116">
        <f>VLOOKUP(B:B,[2]販促物単価マスタ202505!A:C,3,FALSE)</f>
        <v>20</v>
      </c>
      <c r="M594" s="115">
        <f t="shared" si="9"/>
        <v>520</v>
      </c>
      <c r="O594" s="104"/>
      <c r="P594" s="105"/>
      <c r="Q594"/>
    </row>
    <row r="595" spans="1:17" ht="18">
      <c r="A595" s="112">
        <v>20211000012</v>
      </c>
      <c r="B595" s="113">
        <f>VLOOKUP(A:A,[2]振替CD変換!B:C,2,FALSE)</f>
        <v>20211000012</v>
      </c>
      <c r="C595" s="112" t="s">
        <v>875</v>
      </c>
      <c r="D595" s="112" t="s">
        <v>1314</v>
      </c>
      <c r="E595" s="112" t="s">
        <v>882</v>
      </c>
      <c r="F595" s="112" t="s">
        <v>1077</v>
      </c>
      <c r="G595" s="114">
        <v>3030</v>
      </c>
      <c r="H595" s="94" t="s">
        <v>1070</v>
      </c>
      <c r="I595" s="94">
        <v>6</v>
      </c>
      <c r="J595" s="94" t="s">
        <v>1071</v>
      </c>
      <c r="K595" s="94" t="s">
        <v>1071</v>
      </c>
      <c r="L595" s="116">
        <f>VLOOKUP(B:B,[2]販促物単価マスタ202505!A:C,3,FALSE)</f>
        <v>100</v>
      </c>
      <c r="M595" s="115">
        <f t="shared" si="9"/>
        <v>303000</v>
      </c>
      <c r="O595" s="104"/>
      <c r="P595" s="105"/>
      <c r="Q595"/>
    </row>
    <row r="596" spans="1:17" ht="18" hidden="1">
      <c r="A596" s="112">
        <v>20211000062</v>
      </c>
      <c r="B596" s="113">
        <f>VLOOKUP(A:A,[2]振替CD変換!B:C,2,FALSE)</f>
        <v>20211000062</v>
      </c>
      <c r="C596" s="112" t="s">
        <v>875</v>
      </c>
      <c r="D596" s="112" t="s">
        <v>701</v>
      </c>
      <c r="E596" s="112" t="s">
        <v>1215</v>
      </c>
      <c r="F596" s="112" t="s">
        <v>907</v>
      </c>
      <c r="G596" s="114">
        <v>53</v>
      </c>
      <c r="H596" s="94" t="s">
        <v>869</v>
      </c>
      <c r="I596" s="94">
        <v>2</v>
      </c>
      <c r="J596" s="94" t="s">
        <v>1066</v>
      </c>
      <c r="K596" s="94" t="s">
        <v>869</v>
      </c>
      <c r="M596" s="115">
        <f t="shared" si="9"/>
        <v>0</v>
      </c>
      <c r="O596" s="104" t="s">
        <v>871</v>
      </c>
      <c r="P596" s="105"/>
      <c r="Q596"/>
    </row>
    <row r="597" spans="1:17" ht="18">
      <c r="A597" s="112">
        <v>20211200013</v>
      </c>
      <c r="B597" s="113">
        <f>VLOOKUP(A:A,[2]振替CD変換!B:C,2,FALSE)</f>
        <v>20211200013</v>
      </c>
      <c r="C597" s="112" t="s">
        <v>875</v>
      </c>
      <c r="D597" s="112" t="s">
        <v>1315</v>
      </c>
      <c r="E597" s="112" t="s">
        <v>882</v>
      </c>
      <c r="F597" s="112" t="s">
        <v>1069</v>
      </c>
      <c r="G597" s="114">
        <v>43</v>
      </c>
      <c r="H597" s="94" t="s">
        <v>1070</v>
      </c>
      <c r="I597" s="94">
        <v>6</v>
      </c>
      <c r="J597" s="94" t="s">
        <v>1071</v>
      </c>
      <c r="K597" s="94" t="s">
        <v>1071</v>
      </c>
      <c r="L597" s="116">
        <f>VLOOKUP(B:B,[2]販促物単価マスタ202505!A:C,3,FALSE)</f>
        <v>20</v>
      </c>
      <c r="M597" s="115">
        <f t="shared" si="9"/>
        <v>860</v>
      </c>
      <c r="O597" s="104"/>
      <c r="P597" s="105"/>
      <c r="Q597"/>
    </row>
    <row r="598" spans="1:17" ht="18" hidden="1">
      <c r="A598" s="112">
        <v>20220100037</v>
      </c>
      <c r="B598" s="113">
        <f>VLOOKUP(A:A,[2]振替CD変換!B:C,2,FALSE)</f>
        <v>20220100037</v>
      </c>
      <c r="C598" s="112" t="s">
        <v>875</v>
      </c>
      <c r="D598" s="112" t="s">
        <v>1218</v>
      </c>
      <c r="E598" s="112" t="s">
        <v>1167</v>
      </c>
      <c r="F598" s="112" t="s">
        <v>868</v>
      </c>
      <c r="G598" s="114">
        <v>298</v>
      </c>
      <c r="H598" s="94" t="s">
        <v>869</v>
      </c>
      <c r="I598" s="94">
        <v>3</v>
      </c>
      <c r="J598" s="94" t="s">
        <v>901</v>
      </c>
      <c r="K598" s="94" t="s">
        <v>869</v>
      </c>
      <c r="M598" s="115">
        <f t="shared" si="9"/>
        <v>0</v>
      </c>
      <c r="O598" s="104" t="s">
        <v>871</v>
      </c>
      <c r="P598" s="105"/>
      <c r="Q598"/>
    </row>
    <row r="599" spans="1:17" ht="18">
      <c r="A599" s="112">
        <v>20220400034</v>
      </c>
      <c r="B599" s="113">
        <f>VLOOKUP(A:A,[2]振替CD変換!B:C,2,FALSE)</f>
        <v>20220400034</v>
      </c>
      <c r="C599" s="112" t="s">
        <v>875</v>
      </c>
      <c r="D599" s="112" t="s">
        <v>1316</v>
      </c>
      <c r="E599" s="112" t="s">
        <v>882</v>
      </c>
      <c r="F599" s="112" t="s">
        <v>1069</v>
      </c>
      <c r="G599" s="114">
        <v>1140</v>
      </c>
      <c r="H599" s="94" t="s">
        <v>1070</v>
      </c>
      <c r="I599" s="94">
        <v>6</v>
      </c>
      <c r="J599" s="94" t="s">
        <v>1071</v>
      </c>
      <c r="K599" s="94" t="s">
        <v>1071</v>
      </c>
      <c r="L599" s="116">
        <f>VLOOKUP(B:B,[2]販促物単価マスタ202505!A:C,3,FALSE)</f>
        <v>120</v>
      </c>
      <c r="M599" s="115">
        <f t="shared" si="9"/>
        <v>136800</v>
      </c>
      <c r="O599" s="104"/>
      <c r="P599" s="105"/>
      <c r="Q599"/>
    </row>
    <row r="600" spans="1:17" ht="18" hidden="1">
      <c r="A600" s="112">
        <v>20220500001</v>
      </c>
      <c r="B600" s="113">
        <f>VLOOKUP(A:A,[2]振替CD変換!B:C,2,FALSE)</f>
        <v>20220500001</v>
      </c>
      <c r="C600" s="112" t="s">
        <v>875</v>
      </c>
      <c r="D600" s="112" t="s">
        <v>713</v>
      </c>
      <c r="E600" s="112" t="s">
        <v>882</v>
      </c>
      <c r="F600" s="112" t="s">
        <v>868</v>
      </c>
      <c r="G600" s="114">
        <v>75</v>
      </c>
      <c r="H600" s="94" t="s">
        <v>869</v>
      </c>
      <c r="I600" s="94">
        <v>3</v>
      </c>
      <c r="J600" s="94" t="s">
        <v>901</v>
      </c>
      <c r="K600" s="94" t="s">
        <v>869</v>
      </c>
      <c r="M600" s="115">
        <f t="shared" si="9"/>
        <v>0</v>
      </c>
      <c r="O600" s="104" t="s">
        <v>871</v>
      </c>
      <c r="P600" s="105"/>
      <c r="Q600"/>
    </row>
    <row r="601" spans="1:17" ht="18" hidden="1">
      <c r="A601" s="112">
        <v>20220500005</v>
      </c>
      <c r="B601" s="113">
        <f>VLOOKUP(A:A,[2]振替CD変換!B:C,2,FALSE)</f>
        <v>20220500005</v>
      </c>
      <c r="C601" s="112" t="s">
        <v>875</v>
      </c>
      <c r="D601" s="112" t="s">
        <v>1317</v>
      </c>
      <c r="E601" s="112" t="s">
        <v>882</v>
      </c>
      <c r="F601" s="112" t="s">
        <v>907</v>
      </c>
      <c r="G601" s="114">
        <v>7</v>
      </c>
      <c r="H601" s="94" t="s">
        <v>1070</v>
      </c>
      <c r="I601" s="94">
        <v>4</v>
      </c>
      <c r="J601" s="94" t="s">
        <v>1177</v>
      </c>
      <c r="K601" s="94" t="s">
        <v>883</v>
      </c>
      <c r="M601" s="115">
        <f t="shared" si="9"/>
        <v>0</v>
      </c>
      <c r="O601" s="104" t="s">
        <v>871</v>
      </c>
      <c r="P601" s="105"/>
      <c r="Q601"/>
    </row>
    <row r="602" spans="1:17" ht="18">
      <c r="A602" s="112">
        <v>20221100033</v>
      </c>
      <c r="B602" s="113">
        <f>VLOOKUP(A:A,[2]振替CD変換!B:C,2,FALSE)</f>
        <v>20221100033</v>
      </c>
      <c r="C602" s="112" t="s">
        <v>875</v>
      </c>
      <c r="D602" s="112" t="s">
        <v>1318</v>
      </c>
      <c r="E602" s="112" t="s">
        <v>882</v>
      </c>
      <c r="F602" s="112" t="s">
        <v>1069</v>
      </c>
      <c r="G602" s="114">
        <v>142</v>
      </c>
      <c r="H602" s="94" t="s">
        <v>1070</v>
      </c>
      <c r="I602" s="94">
        <v>6</v>
      </c>
      <c r="J602" s="94" t="s">
        <v>1071</v>
      </c>
      <c r="K602" s="94" t="s">
        <v>1071</v>
      </c>
      <c r="L602" s="116">
        <f>VLOOKUP(B:B,[2]販促物単価マスタ202505!A:C,3,FALSE)</f>
        <v>9.92</v>
      </c>
      <c r="M602" s="115">
        <f t="shared" si="9"/>
        <v>1408.64</v>
      </c>
      <c r="O602" s="104"/>
      <c r="P602" s="105"/>
      <c r="Q602"/>
    </row>
    <row r="603" spans="1:17" ht="18">
      <c r="A603" s="112">
        <v>20221100034</v>
      </c>
      <c r="B603" s="113">
        <f>VLOOKUP(A:A,[2]振替CD変換!B:C,2,FALSE)</f>
        <v>20221100034</v>
      </c>
      <c r="C603" s="112" t="s">
        <v>875</v>
      </c>
      <c r="D603" s="112" t="s">
        <v>1319</v>
      </c>
      <c r="E603" s="112" t="s">
        <v>882</v>
      </c>
      <c r="F603" s="112" t="s">
        <v>1069</v>
      </c>
      <c r="G603" s="114">
        <v>780</v>
      </c>
      <c r="H603" s="94" t="s">
        <v>1070</v>
      </c>
      <c r="I603" s="94">
        <v>6</v>
      </c>
      <c r="J603" s="94" t="s">
        <v>1071</v>
      </c>
      <c r="K603" s="94" t="s">
        <v>1071</v>
      </c>
      <c r="L603" s="116">
        <f>VLOOKUP(B:B,[2]販促物単価マスタ202505!A:C,3,FALSE)</f>
        <v>9.92</v>
      </c>
      <c r="M603" s="115">
        <f t="shared" si="9"/>
        <v>7737.6</v>
      </c>
      <c r="O603" s="104"/>
      <c r="P603" s="105"/>
      <c r="Q603"/>
    </row>
    <row r="604" spans="1:17" ht="18">
      <c r="A604" s="112">
        <v>20221100036</v>
      </c>
      <c r="B604" s="113">
        <f>VLOOKUP(A:A,[2]振替CD変換!B:C,2,FALSE)</f>
        <v>20221100036</v>
      </c>
      <c r="C604" s="112" t="s">
        <v>875</v>
      </c>
      <c r="D604" s="112" t="s">
        <v>1320</v>
      </c>
      <c r="E604" s="112" t="s">
        <v>882</v>
      </c>
      <c r="F604" s="112" t="s">
        <v>1069</v>
      </c>
      <c r="G604" s="114">
        <v>1136</v>
      </c>
      <c r="H604" s="94" t="s">
        <v>1070</v>
      </c>
      <c r="I604" s="94">
        <v>6</v>
      </c>
      <c r="J604" s="94" t="s">
        <v>1071</v>
      </c>
      <c r="K604" s="94" t="s">
        <v>1071</v>
      </c>
      <c r="L604" s="116">
        <f>VLOOKUP(B:B,[2]販促物単価マスタ202505!A:C,3,FALSE)</f>
        <v>9.92</v>
      </c>
      <c r="M604" s="115">
        <f t="shared" si="9"/>
        <v>11269.12</v>
      </c>
      <c r="O604" s="104"/>
      <c r="P604" s="105"/>
      <c r="Q604"/>
    </row>
    <row r="605" spans="1:17" ht="18">
      <c r="A605" s="112">
        <v>20221100037</v>
      </c>
      <c r="B605" s="113">
        <f>VLOOKUP(A:A,[2]振替CD変換!B:C,2,FALSE)</f>
        <v>20221100037</v>
      </c>
      <c r="C605" s="112" t="s">
        <v>875</v>
      </c>
      <c r="D605" s="112" t="s">
        <v>1321</v>
      </c>
      <c r="E605" s="112" t="s">
        <v>882</v>
      </c>
      <c r="F605" s="112" t="s">
        <v>1069</v>
      </c>
      <c r="G605" s="114">
        <v>252</v>
      </c>
      <c r="H605" s="94" t="s">
        <v>1070</v>
      </c>
      <c r="I605" s="94">
        <v>6</v>
      </c>
      <c r="J605" s="94" t="s">
        <v>1071</v>
      </c>
      <c r="K605" s="94" t="s">
        <v>1071</v>
      </c>
      <c r="L605" s="116">
        <f>VLOOKUP(B:B,[2]販促物単価マスタ202505!A:C,3,FALSE)</f>
        <v>9.92</v>
      </c>
      <c r="M605" s="115">
        <f t="shared" si="9"/>
        <v>2499.84</v>
      </c>
      <c r="O605" s="104"/>
      <c r="P605" s="105"/>
      <c r="Q605"/>
    </row>
    <row r="606" spans="1:17" ht="18">
      <c r="A606" s="112">
        <v>20221100038</v>
      </c>
      <c r="B606" s="113">
        <f>VLOOKUP(A:A,[2]振替CD変換!B:C,2,FALSE)</f>
        <v>20221100038</v>
      </c>
      <c r="C606" s="112" t="s">
        <v>875</v>
      </c>
      <c r="D606" s="112" t="s">
        <v>1322</v>
      </c>
      <c r="E606" s="112" t="s">
        <v>882</v>
      </c>
      <c r="F606" s="112" t="s">
        <v>1069</v>
      </c>
      <c r="G606" s="114">
        <v>2285</v>
      </c>
      <c r="H606" s="94" t="s">
        <v>1070</v>
      </c>
      <c r="I606" s="94">
        <v>6</v>
      </c>
      <c r="J606" s="94" t="s">
        <v>1071</v>
      </c>
      <c r="K606" s="94" t="s">
        <v>1071</v>
      </c>
      <c r="L606" s="116">
        <f>VLOOKUP(B:B,[2]販促物単価マスタ202505!A:C,3,FALSE)</f>
        <v>9.92</v>
      </c>
      <c r="M606" s="115">
        <f t="shared" si="9"/>
        <v>22667.200000000001</v>
      </c>
      <c r="O606" s="104"/>
      <c r="P606" s="105"/>
      <c r="Q606"/>
    </row>
    <row r="607" spans="1:17" ht="18">
      <c r="A607" s="112">
        <v>20221100039</v>
      </c>
      <c r="B607" s="113">
        <f>VLOOKUP(A:A,[2]振替CD変換!B:C,2,FALSE)</f>
        <v>20221100039</v>
      </c>
      <c r="C607" s="112" t="s">
        <v>875</v>
      </c>
      <c r="D607" s="112" t="s">
        <v>1323</v>
      </c>
      <c r="E607" s="112" t="s">
        <v>882</v>
      </c>
      <c r="F607" s="112" t="s">
        <v>1069</v>
      </c>
      <c r="G607" s="114">
        <v>125</v>
      </c>
      <c r="H607" s="94" t="s">
        <v>1070</v>
      </c>
      <c r="I607" s="94">
        <v>6</v>
      </c>
      <c r="J607" s="94" t="s">
        <v>1071</v>
      </c>
      <c r="K607" s="94" t="s">
        <v>1071</v>
      </c>
      <c r="L607" s="116">
        <f>VLOOKUP(B:B,[2]販促物単価マスタ202505!A:C,3,FALSE)</f>
        <v>9.92</v>
      </c>
      <c r="M607" s="115">
        <f t="shared" si="9"/>
        <v>1240</v>
      </c>
      <c r="O607" s="104"/>
      <c r="P607" s="105"/>
      <c r="Q607"/>
    </row>
    <row r="608" spans="1:17" ht="18">
      <c r="A608" s="112">
        <v>20221100042</v>
      </c>
      <c r="B608" s="113">
        <f>VLOOKUP(A:A,[2]振替CD変換!B:C,2,FALSE)</f>
        <v>20221100042</v>
      </c>
      <c r="C608" s="112" t="s">
        <v>875</v>
      </c>
      <c r="D608" s="112" t="s">
        <v>1324</v>
      </c>
      <c r="E608" s="112" t="s">
        <v>882</v>
      </c>
      <c r="F608" s="112" t="s">
        <v>1069</v>
      </c>
      <c r="G608" s="114">
        <v>540</v>
      </c>
      <c r="H608" s="94" t="s">
        <v>1070</v>
      </c>
      <c r="I608" s="94">
        <v>6</v>
      </c>
      <c r="J608" s="94" t="s">
        <v>1071</v>
      </c>
      <c r="K608" s="94" t="s">
        <v>1071</v>
      </c>
      <c r="L608" s="116">
        <f>VLOOKUP(B:B,[2]販促物単価マスタ202505!A:C,3,FALSE)</f>
        <v>9.92</v>
      </c>
      <c r="M608" s="115">
        <f t="shared" si="9"/>
        <v>5356.8</v>
      </c>
      <c r="O608" s="104"/>
      <c r="P608" s="105"/>
      <c r="Q608"/>
    </row>
    <row r="609" spans="1:17" ht="18">
      <c r="A609" s="112">
        <v>20221100043</v>
      </c>
      <c r="B609" s="113">
        <f>VLOOKUP(A:A,[2]振替CD変換!B:C,2,FALSE)</f>
        <v>20221100043</v>
      </c>
      <c r="C609" s="112" t="s">
        <v>875</v>
      </c>
      <c r="D609" s="112" t="s">
        <v>1325</v>
      </c>
      <c r="E609" s="112" t="s">
        <v>882</v>
      </c>
      <c r="F609" s="112" t="s">
        <v>1069</v>
      </c>
      <c r="G609" s="114">
        <v>843</v>
      </c>
      <c r="H609" s="94" t="s">
        <v>1070</v>
      </c>
      <c r="I609" s="94">
        <v>6</v>
      </c>
      <c r="J609" s="94" t="s">
        <v>1071</v>
      </c>
      <c r="K609" s="94" t="s">
        <v>1071</v>
      </c>
      <c r="L609" s="116">
        <f>VLOOKUP(B:B,[2]販促物単価マスタ202505!A:C,3,FALSE)</f>
        <v>9.92</v>
      </c>
      <c r="M609" s="115">
        <f t="shared" si="9"/>
        <v>8362.56</v>
      </c>
      <c r="O609" s="104"/>
      <c r="P609" s="105"/>
      <c r="Q609"/>
    </row>
    <row r="610" spans="1:17" ht="18">
      <c r="A610" s="112">
        <v>20221100044</v>
      </c>
      <c r="B610" s="113">
        <f>VLOOKUP(A:A,[2]振替CD変換!B:C,2,FALSE)</f>
        <v>20221100044</v>
      </c>
      <c r="C610" s="112" t="s">
        <v>875</v>
      </c>
      <c r="D610" s="112" t="s">
        <v>1326</v>
      </c>
      <c r="E610" s="112" t="s">
        <v>882</v>
      </c>
      <c r="F610" s="112" t="s">
        <v>1069</v>
      </c>
      <c r="G610" s="114">
        <v>6559</v>
      </c>
      <c r="H610" s="94" t="s">
        <v>1070</v>
      </c>
      <c r="I610" s="94">
        <v>6</v>
      </c>
      <c r="J610" s="94" t="s">
        <v>1071</v>
      </c>
      <c r="K610" s="94" t="s">
        <v>1071</v>
      </c>
      <c r="L610" s="116">
        <f>VLOOKUP(B:B,[2]販促物単価マスタ202505!A:C,3,FALSE)</f>
        <v>9.92</v>
      </c>
      <c r="M610" s="115">
        <f t="shared" si="9"/>
        <v>65065.279999999999</v>
      </c>
      <c r="O610" s="104"/>
      <c r="P610" s="105"/>
      <c r="Q610"/>
    </row>
    <row r="611" spans="1:17" ht="18">
      <c r="A611" s="112">
        <v>20221100045</v>
      </c>
      <c r="B611" s="113">
        <f>VLOOKUP(A:A,[2]振替CD変換!B:C,2,FALSE)</f>
        <v>20221100045</v>
      </c>
      <c r="C611" s="112" t="s">
        <v>875</v>
      </c>
      <c r="D611" s="112" t="s">
        <v>1327</v>
      </c>
      <c r="E611" s="112" t="s">
        <v>882</v>
      </c>
      <c r="F611" s="112" t="s">
        <v>1069</v>
      </c>
      <c r="G611" s="114">
        <v>1116</v>
      </c>
      <c r="H611" s="94" t="s">
        <v>1070</v>
      </c>
      <c r="I611" s="94">
        <v>6</v>
      </c>
      <c r="J611" s="94" t="s">
        <v>1071</v>
      </c>
      <c r="K611" s="94" t="s">
        <v>1071</v>
      </c>
      <c r="L611" s="116">
        <f>VLOOKUP(B:B,[2]販促物単価マスタ202505!A:C,3,FALSE)</f>
        <v>10.87</v>
      </c>
      <c r="M611" s="115">
        <f t="shared" si="9"/>
        <v>12130.919999999998</v>
      </c>
      <c r="O611" s="104"/>
      <c r="P611" s="105"/>
      <c r="Q611"/>
    </row>
    <row r="612" spans="1:17" ht="18">
      <c r="A612" s="112">
        <v>20230200008</v>
      </c>
      <c r="B612" s="113">
        <f>VLOOKUP(A:A,[2]振替CD変換!B:C,2,FALSE)</f>
        <v>20230200008</v>
      </c>
      <c r="C612" s="112" t="s">
        <v>875</v>
      </c>
      <c r="D612" s="112" t="s">
        <v>1328</v>
      </c>
      <c r="E612" s="112" t="s">
        <v>882</v>
      </c>
      <c r="F612" s="112" t="s">
        <v>1069</v>
      </c>
      <c r="G612" s="114">
        <v>5502</v>
      </c>
      <c r="H612" s="94" t="s">
        <v>1070</v>
      </c>
      <c r="I612" s="94">
        <v>6</v>
      </c>
      <c r="J612" s="94" t="s">
        <v>1071</v>
      </c>
      <c r="K612" s="94" t="s">
        <v>1071</v>
      </c>
      <c r="L612" s="116">
        <f>VLOOKUP(B:B,[2]販促物単価マスタ202505!A:C,3,FALSE)</f>
        <v>6</v>
      </c>
      <c r="M612" s="115">
        <f t="shared" si="9"/>
        <v>33012</v>
      </c>
      <c r="O612" s="104"/>
      <c r="P612" s="105"/>
      <c r="Q612"/>
    </row>
    <row r="613" spans="1:17" ht="18" hidden="1">
      <c r="A613" s="112">
        <v>20230300006</v>
      </c>
      <c r="B613" s="113">
        <f>VLOOKUP(A:A,[2]振替CD変換!B:C,2,FALSE)</f>
        <v>20230300006</v>
      </c>
      <c r="C613" s="112" t="s">
        <v>875</v>
      </c>
      <c r="D613" s="112" t="s">
        <v>1226</v>
      </c>
      <c r="E613" s="112" t="s">
        <v>1227</v>
      </c>
      <c r="F613" s="112" t="s">
        <v>868</v>
      </c>
      <c r="G613" s="114">
        <v>4860</v>
      </c>
      <c r="H613" s="94" t="s">
        <v>869</v>
      </c>
      <c r="I613" s="94">
        <v>1</v>
      </c>
      <c r="J613" s="94" t="s">
        <v>870</v>
      </c>
      <c r="K613" s="94" t="s">
        <v>869</v>
      </c>
      <c r="M613" s="115">
        <f t="shared" si="9"/>
        <v>0</v>
      </c>
      <c r="O613" s="104" t="s">
        <v>871</v>
      </c>
      <c r="P613" s="105"/>
      <c r="Q613"/>
    </row>
    <row r="614" spans="1:17" ht="18">
      <c r="A614" s="112">
        <v>20230300043</v>
      </c>
      <c r="B614" s="113">
        <f>VLOOKUP(A:A,[2]振替CD変換!B:C,2,FALSE)</f>
        <v>20230300043</v>
      </c>
      <c r="C614" s="112" t="s">
        <v>875</v>
      </c>
      <c r="D614" s="112" t="s">
        <v>1329</v>
      </c>
      <c r="E614" s="112" t="s">
        <v>882</v>
      </c>
      <c r="F614" s="112" t="s">
        <v>1069</v>
      </c>
      <c r="G614" s="114">
        <v>1742</v>
      </c>
      <c r="H614" s="94" t="s">
        <v>1070</v>
      </c>
      <c r="I614" s="94">
        <v>6</v>
      </c>
      <c r="J614" s="94" t="s">
        <v>1071</v>
      </c>
      <c r="K614" s="94" t="s">
        <v>1071</v>
      </c>
      <c r="L614" s="116">
        <f>VLOOKUP(B:B,[2]販促物単価マスタ202505!A:C,3,FALSE)</f>
        <v>15.6</v>
      </c>
      <c r="M614" s="115">
        <f t="shared" si="9"/>
        <v>27175.200000000001</v>
      </c>
      <c r="O614" s="104"/>
      <c r="P614" s="105"/>
      <c r="Q614"/>
    </row>
    <row r="615" spans="1:17" ht="18">
      <c r="A615" s="112">
        <v>20230300044</v>
      </c>
      <c r="B615" s="113">
        <f>VLOOKUP(A:A,[2]振替CD変換!B:C,2,FALSE)</f>
        <v>20230300044</v>
      </c>
      <c r="C615" s="112" t="s">
        <v>875</v>
      </c>
      <c r="D615" s="112" t="s">
        <v>1330</v>
      </c>
      <c r="E615" s="112" t="s">
        <v>882</v>
      </c>
      <c r="F615" s="112" t="s">
        <v>1069</v>
      </c>
      <c r="G615" s="114">
        <v>985</v>
      </c>
      <c r="H615" s="94" t="s">
        <v>1070</v>
      </c>
      <c r="I615" s="94">
        <v>6</v>
      </c>
      <c r="J615" s="94" t="s">
        <v>1071</v>
      </c>
      <c r="K615" s="94" t="s">
        <v>1071</v>
      </c>
      <c r="L615" s="116">
        <f>VLOOKUP(B:B,[2]販促物単価マスタ202505!A:C,3,FALSE)</f>
        <v>15.6</v>
      </c>
      <c r="M615" s="115">
        <f t="shared" si="9"/>
        <v>15366</v>
      </c>
      <c r="O615" s="104"/>
      <c r="P615" s="105"/>
      <c r="Q615"/>
    </row>
    <row r="616" spans="1:17" ht="18">
      <c r="A616" s="112">
        <v>20230300045</v>
      </c>
      <c r="B616" s="113">
        <f>VLOOKUP(A:A,[2]振替CD変換!B:C,2,FALSE)</f>
        <v>20230300045</v>
      </c>
      <c r="C616" s="112" t="s">
        <v>875</v>
      </c>
      <c r="D616" s="112" t="s">
        <v>1331</v>
      </c>
      <c r="E616" s="112" t="s">
        <v>882</v>
      </c>
      <c r="F616" s="112" t="s">
        <v>1069</v>
      </c>
      <c r="G616" s="114">
        <v>223</v>
      </c>
      <c r="H616" s="94" t="s">
        <v>1070</v>
      </c>
      <c r="I616" s="94">
        <v>6</v>
      </c>
      <c r="J616" s="94" t="s">
        <v>1071</v>
      </c>
      <c r="K616" s="94" t="s">
        <v>1071</v>
      </c>
      <c r="L616" s="116">
        <f>VLOOKUP(B:B,[2]販促物単価マスタ202505!A:C,3,FALSE)</f>
        <v>15.6</v>
      </c>
      <c r="M616" s="115">
        <f t="shared" si="9"/>
        <v>3478.7999999999997</v>
      </c>
      <c r="O616" s="104"/>
      <c r="P616" s="105"/>
      <c r="Q616"/>
    </row>
    <row r="617" spans="1:17" ht="18">
      <c r="A617" s="112">
        <v>20230300046</v>
      </c>
      <c r="B617" s="113">
        <f>VLOOKUP(A:A,[2]振替CD変換!B:C,2,FALSE)</f>
        <v>20230300046</v>
      </c>
      <c r="C617" s="112" t="s">
        <v>875</v>
      </c>
      <c r="D617" s="112" t="s">
        <v>1332</v>
      </c>
      <c r="E617" s="112" t="s">
        <v>882</v>
      </c>
      <c r="F617" s="112" t="s">
        <v>1069</v>
      </c>
      <c r="G617" s="114">
        <v>96</v>
      </c>
      <c r="H617" s="94" t="s">
        <v>1070</v>
      </c>
      <c r="I617" s="94">
        <v>6</v>
      </c>
      <c r="J617" s="94" t="s">
        <v>1071</v>
      </c>
      <c r="K617" s="94" t="s">
        <v>1071</v>
      </c>
      <c r="L617" s="116">
        <f>VLOOKUP(B:B,[2]販促物単価マスタ202505!A:C,3,FALSE)</f>
        <v>15.6</v>
      </c>
      <c r="M617" s="115">
        <f t="shared" si="9"/>
        <v>1497.6</v>
      </c>
      <c r="O617" s="104"/>
      <c r="P617" s="105"/>
      <c r="Q617"/>
    </row>
    <row r="618" spans="1:17" ht="18">
      <c r="A618" s="112">
        <v>20230500025</v>
      </c>
      <c r="B618" s="113">
        <f>VLOOKUP(A:A,[2]振替CD変換!B:C,2,FALSE)</f>
        <v>20230500025</v>
      </c>
      <c r="C618" s="112" t="s">
        <v>875</v>
      </c>
      <c r="D618" s="112" t="s">
        <v>1333</v>
      </c>
      <c r="E618" s="112" t="s">
        <v>882</v>
      </c>
      <c r="F618" s="112" t="s">
        <v>1069</v>
      </c>
      <c r="G618" s="114">
        <v>176</v>
      </c>
      <c r="H618" s="94" t="s">
        <v>1070</v>
      </c>
      <c r="I618" s="94">
        <v>6</v>
      </c>
      <c r="J618" s="94" t="s">
        <v>1071</v>
      </c>
      <c r="K618" s="94" t="s">
        <v>1071</v>
      </c>
      <c r="L618" s="116">
        <f>VLOOKUP(B:B,[2]販促物単価マスタ202505!A:C,3,FALSE)</f>
        <v>13.866666666666667</v>
      </c>
      <c r="M618" s="115">
        <f t="shared" si="9"/>
        <v>2440.5333333333333</v>
      </c>
      <c r="O618" s="104"/>
      <c r="P618" s="105"/>
      <c r="Q618"/>
    </row>
    <row r="619" spans="1:17" ht="18">
      <c r="A619" s="112">
        <v>20230500026</v>
      </c>
      <c r="B619" s="113">
        <f>VLOOKUP(A:A,[2]振替CD変換!B:C,2,FALSE)</f>
        <v>20230500026</v>
      </c>
      <c r="C619" s="112" t="s">
        <v>875</v>
      </c>
      <c r="D619" s="112" t="s">
        <v>1334</v>
      </c>
      <c r="E619" s="112" t="s">
        <v>882</v>
      </c>
      <c r="F619" s="112" t="s">
        <v>1069</v>
      </c>
      <c r="G619" s="114">
        <v>1178</v>
      </c>
      <c r="H619" s="94" t="s">
        <v>1070</v>
      </c>
      <c r="I619" s="94">
        <v>6</v>
      </c>
      <c r="J619" s="94" t="s">
        <v>1071</v>
      </c>
      <c r="K619" s="94" t="s">
        <v>1071</v>
      </c>
      <c r="L619" s="116">
        <f>VLOOKUP(B:B,[2]販促物単価マスタ202505!A:C,3,FALSE)</f>
        <v>9.8800000000000008</v>
      </c>
      <c r="M619" s="115">
        <f t="shared" si="9"/>
        <v>11638.640000000001</v>
      </c>
      <c r="O619" s="104"/>
      <c r="P619" s="105"/>
      <c r="Q619"/>
    </row>
    <row r="620" spans="1:17" ht="18">
      <c r="A620" s="112">
        <v>20230500027</v>
      </c>
      <c r="B620" s="113">
        <f>VLOOKUP(A:A,[2]振替CD変換!B:C,2,FALSE)</f>
        <v>20230500027</v>
      </c>
      <c r="C620" s="112" t="s">
        <v>875</v>
      </c>
      <c r="D620" s="112" t="s">
        <v>1335</v>
      </c>
      <c r="E620" s="112" t="s">
        <v>882</v>
      </c>
      <c r="F620" s="112" t="s">
        <v>1069</v>
      </c>
      <c r="G620" s="114">
        <v>538</v>
      </c>
      <c r="H620" s="94" t="s">
        <v>1070</v>
      </c>
      <c r="I620" s="94">
        <v>6</v>
      </c>
      <c r="J620" s="94" t="s">
        <v>1071</v>
      </c>
      <c r="K620" s="94" t="s">
        <v>1071</v>
      </c>
      <c r="L620" s="116">
        <f>VLOOKUP(B:B,[2]販促物単価マスタ202505!A:C,3,FALSE)</f>
        <v>1.4035087719298245</v>
      </c>
      <c r="M620" s="115">
        <f t="shared" si="9"/>
        <v>755.08771929824559</v>
      </c>
      <c r="O620" s="104"/>
      <c r="P620" s="105"/>
      <c r="Q620"/>
    </row>
    <row r="621" spans="1:17" ht="18">
      <c r="A621" s="112">
        <v>20230500028</v>
      </c>
      <c r="B621" s="113">
        <f>VLOOKUP(A:A,[2]振替CD変換!B:C,2,FALSE)</f>
        <v>20230500028</v>
      </c>
      <c r="C621" s="112" t="s">
        <v>875</v>
      </c>
      <c r="D621" s="112" t="s">
        <v>1336</v>
      </c>
      <c r="E621" s="112" t="s">
        <v>882</v>
      </c>
      <c r="F621" s="112" t="s">
        <v>1069</v>
      </c>
      <c r="G621" s="114">
        <v>448</v>
      </c>
      <c r="H621" s="94" t="s">
        <v>1070</v>
      </c>
      <c r="I621" s="94">
        <v>6</v>
      </c>
      <c r="J621" s="94" t="s">
        <v>1071</v>
      </c>
      <c r="K621" s="94" t="s">
        <v>1071</v>
      </c>
      <c r="L621" s="116">
        <f>VLOOKUP(B:B,[2]販促物単価マスタ202505!A:C,3,FALSE)</f>
        <v>5.0750000000000002</v>
      </c>
      <c r="M621" s="115">
        <f t="shared" si="9"/>
        <v>2273.6</v>
      </c>
      <c r="O621" s="104"/>
      <c r="P621" s="105"/>
      <c r="Q621"/>
    </row>
    <row r="622" spans="1:17" ht="18">
      <c r="A622" s="112">
        <v>20230500095</v>
      </c>
      <c r="B622" s="113">
        <f>VLOOKUP(A:A,[2]振替CD変換!B:C,2,FALSE)</f>
        <v>20230500095</v>
      </c>
      <c r="C622" s="112" t="s">
        <v>875</v>
      </c>
      <c r="D622" s="112" t="s">
        <v>1337</v>
      </c>
      <c r="E622" s="112" t="s">
        <v>882</v>
      </c>
      <c r="F622" s="112" t="s">
        <v>1069</v>
      </c>
      <c r="G622" s="114">
        <v>660</v>
      </c>
      <c r="H622" s="94" t="s">
        <v>1070</v>
      </c>
      <c r="I622" s="94">
        <v>6</v>
      </c>
      <c r="J622" s="94" t="s">
        <v>1071</v>
      </c>
      <c r="K622" s="94" t="s">
        <v>1071</v>
      </c>
      <c r="L622" s="116">
        <f>VLOOKUP(B:B,[2]販促物単価マスタ202505!A:C,3,FALSE)</f>
        <v>31.789473684210527</v>
      </c>
      <c r="M622" s="115">
        <f t="shared" si="9"/>
        <v>20981.052631578947</v>
      </c>
      <c r="O622" s="104"/>
      <c r="P622" s="105"/>
      <c r="Q622"/>
    </row>
    <row r="623" spans="1:17" ht="18">
      <c r="A623" s="112">
        <v>20230600033</v>
      </c>
      <c r="B623" s="113">
        <f>VLOOKUP(A:A,[2]振替CD変換!B:C,2,FALSE)</f>
        <v>20230600033</v>
      </c>
      <c r="C623" s="112" t="s">
        <v>875</v>
      </c>
      <c r="D623" s="112" t="s">
        <v>1338</v>
      </c>
      <c r="E623" s="112" t="s">
        <v>882</v>
      </c>
      <c r="F623" s="112" t="s">
        <v>1069</v>
      </c>
      <c r="G623" s="114">
        <v>118</v>
      </c>
      <c r="H623" s="94" t="s">
        <v>1070</v>
      </c>
      <c r="I623" s="94">
        <v>6</v>
      </c>
      <c r="J623" s="94" t="s">
        <v>1071</v>
      </c>
      <c r="K623" s="94" t="s">
        <v>1071</v>
      </c>
      <c r="L623" s="116">
        <f>VLOOKUP(B:B,[2]販促物単価マスタ202505!A:C,3,FALSE)</f>
        <v>98.606666666666669</v>
      </c>
      <c r="M623" s="115">
        <f t="shared" si="9"/>
        <v>11635.586666666666</v>
      </c>
      <c r="O623" s="104"/>
      <c r="P623" s="105"/>
      <c r="Q623"/>
    </row>
    <row r="624" spans="1:17" ht="18" hidden="1">
      <c r="A624" s="112">
        <v>20230600044</v>
      </c>
      <c r="B624" s="113">
        <f>VLOOKUP(A:A,[2]振替CD変換!B:C,2,FALSE)</f>
        <v>20230600044</v>
      </c>
      <c r="C624" s="112" t="s">
        <v>875</v>
      </c>
      <c r="D624" s="112" t="s">
        <v>819</v>
      </c>
      <c r="E624" s="112" t="s">
        <v>1145</v>
      </c>
      <c r="F624" s="112" t="s">
        <v>907</v>
      </c>
      <c r="G624" s="114">
        <v>522</v>
      </c>
      <c r="H624" s="94" t="s">
        <v>869</v>
      </c>
      <c r="I624" s="94">
        <v>1</v>
      </c>
      <c r="J624" s="94" t="s">
        <v>870</v>
      </c>
      <c r="K624" s="94" t="s">
        <v>869</v>
      </c>
      <c r="M624" s="115">
        <f t="shared" si="9"/>
        <v>0</v>
      </c>
      <c r="O624" s="104" t="s">
        <v>871</v>
      </c>
      <c r="P624" s="105"/>
      <c r="Q624"/>
    </row>
    <row r="625" spans="1:17" ht="18" hidden="1">
      <c r="A625" s="112">
        <v>20230600045</v>
      </c>
      <c r="B625" s="113">
        <f>VLOOKUP(A:A,[2]振替CD変換!B:C,2,FALSE)</f>
        <v>20230600045</v>
      </c>
      <c r="C625" s="112" t="s">
        <v>875</v>
      </c>
      <c r="D625" s="112" t="s">
        <v>820</v>
      </c>
      <c r="E625" s="112" t="s">
        <v>1144</v>
      </c>
      <c r="F625" s="112" t="s">
        <v>907</v>
      </c>
      <c r="G625" s="114">
        <v>87</v>
      </c>
      <c r="H625" s="94" t="s">
        <v>869</v>
      </c>
      <c r="I625" s="94">
        <v>1</v>
      </c>
      <c r="J625" s="94" t="s">
        <v>870</v>
      </c>
      <c r="K625" s="94" t="s">
        <v>869</v>
      </c>
      <c r="M625" s="115">
        <f t="shared" si="9"/>
        <v>0</v>
      </c>
      <c r="O625" s="104" t="s">
        <v>871</v>
      </c>
      <c r="P625" s="105"/>
      <c r="Q625"/>
    </row>
    <row r="626" spans="1:17" ht="18" hidden="1">
      <c r="A626" s="112">
        <v>20230600046</v>
      </c>
      <c r="B626" s="113">
        <f>VLOOKUP(A:A,[2]振替CD変換!B:C,2,FALSE)</f>
        <v>20230600046</v>
      </c>
      <c r="C626" s="112" t="s">
        <v>875</v>
      </c>
      <c r="D626" s="112" t="s">
        <v>445</v>
      </c>
      <c r="E626" s="112" t="s">
        <v>882</v>
      </c>
      <c r="F626" s="112" t="s">
        <v>907</v>
      </c>
      <c r="G626" s="114">
        <v>300</v>
      </c>
      <c r="H626" s="94" t="s">
        <v>869</v>
      </c>
      <c r="I626" s="94">
        <v>1</v>
      </c>
      <c r="J626" s="94" t="s">
        <v>870</v>
      </c>
      <c r="K626" s="94" t="s">
        <v>869</v>
      </c>
      <c r="M626" s="115">
        <f t="shared" si="9"/>
        <v>0</v>
      </c>
      <c r="O626" s="104" t="s">
        <v>871</v>
      </c>
      <c r="P626" s="105"/>
      <c r="Q626"/>
    </row>
    <row r="627" spans="1:17" ht="18" hidden="1">
      <c r="A627" s="112">
        <v>20230600086</v>
      </c>
      <c r="B627" s="113">
        <f>VLOOKUP(A:A,[2]振替CD変換!B:C,2,FALSE)</f>
        <v>20230600086</v>
      </c>
      <c r="C627" s="112" t="s">
        <v>875</v>
      </c>
      <c r="D627" s="112" t="s">
        <v>1237</v>
      </c>
      <c r="E627" s="112" t="s">
        <v>1238</v>
      </c>
      <c r="F627" s="112" t="s">
        <v>1065</v>
      </c>
      <c r="G627" s="114">
        <v>26</v>
      </c>
      <c r="H627" s="94" t="s">
        <v>869</v>
      </c>
      <c r="I627" s="94">
        <v>1</v>
      </c>
      <c r="J627" s="94" t="s">
        <v>870</v>
      </c>
      <c r="K627" s="94" t="s">
        <v>869</v>
      </c>
      <c r="M627" s="115">
        <f t="shared" si="9"/>
        <v>0</v>
      </c>
      <c r="O627" s="104" t="s">
        <v>871</v>
      </c>
      <c r="P627" s="105"/>
      <c r="Q627"/>
    </row>
    <row r="628" spans="1:17" ht="18" hidden="1">
      <c r="A628" s="112">
        <v>20230600087</v>
      </c>
      <c r="B628" s="113">
        <f>VLOOKUP(A:A,[2]振替CD変換!B:C,2,FALSE)</f>
        <v>20230600087</v>
      </c>
      <c r="C628" s="112" t="s">
        <v>875</v>
      </c>
      <c r="D628" s="112" t="s">
        <v>1239</v>
      </c>
      <c r="E628" s="112" t="s">
        <v>1143</v>
      </c>
      <c r="F628" s="112" t="s">
        <v>907</v>
      </c>
      <c r="G628" s="114">
        <v>2385</v>
      </c>
      <c r="H628" s="94" t="s">
        <v>869</v>
      </c>
      <c r="I628" s="94">
        <v>1</v>
      </c>
      <c r="J628" s="94" t="s">
        <v>870</v>
      </c>
      <c r="K628" s="94" t="s">
        <v>869</v>
      </c>
      <c r="M628" s="115">
        <f t="shared" si="9"/>
        <v>0</v>
      </c>
      <c r="O628" s="104" t="s">
        <v>871</v>
      </c>
      <c r="P628" s="105"/>
      <c r="Q628"/>
    </row>
    <row r="629" spans="1:17" ht="18">
      <c r="A629" s="112">
        <v>20230800041</v>
      </c>
      <c r="B629" s="113">
        <f>VLOOKUP(A:A,[2]振替CD変換!B:C,2,FALSE)</f>
        <v>20230800041</v>
      </c>
      <c r="C629" s="112" t="s">
        <v>875</v>
      </c>
      <c r="D629" s="112" t="s">
        <v>1339</v>
      </c>
      <c r="E629" s="112" t="s">
        <v>882</v>
      </c>
      <c r="F629" s="112" t="s">
        <v>1069</v>
      </c>
      <c r="G629" s="114">
        <v>177</v>
      </c>
      <c r="H629" s="94" t="s">
        <v>1070</v>
      </c>
      <c r="I629" s="94">
        <v>6</v>
      </c>
      <c r="J629" s="94" t="s">
        <v>1071</v>
      </c>
      <c r="K629" s="94" t="s">
        <v>1071</v>
      </c>
      <c r="L629" s="116">
        <f>VLOOKUP(B:B,[2]販促物単価マスタ202505!A:C,3,FALSE)</f>
        <v>1.8124242424242423</v>
      </c>
      <c r="M629" s="115">
        <f t="shared" si="9"/>
        <v>320.79909090909086</v>
      </c>
      <c r="O629" s="104"/>
      <c r="P629" s="105"/>
      <c r="Q629"/>
    </row>
    <row r="630" spans="1:17" ht="18">
      <c r="A630" s="112">
        <v>20230900042</v>
      </c>
      <c r="B630" s="113">
        <f>VLOOKUP(A:A,[2]振替CD変換!B:C,2,FALSE)</f>
        <v>20230900042</v>
      </c>
      <c r="C630" s="112" t="s">
        <v>875</v>
      </c>
      <c r="D630" s="112" t="s">
        <v>1240</v>
      </c>
      <c r="E630" s="112" t="s">
        <v>882</v>
      </c>
      <c r="F630" s="112" t="s">
        <v>1069</v>
      </c>
      <c r="G630" s="114">
        <v>545</v>
      </c>
      <c r="H630" s="94" t="s">
        <v>1070</v>
      </c>
      <c r="I630" s="94">
        <v>6</v>
      </c>
      <c r="J630" s="94" t="s">
        <v>1071</v>
      </c>
      <c r="K630" s="94" t="s">
        <v>1071</v>
      </c>
      <c r="L630" s="116">
        <f>VLOOKUP(B:B,[2]販促物単価マスタ202505!A:C,3,FALSE)</f>
        <v>5.5253198653198652</v>
      </c>
      <c r="M630" s="115">
        <f t="shared" si="9"/>
        <v>3011.2993265993264</v>
      </c>
      <c r="O630" s="104"/>
      <c r="P630" s="105"/>
      <c r="Q630"/>
    </row>
    <row r="631" spans="1:17" ht="18">
      <c r="A631" s="112">
        <v>20230900046</v>
      </c>
      <c r="B631" s="113">
        <f>VLOOKUP(A:A,[2]振替CD変換!B:C,2,FALSE)</f>
        <v>20230900046</v>
      </c>
      <c r="C631" s="112" t="s">
        <v>875</v>
      </c>
      <c r="D631" s="112" t="s">
        <v>1340</v>
      </c>
      <c r="E631" s="112" t="s">
        <v>882</v>
      </c>
      <c r="F631" s="112" t="s">
        <v>1069</v>
      </c>
      <c r="G631" s="114">
        <v>296</v>
      </c>
      <c r="H631" s="94" t="s">
        <v>1070</v>
      </c>
      <c r="I631" s="94">
        <v>6</v>
      </c>
      <c r="J631" s="94" t="s">
        <v>1071</v>
      </c>
      <c r="K631" s="94" t="s">
        <v>1071</v>
      </c>
      <c r="L631" s="116">
        <f>VLOOKUP(B:B,[2]販促物単価マスタ202505!A:C,3,FALSE)</f>
        <v>4.3606060606060604</v>
      </c>
      <c r="M631" s="115">
        <f t="shared" si="9"/>
        <v>1290.7393939393939</v>
      </c>
      <c r="O631" s="104"/>
      <c r="P631" s="105"/>
      <c r="Q631"/>
    </row>
    <row r="632" spans="1:17" ht="18">
      <c r="A632" s="112">
        <v>20230900051</v>
      </c>
      <c r="B632" s="113">
        <f>VLOOKUP(A:A,[2]振替CD変換!B:C,2,FALSE)</f>
        <v>20230900051</v>
      </c>
      <c r="C632" s="112" t="s">
        <v>875</v>
      </c>
      <c r="D632" s="112" t="s">
        <v>1341</v>
      </c>
      <c r="E632" s="112" t="s">
        <v>882</v>
      </c>
      <c r="F632" s="112" t="s">
        <v>1069</v>
      </c>
      <c r="G632" s="114">
        <v>587</v>
      </c>
      <c r="H632" s="94" t="s">
        <v>1070</v>
      </c>
      <c r="I632" s="94">
        <v>6</v>
      </c>
      <c r="J632" s="94" t="s">
        <v>1071</v>
      </c>
      <c r="K632" s="94" t="s">
        <v>1071</v>
      </c>
      <c r="L632" s="116">
        <f>VLOOKUP(B:B,[2]販促物単価マスタ202505!A:C,3,FALSE)</f>
        <v>6.8249999999999993</v>
      </c>
      <c r="M632" s="115">
        <f t="shared" si="9"/>
        <v>4006.2749999999996</v>
      </c>
      <c r="O632" s="104"/>
      <c r="P632" s="105"/>
      <c r="Q632"/>
    </row>
    <row r="633" spans="1:17" ht="18" hidden="1">
      <c r="A633" s="112">
        <v>20230900056</v>
      </c>
      <c r="B633" s="113">
        <f>VLOOKUP(A:A,[2]振替CD変換!B:C,2,FALSE)</f>
        <v>20230900056</v>
      </c>
      <c r="C633" s="112" t="s">
        <v>875</v>
      </c>
      <c r="D633" s="112" t="s">
        <v>721</v>
      </c>
      <c r="E633" s="112" t="s">
        <v>882</v>
      </c>
      <c r="F633" s="112" t="s">
        <v>868</v>
      </c>
      <c r="G633" s="114">
        <v>4230</v>
      </c>
      <c r="H633" s="94" t="s">
        <v>869</v>
      </c>
      <c r="I633" s="94">
        <v>1</v>
      </c>
      <c r="J633" s="94" t="s">
        <v>870</v>
      </c>
      <c r="K633" s="94" t="s">
        <v>869</v>
      </c>
      <c r="M633" s="115">
        <f t="shared" si="9"/>
        <v>0</v>
      </c>
      <c r="O633" s="104" t="s">
        <v>871</v>
      </c>
      <c r="P633" s="105"/>
      <c r="Q633"/>
    </row>
    <row r="634" spans="1:17" ht="18">
      <c r="A634" s="112">
        <v>20231000009</v>
      </c>
      <c r="B634" s="113">
        <f>VLOOKUP(A:A,[2]振替CD変換!B:C,2,FALSE)</f>
        <v>20231000009</v>
      </c>
      <c r="C634" s="112" t="s">
        <v>875</v>
      </c>
      <c r="D634" s="112" t="s">
        <v>1342</v>
      </c>
      <c r="E634" s="112" t="s">
        <v>882</v>
      </c>
      <c r="F634" s="112" t="s">
        <v>1069</v>
      </c>
      <c r="G634" s="114">
        <v>399</v>
      </c>
      <c r="H634" s="94" t="s">
        <v>1070</v>
      </c>
      <c r="I634" s="94">
        <v>6</v>
      </c>
      <c r="J634" s="94" t="s">
        <v>1071</v>
      </c>
      <c r="K634" s="94" t="s">
        <v>1071</v>
      </c>
      <c r="L634" s="116">
        <f>VLOOKUP(B:B,[2]販促物単価マスタ202505!A:C,3,FALSE)</f>
        <v>10.742638506274869</v>
      </c>
      <c r="M634" s="115">
        <f t="shared" si="9"/>
        <v>4286.3127640036728</v>
      </c>
      <c r="O634" s="104"/>
      <c r="P634" s="105"/>
      <c r="Q634"/>
    </row>
    <row r="635" spans="1:17" ht="18">
      <c r="A635" s="112">
        <v>20231000010</v>
      </c>
      <c r="B635" s="113">
        <f>VLOOKUP(A:A,[2]振替CD変換!B:C,2,FALSE)</f>
        <v>20231000010</v>
      </c>
      <c r="C635" s="112" t="s">
        <v>875</v>
      </c>
      <c r="D635" s="112" t="s">
        <v>1343</v>
      </c>
      <c r="E635" s="112" t="s">
        <v>882</v>
      </c>
      <c r="F635" s="112" t="s">
        <v>1069</v>
      </c>
      <c r="G635" s="114">
        <v>43</v>
      </c>
      <c r="H635" s="94" t="s">
        <v>1070</v>
      </c>
      <c r="I635" s="94">
        <v>6</v>
      </c>
      <c r="J635" s="94" t="s">
        <v>1071</v>
      </c>
      <c r="K635" s="94" t="s">
        <v>1071</v>
      </c>
      <c r="L635" s="116">
        <f>VLOOKUP(B:B,[2]販促物単価マスタ202505!A:C,3,FALSE)</f>
        <v>1.8124242424242423</v>
      </c>
      <c r="M635" s="115">
        <f t="shared" si="9"/>
        <v>77.934242424242413</v>
      </c>
      <c r="O635" s="104"/>
      <c r="P635" s="105"/>
      <c r="Q635"/>
    </row>
    <row r="636" spans="1:17" ht="18">
      <c r="A636" s="112">
        <v>20231000025</v>
      </c>
      <c r="B636" s="113">
        <f>VLOOKUP(A:A,[2]振替CD変換!B:C,2,FALSE)</f>
        <v>20231000025</v>
      </c>
      <c r="C636" s="112" t="s">
        <v>875</v>
      </c>
      <c r="D636" s="112" t="s">
        <v>1344</v>
      </c>
      <c r="E636" s="112" t="s">
        <v>882</v>
      </c>
      <c r="F636" s="112" t="s">
        <v>1069</v>
      </c>
      <c r="G636" s="114">
        <v>52</v>
      </c>
      <c r="H636" s="94" t="s">
        <v>1070</v>
      </c>
      <c r="I636" s="94">
        <v>6</v>
      </c>
      <c r="J636" s="94" t="s">
        <v>1071</v>
      </c>
      <c r="K636" s="94" t="s">
        <v>1071</v>
      </c>
      <c r="L636" s="116">
        <f>VLOOKUP(B:B,[2]販促物単価マスタ202505!A:C,3,FALSE)</f>
        <v>4.2</v>
      </c>
      <c r="M636" s="115">
        <f t="shared" si="9"/>
        <v>218.4</v>
      </c>
      <c r="O636" s="104"/>
      <c r="P636" s="105"/>
      <c r="Q636"/>
    </row>
    <row r="637" spans="1:17" ht="18" hidden="1">
      <c r="A637" s="112">
        <v>20231000064</v>
      </c>
      <c r="B637" s="113">
        <f>VLOOKUP(A:A,[2]振替CD変換!B:C,2,FALSE)</f>
        <v>20231000064</v>
      </c>
      <c r="C637" s="112" t="s">
        <v>875</v>
      </c>
      <c r="D637" s="112" t="s">
        <v>717</v>
      </c>
      <c r="E637" s="112" t="s">
        <v>1243</v>
      </c>
      <c r="F637" s="112" t="s">
        <v>868</v>
      </c>
      <c r="G637" s="114">
        <v>119</v>
      </c>
      <c r="H637" s="94" t="s">
        <v>869</v>
      </c>
      <c r="I637" s="94">
        <v>1</v>
      </c>
      <c r="J637" s="94" t="s">
        <v>870</v>
      </c>
      <c r="K637" s="94" t="s">
        <v>869</v>
      </c>
      <c r="M637" s="115">
        <f t="shared" si="9"/>
        <v>0</v>
      </c>
      <c r="O637" s="104" t="s">
        <v>871</v>
      </c>
      <c r="P637" s="105"/>
      <c r="Q637"/>
    </row>
    <row r="638" spans="1:17" ht="18">
      <c r="A638" s="112">
        <v>20231100017</v>
      </c>
      <c r="B638" s="113">
        <f>VLOOKUP(A:A,[2]振替CD変換!B:C,2,FALSE)</f>
        <v>20231100017</v>
      </c>
      <c r="C638" s="112" t="s">
        <v>875</v>
      </c>
      <c r="D638" s="112" t="s">
        <v>1345</v>
      </c>
      <c r="E638" s="112" t="s">
        <v>882</v>
      </c>
      <c r="F638" s="112" t="s">
        <v>1069</v>
      </c>
      <c r="G638" s="114">
        <v>205</v>
      </c>
      <c r="H638" s="94" t="s">
        <v>1070</v>
      </c>
      <c r="I638" s="94">
        <v>6</v>
      </c>
      <c r="J638" s="94" t="s">
        <v>1071</v>
      </c>
      <c r="K638" s="94" t="s">
        <v>1071</v>
      </c>
      <c r="L638" s="116">
        <f>VLOOKUP(B:B,[2]販促物単価マスタ202505!A:C,3,FALSE)</f>
        <v>3.5</v>
      </c>
      <c r="M638" s="115">
        <f t="shared" si="9"/>
        <v>717.5</v>
      </c>
      <c r="O638" s="104"/>
      <c r="P638" s="105"/>
      <c r="Q638"/>
    </row>
    <row r="639" spans="1:17" ht="18">
      <c r="A639" s="112">
        <v>20231100028</v>
      </c>
      <c r="B639" s="113">
        <f>VLOOKUP(A:A,[2]振替CD変換!B:C,2,FALSE)</f>
        <v>20231100028</v>
      </c>
      <c r="C639" s="112" t="s">
        <v>875</v>
      </c>
      <c r="D639" s="112" t="s">
        <v>1346</v>
      </c>
      <c r="E639" s="112" t="s">
        <v>882</v>
      </c>
      <c r="F639" s="112" t="s">
        <v>1069</v>
      </c>
      <c r="G639" s="114">
        <v>1478</v>
      </c>
      <c r="H639" s="94" t="s">
        <v>1070</v>
      </c>
      <c r="I639" s="94">
        <v>6</v>
      </c>
      <c r="J639" s="94" t="s">
        <v>1071</v>
      </c>
      <c r="K639" s="94" t="s">
        <v>1071</v>
      </c>
      <c r="L639" s="116">
        <f>VLOOKUP(B:B,[2]販促物単価マスタ202505!A:C,3,FALSE)</f>
        <v>2.8787878787878789</v>
      </c>
      <c r="M639" s="115">
        <f t="shared" si="9"/>
        <v>4254.848484848485</v>
      </c>
      <c r="O639" s="104"/>
      <c r="P639" s="105"/>
      <c r="Q639"/>
    </row>
    <row r="640" spans="1:17" ht="18">
      <c r="A640" s="112">
        <v>20240100029</v>
      </c>
      <c r="B640" s="113">
        <f>VLOOKUP(A:A,[2]振替CD変換!B:C,2,FALSE)</f>
        <v>20240100029</v>
      </c>
      <c r="C640" s="112" t="s">
        <v>875</v>
      </c>
      <c r="D640" s="112" t="s">
        <v>1347</v>
      </c>
      <c r="E640" s="112" t="s">
        <v>882</v>
      </c>
      <c r="F640" s="112" t="s">
        <v>1069</v>
      </c>
      <c r="G640" s="114">
        <v>2227</v>
      </c>
      <c r="H640" s="94" t="s">
        <v>1070</v>
      </c>
      <c r="I640" s="94">
        <v>6</v>
      </c>
      <c r="J640" s="94" t="s">
        <v>1071</v>
      </c>
      <c r="K640" s="94" t="s">
        <v>1071</v>
      </c>
      <c r="L640" s="116">
        <f>VLOOKUP(B:B,[2]販促物単価マスタ202505!A:C,3,FALSE)</f>
        <v>6.3727272727272721</v>
      </c>
      <c r="M640" s="115">
        <f t="shared" si="9"/>
        <v>14192.063636363635</v>
      </c>
      <c r="O640" s="104"/>
      <c r="P640" s="105"/>
      <c r="Q640"/>
    </row>
    <row r="641" spans="1:17" ht="18">
      <c r="A641" s="112">
        <v>20240200005</v>
      </c>
      <c r="B641" s="113">
        <f>VLOOKUP(A:A,[2]振替CD変換!B:C,2,FALSE)</f>
        <v>20240200005</v>
      </c>
      <c r="C641" s="112" t="s">
        <v>875</v>
      </c>
      <c r="D641" s="112" t="s">
        <v>1348</v>
      </c>
      <c r="E641" s="112" t="s">
        <v>882</v>
      </c>
      <c r="F641" s="112" t="s">
        <v>1069</v>
      </c>
      <c r="G641" s="114">
        <v>239</v>
      </c>
      <c r="H641" s="94" t="s">
        <v>1070</v>
      </c>
      <c r="I641" s="94">
        <v>6</v>
      </c>
      <c r="J641" s="94" t="s">
        <v>1071</v>
      </c>
      <c r="K641" s="94" t="s">
        <v>1071</v>
      </c>
      <c r="L641" s="116">
        <f>VLOOKUP(B:B,[2]販促物単価マスタ202505!A:C,3,FALSE)</f>
        <v>11.945454545454544</v>
      </c>
      <c r="M641" s="115">
        <f t="shared" si="9"/>
        <v>2854.9636363636359</v>
      </c>
      <c r="O641" s="104"/>
      <c r="P641" s="105"/>
      <c r="Q641"/>
    </row>
    <row r="642" spans="1:17" ht="18">
      <c r="A642" s="112">
        <v>20240300021</v>
      </c>
      <c r="B642" s="113">
        <f>VLOOKUP(A:A,[2]振替CD変換!B:C,2,FALSE)</f>
        <v>20240300021</v>
      </c>
      <c r="C642" s="112" t="s">
        <v>875</v>
      </c>
      <c r="D642" s="112" t="s">
        <v>1349</v>
      </c>
      <c r="E642" s="112" t="s">
        <v>882</v>
      </c>
      <c r="F642" s="112" t="s">
        <v>1069</v>
      </c>
      <c r="G642" s="114">
        <v>338</v>
      </c>
      <c r="H642" s="94" t="s">
        <v>1070</v>
      </c>
      <c r="I642" s="94">
        <v>6</v>
      </c>
      <c r="J642" s="94" t="s">
        <v>1071</v>
      </c>
      <c r="K642" s="94" t="s">
        <v>1071</v>
      </c>
      <c r="L642" s="116">
        <f>VLOOKUP(B:B,[2]販促物単価マスタ202505!A:C,3,FALSE)</f>
        <v>2.6753246753246751</v>
      </c>
      <c r="M642" s="115">
        <f t="shared" ref="M642:M705" si="10">G642*L642</f>
        <v>904.25974025974017</v>
      </c>
      <c r="O642" s="104"/>
      <c r="P642" s="105"/>
      <c r="Q642"/>
    </row>
    <row r="643" spans="1:17" ht="18">
      <c r="A643" s="112">
        <v>20240400008</v>
      </c>
      <c r="B643" s="113">
        <f>VLOOKUP(A:A,[2]振替CD変換!B:C,2,FALSE)</f>
        <v>20240400008</v>
      </c>
      <c r="C643" s="112" t="s">
        <v>875</v>
      </c>
      <c r="D643" s="112" t="s">
        <v>1350</v>
      </c>
      <c r="E643" s="112" t="s">
        <v>882</v>
      </c>
      <c r="F643" s="112" t="s">
        <v>1069</v>
      </c>
      <c r="G643" s="114">
        <v>248</v>
      </c>
      <c r="H643" s="94" t="s">
        <v>1070</v>
      </c>
      <c r="I643" s="94">
        <v>6</v>
      </c>
      <c r="J643" s="94" t="s">
        <v>1071</v>
      </c>
      <c r="K643" s="94" t="s">
        <v>1071</v>
      </c>
      <c r="L643" s="116">
        <f>VLOOKUP(B:B,[2]販促物単価マスタ202505!A:C,3,FALSE)</f>
        <v>2.0505050505050502</v>
      </c>
      <c r="M643" s="115">
        <f t="shared" si="10"/>
        <v>508.52525252525243</v>
      </c>
      <c r="O643" s="104"/>
      <c r="P643" s="105"/>
      <c r="Q643"/>
    </row>
    <row r="644" spans="1:17" ht="18">
      <c r="A644" s="112">
        <v>20240400009</v>
      </c>
      <c r="B644" s="113">
        <f>VLOOKUP(A:A,[2]振替CD変換!B:C,2,FALSE)</f>
        <v>20240400009</v>
      </c>
      <c r="C644" s="112" t="s">
        <v>875</v>
      </c>
      <c r="D644" s="112" t="s">
        <v>1351</v>
      </c>
      <c r="E644" s="112" t="s">
        <v>882</v>
      </c>
      <c r="F644" s="112" t="s">
        <v>1069</v>
      </c>
      <c r="G644" s="114">
        <v>126</v>
      </c>
      <c r="H644" s="94" t="s">
        <v>1070</v>
      </c>
      <c r="I644" s="94">
        <v>6</v>
      </c>
      <c r="J644" s="94" t="s">
        <v>1071</v>
      </c>
      <c r="K644" s="94" t="s">
        <v>1071</v>
      </c>
      <c r="L644" s="116">
        <f>VLOOKUP(B:B,[2]販促物単価マスタ202505!A:C,3,FALSE)</f>
        <v>2.0505050505050502</v>
      </c>
      <c r="M644" s="115">
        <f t="shared" si="10"/>
        <v>258.36363636363632</v>
      </c>
      <c r="O644" s="104"/>
      <c r="P644" s="105"/>
      <c r="Q644"/>
    </row>
    <row r="645" spans="1:17" ht="18">
      <c r="A645" s="112">
        <v>20240400015</v>
      </c>
      <c r="B645" s="113">
        <f>VLOOKUP(A:A,[2]振替CD変換!B:C,2,FALSE)</f>
        <v>20240400015</v>
      </c>
      <c r="C645" s="112" t="s">
        <v>875</v>
      </c>
      <c r="D645" s="112" t="s">
        <v>1352</v>
      </c>
      <c r="E645" s="112" t="s">
        <v>882</v>
      </c>
      <c r="F645" s="112" t="s">
        <v>1069</v>
      </c>
      <c r="G645" s="114">
        <v>17</v>
      </c>
      <c r="H645" s="94" t="s">
        <v>1070</v>
      </c>
      <c r="I645" s="94">
        <v>6</v>
      </c>
      <c r="J645" s="94" t="s">
        <v>1071</v>
      </c>
      <c r="K645" s="94" t="s">
        <v>1071</v>
      </c>
      <c r="L645" s="116">
        <f>VLOOKUP(B:B,[2]販促物単価マスタ202505!A:C,3,FALSE)</f>
        <v>3.7690000000000001</v>
      </c>
      <c r="M645" s="115">
        <f t="shared" si="10"/>
        <v>64.073000000000008</v>
      </c>
      <c r="O645" s="104"/>
      <c r="P645" s="105"/>
      <c r="Q645"/>
    </row>
    <row r="646" spans="1:17" ht="18" hidden="1">
      <c r="A646" s="112">
        <v>20240400016</v>
      </c>
      <c r="B646" s="113">
        <f>VLOOKUP(A:A,[2]振替CD変換!B:C,2,FALSE)</f>
        <v>20240400016</v>
      </c>
      <c r="C646" s="112" t="s">
        <v>875</v>
      </c>
      <c r="D646" s="112" t="s">
        <v>1248</v>
      </c>
      <c r="E646" s="112" t="s">
        <v>882</v>
      </c>
      <c r="F646" s="112" t="s">
        <v>907</v>
      </c>
      <c r="G646" s="114">
        <v>95</v>
      </c>
      <c r="H646" s="94" t="s">
        <v>1070</v>
      </c>
      <c r="I646" s="94">
        <v>4</v>
      </c>
      <c r="J646" s="94" t="s">
        <v>1177</v>
      </c>
      <c r="K646" s="94" t="s">
        <v>869</v>
      </c>
      <c r="M646" s="115">
        <f t="shared" si="10"/>
        <v>0</v>
      </c>
      <c r="O646" s="104" t="s">
        <v>871</v>
      </c>
      <c r="P646" s="105"/>
      <c r="Q646"/>
    </row>
    <row r="647" spans="1:17" ht="18" hidden="1">
      <c r="A647" s="112">
        <v>20240400017</v>
      </c>
      <c r="B647" s="113">
        <f>VLOOKUP(A:A,[2]振替CD変換!B:C,2,FALSE)</f>
        <v>20240400017</v>
      </c>
      <c r="C647" s="112" t="s">
        <v>875</v>
      </c>
      <c r="D647" s="112" t="s">
        <v>1353</v>
      </c>
      <c r="E647" s="112" t="s">
        <v>882</v>
      </c>
      <c r="F647" s="112" t="s">
        <v>907</v>
      </c>
      <c r="G647" s="114">
        <v>43</v>
      </c>
      <c r="H647" s="94" t="s">
        <v>1070</v>
      </c>
      <c r="I647" s="94">
        <v>4</v>
      </c>
      <c r="J647" s="94" t="s">
        <v>1177</v>
      </c>
      <c r="K647" s="94" t="s">
        <v>869</v>
      </c>
      <c r="M647" s="115">
        <f t="shared" si="10"/>
        <v>0</v>
      </c>
      <c r="O647" s="104" t="s">
        <v>871</v>
      </c>
      <c r="P647" s="105"/>
      <c r="Q647"/>
    </row>
    <row r="648" spans="1:17" ht="18" hidden="1">
      <c r="A648" s="112">
        <v>20240400020</v>
      </c>
      <c r="B648" s="113">
        <f>VLOOKUP(A:A,[2]振替CD変換!B:C,2,FALSE)</f>
        <v>20240400020</v>
      </c>
      <c r="C648" s="112" t="s">
        <v>875</v>
      </c>
      <c r="D648" s="112" t="s">
        <v>826</v>
      </c>
      <c r="E648" s="112" t="s">
        <v>1249</v>
      </c>
      <c r="F648" s="112" t="s">
        <v>907</v>
      </c>
      <c r="G648" s="114">
        <v>68</v>
      </c>
      <c r="H648" s="94" t="s">
        <v>869</v>
      </c>
      <c r="I648" s="94">
        <v>1</v>
      </c>
      <c r="J648" s="94" t="s">
        <v>870</v>
      </c>
      <c r="K648" s="94" t="s">
        <v>883</v>
      </c>
      <c r="M648" s="115">
        <f t="shared" si="10"/>
        <v>0</v>
      </c>
      <c r="O648" s="104" t="s">
        <v>871</v>
      </c>
      <c r="P648" s="105"/>
      <c r="Q648"/>
    </row>
    <row r="649" spans="1:17" ht="18" hidden="1">
      <c r="A649" s="112">
        <v>20240400033</v>
      </c>
      <c r="B649" s="113">
        <f>VLOOKUP(A:A,[2]振替CD変換!B:C,2,FALSE)</f>
        <v>20240400033</v>
      </c>
      <c r="C649" s="112" t="s">
        <v>875</v>
      </c>
      <c r="D649" s="112" t="s">
        <v>1250</v>
      </c>
      <c r="E649" s="112" t="s">
        <v>882</v>
      </c>
      <c r="F649" s="112" t="s">
        <v>934</v>
      </c>
      <c r="G649" s="114">
        <v>68</v>
      </c>
      <c r="H649" s="94" t="s">
        <v>869</v>
      </c>
      <c r="I649" s="94">
        <v>3</v>
      </c>
      <c r="J649" s="94" t="s">
        <v>901</v>
      </c>
      <c r="K649" s="94" t="s">
        <v>883</v>
      </c>
      <c r="M649" s="115">
        <f t="shared" si="10"/>
        <v>0</v>
      </c>
      <c r="O649" s="104" t="s">
        <v>871</v>
      </c>
      <c r="P649" s="105"/>
      <c r="Q649"/>
    </row>
    <row r="650" spans="1:17" ht="18">
      <c r="A650" s="112">
        <v>20240500017</v>
      </c>
      <c r="B650" s="113">
        <f>VLOOKUP(A:A,[2]振替CD変換!B:C,2,FALSE)</f>
        <v>20240500017</v>
      </c>
      <c r="C650" s="112" t="s">
        <v>875</v>
      </c>
      <c r="D650" s="112" t="s">
        <v>1251</v>
      </c>
      <c r="E650" s="112" t="s">
        <v>882</v>
      </c>
      <c r="F650" s="112" t="s">
        <v>1069</v>
      </c>
      <c r="G650" s="114">
        <v>1731</v>
      </c>
      <c r="H650" s="94" t="s">
        <v>1070</v>
      </c>
      <c r="I650" s="94">
        <v>6</v>
      </c>
      <c r="J650" s="94" t="s">
        <v>1071</v>
      </c>
      <c r="K650" s="94" t="s">
        <v>1071</v>
      </c>
      <c r="L650" s="116">
        <f>VLOOKUP(B:B,[2]販促物単価マスタ202505!A:C,3,FALSE)</f>
        <v>4.9000000000000004</v>
      </c>
      <c r="M650" s="115">
        <f t="shared" si="10"/>
        <v>8481.9000000000015</v>
      </c>
      <c r="O650" s="104"/>
      <c r="P650" s="105"/>
      <c r="Q650"/>
    </row>
    <row r="651" spans="1:17" ht="18">
      <c r="A651" s="112">
        <v>20240500018</v>
      </c>
      <c r="B651" s="113">
        <f>VLOOKUP(A:A,[2]振替CD変換!B:C,2,FALSE)</f>
        <v>20240500018</v>
      </c>
      <c r="C651" s="112" t="s">
        <v>875</v>
      </c>
      <c r="D651" s="112" t="s">
        <v>1354</v>
      </c>
      <c r="E651" s="112" t="s">
        <v>882</v>
      </c>
      <c r="F651" s="112" t="s">
        <v>1069</v>
      </c>
      <c r="G651" s="114">
        <v>952</v>
      </c>
      <c r="H651" s="94" t="s">
        <v>1070</v>
      </c>
      <c r="I651" s="94">
        <v>6</v>
      </c>
      <c r="J651" s="94" t="s">
        <v>1071</v>
      </c>
      <c r="K651" s="94" t="s">
        <v>1071</v>
      </c>
      <c r="L651" s="116">
        <f>VLOOKUP(B:B,[2]販促物単価マスタ202505!A:C,3,FALSE)</f>
        <v>4.9000000000000004</v>
      </c>
      <c r="M651" s="115">
        <f t="shared" si="10"/>
        <v>4664.8</v>
      </c>
      <c r="O651" s="104"/>
      <c r="P651" s="105"/>
      <c r="Q651"/>
    </row>
    <row r="652" spans="1:17" ht="18">
      <c r="A652" s="112">
        <v>20240500019</v>
      </c>
      <c r="B652" s="113">
        <f>VLOOKUP(A:A,[2]振替CD変換!B:C,2,FALSE)</f>
        <v>20240500019</v>
      </c>
      <c r="C652" s="112" t="s">
        <v>875</v>
      </c>
      <c r="D652" s="112" t="s">
        <v>1252</v>
      </c>
      <c r="E652" s="112" t="s">
        <v>882</v>
      </c>
      <c r="F652" s="112" t="s">
        <v>1069</v>
      </c>
      <c r="G652" s="114">
        <v>1820</v>
      </c>
      <c r="H652" s="94" t="s">
        <v>1070</v>
      </c>
      <c r="I652" s="94">
        <v>6</v>
      </c>
      <c r="J652" s="94" t="s">
        <v>1071</v>
      </c>
      <c r="K652" s="94" t="s">
        <v>1071</v>
      </c>
      <c r="L652" s="116">
        <f>VLOOKUP(B:B,[2]販促物単価マスタ202505!A:C,3,FALSE)</f>
        <v>14.6</v>
      </c>
      <c r="M652" s="115">
        <f t="shared" si="10"/>
        <v>26572</v>
      </c>
      <c r="O652" s="104"/>
      <c r="P652" s="105"/>
      <c r="Q652"/>
    </row>
    <row r="653" spans="1:17" ht="18">
      <c r="A653" s="112">
        <v>20240500020</v>
      </c>
      <c r="B653" s="113">
        <f>VLOOKUP(A:A,[2]振替CD変換!B:C,2,FALSE)</f>
        <v>20240500020</v>
      </c>
      <c r="C653" s="112" t="s">
        <v>875</v>
      </c>
      <c r="D653" s="112" t="s">
        <v>1253</v>
      </c>
      <c r="E653" s="112" t="s">
        <v>882</v>
      </c>
      <c r="F653" s="112" t="s">
        <v>1069</v>
      </c>
      <c r="G653" s="114">
        <v>1746</v>
      </c>
      <c r="H653" s="94" t="s">
        <v>1070</v>
      </c>
      <c r="I653" s="94">
        <v>6</v>
      </c>
      <c r="J653" s="94" t="s">
        <v>1071</v>
      </c>
      <c r="K653" s="94" t="s">
        <v>1071</v>
      </c>
      <c r="L653" s="116">
        <f>VLOOKUP(B:B,[2]販促物単価マスタ202505!A:C,3,FALSE)</f>
        <v>6.1</v>
      </c>
      <c r="M653" s="115">
        <f t="shared" si="10"/>
        <v>10650.599999999999</v>
      </c>
      <c r="O653" s="104"/>
      <c r="P653" s="105"/>
      <c r="Q653"/>
    </row>
    <row r="654" spans="1:17" ht="18">
      <c r="A654" s="112">
        <v>20240500021</v>
      </c>
      <c r="B654" s="113">
        <f>VLOOKUP(A:A,[2]振替CD変換!B:C,2,FALSE)</f>
        <v>20240500021</v>
      </c>
      <c r="C654" s="112" t="s">
        <v>875</v>
      </c>
      <c r="D654" s="112" t="s">
        <v>1355</v>
      </c>
      <c r="E654" s="112" t="s">
        <v>882</v>
      </c>
      <c r="F654" s="112" t="s">
        <v>1069</v>
      </c>
      <c r="G654" s="114">
        <v>3154</v>
      </c>
      <c r="H654" s="94" t="s">
        <v>1070</v>
      </c>
      <c r="I654" s="94">
        <v>6</v>
      </c>
      <c r="J654" s="94" t="s">
        <v>1071</v>
      </c>
      <c r="K654" s="94" t="s">
        <v>1071</v>
      </c>
      <c r="L654" s="116">
        <f>VLOOKUP(B:B,[2]販促物単価マスタ202505!A:C,3,FALSE)</f>
        <v>6.25</v>
      </c>
      <c r="M654" s="115">
        <f t="shared" si="10"/>
        <v>19712.5</v>
      </c>
      <c r="O654" s="104"/>
      <c r="P654" s="105"/>
      <c r="Q654"/>
    </row>
    <row r="655" spans="1:17" ht="18">
      <c r="A655" s="112">
        <v>20240500022</v>
      </c>
      <c r="B655" s="113">
        <f>VLOOKUP(A:A,[2]振替CD変換!B:C,2,FALSE)</f>
        <v>20240500022</v>
      </c>
      <c r="C655" s="112" t="s">
        <v>875</v>
      </c>
      <c r="D655" s="112" t="s">
        <v>1356</v>
      </c>
      <c r="E655" s="112" t="s">
        <v>882</v>
      </c>
      <c r="F655" s="112" t="s">
        <v>1069</v>
      </c>
      <c r="G655" s="114">
        <v>2387</v>
      </c>
      <c r="H655" s="94" t="s">
        <v>1070</v>
      </c>
      <c r="I655" s="94">
        <v>6</v>
      </c>
      <c r="J655" s="94" t="s">
        <v>1071</v>
      </c>
      <c r="K655" s="94" t="s">
        <v>1071</v>
      </c>
      <c r="L655" s="116">
        <f>VLOOKUP(B:B,[2]販促物単価マスタ202505!A:C,3,FALSE)</f>
        <v>6.25</v>
      </c>
      <c r="M655" s="115">
        <f t="shared" si="10"/>
        <v>14918.75</v>
      </c>
      <c r="O655" s="104"/>
      <c r="P655" s="105"/>
      <c r="Q655"/>
    </row>
    <row r="656" spans="1:17" ht="18">
      <c r="A656" s="112">
        <v>20240500023</v>
      </c>
      <c r="B656" s="113">
        <f>VLOOKUP(A:A,[2]振替CD変換!B:C,2,FALSE)</f>
        <v>20240500023</v>
      </c>
      <c r="C656" s="112" t="s">
        <v>875</v>
      </c>
      <c r="D656" s="112" t="s">
        <v>1254</v>
      </c>
      <c r="E656" s="112" t="s">
        <v>882</v>
      </c>
      <c r="F656" s="112" t="s">
        <v>1069</v>
      </c>
      <c r="G656" s="114">
        <v>104</v>
      </c>
      <c r="H656" s="94" t="s">
        <v>1070</v>
      </c>
      <c r="I656" s="94">
        <v>6</v>
      </c>
      <c r="J656" s="94" t="s">
        <v>1071</v>
      </c>
      <c r="K656" s="94" t="s">
        <v>1071</v>
      </c>
      <c r="L656" s="116">
        <f>VLOOKUP(B:B,[2]販促物単価マスタ202505!A:C,3,FALSE)</f>
        <v>5.6</v>
      </c>
      <c r="M656" s="115">
        <f t="shared" si="10"/>
        <v>582.4</v>
      </c>
      <c r="O656" s="104"/>
      <c r="P656" s="105"/>
      <c r="Q656"/>
    </row>
    <row r="657" spans="1:17" ht="18">
      <c r="A657" s="112">
        <v>20240500024</v>
      </c>
      <c r="B657" s="113">
        <f>VLOOKUP(A:A,[2]振替CD変換!B:C,2,FALSE)</f>
        <v>20240500024</v>
      </c>
      <c r="C657" s="112" t="s">
        <v>875</v>
      </c>
      <c r="D657" s="112" t="s">
        <v>1357</v>
      </c>
      <c r="E657" s="112" t="s">
        <v>882</v>
      </c>
      <c r="F657" s="112" t="s">
        <v>1069</v>
      </c>
      <c r="G657" s="114">
        <v>175</v>
      </c>
      <c r="H657" s="94" t="s">
        <v>1070</v>
      </c>
      <c r="I657" s="94">
        <v>6</v>
      </c>
      <c r="J657" s="94" t="s">
        <v>1071</v>
      </c>
      <c r="K657" s="94" t="s">
        <v>1071</v>
      </c>
      <c r="L657" s="116">
        <f>VLOOKUP(B:B,[2]販促物単価マスタ202505!A:C,3,FALSE)</f>
        <v>5.6</v>
      </c>
      <c r="M657" s="115">
        <f t="shared" si="10"/>
        <v>979.99999999999989</v>
      </c>
      <c r="O657" s="104"/>
      <c r="P657" s="105"/>
      <c r="Q657"/>
    </row>
    <row r="658" spans="1:17" ht="18">
      <c r="A658" s="112">
        <v>20240500025</v>
      </c>
      <c r="B658" s="113">
        <f>VLOOKUP(A:A,[2]振替CD変換!B:C,2,FALSE)</f>
        <v>20240500025</v>
      </c>
      <c r="C658" s="112" t="s">
        <v>875</v>
      </c>
      <c r="D658" s="112" t="s">
        <v>1255</v>
      </c>
      <c r="E658" s="112" t="s">
        <v>882</v>
      </c>
      <c r="F658" s="112" t="s">
        <v>1069</v>
      </c>
      <c r="G658" s="114">
        <v>85</v>
      </c>
      <c r="H658" s="94" t="s">
        <v>1070</v>
      </c>
      <c r="I658" s="94">
        <v>6</v>
      </c>
      <c r="J658" s="94" t="s">
        <v>1071</v>
      </c>
      <c r="K658" s="94" t="s">
        <v>1071</v>
      </c>
      <c r="L658" s="116">
        <f>VLOOKUP(B:B,[2]販促物単価マスタ202505!A:C,3,FALSE)</f>
        <v>7.15</v>
      </c>
      <c r="M658" s="115">
        <f t="shared" si="10"/>
        <v>607.75</v>
      </c>
      <c r="O658" s="104"/>
      <c r="P658" s="105"/>
      <c r="Q658"/>
    </row>
    <row r="659" spans="1:17" ht="18">
      <c r="A659" s="112">
        <v>20240500027</v>
      </c>
      <c r="B659" s="113">
        <f>VLOOKUP(A:A,[2]振替CD変換!B:C,2,FALSE)</f>
        <v>20240500027</v>
      </c>
      <c r="C659" s="112" t="s">
        <v>875</v>
      </c>
      <c r="D659" s="112" t="s">
        <v>1358</v>
      </c>
      <c r="E659" s="112" t="s">
        <v>882</v>
      </c>
      <c r="F659" s="112" t="s">
        <v>1069</v>
      </c>
      <c r="G659" s="114">
        <v>538</v>
      </c>
      <c r="H659" s="94" t="s">
        <v>1070</v>
      </c>
      <c r="I659" s="94">
        <v>6</v>
      </c>
      <c r="J659" s="94" t="s">
        <v>1071</v>
      </c>
      <c r="K659" s="94" t="s">
        <v>1071</v>
      </c>
      <c r="L659" s="116">
        <f>VLOOKUP(B:B,[2]販促物単価マスタ202505!A:C,3,FALSE)</f>
        <v>4.9000000000000004</v>
      </c>
      <c r="M659" s="115">
        <f t="shared" si="10"/>
        <v>2636.2000000000003</v>
      </c>
      <c r="O659" s="104"/>
      <c r="P659" s="105"/>
      <c r="Q659"/>
    </row>
    <row r="660" spans="1:17" ht="18">
      <c r="A660" s="112">
        <v>20240500028</v>
      </c>
      <c r="B660" s="113">
        <f>VLOOKUP(A:A,[2]振替CD変換!B:C,2,FALSE)</f>
        <v>20240500028</v>
      </c>
      <c r="C660" s="112" t="s">
        <v>875</v>
      </c>
      <c r="D660" s="112" t="s">
        <v>1359</v>
      </c>
      <c r="E660" s="112" t="s">
        <v>882</v>
      </c>
      <c r="F660" s="112" t="s">
        <v>1069</v>
      </c>
      <c r="G660" s="114">
        <v>806</v>
      </c>
      <c r="H660" s="94" t="s">
        <v>1070</v>
      </c>
      <c r="I660" s="94">
        <v>6</v>
      </c>
      <c r="J660" s="94" t="s">
        <v>1071</v>
      </c>
      <c r="K660" s="94" t="s">
        <v>1071</v>
      </c>
      <c r="L660" s="116">
        <f>VLOOKUP(B:B,[2]販促物単価マスタ202505!A:C,3,FALSE)</f>
        <v>25.95</v>
      </c>
      <c r="M660" s="115">
        <f t="shared" si="10"/>
        <v>20915.7</v>
      </c>
      <c r="O660" s="104"/>
      <c r="P660" s="105"/>
      <c r="Q660"/>
    </row>
    <row r="661" spans="1:17" ht="18">
      <c r="A661" s="112">
        <v>20240500029</v>
      </c>
      <c r="B661" s="113">
        <f>VLOOKUP(A:A,[2]振替CD変換!B:C,2,FALSE)</f>
        <v>20240500029</v>
      </c>
      <c r="C661" s="112" t="s">
        <v>875</v>
      </c>
      <c r="D661" s="112" t="s">
        <v>1360</v>
      </c>
      <c r="E661" s="112" t="s">
        <v>882</v>
      </c>
      <c r="F661" s="112" t="s">
        <v>1069</v>
      </c>
      <c r="G661" s="114">
        <v>19</v>
      </c>
      <c r="H661" s="94" t="s">
        <v>1070</v>
      </c>
      <c r="I661" s="94">
        <v>6</v>
      </c>
      <c r="J661" s="94" t="s">
        <v>1071</v>
      </c>
      <c r="K661" s="94" t="s">
        <v>1071</v>
      </c>
      <c r="L661" s="116">
        <f>VLOOKUP(B:B,[2]販促物単価マスタ202505!A:C,3,FALSE)</f>
        <v>5.6</v>
      </c>
      <c r="M661" s="115">
        <f t="shared" si="10"/>
        <v>106.39999999999999</v>
      </c>
      <c r="O661" s="104"/>
      <c r="P661" s="105"/>
      <c r="Q661"/>
    </row>
    <row r="662" spans="1:17" ht="18">
      <c r="A662" s="112">
        <v>20240500030</v>
      </c>
      <c r="B662" s="113">
        <f>VLOOKUP(A:A,[2]振替CD変換!B:C,2,FALSE)</f>
        <v>20240500030</v>
      </c>
      <c r="C662" s="112" t="s">
        <v>875</v>
      </c>
      <c r="D662" s="112" t="s">
        <v>1361</v>
      </c>
      <c r="E662" s="112" t="s">
        <v>882</v>
      </c>
      <c r="F662" s="112" t="s">
        <v>1069</v>
      </c>
      <c r="G662" s="114">
        <v>521</v>
      </c>
      <c r="H662" s="94" t="s">
        <v>1070</v>
      </c>
      <c r="I662" s="94">
        <v>6</v>
      </c>
      <c r="J662" s="94" t="s">
        <v>1071</v>
      </c>
      <c r="K662" s="94" t="s">
        <v>1071</v>
      </c>
      <c r="L662" s="116">
        <f>VLOOKUP(B:B,[2]販促物単価マスタ202505!A:C,3,FALSE)</f>
        <v>4.9000000000000004</v>
      </c>
      <c r="M662" s="115">
        <f t="shared" si="10"/>
        <v>2552.9</v>
      </c>
      <c r="O662" s="104"/>
      <c r="P662" s="105"/>
      <c r="Q662"/>
    </row>
    <row r="663" spans="1:17" ht="18">
      <c r="A663" s="112">
        <v>20240500031</v>
      </c>
      <c r="B663" s="113">
        <f>VLOOKUP(A:A,[2]振替CD変換!B:C,2,FALSE)</f>
        <v>20240500031</v>
      </c>
      <c r="C663" s="112" t="s">
        <v>875</v>
      </c>
      <c r="D663" s="112" t="s">
        <v>1362</v>
      </c>
      <c r="E663" s="112" t="s">
        <v>882</v>
      </c>
      <c r="F663" s="112" t="s">
        <v>1069</v>
      </c>
      <c r="G663" s="114">
        <v>414</v>
      </c>
      <c r="H663" s="94" t="s">
        <v>1070</v>
      </c>
      <c r="I663" s="94">
        <v>6</v>
      </c>
      <c r="J663" s="94" t="s">
        <v>1071</v>
      </c>
      <c r="K663" s="94" t="s">
        <v>1071</v>
      </c>
      <c r="L663" s="116">
        <f>VLOOKUP(B:B,[2]販促物単価マスタ202505!A:C,3,FALSE)</f>
        <v>25.95</v>
      </c>
      <c r="M663" s="115">
        <f t="shared" si="10"/>
        <v>10743.3</v>
      </c>
      <c r="O663" s="104"/>
      <c r="P663" s="105"/>
      <c r="Q663"/>
    </row>
    <row r="664" spans="1:17" ht="18">
      <c r="A664" s="112">
        <v>20240500032</v>
      </c>
      <c r="B664" s="113">
        <f>VLOOKUP(A:A,[2]振替CD変換!B:C,2,FALSE)</f>
        <v>20240500032</v>
      </c>
      <c r="C664" s="112" t="s">
        <v>875</v>
      </c>
      <c r="D664" s="112" t="s">
        <v>1363</v>
      </c>
      <c r="E664" s="112" t="s">
        <v>882</v>
      </c>
      <c r="F664" s="112" t="s">
        <v>1069</v>
      </c>
      <c r="G664" s="114">
        <v>1227</v>
      </c>
      <c r="H664" s="94" t="s">
        <v>1070</v>
      </c>
      <c r="I664" s="94">
        <v>6</v>
      </c>
      <c r="J664" s="94" t="s">
        <v>1071</v>
      </c>
      <c r="K664" s="94" t="s">
        <v>1071</v>
      </c>
      <c r="L664" s="116">
        <f>VLOOKUP(B:B,[2]販促物単価マスタ202505!A:C,3,FALSE)</f>
        <v>5.6</v>
      </c>
      <c r="M664" s="115">
        <f t="shared" si="10"/>
        <v>6871.2</v>
      </c>
      <c r="O664" s="104"/>
      <c r="P664" s="105"/>
      <c r="Q664"/>
    </row>
    <row r="665" spans="1:17" ht="18">
      <c r="A665" s="112">
        <v>20240500033</v>
      </c>
      <c r="B665" s="113">
        <f>VLOOKUP(A:A,[2]振替CD変換!B:C,2,FALSE)</f>
        <v>20240500033</v>
      </c>
      <c r="C665" s="112" t="s">
        <v>875</v>
      </c>
      <c r="D665" s="112" t="s">
        <v>1364</v>
      </c>
      <c r="E665" s="112" t="s">
        <v>882</v>
      </c>
      <c r="F665" s="112" t="s">
        <v>1069</v>
      </c>
      <c r="G665" s="114">
        <v>3741</v>
      </c>
      <c r="H665" s="94" t="s">
        <v>1070</v>
      </c>
      <c r="I665" s="94">
        <v>6</v>
      </c>
      <c r="J665" s="94" t="s">
        <v>1071</v>
      </c>
      <c r="K665" s="94" t="s">
        <v>1071</v>
      </c>
      <c r="L665" s="116">
        <f>VLOOKUP(B:B,[2]販促物単価マスタ202505!A:C,3,FALSE)</f>
        <v>4.0999999999999996</v>
      </c>
      <c r="M665" s="115">
        <f t="shared" si="10"/>
        <v>15338.099999999999</v>
      </c>
      <c r="O665" s="104"/>
      <c r="P665" s="105"/>
      <c r="Q665"/>
    </row>
    <row r="666" spans="1:17" ht="18">
      <c r="A666" s="112">
        <v>20240500034</v>
      </c>
      <c r="B666" s="113">
        <f>VLOOKUP(A:A,[2]振替CD変換!B:C,2,FALSE)</f>
        <v>20240500034</v>
      </c>
      <c r="C666" s="112" t="s">
        <v>875</v>
      </c>
      <c r="D666" s="112" t="s">
        <v>1365</v>
      </c>
      <c r="E666" s="112" t="s">
        <v>882</v>
      </c>
      <c r="F666" s="112" t="s">
        <v>1069</v>
      </c>
      <c r="G666" s="114">
        <v>864</v>
      </c>
      <c r="H666" s="94" t="s">
        <v>1070</v>
      </c>
      <c r="I666" s="94">
        <v>6</v>
      </c>
      <c r="J666" s="94" t="s">
        <v>1071</v>
      </c>
      <c r="K666" s="94" t="s">
        <v>1071</v>
      </c>
      <c r="L666" s="116">
        <f>VLOOKUP(B:B,[2]販促物単価マスタ202505!A:C,3,FALSE)</f>
        <v>8.35</v>
      </c>
      <c r="M666" s="115">
        <f t="shared" si="10"/>
        <v>7214.4</v>
      </c>
      <c r="O666" s="104"/>
      <c r="P666" s="105"/>
      <c r="Q666"/>
    </row>
    <row r="667" spans="1:17" ht="18">
      <c r="A667" s="112">
        <v>20240500035</v>
      </c>
      <c r="B667" s="113">
        <f>VLOOKUP(A:A,[2]振替CD変換!B:C,2,FALSE)</f>
        <v>20240500035</v>
      </c>
      <c r="C667" s="112" t="s">
        <v>875</v>
      </c>
      <c r="D667" s="112" t="s">
        <v>1366</v>
      </c>
      <c r="E667" s="112" t="s">
        <v>882</v>
      </c>
      <c r="F667" s="112" t="s">
        <v>1069</v>
      </c>
      <c r="G667" s="114">
        <v>992</v>
      </c>
      <c r="H667" s="94" t="s">
        <v>1070</v>
      </c>
      <c r="I667" s="94">
        <v>6</v>
      </c>
      <c r="J667" s="94" t="s">
        <v>1071</v>
      </c>
      <c r="K667" s="94" t="s">
        <v>1071</v>
      </c>
      <c r="L667" s="116">
        <f>VLOOKUP(B:B,[2]販促物単価マスタ202505!A:C,3,FALSE)</f>
        <v>8.35</v>
      </c>
      <c r="M667" s="115">
        <f t="shared" si="10"/>
        <v>8283.1999999999989</v>
      </c>
      <c r="O667" s="104"/>
      <c r="P667" s="105"/>
      <c r="Q667"/>
    </row>
    <row r="668" spans="1:17" ht="18">
      <c r="A668" s="112">
        <v>20240500036</v>
      </c>
      <c r="B668" s="113">
        <f>VLOOKUP(A:A,[2]振替CD変換!B:C,2,FALSE)</f>
        <v>20240500036</v>
      </c>
      <c r="C668" s="112" t="s">
        <v>875</v>
      </c>
      <c r="D668" s="112" t="s">
        <v>1367</v>
      </c>
      <c r="E668" s="112" t="s">
        <v>882</v>
      </c>
      <c r="F668" s="112" t="s">
        <v>1069</v>
      </c>
      <c r="G668" s="114">
        <v>580</v>
      </c>
      <c r="H668" s="94" t="s">
        <v>1070</v>
      </c>
      <c r="I668" s="94">
        <v>6</v>
      </c>
      <c r="J668" s="94" t="s">
        <v>1071</v>
      </c>
      <c r="K668" s="94" t="s">
        <v>1071</v>
      </c>
      <c r="L668" s="116">
        <f>VLOOKUP(B:B,[2]販促物単価マスタ202505!A:C,3,FALSE)</f>
        <v>8.35</v>
      </c>
      <c r="M668" s="115">
        <f t="shared" si="10"/>
        <v>4843</v>
      </c>
      <c r="O668" s="104"/>
      <c r="P668" s="105"/>
      <c r="Q668"/>
    </row>
    <row r="669" spans="1:17" ht="18">
      <c r="A669" s="112">
        <v>20240500060</v>
      </c>
      <c r="B669" s="113">
        <f>VLOOKUP(A:A,[2]振替CD変換!B:C,2,FALSE)</f>
        <v>20240500060</v>
      </c>
      <c r="C669" s="112" t="s">
        <v>875</v>
      </c>
      <c r="D669" s="112" t="s">
        <v>1257</v>
      </c>
      <c r="E669" s="112" t="s">
        <v>882</v>
      </c>
      <c r="F669" s="112" t="s">
        <v>1069</v>
      </c>
      <c r="G669" s="114">
        <v>1614</v>
      </c>
      <c r="H669" s="94" t="s">
        <v>1070</v>
      </c>
      <c r="I669" s="94">
        <v>6</v>
      </c>
      <c r="J669" s="94" t="s">
        <v>1071</v>
      </c>
      <c r="K669" s="94" t="s">
        <v>1071</v>
      </c>
      <c r="L669" s="116">
        <f>VLOOKUP(B:B,[2]販促物単価マスタ202505!A:C,3,FALSE)</f>
        <v>4.0999999999999996</v>
      </c>
      <c r="M669" s="115">
        <f t="shared" si="10"/>
        <v>6617.4</v>
      </c>
      <c r="O669" s="104"/>
      <c r="P669" s="105"/>
      <c r="Q669"/>
    </row>
    <row r="670" spans="1:17" ht="18">
      <c r="A670" s="112">
        <v>20240500061</v>
      </c>
      <c r="B670" s="113">
        <f>VLOOKUP(A:A,[2]振替CD変換!B:C,2,FALSE)</f>
        <v>20240500061</v>
      </c>
      <c r="C670" s="112" t="s">
        <v>875</v>
      </c>
      <c r="D670" s="112" t="s">
        <v>1258</v>
      </c>
      <c r="E670" s="112" t="s">
        <v>882</v>
      </c>
      <c r="F670" s="112" t="s">
        <v>1069</v>
      </c>
      <c r="G670" s="114">
        <v>1816</v>
      </c>
      <c r="H670" s="94" t="s">
        <v>1070</v>
      </c>
      <c r="I670" s="94">
        <v>6</v>
      </c>
      <c r="J670" s="94" t="s">
        <v>1071</v>
      </c>
      <c r="K670" s="94" t="s">
        <v>1071</v>
      </c>
      <c r="L670" s="116">
        <f>VLOOKUP(B:B,[2]販促物単価マスタ202505!A:C,3,FALSE)</f>
        <v>4.0999999999999996</v>
      </c>
      <c r="M670" s="115">
        <f t="shared" si="10"/>
        <v>7445.5999999999995</v>
      </c>
      <c r="O670" s="104"/>
      <c r="P670" s="105"/>
      <c r="Q670"/>
    </row>
    <row r="671" spans="1:17" ht="18">
      <c r="A671" s="112">
        <v>20240600013</v>
      </c>
      <c r="B671" s="113">
        <f>VLOOKUP(A:A,[2]振替CD変換!B:C,2,FALSE)</f>
        <v>20240600013</v>
      </c>
      <c r="C671" s="112" t="s">
        <v>875</v>
      </c>
      <c r="D671" s="112" t="s">
        <v>1368</v>
      </c>
      <c r="E671" s="112" t="s">
        <v>882</v>
      </c>
      <c r="F671" s="112" t="s">
        <v>1069</v>
      </c>
      <c r="G671" s="114">
        <v>94</v>
      </c>
      <c r="H671" s="94" t="s">
        <v>1070</v>
      </c>
      <c r="I671" s="94">
        <v>6</v>
      </c>
      <c r="J671" s="94" t="s">
        <v>1071</v>
      </c>
      <c r="K671" s="94" t="s">
        <v>1071</v>
      </c>
      <c r="L671" s="116">
        <f>VLOOKUP(B:B,[2]販促物単価マスタ202505!A:C,3,FALSE)</f>
        <v>18.5</v>
      </c>
      <c r="M671" s="115">
        <f t="shared" si="10"/>
        <v>1739</v>
      </c>
      <c r="O671" s="104"/>
      <c r="P671" s="105"/>
      <c r="Q671"/>
    </row>
    <row r="672" spans="1:17" ht="18">
      <c r="A672" s="112">
        <v>20240600015</v>
      </c>
      <c r="B672" s="113">
        <f>VLOOKUP(A:A,[2]振替CD変換!B:C,2,FALSE)</f>
        <v>20240600015</v>
      </c>
      <c r="C672" s="112" t="s">
        <v>875</v>
      </c>
      <c r="D672" s="112" t="s">
        <v>1369</v>
      </c>
      <c r="E672" s="112" t="s">
        <v>882</v>
      </c>
      <c r="F672" s="112" t="s">
        <v>1069</v>
      </c>
      <c r="G672" s="114">
        <v>306</v>
      </c>
      <c r="H672" s="94" t="s">
        <v>1070</v>
      </c>
      <c r="I672" s="94">
        <v>6</v>
      </c>
      <c r="J672" s="94" t="s">
        <v>1071</v>
      </c>
      <c r="K672" s="94" t="s">
        <v>1071</v>
      </c>
      <c r="L672" s="116">
        <f>VLOOKUP(B:B,[2]販促物単価マスタ202505!A:C,3,FALSE)</f>
        <v>4.6333333333333329</v>
      </c>
      <c r="M672" s="115">
        <f t="shared" si="10"/>
        <v>1417.8</v>
      </c>
      <c r="O672" s="104"/>
      <c r="P672" s="105"/>
      <c r="Q672"/>
    </row>
    <row r="673" spans="1:17" ht="18">
      <c r="A673" s="112">
        <v>20240600016</v>
      </c>
      <c r="B673" s="113">
        <f>VLOOKUP(A:A,[2]振替CD変換!B:C,2,FALSE)</f>
        <v>20240600016</v>
      </c>
      <c r="C673" s="112" t="s">
        <v>875</v>
      </c>
      <c r="D673" s="112" t="s">
        <v>1370</v>
      </c>
      <c r="E673" s="112" t="s">
        <v>882</v>
      </c>
      <c r="F673" s="112" t="s">
        <v>1069</v>
      </c>
      <c r="G673" s="114">
        <v>203</v>
      </c>
      <c r="H673" s="94" t="s">
        <v>1070</v>
      </c>
      <c r="I673" s="94">
        <v>6</v>
      </c>
      <c r="J673" s="94" t="s">
        <v>1071</v>
      </c>
      <c r="K673" s="94" t="s">
        <v>1071</v>
      </c>
      <c r="L673" s="116">
        <f>VLOOKUP(B:B,[2]販促物単価マスタ202505!A:C,3,FALSE)</f>
        <v>8.6883116883116873</v>
      </c>
      <c r="M673" s="115">
        <f t="shared" si="10"/>
        <v>1763.7272727272725</v>
      </c>
      <c r="O673" s="104"/>
      <c r="P673" s="105"/>
      <c r="Q673"/>
    </row>
    <row r="674" spans="1:17" ht="18">
      <c r="A674" s="112">
        <v>20240600017</v>
      </c>
      <c r="B674" s="113">
        <f>VLOOKUP(A:A,[2]振替CD変換!B:C,2,FALSE)</f>
        <v>20240600017</v>
      </c>
      <c r="C674" s="112" t="s">
        <v>875</v>
      </c>
      <c r="D674" s="112" t="s">
        <v>1371</v>
      </c>
      <c r="E674" s="112" t="s">
        <v>882</v>
      </c>
      <c r="F674" s="112" t="s">
        <v>1069</v>
      </c>
      <c r="G674" s="114">
        <v>19</v>
      </c>
      <c r="H674" s="94" t="s">
        <v>1070</v>
      </c>
      <c r="I674" s="94">
        <v>6</v>
      </c>
      <c r="J674" s="94" t="s">
        <v>1071</v>
      </c>
      <c r="K674" s="94" t="s">
        <v>1071</v>
      </c>
      <c r="L674" s="116">
        <f>VLOOKUP(B:B,[2]販促物単価マスタ202505!A:C,3,FALSE)</f>
        <v>6.0848484848484841</v>
      </c>
      <c r="M674" s="115">
        <f t="shared" si="10"/>
        <v>115.6121212121212</v>
      </c>
      <c r="O674" s="104"/>
      <c r="P674" s="105"/>
      <c r="Q674"/>
    </row>
    <row r="675" spans="1:17" ht="18">
      <c r="A675" s="112">
        <v>20240600018</v>
      </c>
      <c r="B675" s="113">
        <f>VLOOKUP(A:A,[2]振替CD変換!B:C,2,FALSE)</f>
        <v>20240600018</v>
      </c>
      <c r="C675" s="112" t="s">
        <v>875</v>
      </c>
      <c r="D675" s="112" t="s">
        <v>1372</v>
      </c>
      <c r="E675" s="112" t="s">
        <v>882</v>
      </c>
      <c r="F675" s="112" t="s">
        <v>1069</v>
      </c>
      <c r="G675" s="114">
        <v>2522</v>
      </c>
      <c r="H675" s="94" t="s">
        <v>1070</v>
      </c>
      <c r="I675" s="94">
        <v>6</v>
      </c>
      <c r="J675" s="94" t="s">
        <v>1071</v>
      </c>
      <c r="K675" s="94" t="s">
        <v>1071</v>
      </c>
      <c r="L675" s="116">
        <f>VLOOKUP(B:B,[2]販促物単価マスタ202505!A:C,3,FALSE)</f>
        <v>3.7643540669856455</v>
      </c>
      <c r="M675" s="115">
        <f t="shared" si="10"/>
        <v>9493.7009569377969</v>
      </c>
      <c r="O675" s="104"/>
      <c r="P675" s="105"/>
      <c r="Q675"/>
    </row>
    <row r="676" spans="1:17" ht="18">
      <c r="A676" s="112">
        <v>20240600022</v>
      </c>
      <c r="B676" s="113">
        <f>VLOOKUP(A:A,[2]振替CD変換!B:C,2,FALSE)</f>
        <v>20240600022</v>
      </c>
      <c r="C676" s="112" t="s">
        <v>875</v>
      </c>
      <c r="D676" s="112" t="s">
        <v>1373</v>
      </c>
      <c r="E676" s="112" t="s">
        <v>882</v>
      </c>
      <c r="F676" s="112" t="s">
        <v>1069</v>
      </c>
      <c r="G676" s="114">
        <v>150</v>
      </c>
      <c r="H676" s="94" t="s">
        <v>1070</v>
      </c>
      <c r="I676" s="94">
        <v>6</v>
      </c>
      <c r="J676" s="94" t="s">
        <v>1071</v>
      </c>
      <c r="K676" s="94" t="s">
        <v>1071</v>
      </c>
      <c r="L676" s="116">
        <f>VLOOKUP(B:B,[2]販促物単価マスタ202505!A:C,3,FALSE)</f>
        <v>0</v>
      </c>
      <c r="M676" s="115">
        <f t="shared" si="10"/>
        <v>0</v>
      </c>
      <c r="O676" s="104"/>
      <c r="P676" s="105"/>
      <c r="Q676"/>
    </row>
    <row r="677" spans="1:17" ht="18">
      <c r="A677" s="112">
        <v>20240600023</v>
      </c>
      <c r="B677" s="113">
        <f>VLOOKUP(A:A,[2]振替CD変換!B:C,2,FALSE)</f>
        <v>20240600023</v>
      </c>
      <c r="C677" s="112" t="s">
        <v>875</v>
      </c>
      <c r="D677" s="112" t="s">
        <v>1374</v>
      </c>
      <c r="E677" s="112" t="s">
        <v>882</v>
      </c>
      <c r="F677" s="112" t="s">
        <v>1069</v>
      </c>
      <c r="G677" s="114">
        <v>290</v>
      </c>
      <c r="H677" s="94" t="s">
        <v>1070</v>
      </c>
      <c r="I677" s="94">
        <v>6</v>
      </c>
      <c r="J677" s="94" t="s">
        <v>1071</v>
      </c>
      <c r="K677" s="94" t="s">
        <v>1071</v>
      </c>
      <c r="L677" s="116">
        <f>VLOOKUP(B:B,[2]販促物単価マスタ202505!A:C,3,FALSE)</f>
        <v>0</v>
      </c>
      <c r="M677" s="115">
        <f t="shared" si="10"/>
        <v>0</v>
      </c>
      <c r="O677" s="104"/>
      <c r="P677" s="105"/>
      <c r="Q677"/>
    </row>
    <row r="678" spans="1:17" ht="18">
      <c r="A678" s="112">
        <v>20240600025</v>
      </c>
      <c r="B678" s="113">
        <f>VLOOKUP(A:A,[2]振替CD変換!B:C,2,FALSE)</f>
        <v>20240600025</v>
      </c>
      <c r="C678" s="112" t="s">
        <v>875</v>
      </c>
      <c r="D678" s="112" t="s">
        <v>1375</v>
      </c>
      <c r="E678" s="112" t="s">
        <v>882</v>
      </c>
      <c r="F678" s="112" t="s">
        <v>1069</v>
      </c>
      <c r="G678" s="114">
        <v>166</v>
      </c>
      <c r="H678" s="94" t="s">
        <v>1070</v>
      </c>
      <c r="I678" s="94">
        <v>6</v>
      </c>
      <c r="J678" s="94" t="s">
        <v>1071</v>
      </c>
      <c r="K678" s="94" t="s">
        <v>1071</v>
      </c>
      <c r="L678" s="116">
        <f>VLOOKUP(B:B,[2]販促物単価マスタ202505!A:C,3,FALSE)</f>
        <v>0</v>
      </c>
      <c r="M678" s="115">
        <f t="shared" si="10"/>
        <v>0</v>
      </c>
      <c r="O678" s="104"/>
      <c r="P678" s="105"/>
      <c r="Q678"/>
    </row>
    <row r="679" spans="1:17" ht="18">
      <c r="A679" s="112">
        <v>20240600026</v>
      </c>
      <c r="B679" s="113">
        <f>VLOOKUP(A:A,[2]振替CD変換!B:C,2,FALSE)</f>
        <v>20240600026</v>
      </c>
      <c r="C679" s="112" t="s">
        <v>875</v>
      </c>
      <c r="D679" s="112" t="s">
        <v>1376</v>
      </c>
      <c r="E679" s="112" t="s">
        <v>882</v>
      </c>
      <c r="F679" s="112" t="s">
        <v>1069</v>
      </c>
      <c r="G679" s="114">
        <v>207</v>
      </c>
      <c r="H679" s="94" t="s">
        <v>1070</v>
      </c>
      <c r="I679" s="94">
        <v>6</v>
      </c>
      <c r="J679" s="94" t="s">
        <v>1071</v>
      </c>
      <c r="K679" s="94" t="s">
        <v>1071</v>
      </c>
      <c r="L679" s="116">
        <f>VLOOKUP(B:B,[2]販促物単価マスタ202505!A:C,3,FALSE)</f>
        <v>0</v>
      </c>
      <c r="M679" s="115">
        <f t="shared" si="10"/>
        <v>0</v>
      </c>
      <c r="O679" s="104"/>
      <c r="P679" s="105"/>
      <c r="Q679"/>
    </row>
    <row r="680" spans="1:17" ht="18">
      <c r="A680" s="112">
        <v>20240600027</v>
      </c>
      <c r="B680" s="113">
        <f>VLOOKUP(A:A,[2]振替CD変換!B:C,2,FALSE)</f>
        <v>20240600027</v>
      </c>
      <c r="C680" s="112" t="s">
        <v>875</v>
      </c>
      <c r="D680" s="112" t="s">
        <v>1377</v>
      </c>
      <c r="E680" s="112" t="s">
        <v>882</v>
      </c>
      <c r="F680" s="112" t="s">
        <v>1069</v>
      </c>
      <c r="G680" s="114">
        <v>9</v>
      </c>
      <c r="H680" s="94" t="s">
        <v>1070</v>
      </c>
      <c r="I680" s="94">
        <v>6</v>
      </c>
      <c r="J680" s="94" t="s">
        <v>1071</v>
      </c>
      <c r="K680" s="94" t="s">
        <v>1071</v>
      </c>
      <c r="L680" s="116">
        <f>VLOOKUP(B:B,[2]販促物単価マスタ202505!A:C,3,FALSE)</f>
        <v>0</v>
      </c>
      <c r="M680" s="115">
        <f t="shared" si="10"/>
        <v>0</v>
      </c>
      <c r="O680" s="104"/>
      <c r="P680" s="105"/>
      <c r="Q680"/>
    </row>
    <row r="681" spans="1:17" ht="18">
      <c r="A681" s="112">
        <v>20240600028</v>
      </c>
      <c r="B681" s="113">
        <f>VLOOKUP(A:A,[2]振替CD変換!B:C,2,FALSE)</f>
        <v>20240600028</v>
      </c>
      <c r="C681" s="112" t="s">
        <v>875</v>
      </c>
      <c r="D681" s="112" t="s">
        <v>1378</v>
      </c>
      <c r="E681" s="112" t="s">
        <v>882</v>
      </c>
      <c r="F681" s="112" t="s">
        <v>1069</v>
      </c>
      <c r="G681" s="114">
        <v>347</v>
      </c>
      <c r="H681" s="94" t="s">
        <v>1070</v>
      </c>
      <c r="I681" s="94">
        <v>6</v>
      </c>
      <c r="J681" s="94" t="s">
        <v>1071</v>
      </c>
      <c r="K681" s="94" t="s">
        <v>1071</v>
      </c>
      <c r="L681" s="116">
        <f>VLOOKUP(B:B,[2]販促物単価マスタ202505!A:C,3,FALSE)</f>
        <v>0</v>
      </c>
      <c r="M681" s="115">
        <f t="shared" si="10"/>
        <v>0</v>
      </c>
      <c r="O681" s="104"/>
      <c r="P681" s="105"/>
      <c r="Q681"/>
    </row>
    <row r="682" spans="1:17" ht="18">
      <c r="A682" s="112">
        <v>20240600029</v>
      </c>
      <c r="B682" s="113">
        <f>VLOOKUP(A:A,[2]振替CD変換!B:C,2,FALSE)</f>
        <v>20240600029</v>
      </c>
      <c r="C682" s="112" t="s">
        <v>875</v>
      </c>
      <c r="D682" s="112" t="s">
        <v>1379</v>
      </c>
      <c r="E682" s="112" t="s">
        <v>882</v>
      </c>
      <c r="F682" s="112" t="s">
        <v>1069</v>
      </c>
      <c r="G682" s="114">
        <v>257</v>
      </c>
      <c r="H682" s="94" t="s">
        <v>1070</v>
      </c>
      <c r="I682" s="94">
        <v>6</v>
      </c>
      <c r="J682" s="94" t="s">
        <v>1071</v>
      </c>
      <c r="K682" s="94" t="s">
        <v>1071</v>
      </c>
      <c r="L682" s="116">
        <f>VLOOKUP(B:B,[2]販促物単価マスタ202505!A:C,3,FALSE)</f>
        <v>0</v>
      </c>
      <c r="M682" s="115">
        <f t="shared" si="10"/>
        <v>0</v>
      </c>
      <c r="O682" s="104"/>
      <c r="P682" s="105"/>
      <c r="Q682"/>
    </row>
    <row r="683" spans="1:17" ht="18">
      <c r="A683" s="112">
        <v>20240600030</v>
      </c>
      <c r="B683" s="113">
        <f>VLOOKUP(A:A,[2]振替CD変換!B:C,2,FALSE)</f>
        <v>20240600030</v>
      </c>
      <c r="C683" s="112" t="s">
        <v>875</v>
      </c>
      <c r="D683" s="112" t="s">
        <v>1380</v>
      </c>
      <c r="E683" s="112" t="s">
        <v>882</v>
      </c>
      <c r="F683" s="112" t="s">
        <v>1069</v>
      </c>
      <c r="G683" s="114">
        <v>299</v>
      </c>
      <c r="H683" s="94" t="s">
        <v>1070</v>
      </c>
      <c r="I683" s="94">
        <v>6</v>
      </c>
      <c r="J683" s="94" t="s">
        <v>1071</v>
      </c>
      <c r="K683" s="94" t="s">
        <v>1071</v>
      </c>
      <c r="L683" s="116">
        <f>VLOOKUP(B:B,[2]販促物単価マスタ202505!A:C,3,FALSE)</f>
        <v>0</v>
      </c>
      <c r="M683" s="115">
        <f t="shared" si="10"/>
        <v>0</v>
      </c>
      <c r="O683" s="104"/>
      <c r="P683" s="105"/>
      <c r="Q683"/>
    </row>
    <row r="684" spans="1:17" ht="18">
      <c r="A684" s="112">
        <v>20240600031</v>
      </c>
      <c r="B684" s="113">
        <f>VLOOKUP(A:A,[2]振替CD変換!B:C,2,FALSE)</f>
        <v>20240600031</v>
      </c>
      <c r="C684" s="112" t="s">
        <v>875</v>
      </c>
      <c r="D684" s="112" t="s">
        <v>1381</v>
      </c>
      <c r="E684" s="112" t="s">
        <v>882</v>
      </c>
      <c r="F684" s="112" t="s">
        <v>1069</v>
      </c>
      <c r="G684" s="114">
        <v>285</v>
      </c>
      <c r="H684" s="94" t="s">
        <v>1070</v>
      </c>
      <c r="I684" s="94">
        <v>6</v>
      </c>
      <c r="J684" s="94" t="s">
        <v>1071</v>
      </c>
      <c r="K684" s="94" t="s">
        <v>1071</v>
      </c>
      <c r="L684" s="116">
        <f>VLOOKUP(B:B,[2]販促物単価マスタ202505!A:C,3,FALSE)</f>
        <v>0</v>
      </c>
      <c r="M684" s="115">
        <f t="shared" si="10"/>
        <v>0</v>
      </c>
      <c r="O684" s="104"/>
      <c r="P684" s="105"/>
      <c r="Q684"/>
    </row>
    <row r="685" spans="1:17" ht="18">
      <c r="A685" s="112">
        <v>20240600032</v>
      </c>
      <c r="B685" s="113">
        <f>VLOOKUP(A:A,[2]振替CD変換!B:C,2,FALSE)</f>
        <v>20240600032</v>
      </c>
      <c r="C685" s="112" t="s">
        <v>875</v>
      </c>
      <c r="D685" s="112" t="s">
        <v>1382</v>
      </c>
      <c r="E685" s="112" t="s">
        <v>882</v>
      </c>
      <c r="F685" s="112" t="s">
        <v>1069</v>
      </c>
      <c r="G685" s="114">
        <v>217</v>
      </c>
      <c r="H685" s="94" t="s">
        <v>1070</v>
      </c>
      <c r="I685" s="94">
        <v>6</v>
      </c>
      <c r="J685" s="94" t="s">
        <v>1071</v>
      </c>
      <c r="K685" s="94" t="s">
        <v>1071</v>
      </c>
      <c r="L685" s="116">
        <f>VLOOKUP(B:B,[2]販促物単価マスタ202505!A:C,3,FALSE)</f>
        <v>0</v>
      </c>
      <c r="M685" s="115">
        <f t="shared" si="10"/>
        <v>0</v>
      </c>
      <c r="O685" s="104"/>
      <c r="P685" s="105"/>
      <c r="Q685"/>
    </row>
    <row r="686" spans="1:17" ht="18">
      <c r="A686" s="112">
        <v>20240600033</v>
      </c>
      <c r="B686" s="113">
        <f>VLOOKUP(A:A,[2]振替CD変換!B:C,2,FALSE)</f>
        <v>20240600033</v>
      </c>
      <c r="C686" s="112" t="s">
        <v>875</v>
      </c>
      <c r="D686" s="112" t="s">
        <v>1383</v>
      </c>
      <c r="E686" s="112" t="s">
        <v>882</v>
      </c>
      <c r="F686" s="112" t="s">
        <v>1069</v>
      </c>
      <c r="G686" s="114">
        <v>98</v>
      </c>
      <c r="H686" s="94" t="s">
        <v>1070</v>
      </c>
      <c r="I686" s="94">
        <v>6</v>
      </c>
      <c r="J686" s="94" t="s">
        <v>1071</v>
      </c>
      <c r="K686" s="94" t="s">
        <v>1071</v>
      </c>
      <c r="L686" s="116">
        <f>VLOOKUP(B:B,[2]販促物単価マスタ202505!A:C,3,FALSE)</f>
        <v>0</v>
      </c>
      <c r="M686" s="115">
        <f t="shared" si="10"/>
        <v>0</v>
      </c>
      <c r="O686" s="104"/>
      <c r="P686" s="105"/>
      <c r="Q686"/>
    </row>
    <row r="687" spans="1:17" ht="18">
      <c r="A687" s="112">
        <v>20240600034</v>
      </c>
      <c r="B687" s="113">
        <f>VLOOKUP(A:A,[2]振替CD変換!B:C,2,FALSE)</f>
        <v>20240600034</v>
      </c>
      <c r="C687" s="112" t="s">
        <v>875</v>
      </c>
      <c r="D687" s="112" t="s">
        <v>1384</v>
      </c>
      <c r="E687" s="112" t="s">
        <v>882</v>
      </c>
      <c r="F687" s="112" t="s">
        <v>1069</v>
      </c>
      <c r="G687" s="114">
        <v>78</v>
      </c>
      <c r="H687" s="94" t="s">
        <v>1070</v>
      </c>
      <c r="I687" s="94">
        <v>6</v>
      </c>
      <c r="J687" s="94" t="s">
        <v>1071</v>
      </c>
      <c r="K687" s="94" t="s">
        <v>1071</v>
      </c>
      <c r="L687" s="116">
        <f>VLOOKUP(B:B,[2]販促物単価マスタ202505!A:C,3,FALSE)</f>
        <v>0</v>
      </c>
      <c r="M687" s="115">
        <f t="shared" si="10"/>
        <v>0</v>
      </c>
      <c r="O687" s="104"/>
      <c r="P687" s="105"/>
      <c r="Q687"/>
    </row>
    <row r="688" spans="1:17" ht="18">
      <c r="A688" s="112">
        <v>20240600035</v>
      </c>
      <c r="B688" s="113">
        <f>VLOOKUP(A:A,[2]振替CD変換!B:C,2,FALSE)</f>
        <v>20240600035</v>
      </c>
      <c r="C688" s="112" t="s">
        <v>875</v>
      </c>
      <c r="D688" s="112" t="s">
        <v>1385</v>
      </c>
      <c r="E688" s="112" t="s">
        <v>882</v>
      </c>
      <c r="F688" s="112" t="s">
        <v>1069</v>
      </c>
      <c r="G688" s="114">
        <v>78</v>
      </c>
      <c r="H688" s="94" t="s">
        <v>1070</v>
      </c>
      <c r="I688" s="94">
        <v>6</v>
      </c>
      <c r="J688" s="94" t="s">
        <v>1071</v>
      </c>
      <c r="K688" s="94" t="s">
        <v>1071</v>
      </c>
      <c r="L688" s="116">
        <f>VLOOKUP(B:B,[2]販促物単価マスタ202505!A:C,3,FALSE)</f>
        <v>0</v>
      </c>
      <c r="M688" s="115">
        <f t="shared" si="10"/>
        <v>0</v>
      </c>
      <c r="O688" s="104"/>
      <c r="P688" s="105"/>
      <c r="Q688"/>
    </row>
    <row r="689" spans="1:17" ht="18">
      <c r="A689" s="112">
        <v>20240600039</v>
      </c>
      <c r="B689" s="113">
        <f>VLOOKUP(A:A,[2]振替CD変換!B:C,2,FALSE)</f>
        <v>20240600039</v>
      </c>
      <c r="C689" s="112" t="s">
        <v>875</v>
      </c>
      <c r="D689" s="112" t="s">
        <v>1386</v>
      </c>
      <c r="E689" s="112" t="s">
        <v>882</v>
      </c>
      <c r="F689" s="112" t="s">
        <v>1069</v>
      </c>
      <c r="G689" s="114">
        <v>145</v>
      </c>
      <c r="H689" s="94" t="s">
        <v>1070</v>
      </c>
      <c r="I689" s="94">
        <v>6</v>
      </c>
      <c r="J689" s="94" t="s">
        <v>1071</v>
      </c>
      <c r="K689" s="94" t="s">
        <v>1071</v>
      </c>
      <c r="L689" s="116">
        <f>VLOOKUP(B:B,[2]販促物単価マスタ202505!A:C,3,FALSE)</f>
        <v>0</v>
      </c>
      <c r="M689" s="115">
        <f t="shared" si="10"/>
        <v>0</v>
      </c>
      <c r="O689" s="104"/>
      <c r="P689" s="105"/>
      <c r="Q689"/>
    </row>
    <row r="690" spans="1:17" ht="18">
      <c r="A690" s="112">
        <v>20240600061</v>
      </c>
      <c r="B690" s="113">
        <f>VLOOKUP(A:A,[2]振替CD変換!B:C,2,FALSE)</f>
        <v>20240600061</v>
      </c>
      <c r="C690" s="112" t="s">
        <v>875</v>
      </c>
      <c r="D690" s="112" t="s">
        <v>1387</v>
      </c>
      <c r="E690" s="112" t="s">
        <v>882</v>
      </c>
      <c r="F690" s="112" t="s">
        <v>1069</v>
      </c>
      <c r="G690" s="114">
        <v>3253</v>
      </c>
      <c r="H690" s="94" t="s">
        <v>1070</v>
      </c>
      <c r="I690" s="94">
        <v>6</v>
      </c>
      <c r="J690" s="94" t="s">
        <v>1071</v>
      </c>
      <c r="K690" s="94" t="s">
        <v>1071</v>
      </c>
      <c r="L690" s="116">
        <f>VLOOKUP(B:B,[2]販促物単価マスタ202505!A:C,3,FALSE)</f>
        <v>1.4510000000000001</v>
      </c>
      <c r="M690" s="115">
        <f t="shared" si="10"/>
        <v>4720.1030000000001</v>
      </c>
      <c r="O690" s="104"/>
      <c r="P690" s="105"/>
      <c r="Q690"/>
    </row>
    <row r="691" spans="1:17" ht="18">
      <c r="A691" s="112">
        <v>20240600062</v>
      </c>
      <c r="B691" s="113">
        <f>VLOOKUP(A:A,[2]振替CD変換!B:C,2,FALSE)</f>
        <v>20240600062</v>
      </c>
      <c r="C691" s="112" t="s">
        <v>875</v>
      </c>
      <c r="D691" s="112" t="s">
        <v>1388</v>
      </c>
      <c r="E691" s="112" t="s">
        <v>882</v>
      </c>
      <c r="F691" s="112" t="s">
        <v>1069</v>
      </c>
      <c r="G691" s="114">
        <v>839</v>
      </c>
      <c r="H691" s="94" t="s">
        <v>1070</v>
      </c>
      <c r="I691" s="94">
        <v>6</v>
      </c>
      <c r="J691" s="94" t="s">
        <v>1071</v>
      </c>
      <c r="K691" s="94" t="s">
        <v>1071</v>
      </c>
      <c r="L691" s="116">
        <f>VLOOKUP(B:B,[2]販促物単価マスタ202505!A:C,3,FALSE)</f>
        <v>2.0213903743315504</v>
      </c>
      <c r="M691" s="115">
        <f t="shared" si="10"/>
        <v>1695.9465240641707</v>
      </c>
      <c r="O691" s="104"/>
      <c r="P691" s="105"/>
      <c r="Q691"/>
    </row>
    <row r="692" spans="1:17" ht="18">
      <c r="A692" s="112">
        <v>20240700066</v>
      </c>
      <c r="B692" s="113">
        <f>VLOOKUP(A:A,[2]振替CD変換!B:C,2,FALSE)</f>
        <v>20240700066</v>
      </c>
      <c r="C692" s="112" t="s">
        <v>875</v>
      </c>
      <c r="D692" s="112" t="s">
        <v>1389</v>
      </c>
      <c r="E692" s="112" t="s">
        <v>882</v>
      </c>
      <c r="F692" s="112" t="s">
        <v>1069</v>
      </c>
      <c r="G692" s="114">
        <v>34</v>
      </c>
      <c r="H692" s="94" t="s">
        <v>1070</v>
      </c>
      <c r="I692" s="94">
        <v>6</v>
      </c>
      <c r="J692" s="94" t="s">
        <v>1071</v>
      </c>
      <c r="K692" s="94" t="s">
        <v>1071</v>
      </c>
      <c r="L692" s="116">
        <f>VLOOKUP(B:B,[2]販促物単価マスタ202505!A:C,3,FALSE)</f>
        <v>0</v>
      </c>
      <c r="M692" s="115">
        <f t="shared" si="10"/>
        <v>0</v>
      </c>
      <c r="O692" s="104"/>
      <c r="P692" s="105"/>
      <c r="Q692"/>
    </row>
    <row r="693" spans="1:17" ht="18">
      <c r="A693" s="112">
        <v>20240700074</v>
      </c>
      <c r="B693" s="113">
        <f>VLOOKUP(A:A,[2]振替CD変換!B:C,2,FALSE)</f>
        <v>20240700074</v>
      </c>
      <c r="C693" s="112" t="s">
        <v>875</v>
      </c>
      <c r="D693" s="112" t="s">
        <v>1390</v>
      </c>
      <c r="E693" s="112" t="s">
        <v>882</v>
      </c>
      <c r="F693" s="112" t="s">
        <v>1069</v>
      </c>
      <c r="G693" s="114">
        <v>16</v>
      </c>
      <c r="H693" s="94" t="s">
        <v>1070</v>
      </c>
      <c r="I693" s="94">
        <v>6</v>
      </c>
      <c r="J693" s="94" t="s">
        <v>1071</v>
      </c>
      <c r="K693" s="94" t="s">
        <v>1071</v>
      </c>
      <c r="L693" s="116">
        <f>VLOOKUP(B:B,[2]販促物単価マスタ202505!A:C,3,FALSE)</f>
        <v>12.969696969696969</v>
      </c>
      <c r="M693" s="115">
        <f t="shared" si="10"/>
        <v>207.5151515151515</v>
      </c>
      <c r="O693" s="104"/>
      <c r="P693" s="105"/>
      <c r="Q693"/>
    </row>
    <row r="694" spans="1:17" ht="18">
      <c r="A694" s="112">
        <v>20240700075</v>
      </c>
      <c r="B694" s="113">
        <f>VLOOKUP(A:A,[2]振替CD変換!B:C,2,FALSE)</f>
        <v>20240700075</v>
      </c>
      <c r="C694" s="112" t="s">
        <v>875</v>
      </c>
      <c r="D694" s="112" t="s">
        <v>1391</v>
      </c>
      <c r="E694" s="112" t="s">
        <v>882</v>
      </c>
      <c r="F694" s="112" t="s">
        <v>1069</v>
      </c>
      <c r="G694" s="114">
        <v>116</v>
      </c>
      <c r="H694" s="94" t="s">
        <v>1070</v>
      </c>
      <c r="I694" s="94">
        <v>6</v>
      </c>
      <c r="J694" s="94" t="s">
        <v>1071</v>
      </c>
      <c r="K694" s="94" t="s">
        <v>1071</v>
      </c>
      <c r="L694" s="116">
        <f>VLOOKUP(B:B,[2]販促物単価マスタ202505!A:C,3,FALSE)</f>
        <v>12.969696969696969</v>
      </c>
      <c r="M694" s="115">
        <f t="shared" si="10"/>
        <v>1504.4848484848485</v>
      </c>
      <c r="O694" s="104"/>
      <c r="P694" s="105"/>
      <c r="Q694"/>
    </row>
    <row r="695" spans="1:17" ht="18">
      <c r="A695" s="112">
        <v>20240700076</v>
      </c>
      <c r="B695" s="113">
        <f>VLOOKUP(A:A,[2]振替CD変換!B:C,2,FALSE)</f>
        <v>20240700076</v>
      </c>
      <c r="C695" s="112" t="s">
        <v>875</v>
      </c>
      <c r="D695" s="112" t="s">
        <v>1392</v>
      </c>
      <c r="E695" s="112" t="s">
        <v>882</v>
      </c>
      <c r="F695" s="112" t="s">
        <v>1069</v>
      </c>
      <c r="G695" s="114">
        <v>132</v>
      </c>
      <c r="H695" s="94" t="s">
        <v>1070</v>
      </c>
      <c r="I695" s="94">
        <v>6</v>
      </c>
      <c r="J695" s="94" t="s">
        <v>1071</v>
      </c>
      <c r="K695" s="94" t="s">
        <v>1071</v>
      </c>
      <c r="L695" s="116">
        <f>VLOOKUP(B:B,[2]販促物単価マスタ202505!A:C,3,FALSE)</f>
        <v>12.969696969696969</v>
      </c>
      <c r="M695" s="115">
        <f t="shared" si="10"/>
        <v>1712</v>
      </c>
      <c r="O695" s="104"/>
      <c r="P695" s="105"/>
      <c r="Q695"/>
    </row>
    <row r="696" spans="1:17" ht="18">
      <c r="A696" s="112">
        <v>20240700078</v>
      </c>
      <c r="B696" s="113">
        <f>VLOOKUP(A:A,[2]振替CD変換!B:C,2,FALSE)</f>
        <v>20240700078</v>
      </c>
      <c r="C696" s="112" t="s">
        <v>875</v>
      </c>
      <c r="D696" s="112" t="s">
        <v>1393</v>
      </c>
      <c r="E696" s="112" t="s">
        <v>882</v>
      </c>
      <c r="F696" s="112" t="s">
        <v>1069</v>
      </c>
      <c r="G696" s="114">
        <v>472</v>
      </c>
      <c r="H696" s="94" t="s">
        <v>1070</v>
      </c>
      <c r="I696" s="94">
        <v>6</v>
      </c>
      <c r="J696" s="94" t="s">
        <v>1071</v>
      </c>
      <c r="K696" s="94" t="s">
        <v>1071</v>
      </c>
      <c r="L696" s="116">
        <f>VLOOKUP(B:B,[2]販促物単価マスタ202505!A:C,3,FALSE)</f>
        <v>0</v>
      </c>
      <c r="M696" s="115">
        <f t="shared" si="10"/>
        <v>0</v>
      </c>
      <c r="O696" s="104"/>
      <c r="P696" s="105"/>
      <c r="Q696"/>
    </row>
    <row r="697" spans="1:17" ht="18">
      <c r="A697" s="112">
        <v>20240700079</v>
      </c>
      <c r="B697" s="113">
        <f>VLOOKUP(A:A,[2]振替CD変換!B:C,2,FALSE)</f>
        <v>20240700079</v>
      </c>
      <c r="C697" s="112" t="s">
        <v>875</v>
      </c>
      <c r="D697" s="112" t="s">
        <v>1394</v>
      </c>
      <c r="E697" s="112" t="s">
        <v>882</v>
      </c>
      <c r="F697" s="112" t="s">
        <v>1069</v>
      </c>
      <c r="G697" s="114">
        <v>149</v>
      </c>
      <c r="H697" s="94" t="s">
        <v>1070</v>
      </c>
      <c r="I697" s="94">
        <v>6</v>
      </c>
      <c r="J697" s="94" t="s">
        <v>1071</v>
      </c>
      <c r="K697" s="94" t="s">
        <v>1071</v>
      </c>
      <c r="L697" s="116">
        <f>VLOOKUP(B:B,[2]販促物単価マスタ202505!A:C,3,FALSE)</f>
        <v>0</v>
      </c>
      <c r="M697" s="115">
        <f t="shared" si="10"/>
        <v>0</v>
      </c>
      <c r="O697" s="104"/>
      <c r="P697" s="105"/>
      <c r="Q697"/>
    </row>
    <row r="698" spans="1:17" ht="18">
      <c r="A698" s="112">
        <v>20240700080</v>
      </c>
      <c r="B698" s="113">
        <f>VLOOKUP(A:A,[2]振替CD変換!B:C,2,FALSE)</f>
        <v>20240700080</v>
      </c>
      <c r="C698" s="112" t="s">
        <v>875</v>
      </c>
      <c r="D698" s="112" t="s">
        <v>1395</v>
      </c>
      <c r="E698" s="112" t="s">
        <v>882</v>
      </c>
      <c r="F698" s="112" t="s">
        <v>1069</v>
      </c>
      <c r="G698" s="114">
        <v>59</v>
      </c>
      <c r="H698" s="94" t="s">
        <v>1070</v>
      </c>
      <c r="I698" s="94">
        <v>6</v>
      </c>
      <c r="J698" s="94" t="s">
        <v>1071</v>
      </c>
      <c r="K698" s="94" t="s">
        <v>1071</v>
      </c>
      <c r="L698" s="116">
        <f>VLOOKUP(B:B,[2]販促物単価マスタ202505!A:C,3,FALSE)</f>
        <v>0</v>
      </c>
      <c r="M698" s="115">
        <f t="shared" si="10"/>
        <v>0</v>
      </c>
      <c r="O698" s="104"/>
      <c r="P698" s="105"/>
      <c r="Q698"/>
    </row>
    <row r="699" spans="1:17" ht="18">
      <c r="A699" s="112">
        <v>20240700086</v>
      </c>
      <c r="B699" s="113">
        <f>VLOOKUP(A:A,[2]振替CD変換!B:C,2,FALSE)</f>
        <v>20240700086</v>
      </c>
      <c r="C699" s="112" t="s">
        <v>875</v>
      </c>
      <c r="D699" s="112" t="s">
        <v>1262</v>
      </c>
      <c r="E699" s="112" t="s">
        <v>882</v>
      </c>
      <c r="F699" s="112" t="s">
        <v>1069</v>
      </c>
      <c r="G699" s="114">
        <v>1773</v>
      </c>
      <c r="H699" s="94" t="s">
        <v>1070</v>
      </c>
      <c r="I699" s="94">
        <v>6</v>
      </c>
      <c r="J699" s="94" t="s">
        <v>1071</v>
      </c>
      <c r="K699" s="94" t="s">
        <v>1071</v>
      </c>
      <c r="L699" s="116">
        <f>VLOOKUP(B:B,[2]販促物単価マスタ202505!A:C,3,FALSE)</f>
        <v>2.122301886792453</v>
      </c>
      <c r="M699" s="115">
        <f t="shared" si="10"/>
        <v>3762.8412452830194</v>
      </c>
      <c r="O699" s="104"/>
      <c r="P699" s="105"/>
      <c r="Q699"/>
    </row>
    <row r="700" spans="1:17" ht="18">
      <c r="A700" s="112">
        <v>20240700087</v>
      </c>
      <c r="B700" s="113">
        <f>VLOOKUP(A:A,[2]振替CD変換!B:C,2,FALSE)</f>
        <v>20240700087</v>
      </c>
      <c r="C700" s="112" t="s">
        <v>875</v>
      </c>
      <c r="D700" s="112" t="s">
        <v>1263</v>
      </c>
      <c r="E700" s="112" t="s">
        <v>882</v>
      </c>
      <c r="F700" s="112" t="s">
        <v>1069</v>
      </c>
      <c r="G700" s="114">
        <v>3727</v>
      </c>
      <c r="H700" s="94" t="s">
        <v>1070</v>
      </c>
      <c r="I700" s="94">
        <v>6</v>
      </c>
      <c r="J700" s="94" t="s">
        <v>1071</v>
      </c>
      <c r="K700" s="94" t="s">
        <v>1071</v>
      </c>
      <c r="L700" s="116">
        <f>VLOOKUP(B:B,[2]販促物単価マスタ202505!A:C,3,FALSE)</f>
        <v>2.87</v>
      </c>
      <c r="M700" s="115">
        <f t="shared" si="10"/>
        <v>10696.49</v>
      </c>
      <c r="O700" s="104"/>
      <c r="P700" s="105"/>
      <c r="Q700"/>
    </row>
    <row r="701" spans="1:17" ht="18">
      <c r="A701" s="112">
        <v>20240700088</v>
      </c>
      <c r="B701" s="113">
        <f>VLOOKUP(A:A,[2]振替CD変換!B:C,2,FALSE)</f>
        <v>20240700088</v>
      </c>
      <c r="C701" s="112" t="s">
        <v>875</v>
      </c>
      <c r="D701" s="112" t="s">
        <v>1396</v>
      </c>
      <c r="E701" s="112" t="s">
        <v>882</v>
      </c>
      <c r="F701" s="112" t="s">
        <v>1069</v>
      </c>
      <c r="G701" s="114">
        <v>5562</v>
      </c>
      <c r="H701" s="94" t="s">
        <v>1070</v>
      </c>
      <c r="I701" s="94">
        <v>6</v>
      </c>
      <c r="J701" s="94" t="s">
        <v>1071</v>
      </c>
      <c r="K701" s="94" t="s">
        <v>1071</v>
      </c>
      <c r="L701" s="116">
        <f>VLOOKUP(B:B,[2]販促物単価マスタ202505!A:C,3,FALSE)</f>
        <v>4.0082727272727272</v>
      </c>
      <c r="M701" s="115">
        <f t="shared" si="10"/>
        <v>22294.01290909091</v>
      </c>
      <c r="O701" s="104"/>
      <c r="P701" s="105"/>
      <c r="Q701"/>
    </row>
    <row r="702" spans="1:17" ht="18">
      <c r="A702" s="112">
        <v>20240800003</v>
      </c>
      <c r="B702" s="113">
        <f>VLOOKUP(A:A,[2]振替CD変換!B:C,2,FALSE)</f>
        <v>20240800003</v>
      </c>
      <c r="C702" s="112" t="s">
        <v>875</v>
      </c>
      <c r="D702" s="112" t="s">
        <v>1397</v>
      </c>
      <c r="E702" s="112" t="s">
        <v>882</v>
      </c>
      <c r="F702" s="112" t="s">
        <v>1069</v>
      </c>
      <c r="G702" s="114">
        <v>17</v>
      </c>
      <c r="H702" s="94" t="s">
        <v>1070</v>
      </c>
      <c r="I702" s="94">
        <v>6</v>
      </c>
      <c r="J702" s="94" t="s">
        <v>1071</v>
      </c>
      <c r="K702" s="94" t="s">
        <v>1071</v>
      </c>
      <c r="L702" s="116">
        <f>VLOOKUP(B:B,[2]販促物単価マスタ202505!A:C,3,FALSE)</f>
        <v>4.5999999999999996</v>
      </c>
      <c r="M702" s="115">
        <f t="shared" si="10"/>
        <v>78.199999999999989</v>
      </c>
      <c r="O702" s="104"/>
      <c r="P702" s="105"/>
      <c r="Q702"/>
    </row>
    <row r="703" spans="1:17" ht="18">
      <c r="A703" s="112">
        <v>20240800006</v>
      </c>
      <c r="B703" s="113">
        <f>VLOOKUP(A:A,[2]振替CD変換!B:C,2,FALSE)</f>
        <v>20240800006</v>
      </c>
      <c r="C703" s="112" t="s">
        <v>875</v>
      </c>
      <c r="D703" s="112" t="s">
        <v>1264</v>
      </c>
      <c r="E703" s="112" t="s">
        <v>882</v>
      </c>
      <c r="F703" s="112" t="s">
        <v>1069</v>
      </c>
      <c r="G703" s="114">
        <v>705</v>
      </c>
      <c r="H703" s="94" t="s">
        <v>1070</v>
      </c>
      <c r="I703" s="94">
        <v>6</v>
      </c>
      <c r="J703" s="94" t="s">
        <v>1071</v>
      </c>
      <c r="K703" s="94" t="s">
        <v>1071</v>
      </c>
      <c r="L703" s="116">
        <f>VLOOKUP(B:B,[2]販促物単価マスタ202505!A:C,3,FALSE)</f>
        <v>19.260000000000002</v>
      </c>
      <c r="M703" s="115">
        <f t="shared" si="10"/>
        <v>13578.300000000001</v>
      </c>
      <c r="O703" s="104"/>
      <c r="P703" s="105"/>
      <c r="Q703"/>
    </row>
    <row r="704" spans="1:17" ht="18">
      <c r="A704" s="112">
        <v>20240800007</v>
      </c>
      <c r="B704" s="113">
        <f>VLOOKUP(A:A,[2]振替CD変換!B:C,2,FALSE)</f>
        <v>20240800007</v>
      </c>
      <c r="C704" s="112" t="s">
        <v>875</v>
      </c>
      <c r="D704" s="112" t="s">
        <v>1398</v>
      </c>
      <c r="E704" s="112" t="s">
        <v>882</v>
      </c>
      <c r="F704" s="112" t="s">
        <v>1069</v>
      </c>
      <c r="G704" s="114">
        <v>2537</v>
      </c>
      <c r="H704" s="94" t="s">
        <v>1070</v>
      </c>
      <c r="I704" s="94">
        <v>6</v>
      </c>
      <c r="J704" s="94" t="s">
        <v>1071</v>
      </c>
      <c r="K704" s="94" t="s">
        <v>1071</v>
      </c>
      <c r="L704" s="116">
        <f>VLOOKUP(B:B,[2]販促物単価マスタ202505!A:C,3,FALSE)</f>
        <v>4.958181818181818</v>
      </c>
      <c r="M704" s="115">
        <f t="shared" si="10"/>
        <v>12578.907272727272</v>
      </c>
      <c r="O704" s="104"/>
      <c r="P704" s="105"/>
      <c r="Q704"/>
    </row>
    <row r="705" spans="1:17" ht="18">
      <c r="A705" s="112">
        <v>20240800009</v>
      </c>
      <c r="B705" s="113">
        <f>VLOOKUP(A:A,[2]振替CD変換!B:C,2,FALSE)</f>
        <v>20240800009</v>
      </c>
      <c r="C705" s="112" t="s">
        <v>875</v>
      </c>
      <c r="D705" s="112" t="s">
        <v>1399</v>
      </c>
      <c r="E705" s="112" t="s">
        <v>882</v>
      </c>
      <c r="F705" s="112" t="s">
        <v>1069</v>
      </c>
      <c r="G705" s="114">
        <v>487</v>
      </c>
      <c r="H705" s="94" t="s">
        <v>1070</v>
      </c>
      <c r="I705" s="94">
        <v>6</v>
      </c>
      <c r="J705" s="94" t="s">
        <v>1071</v>
      </c>
      <c r="K705" s="94" t="s">
        <v>1071</v>
      </c>
      <c r="L705" s="116">
        <f>VLOOKUP(B:B,[2]販促物単価マスタ202505!A:C,3,FALSE)</f>
        <v>6.6</v>
      </c>
      <c r="M705" s="115">
        <f t="shared" si="10"/>
        <v>3214.2</v>
      </c>
      <c r="O705" s="104"/>
      <c r="P705" s="105"/>
      <c r="Q705"/>
    </row>
    <row r="706" spans="1:17" ht="18" hidden="1">
      <c r="A706" s="112">
        <v>20240800027</v>
      </c>
      <c r="B706" s="113">
        <f>VLOOKUP(A:A,[2]振替CD変換!B:C,2,FALSE)</f>
        <v>20240800027</v>
      </c>
      <c r="C706" s="112" t="s">
        <v>875</v>
      </c>
      <c r="D706" s="112" t="s">
        <v>725</v>
      </c>
      <c r="E706" s="112" t="s">
        <v>882</v>
      </c>
      <c r="F706" s="112" t="s">
        <v>900</v>
      </c>
      <c r="G706" s="114">
        <v>59</v>
      </c>
      <c r="H706" s="94" t="s">
        <v>869</v>
      </c>
      <c r="I706" s="94">
        <v>3</v>
      </c>
      <c r="J706" s="94" t="s">
        <v>901</v>
      </c>
      <c r="K706" s="94" t="s">
        <v>883</v>
      </c>
      <c r="M706" s="115">
        <f t="shared" ref="M706:M769" si="11">G706*L706</f>
        <v>0</v>
      </c>
      <c r="O706" s="104" t="s">
        <v>871</v>
      </c>
      <c r="P706" s="105"/>
      <c r="Q706"/>
    </row>
    <row r="707" spans="1:17" ht="18">
      <c r="A707" s="112">
        <v>20240800029</v>
      </c>
      <c r="B707" s="113">
        <f>VLOOKUP(A:A,[2]振替CD変換!B:C,2,FALSE)</f>
        <v>20240800029</v>
      </c>
      <c r="C707" s="112" t="s">
        <v>875</v>
      </c>
      <c r="D707" s="112" t="s">
        <v>1400</v>
      </c>
      <c r="E707" s="112" t="s">
        <v>882</v>
      </c>
      <c r="F707" s="112" t="s">
        <v>1069</v>
      </c>
      <c r="G707" s="114">
        <v>99</v>
      </c>
      <c r="H707" s="94" t="s">
        <v>1070</v>
      </c>
      <c r="I707" s="94">
        <v>6</v>
      </c>
      <c r="J707" s="94" t="s">
        <v>1071</v>
      </c>
      <c r="K707" s="94" t="s">
        <v>1071</v>
      </c>
      <c r="L707" s="116">
        <f>VLOOKUP(B:B,[2]販促物単価マスタ202505!A:C,3,FALSE)</f>
        <v>100.5</v>
      </c>
      <c r="M707" s="115">
        <f t="shared" si="11"/>
        <v>9949.5</v>
      </c>
      <c r="O707" s="104"/>
      <c r="P707" s="105"/>
      <c r="Q707"/>
    </row>
    <row r="708" spans="1:17" ht="18">
      <c r="A708" s="112">
        <v>20240900002</v>
      </c>
      <c r="B708" s="113">
        <f>VLOOKUP(A:A,[2]振替CD変換!B:C,2,FALSE)</f>
        <v>20240900002</v>
      </c>
      <c r="C708" s="112" t="s">
        <v>875</v>
      </c>
      <c r="D708" s="112" t="s">
        <v>1271</v>
      </c>
      <c r="E708" s="112" t="s">
        <v>882</v>
      </c>
      <c r="F708" s="112" t="s">
        <v>1069</v>
      </c>
      <c r="G708" s="114">
        <v>942</v>
      </c>
      <c r="H708" s="94" t="s">
        <v>1070</v>
      </c>
      <c r="I708" s="94">
        <v>6</v>
      </c>
      <c r="J708" s="94" t="s">
        <v>1071</v>
      </c>
      <c r="K708" s="94" t="s">
        <v>1071</v>
      </c>
      <c r="L708" s="116">
        <f>VLOOKUP(B:B,[2]販促物単価マスタ202505!A:C,3,FALSE)</f>
        <v>1.9523569023569023</v>
      </c>
      <c r="M708" s="115">
        <f t="shared" si="11"/>
        <v>1839.120202020202</v>
      </c>
      <c r="O708" s="104"/>
      <c r="P708" s="105"/>
      <c r="Q708"/>
    </row>
    <row r="709" spans="1:17" ht="18" hidden="1">
      <c r="A709" s="112">
        <v>20240900105</v>
      </c>
      <c r="B709" s="113">
        <f>VLOOKUP(A:A,[2]振替CD変換!B:C,2,FALSE)</f>
        <v>20240900105</v>
      </c>
      <c r="C709" s="112" t="s">
        <v>875</v>
      </c>
      <c r="D709" s="112" t="s">
        <v>1401</v>
      </c>
      <c r="E709" s="112" t="s">
        <v>882</v>
      </c>
      <c r="F709" s="112" t="s">
        <v>1077</v>
      </c>
      <c r="G709" s="114">
        <v>7</v>
      </c>
      <c r="H709" s="94" t="s">
        <v>1070</v>
      </c>
      <c r="I709" s="94">
        <v>3</v>
      </c>
      <c r="J709" s="94" t="s">
        <v>901</v>
      </c>
      <c r="K709" s="94" t="s">
        <v>883</v>
      </c>
      <c r="M709" s="115">
        <f t="shared" si="11"/>
        <v>0</v>
      </c>
      <c r="O709" s="104" t="s">
        <v>871</v>
      </c>
      <c r="P709" s="105"/>
      <c r="Q709"/>
    </row>
    <row r="710" spans="1:17" ht="18">
      <c r="A710" s="112">
        <v>20241000006</v>
      </c>
      <c r="B710" s="113">
        <f>VLOOKUP(A:A,[2]振替CD変換!B:C,2,FALSE)</f>
        <v>20241000006</v>
      </c>
      <c r="C710" s="112" t="s">
        <v>875</v>
      </c>
      <c r="D710" s="112" t="s">
        <v>1402</v>
      </c>
      <c r="E710" s="112" t="s">
        <v>882</v>
      </c>
      <c r="F710" s="112" t="s">
        <v>1069</v>
      </c>
      <c r="G710" s="114">
        <v>27</v>
      </c>
      <c r="H710" s="94" t="s">
        <v>1070</v>
      </c>
      <c r="I710" s="94">
        <v>6</v>
      </c>
      <c r="J710" s="94" t="s">
        <v>1071</v>
      </c>
      <c r="K710" s="94" t="s">
        <v>1071</v>
      </c>
      <c r="L710" s="116">
        <f>VLOOKUP(B:B,[2]販促物単価マスタ202505!A:C,3,FALSE)</f>
        <v>0</v>
      </c>
      <c r="M710" s="115">
        <f t="shared" si="11"/>
        <v>0</v>
      </c>
      <c r="O710" s="104"/>
      <c r="P710" s="105"/>
      <c r="Q710"/>
    </row>
    <row r="711" spans="1:17" ht="18">
      <c r="A711" s="112">
        <v>20241000014</v>
      </c>
      <c r="B711" s="113">
        <f>VLOOKUP(A:A,[2]振替CD変換!B:C,2,FALSE)</f>
        <v>20241000014</v>
      </c>
      <c r="C711" s="112" t="s">
        <v>875</v>
      </c>
      <c r="D711" s="112" t="s">
        <v>1273</v>
      </c>
      <c r="E711" s="112" t="s">
        <v>882</v>
      </c>
      <c r="F711" s="112" t="s">
        <v>1069</v>
      </c>
      <c r="G711" s="114">
        <v>2109</v>
      </c>
      <c r="H711" s="94" t="s">
        <v>1070</v>
      </c>
      <c r="I711" s="94">
        <v>6</v>
      </c>
      <c r="J711" s="94" t="s">
        <v>1071</v>
      </c>
      <c r="K711" s="94" t="s">
        <v>1071</v>
      </c>
      <c r="L711" s="116">
        <f>VLOOKUP(B:B,[2]販促物単価マスタ202505!A:C,3,FALSE)</f>
        <v>2.278321678321678</v>
      </c>
      <c r="M711" s="115">
        <f t="shared" si="11"/>
        <v>4804.980419580419</v>
      </c>
      <c r="O711" s="104"/>
      <c r="P711" s="105"/>
      <c r="Q711"/>
    </row>
    <row r="712" spans="1:17" ht="18">
      <c r="A712" s="112">
        <v>20241000016</v>
      </c>
      <c r="B712" s="113">
        <f>VLOOKUP(A:A,[2]振替CD変換!B:C,2,FALSE)</f>
        <v>20241000016</v>
      </c>
      <c r="C712" s="112" t="s">
        <v>875</v>
      </c>
      <c r="D712" s="112" t="s">
        <v>1403</v>
      </c>
      <c r="E712" s="112" t="s">
        <v>882</v>
      </c>
      <c r="F712" s="112" t="s">
        <v>1069</v>
      </c>
      <c r="G712" s="114">
        <v>1090</v>
      </c>
      <c r="H712" s="94" t="s">
        <v>1070</v>
      </c>
      <c r="I712" s="94">
        <v>6</v>
      </c>
      <c r="J712" s="94" t="s">
        <v>1071</v>
      </c>
      <c r="K712" s="94" t="s">
        <v>1071</v>
      </c>
      <c r="L712" s="116">
        <f>VLOOKUP(B:B,[2]販促物単価マスタ202505!A:C,3,FALSE)</f>
        <v>6.0240638297872344</v>
      </c>
      <c r="M712" s="115">
        <f t="shared" si="11"/>
        <v>6566.229574468086</v>
      </c>
      <c r="O712" s="104"/>
      <c r="P712" s="105"/>
      <c r="Q712"/>
    </row>
    <row r="713" spans="1:17" ht="18">
      <c r="A713" s="112">
        <v>20241000017</v>
      </c>
      <c r="B713" s="113">
        <f>VLOOKUP(A:A,[2]振替CD変換!B:C,2,FALSE)</f>
        <v>20241000017</v>
      </c>
      <c r="C713" s="112" t="s">
        <v>875</v>
      </c>
      <c r="D713" s="112" t="s">
        <v>1404</v>
      </c>
      <c r="E713" s="112" t="s">
        <v>882</v>
      </c>
      <c r="F713" s="112" t="s">
        <v>1069</v>
      </c>
      <c r="G713" s="114">
        <v>198</v>
      </c>
      <c r="H713" s="94" t="s">
        <v>1070</v>
      </c>
      <c r="I713" s="94">
        <v>6</v>
      </c>
      <c r="J713" s="94" t="s">
        <v>1071</v>
      </c>
      <c r="K713" s="94" t="s">
        <v>1071</v>
      </c>
      <c r="L713" s="116">
        <f>VLOOKUP(B:B,[2]販促物単価マスタ202505!A:C,3,FALSE)</f>
        <v>10.1</v>
      </c>
      <c r="M713" s="115">
        <f t="shared" si="11"/>
        <v>1999.8</v>
      </c>
      <c r="O713" s="104"/>
      <c r="P713" s="105"/>
      <c r="Q713"/>
    </row>
    <row r="714" spans="1:17" ht="18">
      <c r="A714" s="112">
        <v>20241000018</v>
      </c>
      <c r="B714" s="113">
        <f>VLOOKUP(A:A,[2]振替CD変換!B:C,2,FALSE)</f>
        <v>20241000018</v>
      </c>
      <c r="C714" s="112" t="s">
        <v>875</v>
      </c>
      <c r="D714" s="112" t="s">
        <v>1405</v>
      </c>
      <c r="E714" s="112" t="s">
        <v>882</v>
      </c>
      <c r="F714" s="112" t="s">
        <v>1069</v>
      </c>
      <c r="G714" s="114">
        <v>381</v>
      </c>
      <c r="H714" s="94" t="s">
        <v>1070</v>
      </c>
      <c r="I714" s="94">
        <v>6</v>
      </c>
      <c r="J714" s="94" t="s">
        <v>1071</v>
      </c>
      <c r="K714" s="94" t="s">
        <v>1071</v>
      </c>
      <c r="L714" s="116">
        <f>VLOOKUP(B:B,[2]販促物単価マスタ202505!A:C,3,FALSE)</f>
        <v>1.3863749999999999</v>
      </c>
      <c r="M714" s="115">
        <f t="shared" si="11"/>
        <v>528.20887499999992</v>
      </c>
      <c r="O714" s="104"/>
      <c r="P714" s="105"/>
      <c r="Q714"/>
    </row>
    <row r="715" spans="1:17" ht="18">
      <c r="A715" s="112">
        <v>20241000019</v>
      </c>
      <c r="B715" s="113">
        <f>VLOOKUP(A:A,[2]振替CD変換!B:C,2,FALSE)</f>
        <v>20241000019</v>
      </c>
      <c r="C715" s="112" t="s">
        <v>875</v>
      </c>
      <c r="D715" s="112" t="s">
        <v>1406</v>
      </c>
      <c r="E715" s="112" t="s">
        <v>882</v>
      </c>
      <c r="F715" s="112" t="s">
        <v>1069</v>
      </c>
      <c r="G715" s="114">
        <v>381</v>
      </c>
      <c r="H715" s="94" t="s">
        <v>1070</v>
      </c>
      <c r="I715" s="94">
        <v>6</v>
      </c>
      <c r="J715" s="94" t="s">
        <v>1071</v>
      </c>
      <c r="K715" s="94" t="s">
        <v>1071</v>
      </c>
      <c r="L715" s="116">
        <f>VLOOKUP(B:B,[2]販促物単価マスタ202505!A:C,3,FALSE)</f>
        <v>9.26</v>
      </c>
      <c r="M715" s="115">
        <f t="shared" si="11"/>
        <v>3528.06</v>
      </c>
      <c r="O715" s="104"/>
      <c r="P715" s="105"/>
      <c r="Q715"/>
    </row>
    <row r="716" spans="1:17" ht="18">
      <c r="A716" s="112">
        <v>20241000061</v>
      </c>
      <c r="B716" s="113">
        <f>VLOOKUP(A:A,[2]振替CD変換!B:C,2,FALSE)</f>
        <v>20241000061</v>
      </c>
      <c r="C716" s="112" t="s">
        <v>875</v>
      </c>
      <c r="D716" s="112" t="s">
        <v>1276</v>
      </c>
      <c r="E716" s="112" t="s">
        <v>882</v>
      </c>
      <c r="F716" s="112" t="s">
        <v>1069</v>
      </c>
      <c r="G716" s="114">
        <v>2103</v>
      </c>
      <c r="H716" s="94" t="s">
        <v>1070</v>
      </c>
      <c r="I716" s="94">
        <v>6</v>
      </c>
      <c r="J716" s="94" t="s">
        <v>1071</v>
      </c>
      <c r="K716" s="94" t="s">
        <v>1071</v>
      </c>
      <c r="L716" s="116">
        <f>VLOOKUP(B:B,[2]販促物単価マスタ202505!A:C,3,FALSE)</f>
        <v>2.9750000000000001</v>
      </c>
      <c r="M716" s="115">
        <f t="shared" si="11"/>
        <v>6256.4250000000002</v>
      </c>
      <c r="O716" s="104"/>
      <c r="P716" s="105"/>
      <c r="Q716"/>
    </row>
    <row r="717" spans="1:17" ht="18">
      <c r="A717" s="112">
        <v>20241000062</v>
      </c>
      <c r="B717" s="113">
        <f>VLOOKUP(A:A,[2]振替CD変換!B:C,2,FALSE)</f>
        <v>20241000062</v>
      </c>
      <c r="C717" s="112" t="s">
        <v>875</v>
      </c>
      <c r="D717" s="112" t="s">
        <v>1277</v>
      </c>
      <c r="E717" s="112" t="s">
        <v>882</v>
      </c>
      <c r="F717" s="112" t="s">
        <v>1069</v>
      </c>
      <c r="G717" s="114">
        <v>1218</v>
      </c>
      <c r="H717" s="94" t="s">
        <v>1070</v>
      </c>
      <c r="I717" s="94">
        <v>6</v>
      </c>
      <c r="J717" s="94" t="s">
        <v>1071</v>
      </c>
      <c r="K717" s="94" t="s">
        <v>1071</v>
      </c>
      <c r="L717" s="116">
        <f>VLOOKUP(B:B,[2]販促物単価マスタ202505!A:C,3,FALSE)</f>
        <v>2.3095238095238093</v>
      </c>
      <c r="M717" s="115">
        <f t="shared" si="11"/>
        <v>2812.9999999999995</v>
      </c>
      <c r="O717" s="104"/>
      <c r="P717" s="105"/>
      <c r="Q717"/>
    </row>
    <row r="718" spans="1:17" ht="18">
      <c r="A718" s="112">
        <v>20241000063</v>
      </c>
      <c r="B718" s="113">
        <f>VLOOKUP(A:A,[2]振替CD変換!B:C,2,FALSE)</f>
        <v>20241000063</v>
      </c>
      <c r="C718" s="112" t="s">
        <v>875</v>
      </c>
      <c r="D718" s="112" t="s">
        <v>1278</v>
      </c>
      <c r="E718" s="112" t="s">
        <v>882</v>
      </c>
      <c r="F718" s="112" t="s">
        <v>1069</v>
      </c>
      <c r="G718" s="114">
        <v>953</v>
      </c>
      <c r="H718" s="94" t="s">
        <v>1070</v>
      </c>
      <c r="I718" s="94">
        <v>6</v>
      </c>
      <c r="J718" s="94" t="s">
        <v>1071</v>
      </c>
      <c r="K718" s="94" t="s">
        <v>1071</v>
      </c>
      <c r="L718" s="116">
        <f>VLOOKUP(B:B,[2]販促物単価マスタ202505!A:C,3,FALSE)</f>
        <v>2.2978723404255321</v>
      </c>
      <c r="M718" s="115">
        <f t="shared" si="11"/>
        <v>2189.872340425532</v>
      </c>
      <c r="O718" s="104"/>
      <c r="P718" s="105"/>
      <c r="Q718"/>
    </row>
    <row r="719" spans="1:17" ht="18">
      <c r="A719" s="112">
        <v>20241000065</v>
      </c>
      <c r="B719" s="113">
        <f>VLOOKUP(A:A,[2]振替CD変換!B:C,2,FALSE)</f>
        <v>20241000065</v>
      </c>
      <c r="C719" s="112" t="s">
        <v>875</v>
      </c>
      <c r="D719" s="112" t="s">
        <v>1407</v>
      </c>
      <c r="E719" s="112" t="s">
        <v>882</v>
      </c>
      <c r="F719" s="112" t="s">
        <v>1069</v>
      </c>
      <c r="G719" s="114">
        <v>76</v>
      </c>
      <c r="H719" s="94" t="s">
        <v>1070</v>
      </c>
      <c r="I719" s="94">
        <v>6</v>
      </c>
      <c r="J719" s="94" t="s">
        <v>1071</v>
      </c>
      <c r="K719" s="94" t="s">
        <v>1071</v>
      </c>
      <c r="L719" s="116">
        <f>VLOOKUP(B:B,[2]販促物単価マスタ202505!A:C,3,FALSE)</f>
        <v>0</v>
      </c>
      <c r="M719" s="115">
        <f t="shared" si="11"/>
        <v>0</v>
      </c>
      <c r="O719" s="104"/>
      <c r="P719" s="105"/>
      <c r="Q719"/>
    </row>
    <row r="720" spans="1:17" ht="18">
      <c r="A720" s="112">
        <v>20241100044</v>
      </c>
      <c r="B720" s="113">
        <f>VLOOKUP(A:A,[2]振替CD変換!B:C,2,FALSE)</f>
        <v>20241100044</v>
      </c>
      <c r="C720" s="112" t="s">
        <v>875</v>
      </c>
      <c r="D720" s="112" t="s">
        <v>1408</v>
      </c>
      <c r="E720" s="112" t="s">
        <v>882</v>
      </c>
      <c r="F720" s="112" t="s">
        <v>1069</v>
      </c>
      <c r="G720" s="114">
        <v>30</v>
      </c>
      <c r="H720" s="94" t="s">
        <v>1070</v>
      </c>
      <c r="I720" s="94">
        <v>6</v>
      </c>
      <c r="J720" s="94" t="s">
        <v>1071</v>
      </c>
      <c r="K720" s="94" t="s">
        <v>1071</v>
      </c>
      <c r="L720" s="116">
        <f>VLOOKUP(B:B,[2]販促物単価マスタ202505!A:C,3,FALSE)</f>
        <v>0</v>
      </c>
      <c r="M720" s="115">
        <f t="shared" si="11"/>
        <v>0</v>
      </c>
      <c r="O720" s="104"/>
      <c r="P720" s="105"/>
      <c r="Q720"/>
    </row>
    <row r="721" spans="1:17" ht="18">
      <c r="A721" s="112">
        <v>20241100045</v>
      </c>
      <c r="B721" s="113">
        <f>VLOOKUP(A:A,[2]振替CD変換!B:C,2,FALSE)</f>
        <v>20241100045</v>
      </c>
      <c r="C721" s="112" t="s">
        <v>875</v>
      </c>
      <c r="D721" s="112" t="s">
        <v>1409</v>
      </c>
      <c r="E721" s="112" t="s">
        <v>882</v>
      </c>
      <c r="F721" s="112" t="s">
        <v>1069</v>
      </c>
      <c r="G721" s="114">
        <v>2896</v>
      </c>
      <c r="H721" s="94" t="s">
        <v>1070</v>
      </c>
      <c r="I721" s="94">
        <v>6</v>
      </c>
      <c r="J721" s="94" t="s">
        <v>1071</v>
      </c>
      <c r="K721" s="94" t="s">
        <v>1071</v>
      </c>
      <c r="L721" s="116">
        <f>VLOOKUP(B:B,[2]販促物単価マスタ202505!A:C,3,FALSE)</f>
        <v>4.1958041958041958</v>
      </c>
      <c r="M721" s="115">
        <f t="shared" si="11"/>
        <v>12151.048951048951</v>
      </c>
      <c r="O721" s="104"/>
      <c r="P721" s="105"/>
      <c r="Q721"/>
    </row>
    <row r="722" spans="1:17" ht="18">
      <c r="A722" s="112">
        <v>20241100046</v>
      </c>
      <c r="B722" s="113">
        <f>VLOOKUP(A:A,[2]振替CD変換!B:C,2,FALSE)</f>
        <v>20241100046</v>
      </c>
      <c r="C722" s="112" t="s">
        <v>875</v>
      </c>
      <c r="D722" s="112" t="s">
        <v>1410</v>
      </c>
      <c r="E722" s="112" t="s">
        <v>882</v>
      </c>
      <c r="F722" s="112" t="s">
        <v>1069</v>
      </c>
      <c r="G722" s="114">
        <v>2896</v>
      </c>
      <c r="H722" s="94" t="s">
        <v>1070</v>
      </c>
      <c r="I722" s="94">
        <v>6</v>
      </c>
      <c r="J722" s="94" t="s">
        <v>1071</v>
      </c>
      <c r="K722" s="94" t="s">
        <v>1071</v>
      </c>
      <c r="L722" s="116">
        <f>VLOOKUP(B:B,[2]販促物単価マスタ202505!A:C,3,FALSE)</f>
        <v>4.1958041958041958</v>
      </c>
      <c r="M722" s="115">
        <f t="shared" si="11"/>
        <v>12151.048951048951</v>
      </c>
      <c r="O722" s="104"/>
      <c r="P722" s="105"/>
      <c r="Q722"/>
    </row>
    <row r="723" spans="1:17" ht="18">
      <c r="A723" s="112">
        <v>20241100047</v>
      </c>
      <c r="B723" s="113">
        <f>VLOOKUP(A:A,[2]振替CD変換!B:C,2,FALSE)</f>
        <v>20241100047</v>
      </c>
      <c r="C723" s="112" t="s">
        <v>875</v>
      </c>
      <c r="D723" s="112" t="s">
        <v>1411</v>
      </c>
      <c r="E723" s="112" t="s">
        <v>882</v>
      </c>
      <c r="F723" s="112" t="s">
        <v>1069</v>
      </c>
      <c r="G723" s="114">
        <v>2448</v>
      </c>
      <c r="H723" s="94" t="s">
        <v>1070</v>
      </c>
      <c r="I723" s="94">
        <v>6</v>
      </c>
      <c r="J723" s="94" t="s">
        <v>1071</v>
      </c>
      <c r="K723" s="94" t="s">
        <v>1071</v>
      </c>
      <c r="L723" s="116">
        <f>VLOOKUP(B:B,[2]販促物単価マスタ202505!A:C,3,FALSE)</f>
        <v>2.1218181818181816</v>
      </c>
      <c r="M723" s="115">
        <f t="shared" si="11"/>
        <v>5194.2109090909089</v>
      </c>
      <c r="O723" s="104"/>
      <c r="P723" s="105"/>
      <c r="Q723"/>
    </row>
    <row r="724" spans="1:17" ht="18">
      <c r="A724" s="112">
        <v>20241100048</v>
      </c>
      <c r="B724" s="113">
        <f>VLOOKUP(A:A,[2]振替CD変換!B:C,2,FALSE)</f>
        <v>20241100048</v>
      </c>
      <c r="C724" s="112" t="s">
        <v>875</v>
      </c>
      <c r="D724" s="112" t="s">
        <v>1412</v>
      </c>
      <c r="E724" s="112" t="s">
        <v>882</v>
      </c>
      <c r="F724" s="112" t="s">
        <v>1069</v>
      </c>
      <c r="G724" s="114">
        <v>517</v>
      </c>
      <c r="H724" s="94" t="s">
        <v>1070</v>
      </c>
      <c r="I724" s="94">
        <v>6</v>
      </c>
      <c r="J724" s="94" t="s">
        <v>1071</v>
      </c>
      <c r="K724" s="94" t="s">
        <v>1071</v>
      </c>
      <c r="L724" s="116">
        <f>VLOOKUP(B:B,[2]販促物単価マスタ202505!A:C,3,FALSE)</f>
        <v>4.4472727272727273</v>
      </c>
      <c r="M724" s="115">
        <f t="shared" si="11"/>
        <v>2299.2399999999998</v>
      </c>
      <c r="O724" s="104"/>
      <c r="P724" s="105"/>
      <c r="Q724"/>
    </row>
    <row r="725" spans="1:17" ht="18">
      <c r="A725" s="112">
        <v>20241100059</v>
      </c>
      <c r="B725" s="113">
        <f>VLOOKUP(A:A,[2]振替CD変換!B:C,2,FALSE)</f>
        <v>20241100059</v>
      </c>
      <c r="C725" s="112" t="s">
        <v>875</v>
      </c>
      <c r="D725" s="112" t="s">
        <v>1413</v>
      </c>
      <c r="E725" s="112" t="s">
        <v>882</v>
      </c>
      <c r="F725" s="112" t="s">
        <v>1069</v>
      </c>
      <c r="G725" s="114">
        <v>1</v>
      </c>
      <c r="H725" s="94" t="s">
        <v>1070</v>
      </c>
      <c r="I725" s="94">
        <v>6</v>
      </c>
      <c r="J725" s="94" t="s">
        <v>1071</v>
      </c>
      <c r="K725" s="94" t="s">
        <v>1071</v>
      </c>
      <c r="L725" s="116">
        <f>VLOOKUP(B:B,[2]販促物単価マスタ202505!A:C,3,FALSE)</f>
        <v>0</v>
      </c>
      <c r="M725" s="115">
        <f t="shared" si="11"/>
        <v>0</v>
      </c>
      <c r="O725" s="104"/>
      <c r="P725" s="105"/>
      <c r="Q725"/>
    </row>
    <row r="726" spans="1:17" ht="18">
      <c r="A726" s="112">
        <v>20241100062</v>
      </c>
      <c r="B726" s="113">
        <f>VLOOKUP(A:A,[2]振替CD変換!B:C,2,FALSE)</f>
        <v>20241100062</v>
      </c>
      <c r="C726" s="112" t="s">
        <v>875</v>
      </c>
      <c r="D726" s="112" t="s">
        <v>1414</v>
      </c>
      <c r="E726" s="112" t="s">
        <v>882</v>
      </c>
      <c r="F726" s="112" t="s">
        <v>1069</v>
      </c>
      <c r="G726" s="114">
        <v>34</v>
      </c>
      <c r="H726" s="94" t="s">
        <v>1070</v>
      </c>
      <c r="I726" s="94">
        <v>6</v>
      </c>
      <c r="J726" s="94" t="s">
        <v>1071</v>
      </c>
      <c r="K726" s="94" t="s">
        <v>1071</v>
      </c>
      <c r="L726" s="116">
        <f>VLOOKUP(B:B,[2]販促物単価マスタ202505!A:C,3,FALSE)</f>
        <v>33.212121212121204</v>
      </c>
      <c r="M726" s="115">
        <f t="shared" si="11"/>
        <v>1129.212121212121</v>
      </c>
      <c r="O726" s="104"/>
      <c r="P726" s="105"/>
      <c r="Q726"/>
    </row>
    <row r="727" spans="1:17" ht="18">
      <c r="A727" s="112">
        <v>20241100063</v>
      </c>
      <c r="B727" s="113">
        <f>VLOOKUP(A:A,[2]振替CD変換!B:C,2,FALSE)</f>
        <v>20241100063</v>
      </c>
      <c r="C727" s="112" t="s">
        <v>875</v>
      </c>
      <c r="D727" s="112" t="s">
        <v>1415</v>
      </c>
      <c r="E727" s="112" t="s">
        <v>882</v>
      </c>
      <c r="F727" s="112" t="s">
        <v>1069</v>
      </c>
      <c r="G727" s="114">
        <v>95</v>
      </c>
      <c r="H727" s="94" t="s">
        <v>1070</v>
      </c>
      <c r="I727" s="94">
        <v>6</v>
      </c>
      <c r="J727" s="94" t="s">
        <v>1071</v>
      </c>
      <c r="K727" s="94" t="s">
        <v>1071</v>
      </c>
      <c r="L727" s="116">
        <f>VLOOKUP(B:B,[2]販促物単価マスタ202505!A:C,3,FALSE)</f>
        <v>48</v>
      </c>
      <c r="M727" s="115">
        <f t="shared" si="11"/>
        <v>4560</v>
      </c>
      <c r="O727" s="104"/>
      <c r="P727" s="105"/>
      <c r="Q727"/>
    </row>
    <row r="728" spans="1:17" ht="18">
      <c r="A728" s="112">
        <v>20241100064</v>
      </c>
      <c r="B728" s="113">
        <f>VLOOKUP(A:A,[2]振替CD変換!B:C,2,FALSE)</f>
        <v>20241100064</v>
      </c>
      <c r="C728" s="112" t="s">
        <v>875</v>
      </c>
      <c r="D728" s="112" t="s">
        <v>1416</v>
      </c>
      <c r="E728" s="112" t="s">
        <v>882</v>
      </c>
      <c r="F728" s="112" t="s">
        <v>1069</v>
      </c>
      <c r="G728" s="114">
        <v>89</v>
      </c>
      <c r="H728" s="94" t="s">
        <v>1070</v>
      </c>
      <c r="I728" s="94">
        <v>6</v>
      </c>
      <c r="J728" s="94" t="s">
        <v>1071</v>
      </c>
      <c r="K728" s="94" t="s">
        <v>1071</v>
      </c>
      <c r="L728" s="116">
        <f>VLOOKUP(B:B,[2]販促物単価マスタ202505!A:C,3,FALSE)</f>
        <v>0</v>
      </c>
      <c r="M728" s="115">
        <f t="shared" si="11"/>
        <v>0</v>
      </c>
      <c r="O728" s="104"/>
      <c r="P728" s="105"/>
      <c r="Q728"/>
    </row>
    <row r="729" spans="1:17" ht="18">
      <c r="A729" s="112">
        <v>20241100065</v>
      </c>
      <c r="B729" s="113">
        <f>VLOOKUP(A:A,[2]振替CD変換!B:C,2,FALSE)</f>
        <v>20241100065</v>
      </c>
      <c r="C729" s="112" t="s">
        <v>875</v>
      </c>
      <c r="D729" s="112" t="s">
        <v>1417</v>
      </c>
      <c r="E729" s="112" t="s">
        <v>882</v>
      </c>
      <c r="F729" s="112" t="s">
        <v>1069</v>
      </c>
      <c r="G729" s="114">
        <v>38</v>
      </c>
      <c r="H729" s="94" t="s">
        <v>1070</v>
      </c>
      <c r="I729" s="94">
        <v>6</v>
      </c>
      <c r="J729" s="94" t="s">
        <v>1071</v>
      </c>
      <c r="K729" s="94" t="s">
        <v>1071</v>
      </c>
      <c r="L729" s="116">
        <f>VLOOKUP(B:B,[2]販促物単価マスタ202505!A:C,3,FALSE)</f>
        <v>0</v>
      </c>
      <c r="M729" s="115">
        <f t="shared" si="11"/>
        <v>0</v>
      </c>
      <c r="O729" s="104"/>
      <c r="P729" s="105"/>
      <c r="Q729"/>
    </row>
    <row r="730" spans="1:17" ht="18">
      <c r="A730" s="112">
        <v>20241100066</v>
      </c>
      <c r="B730" s="113">
        <f>VLOOKUP(A:A,[2]振替CD変換!B:C,2,FALSE)</f>
        <v>20241100066</v>
      </c>
      <c r="C730" s="112" t="s">
        <v>875</v>
      </c>
      <c r="D730" s="112" t="s">
        <v>1418</v>
      </c>
      <c r="E730" s="112" t="s">
        <v>882</v>
      </c>
      <c r="F730" s="112" t="s">
        <v>1069</v>
      </c>
      <c r="G730" s="114">
        <v>65</v>
      </c>
      <c r="H730" s="94" t="s">
        <v>1070</v>
      </c>
      <c r="I730" s="94">
        <v>6</v>
      </c>
      <c r="J730" s="94" t="s">
        <v>1071</v>
      </c>
      <c r="K730" s="94" t="s">
        <v>1071</v>
      </c>
      <c r="L730" s="116">
        <f>VLOOKUP(B:B,[2]販促物単価マスタ202505!A:C,3,FALSE)</f>
        <v>0</v>
      </c>
      <c r="M730" s="115">
        <f t="shared" si="11"/>
        <v>0</v>
      </c>
      <c r="O730" s="104"/>
      <c r="P730" s="105"/>
      <c r="Q730"/>
    </row>
    <row r="731" spans="1:17" ht="18">
      <c r="A731" s="112">
        <v>20241100067</v>
      </c>
      <c r="B731" s="113">
        <f>VLOOKUP(A:A,[2]振替CD変換!B:C,2,FALSE)</f>
        <v>20241100067</v>
      </c>
      <c r="C731" s="112" t="s">
        <v>875</v>
      </c>
      <c r="D731" s="112" t="s">
        <v>1419</v>
      </c>
      <c r="E731" s="112" t="s">
        <v>882</v>
      </c>
      <c r="F731" s="112" t="s">
        <v>1069</v>
      </c>
      <c r="G731" s="114">
        <v>47</v>
      </c>
      <c r="H731" s="94" t="s">
        <v>1070</v>
      </c>
      <c r="I731" s="94">
        <v>6</v>
      </c>
      <c r="J731" s="94" t="s">
        <v>1071</v>
      </c>
      <c r="K731" s="94" t="s">
        <v>1071</v>
      </c>
      <c r="L731" s="116">
        <f>VLOOKUP(B:B,[2]販促物単価マスタ202505!A:C,3,FALSE)</f>
        <v>0</v>
      </c>
      <c r="M731" s="115">
        <f t="shared" si="11"/>
        <v>0</v>
      </c>
      <c r="O731" s="104"/>
      <c r="P731" s="105"/>
      <c r="Q731"/>
    </row>
    <row r="732" spans="1:17" ht="18">
      <c r="A732" s="112">
        <v>20241100068</v>
      </c>
      <c r="B732" s="113">
        <f>VLOOKUP(A:A,[2]振替CD変換!B:C,2,FALSE)</f>
        <v>20241100068</v>
      </c>
      <c r="C732" s="112" t="s">
        <v>875</v>
      </c>
      <c r="D732" s="112" t="s">
        <v>1420</v>
      </c>
      <c r="E732" s="112" t="s">
        <v>882</v>
      </c>
      <c r="F732" s="112" t="s">
        <v>1069</v>
      </c>
      <c r="G732" s="114">
        <v>10</v>
      </c>
      <c r="H732" s="94" t="s">
        <v>1070</v>
      </c>
      <c r="I732" s="94">
        <v>6</v>
      </c>
      <c r="J732" s="94" t="s">
        <v>1071</v>
      </c>
      <c r="K732" s="94" t="s">
        <v>1071</v>
      </c>
      <c r="L732" s="116">
        <f>VLOOKUP(B:B,[2]販促物単価マスタ202505!A:C,3,FALSE)</f>
        <v>7.5090909090909079</v>
      </c>
      <c r="M732" s="115">
        <f t="shared" si="11"/>
        <v>75.090909090909079</v>
      </c>
      <c r="O732" s="104"/>
      <c r="P732" s="105"/>
      <c r="Q732"/>
    </row>
    <row r="733" spans="1:17" ht="18">
      <c r="A733" s="112">
        <v>20241200031</v>
      </c>
      <c r="B733" s="113">
        <f>VLOOKUP(A:A,[2]振替CD変換!B:C,2,FALSE)</f>
        <v>20241200031</v>
      </c>
      <c r="C733" s="112" t="s">
        <v>875</v>
      </c>
      <c r="D733" s="112" t="s">
        <v>1421</v>
      </c>
      <c r="E733" s="112" t="s">
        <v>882</v>
      </c>
      <c r="F733" s="112" t="s">
        <v>1069</v>
      </c>
      <c r="G733" s="114">
        <v>192</v>
      </c>
      <c r="H733" s="94" t="s">
        <v>1070</v>
      </c>
      <c r="I733" s="94">
        <v>6</v>
      </c>
      <c r="J733" s="94" t="s">
        <v>1071</v>
      </c>
      <c r="K733" s="94" t="s">
        <v>1071</v>
      </c>
      <c r="L733" s="116">
        <f>VLOOKUP(B:B,[2]販促物単価マスタ202505!A:C,3,FALSE)</f>
        <v>0</v>
      </c>
      <c r="M733" s="115">
        <f t="shared" si="11"/>
        <v>0</v>
      </c>
      <c r="O733" s="104"/>
      <c r="P733" s="105"/>
      <c r="Q733"/>
    </row>
    <row r="734" spans="1:17" ht="18">
      <c r="A734" s="112">
        <v>20241200032</v>
      </c>
      <c r="B734" s="113">
        <f>VLOOKUP(A:A,[2]振替CD変換!B:C,2,FALSE)</f>
        <v>20241200032</v>
      </c>
      <c r="C734" s="112" t="s">
        <v>875</v>
      </c>
      <c r="D734" s="112" t="s">
        <v>1422</v>
      </c>
      <c r="E734" s="112" t="s">
        <v>882</v>
      </c>
      <c r="F734" s="112" t="s">
        <v>1069</v>
      </c>
      <c r="G734" s="114">
        <v>184</v>
      </c>
      <c r="H734" s="94" t="s">
        <v>1070</v>
      </c>
      <c r="I734" s="94">
        <v>6</v>
      </c>
      <c r="J734" s="94" t="s">
        <v>1071</v>
      </c>
      <c r="K734" s="94" t="s">
        <v>1071</v>
      </c>
      <c r="L734" s="116">
        <f>VLOOKUP(B:B,[2]販促物単価マスタ202505!A:C,3,FALSE)</f>
        <v>0</v>
      </c>
      <c r="M734" s="115">
        <f t="shared" si="11"/>
        <v>0</v>
      </c>
      <c r="O734" s="104"/>
      <c r="P734" s="105"/>
      <c r="Q734"/>
    </row>
    <row r="735" spans="1:17" ht="18">
      <c r="A735" s="112">
        <v>20241200034</v>
      </c>
      <c r="B735" s="113">
        <f>VLOOKUP(A:A,[2]振替CD変換!B:C,2,FALSE)</f>
        <v>20241200034</v>
      </c>
      <c r="C735" s="112" t="s">
        <v>875</v>
      </c>
      <c r="D735" s="112" t="s">
        <v>1423</v>
      </c>
      <c r="E735" s="112" t="s">
        <v>882</v>
      </c>
      <c r="F735" s="112" t="s">
        <v>1069</v>
      </c>
      <c r="G735" s="114">
        <v>2323</v>
      </c>
      <c r="H735" s="94" t="s">
        <v>1070</v>
      </c>
      <c r="I735" s="94">
        <v>6</v>
      </c>
      <c r="J735" s="94" t="s">
        <v>1071</v>
      </c>
      <c r="K735" s="94" t="s">
        <v>1071</v>
      </c>
      <c r="L735" s="116">
        <f>VLOOKUP(B:B,[2]販促物単価マスタ202505!A:C,3,FALSE)</f>
        <v>10.6</v>
      </c>
      <c r="M735" s="115">
        <f t="shared" si="11"/>
        <v>24623.8</v>
      </c>
      <c r="O735" s="104"/>
      <c r="P735" s="105"/>
      <c r="Q735"/>
    </row>
    <row r="736" spans="1:17" ht="18">
      <c r="A736" s="112">
        <v>20241200043</v>
      </c>
      <c r="B736" s="113">
        <f>VLOOKUP(A:A,[2]振替CD変換!B:C,2,FALSE)</f>
        <v>20241200043</v>
      </c>
      <c r="C736" s="112" t="s">
        <v>875</v>
      </c>
      <c r="D736" s="112" t="s">
        <v>1424</v>
      </c>
      <c r="E736" s="112" t="s">
        <v>882</v>
      </c>
      <c r="F736" s="112" t="s">
        <v>1069</v>
      </c>
      <c r="G736" s="114">
        <v>444</v>
      </c>
      <c r="H736" s="94" t="s">
        <v>1070</v>
      </c>
      <c r="I736" s="94">
        <v>6</v>
      </c>
      <c r="J736" s="94" t="s">
        <v>1071</v>
      </c>
      <c r="K736" s="94" t="s">
        <v>1071</v>
      </c>
      <c r="L736" s="116">
        <f>VLOOKUP(B:B,[2]販促物単価マスタ202505!A:C,3,FALSE)</f>
        <v>4.5999999999999996</v>
      </c>
      <c r="M736" s="115">
        <f t="shared" si="11"/>
        <v>2042.3999999999999</v>
      </c>
      <c r="O736" s="104"/>
      <c r="P736" s="105"/>
      <c r="Q736"/>
    </row>
    <row r="737" spans="1:17" ht="18">
      <c r="A737" s="112">
        <v>20241200045</v>
      </c>
      <c r="B737" s="113">
        <f>VLOOKUP(A:A,[2]振替CD変換!B:C,2,FALSE)</f>
        <v>20241200045</v>
      </c>
      <c r="C737" s="112" t="s">
        <v>875</v>
      </c>
      <c r="D737" s="112" t="s">
        <v>1425</v>
      </c>
      <c r="E737" s="112" t="s">
        <v>882</v>
      </c>
      <c r="F737" s="112" t="s">
        <v>1069</v>
      </c>
      <c r="G737" s="114">
        <v>43</v>
      </c>
      <c r="H737" s="94" t="s">
        <v>1070</v>
      </c>
      <c r="I737" s="94">
        <v>6</v>
      </c>
      <c r="J737" s="94" t="s">
        <v>1071</v>
      </c>
      <c r="K737" s="94" t="s">
        <v>1071</v>
      </c>
      <c r="L737" s="116">
        <f>VLOOKUP(B:B,[2]販促物単価マスタ202505!A:C,3,FALSE)</f>
        <v>4.5999999999999996</v>
      </c>
      <c r="M737" s="115">
        <f t="shared" si="11"/>
        <v>197.79999999999998</v>
      </c>
      <c r="O737" s="104"/>
      <c r="P737" s="105"/>
      <c r="Q737"/>
    </row>
    <row r="738" spans="1:17" ht="18">
      <c r="A738" s="112">
        <v>20241200054</v>
      </c>
      <c r="B738" s="113">
        <f>VLOOKUP(A:A,[2]振替CD変換!B:C,2,FALSE)</f>
        <v>20241200054</v>
      </c>
      <c r="C738" s="112" t="s">
        <v>875</v>
      </c>
      <c r="D738" s="112" t="s">
        <v>1426</v>
      </c>
      <c r="E738" s="112" t="s">
        <v>882</v>
      </c>
      <c r="F738" s="112" t="s">
        <v>1069</v>
      </c>
      <c r="G738" s="114">
        <v>62</v>
      </c>
      <c r="H738" s="94" t="s">
        <v>1070</v>
      </c>
      <c r="I738" s="94">
        <v>6</v>
      </c>
      <c r="J738" s="94" t="s">
        <v>1071</v>
      </c>
      <c r="K738" s="94" t="s">
        <v>1071</v>
      </c>
      <c r="L738" s="116">
        <f>VLOOKUP(B:B,[2]販促物単価マスタ202505!A:C,3,FALSE)</f>
        <v>98</v>
      </c>
      <c r="M738" s="115">
        <f t="shared" si="11"/>
        <v>6076</v>
      </c>
      <c r="O738" s="104"/>
      <c r="P738" s="105"/>
      <c r="Q738"/>
    </row>
    <row r="739" spans="1:17" ht="18">
      <c r="A739" s="112">
        <v>20241200065</v>
      </c>
      <c r="B739" s="113">
        <f>VLOOKUP(A:A,[2]振替CD変換!B:C,2,FALSE)</f>
        <v>20241200065</v>
      </c>
      <c r="C739" s="112" t="s">
        <v>875</v>
      </c>
      <c r="D739" s="112" t="s">
        <v>1427</v>
      </c>
      <c r="E739" s="112" t="s">
        <v>882</v>
      </c>
      <c r="F739" s="112" t="s">
        <v>1069</v>
      </c>
      <c r="G739" s="114">
        <v>16</v>
      </c>
      <c r="H739" s="94" t="s">
        <v>1070</v>
      </c>
      <c r="I739" s="94">
        <v>6</v>
      </c>
      <c r="J739" s="94" t="s">
        <v>1071</v>
      </c>
      <c r="K739" s="94" t="s">
        <v>1071</v>
      </c>
      <c r="L739" s="116">
        <f>VLOOKUP(B:B,[2]販促物単価マスタ202505!A:C,3,FALSE)</f>
        <v>4.5999999999999996</v>
      </c>
      <c r="M739" s="115">
        <f t="shared" si="11"/>
        <v>73.599999999999994</v>
      </c>
      <c r="O739" s="104"/>
      <c r="P739" s="105"/>
      <c r="Q739"/>
    </row>
    <row r="740" spans="1:17" ht="18">
      <c r="A740" s="112">
        <v>20241200066</v>
      </c>
      <c r="B740" s="113">
        <f>VLOOKUP(A:A,[2]振替CD変換!B:C,2,FALSE)</f>
        <v>20241200066</v>
      </c>
      <c r="C740" s="112" t="s">
        <v>875</v>
      </c>
      <c r="D740" s="112" t="s">
        <v>1428</v>
      </c>
      <c r="E740" s="112" t="s">
        <v>882</v>
      </c>
      <c r="F740" s="112" t="s">
        <v>1069</v>
      </c>
      <c r="G740" s="114">
        <v>6</v>
      </c>
      <c r="H740" s="94" t="s">
        <v>1070</v>
      </c>
      <c r="I740" s="94">
        <v>6</v>
      </c>
      <c r="J740" s="94" t="s">
        <v>1071</v>
      </c>
      <c r="K740" s="94" t="s">
        <v>1071</v>
      </c>
      <c r="L740" s="116">
        <f>VLOOKUP(B:B,[2]販促物単価マスタ202505!A:C,3,FALSE)</f>
        <v>4.5999999999999996</v>
      </c>
      <c r="M740" s="115">
        <f t="shared" si="11"/>
        <v>27.599999999999998</v>
      </c>
      <c r="O740" s="104"/>
      <c r="P740" s="105"/>
      <c r="Q740"/>
    </row>
    <row r="741" spans="1:17" ht="18">
      <c r="A741" s="112">
        <v>20241200067</v>
      </c>
      <c r="B741" s="113">
        <f>VLOOKUP(A:A,[2]振替CD変換!B:C,2,FALSE)</f>
        <v>20241200067</v>
      </c>
      <c r="C741" s="112" t="s">
        <v>875</v>
      </c>
      <c r="D741" s="112" t="s">
        <v>1429</v>
      </c>
      <c r="E741" s="112" t="s">
        <v>882</v>
      </c>
      <c r="F741" s="112" t="s">
        <v>1069</v>
      </c>
      <c r="G741" s="114">
        <v>11</v>
      </c>
      <c r="H741" s="94" t="s">
        <v>1070</v>
      </c>
      <c r="I741" s="94">
        <v>6</v>
      </c>
      <c r="J741" s="94" t="s">
        <v>1071</v>
      </c>
      <c r="K741" s="94" t="s">
        <v>1071</v>
      </c>
      <c r="L741" s="116">
        <f>VLOOKUP(B:B,[2]販促物単価マスタ202505!A:C,3,FALSE)</f>
        <v>4.5999999999999996</v>
      </c>
      <c r="M741" s="115">
        <f t="shared" si="11"/>
        <v>50.599999999999994</v>
      </c>
      <c r="O741" s="104"/>
      <c r="P741" s="105"/>
      <c r="Q741"/>
    </row>
    <row r="742" spans="1:17" ht="18">
      <c r="A742" s="112">
        <v>20250100033</v>
      </c>
      <c r="B742" s="113">
        <f>VLOOKUP(A:A,[2]振替CD変換!B:C,2,FALSE)</f>
        <v>20250100033</v>
      </c>
      <c r="C742" s="112" t="s">
        <v>875</v>
      </c>
      <c r="D742" s="112" t="s">
        <v>1430</v>
      </c>
      <c r="E742" s="112" t="s">
        <v>882</v>
      </c>
      <c r="F742" s="112" t="s">
        <v>1069</v>
      </c>
      <c r="G742" s="114">
        <v>71</v>
      </c>
      <c r="H742" s="94" t="s">
        <v>1070</v>
      </c>
      <c r="I742" s="94">
        <v>6</v>
      </c>
      <c r="J742" s="94" t="s">
        <v>1071</v>
      </c>
      <c r="K742" s="94" t="s">
        <v>1071</v>
      </c>
      <c r="L742" s="116">
        <f>VLOOKUP(B:B,[2]販促物単価マスタ202505!A:C,3,FALSE)</f>
        <v>4.5999999999999996</v>
      </c>
      <c r="M742" s="115">
        <f t="shared" si="11"/>
        <v>326.59999999999997</v>
      </c>
      <c r="O742" s="104"/>
      <c r="P742" s="105"/>
      <c r="Q742"/>
    </row>
    <row r="743" spans="1:17" ht="18">
      <c r="A743" s="112">
        <v>20250100050</v>
      </c>
      <c r="B743" s="113">
        <f>VLOOKUP(A:A,[2]振替CD変換!B:C,2,FALSE)</f>
        <v>20250100050</v>
      </c>
      <c r="C743" s="112" t="s">
        <v>875</v>
      </c>
      <c r="D743" s="112" t="s">
        <v>1283</v>
      </c>
      <c r="E743" s="112" t="s">
        <v>882</v>
      </c>
      <c r="F743" s="112" t="s">
        <v>1069</v>
      </c>
      <c r="G743" s="114">
        <v>2915</v>
      </c>
      <c r="H743" s="94" t="s">
        <v>1070</v>
      </c>
      <c r="I743" s="94">
        <v>6</v>
      </c>
      <c r="J743" s="94" t="s">
        <v>1071</v>
      </c>
      <c r="K743" s="94" t="s">
        <v>1071</v>
      </c>
      <c r="L743" s="116">
        <f>VLOOKUP(B:B,[2]販促物単価マスタ202505!A:C,3,FALSE)</f>
        <v>2.2795918367346939</v>
      </c>
      <c r="M743" s="115">
        <f t="shared" si="11"/>
        <v>6645.0102040816328</v>
      </c>
      <c r="O743" s="104"/>
      <c r="P743" s="105"/>
      <c r="Q743"/>
    </row>
    <row r="744" spans="1:17" ht="18">
      <c r="A744" s="112">
        <v>20250100051</v>
      </c>
      <c r="B744" s="113">
        <f>VLOOKUP(A:A,[2]振替CD変換!B:C,2,FALSE)</f>
        <v>20250100051</v>
      </c>
      <c r="C744" s="112" t="s">
        <v>875</v>
      </c>
      <c r="D744" s="112" t="s">
        <v>1284</v>
      </c>
      <c r="E744" s="112" t="s">
        <v>882</v>
      </c>
      <c r="F744" s="112" t="s">
        <v>1069</v>
      </c>
      <c r="G744" s="114">
        <v>1407</v>
      </c>
      <c r="H744" s="94" t="s">
        <v>1070</v>
      </c>
      <c r="I744" s="94">
        <v>6</v>
      </c>
      <c r="J744" s="94" t="s">
        <v>1071</v>
      </c>
      <c r="K744" s="94" t="s">
        <v>1071</v>
      </c>
      <c r="L744" s="116">
        <f>VLOOKUP(B:B,[2]販促物単価マスタ202505!A:C,3,FALSE)</f>
        <v>2.2594791666666665</v>
      </c>
      <c r="M744" s="115">
        <f t="shared" si="11"/>
        <v>3179.0871874999998</v>
      </c>
      <c r="O744" s="104"/>
      <c r="P744" s="105"/>
      <c r="Q744"/>
    </row>
    <row r="745" spans="1:17" ht="18">
      <c r="A745" s="112">
        <v>20250100052</v>
      </c>
      <c r="B745" s="113">
        <f>VLOOKUP(A:A,[2]振替CD変換!B:C,2,FALSE)</f>
        <v>20250100052</v>
      </c>
      <c r="C745" s="112" t="s">
        <v>875</v>
      </c>
      <c r="D745" s="112" t="s">
        <v>1431</v>
      </c>
      <c r="E745" s="112" t="s">
        <v>882</v>
      </c>
      <c r="F745" s="112" t="s">
        <v>1069</v>
      </c>
      <c r="G745" s="114">
        <v>1281</v>
      </c>
      <c r="H745" s="94" t="s">
        <v>1070</v>
      </c>
      <c r="I745" s="94">
        <v>6</v>
      </c>
      <c r="J745" s="94" t="s">
        <v>1071</v>
      </c>
      <c r="K745" s="94" t="s">
        <v>1071</v>
      </c>
      <c r="L745" s="116">
        <f>VLOOKUP(B:B,[2]販促物単価マスタ202505!A:C,3,FALSE)</f>
        <v>2.2803125</v>
      </c>
      <c r="M745" s="115">
        <f t="shared" si="11"/>
        <v>2921.0803124999998</v>
      </c>
      <c r="O745" s="104"/>
      <c r="P745" s="105"/>
      <c r="Q745"/>
    </row>
    <row r="746" spans="1:17" ht="18">
      <c r="A746" s="112">
        <v>20250200013</v>
      </c>
      <c r="B746" s="113">
        <f>VLOOKUP(A:A,[2]振替CD変換!B:C,2,FALSE)</f>
        <v>20250200013</v>
      </c>
      <c r="C746" s="112" t="s">
        <v>875</v>
      </c>
      <c r="D746" s="112" t="s">
        <v>1432</v>
      </c>
      <c r="E746" s="112" t="s">
        <v>882</v>
      </c>
      <c r="F746" s="112" t="s">
        <v>1069</v>
      </c>
      <c r="G746" s="114">
        <v>31</v>
      </c>
      <c r="H746" s="94" t="s">
        <v>1070</v>
      </c>
      <c r="I746" s="94">
        <v>6</v>
      </c>
      <c r="J746" s="94" t="s">
        <v>1071</v>
      </c>
      <c r="K746" s="94" t="s">
        <v>1071</v>
      </c>
      <c r="L746" s="116">
        <f>VLOOKUP(B:B,[2]販促物単価マスタ202505!A:C,3,FALSE)</f>
        <v>0</v>
      </c>
      <c r="M746" s="115">
        <f t="shared" si="11"/>
        <v>0</v>
      </c>
      <c r="O746" s="104"/>
      <c r="P746" s="105"/>
      <c r="Q746"/>
    </row>
    <row r="747" spans="1:17" ht="18">
      <c r="A747" s="112">
        <v>20250200014</v>
      </c>
      <c r="B747" s="113">
        <f>VLOOKUP(A:A,[2]振替CD変換!B:C,2,FALSE)</f>
        <v>20250200014</v>
      </c>
      <c r="C747" s="112" t="s">
        <v>875</v>
      </c>
      <c r="D747" s="112" t="s">
        <v>1433</v>
      </c>
      <c r="E747" s="112" t="s">
        <v>882</v>
      </c>
      <c r="F747" s="112" t="s">
        <v>1069</v>
      </c>
      <c r="G747" s="114">
        <v>15</v>
      </c>
      <c r="H747" s="94" t="s">
        <v>1070</v>
      </c>
      <c r="I747" s="94">
        <v>6</v>
      </c>
      <c r="J747" s="94" t="s">
        <v>1071</v>
      </c>
      <c r="K747" s="94" t="s">
        <v>1071</v>
      </c>
      <c r="L747" s="116">
        <f>VLOOKUP(B:B,[2]販促物単価マスタ202505!A:C,3,FALSE)</f>
        <v>0</v>
      </c>
      <c r="M747" s="115">
        <f t="shared" si="11"/>
        <v>0</v>
      </c>
      <c r="O747" s="104"/>
      <c r="P747" s="105"/>
      <c r="Q747"/>
    </row>
    <row r="748" spans="1:17" ht="18">
      <c r="A748" s="112">
        <v>20250200015</v>
      </c>
      <c r="B748" s="113">
        <f>VLOOKUP(A:A,[2]振替CD変換!B:C,2,FALSE)</f>
        <v>20250200015</v>
      </c>
      <c r="C748" s="112" t="s">
        <v>875</v>
      </c>
      <c r="D748" s="112" t="s">
        <v>1434</v>
      </c>
      <c r="E748" s="112" t="s">
        <v>882</v>
      </c>
      <c r="F748" s="112" t="s">
        <v>1069</v>
      </c>
      <c r="G748" s="114">
        <v>32</v>
      </c>
      <c r="H748" s="94" t="s">
        <v>1070</v>
      </c>
      <c r="I748" s="94">
        <v>6</v>
      </c>
      <c r="J748" s="94" t="s">
        <v>1071</v>
      </c>
      <c r="K748" s="94" t="s">
        <v>1071</v>
      </c>
      <c r="L748" s="116">
        <f>VLOOKUP(B:B,[2]販促物単価マスタ202505!A:C,3,FALSE)</f>
        <v>0</v>
      </c>
      <c r="M748" s="115">
        <f t="shared" si="11"/>
        <v>0</v>
      </c>
      <c r="O748" s="104"/>
      <c r="P748" s="105"/>
      <c r="Q748"/>
    </row>
    <row r="749" spans="1:17" ht="18">
      <c r="A749" s="112">
        <v>20250200016</v>
      </c>
      <c r="B749" s="113">
        <f>VLOOKUP(A:A,[2]振替CD変換!B:C,2,FALSE)</f>
        <v>20250200016</v>
      </c>
      <c r="C749" s="112" t="s">
        <v>875</v>
      </c>
      <c r="D749" s="112" t="s">
        <v>1435</v>
      </c>
      <c r="E749" s="112" t="s">
        <v>882</v>
      </c>
      <c r="F749" s="112" t="s">
        <v>1069</v>
      </c>
      <c r="G749" s="114">
        <v>27</v>
      </c>
      <c r="H749" s="94" t="s">
        <v>1070</v>
      </c>
      <c r="I749" s="94">
        <v>6</v>
      </c>
      <c r="J749" s="94" t="s">
        <v>1071</v>
      </c>
      <c r="K749" s="94" t="s">
        <v>1071</v>
      </c>
      <c r="L749" s="116">
        <f>VLOOKUP(B:B,[2]販促物単価マスタ202505!A:C,3,FALSE)</f>
        <v>0</v>
      </c>
      <c r="M749" s="115">
        <f t="shared" si="11"/>
        <v>0</v>
      </c>
      <c r="O749" s="104"/>
      <c r="P749" s="105"/>
      <c r="Q749"/>
    </row>
    <row r="750" spans="1:17" ht="18">
      <c r="A750" s="112">
        <v>20250200018</v>
      </c>
      <c r="B750" s="113">
        <f>VLOOKUP(A:A,[2]振替CD変換!B:C,2,FALSE)</f>
        <v>20250200018</v>
      </c>
      <c r="C750" s="112" t="s">
        <v>875</v>
      </c>
      <c r="D750" s="112" t="s">
        <v>1436</v>
      </c>
      <c r="E750" s="112" t="s">
        <v>882</v>
      </c>
      <c r="F750" s="112" t="s">
        <v>1069</v>
      </c>
      <c r="G750" s="114">
        <v>157</v>
      </c>
      <c r="H750" s="94" t="s">
        <v>1070</v>
      </c>
      <c r="I750" s="94">
        <v>6</v>
      </c>
      <c r="J750" s="94" t="s">
        <v>1071</v>
      </c>
      <c r="K750" s="94" t="s">
        <v>1071</v>
      </c>
      <c r="L750" s="116">
        <f>VLOOKUP(B:B,[2]販促物単価マスタ202505!A:C,3,FALSE)</f>
        <v>0</v>
      </c>
      <c r="M750" s="115">
        <f t="shared" si="11"/>
        <v>0</v>
      </c>
      <c r="O750" s="104"/>
      <c r="P750" s="105"/>
      <c r="Q750"/>
    </row>
    <row r="751" spans="1:17" ht="18">
      <c r="A751" s="112">
        <v>20250200020</v>
      </c>
      <c r="B751" s="113">
        <f>VLOOKUP(A:A,[2]振替CD変換!B:C,2,FALSE)</f>
        <v>20250200020</v>
      </c>
      <c r="C751" s="112" t="s">
        <v>875</v>
      </c>
      <c r="D751" s="112" t="s">
        <v>1437</v>
      </c>
      <c r="E751" s="112" t="s">
        <v>882</v>
      </c>
      <c r="F751" s="112" t="s">
        <v>1069</v>
      </c>
      <c r="G751" s="114">
        <v>747</v>
      </c>
      <c r="H751" s="94" t="s">
        <v>1070</v>
      </c>
      <c r="I751" s="94">
        <v>6</v>
      </c>
      <c r="J751" s="94" t="s">
        <v>1071</v>
      </c>
      <c r="K751" s="94" t="s">
        <v>1071</v>
      </c>
      <c r="L751" s="116">
        <f>VLOOKUP(B:B,[2]販促物単価マスタ202505!A:C,3,FALSE)</f>
        <v>7.1240636363636352</v>
      </c>
      <c r="M751" s="115">
        <f t="shared" si="11"/>
        <v>5321.6755363636357</v>
      </c>
      <c r="O751" s="104"/>
      <c r="P751" s="105"/>
      <c r="Q751"/>
    </row>
    <row r="752" spans="1:17" ht="18">
      <c r="A752" s="112">
        <v>20250200021</v>
      </c>
      <c r="B752" s="113">
        <f>VLOOKUP(A:A,[2]振替CD変換!B:C,2,FALSE)</f>
        <v>20250200021</v>
      </c>
      <c r="C752" s="112" t="s">
        <v>875</v>
      </c>
      <c r="D752" s="112" t="s">
        <v>1438</v>
      </c>
      <c r="E752" s="112" t="s">
        <v>882</v>
      </c>
      <c r="F752" s="112" t="s">
        <v>1069</v>
      </c>
      <c r="G752" s="114">
        <v>172</v>
      </c>
      <c r="H752" s="94" t="s">
        <v>1070</v>
      </c>
      <c r="I752" s="94">
        <v>6</v>
      </c>
      <c r="J752" s="94" t="s">
        <v>1071</v>
      </c>
      <c r="K752" s="94" t="s">
        <v>1071</v>
      </c>
      <c r="L752" s="116">
        <f>VLOOKUP(B:B,[2]販促物単価マスタ202505!A:C,3,FALSE)</f>
        <v>12.229411764705882</v>
      </c>
      <c r="M752" s="115">
        <f t="shared" si="11"/>
        <v>2103.4588235294118</v>
      </c>
      <c r="O752" s="104"/>
      <c r="P752" s="105"/>
      <c r="Q752"/>
    </row>
    <row r="753" spans="1:17" ht="18">
      <c r="A753" s="112">
        <v>20250200022</v>
      </c>
      <c r="B753" s="113">
        <f>VLOOKUP(A:A,[2]振替CD変換!B:C,2,FALSE)</f>
        <v>20250200022</v>
      </c>
      <c r="C753" s="112" t="s">
        <v>875</v>
      </c>
      <c r="D753" s="112" t="s">
        <v>1439</v>
      </c>
      <c r="E753" s="112" t="s">
        <v>882</v>
      </c>
      <c r="F753" s="112" t="s">
        <v>1069</v>
      </c>
      <c r="G753" s="114">
        <v>222</v>
      </c>
      <c r="H753" s="94" t="s">
        <v>1070</v>
      </c>
      <c r="I753" s="94">
        <v>6</v>
      </c>
      <c r="J753" s="94" t="s">
        <v>1071</v>
      </c>
      <c r="K753" s="94" t="s">
        <v>1071</v>
      </c>
      <c r="L753" s="116">
        <f>VLOOKUP(B:B,[2]販促物単価マスタ202505!A:C,3,FALSE)</f>
        <v>5.5465240641711224</v>
      </c>
      <c r="M753" s="115">
        <f t="shared" si="11"/>
        <v>1231.3283422459892</v>
      </c>
      <c r="O753" s="104"/>
      <c r="P753" s="105"/>
      <c r="Q753"/>
    </row>
    <row r="754" spans="1:17" ht="18">
      <c r="A754" s="112">
        <v>20250200024</v>
      </c>
      <c r="B754" s="113">
        <f>VLOOKUP(A:A,[2]振替CD変換!B:C,2,FALSE)</f>
        <v>20250200024</v>
      </c>
      <c r="C754" s="112" t="s">
        <v>875</v>
      </c>
      <c r="D754" s="112" t="s">
        <v>1440</v>
      </c>
      <c r="E754" s="112" t="s">
        <v>882</v>
      </c>
      <c r="F754" s="112" t="s">
        <v>1069</v>
      </c>
      <c r="G754" s="114">
        <v>1401</v>
      </c>
      <c r="H754" s="94" t="s">
        <v>1070</v>
      </c>
      <c r="I754" s="94">
        <v>6</v>
      </c>
      <c r="J754" s="94" t="s">
        <v>1071</v>
      </c>
      <c r="K754" s="94" t="s">
        <v>1071</v>
      </c>
      <c r="L754" s="116">
        <f>VLOOKUP(B:B,[2]販促物単価マスタ202505!A:C,3,FALSE)</f>
        <v>7.1617715617715607</v>
      </c>
      <c r="M754" s="115">
        <f t="shared" si="11"/>
        <v>10033.641958041957</v>
      </c>
      <c r="O754" s="104"/>
      <c r="P754" s="105"/>
      <c r="Q754"/>
    </row>
    <row r="755" spans="1:17" ht="18">
      <c r="A755" s="112">
        <v>20250200025</v>
      </c>
      <c r="B755" s="113">
        <f>VLOOKUP(A:A,[2]振替CD変換!B:C,2,FALSE)</f>
        <v>20250200025</v>
      </c>
      <c r="C755" s="112" t="s">
        <v>875</v>
      </c>
      <c r="D755" s="112" t="s">
        <v>1441</v>
      </c>
      <c r="E755" s="112" t="s">
        <v>882</v>
      </c>
      <c r="F755" s="112" t="s">
        <v>1069</v>
      </c>
      <c r="G755" s="114">
        <v>518</v>
      </c>
      <c r="H755" s="94" t="s">
        <v>1070</v>
      </c>
      <c r="I755" s="94">
        <v>6</v>
      </c>
      <c r="J755" s="94" t="s">
        <v>1071</v>
      </c>
      <c r="K755" s="94" t="s">
        <v>1071</v>
      </c>
      <c r="L755" s="116">
        <f>VLOOKUP(B:B,[2]販促物単価マスタ202505!A:C,3,FALSE)</f>
        <v>4</v>
      </c>
      <c r="M755" s="115">
        <f t="shared" si="11"/>
        <v>2072</v>
      </c>
      <c r="O755" s="104"/>
      <c r="P755" s="105"/>
      <c r="Q755"/>
    </row>
    <row r="756" spans="1:17" ht="18">
      <c r="A756" s="112">
        <v>20250200026</v>
      </c>
      <c r="B756" s="113">
        <f>VLOOKUP(A:A,[2]振替CD変換!B:C,2,FALSE)</f>
        <v>20250200026</v>
      </c>
      <c r="C756" s="112" t="s">
        <v>875</v>
      </c>
      <c r="D756" s="112" t="s">
        <v>1442</v>
      </c>
      <c r="E756" s="112" t="s">
        <v>882</v>
      </c>
      <c r="F756" s="112" t="s">
        <v>1069</v>
      </c>
      <c r="G756" s="114">
        <v>239</v>
      </c>
      <c r="H756" s="94" t="s">
        <v>1070</v>
      </c>
      <c r="I756" s="94">
        <v>6</v>
      </c>
      <c r="J756" s="94" t="s">
        <v>1071</v>
      </c>
      <c r="K756" s="94" t="s">
        <v>1071</v>
      </c>
      <c r="L756" s="116">
        <f>VLOOKUP(B:B,[2]販促物単価マスタ202505!A:C,3,FALSE)</f>
        <v>8.5</v>
      </c>
      <c r="M756" s="115">
        <f t="shared" si="11"/>
        <v>2031.5</v>
      </c>
      <c r="O756" s="104"/>
      <c r="P756" s="105"/>
      <c r="Q756"/>
    </row>
    <row r="757" spans="1:17" ht="18">
      <c r="A757" s="112">
        <v>20250200027</v>
      </c>
      <c r="B757" s="113">
        <f>VLOOKUP(A:A,[2]振替CD変換!B:C,2,FALSE)</f>
        <v>20250200027</v>
      </c>
      <c r="C757" s="112" t="s">
        <v>875</v>
      </c>
      <c r="D757" s="112" t="s">
        <v>1443</v>
      </c>
      <c r="E757" s="112" t="s">
        <v>882</v>
      </c>
      <c r="F757" s="112" t="s">
        <v>1069</v>
      </c>
      <c r="G757" s="114">
        <v>530</v>
      </c>
      <c r="H757" s="94" t="s">
        <v>1070</v>
      </c>
      <c r="I757" s="94">
        <v>6</v>
      </c>
      <c r="J757" s="94" t="s">
        <v>1071</v>
      </c>
      <c r="K757" s="94" t="s">
        <v>1071</v>
      </c>
      <c r="L757" s="116">
        <f>VLOOKUP(B:B,[2]販促物単価マスタ202505!A:C,3,FALSE)</f>
        <v>8.5</v>
      </c>
      <c r="M757" s="115">
        <f t="shared" si="11"/>
        <v>4505</v>
      </c>
      <c r="O757" s="104"/>
      <c r="P757" s="105"/>
      <c r="Q757"/>
    </row>
    <row r="758" spans="1:17" ht="18">
      <c r="A758" s="112">
        <v>20250200028</v>
      </c>
      <c r="B758" s="113">
        <f>VLOOKUP(A:A,[2]振替CD変換!B:C,2,FALSE)</f>
        <v>20250200028</v>
      </c>
      <c r="C758" s="112" t="s">
        <v>875</v>
      </c>
      <c r="D758" s="112" t="s">
        <v>1444</v>
      </c>
      <c r="E758" s="112" t="s">
        <v>882</v>
      </c>
      <c r="F758" s="112" t="s">
        <v>1069</v>
      </c>
      <c r="G758" s="114">
        <v>33</v>
      </c>
      <c r="H758" s="94" t="s">
        <v>1070</v>
      </c>
      <c r="I758" s="94">
        <v>6</v>
      </c>
      <c r="J758" s="94" t="s">
        <v>1071</v>
      </c>
      <c r="K758" s="94" t="s">
        <v>1071</v>
      </c>
      <c r="L758" s="116">
        <f>VLOOKUP(B:B,[2]販促物単価マスタ202505!A:C,3,FALSE)</f>
        <v>4.1068281249999998</v>
      </c>
      <c r="M758" s="115">
        <f t="shared" si="11"/>
        <v>135.52532812499999</v>
      </c>
      <c r="O758" s="104"/>
      <c r="P758" s="105"/>
      <c r="Q758"/>
    </row>
    <row r="759" spans="1:17" ht="18">
      <c r="A759" s="112">
        <v>20250200030</v>
      </c>
      <c r="B759" s="113">
        <f>VLOOKUP(A:A,[2]振替CD変換!B:C,2,FALSE)</f>
        <v>20250200030</v>
      </c>
      <c r="C759" s="112" t="s">
        <v>875</v>
      </c>
      <c r="D759" s="112" t="s">
        <v>1445</v>
      </c>
      <c r="E759" s="112" t="s">
        <v>882</v>
      </c>
      <c r="F759" s="112" t="s">
        <v>1069</v>
      </c>
      <c r="G759" s="114">
        <v>1377</v>
      </c>
      <c r="H759" s="94" t="s">
        <v>1070</v>
      </c>
      <c r="I759" s="94">
        <v>6</v>
      </c>
      <c r="J759" s="94" t="s">
        <v>1071</v>
      </c>
      <c r="K759" s="94" t="s">
        <v>1071</v>
      </c>
      <c r="L759" s="116">
        <f>VLOOKUP(B:B,[2]販促物単価マスタ202505!A:C,3,FALSE)</f>
        <v>4.7874125874125868</v>
      </c>
      <c r="M759" s="115">
        <f t="shared" si="11"/>
        <v>6592.2671328671322</v>
      </c>
      <c r="O759" s="104"/>
      <c r="P759" s="105"/>
      <c r="Q759"/>
    </row>
    <row r="760" spans="1:17" ht="18">
      <c r="A760" s="112">
        <v>20250200031</v>
      </c>
      <c r="B760" s="113">
        <f>VLOOKUP(A:A,[2]振替CD変換!B:C,2,FALSE)</f>
        <v>20250200031</v>
      </c>
      <c r="C760" s="112" t="s">
        <v>875</v>
      </c>
      <c r="D760" s="112" t="s">
        <v>1446</v>
      </c>
      <c r="E760" s="112" t="s">
        <v>882</v>
      </c>
      <c r="F760" s="112" t="s">
        <v>1069</v>
      </c>
      <c r="G760" s="114">
        <v>37</v>
      </c>
      <c r="H760" s="94" t="s">
        <v>1070</v>
      </c>
      <c r="I760" s="94">
        <v>6</v>
      </c>
      <c r="J760" s="94" t="s">
        <v>1071</v>
      </c>
      <c r="K760" s="94" t="s">
        <v>1071</v>
      </c>
      <c r="L760" s="116">
        <f>VLOOKUP(B:B,[2]販促物単価マスタ202505!A:C,3,FALSE)</f>
        <v>4.1257851239669421</v>
      </c>
      <c r="M760" s="115">
        <f t="shared" si="11"/>
        <v>152.65404958677686</v>
      </c>
      <c r="O760" s="104"/>
      <c r="P760" s="105"/>
      <c r="Q760"/>
    </row>
    <row r="761" spans="1:17" ht="18">
      <c r="A761" s="112">
        <v>20250200032</v>
      </c>
      <c r="B761" s="113">
        <f>VLOOKUP(A:A,[2]振替CD変換!B:C,2,FALSE)</f>
        <v>20250200032</v>
      </c>
      <c r="C761" s="112" t="s">
        <v>875</v>
      </c>
      <c r="D761" s="112" t="s">
        <v>1447</v>
      </c>
      <c r="E761" s="112" t="s">
        <v>882</v>
      </c>
      <c r="F761" s="112" t="s">
        <v>1069</v>
      </c>
      <c r="G761" s="114">
        <v>183</v>
      </c>
      <c r="H761" s="94" t="s">
        <v>1070</v>
      </c>
      <c r="I761" s="94">
        <v>6</v>
      </c>
      <c r="J761" s="94" t="s">
        <v>1071</v>
      </c>
      <c r="K761" s="94" t="s">
        <v>1071</v>
      </c>
      <c r="L761" s="116">
        <f>VLOOKUP(B:B,[2]販促物単価マスタ202505!A:C,3,FALSE)</f>
        <v>4.0939393939393938</v>
      </c>
      <c r="M761" s="115">
        <f t="shared" si="11"/>
        <v>749.19090909090903</v>
      </c>
      <c r="O761" s="104"/>
      <c r="P761" s="105"/>
      <c r="Q761"/>
    </row>
    <row r="762" spans="1:17" ht="18">
      <c r="A762" s="112">
        <v>20250300010</v>
      </c>
      <c r="B762" s="113">
        <f>VLOOKUP(A:A,[2]振替CD変換!B:C,2,FALSE)</f>
        <v>20250300010</v>
      </c>
      <c r="C762" s="112" t="s">
        <v>875</v>
      </c>
      <c r="D762" s="112" t="s">
        <v>1448</v>
      </c>
      <c r="E762" s="112" t="s">
        <v>882</v>
      </c>
      <c r="F762" s="112" t="s">
        <v>1069</v>
      </c>
      <c r="G762" s="114">
        <v>238</v>
      </c>
      <c r="H762" s="94" t="s">
        <v>1070</v>
      </c>
      <c r="I762" s="94">
        <v>6</v>
      </c>
      <c r="J762" s="94" t="s">
        <v>1071</v>
      </c>
      <c r="K762" s="94" t="s">
        <v>1071</v>
      </c>
      <c r="L762" s="116">
        <f>VLOOKUP(B:B,[2]販促物単価マスタ202505!A:C,3,FALSE)</f>
        <v>4.698142857142857</v>
      </c>
      <c r="M762" s="115">
        <f t="shared" si="11"/>
        <v>1118.1579999999999</v>
      </c>
      <c r="O762" s="104"/>
      <c r="P762" s="105"/>
      <c r="Q762"/>
    </row>
    <row r="763" spans="1:17" ht="18">
      <c r="A763" s="112">
        <v>20250300014</v>
      </c>
      <c r="B763" s="113">
        <f>VLOOKUP(A:A,[2]振替CD変換!B:C,2,FALSE)</f>
        <v>20250300014</v>
      </c>
      <c r="C763" s="112" t="s">
        <v>875</v>
      </c>
      <c r="D763" s="112" t="s">
        <v>1449</v>
      </c>
      <c r="E763" s="112" t="s">
        <v>882</v>
      </c>
      <c r="F763" s="112" t="s">
        <v>1069</v>
      </c>
      <c r="G763" s="114">
        <v>25</v>
      </c>
      <c r="H763" s="94" t="s">
        <v>1070</v>
      </c>
      <c r="I763" s="94">
        <v>6</v>
      </c>
      <c r="J763" s="94" t="s">
        <v>1071</v>
      </c>
      <c r="K763" s="94" t="s">
        <v>1071</v>
      </c>
      <c r="L763" s="116">
        <f>VLOOKUP(B:B,[2]販促物単価マスタ202505!A:C,3,FALSE)</f>
        <v>4.5999999999999996</v>
      </c>
      <c r="M763" s="115">
        <f t="shared" si="11"/>
        <v>114.99999999999999</v>
      </c>
      <c r="O763" s="104"/>
      <c r="P763" s="105"/>
      <c r="Q763"/>
    </row>
    <row r="764" spans="1:17" ht="18">
      <c r="A764" s="112">
        <v>20250300015</v>
      </c>
      <c r="B764" s="113">
        <f>VLOOKUP(A:A,[2]振替CD変換!B:C,2,FALSE)</f>
        <v>20250300015</v>
      </c>
      <c r="C764" s="112" t="s">
        <v>875</v>
      </c>
      <c r="D764" s="112" t="s">
        <v>1450</v>
      </c>
      <c r="E764" s="112" t="s">
        <v>882</v>
      </c>
      <c r="F764" s="112" t="s">
        <v>1069</v>
      </c>
      <c r="G764" s="114">
        <v>5</v>
      </c>
      <c r="H764" s="94" t="s">
        <v>1070</v>
      </c>
      <c r="I764" s="94">
        <v>6</v>
      </c>
      <c r="J764" s="94" t="s">
        <v>1071</v>
      </c>
      <c r="K764" s="94" t="s">
        <v>1071</v>
      </c>
      <c r="L764" s="116">
        <f>VLOOKUP(B:B,[2]販促物単価マスタ202505!A:C,3,FALSE)</f>
        <v>4.5999999999999996</v>
      </c>
      <c r="M764" s="115">
        <f t="shared" si="11"/>
        <v>23</v>
      </c>
      <c r="O764" s="104"/>
      <c r="P764" s="105"/>
      <c r="Q764"/>
    </row>
    <row r="765" spans="1:17" ht="18">
      <c r="A765" s="112">
        <v>20250300016</v>
      </c>
      <c r="B765" s="113">
        <f>VLOOKUP(A:A,[2]振替CD変換!B:C,2,FALSE)</f>
        <v>20250300016</v>
      </c>
      <c r="C765" s="112" t="s">
        <v>875</v>
      </c>
      <c r="D765" s="112" t="s">
        <v>1451</v>
      </c>
      <c r="E765" s="112" t="s">
        <v>882</v>
      </c>
      <c r="F765" s="112" t="s">
        <v>1069</v>
      </c>
      <c r="G765" s="114">
        <v>107</v>
      </c>
      <c r="H765" s="94" t="s">
        <v>1070</v>
      </c>
      <c r="I765" s="94">
        <v>6</v>
      </c>
      <c r="J765" s="94" t="s">
        <v>1071</v>
      </c>
      <c r="K765" s="94" t="s">
        <v>1071</v>
      </c>
      <c r="L765" s="116">
        <f>VLOOKUP(B:B,[2]販促物単価マスタ202505!A:C,3,FALSE)</f>
        <v>6.8614883436831917</v>
      </c>
      <c r="M765" s="115">
        <f t="shared" si="11"/>
        <v>734.17925277410154</v>
      </c>
      <c r="O765" s="104"/>
      <c r="P765" s="105"/>
      <c r="Q765"/>
    </row>
    <row r="766" spans="1:17" ht="18">
      <c r="A766" s="112">
        <v>20250300017</v>
      </c>
      <c r="B766" s="113">
        <f>VLOOKUP(A:A,[2]振替CD変換!B:C,2,FALSE)</f>
        <v>20250300017</v>
      </c>
      <c r="C766" s="112" t="s">
        <v>875</v>
      </c>
      <c r="D766" s="112" t="s">
        <v>1452</v>
      </c>
      <c r="E766" s="112" t="s">
        <v>882</v>
      </c>
      <c r="F766" s="112" t="s">
        <v>1069</v>
      </c>
      <c r="G766" s="114">
        <v>2021</v>
      </c>
      <c r="H766" s="94" t="s">
        <v>1070</v>
      </c>
      <c r="I766" s="94">
        <v>6</v>
      </c>
      <c r="J766" s="94" t="s">
        <v>1071</v>
      </c>
      <c r="K766" s="94" t="s">
        <v>1071</v>
      </c>
      <c r="L766" s="116">
        <f>VLOOKUP(B:B,[2]販促物単価マスタ202505!A:C,3,FALSE)</f>
        <v>6.8614883436831917</v>
      </c>
      <c r="M766" s="115">
        <f t="shared" si="11"/>
        <v>13867.06794258373</v>
      </c>
      <c r="O766" s="104"/>
      <c r="P766" s="105"/>
      <c r="Q766"/>
    </row>
    <row r="767" spans="1:17" ht="18">
      <c r="A767" s="112">
        <v>20250300018</v>
      </c>
      <c r="B767" s="113">
        <f>VLOOKUP(A:A,[2]振替CD変換!B:C,2,FALSE)</f>
        <v>20250300018</v>
      </c>
      <c r="C767" s="112" t="s">
        <v>875</v>
      </c>
      <c r="D767" s="112" t="s">
        <v>1453</v>
      </c>
      <c r="E767" s="112" t="s">
        <v>882</v>
      </c>
      <c r="F767" s="112" t="s">
        <v>1069</v>
      </c>
      <c r="G767" s="114">
        <v>293</v>
      </c>
      <c r="H767" s="94" t="s">
        <v>1070</v>
      </c>
      <c r="I767" s="94">
        <v>6</v>
      </c>
      <c r="J767" s="94" t="s">
        <v>1071</v>
      </c>
      <c r="K767" s="94" t="s">
        <v>1071</v>
      </c>
      <c r="L767" s="116">
        <f>VLOOKUP(B:B,[2]販促物単価マスタ202505!A:C,3,FALSE)</f>
        <v>6.8614883436831917</v>
      </c>
      <c r="M767" s="115">
        <f t="shared" si="11"/>
        <v>2010.4160846991751</v>
      </c>
      <c r="O767" s="104"/>
      <c r="P767" s="105"/>
      <c r="Q767"/>
    </row>
    <row r="768" spans="1:17" ht="18">
      <c r="A768" s="112">
        <v>20250300019</v>
      </c>
      <c r="B768" s="113">
        <f>VLOOKUP(A:A,[2]振替CD変換!B:C,2,FALSE)</f>
        <v>20250300019</v>
      </c>
      <c r="C768" s="112" t="s">
        <v>875</v>
      </c>
      <c r="D768" s="112" t="s">
        <v>1454</v>
      </c>
      <c r="E768" s="112" t="s">
        <v>882</v>
      </c>
      <c r="F768" s="112" t="s">
        <v>1069</v>
      </c>
      <c r="G768" s="114">
        <v>336</v>
      </c>
      <c r="H768" s="94" t="s">
        <v>1070</v>
      </c>
      <c r="I768" s="94">
        <v>6</v>
      </c>
      <c r="J768" s="94" t="s">
        <v>1071</v>
      </c>
      <c r="K768" s="94" t="s">
        <v>1071</v>
      </c>
      <c r="L768" s="116">
        <f>VLOOKUP(B:B,[2]販促物単価マスタ202505!A:C,3,FALSE)</f>
        <v>4.5999999999999996</v>
      </c>
      <c r="M768" s="115">
        <f t="shared" si="11"/>
        <v>1545.6</v>
      </c>
      <c r="O768" s="104"/>
      <c r="P768" s="105"/>
      <c r="Q768"/>
    </row>
    <row r="769" spans="1:17" ht="18">
      <c r="A769" s="112">
        <v>20250300020</v>
      </c>
      <c r="B769" s="113">
        <f>VLOOKUP(A:A,[2]振替CD変換!B:C,2,FALSE)</f>
        <v>20250300020</v>
      </c>
      <c r="C769" s="112" t="s">
        <v>875</v>
      </c>
      <c r="D769" s="112" t="s">
        <v>1455</v>
      </c>
      <c r="E769" s="112" t="s">
        <v>882</v>
      </c>
      <c r="F769" s="112" t="s">
        <v>1069</v>
      </c>
      <c r="G769" s="114">
        <v>238</v>
      </c>
      <c r="H769" s="94" t="s">
        <v>1070</v>
      </c>
      <c r="I769" s="94">
        <v>6</v>
      </c>
      <c r="J769" s="94" t="s">
        <v>1071</v>
      </c>
      <c r="K769" s="94" t="s">
        <v>1071</v>
      </c>
      <c r="L769" s="116">
        <f>VLOOKUP(B:B,[2]販促物単価マスタ202505!A:C,3,FALSE)</f>
        <v>4.5999999999999996</v>
      </c>
      <c r="M769" s="115">
        <f t="shared" si="11"/>
        <v>1094.8</v>
      </c>
      <c r="O769" s="104"/>
      <c r="P769" s="105"/>
      <c r="Q769"/>
    </row>
    <row r="770" spans="1:17" ht="18">
      <c r="A770" s="112">
        <v>20250300021</v>
      </c>
      <c r="B770" s="113">
        <f>VLOOKUP(A:A,[2]振替CD変換!B:C,2,FALSE)</f>
        <v>20250300021</v>
      </c>
      <c r="C770" s="112" t="s">
        <v>875</v>
      </c>
      <c r="D770" s="112" t="s">
        <v>1456</v>
      </c>
      <c r="E770" s="112" t="s">
        <v>882</v>
      </c>
      <c r="F770" s="112" t="s">
        <v>1069</v>
      </c>
      <c r="G770" s="114">
        <v>309</v>
      </c>
      <c r="H770" s="94" t="s">
        <v>1070</v>
      </c>
      <c r="I770" s="94">
        <v>6</v>
      </c>
      <c r="J770" s="94" t="s">
        <v>1071</v>
      </c>
      <c r="K770" s="94" t="s">
        <v>1071</v>
      </c>
      <c r="L770" s="116">
        <f>VLOOKUP(B:B,[2]販促物単価マスタ202505!A:C,3,FALSE)</f>
        <v>4.5999999999999996</v>
      </c>
      <c r="M770" s="115">
        <f t="shared" ref="M770:M833" si="12">G770*L770</f>
        <v>1421.3999999999999</v>
      </c>
      <c r="O770" s="104"/>
      <c r="P770" s="105"/>
      <c r="Q770"/>
    </row>
    <row r="771" spans="1:17" ht="18">
      <c r="A771" s="112">
        <v>20250300023</v>
      </c>
      <c r="B771" s="113">
        <f>VLOOKUP(A:A,[2]振替CD変換!B:C,2,FALSE)</f>
        <v>20250300023</v>
      </c>
      <c r="C771" s="112" t="s">
        <v>875</v>
      </c>
      <c r="D771" s="112" t="s">
        <v>1457</v>
      </c>
      <c r="E771" s="112" t="s">
        <v>882</v>
      </c>
      <c r="F771" s="112" t="s">
        <v>1069</v>
      </c>
      <c r="G771" s="114">
        <v>9</v>
      </c>
      <c r="H771" s="94" t="s">
        <v>1070</v>
      </c>
      <c r="I771" s="94">
        <v>6</v>
      </c>
      <c r="J771" s="94" t="s">
        <v>1071</v>
      </c>
      <c r="K771" s="94" t="s">
        <v>1071</v>
      </c>
      <c r="L771" s="116">
        <f>VLOOKUP(B:B,[2]販促物単価マスタ202505!A:C,3,FALSE)</f>
        <v>8.6999999999999993</v>
      </c>
      <c r="M771" s="115">
        <f t="shared" si="12"/>
        <v>78.3</v>
      </c>
      <c r="O771" s="104"/>
      <c r="P771" s="105"/>
      <c r="Q771"/>
    </row>
    <row r="772" spans="1:17" ht="18">
      <c r="A772" s="112">
        <v>20250300024</v>
      </c>
      <c r="B772" s="113">
        <f>VLOOKUP(A:A,[2]振替CD変換!B:C,2,FALSE)</f>
        <v>20250300024</v>
      </c>
      <c r="C772" s="112" t="s">
        <v>875</v>
      </c>
      <c r="D772" s="112" t="s">
        <v>1458</v>
      </c>
      <c r="E772" s="112" t="s">
        <v>882</v>
      </c>
      <c r="F772" s="112" t="s">
        <v>1069</v>
      </c>
      <c r="G772" s="114">
        <v>1441</v>
      </c>
      <c r="H772" s="94" t="s">
        <v>1070</v>
      </c>
      <c r="I772" s="94">
        <v>6</v>
      </c>
      <c r="J772" s="94" t="s">
        <v>1071</v>
      </c>
      <c r="K772" s="94" t="s">
        <v>1071</v>
      </c>
      <c r="L772" s="116">
        <f>VLOOKUP(B:B,[2]販促物単価マスタ202505!A:C,3,FALSE)</f>
        <v>8.0299999999999994</v>
      </c>
      <c r="M772" s="115">
        <f t="shared" si="12"/>
        <v>11571.23</v>
      </c>
      <c r="O772" s="104"/>
      <c r="P772" s="105"/>
      <c r="Q772"/>
    </row>
    <row r="773" spans="1:17" ht="18">
      <c r="A773" s="112">
        <v>20250300045</v>
      </c>
      <c r="B773" s="113">
        <f>VLOOKUP(A:A,[2]振替CD変換!B:C,2,FALSE)</f>
        <v>20250300045</v>
      </c>
      <c r="C773" s="112" t="s">
        <v>875</v>
      </c>
      <c r="D773" s="112" t="s">
        <v>1459</v>
      </c>
      <c r="E773" s="112" t="s">
        <v>882</v>
      </c>
      <c r="F773" s="112" t="s">
        <v>1069</v>
      </c>
      <c r="G773" s="114">
        <v>176</v>
      </c>
      <c r="H773" s="94" t="s">
        <v>1070</v>
      </c>
      <c r="I773" s="94">
        <v>6</v>
      </c>
      <c r="J773" s="94" t="s">
        <v>1071</v>
      </c>
      <c r="K773" s="94" t="s">
        <v>1071</v>
      </c>
      <c r="L773" s="116">
        <f>VLOOKUP(B:B,[2]販促物単価マスタ202505!A:C,3,FALSE)</f>
        <v>0</v>
      </c>
      <c r="M773" s="115">
        <f t="shared" si="12"/>
        <v>0</v>
      </c>
      <c r="O773" s="104"/>
      <c r="P773" s="105"/>
      <c r="Q773"/>
    </row>
    <row r="774" spans="1:17" ht="18">
      <c r="A774" s="112">
        <v>20250300046</v>
      </c>
      <c r="B774" s="113">
        <f>VLOOKUP(A:A,[2]振替CD変換!B:C,2,FALSE)</f>
        <v>20250300046</v>
      </c>
      <c r="C774" s="112" t="s">
        <v>875</v>
      </c>
      <c r="D774" s="112" t="s">
        <v>1460</v>
      </c>
      <c r="E774" s="112" t="s">
        <v>882</v>
      </c>
      <c r="F774" s="112" t="s">
        <v>1069</v>
      </c>
      <c r="G774" s="114">
        <v>257</v>
      </c>
      <c r="H774" s="94" t="s">
        <v>1070</v>
      </c>
      <c r="I774" s="94">
        <v>6</v>
      </c>
      <c r="J774" s="94" t="s">
        <v>1071</v>
      </c>
      <c r="K774" s="94" t="s">
        <v>1071</v>
      </c>
      <c r="L774" s="116">
        <f>VLOOKUP(B:B,[2]販促物単価マスタ202505!A:C,3,FALSE)</f>
        <v>0</v>
      </c>
      <c r="M774" s="115">
        <f t="shared" si="12"/>
        <v>0</v>
      </c>
      <c r="O774" s="104"/>
      <c r="P774" s="105"/>
      <c r="Q774"/>
    </row>
    <row r="775" spans="1:17" ht="18">
      <c r="A775" s="112">
        <v>20250300047</v>
      </c>
      <c r="B775" s="113">
        <f>VLOOKUP(A:A,[2]振替CD変換!B:C,2,FALSE)</f>
        <v>20250300047</v>
      </c>
      <c r="C775" s="112" t="s">
        <v>875</v>
      </c>
      <c r="D775" s="112" t="s">
        <v>1461</v>
      </c>
      <c r="E775" s="112" t="s">
        <v>882</v>
      </c>
      <c r="F775" s="112" t="s">
        <v>1069</v>
      </c>
      <c r="G775" s="114">
        <v>98</v>
      </c>
      <c r="H775" s="94" t="s">
        <v>1070</v>
      </c>
      <c r="I775" s="94">
        <v>6</v>
      </c>
      <c r="J775" s="94" t="s">
        <v>1071</v>
      </c>
      <c r="K775" s="94" t="s">
        <v>1071</v>
      </c>
      <c r="L775" s="116">
        <f>VLOOKUP(B:B,[2]販促物単価マスタ202505!A:C,3,FALSE)</f>
        <v>0</v>
      </c>
      <c r="M775" s="115">
        <f t="shared" si="12"/>
        <v>0</v>
      </c>
      <c r="O775" s="104"/>
      <c r="P775" s="105"/>
      <c r="Q775"/>
    </row>
    <row r="776" spans="1:17" ht="18">
      <c r="A776" s="112">
        <v>20250300048</v>
      </c>
      <c r="B776" s="113">
        <f>VLOOKUP(A:A,[2]振替CD変換!B:C,2,FALSE)</f>
        <v>20250300048</v>
      </c>
      <c r="C776" s="112" t="s">
        <v>875</v>
      </c>
      <c r="D776" s="112" t="s">
        <v>1462</v>
      </c>
      <c r="E776" s="112" t="s">
        <v>882</v>
      </c>
      <c r="F776" s="112" t="s">
        <v>1069</v>
      </c>
      <c r="G776" s="114">
        <v>94</v>
      </c>
      <c r="H776" s="94" t="s">
        <v>1070</v>
      </c>
      <c r="I776" s="94">
        <v>6</v>
      </c>
      <c r="J776" s="94" t="s">
        <v>1071</v>
      </c>
      <c r="K776" s="94" t="s">
        <v>1071</v>
      </c>
      <c r="L776" s="116">
        <f>VLOOKUP(B:B,[2]販促物単価マスタ202505!A:C,3,FALSE)</f>
        <v>0</v>
      </c>
      <c r="M776" s="115">
        <f t="shared" si="12"/>
        <v>0</v>
      </c>
      <c r="O776" s="104"/>
      <c r="P776" s="105"/>
      <c r="Q776"/>
    </row>
    <row r="777" spans="1:17" ht="18">
      <c r="A777" s="112">
        <v>20250300049</v>
      </c>
      <c r="B777" s="113">
        <f>VLOOKUP(A:A,[2]振替CD変換!B:C,2,FALSE)</f>
        <v>20250300049</v>
      </c>
      <c r="C777" s="112" t="s">
        <v>875</v>
      </c>
      <c r="D777" s="112" t="s">
        <v>1463</v>
      </c>
      <c r="E777" s="112" t="s">
        <v>882</v>
      </c>
      <c r="F777" s="112" t="s">
        <v>1069</v>
      </c>
      <c r="G777" s="114">
        <v>78</v>
      </c>
      <c r="H777" s="94" t="s">
        <v>1070</v>
      </c>
      <c r="I777" s="94">
        <v>6</v>
      </c>
      <c r="J777" s="94" t="s">
        <v>1071</v>
      </c>
      <c r="K777" s="94" t="s">
        <v>1071</v>
      </c>
      <c r="L777" s="116">
        <f>VLOOKUP(B:B,[2]販促物単価マスタ202505!A:C,3,FALSE)</f>
        <v>0</v>
      </c>
      <c r="M777" s="115">
        <f t="shared" si="12"/>
        <v>0</v>
      </c>
      <c r="O777" s="104"/>
      <c r="P777" s="105"/>
      <c r="Q777"/>
    </row>
    <row r="778" spans="1:17" ht="18">
      <c r="A778" s="112">
        <v>20250300050</v>
      </c>
      <c r="B778" s="113">
        <f>VLOOKUP(A:A,[2]振替CD変換!B:C,2,FALSE)</f>
        <v>20250300050</v>
      </c>
      <c r="C778" s="112" t="s">
        <v>875</v>
      </c>
      <c r="D778" s="112" t="s">
        <v>1464</v>
      </c>
      <c r="E778" s="112" t="s">
        <v>882</v>
      </c>
      <c r="F778" s="112" t="s">
        <v>1069</v>
      </c>
      <c r="G778" s="114">
        <v>78</v>
      </c>
      <c r="H778" s="94" t="s">
        <v>1070</v>
      </c>
      <c r="I778" s="94">
        <v>6</v>
      </c>
      <c r="J778" s="94" t="s">
        <v>1071</v>
      </c>
      <c r="K778" s="94" t="s">
        <v>1071</v>
      </c>
      <c r="L778" s="116">
        <f>VLOOKUP(B:B,[2]販促物単価マスタ202505!A:C,3,FALSE)</f>
        <v>0</v>
      </c>
      <c r="M778" s="115">
        <f t="shared" si="12"/>
        <v>0</v>
      </c>
      <c r="O778" s="104"/>
      <c r="P778" s="105"/>
      <c r="Q778"/>
    </row>
    <row r="779" spans="1:17" ht="18">
      <c r="A779" s="112">
        <v>20250300051</v>
      </c>
      <c r="B779" s="113">
        <f>VLOOKUP(A:A,[2]振替CD変換!B:C,2,FALSE)</f>
        <v>20250300051</v>
      </c>
      <c r="C779" s="112" t="s">
        <v>875</v>
      </c>
      <c r="D779" s="112" t="s">
        <v>1465</v>
      </c>
      <c r="E779" s="112" t="s">
        <v>882</v>
      </c>
      <c r="F779" s="112" t="s">
        <v>1069</v>
      </c>
      <c r="G779" s="114">
        <v>35</v>
      </c>
      <c r="H779" s="94" t="s">
        <v>1070</v>
      </c>
      <c r="I779" s="94">
        <v>6</v>
      </c>
      <c r="J779" s="94" t="s">
        <v>1071</v>
      </c>
      <c r="K779" s="94" t="s">
        <v>1071</v>
      </c>
      <c r="L779" s="116">
        <f>VLOOKUP(B:B,[2]販促物単価マスタ202505!A:C,3,FALSE)</f>
        <v>0</v>
      </c>
      <c r="M779" s="115">
        <f t="shared" si="12"/>
        <v>0</v>
      </c>
      <c r="O779" s="104"/>
      <c r="P779" s="105"/>
      <c r="Q779"/>
    </row>
    <row r="780" spans="1:17" ht="18">
      <c r="A780" s="112">
        <v>20250300052</v>
      </c>
      <c r="B780" s="113">
        <f>VLOOKUP(A:A,[2]振替CD変換!B:C,2,FALSE)</f>
        <v>20250300052</v>
      </c>
      <c r="C780" s="112" t="s">
        <v>875</v>
      </c>
      <c r="D780" s="112" t="s">
        <v>1466</v>
      </c>
      <c r="E780" s="112" t="s">
        <v>882</v>
      </c>
      <c r="F780" s="112" t="s">
        <v>1069</v>
      </c>
      <c r="G780" s="114">
        <v>34</v>
      </c>
      <c r="H780" s="94" t="s">
        <v>1070</v>
      </c>
      <c r="I780" s="94">
        <v>6</v>
      </c>
      <c r="J780" s="94" t="s">
        <v>1071</v>
      </c>
      <c r="K780" s="94" t="s">
        <v>1071</v>
      </c>
      <c r="L780" s="116">
        <f>VLOOKUP(B:B,[2]販促物単価マスタ202505!A:C,3,FALSE)</f>
        <v>0</v>
      </c>
      <c r="M780" s="115">
        <f t="shared" si="12"/>
        <v>0</v>
      </c>
      <c r="O780" s="104"/>
      <c r="P780" s="105"/>
      <c r="Q780"/>
    </row>
    <row r="781" spans="1:17" ht="18">
      <c r="A781" s="112">
        <v>20250300061</v>
      </c>
      <c r="B781" s="113">
        <f>VLOOKUP(A:A,[2]振替CD変換!B:C,2,FALSE)</f>
        <v>20250300061</v>
      </c>
      <c r="C781" s="112" t="s">
        <v>875</v>
      </c>
      <c r="D781" s="112" t="s">
        <v>1467</v>
      </c>
      <c r="E781" s="112" t="s">
        <v>882</v>
      </c>
      <c r="F781" s="112" t="s">
        <v>1069</v>
      </c>
      <c r="G781" s="114">
        <v>89</v>
      </c>
      <c r="H781" s="94" t="s">
        <v>1070</v>
      </c>
      <c r="I781" s="94">
        <v>6</v>
      </c>
      <c r="J781" s="94" t="s">
        <v>1071</v>
      </c>
      <c r="K781" s="94" t="s">
        <v>1071</v>
      </c>
      <c r="L781" s="116">
        <f>VLOOKUP(B:B,[2]販促物単価マスタ202505!A:C,3,FALSE)</f>
        <v>6.9748484848484846</v>
      </c>
      <c r="M781" s="115">
        <f t="shared" si="12"/>
        <v>620.76151515151514</v>
      </c>
      <c r="O781" s="104"/>
      <c r="P781" s="105"/>
      <c r="Q781"/>
    </row>
    <row r="782" spans="1:17" ht="18">
      <c r="A782" s="112">
        <v>20250300062</v>
      </c>
      <c r="B782" s="113">
        <f>VLOOKUP(A:A,[2]振替CD変換!B:C,2,FALSE)</f>
        <v>20250300062</v>
      </c>
      <c r="C782" s="112" t="s">
        <v>875</v>
      </c>
      <c r="D782" s="112" t="s">
        <v>1468</v>
      </c>
      <c r="E782" s="112" t="s">
        <v>882</v>
      </c>
      <c r="F782" s="112" t="s">
        <v>1069</v>
      </c>
      <c r="G782" s="114">
        <v>1687</v>
      </c>
      <c r="H782" s="94" t="s">
        <v>1070</v>
      </c>
      <c r="I782" s="94">
        <v>6</v>
      </c>
      <c r="J782" s="94" t="s">
        <v>1071</v>
      </c>
      <c r="K782" s="94" t="s">
        <v>1071</v>
      </c>
      <c r="L782" s="116">
        <f>VLOOKUP(B:B,[2]販促物単価マスタ202505!A:C,3,FALSE)</f>
        <v>11</v>
      </c>
      <c r="M782" s="115">
        <f t="shared" si="12"/>
        <v>18557</v>
      </c>
      <c r="O782" s="104"/>
      <c r="P782" s="105"/>
      <c r="Q782"/>
    </row>
    <row r="783" spans="1:17" ht="18">
      <c r="A783" s="112">
        <v>20250300082</v>
      </c>
      <c r="B783" s="113">
        <f>VLOOKUP(A:A,[2]振替CD変換!B:C,2,FALSE)</f>
        <v>20250300082</v>
      </c>
      <c r="C783" s="112" t="s">
        <v>875</v>
      </c>
      <c r="D783" s="112" t="s">
        <v>1469</v>
      </c>
      <c r="E783" s="112" t="s">
        <v>882</v>
      </c>
      <c r="F783" s="112" t="s">
        <v>1069</v>
      </c>
      <c r="G783" s="114">
        <v>92</v>
      </c>
      <c r="H783" s="94" t="s">
        <v>1070</v>
      </c>
      <c r="I783" s="94">
        <v>6</v>
      </c>
      <c r="J783" s="94" t="s">
        <v>1071</v>
      </c>
      <c r="K783" s="94" t="s">
        <v>1071</v>
      </c>
      <c r="L783" s="116">
        <f>VLOOKUP(B:B,[2]販促物単価マスタ202505!A:C,3,FALSE)</f>
        <v>4.5999999999999996</v>
      </c>
      <c r="M783" s="115">
        <f t="shared" si="12"/>
        <v>423.2</v>
      </c>
      <c r="O783" s="104"/>
      <c r="P783" s="105"/>
      <c r="Q783"/>
    </row>
    <row r="784" spans="1:17" ht="18">
      <c r="A784" s="112">
        <v>20250400003</v>
      </c>
      <c r="B784" s="113">
        <f>VLOOKUP(A:A,[2]振替CD変換!B:C,2,FALSE)</f>
        <v>20250400003</v>
      </c>
      <c r="C784" s="112" t="s">
        <v>875</v>
      </c>
      <c r="D784" s="112" t="s">
        <v>1470</v>
      </c>
      <c r="E784" s="112" t="s">
        <v>882</v>
      </c>
      <c r="F784" s="112" t="s">
        <v>1069</v>
      </c>
      <c r="G784" s="114">
        <v>24</v>
      </c>
      <c r="H784" s="94" t="s">
        <v>1070</v>
      </c>
      <c r="I784" s="94">
        <v>6</v>
      </c>
      <c r="J784" s="94" t="s">
        <v>1071</v>
      </c>
      <c r="K784" s="94" t="s">
        <v>1071</v>
      </c>
      <c r="L784" s="116">
        <f>VLOOKUP(B:B,[2]販促物単価マスタ202505!A:C,3,FALSE)</f>
        <v>4.5999999999999996</v>
      </c>
      <c r="M784" s="115">
        <f t="shared" si="12"/>
        <v>110.39999999999999</v>
      </c>
      <c r="O784" s="104"/>
      <c r="P784" s="105"/>
      <c r="Q784"/>
    </row>
    <row r="785" spans="1:17" ht="18" hidden="1">
      <c r="A785" s="112">
        <v>20250400006</v>
      </c>
      <c r="B785" s="113">
        <f>VLOOKUP(A:A,[2]振替CD変換!B:C,2,FALSE)</f>
        <v>20250400006</v>
      </c>
      <c r="C785" s="112" t="s">
        <v>875</v>
      </c>
      <c r="D785" s="112" t="s">
        <v>728</v>
      </c>
      <c r="E785" s="112" t="s">
        <v>1289</v>
      </c>
      <c r="F785" s="112" t="s">
        <v>907</v>
      </c>
      <c r="G785" s="114">
        <v>21</v>
      </c>
      <c r="H785" s="94" t="s">
        <v>869</v>
      </c>
      <c r="I785" s="94">
        <v>1</v>
      </c>
      <c r="J785" s="94" t="s">
        <v>870</v>
      </c>
      <c r="K785" s="94" t="s">
        <v>883</v>
      </c>
      <c r="M785" s="115">
        <f t="shared" si="12"/>
        <v>0</v>
      </c>
      <c r="O785" s="104" t="s">
        <v>871</v>
      </c>
      <c r="P785" s="105"/>
      <c r="Q785"/>
    </row>
    <row r="786" spans="1:17" ht="18" hidden="1">
      <c r="A786" s="112">
        <v>20250400007</v>
      </c>
      <c r="B786" s="113">
        <f>VLOOKUP(A:A,[2]振替CD変換!B:C,2,FALSE)</f>
        <v>20250400007</v>
      </c>
      <c r="C786" s="112" t="s">
        <v>875</v>
      </c>
      <c r="D786" s="112" t="s">
        <v>727</v>
      </c>
      <c r="E786" s="112" t="s">
        <v>1290</v>
      </c>
      <c r="F786" s="112" t="s">
        <v>907</v>
      </c>
      <c r="G786" s="114">
        <v>146</v>
      </c>
      <c r="H786" s="94" t="s">
        <v>869</v>
      </c>
      <c r="I786" s="94">
        <v>1</v>
      </c>
      <c r="J786" s="94" t="s">
        <v>870</v>
      </c>
      <c r="K786" s="94" t="s">
        <v>883</v>
      </c>
      <c r="M786" s="115">
        <f t="shared" si="12"/>
        <v>0</v>
      </c>
      <c r="O786" s="104" t="s">
        <v>871</v>
      </c>
      <c r="P786" s="105"/>
      <c r="Q786"/>
    </row>
    <row r="787" spans="1:17" ht="18" hidden="1">
      <c r="A787" s="112">
        <v>20250400008</v>
      </c>
      <c r="B787" s="113">
        <f>VLOOKUP(A:A,[2]振替CD変換!B:C,2,FALSE)</f>
        <v>20250400008</v>
      </c>
      <c r="C787" s="112" t="s">
        <v>875</v>
      </c>
      <c r="D787" s="112" t="s">
        <v>726</v>
      </c>
      <c r="E787" s="112" t="s">
        <v>1291</v>
      </c>
      <c r="F787" s="112" t="s">
        <v>907</v>
      </c>
      <c r="G787" s="114">
        <v>108</v>
      </c>
      <c r="H787" s="94" t="s">
        <v>869</v>
      </c>
      <c r="I787" s="94">
        <v>1</v>
      </c>
      <c r="J787" s="94" t="s">
        <v>870</v>
      </c>
      <c r="K787" s="94" t="s">
        <v>883</v>
      </c>
      <c r="M787" s="115">
        <f t="shared" si="12"/>
        <v>0</v>
      </c>
      <c r="O787" s="104" t="s">
        <v>871</v>
      </c>
      <c r="P787" s="105"/>
      <c r="Q787"/>
    </row>
    <row r="788" spans="1:17" ht="18" hidden="1">
      <c r="A788" s="112">
        <v>20250400009</v>
      </c>
      <c r="B788" s="113">
        <f>VLOOKUP(A:A,[2]振替CD変換!B:C,2,FALSE)</f>
        <v>20250400009</v>
      </c>
      <c r="C788" s="112" t="s">
        <v>875</v>
      </c>
      <c r="D788" s="112" t="s">
        <v>729</v>
      </c>
      <c r="E788" s="112" t="s">
        <v>1292</v>
      </c>
      <c r="F788" s="112" t="s">
        <v>907</v>
      </c>
      <c r="G788" s="114">
        <v>147</v>
      </c>
      <c r="H788" s="94" t="s">
        <v>869</v>
      </c>
      <c r="I788" s="94">
        <v>1</v>
      </c>
      <c r="J788" s="94" t="s">
        <v>870</v>
      </c>
      <c r="K788" s="94" t="s">
        <v>883</v>
      </c>
      <c r="M788" s="115">
        <f t="shared" si="12"/>
        <v>0</v>
      </c>
      <c r="O788" s="104" t="s">
        <v>871</v>
      </c>
      <c r="P788" s="105"/>
      <c r="Q788"/>
    </row>
    <row r="789" spans="1:17" ht="18">
      <c r="A789" s="112">
        <v>20250400012</v>
      </c>
      <c r="B789" s="113">
        <f>VLOOKUP(A:A,[2]振替CD変換!B:C,2,FALSE)</f>
        <v>20250400012</v>
      </c>
      <c r="C789" s="112" t="s">
        <v>875</v>
      </c>
      <c r="D789" s="112" t="s">
        <v>1471</v>
      </c>
      <c r="E789" s="112" t="s">
        <v>882</v>
      </c>
      <c r="F789" s="112" t="s">
        <v>1069</v>
      </c>
      <c r="G789" s="114">
        <v>1934</v>
      </c>
      <c r="H789" s="94" t="s">
        <v>1070</v>
      </c>
      <c r="I789" s="94">
        <v>6</v>
      </c>
      <c r="J789" s="94" t="s">
        <v>1071</v>
      </c>
      <c r="K789" s="94" t="s">
        <v>1071</v>
      </c>
      <c r="L789" s="116">
        <f>VLOOKUP(B:B,[2]販促物単価マスタ202505!A:C,3,FALSE)</f>
        <v>3.6585365853658538</v>
      </c>
      <c r="M789" s="115">
        <f t="shared" si="12"/>
        <v>7075.6097560975613</v>
      </c>
      <c r="O789" s="104"/>
      <c r="P789" s="105"/>
      <c r="Q789"/>
    </row>
    <row r="790" spans="1:17" ht="18">
      <c r="A790" s="112">
        <v>20250400013</v>
      </c>
      <c r="B790" s="113">
        <f>VLOOKUP(A:A,[2]振替CD変換!B:C,2,FALSE)</f>
        <v>20250400013</v>
      </c>
      <c r="C790" s="112" t="s">
        <v>875</v>
      </c>
      <c r="D790" s="112" t="s">
        <v>1472</v>
      </c>
      <c r="E790" s="112" t="s">
        <v>882</v>
      </c>
      <c r="F790" s="112" t="s">
        <v>1069</v>
      </c>
      <c r="G790" s="114">
        <v>902</v>
      </c>
      <c r="H790" s="94" t="s">
        <v>1070</v>
      </c>
      <c r="I790" s="94">
        <v>6</v>
      </c>
      <c r="J790" s="94" t="s">
        <v>1071</v>
      </c>
      <c r="K790" s="94" t="s">
        <v>1071</v>
      </c>
      <c r="L790" s="116">
        <f>VLOOKUP(B:B,[2]販促物単価マスタ202505!A:C,3,FALSE)</f>
        <v>3.9318181818181817</v>
      </c>
      <c r="M790" s="115">
        <f t="shared" si="12"/>
        <v>3546.5</v>
      </c>
      <c r="O790" s="104"/>
      <c r="P790" s="105"/>
      <c r="Q790"/>
    </row>
    <row r="791" spans="1:17" ht="18">
      <c r="A791" s="112">
        <v>20250400014</v>
      </c>
      <c r="B791" s="113">
        <f>VLOOKUP(A:A,[2]振替CD変換!B:C,2,FALSE)</f>
        <v>20250400014</v>
      </c>
      <c r="C791" s="112" t="s">
        <v>875</v>
      </c>
      <c r="D791" s="112" t="s">
        <v>1473</v>
      </c>
      <c r="E791" s="112" t="s">
        <v>882</v>
      </c>
      <c r="F791" s="112" t="s">
        <v>1069</v>
      </c>
      <c r="G791" s="114">
        <v>20</v>
      </c>
      <c r="H791" s="94" t="s">
        <v>1070</v>
      </c>
      <c r="I791" s="94">
        <v>6</v>
      </c>
      <c r="J791" s="94" t="s">
        <v>1071</v>
      </c>
      <c r="K791" s="94" t="s">
        <v>1071</v>
      </c>
      <c r="L791" s="116">
        <f>VLOOKUP(B:B,[2]販促物単価マスタ202505!A:C,3,FALSE)</f>
        <v>4.5999999999999996</v>
      </c>
      <c r="M791" s="115">
        <f t="shared" si="12"/>
        <v>92</v>
      </c>
      <c r="O791" s="104"/>
      <c r="P791" s="105"/>
      <c r="Q791"/>
    </row>
    <row r="792" spans="1:17" ht="18">
      <c r="A792" s="112">
        <v>20250400019</v>
      </c>
      <c r="B792" s="113">
        <f>VLOOKUP(A:A,[2]振替CD変換!B:C,2,FALSE)</f>
        <v>20250400019</v>
      </c>
      <c r="C792" s="112" t="s">
        <v>875</v>
      </c>
      <c r="D792" s="112" t="s">
        <v>1474</v>
      </c>
      <c r="E792" s="112" t="s">
        <v>882</v>
      </c>
      <c r="F792" s="112" t="s">
        <v>1069</v>
      </c>
      <c r="G792" s="114">
        <v>193</v>
      </c>
      <c r="H792" s="94" t="s">
        <v>1070</v>
      </c>
      <c r="I792" s="94">
        <v>6</v>
      </c>
      <c r="J792" s="94" t="s">
        <v>1071</v>
      </c>
      <c r="K792" s="94" t="s">
        <v>1071</v>
      </c>
      <c r="L792" s="116">
        <f>VLOOKUP(B:B,[2]販促物単価マスタ202505!A:C,3,FALSE)</f>
        <v>0</v>
      </c>
      <c r="M792" s="115">
        <f t="shared" si="12"/>
        <v>0</v>
      </c>
      <c r="O792" s="104"/>
      <c r="P792" s="105"/>
      <c r="Q792"/>
    </row>
    <row r="793" spans="1:17" ht="18">
      <c r="A793" s="112">
        <v>20250400020</v>
      </c>
      <c r="B793" s="113">
        <f>VLOOKUP(A:A,[2]振替CD変換!B:C,2,FALSE)</f>
        <v>20250400020</v>
      </c>
      <c r="C793" s="112" t="s">
        <v>875</v>
      </c>
      <c r="D793" s="112" t="s">
        <v>1475</v>
      </c>
      <c r="E793" s="112" t="s">
        <v>882</v>
      </c>
      <c r="F793" s="112" t="s">
        <v>1069</v>
      </c>
      <c r="G793" s="114">
        <v>189</v>
      </c>
      <c r="H793" s="94" t="s">
        <v>1070</v>
      </c>
      <c r="I793" s="94">
        <v>6</v>
      </c>
      <c r="J793" s="94" t="s">
        <v>1071</v>
      </c>
      <c r="K793" s="94" t="s">
        <v>1071</v>
      </c>
      <c r="L793" s="116">
        <f>VLOOKUP(B:B,[2]販促物単価マスタ202505!A:C,3,FALSE)</f>
        <v>0</v>
      </c>
      <c r="M793" s="115">
        <f t="shared" si="12"/>
        <v>0</v>
      </c>
      <c r="O793" s="104"/>
      <c r="P793" s="105"/>
      <c r="Q793"/>
    </row>
    <row r="794" spans="1:17" ht="18">
      <c r="A794" s="112">
        <v>20250400021</v>
      </c>
      <c r="B794" s="113">
        <f>VLOOKUP(A:A,[2]振替CD変換!B:C,2,FALSE)</f>
        <v>20250400021</v>
      </c>
      <c r="C794" s="112" t="s">
        <v>875</v>
      </c>
      <c r="D794" s="112" t="s">
        <v>1476</v>
      </c>
      <c r="E794" s="112" t="s">
        <v>882</v>
      </c>
      <c r="F794" s="112" t="s">
        <v>1069</v>
      </c>
      <c r="G794" s="114">
        <v>147</v>
      </c>
      <c r="H794" s="94" t="s">
        <v>1070</v>
      </c>
      <c r="I794" s="94">
        <v>6</v>
      </c>
      <c r="J794" s="94" t="s">
        <v>1071</v>
      </c>
      <c r="K794" s="94" t="s">
        <v>1071</v>
      </c>
      <c r="L794" s="116">
        <f>VLOOKUP(B:B,[2]販促物単価マスタ202505!A:C,3,FALSE)</f>
        <v>0</v>
      </c>
      <c r="M794" s="115">
        <f t="shared" si="12"/>
        <v>0</v>
      </c>
      <c r="O794" s="104"/>
      <c r="P794" s="105"/>
      <c r="Q794"/>
    </row>
    <row r="795" spans="1:17" ht="18">
      <c r="A795" s="112">
        <v>20250400022</v>
      </c>
      <c r="B795" s="113">
        <f>VLOOKUP(A:A,[2]振替CD変換!B:C,2,FALSE)</f>
        <v>20250400022</v>
      </c>
      <c r="C795" s="112" t="s">
        <v>875</v>
      </c>
      <c r="D795" s="112" t="s">
        <v>1477</v>
      </c>
      <c r="E795" s="112" t="s">
        <v>882</v>
      </c>
      <c r="F795" s="112" t="s">
        <v>1069</v>
      </c>
      <c r="G795" s="114">
        <v>142</v>
      </c>
      <c r="H795" s="94" t="s">
        <v>1070</v>
      </c>
      <c r="I795" s="94">
        <v>6</v>
      </c>
      <c r="J795" s="94" t="s">
        <v>1071</v>
      </c>
      <c r="K795" s="94" t="s">
        <v>1071</v>
      </c>
      <c r="L795" s="116">
        <f>VLOOKUP(B:B,[2]販促物単価マスタ202505!A:C,3,FALSE)</f>
        <v>0</v>
      </c>
      <c r="M795" s="115">
        <f t="shared" si="12"/>
        <v>0</v>
      </c>
      <c r="O795" s="104"/>
      <c r="P795" s="105"/>
      <c r="Q795"/>
    </row>
    <row r="796" spans="1:17" ht="18">
      <c r="A796" s="112">
        <v>20250400026</v>
      </c>
      <c r="B796" s="113">
        <f>VLOOKUP(A:A,[2]振替CD変換!B:C,2,FALSE)</f>
        <v>20250400026</v>
      </c>
      <c r="C796" s="112" t="s">
        <v>875</v>
      </c>
      <c r="D796" s="112" t="s">
        <v>1478</v>
      </c>
      <c r="E796" s="112" t="s">
        <v>882</v>
      </c>
      <c r="F796" s="112" t="s">
        <v>1069</v>
      </c>
      <c r="G796" s="114">
        <v>788</v>
      </c>
      <c r="H796" s="94" t="s">
        <v>1070</v>
      </c>
      <c r="I796" s="94">
        <v>6</v>
      </c>
      <c r="J796" s="94" t="s">
        <v>1071</v>
      </c>
      <c r="K796" s="94" t="s">
        <v>1071</v>
      </c>
      <c r="L796" s="116">
        <f>VLOOKUP(B:B,[2]販促物単価マスタ202505!A:C,3,FALSE)</f>
        <v>0</v>
      </c>
      <c r="M796" s="115">
        <f t="shared" si="12"/>
        <v>0</v>
      </c>
      <c r="O796" s="104"/>
      <c r="P796" s="105"/>
      <c r="Q796"/>
    </row>
    <row r="797" spans="1:17" ht="18">
      <c r="A797" s="112">
        <v>20250400053</v>
      </c>
      <c r="B797" s="113">
        <f>VLOOKUP(A:A,[2]振替CD変換!B:C,2,FALSE)</f>
        <v>20250400053</v>
      </c>
      <c r="C797" s="112" t="s">
        <v>875</v>
      </c>
      <c r="D797" s="112" t="s">
        <v>1479</v>
      </c>
      <c r="E797" s="112" t="s">
        <v>882</v>
      </c>
      <c r="F797" s="112" t="s">
        <v>1069</v>
      </c>
      <c r="G797" s="114">
        <v>272</v>
      </c>
      <c r="H797" s="94" t="s">
        <v>1070</v>
      </c>
      <c r="I797" s="94">
        <v>6</v>
      </c>
      <c r="J797" s="94" t="s">
        <v>1071</v>
      </c>
      <c r="K797" s="94" t="s">
        <v>1071</v>
      </c>
      <c r="L797" s="116">
        <f>VLOOKUP(B:B,[2]販促物単価マスタ202505!A:C,3,FALSE)</f>
        <v>1.9636363636363634</v>
      </c>
      <c r="M797" s="115">
        <f t="shared" si="12"/>
        <v>534.10909090909081</v>
      </c>
      <c r="O797" s="104"/>
      <c r="P797" s="105"/>
      <c r="Q797"/>
    </row>
    <row r="798" spans="1:17" ht="18">
      <c r="A798" s="112">
        <v>20250500017</v>
      </c>
      <c r="B798" s="113">
        <f>VLOOKUP(A:A,[2]振替CD変換!B:C,2,FALSE)</f>
        <v>20250500017</v>
      </c>
      <c r="C798" s="112" t="s">
        <v>875</v>
      </c>
      <c r="D798" s="112" t="s">
        <v>1480</v>
      </c>
      <c r="E798" s="112" t="s">
        <v>882</v>
      </c>
      <c r="F798" s="112" t="s">
        <v>1069</v>
      </c>
      <c r="G798" s="114">
        <v>187</v>
      </c>
      <c r="H798" s="94" t="s">
        <v>1070</v>
      </c>
      <c r="I798" s="94">
        <v>6</v>
      </c>
      <c r="J798" s="94" t="s">
        <v>1071</v>
      </c>
      <c r="K798" s="94" t="s">
        <v>1071</v>
      </c>
      <c r="L798" s="116">
        <f>VLOOKUP(B:B,[2]販促物単価マスタ202505!A:C,3,FALSE)</f>
        <v>0</v>
      </c>
      <c r="M798" s="115">
        <f t="shared" si="12"/>
        <v>0</v>
      </c>
      <c r="O798" s="104"/>
      <c r="P798" s="105"/>
      <c r="Q798"/>
    </row>
    <row r="799" spans="1:17" ht="18">
      <c r="A799" s="112">
        <v>20250500018</v>
      </c>
      <c r="B799" s="113">
        <f>VLOOKUP(A:A,[2]振替CD変換!B:C,2,FALSE)</f>
        <v>20250500018</v>
      </c>
      <c r="C799" s="112" t="s">
        <v>875</v>
      </c>
      <c r="D799" s="112" t="s">
        <v>1481</v>
      </c>
      <c r="E799" s="112" t="s">
        <v>882</v>
      </c>
      <c r="F799" s="112" t="s">
        <v>1069</v>
      </c>
      <c r="G799" s="114">
        <v>1492</v>
      </c>
      <c r="H799" s="94" t="s">
        <v>1070</v>
      </c>
      <c r="I799" s="94">
        <v>6</v>
      </c>
      <c r="J799" s="94" t="s">
        <v>1071</v>
      </c>
      <c r="K799" s="94" t="s">
        <v>1071</v>
      </c>
      <c r="L799" s="116">
        <f>VLOOKUP(B:B,[2]販促物単価マスタ202505!A:C,3,FALSE)</f>
        <v>7.0763600000000002</v>
      </c>
      <c r="M799" s="115">
        <f t="shared" si="12"/>
        <v>10557.929120000001</v>
      </c>
      <c r="O799" s="104"/>
      <c r="P799" s="105"/>
      <c r="Q799"/>
    </row>
    <row r="800" spans="1:17" ht="18">
      <c r="A800" s="112">
        <v>20250500019</v>
      </c>
      <c r="B800" s="113">
        <f>VLOOKUP(A:A,[2]振替CD変換!B:C,2,FALSE)</f>
        <v>20250500019</v>
      </c>
      <c r="C800" s="112" t="s">
        <v>875</v>
      </c>
      <c r="D800" s="112" t="s">
        <v>1482</v>
      </c>
      <c r="E800" s="112" t="s">
        <v>882</v>
      </c>
      <c r="F800" s="112" t="s">
        <v>1069</v>
      </c>
      <c r="G800" s="114">
        <v>4569</v>
      </c>
      <c r="H800" s="94" t="s">
        <v>1070</v>
      </c>
      <c r="I800" s="94">
        <v>6</v>
      </c>
      <c r="J800" s="94" t="s">
        <v>1071</v>
      </c>
      <c r="K800" s="94" t="s">
        <v>1071</v>
      </c>
      <c r="L800" s="116">
        <f>VLOOKUP(B:B,[2]販促物単価マスタ202505!A:C,3,FALSE)</f>
        <v>4.1145500000000004</v>
      </c>
      <c r="M800" s="115">
        <f t="shared" si="12"/>
        <v>18799.378950000002</v>
      </c>
      <c r="O800" s="104"/>
      <c r="P800" s="105"/>
      <c r="Q800"/>
    </row>
    <row r="801" spans="1:17" ht="18">
      <c r="A801" s="112">
        <v>20250500020</v>
      </c>
      <c r="B801" s="113">
        <f>VLOOKUP(A:A,[2]振替CD変換!B:C,2,FALSE)</f>
        <v>20250500020</v>
      </c>
      <c r="C801" s="112" t="s">
        <v>875</v>
      </c>
      <c r="D801" s="112" t="s">
        <v>1483</v>
      </c>
      <c r="E801" s="112" t="s">
        <v>882</v>
      </c>
      <c r="F801" s="112" t="s">
        <v>1069</v>
      </c>
      <c r="G801" s="114">
        <v>345</v>
      </c>
      <c r="H801" s="94" t="s">
        <v>1070</v>
      </c>
      <c r="I801" s="94">
        <v>6</v>
      </c>
      <c r="J801" s="94" t="s">
        <v>1071</v>
      </c>
      <c r="K801" s="94" t="s">
        <v>1071</v>
      </c>
      <c r="L801" s="116">
        <f>VLOOKUP(B:B,[2]販促物単価マスタ202505!A:C,3,FALSE)</f>
        <v>5.8590833333333334</v>
      </c>
      <c r="M801" s="115">
        <f t="shared" si="12"/>
        <v>2021.38375</v>
      </c>
      <c r="O801" s="104"/>
      <c r="P801" s="105"/>
      <c r="Q801"/>
    </row>
    <row r="802" spans="1:17" ht="18">
      <c r="A802" s="112">
        <v>20250500021</v>
      </c>
      <c r="B802" s="113">
        <f>VLOOKUP(A:A,[2]振替CD変換!B:C,2,FALSE)</f>
        <v>20250500021</v>
      </c>
      <c r="C802" s="112" t="s">
        <v>875</v>
      </c>
      <c r="D802" s="112" t="s">
        <v>1484</v>
      </c>
      <c r="E802" s="112" t="s">
        <v>882</v>
      </c>
      <c r="F802" s="112" t="s">
        <v>1069</v>
      </c>
      <c r="G802" s="114">
        <v>2625</v>
      </c>
      <c r="H802" s="94" t="s">
        <v>1070</v>
      </c>
      <c r="I802" s="94">
        <v>6</v>
      </c>
      <c r="J802" s="94" t="s">
        <v>1071</v>
      </c>
      <c r="K802" s="94" t="s">
        <v>1071</v>
      </c>
      <c r="L802" s="116">
        <f>VLOOKUP(B:B,[2]販促物単価マスタ202505!A:C,3,FALSE)</f>
        <v>5.8590833333333334</v>
      </c>
      <c r="M802" s="115">
        <f t="shared" si="12"/>
        <v>15380.09375</v>
      </c>
      <c r="O802" s="104"/>
      <c r="P802" s="105"/>
      <c r="Q802"/>
    </row>
    <row r="803" spans="1:17" ht="18">
      <c r="A803" s="112">
        <v>20250500023</v>
      </c>
      <c r="B803" s="113">
        <f>VLOOKUP(A:A,[2]振替CD変換!B:C,2,FALSE)</f>
        <v>20250500023</v>
      </c>
      <c r="C803" s="112" t="s">
        <v>875</v>
      </c>
      <c r="D803" s="112" t="s">
        <v>1485</v>
      </c>
      <c r="E803" s="112" t="s">
        <v>882</v>
      </c>
      <c r="F803" s="112" t="s">
        <v>1069</v>
      </c>
      <c r="G803" s="114">
        <v>4196</v>
      </c>
      <c r="H803" s="94" t="s">
        <v>1070</v>
      </c>
      <c r="I803" s="94">
        <v>6</v>
      </c>
      <c r="J803" s="94" t="s">
        <v>1071</v>
      </c>
      <c r="K803" s="94" t="s">
        <v>1071</v>
      </c>
      <c r="L803" s="116">
        <f>VLOOKUP(B:B,[2]販促物単価マスタ202505!A:C,3,FALSE)</f>
        <v>2.85</v>
      </c>
      <c r="M803" s="115">
        <f t="shared" si="12"/>
        <v>11958.6</v>
      </c>
      <c r="O803" s="104"/>
      <c r="P803" s="105"/>
      <c r="Q803"/>
    </row>
    <row r="804" spans="1:17" ht="18" hidden="1">
      <c r="A804" s="112">
        <v>20110100011</v>
      </c>
      <c r="B804" s="113">
        <f>VLOOKUP(A:A,[2]振替CD変換!B:C,2,FALSE)</f>
        <v>20110100011</v>
      </c>
      <c r="C804" s="112" t="s">
        <v>877</v>
      </c>
      <c r="D804" s="112" t="s">
        <v>571</v>
      </c>
      <c r="E804" s="112" t="s">
        <v>882</v>
      </c>
      <c r="F804" s="112" t="s">
        <v>868</v>
      </c>
      <c r="G804" s="114">
        <v>135</v>
      </c>
      <c r="H804" s="94" t="s">
        <v>869</v>
      </c>
      <c r="I804" s="94">
        <v>2</v>
      </c>
      <c r="J804" s="94" t="s">
        <v>1066</v>
      </c>
      <c r="K804" s="94" t="s">
        <v>869</v>
      </c>
      <c r="M804" s="115">
        <f t="shared" si="12"/>
        <v>0</v>
      </c>
      <c r="O804" s="104" t="s">
        <v>871</v>
      </c>
      <c r="P804" s="105"/>
      <c r="Q804"/>
    </row>
    <row r="805" spans="1:17" ht="18" hidden="1">
      <c r="A805" s="112">
        <v>20110100012</v>
      </c>
      <c r="B805" s="113">
        <f>VLOOKUP(A:A,[2]振替CD変換!B:C,2,FALSE)</f>
        <v>20110100012</v>
      </c>
      <c r="C805" s="112" t="s">
        <v>877</v>
      </c>
      <c r="D805" s="112" t="s">
        <v>572</v>
      </c>
      <c r="E805" s="112" t="s">
        <v>882</v>
      </c>
      <c r="F805" s="112" t="s">
        <v>868</v>
      </c>
      <c r="G805" s="114">
        <v>1635</v>
      </c>
      <c r="H805" s="94" t="s">
        <v>869</v>
      </c>
      <c r="I805" s="94">
        <v>2</v>
      </c>
      <c r="J805" s="94" t="s">
        <v>1066</v>
      </c>
      <c r="K805" s="94" t="s">
        <v>869</v>
      </c>
      <c r="M805" s="115">
        <f t="shared" si="12"/>
        <v>0</v>
      </c>
      <c r="O805" s="104" t="s">
        <v>871</v>
      </c>
      <c r="P805" s="105"/>
      <c r="Q805"/>
    </row>
    <row r="806" spans="1:17" ht="18">
      <c r="A806" s="112">
        <v>20110300010</v>
      </c>
      <c r="B806" s="113">
        <f>VLOOKUP(A:A,[2]振替CD変換!B:C,2,FALSE)</f>
        <v>20110300010</v>
      </c>
      <c r="C806" s="112" t="s">
        <v>877</v>
      </c>
      <c r="D806" s="112" t="s">
        <v>1075</v>
      </c>
      <c r="E806" s="112" t="s">
        <v>1076</v>
      </c>
      <c r="F806" s="112" t="s">
        <v>934</v>
      </c>
      <c r="G806" s="114">
        <v>14014</v>
      </c>
      <c r="H806" s="94" t="s">
        <v>1070</v>
      </c>
      <c r="I806" s="94">
        <v>6</v>
      </c>
      <c r="J806" s="94" t="s">
        <v>1071</v>
      </c>
      <c r="K806" s="94" t="s">
        <v>1071</v>
      </c>
      <c r="L806" s="116">
        <f>VLOOKUP(B:B,[2]販促物単価マスタ202505!A:C,3,FALSE)</f>
        <v>4.4000000000000004</v>
      </c>
      <c r="M806" s="115">
        <f t="shared" si="12"/>
        <v>61661.600000000006</v>
      </c>
      <c r="O806" s="104"/>
      <c r="P806" s="105"/>
      <c r="Q806"/>
    </row>
    <row r="807" spans="1:17" ht="18">
      <c r="A807" s="112">
        <v>20150200017</v>
      </c>
      <c r="B807" s="113">
        <f>VLOOKUP(A:A,[2]振替CD変換!B:C,2,FALSE)</f>
        <v>20150200017</v>
      </c>
      <c r="C807" s="112" t="s">
        <v>877</v>
      </c>
      <c r="D807" s="112" t="s">
        <v>1125</v>
      </c>
      <c r="E807" s="112" t="s">
        <v>882</v>
      </c>
      <c r="F807" s="112" t="s">
        <v>1079</v>
      </c>
      <c r="G807" s="114">
        <v>211</v>
      </c>
      <c r="H807" s="94" t="s">
        <v>1070</v>
      </c>
      <c r="I807" s="94">
        <v>6</v>
      </c>
      <c r="J807" s="94" t="s">
        <v>1071</v>
      </c>
      <c r="K807" s="94" t="s">
        <v>1071</v>
      </c>
      <c r="L807" s="116">
        <f>VLOOKUP(B:B,[2]販促物単価マスタ202505!A:C,3,FALSE)</f>
        <v>12.85</v>
      </c>
      <c r="M807" s="115">
        <f t="shared" si="12"/>
        <v>2711.35</v>
      </c>
      <c r="O807" s="104"/>
      <c r="P807" s="105"/>
      <c r="Q807"/>
    </row>
    <row r="808" spans="1:17" ht="18" hidden="1">
      <c r="A808" s="112">
        <v>20170300006</v>
      </c>
      <c r="B808" s="113">
        <f>VLOOKUP(A:A,[2]振替CD変換!B:C,2,FALSE)</f>
        <v>20170300006</v>
      </c>
      <c r="C808" s="112" t="s">
        <v>877</v>
      </c>
      <c r="D808" s="112" t="s">
        <v>643</v>
      </c>
      <c r="E808" s="112" t="s">
        <v>882</v>
      </c>
      <c r="F808" s="112" t="s">
        <v>900</v>
      </c>
      <c r="G808" s="114">
        <v>581</v>
      </c>
      <c r="H808" s="94" t="s">
        <v>869</v>
      </c>
      <c r="I808" s="94">
        <v>3</v>
      </c>
      <c r="J808" s="94" t="s">
        <v>901</v>
      </c>
      <c r="K808" s="94" t="s">
        <v>869</v>
      </c>
      <c r="M808" s="115">
        <f t="shared" si="12"/>
        <v>0</v>
      </c>
      <c r="O808" s="104" t="s">
        <v>871</v>
      </c>
      <c r="P808" s="105"/>
      <c r="Q808"/>
    </row>
    <row r="809" spans="1:17" ht="18" hidden="1">
      <c r="A809" s="112">
        <v>20170300007</v>
      </c>
      <c r="B809" s="113">
        <f>VLOOKUP(A:A,[2]振替CD変換!B:C,2,FALSE)</f>
        <v>20170300007</v>
      </c>
      <c r="C809" s="112" t="s">
        <v>877</v>
      </c>
      <c r="D809" s="112" t="s">
        <v>644</v>
      </c>
      <c r="E809" s="112" t="s">
        <v>882</v>
      </c>
      <c r="F809" s="112" t="s">
        <v>900</v>
      </c>
      <c r="G809" s="114">
        <v>683</v>
      </c>
      <c r="H809" s="94" t="s">
        <v>869</v>
      </c>
      <c r="I809" s="94">
        <v>3</v>
      </c>
      <c r="J809" s="94" t="s">
        <v>901</v>
      </c>
      <c r="K809" s="94" t="s">
        <v>869</v>
      </c>
      <c r="M809" s="115">
        <f t="shared" si="12"/>
        <v>0</v>
      </c>
      <c r="O809" s="104" t="s">
        <v>871</v>
      </c>
      <c r="P809" s="105"/>
      <c r="Q809"/>
    </row>
    <row r="810" spans="1:17" ht="18" hidden="1">
      <c r="A810" s="112">
        <v>20170300008</v>
      </c>
      <c r="B810" s="113">
        <f>VLOOKUP(A:A,[2]振替CD変換!B:C,2,FALSE)</f>
        <v>20170300008</v>
      </c>
      <c r="C810" s="112" t="s">
        <v>877</v>
      </c>
      <c r="D810" s="112" t="s">
        <v>645</v>
      </c>
      <c r="E810" s="112" t="s">
        <v>882</v>
      </c>
      <c r="F810" s="112" t="s">
        <v>900</v>
      </c>
      <c r="G810" s="114">
        <v>879</v>
      </c>
      <c r="H810" s="94" t="s">
        <v>869</v>
      </c>
      <c r="I810" s="94">
        <v>1</v>
      </c>
      <c r="J810" s="94" t="s">
        <v>870</v>
      </c>
      <c r="K810" s="94" t="s">
        <v>869</v>
      </c>
      <c r="M810" s="115">
        <f t="shared" si="12"/>
        <v>0</v>
      </c>
      <c r="O810" s="104" t="s">
        <v>871</v>
      </c>
      <c r="P810" s="105"/>
      <c r="Q810"/>
    </row>
    <row r="811" spans="1:17" ht="18" hidden="1">
      <c r="A811" s="112">
        <v>20170300010</v>
      </c>
      <c r="B811" s="113">
        <f>VLOOKUP(A:A,[2]振替CD変換!B:C,2,FALSE)</f>
        <v>20170300010</v>
      </c>
      <c r="C811" s="112" t="s">
        <v>877</v>
      </c>
      <c r="D811" s="112" t="s">
        <v>647</v>
      </c>
      <c r="E811" s="112" t="s">
        <v>882</v>
      </c>
      <c r="F811" s="112" t="s">
        <v>868</v>
      </c>
      <c r="G811" s="114">
        <v>764</v>
      </c>
      <c r="H811" s="94" t="s">
        <v>869</v>
      </c>
      <c r="I811" s="94">
        <v>1</v>
      </c>
      <c r="J811" s="94" t="s">
        <v>870</v>
      </c>
      <c r="K811" s="94" t="s">
        <v>869</v>
      </c>
      <c r="M811" s="115">
        <f t="shared" si="12"/>
        <v>0</v>
      </c>
      <c r="O811" s="104" t="s">
        <v>871</v>
      </c>
      <c r="P811" s="105"/>
      <c r="Q811"/>
    </row>
    <row r="812" spans="1:17" ht="18" hidden="1">
      <c r="A812" s="112">
        <v>20170400006</v>
      </c>
      <c r="B812" s="113">
        <f>VLOOKUP(A:A,[2]振替CD変換!B:C,2,FALSE)</f>
        <v>20170400006</v>
      </c>
      <c r="C812" s="112" t="s">
        <v>877</v>
      </c>
      <c r="D812" s="112" t="s">
        <v>796</v>
      </c>
      <c r="E812" s="112" t="s">
        <v>1145</v>
      </c>
      <c r="F812" s="112" t="s">
        <v>907</v>
      </c>
      <c r="G812" s="114">
        <v>10377</v>
      </c>
      <c r="H812" s="94" t="s">
        <v>869</v>
      </c>
      <c r="I812" s="94">
        <v>1</v>
      </c>
      <c r="J812" s="94" t="s">
        <v>870</v>
      </c>
      <c r="K812" s="94" t="s">
        <v>869</v>
      </c>
      <c r="M812" s="115">
        <f t="shared" si="12"/>
        <v>0</v>
      </c>
      <c r="O812" s="104" t="s">
        <v>871</v>
      </c>
      <c r="P812" s="105"/>
      <c r="Q812"/>
    </row>
    <row r="813" spans="1:17" ht="18" hidden="1">
      <c r="A813" s="112">
        <v>20170400009</v>
      </c>
      <c r="B813" s="113">
        <f>VLOOKUP(A:A,[2]振替CD変換!B:C,2,FALSE)</f>
        <v>20170400009</v>
      </c>
      <c r="C813" s="112" t="s">
        <v>877</v>
      </c>
      <c r="D813" s="112" t="s">
        <v>797</v>
      </c>
      <c r="E813" s="112" t="s">
        <v>1145</v>
      </c>
      <c r="F813" s="112" t="s">
        <v>907</v>
      </c>
      <c r="G813" s="114">
        <v>2507</v>
      </c>
      <c r="H813" s="94" t="s">
        <v>869</v>
      </c>
      <c r="I813" s="94">
        <v>1</v>
      </c>
      <c r="J813" s="94" t="s">
        <v>870</v>
      </c>
      <c r="K813" s="94" t="s">
        <v>869</v>
      </c>
      <c r="M813" s="115">
        <f t="shared" si="12"/>
        <v>0</v>
      </c>
      <c r="O813" s="104" t="s">
        <v>871</v>
      </c>
      <c r="P813" s="105"/>
      <c r="Q813"/>
    </row>
    <row r="814" spans="1:17" ht="18" hidden="1">
      <c r="A814" s="112">
        <v>20170500008</v>
      </c>
      <c r="B814" s="113">
        <f>VLOOKUP(A:A,[2]振替CD変換!B:C,2,FALSE)</f>
        <v>20170500008</v>
      </c>
      <c r="C814" s="112" t="s">
        <v>877</v>
      </c>
      <c r="D814" s="112" t="s">
        <v>651</v>
      </c>
      <c r="E814" s="112" t="s">
        <v>882</v>
      </c>
      <c r="F814" s="112" t="s">
        <v>900</v>
      </c>
      <c r="G814" s="114">
        <v>244</v>
      </c>
      <c r="H814" s="94" t="s">
        <v>869</v>
      </c>
      <c r="I814" s="94">
        <v>3</v>
      </c>
      <c r="J814" s="94" t="s">
        <v>901</v>
      </c>
      <c r="K814" s="94" t="s">
        <v>869</v>
      </c>
      <c r="M814" s="115">
        <f t="shared" si="12"/>
        <v>0</v>
      </c>
      <c r="O814" s="104" t="s">
        <v>871</v>
      </c>
      <c r="P814" s="105"/>
      <c r="Q814"/>
    </row>
    <row r="815" spans="1:17" ht="18" hidden="1">
      <c r="A815" s="112">
        <v>20171000004</v>
      </c>
      <c r="B815" s="113">
        <f>VLOOKUP(A:A,[2]振替CD変換!B:C,2,FALSE)</f>
        <v>20171000004</v>
      </c>
      <c r="C815" s="112" t="s">
        <v>877</v>
      </c>
      <c r="D815" s="112" t="s">
        <v>799</v>
      </c>
      <c r="E815" s="112" t="s">
        <v>1145</v>
      </c>
      <c r="F815" s="112" t="s">
        <v>907</v>
      </c>
      <c r="G815" s="114">
        <v>5658</v>
      </c>
      <c r="H815" s="94" t="s">
        <v>869</v>
      </c>
      <c r="I815" s="94">
        <v>1</v>
      </c>
      <c r="J815" s="94" t="s">
        <v>870</v>
      </c>
      <c r="K815" s="94" t="s">
        <v>869</v>
      </c>
      <c r="M815" s="115">
        <f t="shared" si="12"/>
        <v>0</v>
      </c>
      <c r="O815" s="104" t="s">
        <v>871</v>
      </c>
      <c r="P815" s="105"/>
      <c r="Q815"/>
    </row>
    <row r="816" spans="1:17" ht="18" hidden="1">
      <c r="A816" s="112">
        <v>20180100007</v>
      </c>
      <c r="B816" s="113">
        <f>VLOOKUP(A:A,[2]振替CD変換!B:C,2,FALSE)</f>
        <v>20180100007</v>
      </c>
      <c r="C816" s="112" t="s">
        <v>877</v>
      </c>
      <c r="D816" s="112" t="s">
        <v>657</v>
      </c>
      <c r="E816" s="112" t="s">
        <v>882</v>
      </c>
      <c r="F816" s="112" t="s">
        <v>907</v>
      </c>
      <c r="G816" s="114">
        <v>775</v>
      </c>
      <c r="H816" s="94" t="s">
        <v>1070</v>
      </c>
      <c r="I816" s="94">
        <v>1</v>
      </c>
      <c r="J816" s="94" t="s">
        <v>870</v>
      </c>
      <c r="K816" s="94" t="s">
        <v>869</v>
      </c>
      <c r="M816" s="115">
        <f t="shared" si="12"/>
        <v>0</v>
      </c>
      <c r="O816" s="104" t="s">
        <v>871</v>
      </c>
      <c r="P816" s="105"/>
      <c r="Q816"/>
    </row>
    <row r="817" spans="1:17" ht="18" hidden="1">
      <c r="A817" s="112">
        <v>20180100008</v>
      </c>
      <c r="B817" s="113">
        <f>VLOOKUP(A:A,[2]振替CD変換!B:C,2,FALSE)</f>
        <v>20180100008</v>
      </c>
      <c r="C817" s="112" t="s">
        <v>877</v>
      </c>
      <c r="D817" s="112" t="s">
        <v>658</v>
      </c>
      <c r="E817" s="112" t="s">
        <v>882</v>
      </c>
      <c r="F817" s="112" t="s">
        <v>907</v>
      </c>
      <c r="G817" s="114">
        <v>665</v>
      </c>
      <c r="H817" s="94" t="s">
        <v>1070</v>
      </c>
      <c r="I817" s="94">
        <v>1</v>
      </c>
      <c r="J817" s="94" t="s">
        <v>870</v>
      </c>
      <c r="K817" s="94" t="s">
        <v>869</v>
      </c>
      <c r="M817" s="115">
        <f t="shared" si="12"/>
        <v>0</v>
      </c>
      <c r="O817" s="104" t="s">
        <v>871</v>
      </c>
      <c r="P817" s="105"/>
      <c r="Q817"/>
    </row>
    <row r="818" spans="1:17" ht="18" hidden="1">
      <c r="A818" s="112">
        <v>20180100009</v>
      </c>
      <c r="B818" s="113">
        <f>VLOOKUP(A:A,[2]振替CD変換!B:C,2,FALSE)</f>
        <v>20180100009</v>
      </c>
      <c r="C818" s="112" t="s">
        <v>877</v>
      </c>
      <c r="D818" s="112" t="s">
        <v>659</v>
      </c>
      <c r="E818" s="112" t="s">
        <v>882</v>
      </c>
      <c r="F818" s="112" t="s">
        <v>907</v>
      </c>
      <c r="G818" s="114">
        <v>972</v>
      </c>
      <c r="H818" s="94" t="s">
        <v>1070</v>
      </c>
      <c r="I818" s="94">
        <v>1</v>
      </c>
      <c r="J818" s="94" t="s">
        <v>870</v>
      </c>
      <c r="K818" s="94" t="s">
        <v>869</v>
      </c>
      <c r="M818" s="115">
        <f t="shared" si="12"/>
        <v>0</v>
      </c>
      <c r="O818" s="104" t="s">
        <v>871</v>
      </c>
      <c r="P818" s="105"/>
      <c r="Q818"/>
    </row>
    <row r="819" spans="1:17" ht="18">
      <c r="A819" s="112">
        <v>20180200009</v>
      </c>
      <c r="B819" s="113">
        <f>VLOOKUP(A:A,[2]振替CD変換!B:C,2,FALSE)</f>
        <v>20180200009</v>
      </c>
      <c r="C819" s="112" t="s">
        <v>877</v>
      </c>
      <c r="D819" s="112" t="s">
        <v>1300</v>
      </c>
      <c r="E819" s="112" t="s">
        <v>882</v>
      </c>
      <c r="F819" s="112" t="s">
        <v>1069</v>
      </c>
      <c r="G819" s="114">
        <v>214</v>
      </c>
      <c r="H819" s="94" t="s">
        <v>1070</v>
      </c>
      <c r="I819" s="94">
        <v>6</v>
      </c>
      <c r="J819" s="94" t="s">
        <v>1071</v>
      </c>
      <c r="K819" s="94" t="s">
        <v>1071</v>
      </c>
      <c r="L819" s="116">
        <f>VLOOKUP(B:B,[2]販促物単価マスタ202505!A:C,3,FALSE)</f>
        <v>3.5</v>
      </c>
      <c r="M819" s="115">
        <f t="shared" si="12"/>
        <v>749</v>
      </c>
      <c r="O819" s="104"/>
      <c r="P819" s="105"/>
      <c r="Q819"/>
    </row>
    <row r="820" spans="1:17" ht="18" hidden="1">
      <c r="A820" s="112">
        <v>20180200045</v>
      </c>
      <c r="B820" s="113">
        <f>VLOOKUP(A:A,[2]振替CD変換!B:C,2,FALSE)</f>
        <v>20180200045</v>
      </c>
      <c r="C820" s="112" t="s">
        <v>877</v>
      </c>
      <c r="D820" s="112" t="s">
        <v>662</v>
      </c>
      <c r="E820" s="112" t="s">
        <v>882</v>
      </c>
      <c r="F820" s="112" t="s">
        <v>900</v>
      </c>
      <c r="G820" s="114">
        <v>732</v>
      </c>
      <c r="H820" s="94" t="s">
        <v>869</v>
      </c>
      <c r="I820" s="94">
        <v>3</v>
      </c>
      <c r="J820" s="94" t="s">
        <v>901</v>
      </c>
      <c r="K820" s="94" t="s">
        <v>869</v>
      </c>
      <c r="M820" s="115">
        <f t="shared" si="12"/>
        <v>0</v>
      </c>
      <c r="O820" s="104" t="s">
        <v>871</v>
      </c>
      <c r="P820" s="105"/>
      <c r="Q820"/>
    </row>
    <row r="821" spans="1:17" ht="18" hidden="1">
      <c r="A821" s="112">
        <v>20180200096</v>
      </c>
      <c r="B821" s="113">
        <f>VLOOKUP(A:A,[2]振替CD変換!B:C,2,FALSE)</f>
        <v>20180200096</v>
      </c>
      <c r="C821" s="112" t="s">
        <v>877</v>
      </c>
      <c r="D821" s="112" t="s">
        <v>664</v>
      </c>
      <c r="E821" s="112" t="s">
        <v>882</v>
      </c>
      <c r="F821" s="112" t="s">
        <v>900</v>
      </c>
      <c r="G821" s="114">
        <v>214</v>
      </c>
      <c r="H821" s="94" t="s">
        <v>869</v>
      </c>
      <c r="I821" s="94">
        <v>3</v>
      </c>
      <c r="J821" s="94" t="s">
        <v>901</v>
      </c>
      <c r="K821" s="94" t="s">
        <v>869</v>
      </c>
      <c r="M821" s="115">
        <f t="shared" si="12"/>
        <v>0</v>
      </c>
      <c r="O821" s="104" t="s">
        <v>871</v>
      </c>
      <c r="P821" s="105"/>
      <c r="Q821"/>
    </row>
    <row r="822" spans="1:17" ht="18" hidden="1">
      <c r="A822" s="112">
        <v>20180500120</v>
      </c>
      <c r="B822" s="113">
        <f>VLOOKUP(A:A,[2]振替CD変換!B:C,2,FALSE)</f>
        <v>20180500120</v>
      </c>
      <c r="C822" s="112" t="s">
        <v>877</v>
      </c>
      <c r="D822" s="112" t="s">
        <v>671</v>
      </c>
      <c r="E822" s="112" t="s">
        <v>882</v>
      </c>
      <c r="F822" s="112" t="s">
        <v>900</v>
      </c>
      <c r="G822" s="114">
        <v>356</v>
      </c>
      <c r="H822" s="94" t="s">
        <v>869</v>
      </c>
      <c r="I822" s="94">
        <v>3</v>
      </c>
      <c r="J822" s="94" t="s">
        <v>901</v>
      </c>
      <c r="K822" s="94" t="s">
        <v>869</v>
      </c>
      <c r="M822" s="115">
        <f t="shared" si="12"/>
        <v>0</v>
      </c>
      <c r="O822" s="104" t="s">
        <v>871</v>
      </c>
      <c r="P822" s="105"/>
      <c r="Q822"/>
    </row>
    <row r="823" spans="1:17" ht="18">
      <c r="A823" s="112">
        <v>20190600053</v>
      </c>
      <c r="B823" s="113">
        <f>VLOOKUP(A:A,[2]振替CD変換!B:C,2,FALSE)</f>
        <v>20190600053</v>
      </c>
      <c r="C823" s="112" t="s">
        <v>877</v>
      </c>
      <c r="D823" s="112" t="s">
        <v>1301</v>
      </c>
      <c r="E823" s="112" t="s">
        <v>882</v>
      </c>
      <c r="F823" s="112" t="s">
        <v>1069</v>
      </c>
      <c r="G823" s="114">
        <v>718</v>
      </c>
      <c r="H823" s="94" t="s">
        <v>1070</v>
      </c>
      <c r="I823" s="94">
        <v>6</v>
      </c>
      <c r="J823" s="94" t="s">
        <v>1071</v>
      </c>
      <c r="K823" s="94" t="s">
        <v>1071</v>
      </c>
      <c r="L823" s="116">
        <f>VLOOKUP(B:B,[2]販促物単価マスタ202505!A:C,3,FALSE)</f>
        <v>6.12</v>
      </c>
      <c r="M823" s="115">
        <f t="shared" si="12"/>
        <v>4394.16</v>
      </c>
      <c r="O823" s="104"/>
      <c r="P823" s="105"/>
      <c r="Q823"/>
    </row>
    <row r="824" spans="1:17" ht="18">
      <c r="A824" s="112">
        <v>20190600054</v>
      </c>
      <c r="B824" s="113">
        <f>VLOOKUP(A:A,[2]振替CD変換!B:C,2,FALSE)</f>
        <v>20190600054</v>
      </c>
      <c r="C824" s="112" t="s">
        <v>877</v>
      </c>
      <c r="D824" s="112" t="s">
        <v>1302</v>
      </c>
      <c r="E824" s="112" t="s">
        <v>882</v>
      </c>
      <c r="F824" s="112" t="s">
        <v>1069</v>
      </c>
      <c r="G824" s="114">
        <v>395</v>
      </c>
      <c r="H824" s="94" t="s">
        <v>1070</v>
      </c>
      <c r="I824" s="94">
        <v>6</v>
      </c>
      <c r="J824" s="94" t="s">
        <v>1071</v>
      </c>
      <c r="K824" s="94" t="s">
        <v>1071</v>
      </c>
      <c r="L824" s="116">
        <f>VLOOKUP(B:B,[2]販促物単価マスタ202505!A:C,3,FALSE)</f>
        <v>7.02</v>
      </c>
      <c r="M824" s="115">
        <f t="shared" si="12"/>
        <v>2772.8999999999996</v>
      </c>
      <c r="O824" s="104"/>
      <c r="P824" s="105"/>
      <c r="Q824"/>
    </row>
    <row r="825" spans="1:17" ht="18">
      <c r="A825" s="112">
        <v>20190600055</v>
      </c>
      <c r="B825" s="113">
        <f>VLOOKUP(A:A,[2]振替CD変換!B:C,2,FALSE)</f>
        <v>20190600055</v>
      </c>
      <c r="C825" s="112" t="s">
        <v>877</v>
      </c>
      <c r="D825" s="112" t="s">
        <v>1303</v>
      </c>
      <c r="E825" s="112" t="s">
        <v>882</v>
      </c>
      <c r="F825" s="112" t="s">
        <v>1069</v>
      </c>
      <c r="G825" s="114">
        <v>227</v>
      </c>
      <c r="H825" s="94" t="s">
        <v>1070</v>
      </c>
      <c r="I825" s="94">
        <v>6</v>
      </c>
      <c r="J825" s="94" t="s">
        <v>1071</v>
      </c>
      <c r="K825" s="94" t="s">
        <v>1071</v>
      </c>
      <c r="L825" s="116">
        <f>VLOOKUP(B:B,[2]販促物単価マスタ202505!A:C,3,FALSE)</f>
        <v>7.02</v>
      </c>
      <c r="M825" s="115">
        <f t="shared" si="12"/>
        <v>1593.54</v>
      </c>
      <c r="O825" s="104"/>
      <c r="P825" s="105"/>
      <c r="Q825"/>
    </row>
    <row r="826" spans="1:17" ht="18">
      <c r="A826" s="112">
        <v>20190600056</v>
      </c>
      <c r="B826" s="113">
        <f>VLOOKUP(A:A,[2]振替CD変換!B:C,2,FALSE)</f>
        <v>20190600056</v>
      </c>
      <c r="C826" s="112" t="s">
        <v>877</v>
      </c>
      <c r="D826" s="112" t="s">
        <v>1304</v>
      </c>
      <c r="E826" s="112" t="s">
        <v>882</v>
      </c>
      <c r="F826" s="112" t="s">
        <v>1069</v>
      </c>
      <c r="G826" s="114">
        <v>308</v>
      </c>
      <c r="H826" s="94" t="s">
        <v>1070</v>
      </c>
      <c r="I826" s="94">
        <v>6</v>
      </c>
      <c r="J826" s="94" t="s">
        <v>1071</v>
      </c>
      <c r="K826" s="94" t="s">
        <v>1071</v>
      </c>
      <c r="L826" s="116">
        <f>VLOOKUP(B:B,[2]販促物単価マスタ202505!A:C,3,FALSE)</f>
        <v>6.72</v>
      </c>
      <c r="M826" s="115">
        <f t="shared" si="12"/>
        <v>2069.7599999999998</v>
      </c>
      <c r="O826" s="104"/>
      <c r="P826" s="105"/>
      <c r="Q826"/>
    </row>
    <row r="827" spans="1:17" ht="18">
      <c r="A827" s="112">
        <v>20190600057</v>
      </c>
      <c r="B827" s="113">
        <f>VLOOKUP(A:A,[2]振替CD変換!B:C,2,FALSE)</f>
        <v>20190600057</v>
      </c>
      <c r="C827" s="112" t="s">
        <v>877</v>
      </c>
      <c r="D827" s="112" t="s">
        <v>1305</v>
      </c>
      <c r="E827" s="112" t="s">
        <v>882</v>
      </c>
      <c r="F827" s="112" t="s">
        <v>1069</v>
      </c>
      <c r="G827" s="114">
        <v>291</v>
      </c>
      <c r="H827" s="94" t="s">
        <v>1070</v>
      </c>
      <c r="I827" s="94">
        <v>6</v>
      </c>
      <c r="J827" s="94" t="s">
        <v>1071</v>
      </c>
      <c r="K827" s="94" t="s">
        <v>1071</v>
      </c>
      <c r="L827" s="116">
        <f>VLOOKUP(B:B,[2]販促物単価マスタ202505!A:C,3,FALSE)</f>
        <v>6.72</v>
      </c>
      <c r="M827" s="115">
        <f t="shared" si="12"/>
        <v>1955.52</v>
      </c>
      <c r="O827" s="104"/>
      <c r="P827" s="105"/>
      <c r="Q827"/>
    </row>
    <row r="828" spans="1:17" ht="18">
      <c r="A828" s="112">
        <v>20190600058</v>
      </c>
      <c r="B828" s="113">
        <f>VLOOKUP(A:A,[2]振替CD変換!B:C,2,FALSE)</f>
        <v>20190600058</v>
      </c>
      <c r="C828" s="112" t="s">
        <v>877</v>
      </c>
      <c r="D828" s="112" t="s">
        <v>1306</v>
      </c>
      <c r="E828" s="112" t="s">
        <v>882</v>
      </c>
      <c r="F828" s="112" t="s">
        <v>1069</v>
      </c>
      <c r="G828" s="114">
        <v>73</v>
      </c>
      <c r="H828" s="94" t="s">
        <v>1070</v>
      </c>
      <c r="I828" s="94">
        <v>6</v>
      </c>
      <c r="J828" s="94" t="s">
        <v>1071</v>
      </c>
      <c r="K828" s="94" t="s">
        <v>1071</v>
      </c>
      <c r="L828" s="116">
        <f>VLOOKUP(B:B,[2]販促物単価マスタ202505!A:C,3,FALSE)</f>
        <v>6.72</v>
      </c>
      <c r="M828" s="115">
        <f t="shared" si="12"/>
        <v>490.56</v>
      </c>
      <c r="O828" s="104"/>
      <c r="P828" s="105"/>
      <c r="Q828"/>
    </row>
    <row r="829" spans="1:17" ht="18">
      <c r="A829" s="112">
        <v>20190600059</v>
      </c>
      <c r="B829" s="113">
        <f>VLOOKUP(A:A,[2]振替CD変換!B:C,2,FALSE)</f>
        <v>20190600059</v>
      </c>
      <c r="C829" s="112" t="s">
        <v>877</v>
      </c>
      <c r="D829" s="112" t="s">
        <v>1307</v>
      </c>
      <c r="E829" s="112" t="s">
        <v>882</v>
      </c>
      <c r="F829" s="112" t="s">
        <v>1069</v>
      </c>
      <c r="G829" s="114">
        <v>306</v>
      </c>
      <c r="H829" s="94" t="s">
        <v>1070</v>
      </c>
      <c r="I829" s="94">
        <v>6</v>
      </c>
      <c r="J829" s="94" t="s">
        <v>1071</v>
      </c>
      <c r="K829" s="94" t="s">
        <v>1071</v>
      </c>
      <c r="L829" s="116">
        <f>VLOOKUP(B:B,[2]販促物単価マスタ202505!A:C,3,FALSE)</f>
        <v>7.47</v>
      </c>
      <c r="M829" s="115">
        <f t="shared" si="12"/>
        <v>2285.8199999999997</v>
      </c>
      <c r="O829" s="104"/>
      <c r="P829" s="105"/>
      <c r="Q829"/>
    </row>
    <row r="830" spans="1:17" ht="18">
      <c r="A830" s="112">
        <v>20191000005</v>
      </c>
      <c r="B830" s="113">
        <f>VLOOKUP(A:A,[2]振替CD変換!B:C,2,FALSE)</f>
        <v>20191000005</v>
      </c>
      <c r="C830" s="112" t="s">
        <v>877</v>
      </c>
      <c r="D830" s="112" t="s">
        <v>1309</v>
      </c>
      <c r="E830" s="112" t="s">
        <v>882</v>
      </c>
      <c r="F830" s="112" t="s">
        <v>934</v>
      </c>
      <c r="G830" s="114">
        <v>86806</v>
      </c>
      <c r="H830" s="94" t="s">
        <v>1070</v>
      </c>
      <c r="I830" s="94">
        <v>6</v>
      </c>
      <c r="J830" s="94" t="s">
        <v>1071</v>
      </c>
      <c r="K830" s="94" t="s">
        <v>1071</v>
      </c>
      <c r="L830" s="116">
        <f>VLOOKUP(B:B,[2]販促物単価マスタ202505!A:C,3,FALSE)</f>
        <v>0</v>
      </c>
      <c r="M830" s="115">
        <f t="shared" si="12"/>
        <v>0</v>
      </c>
      <c r="O830" s="104"/>
      <c r="P830" s="105"/>
      <c r="Q830"/>
    </row>
    <row r="831" spans="1:17" ht="18" hidden="1">
      <c r="A831" s="112">
        <v>20191000010</v>
      </c>
      <c r="B831" s="113">
        <f>VLOOKUP(A:A,[2]振替CD変換!B:C,2,FALSE)</f>
        <v>20191000010</v>
      </c>
      <c r="C831" s="112" t="s">
        <v>877</v>
      </c>
      <c r="D831" s="112" t="s">
        <v>1196</v>
      </c>
      <c r="E831" s="112" t="s">
        <v>1197</v>
      </c>
      <c r="F831" s="112" t="s">
        <v>1198</v>
      </c>
      <c r="G831" s="114">
        <v>2843</v>
      </c>
      <c r="H831" s="94" t="s">
        <v>1070</v>
      </c>
      <c r="I831" s="94">
        <v>4</v>
      </c>
      <c r="J831" s="94" t="s">
        <v>1177</v>
      </c>
      <c r="K831" s="94" t="s">
        <v>869</v>
      </c>
      <c r="M831" s="115">
        <f t="shared" si="12"/>
        <v>0</v>
      </c>
      <c r="O831" s="104" t="s">
        <v>871</v>
      </c>
      <c r="P831" s="105"/>
      <c r="Q831"/>
    </row>
    <row r="832" spans="1:17" ht="18" hidden="1">
      <c r="A832" s="112">
        <v>20191200088</v>
      </c>
      <c r="B832" s="113">
        <f>VLOOKUP(A:A,[2]振替CD変換!B:C,2,FALSE)</f>
        <v>20191200088</v>
      </c>
      <c r="C832" s="112" t="s">
        <v>877</v>
      </c>
      <c r="D832" s="112" t="s">
        <v>687</v>
      </c>
      <c r="E832" s="112" t="s">
        <v>882</v>
      </c>
      <c r="F832" s="112" t="s">
        <v>868</v>
      </c>
      <c r="G832" s="114">
        <v>579</v>
      </c>
      <c r="H832" s="94" t="s">
        <v>1070</v>
      </c>
      <c r="I832" s="94">
        <v>1</v>
      </c>
      <c r="J832" s="94" t="s">
        <v>870</v>
      </c>
      <c r="K832" s="94" t="s">
        <v>869</v>
      </c>
      <c r="M832" s="115">
        <f t="shared" si="12"/>
        <v>0</v>
      </c>
      <c r="O832" s="104" t="s">
        <v>871</v>
      </c>
      <c r="P832" s="105"/>
      <c r="Q832"/>
    </row>
    <row r="833" spans="1:17" ht="18">
      <c r="A833" s="112">
        <v>20200200053</v>
      </c>
      <c r="B833" s="113">
        <f>VLOOKUP(A:A,[2]振替CD変換!B:C,2,FALSE)</f>
        <v>20200200053</v>
      </c>
      <c r="C833" s="112" t="s">
        <v>877</v>
      </c>
      <c r="D833" s="112" t="s">
        <v>1310</v>
      </c>
      <c r="E833" s="112" t="s">
        <v>882</v>
      </c>
      <c r="F833" s="112" t="s">
        <v>1069</v>
      </c>
      <c r="G833" s="114">
        <v>568</v>
      </c>
      <c r="H833" s="94" t="s">
        <v>1070</v>
      </c>
      <c r="I833" s="94">
        <v>6</v>
      </c>
      <c r="J833" s="94" t="s">
        <v>1071</v>
      </c>
      <c r="K833" s="94" t="s">
        <v>1071</v>
      </c>
      <c r="L833" s="116">
        <f>VLOOKUP(B:B,[2]販促物単価マスタ202505!A:C,3,FALSE)</f>
        <v>28.83</v>
      </c>
      <c r="M833" s="115">
        <f t="shared" si="12"/>
        <v>16375.439999999999</v>
      </c>
      <c r="O833" s="104"/>
      <c r="P833" s="105"/>
      <c r="Q833"/>
    </row>
    <row r="834" spans="1:17" ht="18" hidden="1">
      <c r="A834" s="112">
        <v>20200400002</v>
      </c>
      <c r="B834" s="113">
        <f>VLOOKUP(A:A,[2]振替CD変換!B:C,2,FALSE)</f>
        <v>20200400002</v>
      </c>
      <c r="C834" s="112" t="s">
        <v>877</v>
      </c>
      <c r="D834" s="112" t="s">
        <v>1203</v>
      </c>
      <c r="E834" s="112" t="s">
        <v>882</v>
      </c>
      <c r="F834" s="112" t="s">
        <v>1065</v>
      </c>
      <c r="G834" s="114">
        <v>1192</v>
      </c>
      <c r="H834" s="94" t="s">
        <v>1070</v>
      </c>
      <c r="I834" s="94">
        <v>4</v>
      </c>
      <c r="J834" s="94" t="s">
        <v>1177</v>
      </c>
      <c r="K834" s="94" t="s">
        <v>869</v>
      </c>
      <c r="M834" s="115">
        <f t="shared" ref="M834:M897" si="13">G834*L834</f>
        <v>0</v>
      </c>
      <c r="O834" s="104" t="s">
        <v>871</v>
      </c>
      <c r="P834" s="105"/>
      <c r="Q834"/>
    </row>
    <row r="835" spans="1:17" ht="18">
      <c r="A835" s="112">
        <v>20201200011</v>
      </c>
      <c r="B835" s="113">
        <f>VLOOKUP(A:A,[2]振替CD変換!B:C,2,FALSE)</f>
        <v>20201200011</v>
      </c>
      <c r="C835" s="112" t="s">
        <v>877</v>
      </c>
      <c r="D835" s="112" t="s">
        <v>1311</v>
      </c>
      <c r="E835" s="112" t="s">
        <v>882</v>
      </c>
      <c r="F835" s="112" t="s">
        <v>1069</v>
      </c>
      <c r="G835" s="114">
        <v>1178</v>
      </c>
      <c r="H835" s="94" t="s">
        <v>1070</v>
      </c>
      <c r="I835" s="94">
        <v>6</v>
      </c>
      <c r="J835" s="94" t="s">
        <v>1071</v>
      </c>
      <c r="K835" s="94" t="s">
        <v>1071</v>
      </c>
      <c r="L835" s="116">
        <f>VLOOKUP(B:B,[2]販促物単価マスタ202505!A:C,3,FALSE)</f>
        <v>8.5</v>
      </c>
      <c r="M835" s="115">
        <f t="shared" si="13"/>
        <v>10013</v>
      </c>
      <c r="O835" s="104"/>
      <c r="P835" s="105"/>
      <c r="Q835"/>
    </row>
    <row r="836" spans="1:17" ht="18">
      <c r="A836" s="112">
        <v>20210800003</v>
      </c>
      <c r="B836" s="113">
        <f>VLOOKUP(A:A,[2]振替CD変換!B:C,2,FALSE)</f>
        <v>20210800003</v>
      </c>
      <c r="C836" s="112" t="s">
        <v>877</v>
      </c>
      <c r="D836" s="112" t="s">
        <v>1312</v>
      </c>
      <c r="E836" s="112" t="s">
        <v>882</v>
      </c>
      <c r="F836" s="112" t="s">
        <v>1069</v>
      </c>
      <c r="G836" s="114">
        <v>72</v>
      </c>
      <c r="H836" s="94" t="s">
        <v>1070</v>
      </c>
      <c r="I836" s="94">
        <v>6</v>
      </c>
      <c r="J836" s="94" t="s">
        <v>1071</v>
      </c>
      <c r="K836" s="94" t="s">
        <v>1071</v>
      </c>
      <c r="L836" s="116">
        <f>VLOOKUP(B:B,[2]販促物単価マスタ202505!A:C,3,FALSE)</f>
        <v>0</v>
      </c>
      <c r="M836" s="115">
        <f t="shared" si="13"/>
        <v>0</v>
      </c>
      <c r="O836" s="104"/>
      <c r="P836" s="105"/>
      <c r="Q836"/>
    </row>
    <row r="837" spans="1:17" ht="18" hidden="1">
      <c r="A837" s="112">
        <v>20211000062</v>
      </c>
      <c r="B837" s="113">
        <f>VLOOKUP(A:A,[2]振替CD変換!B:C,2,FALSE)</f>
        <v>20211000062</v>
      </c>
      <c r="C837" s="112" t="s">
        <v>877</v>
      </c>
      <c r="D837" s="112" t="s">
        <v>701</v>
      </c>
      <c r="E837" s="112" t="s">
        <v>1215</v>
      </c>
      <c r="F837" s="112" t="s">
        <v>907</v>
      </c>
      <c r="G837" s="114">
        <v>273</v>
      </c>
      <c r="H837" s="94" t="s">
        <v>869</v>
      </c>
      <c r="I837" s="94">
        <v>2</v>
      </c>
      <c r="J837" s="94" t="s">
        <v>1066</v>
      </c>
      <c r="K837" s="94" t="s">
        <v>869</v>
      </c>
      <c r="M837" s="115">
        <f t="shared" si="13"/>
        <v>0</v>
      </c>
      <c r="O837" s="104" t="s">
        <v>871</v>
      </c>
      <c r="P837" s="105"/>
      <c r="Q837"/>
    </row>
    <row r="838" spans="1:17" ht="18">
      <c r="A838" s="112">
        <v>20221100033</v>
      </c>
      <c r="B838" s="113">
        <f>VLOOKUP(A:A,[2]振替CD変換!B:C,2,FALSE)</f>
        <v>20221100033</v>
      </c>
      <c r="C838" s="112" t="s">
        <v>877</v>
      </c>
      <c r="D838" s="112" t="s">
        <v>1318</v>
      </c>
      <c r="E838" s="112" t="s">
        <v>882</v>
      </c>
      <c r="F838" s="112" t="s">
        <v>1069</v>
      </c>
      <c r="G838" s="114">
        <v>407</v>
      </c>
      <c r="H838" s="94" t="s">
        <v>1070</v>
      </c>
      <c r="I838" s="94">
        <v>6</v>
      </c>
      <c r="J838" s="94" t="s">
        <v>1071</v>
      </c>
      <c r="K838" s="94" t="s">
        <v>1071</v>
      </c>
      <c r="L838" s="116">
        <f>VLOOKUP(B:B,[2]販促物単価マスタ202505!A:C,3,FALSE)</f>
        <v>9.92</v>
      </c>
      <c r="M838" s="115">
        <f t="shared" si="13"/>
        <v>4037.44</v>
      </c>
      <c r="O838" s="104"/>
      <c r="P838" s="105"/>
      <c r="Q838"/>
    </row>
    <row r="839" spans="1:17" ht="18">
      <c r="A839" s="112">
        <v>20221100034</v>
      </c>
      <c r="B839" s="113">
        <f>VLOOKUP(A:A,[2]振替CD変換!B:C,2,FALSE)</f>
        <v>20221100034</v>
      </c>
      <c r="C839" s="112" t="s">
        <v>877</v>
      </c>
      <c r="D839" s="112" t="s">
        <v>1319</v>
      </c>
      <c r="E839" s="112" t="s">
        <v>882</v>
      </c>
      <c r="F839" s="112" t="s">
        <v>1069</v>
      </c>
      <c r="G839" s="114">
        <v>1334</v>
      </c>
      <c r="H839" s="94" t="s">
        <v>1070</v>
      </c>
      <c r="I839" s="94">
        <v>6</v>
      </c>
      <c r="J839" s="94" t="s">
        <v>1071</v>
      </c>
      <c r="K839" s="94" t="s">
        <v>1071</v>
      </c>
      <c r="L839" s="116">
        <f>VLOOKUP(B:B,[2]販促物単価マスタ202505!A:C,3,FALSE)</f>
        <v>9.92</v>
      </c>
      <c r="M839" s="115">
        <f t="shared" si="13"/>
        <v>13233.28</v>
      </c>
      <c r="O839" s="104"/>
      <c r="P839" s="105"/>
      <c r="Q839"/>
    </row>
    <row r="840" spans="1:17" ht="18">
      <c r="A840" s="112">
        <v>20221100036</v>
      </c>
      <c r="B840" s="113">
        <f>VLOOKUP(A:A,[2]振替CD変換!B:C,2,FALSE)</f>
        <v>20221100036</v>
      </c>
      <c r="C840" s="112" t="s">
        <v>877</v>
      </c>
      <c r="D840" s="112" t="s">
        <v>1320</v>
      </c>
      <c r="E840" s="112" t="s">
        <v>882</v>
      </c>
      <c r="F840" s="112" t="s">
        <v>1069</v>
      </c>
      <c r="G840" s="114">
        <v>3771</v>
      </c>
      <c r="H840" s="94" t="s">
        <v>1070</v>
      </c>
      <c r="I840" s="94">
        <v>6</v>
      </c>
      <c r="J840" s="94" t="s">
        <v>1071</v>
      </c>
      <c r="K840" s="94" t="s">
        <v>1071</v>
      </c>
      <c r="L840" s="116">
        <f>VLOOKUP(B:B,[2]販促物単価マスタ202505!A:C,3,FALSE)</f>
        <v>9.92</v>
      </c>
      <c r="M840" s="115">
        <f t="shared" si="13"/>
        <v>37408.32</v>
      </c>
      <c r="O840" s="104"/>
      <c r="P840" s="105"/>
      <c r="Q840"/>
    </row>
    <row r="841" spans="1:17" ht="18">
      <c r="A841" s="112">
        <v>20221100037</v>
      </c>
      <c r="B841" s="113">
        <f>VLOOKUP(A:A,[2]振替CD変換!B:C,2,FALSE)</f>
        <v>20221100037</v>
      </c>
      <c r="C841" s="112" t="s">
        <v>877</v>
      </c>
      <c r="D841" s="112" t="s">
        <v>1321</v>
      </c>
      <c r="E841" s="112" t="s">
        <v>882</v>
      </c>
      <c r="F841" s="112" t="s">
        <v>1069</v>
      </c>
      <c r="G841" s="114">
        <v>707</v>
      </c>
      <c r="H841" s="94" t="s">
        <v>1070</v>
      </c>
      <c r="I841" s="94">
        <v>6</v>
      </c>
      <c r="J841" s="94" t="s">
        <v>1071</v>
      </c>
      <c r="K841" s="94" t="s">
        <v>1071</v>
      </c>
      <c r="L841" s="116">
        <f>VLOOKUP(B:B,[2]販促物単価マスタ202505!A:C,3,FALSE)</f>
        <v>9.92</v>
      </c>
      <c r="M841" s="115">
        <f t="shared" si="13"/>
        <v>7013.44</v>
      </c>
      <c r="O841" s="104"/>
      <c r="P841" s="105"/>
      <c r="Q841"/>
    </row>
    <row r="842" spans="1:17" ht="18">
      <c r="A842" s="112">
        <v>20221100039</v>
      </c>
      <c r="B842" s="113">
        <f>VLOOKUP(A:A,[2]振替CD変換!B:C,2,FALSE)</f>
        <v>20221100039</v>
      </c>
      <c r="C842" s="112" t="s">
        <v>877</v>
      </c>
      <c r="D842" s="112" t="s">
        <v>1323</v>
      </c>
      <c r="E842" s="112" t="s">
        <v>882</v>
      </c>
      <c r="F842" s="112" t="s">
        <v>1069</v>
      </c>
      <c r="G842" s="114">
        <v>972</v>
      </c>
      <c r="H842" s="94" t="s">
        <v>1070</v>
      </c>
      <c r="I842" s="94">
        <v>6</v>
      </c>
      <c r="J842" s="94" t="s">
        <v>1071</v>
      </c>
      <c r="K842" s="94" t="s">
        <v>1071</v>
      </c>
      <c r="L842" s="116">
        <f>VLOOKUP(B:B,[2]販促物単価マスタ202505!A:C,3,FALSE)</f>
        <v>9.92</v>
      </c>
      <c r="M842" s="115">
        <f t="shared" si="13"/>
        <v>9642.24</v>
      </c>
      <c r="O842" s="104"/>
      <c r="P842" s="105"/>
      <c r="Q842"/>
    </row>
    <row r="843" spans="1:17" ht="18">
      <c r="A843" s="112">
        <v>20221100042</v>
      </c>
      <c r="B843" s="113">
        <f>VLOOKUP(A:A,[2]振替CD変換!B:C,2,FALSE)</f>
        <v>20221100042</v>
      </c>
      <c r="C843" s="112" t="s">
        <v>877</v>
      </c>
      <c r="D843" s="112" t="s">
        <v>1324</v>
      </c>
      <c r="E843" s="112" t="s">
        <v>882</v>
      </c>
      <c r="F843" s="112" t="s">
        <v>1069</v>
      </c>
      <c r="G843" s="114">
        <v>3075</v>
      </c>
      <c r="H843" s="94" t="s">
        <v>1070</v>
      </c>
      <c r="I843" s="94">
        <v>6</v>
      </c>
      <c r="J843" s="94" t="s">
        <v>1071</v>
      </c>
      <c r="K843" s="94" t="s">
        <v>1071</v>
      </c>
      <c r="L843" s="116">
        <f>VLOOKUP(B:B,[2]販促物単価マスタ202505!A:C,3,FALSE)</f>
        <v>9.92</v>
      </c>
      <c r="M843" s="115">
        <f t="shared" si="13"/>
        <v>30504</v>
      </c>
      <c r="O843" s="104"/>
      <c r="P843" s="105"/>
      <c r="Q843"/>
    </row>
    <row r="844" spans="1:17" ht="18">
      <c r="A844" s="112">
        <v>20221100043</v>
      </c>
      <c r="B844" s="113">
        <f>VLOOKUP(A:A,[2]振替CD変換!B:C,2,FALSE)</f>
        <v>20221100043</v>
      </c>
      <c r="C844" s="112" t="s">
        <v>877</v>
      </c>
      <c r="D844" s="112" t="s">
        <v>1325</v>
      </c>
      <c r="E844" s="112" t="s">
        <v>882</v>
      </c>
      <c r="F844" s="112" t="s">
        <v>1069</v>
      </c>
      <c r="G844" s="114">
        <v>3270</v>
      </c>
      <c r="H844" s="94" t="s">
        <v>1070</v>
      </c>
      <c r="I844" s="94">
        <v>6</v>
      </c>
      <c r="J844" s="94" t="s">
        <v>1071</v>
      </c>
      <c r="K844" s="94" t="s">
        <v>1071</v>
      </c>
      <c r="L844" s="116">
        <f>VLOOKUP(B:B,[2]販促物単価マスタ202505!A:C,3,FALSE)</f>
        <v>9.92</v>
      </c>
      <c r="M844" s="115">
        <f t="shared" si="13"/>
        <v>32438.400000000001</v>
      </c>
      <c r="O844" s="104"/>
      <c r="P844" s="105"/>
      <c r="Q844"/>
    </row>
    <row r="845" spans="1:17" ht="18">
      <c r="A845" s="112">
        <v>20221100045</v>
      </c>
      <c r="B845" s="113">
        <f>VLOOKUP(A:A,[2]振替CD変換!B:C,2,FALSE)</f>
        <v>20221100045</v>
      </c>
      <c r="C845" s="112" t="s">
        <v>877</v>
      </c>
      <c r="D845" s="112" t="s">
        <v>1327</v>
      </c>
      <c r="E845" s="112" t="s">
        <v>882</v>
      </c>
      <c r="F845" s="112" t="s">
        <v>1069</v>
      </c>
      <c r="G845" s="114">
        <v>5283</v>
      </c>
      <c r="H845" s="94" t="s">
        <v>1070</v>
      </c>
      <c r="I845" s="94">
        <v>6</v>
      </c>
      <c r="J845" s="94" t="s">
        <v>1071</v>
      </c>
      <c r="K845" s="94" t="s">
        <v>1071</v>
      </c>
      <c r="L845" s="116">
        <f>VLOOKUP(B:B,[2]販促物単価マスタ202505!A:C,3,FALSE)</f>
        <v>10.87</v>
      </c>
      <c r="M845" s="115">
        <f t="shared" si="13"/>
        <v>57426.21</v>
      </c>
      <c r="O845" s="104"/>
      <c r="P845" s="105"/>
      <c r="Q845"/>
    </row>
    <row r="846" spans="1:17" ht="18" hidden="1">
      <c r="A846" s="112">
        <v>20230300006</v>
      </c>
      <c r="B846" s="113">
        <f>VLOOKUP(A:A,[2]振替CD変換!B:C,2,FALSE)</f>
        <v>20230300006</v>
      </c>
      <c r="C846" s="112" t="s">
        <v>877</v>
      </c>
      <c r="D846" s="112" t="s">
        <v>1226</v>
      </c>
      <c r="E846" s="112" t="s">
        <v>1227</v>
      </c>
      <c r="F846" s="112" t="s">
        <v>868</v>
      </c>
      <c r="G846" s="114">
        <v>970</v>
      </c>
      <c r="H846" s="94" t="s">
        <v>869</v>
      </c>
      <c r="I846" s="94">
        <v>1</v>
      </c>
      <c r="J846" s="94" t="s">
        <v>870</v>
      </c>
      <c r="K846" s="94" t="s">
        <v>869</v>
      </c>
      <c r="M846" s="115">
        <f t="shared" si="13"/>
        <v>0</v>
      </c>
      <c r="O846" s="104" t="s">
        <v>871</v>
      </c>
      <c r="P846" s="105"/>
      <c r="Q846"/>
    </row>
    <row r="847" spans="1:17" ht="18">
      <c r="A847" s="112">
        <v>20230300045</v>
      </c>
      <c r="B847" s="113">
        <f>VLOOKUP(A:A,[2]振替CD変換!B:C,2,FALSE)</f>
        <v>20230300045</v>
      </c>
      <c r="C847" s="112" t="s">
        <v>877</v>
      </c>
      <c r="D847" s="112" t="s">
        <v>1331</v>
      </c>
      <c r="E847" s="112" t="s">
        <v>882</v>
      </c>
      <c r="F847" s="112" t="s">
        <v>1069</v>
      </c>
      <c r="G847" s="114">
        <v>1049</v>
      </c>
      <c r="H847" s="94" t="s">
        <v>1070</v>
      </c>
      <c r="I847" s="94">
        <v>6</v>
      </c>
      <c r="J847" s="94" t="s">
        <v>1071</v>
      </c>
      <c r="K847" s="94" t="s">
        <v>1071</v>
      </c>
      <c r="L847" s="116">
        <f>VLOOKUP(B:B,[2]販促物単価マスタ202505!A:C,3,FALSE)</f>
        <v>15.6</v>
      </c>
      <c r="M847" s="115">
        <f t="shared" si="13"/>
        <v>16364.4</v>
      </c>
      <c r="O847" s="104"/>
      <c r="P847" s="105"/>
      <c r="Q847"/>
    </row>
    <row r="848" spans="1:17" ht="18">
      <c r="A848" s="112">
        <v>20230300046</v>
      </c>
      <c r="B848" s="113">
        <f>VLOOKUP(A:A,[2]振替CD変換!B:C,2,FALSE)</f>
        <v>20230300046</v>
      </c>
      <c r="C848" s="112" t="s">
        <v>877</v>
      </c>
      <c r="D848" s="112" t="s">
        <v>1332</v>
      </c>
      <c r="E848" s="112" t="s">
        <v>882</v>
      </c>
      <c r="F848" s="112" t="s">
        <v>1069</v>
      </c>
      <c r="G848" s="114">
        <v>2365</v>
      </c>
      <c r="H848" s="94" t="s">
        <v>1070</v>
      </c>
      <c r="I848" s="94">
        <v>6</v>
      </c>
      <c r="J848" s="94" t="s">
        <v>1071</v>
      </c>
      <c r="K848" s="94" t="s">
        <v>1071</v>
      </c>
      <c r="L848" s="116">
        <f>VLOOKUP(B:B,[2]販促物単価マスタ202505!A:C,3,FALSE)</f>
        <v>15.6</v>
      </c>
      <c r="M848" s="115">
        <f t="shared" si="13"/>
        <v>36894</v>
      </c>
      <c r="O848" s="104"/>
      <c r="P848" s="105"/>
      <c r="Q848"/>
    </row>
    <row r="849" spans="1:17" ht="18">
      <c r="A849" s="112">
        <v>20230500095</v>
      </c>
      <c r="B849" s="113">
        <f>VLOOKUP(A:A,[2]振替CD変換!B:C,2,FALSE)</f>
        <v>20230500095</v>
      </c>
      <c r="C849" s="112" t="s">
        <v>877</v>
      </c>
      <c r="D849" s="112" t="s">
        <v>1337</v>
      </c>
      <c r="E849" s="112" t="s">
        <v>882</v>
      </c>
      <c r="F849" s="112" t="s">
        <v>1069</v>
      </c>
      <c r="G849" s="114">
        <v>5948</v>
      </c>
      <c r="H849" s="94" t="s">
        <v>1070</v>
      </c>
      <c r="I849" s="94">
        <v>6</v>
      </c>
      <c r="J849" s="94" t="s">
        <v>1071</v>
      </c>
      <c r="K849" s="94" t="s">
        <v>1071</v>
      </c>
      <c r="L849" s="116">
        <f>VLOOKUP(B:B,[2]販促物単価マスタ202505!A:C,3,FALSE)</f>
        <v>31.789473684210527</v>
      </c>
      <c r="M849" s="115">
        <f t="shared" si="13"/>
        <v>189083.78947368421</v>
      </c>
      <c r="O849" s="104"/>
      <c r="P849" s="105"/>
      <c r="Q849"/>
    </row>
    <row r="850" spans="1:17" ht="18" hidden="1">
      <c r="A850" s="112">
        <v>20230600044</v>
      </c>
      <c r="B850" s="113">
        <f>VLOOKUP(A:A,[2]振替CD変換!B:C,2,FALSE)</f>
        <v>20230600044</v>
      </c>
      <c r="C850" s="112" t="s">
        <v>877</v>
      </c>
      <c r="D850" s="112" t="s">
        <v>819</v>
      </c>
      <c r="E850" s="112" t="s">
        <v>1145</v>
      </c>
      <c r="F850" s="112" t="s">
        <v>907</v>
      </c>
      <c r="G850" s="114">
        <v>6494</v>
      </c>
      <c r="H850" s="94" t="s">
        <v>869</v>
      </c>
      <c r="I850" s="94">
        <v>1</v>
      </c>
      <c r="J850" s="94" t="s">
        <v>870</v>
      </c>
      <c r="K850" s="94" t="s">
        <v>869</v>
      </c>
      <c r="M850" s="115">
        <f t="shared" si="13"/>
        <v>0</v>
      </c>
      <c r="O850" s="104" t="s">
        <v>871</v>
      </c>
      <c r="P850" s="105"/>
      <c r="Q850"/>
    </row>
    <row r="851" spans="1:17" ht="18" hidden="1">
      <c r="A851" s="112">
        <v>20230600086</v>
      </c>
      <c r="B851" s="113">
        <f>VLOOKUP(A:A,[2]振替CD変換!B:C,2,FALSE)</f>
        <v>20230600086</v>
      </c>
      <c r="C851" s="112" t="s">
        <v>877</v>
      </c>
      <c r="D851" s="112" t="s">
        <v>1237</v>
      </c>
      <c r="E851" s="112" t="s">
        <v>1238</v>
      </c>
      <c r="F851" s="112" t="s">
        <v>1065</v>
      </c>
      <c r="G851" s="114">
        <v>101</v>
      </c>
      <c r="H851" s="94" t="s">
        <v>869</v>
      </c>
      <c r="I851" s="94">
        <v>1</v>
      </c>
      <c r="J851" s="94" t="s">
        <v>870</v>
      </c>
      <c r="K851" s="94" t="s">
        <v>869</v>
      </c>
      <c r="M851" s="115">
        <f t="shared" si="13"/>
        <v>0</v>
      </c>
      <c r="O851" s="104" t="s">
        <v>871</v>
      </c>
      <c r="P851" s="105"/>
      <c r="Q851"/>
    </row>
    <row r="852" spans="1:17" ht="18" hidden="1">
      <c r="A852" s="112">
        <v>20230900056</v>
      </c>
      <c r="B852" s="113">
        <f>VLOOKUP(A:A,[2]振替CD変換!B:C,2,FALSE)</f>
        <v>20230900056</v>
      </c>
      <c r="C852" s="112" t="s">
        <v>877</v>
      </c>
      <c r="D852" s="112" t="s">
        <v>721</v>
      </c>
      <c r="E852" s="112" t="s">
        <v>882</v>
      </c>
      <c r="F852" s="112" t="s">
        <v>868</v>
      </c>
      <c r="G852" s="114">
        <v>12474</v>
      </c>
      <c r="H852" s="94" t="s">
        <v>869</v>
      </c>
      <c r="I852" s="94">
        <v>1</v>
      </c>
      <c r="J852" s="94" t="s">
        <v>870</v>
      </c>
      <c r="K852" s="94" t="s">
        <v>869</v>
      </c>
      <c r="M852" s="115">
        <f t="shared" si="13"/>
        <v>0</v>
      </c>
      <c r="O852" s="104" t="s">
        <v>871</v>
      </c>
      <c r="P852" s="105"/>
      <c r="Q852"/>
    </row>
    <row r="853" spans="1:17" ht="18">
      <c r="A853" s="112">
        <v>20231000009</v>
      </c>
      <c r="B853" s="113">
        <f>VLOOKUP(A:A,[2]振替CD変換!B:C,2,FALSE)</f>
        <v>20231000009</v>
      </c>
      <c r="C853" s="112" t="s">
        <v>877</v>
      </c>
      <c r="D853" s="112" t="s">
        <v>1342</v>
      </c>
      <c r="E853" s="112" t="s">
        <v>882</v>
      </c>
      <c r="F853" s="112" t="s">
        <v>1069</v>
      </c>
      <c r="G853" s="114">
        <v>5350</v>
      </c>
      <c r="H853" s="94" t="s">
        <v>1070</v>
      </c>
      <c r="I853" s="94">
        <v>6</v>
      </c>
      <c r="J853" s="94" t="s">
        <v>1071</v>
      </c>
      <c r="K853" s="94" t="s">
        <v>1071</v>
      </c>
      <c r="L853" s="116">
        <f>VLOOKUP(B:B,[2]販促物単価マスタ202505!A:C,3,FALSE)</f>
        <v>10.742638506274869</v>
      </c>
      <c r="M853" s="115">
        <f t="shared" si="13"/>
        <v>57473.116008570549</v>
      </c>
      <c r="O853" s="104"/>
      <c r="P853" s="105"/>
      <c r="Q853"/>
    </row>
    <row r="854" spans="1:17" ht="18">
      <c r="A854" s="112">
        <v>20231000025</v>
      </c>
      <c r="B854" s="113">
        <f>VLOOKUP(A:A,[2]振替CD変換!B:C,2,FALSE)</f>
        <v>20231000025</v>
      </c>
      <c r="C854" s="112" t="s">
        <v>877</v>
      </c>
      <c r="D854" s="112" t="s">
        <v>1344</v>
      </c>
      <c r="E854" s="112" t="s">
        <v>882</v>
      </c>
      <c r="F854" s="112" t="s">
        <v>1069</v>
      </c>
      <c r="G854" s="114">
        <v>997</v>
      </c>
      <c r="H854" s="94" t="s">
        <v>1070</v>
      </c>
      <c r="I854" s="94">
        <v>6</v>
      </c>
      <c r="J854" s="94" t="s">
        <v>1071</v>
      </c>
      <c r="K854" s="94" t="s">
        <v>1071</v>
      </c>
      <c r="L854" s="116">
        <f>VLOOKUP(B:B,[2]販促物単価マスタ202505!A:C,3,FALSE)</f>
        <v>4.2</v>
      </c>
      <c r="M854" s="115">
        <f t="shared" si="13"/>
        <v>4187.4000000000005</v>
      </c>
      <c r="O854" s="104"/>
      <c r="P854" s="105"/>
      <c r="Q854"/>
    </row>
    <row r="855" spans="1:17" ht="18" hidden="1">
      <c r="A855" s="112">
        <v>20231000064</v>
      </c>
      <c r="B855" s="113">
        <f>VLOOKUP(A:A,[2]振替CD変換!B:C,2,FALSE)</f>
        <v>20231000064</v>
      </c>
      <c r="C855" s="112" t="s">
        <v>877</v>
      </c>
      <c r="D855" s="112" t="s">
        <v>717</v>
      </c>
      <c r="E855" s="112" t="s">
        <v>1243</v>
      </c>
      <c r="F855" s="112" t="s">
        <v>868</v>
      </c>
      <c r="G855" s="114">
        <v>1126</v>
      </c>
      <c r="H855" s="94" t="s">
        <v>869</v>
      </c>
      <c r="I855" s="94">
        <v>1</v>
      </c>
      <c r="J855" s="94" t="s">
        <v>870</v>
      </c>
      <c r="K855" s="94" t="s">
        <v>869</v>
      </c>
      <c r="M855" s="115">
        <f t="shared" si="13"/>
        <v>0</v>
      </c>
      <c r="O855" s="104" t="s">
        <v>871</v>
      </c>
      <c r="P855" s="105"/>
      <c r="Q855"/>
    </row>
    <row r="856" spans="1:17" ht="18">
      <c r="A856" s="112">
        <v>20231100028</v>
      </c>
      <c r="B856" s="113">
        <f>VLOOKUP(A:A,[2]振替CD変換!B:C,2,FALSE)</f>
        <v>20231100028</v>
      </c>
      <c r="C856" s="112" t="s">
        <v>877</v>
      </c>
      <c r="D856" s="112" t="s">
        <v>1346</v>
      </c>
      <c r="E856" s="112" t="s">
        <v>882</v>
      </c>
      <c r="F856" s="112" t="s">
        <v>1069</v>
      </c>
      <c r="G856" s="114">
        <v>1436</v>
      </c>
      <c r="H856" s="94" t="s">
        <v>1070</v>
      </c>
      <c r="I856" s="94">
        <v>6</v>
      </c>
      <c r="J856" s="94" t="s">
        <v>1071</v>
      </c>
      <c r="K856" s="94" t="s">
        <v>1071</v>
      </c>
      <c r="L856" s="116">
        <f>VLOOKUP(B:B,[2]販促物単価マスタ202505!A:C,3,FALSE)</f>
        <v>2.8787878787878789</v>
      </c>
      <c r="M856" s="115">
        <f t="shared" si="13"/>
        <v>4133.939393939394</v>
      </c>
      <c r="O856" s="104"/>
      <c r="P856" s="105"/>
      <c r="Q856"/>
    </row>
    <row r="857" spans="1:17" ht="18">
      <c r="A857" s="112">
        <v>20240100029</v>
      </c>
      <c r="B857" s="113">
        <f>VLOOKUP(A:A,[2]振替CD変換!B:C,2,FALSE)</f>
        <v>20240100029</v>
      </c>
      <c r="C857" s="112" t="s">
        <v>877</v>
      </c>
      <c r="D857" s="112" t="s">
        <v>1347</v>
      </c>
      <c r="E857" s="112" t="s">
        <v>882</v>
      </c>
      <c r="F857" s="112" t="s">
        <v>1069</v>
      </c>
      <c r="G857" s="114">
        <v>9049</v>
      </c>
      <c r="H857" s="94" t="s">
        <v>1070</v>
      </c>
      <c r="I857" s="94">
        <v>6</v>
      </c>
      <c r="J857" s="94" t="s">
        <v>1071</v>
      </c>
      <c r="K857" s="94" t="s">
        <v>1071</v>
      </c>
      <c r="L857" s="116">
        <f>VLOOKUP(B:B,[2]販促物単価マスタ202505!A:C,3,FALSE)</f>
        <v>6.3727272727272721</v>
      </c>
      <c r="M857" s="115">
        <f t="shared" si="13"/>
        <v>57666.809090909082</v>
      </c>
      <c r="O857" s="104"/>
      <c r="P857" s="105"/>
      <c r="Q857"/>
    </row>
    <row r="858" spans="1:17" ht="18">
      <c r="A858" s="112">
        <v>20240300021</v>
      </c>
      <c r="B858" s="113">
        <f>VLOOKUP(A:A,[2]振替CD変換!B:C,2,FALSE)</f>
        <v>20240300021</v>
      </c>
      <c r="C858" s="112" t="s">
        <v>877</v>
      </c>
      <c r="D858" s="112" t="s">
        <v>1349</v>
      </c>
      <c r="E858" s="112" t="s">
        <v>882</v>
      </c>
      <c r="F858" s="112" t="s">
        <v>1069</v>
      </c>
      <c r="G858" s="114">
        <v>900</v>
      </c>
      <c r="H858" s="94" t="s">
        <v>1070</v>
      </c>
      <c r="I858" s="94">
        <v>6</v>
      </c>
      <c r="J858" s="94" t="s">
        <v>1071</v>
      </c>
      <c r="K858" s="94" t="s">
        <v>1071</v>
      </c>
      <c r="L858" s="116">
        <f>VLOOKUP(B:B,[2]販促物単価マスタ202505!A:C,3,FALSE)</f>
        <v>2.6753246753246751</v>
      </c>
      <c r="M858" s="115">
        <f t="shared" si="13"/>
        <v>2407.7922077922076</v>
      </c>
      <c r="O858" s="104"/>
      <c r="P858" s="105"/>
      <c r="Q858"/>
    </row>
    <row r="859" spans="1:17" ht="18">
      <c r="A859" s="112">
        <v>20240400008</v>
      </c>
      <c r="B859" s="113">
        <f>VLOOKUP(A:A,[2]振替CD変換!B:C,2,FALSE)</f>
        <v>20240400008</v>
      </c>
      <c r="C859" s="112" t="s">
        <v>877</v>
      </c>
      <c r="D859" s="112" t="s">
        <v>1350</v>
      </c>
      <c r="E859" s="112" t="s">
        <v>882</v>
      </c>
      <c r="F859" s="112" t="s">
        <v>1069</v>
      </c>
      <c r="G859" s="114">
        <v>1878</v>
      </c>
      <c r="H859" s="94" t="s">
        <v>1070</v>
      </c>
      <c r="I859" s="94">
        <v>6</v>
      </c>
      <c r="J859" s="94" t="s">
        <v>1071</v>
      </c>
      <c r="K859" s="94" t="s">
        <v>1071</v>
      </c>
      <c r="L859" s="116">
        <f>VLOOKUP(B:B,[2]販促物単価マスタ202505!A:C,3,FALSE)</f>
        <v>2.0505050505050502</v>
      </c>
      <c r="M859" s="115">
        <f t="shared" si="13"/>
        <v>3850.8484848484841</v>
      </c>
      <c r="O859" s="104"/>
      <c r="P859" s="105"/>
      <c r="Q859"/>
    </row>
    <row r="860" spans="1:17" ht="18">
      <c r="A860" s="112">
        <v>20240400009</v>
      </c>
      <c r="B860" s="113">
        <f>VLOOKUP(A:A,[2]振替CD変換!B:C,2,FALSE)</f>
        <v>20240400009</v>
      </c>
      <c r="C860" s="112" t="s">
        <v>877</v>
      </c>
      <c r="D860" s="112" t="s">
        <v>1351</v>
      </c>
      <c r="E860" s="112" t="s">
        <v>882</v>
      </c>
      <c r="F860" s="112" t="s">
        <v>1069</v>
      </c>
      <c r="G860" s="114">
        <v>1101</v>
      </c>
      <c r="H860" s="94" t="s">
        <v>1070</v>
      </c>
      <c r="I860" s="94">
        <v>6</v>
      </c>
      <c r="J860" s="94" t="s">
        <v>1071</v>
      </c>
      <c r="K860" s="94" t="s">
        <v>1071</v>
      </c>
      <c r="L860" s="116">
        <f>VLOOKUP(B:B,[2]販促物単価マスタ202505!A:C,3,FALSE)</f>
        <v>2.0505050505050502</v>
      </c>
      <c r="M860" s="115">
        <f t="shared" si="13"/>
        <v>2257.6060606060601</v>
      </c>
      <c r="O860" s="104"/>
      <c r="P860" s="105"/>
      <c r="Q860"/>
    </row>
    <row r="861" spans="1:17" ht="18" hidden="1">
      <c r="A861" s="112">
        <v>20240400016</v>
      </c>
      <c r="B861" s="113">
        <f>VLOOKUP(A:A,[2]振替CD変換!B:C,2,FALSE)</f>
        <v>20240400016</v>
      </c>
      <c r="C861" s="112" t="s">
        <v>877</v>
      </c>
      <c r="D861" s="112" t="s">
        <v>1248</v>
      </c>
      <c r="E861" s="112" t="s">
        <v>882</v>
      </c>
      <c r="F861" s="112" t="s">
        <v>907</v>
      </c>
      <c r="G861" s="114">
        <v>105</v>
      </c>
      <c r="H861" s="94" t="s">
        <v>1070</v>
      </c>
      <c r="I861" s="94">
        <v>4</v>
      </c>
      <c r="J861" s="94" t="s">
        <v>1177</v>
      </c>
      <c r="K861" s="94" t="s">
        <v>869</v>
      </c>
      <c r="M861" s="115">
        <f t="shared" si="13"/>
        <v>0</v>
      </c>
      <c r="O861" s="104" t="s">
        <v>871</v>
      </c>
      <c r="P861" s="105"/>
      <c r="Q861"/>
    </row>
    <row r="862" spans="1:17" ht="18" hidden="1">
      <c r="A862" s="112">
        <v>20240400017</v>
      </c>
      <c r="B862" s="113">
        <f>VLOOKUP(A:A,[2]振替CD変換!B:C,2,FALSE)</f>
        <v>20240400017</v>
      </c>
      <c r="C862" s="112" t="s">
        <v>877</v>
      </c>
      <c r="D862" s="112" t="s">
        <v>1353</v>
      </c>
      <c r="E862" s="112" t="s">
        <v>882</v>
      </c>
      <c r="F862" s="112" t="s">
        <v>907</v>
      </c>
      <c r="G862" s="114">
        <v>136</v>
      </c>
      <c r="H862" s="94" t="s">
        <v>1070</v>
      </c>
      <c r="I862" s="94">
        <v>4</v>
      </c>
      <c r="J862" s="94" t="s">
        <v>1177</v>
      </c>
      <c r="K862" s="94" t="s">
        <v>869</v>
      </c>
      <c r="M862" s="115">
        <f t="shared" si="13"/>
        <v>0</v>
      </c>
      <c r="O862" s="104" t="s">
        <v>871</v>
      </c>
      <c r="P862" s="105"/>
      <c r="Q862"/>
    </row>
    <row r="863" spans="1:17" ht="18">
      <c r="A863" s="112">
        <v>20240500017</v>
      </c>
      <c r="B863" s="113">
        <f>VLOOKUP(A:A,[2]振替CD変換!B:C,2,FALSE)</f>
        <v>20240500017</v>
      </c>
      <c r="C863" s="112" t="s">
        <v>877</v>
      </c>
      <c r="D863" s="112" t="s">
        <v>1251</v>
      </c>
      <c r="E863" s="112" t="s">
        <v>882</v>
      </c>
      <c r="F863" s="112" t="s">
        <v>1069</v>
      </c>
      <c r="G863" s="114">
        <v>13799</v>
      </c>
      <c r="H863" s="94" t="s">
        <v>1070</v>
      </c>
      <c r="I863" s="94">
        <v>6</v>
      </c>
      <c r="J863" s="94" t="s">
        <v>1071</v>
      </c>
      <c r="K863" s="94" t="s">
        <v>1071</v>
      </c>
      <c r="L863" s="116">
        <f>VLOOKUP(B:B,[2]販促物単価マスタ202505!A:C,3,FALSE)</f>
        <v>4.9000000000000004</v>
      </c>
      <c r="M863" s="115">
        <f t="shared" si="13"/>
        <v>67615.100000000006</v>
      </c>
      <c r="O863" s="104"/>
      <c r="P863" s="105"/>
      <c r="Q863"/>
    </row>
    <row r="864" spans="1:17" ht="18">
      <c r="A864" s="112">
        <v>20240500018</v>
      </c>
      <c r="B864" s="113">
        <f>VLOOKUP(A:A,[2]振替CD変換!B:C,2,FALSE)</f>
        <v>20240500018</v>
      </c>
      <c r="C864" s="112" t="s">
        <v>877</v>
      </c>
      <c r="D864" s="112" t="s">
        <v>1354</v>
      </c>
      <c r="E864" s="112" t="s">
        <v>882</v>
      </c>
      <c r="F864" s="112" t="s">
        <v>1069</v>
      </c>
      <c r="G864" s="114">
        <v>4286</v>
      </c>
      <c r="H864" s="94" t="s">
        <v>1070</v>
      </c>
      <c r="I864" s="94">
        <v>6</v>
      </c>
      <c r="J864" s="94" t="s">
        <v>1071</v>
      </c>
      <c r="K864" s="94" t="s">
        <v>1071</v>
      </c>
      <c r="L864" s="116">
        <f>VLOOKUP(B:B,[2]販促物単価マスタ202505!A:C,3,FALSE)</f>
        <v>4.9000000000000004</v>
      </c>
      <c r="M864" s="115">
        <f t="shared" si="13"/>
        <v>21001.4</v>
      </c>
      <c r="O864" s="104"/>
      <c r="P864" s="105"/>
      <c r="Q864"/>
    </row>
    <row r="865" spans="1:17" ht="18">
      <c r="A865" s="112">
        <v>20240500019</v>
      </c>
      <c r="B865" s="113">
        <f>VLOOKUP(A:A,[2]振替CD変換!B:C,2,FALSE)</f>
        <v>20240500019</v>
      </c>
      <c r="C865" s="112" t="s">
        <v>877</v>
      </c>
      <c r="D865" s="112" t="s">
        <v>1252</v>
      </c>
      <c r="E865" s="112" t="s">
        <v>882</v>
      </c>
      <c r="F865" s="112" t="s">
        <v>1069</v>
      </c>
      <c r="G865" s="114">
        <v>34688</v>
      </c>
      <c r="H865" s="94" t="s">
        <v>1070</v>
      </c>
      <c r="I865" s="94">
        <v>6</v>
      </c>
      <c r="J865" s="94" t="s">
        <v>1071</v>
      </c>
      <c r="K865" s="94" t="s">
        <v>1071</v>
      </c>
      <c r="L865" s="116">
        <f>VLOOKUP(B:B,[2]販促物単価マスタ202505!A:C,3,FALSE)</f>
        <v>14.6</v>
      </c>
      <c r="M865" s="115">
        <f t="shared" si="13"/>
        <v>506444.79999999999</v>
      </c>
      <c r="O865" s="104"/>
      <c r="P865" s="105"/>
      <c r="Q865"/>
    </row>
    <row r="866" spans="1:17" ht="18">
      <c r="A866" s="112">
        <v>20240500020</v>
      </c>
      <c r="B866" s="113">
        <f>VLOOKUP(A:A,[2]振替CD変換!B:C,2,FALSE)</f>
        <v>20240500020</v>
      </c>
      <c r="C866" s="112" t="s">
        <v>877</v>
      </c>
      <c r="D866" s="112" t="s">
        <v>1253</v>
      </c>
      <c r="E866" s="112" t="s">
        <v>882</v>
      </c>
      <c r="F866" s="112" t="s">
        <v>1069</v>
      </c>
      <c r="G866" s="114">
        <v>9298</v>
      </c>
      <c r="H866" s="94" t="s">
        <v>1070</v>
      </c>
      <c r="I866" s="94">
        <v>6</v>
      </c>
      <c r="J866" s="94" t="s">
        <v>1071</v>
      </c>
      <c r="K866" s="94" t="s">
        <v>1071</v>
      </c>
      <c r="L866" s="116">
        <f>VLOOKUP(B:B,[2]販促物単価マスタ202505!A:C,3,FALSE)</f>
        <v>6.1</v>
      </c>
      <c r="M866" s="115">
        <f t="shared" si="13"/>
        <v>56717.799999999996</v>
      </c>
      <c r="O866" s="104"/>
      <c r="P866" s="105"/>
      <c r="Q866"/>
    </row>
    <row r="867" spans="1:17" ht="18">
      <c r="A867" s="112">
        <v>20240500024</v>
      </c>
      <c r="B867" s="113">
        <f>VLOOKUP(A:A,[2]振替CD変換!B:C,2,FALSE)</f>
        <v>20240500024</v>
      </c>
      <c r="C867" s="112" t="s">
        <v>877</v>
      </c>
      <c r="D867" s="112" t="s">
        <v>1357</v>
      </c>
      <c r="E867" s="112" t="s">
        <v>882</v>
      </c>
      <c r="F867" s="112" t="s">
        <v>1069</v>
      </c>
      <c r="G867" s="114">
        <v>378</v>
      </c>
      <c r="H867" s="94" t="s">
        <v>1070</v>
      </c>
      <c r="I867" s="94">
        <v>6</v>
      </c>
      <c r="J867" s="94" t="s">
        <v>1071</v>
      </c>
      <c r="K867" s="94" t="s">
        <v>1071</v>
      </c>
      <c r="L867" s="116">
        <f>VLOOKUP(B:B,[2]販促物単価マスタ202505!A:C,3,FALSE)</f>
        <v>5.6</v>
      </c>
      <c r="M867" s="115">
        <f t="shared" si="13"/>
        <v>2116.7999999999997</v>
      </c>
      <c r="O867" s="104"/>
      <c r="P867" s="105"/>
      <c r="Q867"/>
    </row>
    <row r="868" spans="1:17" ht="18">
      <c r="A868" s="112">
        <v>20240500025</v>
      </c>
      <c r="B868" s="113">
        <f>VLOOKUP(A:A,[2]振替CD変換!B:C,2,FALSE)</f>
        <v>20240500025</v>
      </c>
      <c r="C868" s="112" t="s">
        <v>877</v>
      </c>
      <c r="D868" s="112" t="s">
        <v>1255</v>
      </c>
      <c r="E868" s="112" t="s">
        <v>882</v>
      </c>
      <c r="F868" s="112" t="s">
        <v>1069</v>
      </c>
      <c r="G868" s="114">
        <v>6288</v>
      </c>
      <c r="H868" s="94" t="s">
        <v>1070</v>
      </c>
      <c r="I868" s="94">
        <v>6</v>
      </c>
      <c r="J868" s="94" t="s">
        <v>1071</v>
      </c>
      <c r="K868" s="94" t="s">
        <v>1071</v>
      </c>
      <c r="L868" s="116">
        <f>VLOOKUP(B:B,[2]販促物単価マスタ202505!A:C,3,FALSE)</f>
        <v>7.15</v>
      </c>
      <c r="M868" s="115">
        <f t="shared" si="13"/>
        <v>44959.200000000004</v>
      </c>
      <c r="O868" s="104"/>
      <c r="P868" s="105"/>
      <c r="Q868"/>
    </row>
    <row r="869" spans="1:17" ht="18">
      <c r="A869" s="112">
        <v>20240500027</v>
      </c>
      <c r="B869" s="113">
        <f>VLOOKUP(A:A,[2]振替CD変換!B:C,2,FALSE)</f>
        <v>20240500027</v>
      </c>
      <c r="C869" s="112" t="s">
        <v>877</v>
      </c>
      <c r="D869" s="112" t="s">
        <v>1358</v>
      </c>
      <c r="E869" s="112" t="s">
        <v>882</v>
      </c>
      <c r="F869" s="112" t="s">
        <v>1069</v>
      </c>
      <c r="G869" s="114">
        <v>4253</v>
      </c>
      <c r="H869" s="94" t="s">
        <v>1070</v>
      </c>
      <c r="I869" s="94">
        <v>6</v>
      </c>
      <c r="J869" s="94" t="s">
        <v>1071</v>
      </c>
      <c r="K869" s="94" t="s">
        <v>1071</v>
      </c>
      <c r="L869" s="116">
        <f>VLOOKUP(B:B,[2]販促物単価マスタ202505!A:C,3,FALSE)</f>
        <v>4.9000000000000004</v>
      </c>
      <c r="M869" s="115">
        <f t="shared" si="13"/>
        <v>20839.7</v>
      </c>
      <c r="O869" s="104"/>
      <c r="P869" s="105"/>
      <c r="Q869"/>
    </row>
    <row r="870" spans="1:17" ht="18">
      <c r="A870" s="112">
        <v>20240500028</v>
      </c>
      <c r="B870" s="113">
        <f>VLOOKUP(A:A,[2]振替CD変換!B:C,2,FALSE)</f>
        <v>20240500028</v>
      </c>
      <c r="C870" s="112" t="s">
        <v>877</v>
      </c>
      <c r="D870" s="112" t="s">
        <v>1359</v>
      </c>
      <c r="E870" s="112" t="s">
        <v>882</v>
      </c>
      <c r="F870" s="112" t="s">
        <v>1069</v>
      </c>
      <c r="G870" s="114">
        <v>6253</v>
      </c>
      <c r="H870" s="94" t="s">
        <v>1070</v>
      </c>
      <c r="I870" s="94">
        <v>6</v>
      </c>
      <c r="J870" s="94" t="s">
        <v>1071</v>
      </c>
      <c r="K870" s="94" t="s">
        <v>1071</v>
      </c>
      <c r="L870" s="116">
        <f>VLOOKUP(B:B,[2]販促物単価マスタ202505!A:C,3,FALSE)</f>
        <v>25.95</v>
      </c>
      <c r="M870" s="115">
        <f t="shared" si="13"/>
        <v>162265.35</v>
      </c>
      <c r="O870" s="104"/>
      <c r="P870" s="105"/>
      <c r="Q870"/>
    </row>
    <row r="871" spans="1:17" ht="18">
      <c r="A871" s="112">
        <v>20240500029</v>
      </c>
      <c r="B871" s="113">
        <f>VLOOKUP(A:A,[2]振替CD変換!B:C,2,FALSE)</f>
        <v>20240500029</v>
      </c>
      <c r="C871" s="112" t="s">
        <v>877</v>
      </c>
      <c r="D871" s="112" t="s">
        <v>1360</v>
      </c>
      <c r="E871" s="112" t="s">
        <v>882</v>
      </c>
      <c r="F871" s="112" t="s">
        <v>1069</v>
      </c>
      <c r="G871" s="114">
        <v>4822</v>
      </c>
      <c r="H871" s="94" t="s">
        <v>1070</v>
      </c>
      <c r="I871" s="94">
        <v>6</v>
      </c>
      <c r="J871" s="94" t="s">
        <v>1071</v>
      </c>
      <c r="K871" s="94" t="s">
        <v>1071</v>
      </c>
      <c r="L871" s="116">
        <f>VLOOKUP(B:B,[2]販促物単価マスタ202505!A:C,3,FALSE)</f>
        <v>5.6</v>
      </c>
      <c r="M871" s="115">
        <f t="shared" si="13"/>
        <v>27003.199999999997</v>
      </c>
      <c r="O871" s="104"/>
      <c r="P871" s="105"/>
      <c r="Q871"/>
    </row>
    <row r="872" spans="1:17" ht="18">
      <c r="A872" s="112">
        <v>20240500030</v>
      </c>
      <c r="B872" s="113">
        <f>VLOOKUP(A:A,[2]振替CD変換!B:C,2,FALSE)</f>
        <v>20240500030</v>
      </c>
      <c r="C872" s="112" t="s">
        <v>877</v>
      </c>
      <c r="D872" s="112" t="s">
        <v>1361</v>
      </c>
      <c r="E872" s="112" t="s">
        <v>882</v>
      </c>
      <c r="F872" s="112" t="s">
        <v>1069</v>
      </c>
      <c r="G872" s="114">
        <v>909</v>
      </c>
      <c r="H872" s="94" t="s">
        <v>1070</v>
      </c>
      <c r="I872" s="94">
        <v>6</v>
      </c>
      <c r="J872" s="94" t="s">
        <v>1071</v>
      </c>
      <c r="K872" s="94" t="s">
        <v>1071</v>
      </c>
      <c r="L872" s="116">
        <f>VLOOKUP(B:B,[2]販促物単価マスタ202505!A:C,3,FALSE)</f>
        <v>4.9000000000000004</v>
      </c>
      <c r="M872" s="115">
        <f t="shared" si="13"/>
        <v>4454.1000000000004</v>
      </c>
      <c r="O872" s="104"/>
      <c r="P872" s="105"/>
      <c r="Q872"/>
    </row>
    <row r="873" spans="1:17" ht="18">
      <c r="A873" s="112">
        <v>20240500031</v>
      </c>
      <c r="B873" s="113">
        <f>VLOOKUP(A:A,[2]振替CD変換!B:C,2,FALSE)</f>
        <v>20240500031</v>
      </c>
      <c r="C873" s="112" t="s">
        <v>877</v>
      </c>
      <c r="D873" s="112" t="s">
        <v>1362</v>
      </c>
      <c r="E873" s="112" t="s">
        <v>882</v>
      </c>
      <c r="F873" s="112" t="s">
        <v>1069</v>
      </c>
      <c r="G873" s="114">
        <v>4509</v>
      </c>
      <c r="H873" s="94" t="s">
        <v>1070</v>
      </c>
      <c r="I873" s="94">
        <v>6</v>
      </c>
      <c r="J873" s="94" t="s">
        <v>1071</v>
      </c>
      <c r="K873" s="94" t="s">
        <v>1071</v>
      </c>
      <c r="L873" s="116">
        <f>VLOOKUP(B:B,[2]販促物単価マスタ202505!A:C,3,FALSE)</f>
        <v>25.95</v>
      </c>
      <c r="M873" s="115">
        <f t="shared" si="13"/>
        <v>117008.55</v>
      </c>
      <c r="O873" s="104"/>
      <c r="P873" s="105"/>
      <c r="Q873"/>
    </row>
    <row r="874" spans="1:17" ht="18">
      <c r="A874" s="112">
        <v>20240500032</v>
      </c>
      <c r="B874" s="113">
        <f>VLOOKUP(A:A,[2]振替CD変換!B:C,2,FALSE)</f>
        <v>20240500032</v>
      </c>
      <c r="C874" s="112" t="s">
        <v>877</v>
      </c>
      <c r="D874" s="112" t="s">
        <v>1363</v>
      </c>
      <c r="E874" s="112" t="s">
        <v>882</v>
      </c>
      <c r="F874" s="112" t="s">
        <v>1069</v>
      </c>
      <c r="G874" s="114">
        <v>3697</v>
      </c>
      <c r="H874" s="94" t="s">
        <v>1070</v>
      </c>
      <c r="I874" s="94">
        <v>6</v>
      </c>
      <c r="J874" s="94" t="s">
        <v>1071</v>
      </c>
      <c r="K874" s="94" t="s">
        <v>1071</v>
      </c>
      <c r="L874" s="116">
        <f>VLOOKUP(B:B,[2]販促物単価マスタ202505!A:C,3,FALSE)</f>
        <v>5.6</v>
      </c>
      <c r="M874" s="115">
        <f t="shared" si="13"/>
        <v>20703.199999999997</v>
      </c>
      <c r="O874" s="104"/>
      <c r="P874" s="105"/>
      <c r="Q874"/>
    </row>
    <row r="875" spans="1:17" ht="18">
      <c r="A875" s="112">
        <v>20240500033</v>
      </c>
      <c r="B875" s="113">
        <f>VLOOKUP(A:A,[2]振替CD変換!B:C,2,FALSE)</f>
        <v>20240500033</v>
      </c>
      <c r="C875" s="112" t="s">
        <v>877</v>
      </c>
      <c r="D875" s="112" t="s">
        <v>1364</v>
      </c>
      <c r="E875" s="112" t="s">
        <v>882</v>
      </c>
      <c r="F875" s="112" t="s">
        <v>1069</v>
      </c>
      <c r="G875" s="114">
        <v>9721</v>
      </c>
      <c r="H875" s="94" t="s">
        <v>1070</v>
      </c>
      <c r="I875" s="94">
        <v>6</v>
      </c>
      <c r="J875" s="94" t="s">
        <v>1071</v>
      </c>
      <c r="K875" s="94" t="s">
        <v>1071</v>
      </c>
      <c r="L875" s="116">
        <f>VLOOKUP(B:B,[2]販促物単価マスタ202505!A:C,3,FALSE)</f>
        <v>4.0999999999999996</v>
      </c>
      <c r="M875" s="115">
        <f t="shared" si="13"/>
        <v>39856.1</v>
      </c>
      <c r="O875" s="104"/>
      <c r="P875" s="105"/>
      <c r="Q875"/>
    </row>
    <row r="876" spans="1:17" ht="18">
      <c r="A876" s="112">
        <v>20240500034</v>
      </c>
      <c r="B876" s="113">
        <f>VLOOKUP(A:A,[2]振替CD変換!B:C,2,FALSE)</f>
        <v>20240500034</v>
      </c>
      <c r="C876" s="112" t="s">
        <v>877</v>
      </c>
      <c r="D876" s="112" t="s">
        <v>1365</v>
      </c>
      <c r="E876" s="112" t="s">
        <v>882</v>
      </c>
      <c r="F876" s="112" t="s">
        <v>1069</v>
      </c>
      <c r="G876" s="114">
        <v>3309</v>
      </c>
      <c r="H876" s="94" t="s">
        <v>1070</v>
      </c>
      <c r="I876" s="94">
        <v>6</v>
      </c>
      <c r="J876" s="94" t="s">
        <v>1071</v>
      </c>
      <c r="K876" s="94" t="s">
        <v>1071</v>
      </c>
      <c r="L876" s="116">
        <f>VLOOKUP(B:B,[2]販促物単価マスタ202505!A:C,3,FALSE)</f>
        <v>8.35</v>
      </c>
      <c r="M876" s="115">
        <f t="shared" si="13"/>
        <v>27630.149999999998</v>
      </c>
      <c r="O876" s="104"/>
      <c r="P876" s="105"/>
      <c r="Q876"/>
    </row>
    <row r="877" spans="1:17" ht="18">
      <c r="A877" s="112">
        <v>20240500035</v>
      </c>
      <c r="B877" s="113">
        <f>VLOOKUP(A:A,[2]振替CD変換!B:C,2,FALSE)</f>
        <v>20240500035</v>
      </c>
      <c r="C877" s="112" t="s">
        <v>877</v>
      </c>
      <c r="D877" s="112" t="s">
        <v>1366</v>
      </c>
      <c r="E877" s="112" t="s">
        <v>882</v>
      </c>
      <c r="F877" s="112" t="s">
        <v>1069</v>
      </c>
      <c r="G877" s="114">
        <v>961</v>
      </c>
      <c r="H877" s="94" t="s">
        <v>1070</v>
      </c>
      <c r="I877" s="94">
        <v>6</v>
      </c>
      <c r="J877" s="94" t="s">
        <v>1071</v>
      </c>
      <c r="K877" s="94" t="s">
        <v>1071</v>
      </c>
      <c r="L877" s="116">
        <f>VLOOKUP(B:B,[2]販促物単価マスタ202505!A:C,3,FALSE)</f>
        <v>8.35</v>
      </c>
      <c r="M877" s="115">
        <f t="shared" si="13"/>
        <v>8024.3499999999995</v>
      </c>
      <c r="O877" s="104"/>
      <c r="P877" s="105"/>
      <c r="Q877"/>
    </row>
    <row r="878" spans="1:17" ht="18">
      <c r="A878" s="112">
        <v>20240500036</v>
      </c>
      <c r="B878" s="113">
        <f>VLOOKUP(A:A,[2]振替CD変換!B:C,2,FALSE)</f>
        <v>20240500036</v>
      </c>
      <c r="C878" s="112" t="s">
        <v>877</v>
      </c>
      <c r="D878" s="112" t="s">
        <v>1367</v>
      </c>
      <c r="E878" s="112" t="s">
        <v>882</v>
      </c>
      <c r="F878" s="112" t="s">
        <v>1069</v>
      </c>
      <c r="G878" s="114">
        <v>2070</v>
      </c>
      <c r="H878" s="94" t="s">
        <v>1070</v>
      </c>
      <c r="I878" s="94">
        <v>6</v>
      </c>
      <c r="J878" s="94" t="s">
        <v>1071</v>
      </c>
      <c r="K878" s="94" t="s">
        <v>1071</v>
      </c>
      <c r="L878" s="116">
        <f>VLOOKUP(B:B,[2]販促物単価マスタ202505!A:C,3,FALSE)</f>
        <v>8.35</v>
      </c>
      <c r="M878" s="115">
        <f t="shared" si="13"/>
        <v>17284.5</v>
      </c>
      <c r="O878" s="104"/>
      <c r="P878" s="105"/>
      <c r="Q878"/>
    </row>
    <row r="879" spans="1:17" ht="18">
      <c r="A879" s="112">
        <v>20240500060</v>
      </c>
      <c r="B879" s="113">
        <f>VLOOKUP(A:A,[2]振替CD変換!B:C,2,FALSE)</f>
        <v>20240500060</v>
      </c>
      <c r="C879" s="112" t="s">
        <v>877</v>
      </c>
      <c r="D879" s="112" t="s">
        <v>1257</v>
      </c>
      <c r="E879" s="112" t="s">
        <v>882</v>
      </c>
      <c r="F879" s="112" t="s">
        <v>1069</v>
      </c>
      <c r="G879" s="114">
        <v>6854</v>
      </c>
      <c r="H879" s="94" t="s">
        <v>1070</v>
      </c>
      <c r="I879" s="94">
        <v>6</v>
      </c>
      <c r="J879" s="94" t="s">
        <v>1071</v>
      </c>
      <c r="K879" s="94" t="s">
        <v>1071</v>
      </c>
      <c r="L879" s="116">
        <f>VLOOKUP(B:B,[2]販促物単価マスタ202505!A:C,3,FALSE)</f>
        <v>4.0999999999999996</v>
      </c>
      <c r="M879" s="115">
        <f t="shared" si="13"/>
        <v>28101.399999999998</v>
      </c>
      <c r="O879" s="104"/>
      <c r="P879" s="105"/>
      <c r="Q879"/>
    </row>
    <row r="880" spans="1:17" ht="18">
      <c r="A880" s="112">
        <v>20240500061</v>
      </c>
      <c r="B880" s="113">
        <f>VLOOKUP(A:A,[2]振替CD変換!B:C,2,FALSE)</f>
        <v>20240500061</v>
      </c>
      <c r="C880" s="112" t="s">
        <v>877</v>
      </c>
      <c r="D880" s="112" t="s">
        <v>1258</v>
      </c>
      <c r="E880" s="112" t="s">
        <v>882</v>
      </c>
      <c r="F880" s="112" t="s">
        <v>1069</v>
      </c>
      <c r="G880" s="114">
        <v>6855</v>
      </c>
      <c r="H880" s="94" t="s">
        <v>1070</v>
      </c>
      <c r="I880" s="94">
        <v>6</v>
      </c>
      <c r="J880" s="94" t="s">
        <v>1071</v>
      </c>
      <c r="K880" s="94" t="s">
        <v>1071</v>
      </c>
      <c r="L880" s="116">
        <f>VLOOKUP(B:B,[2]販促物単価マスタ202505!A:C,3,FALSE)</f>
        <v>4.0999999999999996</v>
      </c>
      <c r="M880" s="115">
        <f t="shared" si="13"/>
        <v>28105.499999999996</v>
      </c>
      <c r="O880" s="104"/>
      <c r="P880" s="105"/>
      <c r="Q880"/>
    </row>
    <row r="881" spans="1:17" ht="18">
      <c r="A881" s="112">
        <v>20240600018</v>
      </c>
      <c r="B881" s="113">
        <f>VLOOKUP(A:A,[2]振替CD変換!B:C,2,FALSE)</f>
        <v>20240600018</v>
      </c>
      <c r="C881" s="112" t="s">
        <v>877</v>
      </c>
      <c r="D881" s="112" t="s">
        <v>1372</v>
      </c>
      <c r="E881" s="112" t="s">
        <v>882</v>
      </c>
      <c r="F881" s="112" t="s">
        <v>1069</v>
      </c>
      <c r="G881" s="114">
        <v>3653</v>
      </c>
      <c r="H881" s="94" t="s">
        <v>1070</v>
      </c>
      <c r="I881" s="94">
        <v>6</v>
      </c>
      <c r="J881" s="94" t="s">
        <v>1071</v>
      </c>
      <c r="K881" s="94" t="s">
        <v>1071</v>
      </c>
      <c r="L881" s="116">
        <f>VLOOKUP(B:B,[2]販促物単価マスタ202505!A:C,3,FALSE)</f>
        <v>3.7643540669856455</v>
      </c>
      <c r="M881" s="115">
        <f t="shared" si="13"/>
        <v>13751.185406698563</v>
      </c>
      <c r="O881" s="104"/>
      <c r="P881" s="105"/>
      <c r="Q881"/>
    </row>
    <row r="882" spans="1:17" ht="18">
      <c r="A882" s="112">
        <v>20240600022</v>
      </c>
      <c r="B882" s="113">
        <f>VLOOKUP(A:A,[2]振替CD変換!B:C,2,FALSE)</f>
        <v>20240600022</v>
      </c>
      <c r="C882" s="112" t="s">
        <v>877</v>
      </c>
      <c r="D882" s="112" t="s">
        <v>1373</v>
      </c>
      <c r="E882" s="112" t="s">
        <v>882</v>
      </c>
      <c r="F882" s="112" t="s">
        <v>1069</v>
      </c>
      <c r="G882" s="114">
        <v>2176</v>
      </c>
      <c r="H882" s="94" t="s">
        <v>1070</v>
      </c>
      <c r="I882" s="94">
        <v>6</v>
      </c>
      <c r="J882" s="94" t="s">
        <v>1071</v>
      </c>
      <c r="K882" s="94" t="s">
        <v>1071</v>
      </c>
      <c r="L882" s="116">
        <f>VLOOKUP(B:B,[2]販促物単価マスタ202505!A:C,3,FALSE)</f>
        <v>0</v>
      </c>
      <c r="M882" s="115">
        <f t="shared" si="13"/>
        <v>0</v>
      </c>
      <c r="O882" s="104"/>
      <c r="P882" s="105"/>
      <c r="Q882"/>
    </row>
    <row r="883" spans="1:17" ht="18">
      <c r="A883" s="112">
        <v>20240600023</v>
      </c>
      <c r="B883" s="113">
        <f>VLOOKUP(A:A,[2]振替CD変換!B:C,2,FALSE)</f>
        <v>20240600023</v>
      </c>
      <c r="C883" s="112" t="s">
        <v>877</v>
      </c>
      <c r="D883" s="112" t="s">
        <v>1374</v>
      </c>
      <c r="E883" s="112" t="s">
        <v>882</v>
      </c>
      <c r="F883" s="112" t="s">
        <v>1069</v>
      </c>
      <c r="G883" s="114">
        <v>6198</v>
      </c>
      <c r="H883" s="94" t="s">
        <v>1070</v>
      </c>
      <c r="I883" s="94">
        <v>6</v>
      </c>
      <c r="J883" s="94" t="s">
        <v>1071</v>
      </c>
      <c r="K883" s="94" t="s">
        <v>1071</v>
      </c>
      <c r="L883" s="116">
        <f>VLOOKUP(B:B,[2]販促物単価マスタ202505!A:C,3,FALSE)</f>
        <v>0</v>
      </c>
      <c r="M883" s="115">
        <f t="shared" si="13"/>
        <v>0</v>
      </c>
      <c r="O883" s="104"/>
      <c r="P883" s="105"/>
      <c r="Q883"/>
    </row>
    <row r="884" spans="1:17" ht="18">
      <c r="A884" s="112">
        <v>20240600027</v>
      </c>
      <c r="B884" s="113">
        <f>VLOOKUP(A:A,[2]振替CD変換!B:C,2,FALSE)</f>
        <v>20240600027</v>
      </c>
      <c r="C884" s="112" t="s">
        <v>877</v>
      </c>
      <c r="D884" s="112" t="s">
        <v>1377</v>
      </c>
      <c r="E884" s="112" t="s">
        <v>882</v>
      </c>
      <c r="F884" s="112" t="s">
        <v>1069</v>
      </c>
      <c r="G884" s="114">
        <v>8540</v>
      </c>
      <c r="H884" s="94" t="s">
        <v>1070</v>
      </c>
      <c r="I884" s="94">
        <v>6</v>
      </c>
      <c r="J884" s="94" t="s">
        <v>1071</v>
      </c>
      <c r="K884" s="94" t="s">
        <v>1071</v>
      </c>
      <c r="L884" s="116">
        <f>VLOOKUP(B:B,[2]販促物単価マスタ202505!A:C,3,FALSE)</f>
        <v>0</v>
      </c>
      <c r="M884" s="115">
        <f t="shared" si="13"/>
        <v>0</v>
      </c>
      <c r="O884" s="104"/>
      <c r="P884" s="105"/>
      <c r="Q884"/>
    </row>
    <row r="885" spans="1:17" ht="18">
      <c r="A885" s="112">
        <v>20240600028</v>
      </c>
      <c r="B885" s="113">
        <f>VLOOKUP(A:A,[2]振替CD変換!B:C,2,FALSE)</f>
        <v>20240600028</v>
      </c>
      <c r="C885" s="112" t="s">
        <v>877</v>
      </c>
      <c r="D885" s="112" t="s">
        <v>1378</v>
      </c>
      <c r="E885" s="112" t="s">
        <v>882</v>
      </c>
      <c r="F885" s="112" t="s">
        <v>1069</v>
      </c>
      <c r="G885" s="114">
        <v>4002</v>
      </c>
      <c r="H885" s="94" t="s">
        <v>1070</v>
      </c>
      <c r="I885" s="94">
        <v>6</v>
      </c>
      <c r="J885" s="94" t="s">
        <v>1071</v>
      </c>
      <c r="K885" s="94" t="s">
        <v>1071</v>
      </c>
      <c r="L885" s="116">
        <f>VLOOKUP(B:B,[2]販促物単価マスタ202505!A:C,3,FALSE)</f>
        <v>0</v>
      </c>
      <c r="M885" s="115">
        <f t="shared" si="13"/>
        <v>0</v>
      </c>
      <c r="O885" s="104"/>
      <c r="P885" s="105"/>
      <c r="Q885"/>
    </row>
    <row r="886" spans="1:17" ht="18">
      <c r="A886" s="112">
        <v>20240600029</v>
      </c>
      <c r="B886" s="113">
        <f>VLOOKUP(A:A,[2]振替CD変換!B:C,2,FALSE)</f>
        <v>20240600029</v>
      </c>
      <c r="C886" s="112" t="s">
        <v>877</v>
      </c>
      <c r="D886" s="112" t="s">
        <v>1379</v>
      </c>
      <c r="E886" s="112" t="s">
        <v>882</v>
      </c>
      <c r="F886" s="112" t="s">
        <v>1069</v>
      </c>
      <c r="G886" s="114">
        <v>6192</v>
      </c>
      <c r="H886" s="94" t="s">
        <v>1070</v>
      </c>
      <c r="I886" s="94">
        <v>6</v>
      </c>
      <c r="J886" s="94" t="s">
        <v>1071</v>
      </c>
      <c r="K886" s="94" t="s">
        <v>1071</v>
      </c>
      <c r="L886" s="116">
        <f>VLOOKUP(B:B,[2]販促物単価マスタ202505!A:C,3,FALSE)</f>
        <v>0</v>
      </c>
      <c r="M886" s="115">
        <f t="shared" si="13"/>
        <v>0</v>
      </c>
      <c r="O886" s="104"/>
      <c r="P886" s="105"/>
      <c r="Q886"/>
    </row>
    <row r="887" spans="1:17" ht="18">
      <c r="A887" s="112">
        <v>20240600030</v>
      </c>
      <c r="B887" s="113">
        <f>VLOOKUP(A:A,[2]振替CD変換!B:C,2,FALSE)</f>
        <v>20240600030</v>
      </c>
      <c r="C887" s="112" t="s">
        <v>877</v>
      </c>
      <c r="D887" s="112" t="s">
        <v>1380</v>
      </c>
      <c r="E887" s="112" t="s">
        <v>882</v>
      </c>
      <c r="F887" s="112" t="s">
        <v>1069</v>
      </c>
      <c r="G887" s="114">
        <v>9275</v>
      </c>
      <c r="H887" s="94" t="s">
        <v>1070</v>
      </c>
      <c r="I887" s="94">
        <v>6</v>
      </c>
      <c r="J887" s="94" t="s">
        <v>1071</v>
      </c>
      <c r="K887" s="94" t="s">
        <v>1071</v>
      </c>
      <c r="L887" s="116">
        <f>VLOOKUP(B:B,[2]販促物単価マスタ202505!A:C,3,FALSE)</f>
        <v>0</v>
      </c>
      <c r="M887" s="115">
        <f t="shared" si="13"/>
        <v>0</v>
      </c>
      <c r="O887" s="104"/>
      <c r="P887" s="105"/>
      <c r="Q887"/>
    </row>
    <row r="888" spans="1:17" ht="18">
      <c r="A888" s="112">
        <v>20240600031</v>
      </c>
      <c r="B888" s="113">
        <f>VLOOKUP(A:A,[2]振替CD変換!B:C,2,FALSE)</f>
        <v>20240600031</v>
      </c>
      <c r="C888" s="112" t="s">
        <v>877</v>
      </c>
      <c r="D888" s="112" t="s">
        <v>1381</v>
      </c>
      <c r="E888" s="112" t="s">
        <v>882</v>
      </c>
      <c r="F888" s="112" t="s">
        <v>1069</v>
      </c>
      <c r="G888" s="114">
        <v>798</v>
      </c>
      <c r="H888" s="94" t="s">
        <v>1070</v>
      </c>
      <c r="I888" s="94">
        <v>6</v>
      </c>
      <c r="J888" s="94" t="s">
        <v>1071</v>
      </c>
      <c r="K888" s="94" t="s">
        <v>1071</v>
      </c>
      <c r="L888" s="116">
        <f>VLOOKUP(B:B,[2]販促物単価マスタ202505!A:C,3,FALSE)</f>
        <v>0</v>
      </c>
      <c r="M888" s="115">
        <f t="shared" si="13"/>
        <v>0</v>
      </c>
      <c r="O888" s="104"/>
      <c r="P888" s="105"/>
      <c r="Q888"/>
    </row>
    <row r="889" spans="1:17" ht="18">
      <c r="A889" s="112">
        <v>20240600032</v>
      </c>
      <c r="B889" s="113">
        <f>VLOOKUP(A:A,[2]振替CD変換!B:C,2,FALSE)</f>
        <v>20240600032</v>
      </c>
      <c r="C889" s="112" t="s">
        <v>877</v>
      </c>
      <c r="D889" s="112" t="s">
        <v>1382</v>
      </c>
      <c r="E889" s="112" t="s">
        <v>882</v>
      </c>
      <c r="F889" s="112" t="s">
        <v>1069</v>
      </c>
      <c r="G889" s="114">
        <v>777</v>
      </c>
      <c r="H889" s="94" t="s">
        <v>1070</v>
      </c>
      <c r="I889" s="94">
        <v>6</v>
      </c>
      <c r="J889" s="94" t="s">
        <v>1071</v>
      </c>
      <c r="K889" s="94" t="s">
        <v>1071</v>
      </c>
      <c r="L889" s="116">
        <f>VLOOKUP(B:B,[2]販促物単価マスタ202505!A:C,3,FALSE)</f>
        <v>0</v>
      </c>
      <c r="M889" s="115">
        <f t="shared" si="13"/>
        <v>0</v>
      </c>
      <c r="O889" s="104"/>
      <c r="P889" s="105"/>
      <c r="Q889"/>
    </row>
    <row r="890" spans="1:17" ht="18">
      <c r="A890" s="112">
        <v>20240700078</v>
      </c>
      <c r="B890" s="113">
        <f>VLOOKUP(A:A,[2]振替CD変換!B:C,2,FALSE)</f>
        <v>20240700078</v>
      </c>
      <c r="C890" s="112" t="s">
        <v>877</v>
      </c>
      <c r="D890" s="112" t="s">
        <v>1393</v>
      </c>
      <c r="E890" s="112" t="s">
        <v>882</v>
      </c>
      <c r="F890" s="112" t="s">
        <v>1069</v>
      </c>
      <c r="G890" s="114">
        <v>1274</v>
      </c>
      <c r="H890" s="94" t="s">
        <v>1070</v>
      </c>
      <c r="I890" s="94">
        <v>6</v>
      </c>
      <c r="J890" s="94" t="s">
        <v>1071</v>
      </c>
      <c r="K890" s="94" t="s">
        <v>1071</v>
      </c>
      <c r="L890" s="116">
        <f>VLOOKUP(B:B,[2]販促物単価マスタ202505!A:C,3,FALSE)</f>
        <v>0</v>
      </c>
      <c r="M890" s="115">
        <f t="shared" si="13"/>
        <v>0</v>
      </c>
      <c r="O890" s="104"/>
      <c r="P890" s="105"/>
      <c r="Q890"/>
    </row>
    <row r="891" spans="1:17" ht="18">
      <c r="A891" s="112">
        <v>20240700079</v>
      </c>
      <c r="B891" s="113">
        <f>VLOOKUP(A:A,[2]振替CD変換!B:C,2,FALSE)</f>
        <v>20240700079</v>
      </c>
      <c r="C891" s="112" t="s">
        <v>877</v>
      </c>
      <c r="D891" s="112" t="s">
        <v>1394</v>
      </c>
      <c r="E891" s="112" t="s">
        <v>882</v>
      </c>
      <c r="F891" s="112" t="s">
        <v>1069</v>
      </c>
      <c r="G891" s="114">
        <v>525</v>
      </c>
      <c r="H891" s="94" t="s">
        <v>1070</v>
      </c>
      <c r="I891" s="94">
        <v>6</v>
      </c>
      <c r="J891" s="94" t="s">
        <v>1071</v>
      </c>
      <c r="K891" s="94" t="s">
        <v>1071</v>
      </c>
      <c r="L891" s="116">
        <f>VLOOKUP(B:B,[2]販促物単価マスタ202505!A:C,3,FALSE)</f>
        <v>0</v>
      </c>
      <c r="M891" s="115">
        <f t="shared" si="13"/>
        <v>0</v>
      </c>
      <c r="O891" s="104"/>
      <c r="P891" s="105"/>
      <c r="Q891"/>
    </row>
    <row r="892" spans="1:17" ht="18">
      <c r="A892" s="112">
        <v>20240700086</v>
      </c>
      <c r="B892" s="113">
        <f>VLOOKUP(A:A,[2]振替CD変換!B:C,2,FALSE)</f>
        <v>20240700086</v>
      </c>
      <c r="C892" s="112" t="s">
        <v>877</v>
      </c>
      <c r="D892" s="112" t="s">
        <v>1262</v>
      </c>
      <c r="E892" s="112" t="s">
        <v>882</v>
      </c>
      <c r="F892" s="112" t="s">
        <v>1069</v>
      </c>
      <c r="G892" s="114">
        <v>3018</v>
      </c>
      <c r="H892" s="94" t="s">
        <v>1070</v>
      </c>
      <c r="I892" s="94">
        <v>6</v>
      </c>
      <c r="J892" s="94" t="s">
        <v>1071</v>
      </c>
      <c r="K892" s="94" t="s">
        <v>1071</v>
      </c>
      <c r="L892" s="116">
        <f>VLOOKUP(B:B,[2]販促物単価マスタ202505!A:C,3,FALSE)</f>
        <v>2.122301886792453</v>
      </c>
      <c r="M892" s="115">
        <f t="shared" si="13"/>
        <v>6405.1070943396235</v>
      </c>
      <c r="O892" s="104"/>
      <c r="P892" s="105"/>
      <c r="Q892"/>
    </row>
    <row r="893" spans="1:17" ht="18">
      <c r="A893" s="112">
        <v>20240700087</v>
      </c>
      <c r="B893" s="113">
        <f>VLOOKUP(A:A,[2]振替CD変換!B:C,2,FALSE)</f>
        <v>20240700087</v>
      </c>
      <c r="C893" s="112" t="s">
        <v>877</v>
      </c>
      <c r="D893" s="112" t="s">
        <v>1263</v>
      </c>
      <c r="E893" s="112" t="s">
        <v>882</v>
      </c>
      <c r="F893" s="112" t="s">
        <v>1069</v>
      </c>
      <c r="G893" s="114">
        <v>65350</v>
      </c>
      <c r="H893" s="94" t="s">
        <v>1070</v>
      </c>
      <c r="I893" s="94">
        <v>6</v>
      </c>
      <c r="J893" s="94" t="s">
        <v>1071</v>
      </c>
      <c r="K893" s="94" t="s">
        <v>1071</v>
      </c>
      <c r="L893" s="116">
        <f>VLOOKUP(B:B,[2]販促物単価マスタ202505!A:C,3,FALSE)</f>
        <v>2.87</v>
      </c>
      <c r="M893" s="115">
        <f t="shared" si="13"/>
        <v>187554.5</v>
      </c>
      <c r="O893" s="104"/>
      <c r="P893" s="105"/>
      <c r="Q893"/>
    </row>
    <row r="894" spans="1:17" ht="18">
      <c r="A894" s="112">
        <v>20240700088</v>
      </c>
      <c r="B894" s="113">
        <f>VLOOKUP(A:A,[2]振替CD変換!B:C,2,FALSE)</f>
        <v>20240700088</v>
      </c>
      <c r="C894" s="112" t="s">
        <v>877</v>
      </c>
      <c r="D894" s="112" t="s">
        <v>1396</v>
      </c>
      <c r="E894" s="112" t="s">
        <v>882</v>
      </c>
      <c r="F894" s="112" t="s">
        <v>1069</v>
      </c>
      <c r="G894" s="114">
        <v>13399</v>
      </c>
      <c r="H894" s="94" t="s">
        <v>1070</v>
      </c>
      <c r="I894" s="94">
        <v>6</v>
      </c>
      <c r="J894" s="94" t="s">
        <v>1071</v>
      </c>
      <c r="K894" s="94" t="s">
        <v>1071</v>
      </c>
      <c r="L894" s="116">
        <f>VLOOKUP(B:B,[2]販促物単価マスタ202505!A:C,3,FALSE)</f>
        <v>4.0082727272727272</v>
      </c>
      <c r="M894" s="115">
        <f t="shared" si="13"/>
        <v>53706.846272727271</v>
      </c>
      <c r="O894" s="104"/>
      <c r="P894" s="105"/>
      <c r="Q894"/>
    </row>
    <row r="895" spans="1:17" ht="18">
      <c r="A895" s="112">
        <v>20240800006</v>
      </c>
      <c r="B895" s="113">
        <f>VLOOKUP(A:A,[2]振替CD変換!B:C,2,FALSE)</f>
        <v>20240800006</v>
      </c>
      <c r="C895" s="112" t="s">
        <v>877</v>
      </c>
      <c r="D895" s="112" t="s">
        <v>1264</v>
      </c>
      <c r="E895" s="112" t="s">
        <v>882</v>
      </c>
      <c r="F895" s="112" t="s">
        <v>1069</v>
      </c>
      <c r="G895" s="114">
        <v>31097</v>
      </c>
      <c r="H895" s="94" t="s">
        <v>1070</v>
      </c>
      <c r="I895" s="94">
        <v>6</v>
      </c>
      <c r="J895" s="94" t="s">
        <v>1071</v>
      </c>
      <c r="K895" s="94" t="s">
        <v>1071</v>
      </c>
      <c r="L895" s="116">
        <f>VLOOKUP(B:B,[2]販促物単価マスタ202505!A:C,3,FALSE)</f>
        <v>19.260000000000002</v>
      </c>
      <c r="M895" s="115">
        <f t="shared" si="13"/>
        <v>598928.22000000009</v>
      </c>
      <c r="O895" s="104"/>
      <c r="P895" s="105"/>
      <c r="Q895"/>
    </row>
    <row r="896" spans="1:17" ht="18">
      <c r="A896" s="112">
        <v>20240800007</v>
      </c>
      <c r="B896" s="113">
        <f>VLOOKUP(A:A,[2]振替CD変換!B:C,2,FALSE)</f>
        <v>20240800007</v>
      </c>
      <c r="C896" s="112" t="s">
        <v>877</v>
      </c>
      <c r="D896" s="112" t="s">
        <v>1398</v>
      </c>
      <c r="E896" s="112" t="s">
        <v>882</v>
      </c>
      <c r="F896" s="112" t="s">
        <v>1069</v>
      </c>
      <c r="G896" s="114">
        <v>13547</v>
      </c>
      <c r="H896" s="94" t="s">
        <v>1070</v>
      </c>
      <c r="I896" s="94">
        <v>6</v>
      </c>
      <c r="J896" s="94" t="s">
        <v>1071</v>
      </c>
      <c r="K896" s="94" t="s">
        <v>1071</v>
      </c>
      <c r="L896" s="116">
        <f>VLOOKUP(B:B,[2]販促物単価マスタ202505!A:C,3,FALSE)</f>
        <v>4.958181818181818</v>
      </c>
      <c r="M896" s="115">
        <f t="shared" si="13"/>
        <v>67168.48909090909</v>
      </c>
      <c r="O896" s="104"/>
      <c r="P896" s="105"/>
      <c r="Q896"/>
    </row>
    <row r="897" spans="1:17" ht="18" hidden="1">
      <c r="A897" s="112">
        <v>20240800027</v>
      </c>
      <c r="B897" s="113">
        <f>VLOOKUP(A:A,[2]振替CD変換!B:C,2,FALSE)</f>
        <v>20240800027</v>
      </c>
      <c r="C897" s="112" t="s">
        <v>877</v>
      </c>
      <c r="D897" s="112" t="s">
        <v>725</v>
      </c>
      <c r="E897" s="112" t="s">
        <v>882</v>
      </c>
      <c r="F897" s="112" t="s">
        <v>900</v>
      </c>
      <c r="G897" s="114">
        <v>941</v>
      </c>
      <c r="H897" s="94" t="s">
        <v>869</v>
      </c>
      <c r="I897" s="94">
        <v>3</v>
      </c>
      <c r="J897" s="94" t="s">
        <v>901</v>
      </c>
      <c r="K897" s="94" t="s">
        <v>883</v>
      </c>
      <c r="M897" s="115">
        <f t="shared" si="13"/>
        <v>0</v>
      </c>
      <c r="O897" s="104" t="s">
        <v>871</v>
      </c>
      <c r="P897" s="105"/>
      <c r="Q897"/>
    </row>
    <row r="898" spans="1:17" ht="18">
      <c r="A898" s="112">
        <v>20240900002</v>
      </c>
      <c r="B898" s="113">
        <f>VLOOKUP(A:A,[2]振替CD変換!B:C,2,FALSE)</f>
        <v>20240900002</v>
      </c>
      <c r="C898" s="112" t="s">
        <v>877</v>
      </c>
      <c r="D898" s="112" t="s">
        <v>1271</v>
      </c>
      <c r="E898" s="112" t="s">
        <v>882</v>
      </c>
      <c r="F898" s="112" t="s">
        <v>1069</v>
      </c>
      <c r="G898" s="114">
        <v>5377</v>
      </c>
      <c r="H898" s="94" t="s">
        <v>1070</v>
      </c>
      <c r="I898" s="94">
        <v>6</v>
      </c>
      <c r="J898" s="94" t="s">
        <v>1071</v>
      </c>
      <c r="K898" s="94" t="s">
        <v>1071</v>
      </c>
      <c r="L898" s="116">
        <f>VLOOKUP(B:B,[2]販促物単価マスタ202505!A:C,3,FALSE)</f>
        <v>1.9523569023569023</v>
      </c>
      <c r="M898" s="115">
        <f t="shared" ref="M898:M961" si="14">G898*L898</f>
        <v>10497.823063973063</v>
      </c>
      <c r="O898" s="104"/>
      <c r="P898" s="105"/>
      <c r="Q898"/>
    </row>
    <row r="899" spans="1:17" ht="18">
      <c r="A899" s="112">
        <v>20241000014</v>
      </c>
      <c r="B899" s="113">
        <f>VLOOKUP(A:A,[2]振替CD変換!B:C,2,FALSE)</f>
        <v>20241000014</v>
      </c>
      <c r="C899" s="112" t="s">
        <v>877</v>
      </c>
      <c r="D899" s="112" t="s">
        <v>1273</v>
      </c>
      <c r="E899" s="112" t="s">
        <v>882</v>
      </c>
      <c r="F899" s="112" t="s">
        <v>1069</v>
      </c>
      <c r="G899" s="114">
        <v>11745</v>
      </c>
      <c r="H899" s="94" t="s">
        <v>1070</v>
      </c>
      <c r="I899" s="94">
        <v>6</v>
      </c>
      <c r="J899" s="94" t="s">
        <v>1071</v>
      </c>
      <c r="K899" s="94" t="s">
        <v>1071</v>
      </c>
      <c r="L899" s="116">
        <f>VLOOKUP(B:B,[2]販促物単価マスタ202505!A:C,3,FALSE)</f>
        <v>2.278321678321678</v>
      </c>
      <c r="M899" s="115">
        <f t="shared" si="14"/>
        <v>26758.888111888107</v>
      </c>
      <c r="O899" s="104"/>
      <c r="P899" s="105"/>
      <c r="Q899"/>
    </row>
    <row r="900" spans="1:17" ht="18">
      <c r="A900" s="112">
        <v>20241000016</v>
      </c>
      <c r="B900" s="113">
        <f>VLOOKUP(A:A,[2]振替CD変換!B:C,2,FALSE)</f>
        <v>20241000016</v>
      </c>
      <c r="C900" s="112" t="s">
        <v>877</v>
      </c>
      <c r="D900" s="112" t="s">
        <v>1403</v>
      </c>
      <c r="E900" s="112" t="s">
        <v>882</v>
      </c>
      <c r="F900" s="112" t="s">
        <v>1069</v>
      </c>
      <c r="G900" s="114">
        <v>4840</v>
      </c>
      <c r="H900" s="94" t="s">
        <v>1070</v>
      </c>
      <c r="I900" s="94">
        <v>6</v>
      </c>
      <c r="J900" s="94" t="s">
        <v>1071</v>
      </c>
      <c r="K900" s="94" t="s">
        <v>1071</v>
      </c>
      <c r="L900" s="116">
        <f>VLOOKUP(B:B,[2]販促物単価マスタ202505!A:C,3,FALSE)</f>
        <v>6.0240638297872344</v>
      </c>
      <c r="M900" s="115">
        <f t="shared" si="14"/>
        <v>29156.468936170215</v>
      </c>
      <c r="O900" s="104"/>
      <c r="P900" s="105"/>
      <c r="Q900"/>
    </row>
    <row r="901" spans="1:17" ht="18">
      <c r="A901" s="112">
        <v>20241000017</v>
      </c>
      <c r="B901" s="113">
        <f>VLOOKUP(A:A,[2]振替CD変換!B:C,2,FALSE)</f>
        <v>20241000017</v>
      </c>
      <c r="C901" s="112" t="s">
        <v>877</v>
      </c>
      <c r="D901" s="112" t="s">
        <v>1404</v>
      </c>
      <c r="E901" s="112" t="s">
        <v>882</v>
      </c>
      <c r="F901" s="112" t="s">
        <v>1069</v>
      </c>
      <c r="G901" s="114">
        <v>3584</v>
      </c>
      <c r="H901" s="94" t="s">
        <v>1070</v>
      </c>
      <c r="I901" s="94">
        <v>6</v>
      </c>
      <c r="J901" s="94" t="s">
        <v>1071</v>
      </c>
      <c r="K901" s="94" t="s">
        <v>1071</v>
      </c>
      <c r="L901" s="116">
        <f>VLOOKUP(B:B,[2]販促物単価マスタ202505!A:C,3,FALSE)</f>
        <v>10.1</v>
      </c>
      <c r="M901" s="115">
        <f t="shared" si="14"/>
        <v>36198.400000000001</v>
      </c>
      <c r="O901" s="104"/>
      <c r="P901" s="105"/>
      <c r="Q901"/>
    </row>
    <row r="902" spans="1:17" ht="18">
      <c r="A902" s="112">
        <v>20241000018</v>
      </c>
      <c r="B902" s="113">
        <f>VLOOKUP(A:A,[2]振替CD変換!B:C,2,FALSE)</f>
        <v>20241000018</v>
      </c>
      <c r="C902" s="112" t="s">
        <v>877</v>
      </c>
      <c r="D902" s="112" t="s">
        <v>1405</v>
      </c>
      <c r="E902" s="112" t="s">
        <v>882</v>
      </c>
      <c r="F902" s="112" t="s">
        <v>1069</v>
      </c>
      <c r="G902" s="114">
        <v>6352</v>
      </c>
      <c r="H902" s="94" t="s">
        <v>1070</v>
      </c>
      <c r="I902" s="94">
        <v>6</v>
      </c>
      <c r="J902" s="94" t="s">
        <v>1071</v>
      </c>
      <c r="K902" s="94" t="s">
        <v>1071</v>
      </c>
      <c r="L902" s="116">
        <f>VLOOKUP(B:B,[2]販促物単価マスタ202505!A:C,3,FALSE)</f>
        <v>1.3863749999999999</v>
      </c>
      <c r="M902" s="115">
        <f t="shared" si="14"/>
        <v>8806.253999999999</v>
      </c>
      <c r="O902" s="104"/>
      <c r="P902" s="105"/>
      <c r="Q902"/>
    </row>
    <row r="903" spans="1:17" ht="18">
      <c r="A903" s="112">
        <v>20241000019</v>
      </c>
      <c r="B903" s="113">
        <f>VLOOKUP(A:A,[2]振替CD変換!B:C,2,FALSE)</f>
        <v>20241000019</v>
      </c>
      <c r="C903" s="112" t="s">
        <v>877</v>
      </c>
      <c r="D903" s="112" t="s">
        <v>1406</v>
      </c>
      <c r="E903" s="112" t="s">
        <v>882</v>
      </c>
      <c r="F903" s="112" t="s">
        <v>1069</v>
      </c>
      <c r="G903" s="114">
        <v>727</v>
      </c>
      <c r="H903" s="94" t="s">
        <v>1070</v>
      </c>
      <c r="I903" s="94">
        <v>6</v>
      </c>
      <c r="J903" s="94" t="s">
        <v>1071</v>
      </c>
      <c r="K903" s="94" t="s">
        <v>1071</v>
      </c>
      <c r="L903" s="116">
        <f>VLOOKUP(B:B,[2]販促物単価マスタ202505!A:C,3,FALSE)</f>
        <v>9.26</v>
      </c>
      <c r="M903" s="115">
        <f t="shared" si="14"/>
        <v>6732.0199999999995</v>
      </c>
      <c r="O903" s="104"/>
      <c r="P903" s="105"/>
      <c r="Q903"/>
    </row>
    <row r="904" spans="1:17" ht="18">
      <c r="A904" s="112">
        <v>20241000061</v>
      </c>
      <c r="B904" s="113">
        <f>VLOOKUP(A:A,[2]振替CD変換!B:C,2,FALSE)</f>
        <v>20241000061</v>
      </c>
      <c r="C904" s="112" t="s">
        <v>877</v>
      </c>
      <c r="D904" s="112" t="s">
        <v>1276</v>
      </c>
      <c r="E904" s="112" t="s">
        <v>882</v>
      </c>
      <c r="F904" s="112" t="s">
        <v>1069</v>
      </c>
      <c r="G904" s="114">
        <v>12969</v>
      </c>
      <c r="H904" s="94" t="s">
        <v>1070</v>
      </c>
      <c r="I904" s="94">
        <v>6</v>
      </c>
      <c r="J904" s="94" t="s">
        <v>1071</v>
      </c>
      <c r="K904" s="94" t="s">
        <v>1071</v>
      </c>
      <c r="L904" s="116">
        <f>VLOOKUP(B:B,[2]販促物単価マスタ202505!A:C,3,FALSE)</f>
        <v>2.9750000000000001</v>
      </c>
      <c r="M904" s="115">
        <f t="shared" si="14"/>
        <v>38582.775000000001</v>
      </c>
      <c r="O904" s="104"/>
      <c r="P904" s="105"/>
      <c r="Q904"/>
    </row>
    <row r="905" spans="1:17" ht="18">
      <c r="A905" s="112">
        <v>20241000062</v>
      </c>
      <c r="B905" s="113">
        <f>VLOOKUP(A:A,[2]振替CD変換!B:C,2,FALSE)</f>
        <v>20241000062</v>
      </c>
      <c r="C905" s="112" t="s">
        <v>877</v>
      </c>
      <c r="D905" s="112" t="s">
        <v>1277</v>
      </c>
      <c r="E905" s="112" t="s">
        <v>882</v>
      </c>
      <c r="F905" s="112" t="s">
        <v>1069</v>
      </c>
      <c r="G905" s="114">
        <v>3914</v>
      </c>
      <c r="H905" s="94" t="s">
        <v>1070</v>
      </c>
      <c r="I905" s="94">
        <v>6</v>
      </c>
      <c r="J905" s="94" t="s">
        <v>1071</v>
      </c>
      <c r="K905" s="94" t="s">
        <v>1071</v>
      </c>
      <c r="L905" s="116">
        <f>VLOOKUP(B:B,[2]販促物単価マスタ202505!A:C,3,FALSE)</f>
        <v>2.3095238095238093</v>
      </c>
      <c r="M905" s="115">
        <f t="shared" si="14"/>
        <v>9039.476190476189</v>
      </c>
      <c r="O905" s="104"/>
      <c r="P905" s="105"/>
      <c r="Q905"/>
    </row>
    <row r="906" spans="1:17" ht="18">
      <c r="A906" s="112">
        <v>20241000063</v>
      </c>
      <c r="B906" s="113">
        <f>VLOOKUP(A:A,[2]振替CD変換!B:C,2,FALSE)</f>
        <v>20241000063</v>
      </c>
      <c r="C906" s="112" t="s">
        <v>877</v>
      </c>
      <c r="D906" s="112" t="s">
        <v>1278</v>
      </c>
      <c r="E906" s="112" t="s">
        <v>882</v>
      </c>
      <c r="F906" s="112" t="s">
        <v>1069</v>
      </c>
      <c r="G906" s="114">
        <v>1648</v>
      </c>
      <c r="H906" s="94" t="s">
        <v>1070</v>
      </c>
      <c r="I906" s="94">
        <v>6</v>
      </c>
      <c r="J906" s="94" t="s">
        <v>1071</v>
      </c>
      <c r="K906" s="94" t="s">
        <v>1071</v>
      </c>
      <c r="L906" s="116">
        <f>VLOOKUP(B:B,[2]販促物単価マスタ202505!A:C,3,FALSE)</f>
        <v>2.2978723404255321</v>
      </c>
      <c r="M906" s="115">
        <f t="shared" si="14"/>
        <v>3786.8936170212769</v>
      </c>
      <c r="O906" s="104"/>
      <c r="P906" s="105"/>
      <c r="Q906"/>
    </row>
    <row r="907" spans="1:17" ht="18">
      <c r="A907" s="112">
        <v>20241100035</v>
      </c>
      <c r="B907" s="113">
        <f>VLOOKUP(A:A,[2]振替CD変換!B:C,2,FALSE)</f>
        <v>20241100035</v>
      </c>
      <c r="C907" s="112" t="s">
        <v>877</v>
      </c>
      <c r="D907" s="112" t="s">
        <v>1486</v>
      </c>
      <c r="E907" s="112" t="s">
        <v>882</v>
      </c>
      <c r="F907" s="112" t="s">
        <v>1069</v>
      </c>
      <c r="G907" s="114">
        <v>468</v>
      </c>
      <c r="H907" s="94" t="s">
        <v>1070</v>
      </c>
      <c r="I907" s="94">
        <v>6</v>
      </c>
      <c r="J907" s="94" t="s">
        <v>1071</v>
      </c>
      <c r="K907" s="94" t="s">
        <v>1071</v>
      </c>
      <c r="L907" s="116">
        <f>VLOOKUP(B:B,[2]販促物単価マスタ202505!A:C,3,FALSE)</f>
        <v>7.7058823529411757</v>
      </c>
      <c r="M907" s="115">
        <f t="shared" si="14"/>
        <v>3606.3529411764703</v>
      </c>
      <c r="O907" s="104"/>
      <c r="P907" s="105"/>
      <c r="Q907"/>
    </row>
    <row r="908" spans="1:17" ht="18">
      <c r="A908" s="112">
        <v>20241100044</v>
      </c>
      <c r="B908" s="113">
        <f>VLOOKUP(A:A,[2]振替CD変換!B:C,2,FALSE)</f>
        <v>20241100044</v>
      </c>
      <c r="C908" s="112" t="s">
        <v>877</v>
      </c>
      <c r="D908" s="112" t="s">
        <v>1408</v>
      </c>
      <c r="E908" s="112" t="s">
        <v>882</v>
      </c>
      <c r="F908" s="112" t="s">
        <v>1069</v>
      </c>
      <c r="G908" s="114">
        <v>683</v>
      </c>
      <c r="H908" s="94" t="s">
        <v>1070</v>
      </c>
      <c r="I908" s="94">
        <v>6</v>
      </c>
      <c r="J908" s="94" t="s">
        <v>1071</v>
      </c>
      <c r="K908" s="94" t="s">
        <v>1071</v>
      </c>
      <c r="L908" s="116">
        <f>VLOOKUP(B:B,[2]販促物単価マスタ202505!A:C,3,FALSE)</f>
        <v>0</v>
      </c>
      <c r="M908" s="115">
        <f t="shared" si="14"/>
        <v>0</v>
      </c>
      <c r="O908" s="104"/>
      <c r="P908" s="105"/>
      <c r="Q908"/>
    </row>
    <row r="909" spans="1:17" ht="18">
      <c r="A909" s="112">
        <v>20241100045</v>
      </c>
      <c r="B909" s="113">
        <f>VLOOKUP(A:A,[2]振替CD変換!B:C,2,FALSE)</f>
        <v>20241100045</v>
      </c>
      <c r="C909" s="112" t="s">
        <v>877</v>
      </c>
      <c r="D909" s="112" t="s">
        <v>1409</v>
      </c>
      <c r="E909" s="112" t="s">
        <v>882</v>
      </c>
      <c r="F909" s="112" t="s">
        <v>1069</v>
      </c>
      <c r="G909" s="114">
        <v>3658</v>
      </c>
      <c r="H909" s="94" t="s">
        <v>1070</v>
      </c>
      <c r="I909" s="94">
        <v>6</v>
      </c>
      <c r="J909" s="94" t="s">
        <v>1071</v>
      </c>
      <c r="K909" s="94" t="s">
        <v>1071</v>
      </c>
      <c r="L909" s="116">
        <f>VLOOKUP(B:B,[2]販促物単価マスタ202505!A:C,3,FALSE)</f>
        <v>4.1958041958041958</v>
      </c>
      <c r="M909" s="115">
        <f t="shared" si="14"/>
        <v>15348.251748251749</v>
      </c>
      <c r="O909" s="104"/>
      <c r="P909" s="105"/>
      <c r="Q909"/>
    </row>
    <row r="910" spans="1:17" ht="18">
      <c r="A910" s="112">
        <v>20241100046</v>
      </c>
      <c r="B910" s="113">
        <f>VLOOKUP(A:A,[2]振替CD変換!B:C,2,FALSE)</f>
        <v>20241100046</v>
      </c>
      <c r="C910" s="112" t="s">
        <v>877</v>
      </c>
      <c r="D910" s="112" t="s">
        <v>1410</v>
      </c>
      <c r="E910" s="112" t="s">
        <v>882</v>
      </c>
      <c r="F910" s="112" t="s">
        <v>1069</v>
      </c>
      <c r="G910" s="114">
        <v>3629</v>
      </c>
      <c r="H910" s="94" t="s">
        <v>1070</v>
      </c>
      <c r="I910" s="94">
        <v>6</v>
      </c>
      <c r="J910" s="94" t="s">
        <v>1071</v>
      </c>
      <c r="K910" s="94" t="s">
        <v>1071</v>
      </c>
      <c r="L910" s="116">
        <f>VLOOKUP(B:B,[2]販促物単価マスタ202505!A:C,3,FALSE)</f>
        <v>4.1958041958041958</v>
      </c>
      <c r="M910" s="115">
        <f t="shared" si="14"/>
        <v>15226.573426573426</v>
      </c>
      <c r="O910" s="104"/>
      <c r="P910" s="105"/>
      <c r="Q910"/>
    </row>
    <row r="911" spans="1:17" ht="18">
      <c r="A911" s="112">
        <v>20241100047</v>
      </c>
      <c r="B911" s="113">
        <f>VLOOKUP(A:A,[2]振替CD変換!B:C,2,FALSE)</f>
        <v>20241100047</v>
      </c>
      <c r="C911" s="112" t="s">
        <v>877</v>
      </c>
      <c r="D911" s="112" t="s">
        <v>1411</v>
      </c>
      <c r="E911" s="112" t="s">
        <v>882</v>
      </c>
      <c r="F911" s="112" t="s">
        <v>1069</v>
      </c>
      <c r="G911" s="114">
        <v>3968</v>
      </c>
      <c r="H911" s="94" t="s">
        <v>1070</v>
      </c>
      <c r="I911" s="94">
        <v>6</v>
      </c>
      <c r="J911" s="94" t="s">
        <v>1071</v>
      </c>
      <c r="K911" s="94" t="s">
        <v>1071</v>
      </c>
      <c r="L911" s="116">
        <f>VLOOKUP(B:B,[2]販促物単価マスタ202505!A:C,3,FALSE)</f>
        <v>2.1218181818181816</v>
      </c>
      <c r="M911" s="115">
        <f t="shared" si="14"/>
        <v>8419.3745454545442</v>
      </c>
      <c r="O911" s="104"/>
      <c r="P911" s="105"/>
      <c r="Q911"/>
    </row>
    <row r="912" spans="1:17" ht="18">
      <c r="A912" s="112">
        <v>20241100048</v>
      </c>
      <c r="B912" s="113">
        <f>VLOOKUP(A:A,[2]振替CD変換!B:C,2,FALSE)</f>
        <v>20241100048</v>
      </c>
      <c r="C912" s="112" t="s">
        <v>877</v>
      </c>
      <c r="D912" s="112" t="s">
        <v>1412</v>
      </c>
      <c r="E912" s="112" t="s">
        <v>882</v>
      </c>
      <c r="F912" s="112" t="s">
        <v>1069</v>
      </c>
      <c r="G912" s="114">
        <v>2739</v>
      </c>
      <c r="H912" s="94" t="s">
        <v>1070</v>
      </c>
      <c r="I912" s="94">
        <v>6</v>
      </c>
      <c r="J912" s="94" t="s">
        <v>1071</v>
      </c>
      <c r="K912" s="94" t="s">
        <v>1071</v>
      </c>
      <c r="L912" s="116">
        <f>VLOOKUP(B:B,[2]販促物単価マスタ202505!A:C,3,FALSE)</f>
        <v>4.4472727272727273</v>
      </c>
      <c r="M912" s="115">
        <f t="shared" si="14"/>
        <v>12181.08</v>
      </c>
      <c r="O912" s="104"/>
      <c r="P912" s="105"/>
      <c r="Q912"/>
    </row>
    <row r="913" spans="1:17" ht="18">
      <c r="A913" s="112">
        <v>20241100059</v>
      </c>
      <c r="B913" s="113">
        <f>VLOOKUP(A:A,[2]振替CD変換!B:C,2,FALSE)</f>
        <v>20241100059</v>
      </c>
      <c r="C913" s="112" t="s">
        <v>877</v>
      </c>
      <c r="D913" s="112" t="s">
        <v>1413</v>
      </c>
      <c r="E913" s="112" t="s">
        <v>882</v>
      </c>
      <c r="F913" s="112" t="s">
        <v>1069</v>
      </c>
      <c r="G913" s="114">
        <v>969</v>
      </c>
      <c r="H913" s="94" t="s">
        <v>1070</v>
      </c>
      <c r="I913" s="94">
        <v>6</v>
      </c>
      <c r="J913" s="94" t="s">
        <v>1071</v>
      </c>
      <c r="K913" s="94" t="s">
        <v>1071</v>
      </c>
      <c r="L913" s="116">
        <f>VLOOKUP(B:B,[2]販促物単価マスタ202505!A:C,3,FALSE)</f>
        <v>0</v>
      </c>
      <c r="M913" s="115">
        <f t="shared" si="14"/>
        <v>0</v>
      </c>
      <c r="O913" s="104"/>
      <c r="P913" s="105"/>
      <c r="Q913"/>
    </row>
    <row r="914" spans="1:17" ht="18">
      <c r="A914" s="112">
        <v>20241100064</v>
      </c>
      <c r="B914" s="113">
        <f>VLOOKUP(A:A,[2]振替CD変換!B:C,2,FALSE)</f>
        <v>20241100064</v>
      </c>
      <c r="C914" s="112" t="s">
        <v>877</v>
      </c>
      <c r="D914" s="112" t="s">
        <v>1416</v>
      </c>
      <c r="E914" s="112" t="s">
        <v>882</v>
      </c>
      <c r="F914" s="112" t="s">
        <v>1069</v>
      </c>
      <c r="G914" s="114">
        <v>186</v>
      </c>
      <c r="H914" s="94" t="s">
        <v>1070</v>
      </c>
      <c r="I914" s="94">
        <v>6</v>
      </c>
      <c r="J914" s="94" t="s">
        <v>1071</v>
      </c>
      <c r="K914" s="94" t="s">
        <v>1071</v>
      </c>
      <c r="L914" s="116">
        <f>VLOOKUP(B:B,[2]販促物単価マスタ202505!A:C,3,FALSE)</f>
        <v>0</v>
      </c>
      <c r="M914" s="115">
        <f t="shared" si="14"/>
        <v>0</v>
      </c>
      <c r="O914" s="104"/>
      <c r="P914" s="105"/>
      <c r="Q914"/>
    </row>
    <row r="915" spans="1:17" ht="18">
      <c r="A915" s="112">
        <v>20241100065</v>
      </c>
      <c r="B915" s="113">
        <f>VLOOKUP(A:A,[2]振替CD変換!B:C,2,FALSE)</f>
        <v>20241100065</v>
      </c>
      <c r="C915" s="112" t="s">
        <v>877</v>
      </c>
      <c r="D915" s="112" t="s">
        <v>1417</v>
      </c>
      <c r="E915" s="112" t="s">
        <v>882</v>
      </c>
      <c r="F915" s="112" t="s">
        <v>1069</v>
      </c>
      <c r="G915" s="114">
        <v>51</v>
      </c>
      <c r="H915" s="94" t="s">
        <v>1070</v>
      </c>
      <c r="I915" s="94">
        <v>6</v>
      </c>
      <c r="J915" s="94" t="s">
        <v>1071</v>
      </c>
      <c r="K915" s="94" t="s">
        <v>1071</v>
      </c>
      <c r="L915" s="116">
        <f>VLOOKUP(B:B,[2]販促物単価マスタ202505!A:C,3,FALSE)</f>
        <v>0</v>
      </c>
      <c r="M915" s="115">
        <f t="shared" si="14"/>
        <v>0</v>
      </c>
      <c r="O915" s="104"/>
      <c r="P915" s="105"/>
      <c r="Q915"/>
    </row>
    <row r="916" spans="1:17" ht="18">
      <c r="A916" s="112">
        <v>20241100066</v>
      </c>
      <c r="B916" s="113">
        <f>VLOOKUP(A:A,[2]振替CD変換!B:C,2,FALSE)</f>
        <v>20241100066</v>
      </c>
      <c r="C916" s="112" t="s">
        <v>877</v>
      </c>
      <c r="D916" s="112" t="s">
        <v>1418</v>
      </c>
      <c r="E916" s="112" t="s">
        <v>882</v>
      </c>
      <c r="F916" s="112" t="s">
        <v>1069</v>
      </c>
      <c r="G916" s="114">
        <v>554</v>
      </c>
      <c r="H916" s="94" t="s">
        <v>1070</v>
      </c>
      <c r="I916" s="94">
        <v>6</v>
      </c>
      <c r="J916" s="94" t="s">
        <v>1071</v>
      </c>
      <c r="K916" s="94" t="s">
        <v>1071</v>
      </c>
      <c r="L916" s="116">
        <f>VLOOKUP(B:B,[2]販促物単価マスタ202505!A:C,3,FALSE)</f>
        <v>0</v>
      </c>
      <c r="M916" s="115">
        <f t="shared" si="14"/>
        <v>0</v>
      </c>
      <c r="O916" s="104"/>
      <c r="P916" s="105"/>
      <c r="Q916"/>
    </row>
    <row r="917" spans="1:17" ht="18">
      <c r="A917" s="112">
        <v>20241100067</v>
      </c>
      <c r="B917" s="113">
        <f>VLOOKUP(A:A,[2]振替CD変換!B:C,2,FALSE)</f>
        <v>20241100067</v>
      </c>
      <c r="C917" s="112" t="s">
        <v>877</v>
      </c>
      <c r="D917" s="112" t="s">
        <v>1419</v>
      </c>
      <c r="E917" s="112" t="s">
        <v>882</v>
      </c>
      <c r="F917" s="112" t="s">
        <v>1069</v>
      </c>
      <c r="G917" s="114">
        <v>4576</v>
      </c>
      <c r="H917" s="94" t="s">
        <v>1070</v>
      </c>
      <c r="I917" s="94">
        <v>6</v>
      </c>
      <c r="J917" s="94" t="s">
        <v>1071</v>
      </c>
      <c r="K917" s="94" t="s">
        <v>1071</v>
      </c>
      <c r="L917" s="116">
        <f>VLOOKUP(B:B,[2]販促物単価マスタ202505!A:C,3,FALSE)</f>
        <v>0</v>
      </c>
      <c r="M917" s="115">
        <f t="shared" si="14"/>
        <v>0</v>
      </c>
      <c r="O917" s="104"/>
      <c r="P917" s="105"/>
      <c r="Q917"/>
    </row>
    <row r="918" spans="1:17" ht="18">
      <c r="A918" s="112">
        <v>20241200031</v>
      </c>
      <c r="B918" s="113">
        <f>VLOOKUP(A:A,[2]振替CD変換!B:C,2,FALSE)</f>
        <v>20241200031</v>
      </c>
      <c r="C918" s="112" t="s">
        <v>877</v>
      </c>
      <c r="D918" s="112" t="s">
        <v>1421</v>
      </c>
      <c r="E918" s="112" t="s">
        <v>882</v>
      </c>
      <c r="F918" s="112" t="s">
        <v>1069</v>
      </c>
      <c r="G918" s="114">
        <v>37</v>
      </c>
      <c r="H918" s="94" t="s">
        <v>1070</v>
      </c>
      <c r="I918" s="94">
        <v>6</v>
      </c>
      <c r="J918" s="94" t="s">
        <v>1071</v>
      </c>
      <c r="K918" s="94" t="s">
        <v>1071</v>
      </c>
      <c r="L918" s="116">
        <f>VLOOKUP(B:B,[2]販促物単価マスタ202505!A:C,3,FALSE)</f>
        <v>0</v>
      </c>
      <c r="M918" s="115">
        <f t="shared" si="14"/>
        <v>0</v>
      </c>
      <c r="O918" s="104"/>
      <c r="P918" s="105"/>
      <c r="Q918"/>
    </row>
    <row r="919" spans="1:17" ht="18">
      <c r="A919" s="112">
        <v>20241200032</v>
      </c>
      <c r="B919" s="113">
        <f>VLOOKUP(A:A,[2]振替CD変換!B:C,2,FALSE)</f>
        <v>20241200032</v>
      </c>
      <c r="C919" s="112" t="s">
        <v>877</v>
      </c>
      <c r="D919" s="112" t="s">
        <v>1422</v>
      </c>
      <c r="E919" s="112" t="s">
        <v>882</v>
      </c>
      <c r="F919" s="112" t="s">
        <v>1069</v>
      </c>
      <c r="G919" s="114">
        <v>2335</v>
      </c>
      <c r="H919" s="94" t="s">
        <v>1070</v>
      </c>
      <c r="I919" s="94">
        <v>6</v>
      </c>
      <c r="J919" s="94" t="s">
        <v>1071</v>
      </c>
      <c r="K919" s="94" t="s">
        <v>1071</v>
      </c>
      <c r="L919" s="116">
        <f>VLOOKUP(B:B,[2]販促物単価マスタ202505!A:C,3,FALSE)</f>
        <v>0</v>
      </c>
      <c r="M919" s="115">
        <f t="shared" si="14"/>
        <v>0</v>
      </c>
      <c r="O919" s="104"/>
      <c r="P919" s="105"/>
      <c r="Q919"/>
    </row>
    <row r="920" spans="1:17" ht="18">
      <c r="A920" s="112">
        <v>20241200034</v>
      </c>
      <c r="B920" s="113">
        <f>VLOOKUP(A:A,[2]振替CD変換!B:C,2,FALSE)</f>
        <v>20241200034</v>
      </c>
      <c r="C920" s="112" t="s">
        <v>877</v>
      </c>
      <c r="D920" s="112" t="s">
        <v>1423</v>
      </c>
      <c r="E920" s="112" t="s">
        <v>882</v>
      </c>
      <c r="F920" s="112" t="s">
        <v>1069</v>
      </c>
      <c r="G920" s="114">
        <v>5565</v>
      </c>
      <c r="H920" s="94" t="s">
        <v>1070</v>
      </c>
      <c r="I920" s="94">
        <v>6</v>
      </c>
      <c r="J920" s="94" t="s">
        <v>1071</v>
      </c>
      <c r="K920" s="94" t="s">
        <v>1071</v>
      </c>
      <c r="L920" s="116">
        <f>VLOOKUP(B:B,[2]販促物単価マスタ202505!A:C,3,FALSE)</f>
        <v>10.6</v>
      </c>
      <c r="M920" s="115">
        <f t="shared" si="14"/>
        <v>58989</v>
      </c>
      <c r="O920" s="104"/>
      <c r="P920" s="105"/>
      <c r="Q920"/>
    </row>
    <row r="921" spans="1:17" ht="18">
      <c r="A921" s="112">
        <v>20250100050</v>
      </c>
      <c r="B921" s="113">
        <f>VLOOKUP(A:A,[2]振替CD変換!B:C,2,FALSE)</f>
        <v>20250100050</v>
      </c>
      <c r="C921" s="112" t="s">
        <v>877</v>
      </c>
      <c r="D921" s="112" t="s">
        <v>1283</v>
      </c>
      <c r="E921" s="112" t="s">
        <v>882</v>
      </c>
      <c r="F921" s="112" t="s">
        <v>1069</v>
      </c>
      <c r="G921" s="114">
        <v>13226</v>
      </c>
      <c r="H921" s="94" t="s">
        <v>1070</v>
      </c>
      <c r="I921" s="94">
        <v>6</v>
      </c>
      <c r="J921" s="94" t="s">
        <v>1071</v>
      </c>
      <c r="K921" s="94" t="s">
        <v>1071</v>
      </c>
      <c r="L921" s="116">
        <f>VLOOKUP(B:B,[2]販促物単価マスタ202505!A:C,3,FALSE)</f>
        <v>2.2795918367346939</v>
      </c>
      <c r="M921" s="115">
        <f t="shared" si="14"/>
        <v>30149.881632653061</v>
      </c>
      <c r="O921" s="104"/>
      <c r="P921" s="105"/>
      <c r="Q921"/>
    </row>
    <row r="922" spans="1:17" ht="18">
      <c r="A922" s="112">
        <v>20250100051</v>
      </c>
      <c r="B922" s="113">
        <f>VLOOKUP(A:A,[2]振替CD変換!B:C,2,FALSE)</f>
        <v>20250100051</v>
      </c>
      <c r="C922" s="112" t="s">
        <v>877</v>
      </c>
      <c r="D922" s="112" t="s">
        <v>1284</v>
      </c>
      <c r="E922" s="112" t="s">
        <v>882</v>
      </c>
      <c r="F922" s="112" t="s">
        <v>1069</v>
      </c>
      <c r="G922" s="114">
        <v>9440</v>
      </c>
      <c r="H922" s="94" t="s">
        <v>1070</v>
      </c>
      <c r="I922" s="94">
        <v>6</v>
      </c>
      <c r="J922" s="94" t="s">
        <v>1071</v>
      </c>
      <c r="K922" s="94" t="s">
        <v>1071</v>
      </c>
      <c r="L922" s="116">
        <f>VLOOKUP(B:B,[2]販促物単価マスタ202505!A:C,3,FALSE)</f>
        <v>2.2594791666666665</v>
      </c>
      <c r="M922" s="115">
        <f t="shared" si="14"/>
        <v>21329.48333333333</v>
      </c>
      <c r="O922" s="104"/>
      <c r="P922" s="105"/>
      <c r="Q922"/>
    </row>
    <row r="923" spans="1:17" ht="18">
      <c r="A923" s="112">
        <v>20250100052</v>
      </c>
      <c r="B923" s="113">
        <f>VLOOKUP(A:A,[2]振替CD変換!B:C,2,FALSE)</f>
        <v>20250100052</v>
      </c>
      <c r="C923" s="112" t="s">
        <v>877</v>
      </c>
      <c r="D923" s="112" t="s">
        <v>1431</v>
      </c>
      <c r="E923" s="112" t="s">
        <v>882</v>
      </c>
      <c r="F923" s="112" t="s">
        <v>1069</v>
      </c>
      <c r="G923" s="114">
        <v>4401</v>
      </c>
      <c r="H923" s="94" t="s">
        <v>1070</v>
      </c>
      <c r="I923" s="94">
        <v>6</v>
      </c>
      <c r="J923" s="94" t="s">
        <v>1071</v>
      </c>
      <c r="K923" s="94" t="s">
        <v>1071</v>
      </c>
      <c r="L923" s="116">
        <f>VLOOKUP(B:B,[2]販促物単価マスタ202505!A:C,3,FALSE)</f>
        <v>2.2803125</v>
      </c>
      <c r="M923" s="115">
        <f t="shared" si="14"/>
        <v>10035.655312499999</v>
      </c>
      <c r="O923" s="104"/>
      <c r="P923" s="105"/>
      <c r="Q923"/>
    </row>
    <row r="924" spans="1:17" ht="18">
      <c r="A924" s="112">
        <v>20250200013</v>
      </c>
      <c r="B924" s="113">
        <f>VLOOKUP(A:A,[2]振替CD変換!B:C,2,FALSE)</f>
        <v>20250200013</v>
      </c>
      <c r="C924" s="112" t="s">
        <v>877</v>
      </c>
      <c r="D924" s="112" t="s">
        <v>1432</v>
      </c>
      <c r="E924" s="112" t="s">
        <v>882</v>
      </c>
      <c r="F924" s="112" t="s">
        <v>1069</v>
      </c>
      <c r="G924" s="114">
        <v>146</v>
      </c>
      <c r="H924" s="94" t="s">
        <v>1070</v>
      </c>
      <c r="I924" s="94">
        <v>6</v>
      </c>
      <c r="J924" s="94" t="s">
        <v>1071</v>
      </c>
      <c r="K924" s="94" t="s">
        <v>1071</v>
      </c>
      <c r="L924" s="116">
        <f>VLOOKUP(B:B,[2]販促物単価マスタ202505!A:C,3,FALSE)</f>
        <v>0</v>
      </c>
      <c r="M924" s="115">
        <f t="shared" si="14"/>
        <v>0</v>
      </c>
      <c r="O924" s="104"/>
      <c r="P924" s="105"/>
      <c r="Q924"/>
    </row>
    <row r="925" spans="1:17" ht="18">
      <c r="A925" s="112">
        <v>20250200014</v>
      </c>
      <c r="B925" s="113">
        <f>VLOOKUP(A:A,[2]振替CD変換!B:C,2,FALSE)</f>
        <v>20250200014</v>
      </c>
      <c r="C925" s="112" t="s">
        <v>877</v>
      </c>
      <c r="D925" s="112" t="s">
        <v>1433</v>
      </c>
      <c r="E925" s="112" t="s">
        <v>882</v>
      </c>
      <c r="F925" s="112" t="s">
        <v>1069</v>
      </c>
      <c r="G925" s="114">
        <v>186</v>
      </c>
      <c r="H925" s="94" t="s">
        <v>1070</v>
      </c>
      <c r="I925" s="94">
        <v>6</v>
      </c>
      <c r="J925" s="94" t="s">
        <v>1071</v>
      </c>
      <c r="K925" s="94" t="s">
        <v>1071</v>
      </c>
      <c r="L925" s="116">
        <f>VLOOKUP(B:B,[2]販促物単価マスタ202505!A:C,3,FALSE)</f>
        <v>0</v>
      </c>
      <c r="M925" s="115">
        <f t="shared" si="14"/>
        <v>0</v>
      </c>
      <c r="O925" s="104"/>
      <c r="P925" s="105"/>
      <c r="Q925"/>
    </row>
    <row r="926" spans="1:17" ht="18">
      <c r="A926" s="112">
        <v>20250200015</v>
      </c>
      <c r="B926" s="113">
        <f>VLOOKUP(A:A,[2]振替CD変換!B:C,2,FALSE)</f>
        <v>20250200015</v>
      </c>
      <c r="C926" s="112" t="s">
        <v>877</v>
      </c>
      <c r="D926" s="112" t="s">
        <v>1434</v>
      </c>
      <c r="E926" s="112" t="s">
        <v>882</v>
      </c>
      <c r="F926" s="112" t="s">
        <v>1069</v>
      </c>
      <c r="G926" s="114">
        <v>495</v>
      </c>
      <c r="H926" s="94" t="s">
        <v>1070</v>
      </c>
      <c r="I926" s="94">
        <v>6</v>
      </c>
      <c r="J926" s="94" t="s">
        <v>1071</v>
      </c>
      <c r="K926" s="94" t="s">
        <v>1071</v>
      </c>
      <c r="L926" s="116">
        <f>VLOOKUP(B:B,[2]販促物単価マスタ202505!A:C,3,FALSE)</f>
        <v>0</v>
      </c>
      <c r="M926" s="115">
        <f t="shared" si="14"/>
        <v>0</v>
      </c>
      <c r="O926" s="104"/>
      <c r="P926" s="105"/>
      <c r="Q926"/>
    </row>
    <row r="927" spans="1:17" ht="18">
      <c r="A927" s="112">
        <v>20250200016</v>
      </c>
      <c r="B927" s="113">
        <f>VLOOKUP(A:A,[2]振替CD変換!B:C,2,FALSE)</f>
        <v>20250200016</v>
      </c>
      <c r="C927" s="112" t="s">
        <v>877</v>
      </c>
      <c r="D927" s="112" t="s">
        <v>1435</v>
      </c>
      <c r="E927" s="112" t="s">
        <v>882</v>
      </c>
      <c r="F927" s="112" t="s">
        <v>1069</v>
      </c>
      <c r="G927" s="114">
        <v>579</v>
      </c>
      <c r="H927" s="94" t="s">
        <v>1070</v>
      </c>
      <c r="I927" s="94">
        <v>6</v>
      </c>
      <c r="J927" s="94" t="s">
        <v>1071</v>
      </c>
      <c r="K927" s="94" t="s">
        <v>1071</v>
      </c>
      <c r="L927" s="116">
        <f>VLOOKUP(B:B,[2]販促物単価マスタ202505!A:C,3,FALSE)</f>
        <v>0</v>
      </c>
      <c r="M927" s="115">
        <f t="shared" si="14"/>
        <v>0</v>
      </c>
      <c r="O927" s="104"/>
      <c r="P927" s="105"/>
      <c r="Q927"/>
    </row>
    <row r="928" spans="1:17" ht="18">
      <c r="A928" s="112">
        <v>20250200018</v>
      </c>
      <c r="B928" s="113">
        <f>VLOOKUP(A:A,[2]振替CD変換!B:C,2,FALSE)</f>
        <v>20250200018</v>
      </c>
      <c r="C928" s="112" t="s">
        <v>877</v>
      </c>
      <c r="D928" s="112" t="s">
        <v>1436</v>
      </c>
      <c r="E928" s="112" t="s">
        <v>882</v>
      </c>
      <c r="F928" s="112" t="s">
        <v>1069</v>
      </c>
      <c r="G928" s="114">
        <v>21</v>
      </c>
      <c r="H928" s="94" t="s">
        <v>1070</v>
      </c>
      <c r="I928" s="94">
        <v>6</v>
      </c>
      <c r="J928" s="94" t="s">
        <v>1071</v>
      </c>
      <c r="K928" s="94" t="s">
        <v>1071</v>
      </c>
      <c r="L928" s="116">
        <f>VLOOKUP(B:B,[2]販促物単価マスタ202505!A:C,3,FALSE)</f>
        <v>0</v>
      </c>
      <c r="M928" s="115">
        <f t="shared" si="14"/>
        <v>0</v>
      </c>
      <c r="O928" s="104"/>
      <c r="P928" s="105"/>
      <c r="Q928"/>
    </row>
    <row r="929" spans="1:17" ht="18">
      <c r="A929" s="112">
        <v>20250200020</v>
      </c>
      <c r="B929" s="113">
        <f>VLOOKUP(A:A,[2]振替CD変換!B:C,2,FALSE)</f>
        <v>20250200020</v>
      </c>
      <c r="C929" s="112" t="s">
        <v>877</v>
      </c>
      <c r="D929" s="112" t="s">
        <v>1437</v>
      </c>
      <c r="E929" s="112" t="s">
        <v>882</v>
      </c>
      <c r="F929" s="112" t="s">
        <v>1069</v>
      </c>
      <c r="G929" s="114">
        <v>15999</v>
      </c>
      <c r="H929" s="94" t="s">
        <v>1070</v>
      </c>
      <c r="I929" s="94">
        <v>6</v>
      </c>
      <c r="J929" s="94" t="s">
        <v>1071</v>
      </c>
      <c r="K929" s="94" t="s">
        <v>1071</v>
      </c>
      <c r="L929" s="116">
        <f>VLOOKUP(B:B,[2]販促物単価マスタ202505!A:C,3,FALSE)</f>
        <v>7.1240636363636352</v>
      </c>
      <c r="M929" s="115">
        <f t="shared" si="14"/>
        <v>113977.89411818179</v>
      </c>
      <c r="O929" s="104"/>
      <c r="P929" s="105"/>
      <c r="Q929"/>
    </row>
    <row r="930" spans="1:17" ht="18">
      <c r="A930" s="112">
        <v>20250200021</v>
      </c>
      <c r="B930" s="113">
        <f>VLOOKUP(A:A,[2]振替CD変換!B:C,2,FALSE)</f>
        <v>20250200021</v>
      </c>
      <c r="C930" s="112" t="s">
        <v>877</v>
      </c>
      <c r="D930" s="112" t="s">
        <v>1438</v>
      </c>
      <c r="E930" s="112" t="s">
        <v>882</v>
      </c>
      <c r="F930" s="112" t="s">
        <v>1069</v>
      </c>
      <c r="G930" s="114">
        <v>6415</v>
      </c>
      <c r="H930" s="94" t="s">
        <v>1070</v>
      </c>
      <c r="I930" s="94">
        <v>6</v>
      </c>
      <c r="J930" s="94" t="s">
        <v>1071</v>
      </c>
      <c r="K930" s="94" t="s">
        <v>1071</v>
      </c>
      <c r="L930" s="116">
        <f>VLOOKUP(B:B,[2]販促物単価マスタ202505!A:C,3,FALSE)</f>
        <v>12.229411764705882</v>
      </c>
      <c r="M930" s="115">
        <f t="shared" si="14"/>
        <v>78451.676470588223</v>
      </c>
      <c r="O930" s="104"/>
      <c r="P930" s="105"/>
      <c r="Q930"/>
    </row>
    <row r="931" spans="1:17" ht="18">
      <c r="A931" s="112">
        <v>20250200022</v>
      </c>
      <c r="B931" s="113">
        <f>VLOOKUP(A:A,[2]振替CD変換!B:C,2,FALSE)</f>
        <v>20250200022</v>
      </c>
      <c r="C931" s="112" t="s">
        <v>877</v>
      </c>
      <c r="D931" s="112" t="s">
        <v>1439</v>
      </c>
      <c r="E931" s="112" t="s">
        <v>882</v>
      </c>
      <c r="F931" s="112" t="s">
        <v>1069</v>
      </c>
      <c r="G931" s="114">
        <v>6415</v>
      </c>
      <c r="H931" s="94" t="s">
        <v>1070</v>
      </c>
      <c r="I931" s="94">
        <v>6</v>
      </c>
      <c r="J931" s="94" t="s">
        <v>1071</v>
      </c>
      <c r="K931" s="94" t="s">
        <v>1071</v>
      </c>
      <c r="L931" s="116">
        <f>VLOOKUP(B:B,[2]販促物単価マスタ202505!A:C,3,FALSE)</f>
        <v>5.5465240641711224</v>
      </c>
      <c r="M931" s="115">
        <f t="shared" si="14"/>
        <v>35580.951871657751</v>
      </c>
      <c r="O931" s="104"/>
      <c r="P931" s="105"/>
      <c r="Q931"/>
    </row>
    <row r="932" spans="1:17" ht="18">
      <c r="A932" s="112">
        <v>20250200024</v>
      </c>
      <c r="B932" s="113">
        <f>VLOOKUP(A:A,[2]振替CD変換!B:C,2,FALSE)</f>
        <v>20250200024</v>
      </c>
      <c r="C932" s="112" t="s">
        <v>877</v>
      </c>
      <c r="D932" s="112" t="s">
        <v>1440</v>
      </c>
      <c r="E932" s="112" t="s">
        <v>882</v>
      </c>
      <c r="F932" s="112" t="s">
        <v>1069</v>
      </c>
      <c r="G932" s="114">
        <v>6914</v>
      </c>
      <c r="H932" s="94" t="s">
        <v>1070</v>
      </c>
      <c r="I932" s="94">
        <v>6</v>
      </c>
      <c r="J932" s="94" t="s">
        <v>1071</v>
      </c>
      <c r="K932" s="94" t="s">
        <v>1071</v>
      </c>
      <c r="L932" s="116">
        <f>VLOOKUP(B:B,[2]販促物単価マスタ202505!A:C,3,FALSE)</f>
        <v>7.1617715617715607</v>
      </c>
      <c r="M932" s="115">
        <f t="shared" si="14"/>
        <v>49516.488578088574</v>
      </c>
      <c r="O932" s="104"/>
      <c r="P932" s="105"/>
      <c r="Q932"/>
    </row>
    <row r="933" spans="1:17" ht="18">
      <c r="A933" s="112">
        <v>20250200026</v>
      </c>
      <c r="B933" s="113">
        <f>VLOOKUP(A:A,[2]振替CD変換!B:C,2,FALSE)</f>
        <v>20250200026</v>
      </c>
      <c r="C933" s="112" t="s">
        <v>877</v>
      </c>
      <c r="D933" s="112" t="s">
        <v>1442</v>
      </c>
      <c r="E933" s="112" t="s">
        <v>882</v>
      </c>
      <c r="F933" s="112" t="s">
        <v>1069</v>
      </c>
      <c r="G933" s="114">
        <v>1229</v>
      </c>
      <c r="H933" s="94" t="s">
        <v>1070</v>
      </c>
      <c r="I933" s="94">
        <v>6</v>
      </c>
      <c r="J933" s="94" t="s">
        <v>1071</v>
      </c>
      <c r="K933" s="94" t="s">
        <v>1071</v>
      </c>
      <c r="L933" s="116">
        <f>VLOOKUP(B:B,[2]販促物単価マスタ202505!A:C,3,FALSE)</f>
        <v>8.5</v>
      </c>
      <c r="M933" s="115">
        <f t="shared" si="14"/>
        <v>10446.5</v>
      </c>
      <c r="O933" s="104"/>
      <c r="P933" s="105"/>
      <c r="Q933"/>
    </row>
    <row r="934" spans="1:17" ht="18">
      <c r="A934" s="112">
        <v>20250200027</v>
      </c>
      <c r="B934" s="113">
        <f>VLOOKUP(A:A,[2]振替CD変換!B:C,2,FALSE)</f>
        <v>20250200027</v>
      </c>
      <c r="C934" s="112" t="s">
        <v>877</v>
      </c>
      <c r="D934" s="112" t="s">
        <v>1443</v>
      </c>
      <c r="E934" s="112" t="s">
        <v>882</v>
      </c>
      <c r="F934" s="112" t="s">
        <v>1069</v>
      </c>
      <c r="G934" s="114">
        <v>5863</v>
      </c>
      <c r="H934" s="94" t="s">
        <v>1070</v>
      </c>
      <c r="I934" s="94">
        <v>6</v>
      </c>
      <c r="J934" s="94" t="s">
        <v>1071</v>
      </c>
      <c r="K934" s="94" t="s">
        <v>1071</v>
      </c>
      <c r="L934" s="116">
        <f>VLOOKUP(B:B,[2]販促物単価マスタ202505!A:C,3,FALSE)</f>
        <v>8.5</v>
      </c>
      <c r="M934" s="115">
        <f t="shared" si="14"/>
        <v>49835.5</v>
      </c>
      <c r="O934" s="104"/>
      <c r="P934" s="105"/>
      <c r="Q934"/>
    </row>
    <row r="935" spans="1:17" ht="18">
      <c r="A935" s="112">
        <v>20250200028</v>
      </c>
      <c r="B935" s="113">
        <f>VLOOKUP(A:A,[2]振替CD変換!B:C,2,FALSE)</f>
        <v>20250200028</v>
      </c>
      <c r="C935" s="112" t="s">
        <v>877</v>
      </c>
      <c r="D935" s="112" t="s">
        <v>1444</v>
      </c>
      <c r="E935" s="112" t="s">
        <v>882</v>
      </c>
      <c r="F935" s="112" t="s">
        <v>1069</v>
      </c>
      <c r="G935" s="114">
        <v>273</v>
      </c>
      <c r="H935" s="94" t="s">
        <v>1070</v>
      </c>
      <c r="I935" s="94">
        <v>6</v>
      </c>
      <c r="J935" s="94" t="s">
        <v>1071</v>
      </c>
      <c r="K935" s="94" t="s">
        <v>1071</v>
      </c>
      <c r="L935" s="116">
        <f>VLOOKUP(B:B,[2]販促物単価マスタ202505!A:C,3,FALSE)</f>
        <v>4.1068281249999998</v>
      </c>
      <c r="M935" s="115">
        <f t="shared" si="14"/>
        <v>1121.1640781250001</v>
      </c>
      <c r="O935" s="104"/>
      <c r="P935" s="105"/>
      <c r="Q935"/>
    </row>
    <row r="936" spans="1:17" ht="18">
      <c r="A936" s="112">
        <v>20250200030</v>
      </c>
      <c r="B936" s="113">
        <f>VLOOKUP(A:A,[2]振替CD変換!B:C,2,FALSE)</f>
        <v>20250200030</v>
      </c>
      <c r="C936" s="112" t="s">
        <v>877</v>
      </c>
      <c r="D936" s="112" t="s">
        <v>1445</v>
      </c>
      <c r="E936" s="112" t="s">
        <v>882</v>
      </c>
      <c r="F936" s="112" t="s">
        <v>1069</v>
      </c>
      <c r="G936" s="114">
        <v>741</v>
      </c>
      <c r="H936" s="94" t="s">
        <v>1070</v>
      </c>
      <c r="I936" s="94">
        <v>6</v>
      </c>
      <c r="J936" s="94" t="s">
        <v>1071</v>
      </c>
      <c r="K936" s="94" t="s">
        <v>1071</v>
      </c>
      <c r="L936" s="116">
        <f>VLOOKUP(B:B,[2]販促物単価マスタ202505!A:C,3,FALSE)</f>
        <v>4.7874125874125868</v>
      </c>
      <c r="M936" s="115">
        <f t="shared" si="14"/>
        <v>3547.4727272727268</v>
      </c>
      <c r="O936" s="104"/>
      <c r="P936" s="105"/>
      <c r="Q936"/>
    </row>
    <row r="937" spans="1:17" ht="18">
      <c r="A937" s="112">
        <v>20250200031</v>
      </c>
      <c r="B937" s="113">
        <f>VLOOKUP(A:A,[2]振替CD変換!B:C,2,FALSE)</f>
        <v>20250200031</v>
      </c>
      <c r="C937" s="112" t="s">
        <v>877</v>
      </c>
      <c r="D937" s="112" t="s">
        <v>1446</v>
      </c>
      <c r="E937" s="112" t="s">
        <v>882</v>
      </c>
      <c r="F937" s="112" t="s">
        <v>1069</v>
      </c>
      <c r="G937" s="114">
        <v>1474</v>
      </c>
      <c r="H937" s="94" t="s">
        <v>1070</v>
      </c>
      <c r="I937" s="94">
        <v>6</v>
      </c>
      <c r="J937" s="94" t="s">
        <v>1071</v>
      </c>
      <c r="K937" s="94" t="s">
        <v>1071</v>
      </c>
      <c r="L937" s="116">
        <f>VLOOKUP(B:B,[2]販促物単価マスタ202505!A:C,3,FALSE)</f>
        <v>4.1257851239669421</v>
      </c>
      <c r="M937" s="115">
        <f t="shared" si="14"/>
        <v>6081.4072727272724</v>
      </c>
      <c r="O937" s="104"/>
      <c r="P937" s="105"/>
      <c r="Q937"/>
    </row>
    <row r="938" spans="1:17" ht="18">
      <c r="A938" s="112">
        <v>20250200032</v>
      </c>
      <c r="B938" s="113">
        <f>VLOOKUP(A:A,[2]振替CD変換!B:C,2,FALSE)</f>
        <v>20250200032</v>
      </c>
      <c r="C938" s="112" t="s">
        <v>877</v>
      </c>
      <c r="D938" s="112" t="s">
        <v>1447</v>
      </c>
      <c r="E938" s="112" t="s">
        <v>882</v>
      </c>
      <c r="F938" s="112" t="s">
        <v>1069</v>
      </c>
      <c r="G938" s="114">
        <v>259</v>
      </c>
      <c r="H938" s="94" t="s">
        <v>1070</v>
      </c>
      <c r="I938" s="94">
        <v>6</v>
      </c>
      <c r="J938" s="94" t="s">
        <v>1071</v>
      </c>
      <c r="K938" s="94" t="s">
        <v>1071</v>
      </c>
      <c r="L938" s="116">
        <f>VLOOKUP(B:B,[2]販促物単価マスタ202505!A:C,3,FALSE)</f>
        <v>4.0939393939393938</v>
      </c>
      <c r="M938" s="115">
        <f t="shared" si="14"/>
        <v>1060.330303030303</v>
      </c>
      <c r="O938" s="104"/>
      <c r="P938" s="105"/>
      <c r="Q938"/>
    </row>
    <row r="939" spans="1:17" ht="18">
      <c r="A939" s="112">
        <v>20250300010</v>
      </c>
      <c r="B939" s="113">
        <f>VLOOKUP(A:A,[2]振替CD変換!B:C,2,FALSE)</f>
        <v>20250300010</v>
      </c>
      <c r="C939" s="112" t="s">
        <v>877</v>
      </c>
      <c r="D939" s="112" t="s">
        <v>1448</v>
      </c>
      <c r="E939" s="112" t="s">
        <v>882</v>
      </c>
      <c r="F939" s="112" t="s">
        <v>1069</v>
      </c>
      <c r="G939" s="114">
        <v>75</v>
      </c>
      <c r="H939" s="94" t="s">
        <v>1070</v>
      </c>
      <c r="I939" s="94">
        <v>6</v>
      </c>
      <c r="J939" s="94" t="s">
        <v>1071</v>
      </c>
      <c r="K939" s="94" t="s">
        <v>1071</v>
      </c>
      <c r="L939" s="116">
        <f>VLOOKUP(B:B,[2]販促物単価マスタ202505!A:C,3,FALSE)</f>
        <v>4.698142857142857</v>
      </c>
      <c r="M939" s="115">
        <f t="shared" si="14"/>
        <v>352.36071428571427</v>
      </c>
      <c r="O939" s="104"/>
      <c r="P939" s="105"/>
      <c r="Q939"/>
    </row>
    <row r="940" spans="1:17" ht="18">
      <c r="A940" s="112">
        <v>20250300016</v>
      </c>
      <c r="B940" s="113">
        <f>VLOOKUP(A:A,[2]振替CD変換!B:C,2,FALSE)</f>
        <v>20250300016</v>
      </c>
      <c r="C940" s="112" t="s">
        <v>877</v>
      </c>
      <c r="D940" s="112" t="s">
        <v>1451</v>
      </c>
      <c r="E940" s="112" t="s">
        <v>882</v>
      </c>
      <c r="F940" s="112" t="s">
        <v>1069</v>
      </c>
      <c r="G940" s="114">
        <v>481</v>
      </c>
      <c r="H940" s="94" t="s">
        <v>1070</v>
      </c>
      <c r="I940" s="94">
        <v>6</v>
      </c>
      <c r="J940" s="94" t="s">
        <v>1071</v>
      </c>
      <c r="K940" s="94" t="s">
        <v>1071</v>
      </c>
      <c r="L940" s="116">
        <f>VLOOKUP(B:B,[2]販促物単価マスタ202505!A:C,3,FALSE)</f>
        <v>6.8614883436831917</v>
      </c>
      <c r="M940" s="115">
        <f t="shared" si="14"/>
        <v>3300.3758933116151</v>
      </c>
      <c r="O940" s="104"/>
      <c r="P940" s="105"/>
      <c r="Q940"/>
    </row>
    <row r="941" spans="1:17" ht="18">
      <c r="A941" s="112">
        <v>20250300017</v>
      </c>
      <c r="B941" s="113">
        <f>VLOOKUP(A:A,[2]振替CD変換!B:C,2,FALSE)</f>
        <v>20250300017</v>
      </c>
      <c r="C941" s="112" t="s">
        <v>877</v>
      </c>
      <c r="D941" s="112" t="s">
        <v>1452</v>
      </c>
      <c r="E941" s="112" t="s">
        <v>882</v>
      </c>
      <c r="F941" s="112" t="s">
        <v>1069</v>
      </c>
      <c r="G941" s="114">
        <v>13903</v>
      </c>
      <c r="H941" s="94" t="s">
        <v>1070</v>
      </c>
      <c r="I941" s="94">
        <v>6</v>
      </c>
      <c r="J941" s="94" t="s">
        <v>1071</v>
      </c>
      <c r="K941" s="94" t="s">
        <v>1071</v>
      </c>
      <c r="L941" s="116">
        <f>VLOOKUP(B:B,[2]販促物単価マスタ202505!A:C,3,FALSE)</f>
        <v>6.8614883436831917</v>
      </c>
      <c r="M941" s="115">
        <f t="shared" si="14"/>
        <v>95395.272442227419</v>
      </c>
      <c r="O941" s="104"/>
      <c r="P941" s="105"/>
      <c r="Q941"/>
    </row>
    <row r="942" spans="1:17" ht="18">
      <c r="A942" s="112">
        <v>20250300018</v>
      </c>
      <c r="B942" s="113">
        <f>VLOOKUP(A:A,[2]振替CD変換!B:C,2,FALSE)</f>
        <v>20250300018</v>
      </c>
      <c r="C942" s="112" t="s">
        <v>877</v>
      </c>
      <c r="D942" s="112" t="s">
        <v>1453</v>
      </c>
      <c r="E942" s="112" t="s">
        <v>882</v>
      </c>
      <c r="F942" s="112" t="s">
        <v>1069</v>
      </c>
      <c r="G942" s="114">
        <v>477</v>
      </c>
      <c r="H942" s="94" t="s">
        <v>1070</v>
      </c>
      <c r="I942" s="94">
        <v>6</v>
      </c>
      <c r="J942" s="94" t="s">
        <v>1071</v>
      </c>
      <c r="K942" s="94" t="s">
        <v>1071</v>
      </c>
      <c r="L942" s="116">
        <f>VLOOKUP(B:B,[2]販促物単価マスタ202505!A:C,3,FALSE)</f>
        <v>6.8614883436831917</v>
      </c>
      <c r="M942" s="115">
        <f t="shared" si="14"/>
        <v>3272.9299399368824</v>
      </c>
      <c r="O942" s="104"/>
      <c r="P942" s="105"/>
      <c r="Q942"/>
    </row>
    <row r="943" spans="1:17" ht="18">
      <c r="A943" s="112">
        <v>20250300019</v>
      </c>
      <c r="B943" s="113">
        <f>VLOOKUP(A:A,[2]振替CD変換!B:C,2,FALSE)</f>
        <v>20250300019</v>
      </c>
      <c r="C943" s="112" t="s">
        <v>877</v>
      </c>
      <c r="D943" s="112" t="s">
        <v>1454</v>
      </c>
      <c r="E943" s="112" t="s">
        <v>882</v>
      </c>
      <c r="F943" s="112" t="s">
        <v>1069</v>
      </c>
      <c r="G943" s="114">
        <v>123</v>
      </c>
      <c r="H943" s="94" t="s">
        <v>1070</v>
      </c>
      <c r="I943" s="94">
        <v>6</v>
      </c>
      <c r="J943" s="94" t="s">
        <v>1071</v>
      </c>
      <c r="K943" s="94" t="s">
        <v>1071</v>
      </c>
      <c r="L943" s="116">
        <f>VLOOKUP(B:B,[2]販促物単価マスタ202505!A:C,3,FALSE)</f>
        <v>4.5999999999999996</v>
      </c>
      <c r="M943" s="115">
        <f t="shared" si="14"/>
        <v>565.79999999999995</v>
      </c>
      <c r="O943" s="104"/>
      <c r="P943" s="105"/>
      <c r="Q943"/>
    </row>
    <row r="944" spans="1:17" ht="18">
      <c r="A944" s="112">
        <v>20250300020</v>
      </c>
      <c r="B944" s="113">
        <f>VLOOKUP(A:A,[2]振替CD変換!B:C,2,FALSE)</f>
        <v>20250300020</v>
      </c>
      <c r="C944" s="112" t="s">
        <v>877</v>
      </c>
      <c r="D944" s="112" t="s">
        <v>1455</v>
      </c>
      <c r="E944" s="112" t="s">
        <v>882</v>
      </c>
      <c r="F944" s="112" t="s">
        <v>1069</v>
      </c>
      <c r="G944" s="114">
        <v>180</v>
      </c>
      <c r="H944" s="94" t="s">
        <v>1070</v>
      </c>
      <c r="I944" s="94">
        <v>6</v>
      </c>
      <c r="J944" s="94" t="s">
        <v>1071</v>
      </c>
      <c r="K944" s="94" t="s">
        <v>1071</v>
      </c>
      <c r="L944" s="116">
        <f>VLOOKUP(B:B,[2]販促物単価マスタ202505!A:C,3,FALSE)</f>
        <v>4.5999999999999996</v>
      </c>
      <c r="M944" s="115">
        <f t="shared" si="14"/>
        <v>827.99999999999989</v>
      </c>
      <c r="O944" s="104"/>
      <c r="P944" s="105"/>
      <c r="Q944"/>
    </row>
    <row r="945" spans="1:17" ht="18">
      <c r="A945" s="112">
        <v>20250300021</v>
      </c>
      <c r="B945" s="113">
        <f>VLOOKUP(A:A,[2]振替CD変換!B:C,2,FALSE)</f>
        <v>20250300021</v>
      </c>
      <c r="C945" s="112" t="s">
        <v>877</v>
      </c>
      <c r="D945" s="112" t="s">
        <v>1456</v>
      </c>
      <c r="E945" s="112" t="s">
        <v>882</v>
      </c>
      <c r="F945" s="112" t="s">
        <v>1069</v>
      </c>
      <c r="G945" s="114">
        <v>379</v>
      </c>
      <c r="H945" s="94" t="s">
        <v>1070</v>
      </c>
      <c r="I945" s="94">
        <v>6</v>
      </c>
      <c r="J945" s="94" t="s">
        <v>1071</v>
      </c>
      <c r="K945" s="94" t="s">
        <v>1071</v>
      </c>
      <c r="L945" s="116">
        <f>VLOOKUP(B:B,[2]販促物単価マスタ202505!A:C,3,FALSE)</f>
        <v>4.5999999999999996</v>
      </c>
      <c r="M945" s="115">
        <f t="shared" si="14"/>
        <v>1743.3999999999999</v>
      </c>
      <c r="O945" s="104"/>
      <c r="P945" s="105"/>
      <c r="Q945"/>
    </row>
    <row r="946" spans="1:17" ht="18">
      <c r="A946" s="112">
        <v>20250300023</v>
      </c>
      <c r="B946" s="113">
        <f>VLOOKUP(A:A,[2]振替CD変換!B:C,2,FALSE)</f>
        <v>20250300023</v>
      </c>
      <c r="C946" s="112" t="s">
        <v>877</v>
      </c>
      <c r="D946" s="112" t="s">
        <v>1457</v>
      </c>
      <c r="E946" s="112" t="s">
        <v>882</v>
      </c>
      <c r="F946" s="112" t="s">
        <v>1069</v>
      </c>
      <c r="G946" s="114">
        <v>15</v>
      </c>
      <c r="H946" s="94" t="s">
        <v>1070</v>
      </c>
      <c r="I946" s="94">
        <v>6</v>
      </c>
      <c r="J946" s="94" t="s">
        <v>1071</v>
      </c>
      <c r="K946" s="94" t="s">
        <v>1071</v>
      </c>
      <c r="L946" s="116">
        <f>VLOOKUP(B:B,[2]販促物単価マスタ202505!A:C,3,FALSE)</f>
        <v>8.6999999999999993</v>
      </c>
      <c r="M946" s="115">
        <f t="shared" si="14"/>
        <v>130.5</v>
      </c>
      <c r="O946" s="104"/>
      <c r="P946" s="105"/>
      <c r="Q946"/>
    </row>
    <row r="947" spans="1:17" ht="18">
      <c r="A947" s="112">
        <v>20250300024</v>
      </c>
      <c r="B947" s="113">
        <f>VLOOKUP(A:A,[2]振替CD変換!B:C,2,FALSE)</f>
        <v>20250300024</v>
      </c>
      <c r="C947" s="112" t="s">
        <v>877</v>
      </c>
      <c r="D947" s="112" t="s">
        <v>1458</v>
      </c>
      <c r="E947" s="112" t="s">
        <v>882</v>
      </c>
      <c r="F947" s="112" t="s">
        <v>1069</v>
      </c>
      <c r="G947" s="114">
        <v>5777</v>
      </c>
      <c r="H947" s="94" t="s">
        <v>1070</v>
      </c>
      <c r="I947" s="94">
        <v>6</v>
      </c>
      <c r="J947" s="94" t="s">
        <v>1071</v>
      </c>
      <c r="K947" s="94" t="s">
        <v>1071</v>
      </c>
      <c r="L947" s="116">
        <f>VLOOKUP(B:B,[2]販促物単価マスタ202505!A:C,3,FALSE)</f>
        <v>8.0299999999999994</v>
      </c>
      <c r="M947" s="115">
        <f t="shared" si="14"/>
        <v>46389.31</v>
      </c>
      <c r="O947" s="104"/>
      <c r="P947" s="105"/>
      <c r="Q947"/>
    </row>
    <row r="948" spans="1:17" ht="18">
      <c r="A948" s="112">
        <v>20250300061</v>
      </c>
      <c r="B948" s="113">
        <f>VLOOKUP(A:A,[2]振替CD変換!B:C,2,FALSE)</f>
        <v>20250300061</v>
      </c>
      <c r="C948" s="112" t="s">
        <v>877</v>
      </c>
      <c r="D948" s="112" t="s">
        <v>1467</v>
      </c>
      <c r="E948" s="112" t="s">
        <v>882</v>
      </c>
      <c r="F948" s="112" t="s">
        <v>1069</v>
      </c>
      <c r="G948" s="114">
        <v>7194</v>
      </c>
      <c r="H948" s="94" t="s">
        <v>1070</v>
      </c>
      <c r="I948" s="94">
        <v>6</v>
      </c>
      <c r="J948" s="94" t="s">
        <v>1071</v>
      </c>
      <c r="K948" s="94" t="s">
        <v>1071</v>
      </c>
      <c r="L948" s="116">
        <f>VLOOKUP(B:B,[2]販促物単価マスタ202505!A:C,3,FALSE)</f>
        <v>6.9748484848484846</v>
      </c>
      <c r="M948" s="115">
        <f t="shared" si="14"/>
        <v>50177.06</v>
      </c>
      <c r="O948" s="104"/>
      <c r="P948" s="105"/>
      <c r="Q948"/>
    </row>
    <row r="949" spans="1:17" ht="18">
      <c r="A949" s="112">
        <v>20250300062</v>
      </c>
      <c r="B949" s="113">
        <f>VLOOKUP(A:A,[2]振替CD変換!B:C,2,FALSE)</f>
        <v>20250300062</v>
      </c>
      <c r="C949" s="112" t="s">
        <v>877</v>
      </c>
      <c r="D949" s="112" t="s">
        <v>1468</v>
      </c>
      <c r="E949" s="112" t="s">
        <v>882</v>
      </c>
      <c r="F949" s="112" t="s">
        <v>1069</v>
      </c>
      <c r="G949" s="114">
        <v>10633</v>
      </c>
      <c r="H949" s="94" t="s">
        <v>1070</v>
      </c>
      <c r="I949" s="94">
        <v>6</v>
      </c>
      <c r="J949" s="94" t="s">
        <v>1071</v>
      </c>
      <c r="K949" s="94" t="s">
        <v>1071</v>
      </c>
      <c r="L949" s="116">
        <f>VLOOKUP(B:B,[2]販促物単価マスタ202505!A:C,3,FALSE)</f>
        <v>11</v>
      </c>
      <c r="M949" s="115">
        <f t="shared" si="14"/>
        <v>116963</v>
      </c>
      <c r="O949" s="104"/>
      <c r="P949" s="105"/>
      <c r="Q949"/>
    </row>
    <row r="950" spans="1:17" ht="18">
      <c r="A950" s="112">
        <v>20250300081</v>
      </c>
      <c r="B950" s="113">
        <f>VLOOKUP(A:A,[2]振替CD変換!B:C,2,FALSE)</f>
        <v>20250300081</v>
      </c>
      <c r="C950" s="112" t="s">
        <v>877</v>
      </c>
      <c r="D950" s="112" t="s">
        <v>1487</v>
      </c>
      <c r="E950" s="112" t="s">
        <v>882</v>
      </c>
      <c r="F950" s="112" t="s">
        <v>1069</v>
      </c>
      <c r="G950" s="114">
        <v>9</v>
      </c>
      <c r="H950" s="94" t="s">
        <v>1070</v>
      </c>
      <c r="I950" s="94">
        <v>6</v>
      </c>
      <c r="J950" s="94" t="s">
        <v>1071</v>
      </c>
      <c r="K950" s="94" t="s">
        <v>1071</v>
      </c>
      <c r="L950" s="116">
        <f>VLOOKUP(B:B,[2]販促物単価マスタ202505!A:C,3,FALSE)</f>
        <v>4.5999999999999996</v>
      </c>
      <c r="M950" s="115">
        <f t="shared" si="14"/>
        <v>41.4</v>
      </c>
      <c r="O950" s="104"/>
      <c r="P950" s="105"/>
      <c r="Q950"/>
    </row>
    <row r="951" spans="1:17" ht="18">
      <c r="A951" s="112">
        <v>20250300082</v>
      </c>
      <c r="B951" s="113">
        <f>VLOOKUP(A:A,[2]振替CD変換!B:C,2,FALSE)</f>
        <v>20250300082</v>
      </c>
      <c r="C951" s="112" t="s">
        <v>877</v>
      </c>
      <c r="D951" s="112" t="s">
        <v>1469</v>
      </c>
      <c r="E951" s="112" t="s">
        <v>882</v>
      </c>
      <c r="F951" s="112" t="s">
        <v>1069</v>
      </c>
      <c r="G951" s="114">
        <v>326</v>
      </c>
      <c r="H951" s="94" t="s">
        <v>1070</v>
      </c>
      <c r="I951" s="94">
        <v>6</v>
      </c>
      <c r="J951" s="94" t="s">
        <v>1071</v>
      </c>
      <c r="K951" s="94" t="s">
        <v>1071</v>
      </c>
      <c r="L951" s="116">
        <f>VLOOKUP(B:B,[2]販促物単価マスタ202505!A:C,3,FALSE)</f>
        <v>4.5999999999999996</v>
      </c>
      <c r="M951" s="115">
        <f t="shared" si="14"/>
        <v>1499.6</v>
      </c>
      <c r="O951" s="104"/>
      <c r="P951" s="105"/>
      <c r="Q951"/>
    </row>
    <row r="952" spans="1:17" ht="18" hidden="1">
      <c r="A952" s="112">
        <v>20250400006</v>
      </c>
      <c r="B952" s="113">
        <f>VLOOKUP(A:A,[2]振替CD変換!B:C,2,FALSE)</f>
        <v>20250400006</v>
      </c>
      <c r="C952" s="112" t="s">
        <v>877</v>
      </c>
      <c r="D952" s="112" t="s">
        <v>728</v>
      </c>
      <c r="E952" s="112" t="s">
        <v>1289</v>
      </c>
      <c r="F952" s="112" t="s">
        <v>907</v>
      </c>
      <c r="G952" s="114">
        <v>2156</v>
      </c>
      <c r="H952" s="94" t="s">
        <v>869</v>
      </c>
      <c r="I952" s="94">
        <v>1</v>
      </c>
      <c r="J952" s="94" t="s">
        <v>870</v>
      </c>
      <c r="K952" s="94" t="s">
        <v>883</v>
      </c>
      <c r="M952" s="115">
        <f t="shared" si="14"/>
        <v>0</v>
      </c>
      <c r="O952" s="104" t="s">
        <v>871</v>
      </c>
      <c r="P952" s="105"/>
      <c r="Q952"/>
    </row>
    <row r="953" spans="1:17" ht="18" hidden="1">
      <c r="A953" s="112">
        <v>20250400007</v>
      </c>
      <c r="B953" s="113">
        <f>VLOOKUP(A:A,[2]振替CD変換!B:C,2,FALSE)</f>
        <v>20250400007</v>
      </c>
      <c r="C953" s="112" t="s">
        <v>877</v>
      </c>
      <c r="D953" s="112" t="s">
        <v>727</v>
      </c>
      <c r="E953" s="112" t="s">
        <v>1290</v>
      </c>
      <c r="F953" s="112" t="s">
        <v>907</v>
      </c>
      <c r="G953" s="114">
        <v>1749</v>
      </c>
      <c r="H953" s="94" t="s">
        <v>869</v>
      </c>
      <c r="I953" s="94">
        <v>1</v>
      </c>
      <c r="J953" s="94" t="s">
        <v>870</v>
      </c>
      <c r="K953" s="94" t="s">
        <v>883</v>
      </c>
      <c r="M953" s="115">
        <f t="shared" si="14"/>
        <v>0</v>
      </c>
      <c r="O953" s="104" t="s">
        <v>871</v>
      </c>
      <c r="P953" s="105"/>
      <c r="Q953"/>
    </row>
    <row r="954" spans="1:17" ht="18" hidden="1">
      <c r="A954" s="112">
        <v>20250400008</v>
      </c>
      <c r="B954" s="113">
        <f>VLOOKUP(A:A,[2]振替CD変換!B:C,2,FALSE)</f>
        <v>20250400008</v>
      </c>
      <c r="C954" s="112" t="s">
        <v>877</v>
      </c>
      <c r="D954" s="112" t="s">
        <v>726</v>
      </c>
      <c r="E954" s="112" t="s">
        <v>1291</v>
      </c>
      <c r="F954" s="112" t="s">
        <v>907</v>
      </c>
      <c r="G954" s="114">
        <v>2197</v>
      </c>
      <c r="H954" s="94" t="s">
        <v>869</v>
      </c>
      <c r="I954" s="94">
        <v>1</v>
      </c>
      <c r="J954" s="94" t="s">
        <v>870</v>
      </c>
      <c r="K954" s="94" t="s">
        <v>883</v>
      </c>
      <c r="M954" s="115">
        <f t="shared" si="14"/>
        <v>0</v>
      </c>
      <c r="O954" s="104" t="s">
        <v>871</v>
      </c>
      <c r="P954" s="105"/>
      <c r="Q954"/>
    </row>
    <row r="955" spans="1:17" ht="18" hidden="1">
      <c r="A955" s="112">
        <v>20250400009</v>
      </c>
      <c r="B955" s="113">
        <f>VLOOKUP(A:A,[2]振替CD変換!B:C,2,FALSE)</f>
        <v>20250400009</v>
      </c>
      <c r="C955" s="112" t="s">
        <v>877</v>
      </c>
      <c r="D955" s="112" t="s">
        <v>729</v>
      </c>
      <c r="E955" s="112" t="s">
        <v>1292</v>
      </c>
      <c r="F955" s="112" t="s">
        <v>907</v>
      </c>
      <c r="G955" s="114">
        <v>3595</v>
      </c>
      <c r="H955" s="94" t="s">
        <v>869</v>
      </c>
      <c r="I955" s="94">
        <v>1</v>
      </c>
      <c r="J955" s="94" t="s">
        <v>870</v>
      </c>
      <c r="K955" s="94" t="s">
        <v>883</v>
      </c>
      <c r="M955" s="115">
        <f t="shared" si="14"/>
        <v>0</v>
      </c>
      <c r="O955" s="104" t="s">
        <v>871</v>
      </c>
      <c r="P955" s="105"/>
      <c r="Q955"/>
    </row>
    <row r="956" spans="1:17" ht="18">
      <c r="A956" s="112">
        <v>20250400012</v>
      </c>
      <c r="B956" s="113">
        <f>VLOOKUP(A:A,[2]振替CD変換!B:C,2,FALSE)</f>
        <v>20250400012</v>
      </c>
      <c r="C956" s="112" t="s">
        <v>877</v>
      </c>
      <c r="D956" s="112" t="s">
        <v>1471</v>
      </c>
      <c r="E956" s="112" t="s">
        <v>882</v>
      </c>
      <c r="F956" s="112" t="s">
        <v>1069</v>
      </c>
      <c r="G956" s="114">
        <v>15097</v>
      </c>
      <c r="H956" s="94" t="s">
        <v>1070</v>
      </c>
      <c r="I956" s="94">
        <v>6</v>
      </c>
      <c r="J956" s="94" t="s">
        <v>1071</v>
      </c>
      <c r="K956" s="94" t="s">
        <v>1071</v>
      </c>
      <c r="L956" s="116">
        <f>VLOOKUP(B:B,[2]販促物単価マスタ202505!A:C,3,FALSE)</f>
        <v>3.6585365853658538</v>
      </c>
      <c r="M956" s="115">
        <f t="shared" si="14"/>
        <v>55232.926829268297</v>
      </c>
      <c r="O956" s="104"/>
      <c r="P956" s="105"/>
      <c r="Q956"/>
    </row>
    <row r="957" spans="1:17" ht="18">
      <c r="A957" s="112">
        <v>20250400013</v>
      </c>
      <c r="B957" s="113">
        <f>VLOOKUP(A:A,[2]振替CD変換!B:C,2,FALSE)</f>
        <v>20250400013</v>
      </c>
      <c r="C957" s="112" t="s">
        <v>877</v>
      </c>
      <c r="D957" s="112" t="s">
        <v>1472</v>
      </c>
      <c r="E957" s="112" t="s">
        <v>882</v>
      </c>
      <c r="F957" s="112" t="s">
        <v>1069</v>
      </c>
      <c r="G957" s="114">
        <v>1067</v>
      </c>
      <c r="H957" s="94" t="s">
        <v>1070</v>
      </c>
      <c r="I957" s="94">
        <v>6</v>
      </c>
      <c r="J957" s="94" t="s">
        <v>1071</v>
      </c>
      <c r="K957" s="94" t="s">
        <v>1071</v>
      </c>
      <c r="L957" s="116">
        <f>VLOOKUP(B:B,[2]販促物単価マスタ202505!A:C,3,FALSE)</f>
        <v>3.9318181818181817</v>
      </c>
      <c r="M957" s="115">
        <f t="shared" si="14"/>
        <v>4195.25</v>
      </c>
      <c r="O957" s="104"/>
      <c r="P957" s="105"/>
      <c r="Q957"/>
    </row>
    <row r="958" spans="1:17" ht="18">
      <c r="A958" s="112">
        <v>20250400026</v>
      </c>
      <c r="B958" s="113">
        <f>VLOOKUP(A:A,[2]振替CD変換!B:C,2,FALSE)</f>
        <v>20250400026</v>
      </c>
      <c r="C958" s="112" t="s">
        <v>877</v>
      </c>
      <c r="D958" s="112" t="s">
        <v>1478</v>
      </c>
      <c r="E958" s="112" t="s">
        <v>882</v>
      </c>
      <c r="F958" s="112" t="s">
        <v>1069</v>
      </c>
      <c r="G958" s="114">
        <v>9604</v>
      </c>
      <c r="H958" s="94" t="s">
        <v>1070</v>
      </c>
      <c r="I958" s="94">
        <v>6</v>
      </c>
      <c r="J958" s="94" t="s">
        <v>1071</v>
      </c>
      <c r="K958" s="94" t="s">
        <v>1071</v>
      </c>
      <c r="L958" s="116">
        <f>VLOOKUP(B:B,[2]販促物単価マスタ202505!A:C,3,FALSE)</f>
        <v>0</v>
      </c>
      <c r="M958" s="115">
        <f t="shared" si="14"/>
        <v>0</v>
      </c>
      <c r="O958" s="104"/>
      <c r="P958" s="105"/>
      <c r="Q958"/>
    </row>
    <row r="959" spans="1:17" ht="18">
      <c r="A959" s="112">
        <v>20250400053</v>
      </c>
      <c r="B959" s="113">
        <f>VLOOKUP(A:A,[2]振替CD変換!B:C,2,FALSE)</f>
        <v>20250400053</v>
      </c>
      <c r="C959" s="112" t="s">
        <v>877</v>
      </c>
      <c r="D959" s="112" t="s">
        <v>1479</v>
      </c>
      <c r="E959" s="112" t="s">
        <v>882</v>
      </c>
      <c r="F959" s="112" t="s">
        <v>1069</v>
      </c>
      <c r="G959" s="114">
        <v>2790</v>
      </c>
      <c r="H959" s="94" t="s">
        <v>1070</v>
      </c>
      <c r="I959" s="94">
        <v>6</v>
      </c>
      <c r="J959" s="94" t="s">
        <v>1071</v>
      </c>
      <c r="K959" s="94" t="s">
        <v>1071</v>
      </c>
      <c r="L959" s="116">
        <f>VLOOKUP(B:B,[2]販促物単価マスタ202505!A:C,3,FALSE)</f>
        <v>1.9636363636363634</v>
      </c>
      <c r="M959" s="115">
        <f t="shared" si="14"/>
        <v>5478.545454545454</v>
      </c>
      <c r="O959" s="104"/>
      <c r="P959" s="105"/>
      <c r="Q959"/>
    </row>
    <row r="960" spans="1:17" ht="18">
      <c r="A960" s="112">
        <v>20250500018</v>
      </c>
      <c r="B960" s="113">
        <f>VLOOKUP(A:A,[2]振替CD変換!B:C,2,FALSE)</f>
        <v>20250500018</v>
      </c>
      <c r="C960" s="112" t="s">
        <v>877</v>
      </c>
      <c r="D960" s="112" t="s">
        <v>1481</v>
      </c>
      <c r="E960" s="112" t="s">
        <v>882</v>
      </c>
      <c r="F960" s="112" t="s">
        <v>1069</v>
      </c>
      <c r="G960" s="114">
        <v>24999</v>
      </c>
      <c r="H960" s="94" t="s">
        <v>1070</v>
      </c>
      <c r="I960" s="94">
        <v>6</v>
      </c>
      <c r="J960" s="94" t="s">
        <v>1071</v>
      </c>
      <c r="K960" s="94" t="s">
        <v>1071</v>
      </c>
      <c r="L960" s="116">
        <f>VLOOKUP(B:B,[2]販促物単価マスタ202505!A:C,3,FALSE)</f>
        <v>7.0763600000000002</v>
      </c>
      <c r="M960" s="115">
        <f t="shared" si="14"/>
        <v>176901.92363999999</v>
      </c>
      <c r="O960" s="104"/>
      <c r="P960" s="105"/>
      <c r="Q960"/>
    </row>
    <row r="961" spans="1:17" ht="18">
      <c r="A961" s="112">
        <v>20250500019</v>
      </c>
      <c r="B961" s="113">
        <f>VLOOKUP(A:A,[2]振替CD変換!B:C,2,FALSE)</f>
        <v>20250500019</v>
      </c>
      <c r="C961" s="112" t="s">
        <v>877</v>
      </c>
      <c r="D961" s="112" t="s">
        <v>1482</v>
      </c>
      <c r="E961" s="112" t="s">
        <v>882</v>
      </c>
      <c r="F961" s="112" t="s">
        <v>1069</v>
      </c>
      <c r="G961" s="114">
        <v>22591</v>
      </c>
      <c r="H961" s="94" t="s">
        <v>1070</v>
      </c>
      <c r="I961" s="94">
        <v>6</v>
      </c>
      <c r="J961" s="94" t="s">
        <v>1071</v>
      </c>
      <c r="K961" s="94" t="s">
        <v>1071</v>
      </c>
      <c r="L961" s="116">
        <f>VLOOKUP(B:B,[2]販促物単価マスタ202505!A:C,3,FALSE)</f>
        <v>4.1145500000000004</v>
      </c>
      <c r="M961" s="115">
        <f t="shared" si="14"/>
        <v>92951.799050000001</v>
      </c>
      <c r="O961" s="104"/>
      <c r="P961" s="105"/>
      <c r="Q961"/>
    </row>
    <row r="962" spans="1:17" ht="18">
      <c r="A962" s="112">
        <v>20250500020</v>
      </c>
      <c r="B962" s="113">
        <f>VLOOKUP(A:A,[2]振替CD変換!B:C,2,FALSE)</f>
        <v>20250500020</v>
      </c>
      <c r="C962" s="112" t="s">
        <v>877</v>
      </c>
      <c r="D962" s="112" t="s">
        <v>1483</v>
      </c>
      <c r="E962" s="112" t="s">
        <v>882</v>
      </c>
      <c r="F962" s="112" t="s">
        <v>1069</v>
      </c>
      <c r="G962" s="114">
        <v>1129</v>
      </c>
      <c r="H962" s="94" t="s">
        <v>1070</v>
      </c>
      <c r="I962" s="94">
        <v>6</v>
      </c>
      <c r="J962" s="94" t="s">
        <v>1071</v>
      </c>
      <c r="K962" s="94" t="s">
        <v>1071</v>
      </c>
      <c r="L962" s="116">
        <f>VLOOKUP(B:B,[2]販促物単価マスタ202505!A:C,3,FALSE)</f>
        <v>5.8590833333333334</v>
      </c>
      <c r="M962" s="115">
        <f t="shared" ref="M962:M1025" si="15">G962*L962</f>
        <v>6614.9050833333331</v>
      </c>
      <c r="O962" s="104"/>
      <c r="P962" s="105"/>
      <c r="Q962"/>
    </row>
    <row r="963" spans="1:17" ht="18">
      <c r="A963" s="112">
        <v>20250500021</v>
      </c>
      <c r="B963" s="113">
        <f>VLOOKUP(A:A,[2]振替CD変換!B:C,2,FALSE)</f>
        <v>20250500021</v>
      </c>
      <c r="C963" s="112" t="s">
        <v>877</v>
      </c>
      <c r="D963" s="112" t="s">
        <v>1484</v>
      </c>
      <c r="E963" s="112" t="s">
        <v>882</v>
      </c>
      <c r="F963" s="112" t="s">
        <v>1069</v>
      </c>
      <c r="G963" s="114">
        <v>16763</v>
      </c>
      <c r="H963" s="94" t="s">
        <v>1070</v>
      </c>
      <c r="I963" s="94">
        <v>6</v>
      </c>
      <c r="J963" s="94" t="s">
        <v>1071</v>
      </c>
      <c r="K963" s="94" t="s">
        <v>1071</v>
      </c>
      <c r="L963" s="116">
        <f>VLOOKUP(B:B,[2]販促物単価マスタ202505!A:C,3,FALSE)</f>
        <v>5.8590833333333334</v>
      </c>
      <c r="M963" s="115">
        <f t="shared" si="15"/>
        <v>98215.813916666666</v>
      </c>
      <c r="O963" s="104"/>
      <c r="P963" s="105"/>
      <c r="Q963"/>
    </row>
    <row r="964" spans="1:17" ht="18">
      <c r="A964" s="112">
        <v>20250500023</v>
      </c>
      <c r="B964" s="113">
        <f>VLOOKUP(A:A,[2]振替CD変換!B:C,2,FALSE)</f>
        <v>20250500023</v>
      </c>
      <c r="C964" s="112" t="s">
        <v>877</v>
      </c>
      <c r="D964" s="112" t="s">
        <v>1485</v>
      </c>
      <c r="E964" s="112" t="s">
        <v>882</v>
      </c>
      <c r="F964" s="112" t="s">
        <v>1069</v>
      </c>
      <c r="G964" s="114">
        <v>26877</v>
      </c>
      <c r="H964" s="94" t="s">
        <v>1070</v>
      </c>
      <c r="I964" s="94">
        <v>6</v>
      </c>
      <c r="J964" s="94" t="s">
        <v>1071</v>
      </c>
      <c r="K964" s="94" t="s">
        <v>1071</v>
      </c>
      <c r="L964" s="116">
        <f>VLOOKUP(B:B,[2]販促物単価マスタ202505!A:C,3,FALSE)</f>
        <v>2.85</v>
      </c>
      <c r="M964" s="115">
        <f t="shared" si="15"/>
        <v>76599.45</v>
      </c>
      <c r="O964" s="104"/>
      <c r="P964" s="105"/>
      <c r="Q964"/>
    </row>
    <row r="965" spans="1:17" ht="18" hidden="1">
      <c r="A965" s="112">
        <v>20110100011</v>
      </c>
      <c r="B965" s="113">
        <f>VLOOKUP(A:A,[2]振替CD変換!B:C,2,FALSE)</f>
        <v>20110100011</v>
      </c>
      <c r="C965" s="112" t="s">
        <v>879</v>
      </c>
      <c r="D965" s="112" t="s">
        <v>571</v>
      </c>
      <c r="E965" s="112" t="s">
        <v>882</v>
      </c>
      <c r="F965" s="112" t="s">
        <v>868</v>
      </c>
      <c r="G965" s="114">
        <v>149</v>
      </c>
      <c r="H965" s="94" t="s">
        <v>869</v>
      </c>
      <c r="I965" s="94">
        <v>2</v>
      </c>
      <c r="J965" s="94" t="s">
        <v>1066</v>
      </c>
      <c r="K965" s="94" t="s">
        <v>869</v>
      </c>
      <c r="M965" s="115">
        <f t="shared" si="15"/>
        <v>0</v>
      </c>
      <c r="O965" s="104" t="s">
        <v>871</v>
      </c>
      <c r="P965" s="105"/>
      <c r="Q965"/>
    </row>
    <row r="966" spans="1:17" ht="18" hidden="1">
      <c r="A966" s="112">
        <v>20110100012</v>
      </c>
      <c r="B966" s="113">
        <f>VLOOKUP(A:A,[2]振替CD変換!B:C,2,FALSE)</f>
        <v>20110100012</v>
      </c>
      <c r="C966" s="112" t="s">
        <v>879</v>
      </c>
      <c r="D966" s="112" t="s">
        <v>572</v>
      </c>
      <c r="E966" s="112" t="s">
        <v>882</v>
      </c>
      <c r="F966" s="112" t="s">
        <v>868</v>
      </c>
      <c r="G966" s="114">
        <v>2001</v>
      </c>
      <c r="H966" s="94" t="s">
        <v>869</v>
      </c>
      <c r="I966" s="94">
        <v>2</v>
      </c>
      <c r="J966" s="94" t="s">
        <v>1066</v>
      </c>
      <c r="K966" s="94" t="s">
        <v>869</v>
      </c>
      <c r="M966" s="115">
        <f t="shared" si="15"/>
        <v>0</v>
      </c>
      <c r="O966" s="104" t="s">
        <v>871</v>
      </c>
      <c r="P966" s="105"/>
      <c r="Q966"/>
    </row>
    <row r="967" spans="1:17" ht="18">
      <c r="A967" s="112">
        <v>20110300010</v>
      </c>
      <c r="B967" s="113">
        <f>VLOOKUP(A:A,[2]振替CD変換!B:C,2,FALSE)</f>
        <v>20110300010</v>
      </c>
      <c r="C967" s="112" t="s">
        <v>879</v>
      </c>
      <c r="D967" s="112" t="s">
        <v>1075</v>
      </c>
      <c r="E967" s="112" t="s">
        <v>1076</v>
      </c>
      <c r="F967" s="112" t="s">
        <v>934</v>
      </c>
      <c r="G967" s="114">
        <v>13444</v>
      </c>
      <c r="H967" s="94" t="s">
        <v>1070</v>
      </c>
      <c r="I967" s="94">
        <v>6</v>
      </c>
      <c r="J967" s="94" t="s">
        <v>1071</v>
      </c>
      <c r="K967" s="94" t="s">
        <v>1071</v>
      </c>
      <c r="L967" s="116">
        <f>VLOOKUP(B:B,[2]販促物単価マスタ202505!A:C,3,FALSE)</f>
        <v>4.4000000000000004</v>
      </c>
      <c r="M967" s="115">
        <f t="shared" si="15"/>
        <v>59153.600000000006</v>
      </c>
      <c r="O967" s="104"/>
      <c r="P967" s="105"/>
      <c r="Q967"/>
    </row>
    <row r="968" spans="1:17" ht="18" hidden="1">
      <c r="A968" s="112">
        <v>20170300006</v>
      </c>
      <c r="B968" s="113">
        <f>VLOOKUP(A:A,[2]振替CD変換!B:C,2,FALSE)</f>
        <v>20170300006</v>
      </c>
      <c r="C968" s="112" t="s">
        <v>879</v>
      </c>
      <c r="D968" s="112" t="s">
        <v>643</v>
      </c>
      <c r="E968" s="112" t="s">
        <v>882</v>
      </c>
      <c r="F968" s="112" t="s">
        <v>900</v>
      </c>
      <c r="G968" s="114">
        <v>162</v>
      </c>
      <c r="H968" s="94" t="s">
        <v>869</v>
      </c>
      <c r="I968" s="94">
        <v>3</v>
      </c>
      <c r="J968" s="94" t="s">
        <v>901</v>
      </c>
      <c r="K968" s="94" t="s">
        <v>869</v>
      </c>
      <c r="M968" s="115">
        <f t="shared" si="15"/>
        <v>0</v>
      </c>
      <c r="O968" s="104" t="s">
        <v>871</v>
      </c>
      <c r="P968" s="105"/>
      <c r="Q968"/>
    </row>
    <row r="969" spans="1:17" ht="18" hidden="1">
      <c r="A969" s="112">
        <v>20170300007</v>
      </c>
      <c r="B969" s="113">
        <f>VLOOKUP(A:A,[2]振替CD変換!B:C,2,FALSE)</f>
        <v>20170300007</v>
      </c>
      <c r="C969" s="112" t="s">
        <v>879</v>
      </c>
      <c r="D969" s="112" t="s">
        <v>644</v>
      </c>
      <c r="E969" s="112" t="s">
        <v>882</v>
      </c>
      <c r="F969" s="112" t="s">
        <v>900</v>
      </c>
      <c r="G969" s="114">
        <v>312</v>
      </c>
      <c r="H969" s="94" t="s">
        <v>869</v>
      </c>
      <c r="I969" s="94">
        <v>3</v>
      </c>
      <c r="J969" s="94" t="s">
        <v>901</v>
      </c>
      <c r="K969" s="94" t="s">
        <v>869</v>
      </c>
      <c r="M969" s="115">
        <f t="shared" si="15"/>
        <v>0</v>
      </c>
      <c r="O969" s="104" t="s">
        <v>871</v>
      </c>
      <c r="P969" s="105"/>
      <c r="Q969"/>
    </row>
    <row r="970" spans="1:17" ht="18" hidden="1">
      <c r="A970" s="112">
        <v>20170300008</v>
      </c>
      <c r="B970" s="113">
        <f>VLOOKUP(A:A,[2]振替CD変換!B:C,2,FALSE)</f>
        <v>20170300008</v>
      </c>
      <c r="C970" s="112" t="s">
        <v>879</v>
      </c>
      <c r="D970" s="112" t="s">
        <v>645</v>
      </c>
      <c r="E970" s="112" t="s">
        <v>882</v>
      </c>
      <c r="F970" s="112" t="s">
        <v>900</v>
      </c>
      <c r="G970" s="114">
        <v>195</v>
      </c>
      <c r="H970" s="94" t="s">
        <v>869</v>
      </c>
      <c r="I970" s="94">
        <v>1</v>
      </c>
      <c r="J970" s="94" t="s">
        <v>870</v>
      </c>
      <c r="K970" s="94" t="s">
        <v>869</v>
      </c>
      <c r="M970" s="115">
        <f t="shared" si="15"/>
        <v>0</v>
      </c>
      <c r="O970" s="104" t="s">
        <v>871</v>
      </c>
      <c r="P970" s="105"/>
      <c r="Q970"/>
    </row>
    <row r="971" spans="1:17" ht="18" hidden="1">
      <c r="A971" s="112">
        <v>20170300010</v>
      </c>
      <c r="B971" s="113">
        <f>VLOOKUP(A:A,[2]振替CD変換!B:C,2,FALSE)</f>
        <v>20170300010</v>
      </c>
      <c r="C971" s="112" t="s">
        <v>879</v>
      </c>
      <c r="D971" s="112" t="s">
        <v>647</v>
      </c>
      <c r="E971" s="112" t="s">
        <v>882</v>
      </c>
      <c r="F971" s="112" t="s">
        <v>868</v>
      </c>
      <c r="G971" s="114">
        <v>353</v>
      </c>
      <c r="H971" s="94" t="s">
        <v>869</v>
      </c>
      <c r="I971" s="94">
        <v>1</v>
      </c>
      <c r="J971" s="94" t="s">
        <v>870</v>
      </c>
      <c r="K971" s="94" t="s">
        <v>869</v>
      </c>
      <c r="M971" s="115">
        <f t="shared" si="15"/>
        <v>0</v>
      </c>
      <c r="O971" s="104" t="s">
        <v>871</v>
      </c>
      <c r="P971" s="105"/>
      <c r="Q971"/>
    </row>
    <row r="972" spans="1:17" ht="18" hidden="1">
      <c r="A972" s="112">
        <v>20170400002</v>
      </c>
      <c r="B972" s="113">
        <f>VLOOKUP(A:A,[2]振替CD変換!B:C,2,FALSE)</f>
        <v>20170400002</v>
      </c>
      <c r="C972" s="112" t="s">
        <v>879</v>
      </c>
      <c r="D972" s="112" t="s">
        <v>649</v>
      </c>
      <c r="E972" s="112" t="s">
        <v>1143</v>
      </c>
      <c r="F972" s="112" t="s">
        <v>907</v>
      </c>
      <c r="G972" s="114">
        <v>560</v>
      </c>
      <c r="H972" s="94" t="s">
        <v>869</v>
      </c>
      <c r="I972" s="94">
        <v>1</v>
      </c>
      <c r="J972" s="94" t="s">
        <v>870</v>
      </c>
      <c r="K972" s="94" t="s">
        <v>869</v>
      </c>
      <c r="M972" s="115">
        <f t="shared" si="15"/>
        <v>0</v>
      </c>
      <c r="O972" s="104" t="s">
        <v>871</v>
      </c>
      <c r="P972" s="105"/>
      <c r="Q972"/>
    </row>
    <row r="973" spans="1:17" ht="18" hidden="1">
      <c r="A973" s="112">
        <v>20170400005</v>
      </c>
      <c r="B973" s="113">
        <f>VLOOKUP(A:A,[2]振替CD変換!B:C,2,FALSE)</f>
        <v>20170400005</v>
      </c>
      <c r="C973" s="112" t="s">
        <v>879</v>
      </c>
      <c r="D973" s="112" t="s">
        <v>361</v>
      </c>
      <c r="E973" s="112" t="s">
        <v>1144</v>
      </c>
      <c r="F973" s="112" t="s">
        <v>907</v>
      </c>
      <c r="G973" s="114">
        <v>84</v>
      </c>
      <c r="H973" s="94" t="s">
        <v>869</v>
      </c>
      <c r="I973" s="94">
        <v>1</v>
      </c>
      <c r="J973" s="94" t="s">
        <v>870</v>
      </c>
      <c r="K973" s="94" t="s">
        <v>869</v>
      </c>
      <c r="M973" s="115">
        <f t="shared" si="15"/>
        <v>0</v>
      </c>
      <c r="O973" s="104" t="s">
        <v>871</v>
      </c>
      <c r="P973" s="105"/>
      <c r="Q973"/>
    </row>
    <row r="974" spans="1:17" ht="18" hidden="1">
      <c r="A974" s="112">
        <v>20170400006</v>
      </c>
      <c r="B974" s="113">
        <f>VLOOKUP(A:A,[2]振替CD変換!B:C,2,FALSE)</f>
        <v>20170400006</v>
      </c>
      <c r="C974" s="112" t="s">
        <v>879</v>
      </c>
      <c r="D974" s="112" t="s">
        <v>796</v>
      </c>
      <c r="E974" s="112" t="s">
        <v>1145</v>
      </c>
      <c r="F974" s="112" t="s">
        <v>907</v>
      </c>
      <c r="G974" s="114">
        <v>10533</v>
      </c>
      <c r="H974" s="94" t="s">
        <v>869</v>
      </c>
      <c r="I974" s="94">
        <v>1</v>
      </c>
      <c r="J974" s="94" t="s">
        <v>870</v>
      </c>
      <c r="K974" s="94" t="s">
        <v>869</v>
      </c>
      <c r="M974" s="115">
        <f t="shared" si="15"/>
        <v>0</v>
      </c>
      <c r="O974" s="104" t="s">
        <v>871</v>
      </c>
      <c r="P974" s="105"/>
      <c r="Q974"/>
    </row>
    <row r="975" spans="1:17" ht="18" hidden="1">
      <c r="A975" s="112">
        <v>20170400009</v>
      </c>
      <c r="B975" s="113">
        <f>VLOOKUP(A:A,[2]振替CD変換!B:C,2,FALSE)</f>
        <v>20170400009</v>
      </c>
      <c r="C975" s="112" t="s">
        <v>879</v>
      </c>
      <c r="D975" s="112" t="s">
        <v>797</v>
      </c>
      <c r="E975" s="112" t="s">
        <v>1145</v>
      </c>
      <c r="F975" s="112" t="s">
        <v>907</v>
      </c>
      <c r="G975" s="114">
        <v>1441</v>
      </c>
      <c r="H975" s="94" t="s">
        <v>869</v>
      </c>
      <c r="I975" s="94">
        <v>1</v>
      </c>
      <c r="J975" s="94" t="s">
        <v>870</v>
      </c>
      <c r="K975" s="94" t="s">
        <v>869</v>
      </c>
      <c r="M975" s="115">
        <f t="shared" si="15"/>
        <v>0</v>
      </c>
      <c r="O975" s="104" t="s">
        <v>871</v>
      </c>
      <c r="P975" s="105"/>
      <c r="Q975"/>
    </row>
    <row r="976" spans="1:17" ht="18" hidden="1">
      <c r="A976" s="112">
        <v>20170500008</v>
      </c>
      <c r="B976" s="113">
        <f>VLOOKUP(A:A,[2]振替CD変換!B:C,2,FALSE)</f>
        <v>20170500008</v>
      </c>
      <c r="C976" s="112" t="s">
        <v>879</v>
      </c>
      <c r="D976" s="112" t="s">
        <v>651</v>
      </c>
      <c r="E976" s="112" t="s">
        <v>882</v>
      </c>
      <c r="F976" s="112" t="s">
        <v>900</v>
      </c>
      <c r="G976" s="114">
        <v>282</v>
      </c>
      <c r="H976" s="94" t="s">
        <v>869</v>
      </c>
      <c r="I976" s="94">
        <v>3</v>
      </c>
      <c r="J976" s="94" t="s">
        <v>901</v>
      </c>
      <c r="K976" s="94" t="s">
        <v>869</v>
      </c>
      <c r="M976" s="115">
        <f t="shared" si="15"/>
        <v>0</v>
      </c>
      <c r="O976" s="104" t="s">
        <v>871</v>
      </c>
      <c r="P976" s="105"/>
      <c r="Q976"/>
    </row>
    <row r="977" spans="1:17" ht="18" hidden="1">
      <c r="A977" s="112">
        <v>20171000004</v>
      </c>
      <c r="B977" s="113">
        <f>VLOOKUP(A:A,[2]振替CD変換!B:C,2,FALSE)</f>
        <v>20171000004</v>
      </c>
      <c r="C977" s="112" t="s">
        <v>879</v>
      </c>
      <c r="D977" s="112" t="s">
        <v>799</v>
      </c>
      <c r="E977" s="112" t="s">
        <v>1145</v>
      </c>
      <c r="F977" s="112" t="s">
        <v>907</v>
      </c>
      <c r="G977" s="114">
        <v>3751</v>
      </c>
      <c r="H977" s="94" t="s">
        <v>869</v>
      </c>
      <c r="I977" s="94">
        <v>1</v>
      </c>
      <c r="J977" s="94" t="s">
        <v>870</v>
      </c>
      <c r="K977" s="94" t="s">
        <v>869</v>
      </c>
      <c r="M977" s="115">
        <f t="shared" si="15"/>
        <v>0</v>
      </c>
      <c r="O977" s="104" t="s">
        <v>871</v>
      </c>
      <c r="P977" s="105"/>
      <c r="Q977"/>
    </row>
    <row r="978" spans="1:17" ht="18" hidden="1">
      <c r="A978" s="112">
        <v>20180100007</v>
      </c>
      <c r="B978" s="113">
        <f>VLOOKUP(A:A,[2]振替CD変換!B:C,2,FALSE)</f>
        <v>20180100007</v>
      </c>
      <c r="C978" s="112" t="s">
        <v>879</v>
      </c>
      <c r="D978" s="112" t="s">
        <v>657</v>
      </c>
      <c r="E978" s="112" t="s">
        <v>882</v>
      </c>
      <c r="F978" s="112" t="s">
        <v>907</v>
      </c>
      <c r="G978" s="114">
        <v>588</v>
      </c>
      <c r="H978" s="94" t="s">
        <v>1070</v>
      </c>
      <c r="I978" s="94">
        <v>1</v>
      </c>
      <c r="J978" s="94" t="s">
        <v>870</v>
      </c>
      <c r="K978" s="94" t="s">
        <v>869</v>
      </c>
      <c r="M978" s="115">
        <f t="shared" si="15"/>
        <v>0</v>
      </c>
      <c r="O978" s="104" t="s">
        <v>871</v>
      </c>
      <c r="P978" s="105"/>
      <c r="Q978"/>
    </row>
    <row r="979" spans="1:17" ht="18" hidden="1">
      <c r="A979" s="112">
        <v>20180100008</v>
      </c>
      <c r="B979" s="113">
        <f>VLOOKUP(A:A,[2]振替CD変換!B:C,2,FALSE)</f>
        <v>20180100008</v>
      </c>
      <c r="C979" s="112" t="s">
        <v>879</v>
      </c>
      <c r="D979" s="112" t="s">
        <v>658</v>
      </c>
      <c r="E979" s="112" t="s">
        <v>882</v>
      </c>
      <c r="F979" s="112" t="s">
        <v>907</v>
      </c>
      <c r="G979" s="114">
        <v>489</v>
      </c>
      <c r="H979" s="94" t="s">
        <v>1070</v>
      </c>
      <c r="I979" s="94">
        <v>1</v>
      </c>
      <c r="J979" s="94" t="s">
        <v>870</v>
      </c>
      <c r="K979" s="94" t="s">
        <v>869</v>
      </c>
      <c r="M979" s="115">
        <f t="shared" si="15"/>
        <v>0</v>
      </c>
      <c r="O979" s="104" t="s">
        <v>871</v>
      </c>
      <c r="P979" s="105"/>
      <c r="Q979"/>
    </row>
    <row r="980" spans="1:17" ht="18" hidden="1">
      <c r="A980" s="112">
        <v>20180100009</v>
      </c>
      <c r="B980" s="113">
        <f>VLOOKUP(A:A,[2]振替CD変換!B:C,2,FALSE)</f>
        <v>20180100009</v>
      </c>
      <c r="C980" s="112" t="s">
        <v>879</v>
      </c>
      <c r="D980" s="112" t="s">
        <v>659</v>
      </c>
      <c r="E980" s="112" t="s">
        <v>882</v>
      </c>
      <c r="F980" s="112" t="s">
        <v>907</v>
      </c>
      <c r="G980" s="114">
        <v>1431</v>
      </c>
      <c r="H980" s="94" t="s">
        <v>1070</v>
      </c>
      <c r="I980" s="94">
        <v>1</v>
      </c>
      <c r="J980" s="94" t="s">
        <v>870</v>
      </c>
      <c r="K980" s="94" t="s">
        <v>869</v>
      </c>
      <c r="M980" s="115">
        <f t="shared" si="15"/>
        <v>0</v>
      </c>
      <c r="O980" s="104" t="s">
        <v>871</v>
      </c>
      <c r="P980" s="105"/>
      <c r="Q980"/>
    </row>
    <row r="981" spans="1:17" ht="18" hidden="1">
      <c r="A981" s="112">
        <v>20180200006</v>
      </c>
      <c r="B981" s="113">
        <f>VLOOKUP(A:A,[2]振替CD変換!B:C,2,FALSE)</f>
        <v>20180200006</v>
      </c>
      <c r="C981" s="112" t="s">
        <v>879</v>
      </c>
      <c r="D981" s="112" t="s">
        <v>660</v>
      </c>
      <c r="E981" s="112" t="s">
        <v>1143</v>
      </c>
      <c r="F981" s="112" t="s">
        <v>907</v>
      </c>
      <c r="G981" s="114">
        <v>567</v>
      </c>
      <c r="H981" s="94" t="s">
        <v>869</v>
      </c>
      <c r="I981" s="94">
        <v>1</v>
      </c>
      <c r="J981" s="94" t="s">
        <v>870</v>
      </c>
      <c r="K981" s="94" t="s">
        <v>869</v>
      </c>
      <c r="M981" s="115">
        <f t="shared" si="15"/>
        <v>0</v>
      </c>
      <c r="O981" s="104" t="s">
        <v>871</v>
      </c>
      <c r="P981" s="105"/>
      <c r="Q981"/>
    </row>
    <row r="982" spans="1:17" ht="18">
      <c r="A982" s="112">
        <v>20180200009</v>
      </c>
      <c r="B982" s="113">
        <f>VLOOKUP(A:A,[2]振替CD変換!B:C,2,FALSE)</f>
        <v>20180200009</v>
      </c>
      <c r="C982" s="112" t="s">
        <v>879</v>
      </c>
      <c r="D982" s="112" t="s">
        <v>1300</v>
      </c>
      <c r="E982" s="112" t="s">
        <v>882</v>
      </c>
      <c r="F982" s="112" t="s">
        <v>1069</v>
      </c>
      <c r="G982" s="114">
        <v>241</v>
      </c>
      <c r="H982" s="94" t="s">
        <v>1070</v>
      </c>
      <c r="I982" s="94">
        <v>6</v>
      </c>
      <c r="J982" s="94" t="s">
        <v>1071</v>
      </c>
      <c r="K982" s="94" t="s">
        <v>1071</v>
      </c>
      <c r="L982" s="116">
        <f>VLOOKUP(B:B,[2]販促物単価マスタ202505!A:C,3,FALSE)</f>
        <v>3.5</v>
      </c>
      <c r="M982" s="115">
        <f t="shared" si="15"/>
        <v>843.5</v>
      </c>
      <c r="O982" s="104"/>
      <c r="P982" s="105"/>
      <c r="Q982"/>
    </row>
    <row r="983" spans="1:17" ht="18" hidden="1">
      <c r="A983" s="112">
        <v>20180200045</v>
      </c>
      <c r="B983" s="113">
        <f>VLOOKUP(A:A,[2]振替CD変換!B:C,2,FALSE)</f>
        <v>20180200045</v>
      </c>
      <c r="C983" s="112" t="s">
        <v>879</v>
      </c>
      <c r="D983" s="112" t="s">
        <v>662</v>
      </c>
      <c r="E983" s="112" t="s">
        <v>882</v>
      </c>
      <c r="F983" s="112" t="s">
        <v>900</v>
      </c>
      <c r="G983" s="114">
        <v>175</v>
      </c>
      <c r="H983" s="94" t="s">
        <v>869</v>
      </c>
      <c r="I983" s="94">
        <v>3</v>
      </c>
      <c r="J983" s="94" t="s">
        <v>901</v>
      </c>
      <c r="K983" s="94" t="s">
        <v>869</v>
      </c>
      <c r="M983" s="115">
        <f t="shared" si="15"/>
        <v>0</v>
      </c>
      <c r="O983" s="104" t="s">
        <v>871</v>
      </c>
      <c r="P983" s="105"/>
      <c r="Q983"/>
    </row>
    <row r="984" spans="1:17" ht="18" hidden="1">
      <c r="A984" s="112">
        <v>20180200096</v>
      </c>
      <c r="B984" s="113">
        <f>VLOOKUP(A:A,[2]振替CD変換!B:C,2,FALSE)</f>
        <v>20180200096</v>
      </c>
      <c r="C984" s="112" t="s">
        <v>879</v>
      </c>
      <c r="D984" s="112" t="s">
        <v>664</v>
      </c>
      <c r="E984" s="112" t="s">
        <v>882</v>
      </c>
      <c r="F984" s="112" t="s">
        <v>900</v>
      </c>
      <c r="G984" s="114">
        <v>307</v>
      </c>
      <c r="H984" s="94" t="s">
        <v>869</v>
      </c>
      <c r="I984" s="94">
        <v>3</v>
      </c>
      <c r="J984" s="94" t="s">
        <v>901</v>
      </c>
      <c r="K984" s="94" t="s">
        <v>869</v>
      </c>
      <c r="M984" s="115">
        <f t="shared" si="15"/>
        <v>0</v>
      </c>
      <c r="O984" s="104" t="s">
        <v>871</v>
      </c>
      <c r="P984" s="105"/>
      <c r="Q984"/>
    </row>
    <row r="985" spans="1:17" ht="18" hidden="1">
      <c r="A985" s="112">
        <v>20180300016</v>
      </c>
      <c r="B985" s="113">
        <f>VLOOKUP(A:A,[2]振替CD変換!B:C,2,FALSE)</f>
        <v>20180300016</v>
      </c>
      <c r="C985" s="112" t="s">
        <v>879</v>
      </c>
      <c r="D985" s="112" t="s">
        <v>665</v>
      </c>
      <c r="E985" s="112" t="s">
        <v>1167</v>
      </c>
      <c r="F985" s="112" t="s">
        <v>868</v>
      </c>
      <c r="G985" s="114">
        <v>178</v>
      </c>
      <c r="H985" s="94" t="s">
        <v>869</v>
      </c>
      <c r="I985" s="94">
        <v>3</v>
      </c>
      <c r="J985" s="94" t="s">
        <v>901</v>
      </c>
      <c r="K985" s="94" t="s">
        <v>869</v>
      </c>
      <c r="M985" s="115">
        <f t="shared" si="15"/>
        <v>0</v>
      </c>
      <c r="O985" s="104" t="s">
        <v>871</v>
      </c>
      <c r="P985" s="105"/>
      <c r="Q985"/>
    </row>
    <row r="986" spans="1:17" ht="18" hidden="1">
      <c r="A986" s="112">
        <v>20180300017</v>
      </c>
      <c r="B986" s="113">
        <f>VLOOKUP(A:A,[2]振替CD変換!B:C,2,FALSE)</f>
        <v>20180300017</v>
      </c>
      <c r="C986" s="112" t="s">
        <v>879</v>
      </c>
      <c r="D986" s="112" t="s">
        <v>666</v>
      </c>
      <c r="E986" s="112" t="s">
        <v>1167</v>
      </c>
      <c r="F986" s="112" t="s">
        <v>868</v>
      </c>
      <c r="G986" s="114">
        <v>162</v>
      </c>
      <c r="H986" s="94" t="s">
        <v>869</v>
      </c>
      <c r="I986" s="94">
        <v>3</v>
      </c>
      <c r="J986" s="94" t="s">
        <v>901</v>
      </c>
      <c r="K986" s="94" t="s">
        <v>869</v>
      </c>
      <c r="M986" s="115">
        <f t="shared" si="15"/>
        <v>0</v>
      </c>
      <c r="O986" s="104" t="s">
        <v>871</v>
      </c>
      <c r="P986" s="105"/>
      <c r="Q986"/>
    </row>
    <row r="987" spans="1:17" ht="18" hidden="1">
      <c r="A987" s="112">
        <v>20180300018</v>
      </c>
      <c r="B987" s="113">
        <f>VLOOKUP(A:A,[2]振替CD変換!B:C,2,FALSE)</f>
        <v>20180300018</v>
      </c>
      <c r="C987" s="112" t="s">
        <v>879</v>
      </c>
      <c r="D987" s="112" t="s">
        <v>667</v>
      </c>
      <c r="E987" s="112" t="s">
        <v>1167</v>
      </c>
      <c r="F987" s="112" t="s">
        <v>868</v>
      </c>
      <c r="G987" s="114">
        <v>160</v>
      </c>
      <c r="H987" s="94" t="s">
        <v>869</v>
      </c>
      <c r="I987" s="94">
        <v>3</v>
      </c>
      <c r="J987" s="94" t="s">
        <v>901</v>
      </c>
      <c r="K987" s="94" t="s">
        <v>869</v>
      </c>
      <c r="M987" s="115">
        <f t="shared" si="15"/>
        <v>0</v>
      </c>
      <c r="O987" s="104" t="s">
        <v>871</v>
      </c>
      <c r="P987" s="105"/>
      <c r="Q987"/>
    </row>
    <row r="988" spans="1:17" ht="18" hidden="1">
      <c r="A988" s="112">
        <v>20180300019</v>
      </c>
      <c r="B988" s="113">
        <f>VLOOKUP(A:A,[2]振替CD変換!B:C,2,FALSE)</f>
        <v>20180300019</v>
      </c>
      <c r="C988" s="112" t="s">
        <v>879</v>
      </c>
      <c r="D988" s="112" t="s">
        <v>668</v>
      </c>
      <c r="E988" s="112" t="s">
        <v>1167</v>
      </c>
      <c r="F988" s="112" t="s">
        <v>868</v>
      </c>
      <c r="G988" s="114">
        <v>107</v>
      </c>
      <c r="H988" s="94" t="s">
        <v>869</v>
      </c>
      <c r="I988" s="94">
        <v>3</v>
      </c>
      <c r="J988" s="94" t="s">
        <v>901</v>
      </c>
      <c r="K988" s="94" t="s">
        <v>869</v>
      </c>
      <c r="M988" s="115">
        <f t="shared" si="15"/>
        <v>0</v>
      </c>
      <c r="O988" s="104" t="s">
        <v>871</v>
      </c>
      <c r="P988" s="105"/>
      <c r="Q988"/>
    </row>
    <row r="989" spans="1:17" ht="18" hidden="1">
      <c r="A989" s="112">
        <v>20180500120</v>
      </c>
      <c r="B989" s="113">
        <f>VLOOKUP(A:A,[2]振替CD変換!B:C,2,FALSE)</f>
        <v>20180500120</v>
      </c>
      <c r="C989" s="112" t="s">
        <v>879</v>
      </c>
      <c r="D989" s="112" t="s">
        <v>671</v>
      </c>
      <c r="E989" s="112" t="s">
        <v>882</v>
      </c>
      <c r="F989" s="112" t="s">
        <v>900</v>
      </c>
      <c r="G989" s="114">
        <v>381</v>
      </c>
      <c r="H989" s="94" t="s">
        <v>869</v>
      </c>
      <c r="I989" s="94">
        <v>3</v>
      </c>
      <c r="J989" s="94" t="s">
        <v>901</v>
      </c>
      <c r="K989" s="94" t="s">
        <v>869</v>
      </c>
      <c r="M989" s="115">
        <f t="shared" si="15"/>
        <v>0</v>
      </c>
      <c r="O989" s="104" t="s">
        <v>871</v>
      </c>
      <c r="P989" s="105"/>
      <c r="Q989"/>
    </row>
    <row r="990" spans="1:17" ht="18">
      <c r="A990" s="112">
        <v>20190600053</v>
      </c>
      <c r="B990" s="113">
        <f>VLOOKUP(A:A,[2]振替CD変換!B:C,2,FALSE)</f>
        <v>20190600053</v>
      </c>
      <c r="C990" s="112" t="s">
        <v>879</v>
      </c>
      <c r="D990" s="112" t="s">
        <v>1301</v>
      </c>
      <c r="E990" s="112" t="s">
        <v>882</v>
      </c>
      <c r="F990" s="112" t="s">
        <v>1069</v>
      </c>
      <c r="G990" s="114">
        <v>1140</v>
      </c>
      <c r="H990" s="94" t="s">
        <v>1070</v>
      </c>
      <c r="I990" s="94">
        <v>6</v>
      </c>
      <c r="J990" s="94" t="s">
        <v>1071</v>
      </c>
      <c r="K990" s="94" t="s">
        <v>1071</v>
      </c>
      <c r="L990" s="116">
        <f>VLOOKUP(B:B,[2]販促物単価マスタ202505!A:C,3,FALSE)</f>
        <v>6.12</v>
      </c>
      <c r="M990" s="115">
        <f t="shared" si="15"/>
        <v>6976.8</v>
      </c>
      <c r="O990" s="104"/>
      <c r="P990" s="105"/>
      <c r="Q990"/>
    </row>
    <row r="991" spans="1:17" ht="18">
      <c r="A991" s="112">
        <v>20190600054</v>
      </c>
      <c r="B991" s="113">
        <f>VLOOKUP(A:A,[2]振替CD変換!B:C,2,FALSE)</f>
        <v>20190600054</v>
      </c>
      <c r="C991" s="112" t="s">
        <v>879</v>
      </c>
      <c r="D991" s="112" t="s">
        <v>1302</v>
      </c>
      <c r="E991" s="112" t="s">
        <v>882</v>
      </c>
      <c r="F991" s="112" t="s">
        <v>1069</v>
      </c>
      <c r="G991" s="114">
        <v>462</v>
      </c>
      <c r="H991" s="94" t="s">
        <v>1070</v>
      </c>
      <c r="I991" s="94">
        <v>6</v>
      </c>
      <c r="J991" s="94" t="s">
        <v>1071</v>
      </c>
      <c r="K991" s="94" t="s">
        <v>1071</v>
      </c>
      <c r="L991" s="116">
        <f>VLOOKUP(B:B,[2]販促物単価マスタ202505!A:C,3,FALSE)</f>
        <v>7.02</v>
      </c>
      <c r="M991" s="115">
        <f t="shared" si="15"/>
        <v>3243.24</v>
      </c>
      <c r="O991" s="104"/>
      <c r="P991" s="105"/>
      <c r="Q991"/>
    </row>
    <row r="992" spans="1:17" ht="18">
      <c r="A992" s="112">
        <v>20190600055</v>
      </c>
      <c r="B992" s="113">
        <f>VLOOKUP(A:A,[2]振替CD変換!B:C,2,FALSE)</f>
        <v>20190600055</v>
      </c>
      <c r="C992" s="112" t="s">
        <v>879</v>
      </c>
      <c r="D992" s="112" t="s">
        <v>1303</v>
      </c>
      <c r="E992" s="112" t="s">
        <v>882</v>
      </c>
      <c r="F992" s="112" t="s">
        <v>1069</v>
      </c>
      <c r="G992" s="114">
        <v>294</v>
      </c>
      <c r="H992" s="94" t="s">
        <v>1070</v>
      </c>
      <c r="I992" s="94">
        <v>6</v>
      </c>
      <c r="J992" s="94" t="s">
        <v>1071</v>
      </c>
      <c r="K992" s="94" t="s">
        <v>1071</v>
      </c>
      <c r="L992" s="116">
        <f>VLOOKUP(B:B,[2]販促物単価マスタ202505!A:C,3,FALSE)</f>
        <v>7.02</v>
      </c>
      <c r="M992" s="115">
        <f t="shared" si="15"/>
        <v>2063.8799999999997</v>
      </c>
      <c r="O992" s="104"/>
      <c r="P992" s="105"/>
      <c r="Q992"/>
    </row>
    <row r="993" spans="1:17" ht="18">
      <c r="A993" s="112">
        <v>20190600056</v>
      </c>
      <c r="B993" s="113">
        <f>VLOOKUP(A:A,[2]振替CD変換!B:C,2,FALSE)</f>
        <v>20190600056</v>
      </c>
      <c r="C993" s="112" t="s">
        <v>879</v>
      </c>
      <c r="D993" s="112" t="s">
        <v>1304</v>
      </c>
      <c r="E993" s="112" t="s">
        <v>882</v>
      </c>
      <c r="F993" s="112" t="s">
        <v>1069</v>
      </c>
      <c r="G993" s="114">
        <v>186</v>
      </c>
      <c r="H993" s="94" t="s">
        <v>1070</v>
      </c>
      <c r="I993" s="94">
        <v>6</v>
      </c>
      <c r="J993" s="94" t="s">
        <v>1071</v>
      </c>
      <c r="K993" s="94" t="s">
        <v>1071</v>
      </c>
      <c r="L993" s="116">
        <f>VLOOKUP(B:B,[2]販促物単価マスタ202505!A:C,3,FALSE)</f>
        <v>6.72</v>
      </c>
      <c r="M993" s="115">
        <f t="shared" si="15"/>
        <v>1249.9199999999998</v>
      </c>
      <c r="O993" s="104"/>
      <c r="P993" s="105"/>
      <c r="Q993"/>
    </row>
    <row r="994" spans="1:17" ht="18">
      <c r="A994" s="112">
        <v>20190600057</v>
      </c>
      <c r="B994" s="113">
        <f>VLOOKUP(A:A,[2]振替CD変換!B:C,2,FALSE)</f>
        <v>20190600057</v>
      </c>
      <c r="C994" s="112" t="s">
        <v>879</v>
      </c>
      <c r="D994" s="112" t="s">
        <v>1305</v>
      </c>
      <c r="E994" s="112" t="s">
        <v>882</v>
      </c>
      <c r="F994" s="112" t="s">
        <v>1069</v>
      </c>
      <c r="G994" s="114">
        <v>807</v>
      </c>
      <c r="H994" s="94" t="s">
        <v>1070</v>
      </c>
      <c r="I994" s="94">
        <v>6</v>
      </c>
      <c r="J994" s="94" t="s">
        <v>1071</v>
      </c>
      <c r="K994" s="94" t="s">
        <v>1071</v>
      </c>
      <c r="L994" s="116">
        <f>VLOOKUP(B:B,[2]販促物単価マスタ202505!A:C,3,FALSE)</f>
        <v>6.72</v>
      </c>
      <c r="M994" s="115">
        <f t="shared" si="15"/>
        <v>5423.04</v>
      </c>
      <c r="O994" s="104"/>
      <c r="P994" s="105"/>
      <c r="Q994"/>
    </row>
    <row r="995" spans="1:17" ht="18">
      <c r="A995" s="112">
        <v>20190600058</v>
      </c>
      <c r="B995" s="113">
        <f>VLOOKUP(A:A,[2]振替CD変換!B:C,2,FALSE)</f>
        <v>20190600058</v>
      </c>
      <c r="C995" s="112" t="s">
        <v>879</v>
      </c>
      <c r="D995" s="112" t="s">
        <v>1306</v>
      </c>
      <c r="E995" s="112" t="s">
        <v>882</v>
      </c>
      <c r="F995" s="112" t="s">
        <v>1069</v>
      </c>
      <c r="G995" s="114">
        <v>275</v>
      </c>
      <c r="H995" s="94" t="s">
        <v>1070</v>
      </c>
      <c r="I995" s="94">
        <v>6</v>
      </c>
      <c r="J995" s="94" t="s">
        <v>1071</v>
      </c>
      <c r="K995" s="94" t="s">
        <v>1071</v>
      </c>
      <c r="L995" s="116">
        <f>VLOOKUP(B:B,[2]販促物単価マスタ202505!A:C,3,FALSE)</f>
        <v>6.72</v>
      </c>
      <c r="M995" s="115">
        <f t="shared" si="15"/>
        <v>1848</v>
      </c>
      <c r="O995" s="104"/>
      <c r="P995" s="105"/>
      <c r="Q995"/>
    </row>
    <row r="996" spans="1:17" ht="18">
      <c r="A996" s="112">
        <v>20190600059</v>
      </c>
      <c r="B996" s="113">
        <f>VLOOKUP(A:A,[2]振替CD変換!B:C,2,FALSE)</f>
        <v>20190600059</v>
      </c>
      <c r="C996" s="112" t="s">
        <v>879</v>
      </c>
      <c r="D996" s="112" t="s">
        <v>1307</v>
      </c>
      <c r="E996" s="112" t="s">
        <v>882</v>
      </c>
      <c r="F996" s="112" t="s">
        <v>1069</v>
      </c>
      <c r="G996" s="114">
        <v>930</v>
      </c>
      <c r="H996" s="94" t="s">
        <v>1070</v>
      </c>
      <c r="I996" s="94">
        <v>6</v>
      </c>
      <c r="J996" s="94" t="s">
        <v>1071</v>
      </c>
      <c r="K996" s="94" t="s">
        <v>1071</v>
      </c>
      <c r="L996" s="116">
        <f>VLOOKUP(B:B,[2]販促物単価マスタ202505!A:C,3,FALSE)</f>
        <v>7.47</v>
      </c>
      <c r="M996" s="115">
        <f t="shared" si="15"/>
        <v>6947.0999999999995</v>
      </c>
      <c r="O996" s="104"/>
      <c r="P996" s="105"/>
      <c r="Q996"/>
    </row>
    <row r="997" spans="1:17" ht="18">
      <c r="A997" s="112">
        <v>20190900037</v>
      </c>
      <c r="B997" s="113">
        <f>VLOOKUP(A:A,[2]振替CD変換!B:C,2,FALSE)</f>
        <v>20190900037</v>
      </c>
      <c r="C997" s="112" t="s">
        <v>879</v>
      </c>
      <c r="D997" s="112" t="s">
        <v>1308</v>
      </c>
      <c r="E997" s="112" t="s">
        <v>882</v>
      </c>
      <c r="F997" s="112" t="s">
        <v>1069</v>
      </c>
      <c r="G997" s="114">
        <v>131</v>
      </c>
      <c r="H997" s="94" t="s">
        <v>1070</v>
      </c>
      <c r="I997" s="94">
        <v>6</v>
      </c>
      <c r="J997" s="94" t="s">
        <v>1071</v>
      </c>
      <c r="K997" s="94" t="s">
        <v>1071</v>
      </c>
      <c r="L997" s="116">
        <f>VLOOKUP(B:B,[2]販促物単価マスタ202505!A:C,3,FALSE)</f>
        <v>9.6999999999999993</v>
      </c>
      <c r="M997" s="115">
        <f t="shared" si="15"/>
        <v>1270.6999999999998</v>
      </c>
      <c r="O997" s="104"/>
      <c r="P997" s="105"/>
      <c r="Q997"/>
    </row>
    <row r="998" spans="1:17" ht="18">
      <c r="A998" s="112">
        <v>20191000005</v>
      </c>
      <c r="B998" s="113">
        <f>VLOOKUP(A:A,[2]振替CD変換!B:C,2,FALSE)</f>
        <v>20191000005</v>
      </c>
      <c r="C998" s="112" t="s">
        <v>879</v>
      </c>
      <c r="D998" s="112" t="s">
        <v>1309</v>
      </c>
      <c r="E998" s="112" t="s">
        <v>882</v>
      </c>
      <c r="F998" s="112" t="s">
        <v>934</v>
      </c>
      <c r="G998" s="114">
        <v>1</v>
      </c>
      <c r="H998" s="94" t="s">
        <v>1070</v>
      </c>
      <c r="I998" s="94">
        <v>6</v>
      </c>
      <c r="J998" s="94" t="s">
        <v>1071</v>
      </c>
      <c r="K998" s="94" t="s">
        <v>1071</v>
      </c>
      <c r="L998" s="116">
        <f>VLOOKUP(B:B,[2]販促物単価マスタ202505!A:C,3,FALSE)</f>
        <v>0</v>
      </c>
      <c r="M998" s="115">
        <f t="shared" si="15"/>
        <v>0</v>
      </c>
      <c r="O998" s="104"/>
      <c r="P998" s="105"/>
      <c r="Q998"/>
    </row>
    <row r="999" spans="1:17" ht="18" hidden="1">
      <c r="A999" s="112">
        <v>20191000010</v>
      </c>
      <c r="B999" s="113">
        <f>VLOOKUP(A:A,[2]振替CD変換!B:C,2,FALSE)</f>
        <v>20191000010</v>
      </c>
      <c r="C999" s="112" t="s">
        <v>879</v>
      </c>
      <c r="D999" s="112" t="s">
        <v>1196</v>
      </c>
      <c r="E999" s="112" t="s">
        <v>1197</v>
      </c>
      <c r="F999" s="112" t="s">
        <v>1198</v>
      </c>
      <c r="G999" s="114">
        <v>1820</v>
      </c>
      <c r="H999" s="94" t="s">
        <v>1070</v>
      </c>
      <c r="I999" s="94">
        <v>4</v>
      </c>
      <c r="J999" s="94" t="s">
        <v>1177</v>
      </c>
      <c r="K999" s="94" t="s">
        <v>869</v>
      </c>
      <c r="M999" s="115">
        <f t="shared" si="15"/>
        <v>0</v>
      </c>
      <c r="O999" s="104" t="s">
        <v>871</v>
      </c>
      <c r="P999" s="105"/>
      <c r="Q999"/>
    </row>
    <row r="1000" spans="1:17" ht="18" hidden="1">
      <c r="A1000" s="112">
        <v>20191200088</v>
      </c>
      <c r="B1000" s="113">
        <f>VLOOKUP(A:A,[2]振替CD変換!B:C,2,FALSE)</f>
        <v>20191200088</v>
      </c>
      <c r="C1000" s="112" t="s">
        <v>879</v>
      </c>
      <c r="D1000" s="112" t="s">
        <v>687</v>
      </c>
      <c r="E1000" s="112" t="s">
        <v>882</v>
      </c>
      <c r="F1000" s="112" t="s">
        <v>868</v>
      </c>
      <c r="G1000" s="114">
        <v>912</v>
      </c>
      <c r="H1000" s="94" t="s">
        <v>1070</v>
      </c>
      <c r="I1000" s="94">
        <v>1</v>
      </c>
      <c r="J1000" s="94" t="s">
        <v>870</v>
      </c>
      <c r="K1000" s="94" t="s">
        <v>869</v>
      </c>
      <c r="M1000" s="115">
        <f t="shared" si="15"/>
        <v>0</v>
      </c>
      <c r="O1000" s="104" t="s">
        <v>871</v>
      </c>
      <c r="P1000" s="105"/>
      <c r="Q1000"/>
    </row>
    <row r="1001" spans="1:17" ht="18">
      <c r="A1001" s="112">
        <v>20200200053</v>
      </c>
      <c r="B1001" s="113">
        <f>VLOOKUP(A:A,[2]振替CD変換!B:C,2,FALSE)</f>
        <v>20200200053</v>
      </c>
      <c r="C1001" s="112" t="s">
        <v>879</v>
      </c>
      <c r="D1001" s="112" t="s">
        <v>1310</v>
      </c>
      <c r="E1001" s="112" t="s">
        <v>882</v>
      </c>
      <c r="F1001" s="112" t="s">
        <v>1069</v>
      </c>
      <c r="G1001" s="114">
        <v>733</v>
      </c>
      <c r="H1001" s="94" t="s">
        <v>1070</v>
      </c>
      <c r="I1001" s="94">
        <v>6</v>
      </c>
      <c r="J1001" s="94" t="s">
        <v>1071</v>
      </c>
      <c r="K1001" s="94" t="s">
        <v>1071</v>
      </c>
      <c r="L1001" s="116">
        <f>VLOOKUP(B:B,[2]販促物単価マスタ202505!A:C,3,FALSE)</f>
        <v>28.83</v>
      </c>
      <c r="M1001" s="115">
        <f t="shared" si="15"/>
        <v>21132.39</v>
      </c>
      <c r="O1001" s="104"/>
      <c r="P1001" s="105"/>
      <c r="Q1001"/>
    </row>
    <row r="1002" spans="1:17" ht="18" hidden="1">
      <c r="A1002" s="112">
        <v>20200400002</v>
      </c>
      <c r="B1002" s="113">
        <f>VLOOKUP(A:A,[2]振替CD変換!B:C,2,FALSE)</f>
        <v>20200400002</v>
      </c>
      <c r="C1002" s="112" t="s">
        <v>879</v>
      </c>
      <c r="D1002" s="112" t="s">
        <v>1203</v>
      </c>
      <c r="E1002" s="112" t="s">
        <v>882</v>
      </c>
      <c r="F1002" s="112" t="s">
        <v>1065</v>
      </c>
      <c r="G1002" s="114">
        <v>566</v>
      </c>
      <c r="H1002" s="94" t="s">
        <v>1070</v>
      </c>
      <c r="I1002" s="94">
        <v>4</v>
      </c>
      <c r="J1002" s="94" t="s">
        <v>1177</v>
      </c>
      <c r="K1002" s="94" t="s">
        <v>869</v>
      </c>
      <c r="M1002" s="115">
        <f t="shared" si="15"/>
        <v>0</v>
      </c>
      <c r="O1002" s="104" t="s">
        <v>871</v>
      </c>
      <c r="P1002" s="105"/>
      <c r="Q1002"/>
    </row>
    <row r="1003" spans="1:17" ht="18">
      <c r="A1003" s="112">
        <v>20201200011</v>
      </c>
      <c r="B1003" s="113">
        <f>VLOOKUP(A:A,[2]振替CD変換!B:C,2,FALSE)</f>
        <v>20201200011</v>
      </c>
      <c r="C1003" s="112" t="s">
        <v>879</v>
      </c>
      <c r="D1003" s="112" t="s">
        <v>1311</v>
      </c>
      <c r="E1003" s="112" t="s">
        <v>882</v>
      </c>
      <c r="F1003" s="112" t="s">
        <v>1069</v>
      </c>
      <c r="G1003" s="114">
        <v>1100</v>
      </c>
      <c r="H1003" s="94" t="s">
        <v>1070</v>
      </c>
      <c r="I1003" s="94">
        <v>6</v>
      </c>
      <c r="J1003" s="94" t="s">
        <v>1071</v>
      </c>
      <c r="K1003" s="94" t="s">
        <v>1071</v>
      </c>
      <c r="L1003" s="116">
        <f>VLOOKUP(B:B,[2]販促物単価マスタ202505!A:C,3,FALSE)</f>
        <v>8.5</v>
      </c>
      <c r="M1003" s="115">
        <f t="shared" si="15"/>
        <v>9350</v>
      </c>
      <c r="O1003" s="104"/>
      <c r="P1003" s="105"/>
      <c r="Q1003"/>
    </row>
    <row r="1004" spans="1:17" ht="18">
      <c r="A1004" s="112">
        <v>20210800003</v>
      </c>
      <c r="B1004" s="113">
        <f>VLOOKUP(A:A,[2]振替CD変換!B:C,2,FALSE)</f>
        <v>20210800003</v>
      </c>
      <c r="C1004" s="112" t="s">
        <v>879</v>
      </c>
      <c r="D1004" s="112" t="s">
        <v>1312</v>
      </c>
      <c r="E1004" s="112" t="s">
        <v>882</v>
      </c>
      <c r="F1004" s="112" t="s">
        <v>1069</v>
      </c>
      <c r="G1004" s="114">
        <v>8</v>
      </c>
      <c r="H1004" s="94" t="s">
        <v>1070</v>
      </c>
      <c r="I1004" s="94">
        <v>6</v>
      </c>
      <c r="J1004" s="94" t="s">
        <v>1071</v>
      </c>
      <c r="K1004" s="94" t="s">
        <v>1071</v>
      </c>
      <c r="L1004" s="116">
        <f>VLOOKUP(B:B,[2]販促物単価マスタ202505!A:C,3,FALSE)</f>
        <v>0</v>
      </c>
      <c r="M1004" s="115">
        <f t="shared" si="15"/>
        <v>0</v>
      </c>
      <c r="O1004" s="104"/>
      <c r="P1004" s="105"/>
      <c r="Q1004"/>
    </row>
    <row r="1005" spans="1:17" ht="18" hidden="1">
      <c r="A1005" s="112">
        <v>20211000062</v>
      </c>
      <c r="B1005" s="113">
        <f>VLOOKUP(A:A,[2]振替CD変換!B:C,2,FALSE)</f>
        <v>20211000062</v>
      </c>
      <c r="C1005" s="112" t="s">
        <v>879</v>
      </c>
      <c r="D1005" s="112" t="s">
        <v>701</v>
      </c>
      <c r="E1005" s="112" t="s">
        <v>1215</v>
      </c>
      <c r="F1005" s="112" t="s">
        <v>907</v>
      </c>
      <c r="G1005" s="114">
        <v>125</v>
      </c>
      <c r="H1005" s="94" t="s">
        <v>869</v>
      </c>
      <c r="I1005" s="94">
        <v>2</v>
      </c>
      <c r="J1005" s="94" t="s">
        <v>1066</v>
      </c>
      <c r="K1005" s="94" t="s">
        <v>869</v>
      </c>
      <c r="M1005" s="115">
        <f t="shared" si="15"/>
        <v>0</v>
      </c>
      <c r="O1005" s="104" t="s">
        <v>871</v>
      </c>
      <c r="P1005" s="105"/>
      <c r="Q1005"/>
    </row>
    <row r="1006" spans="1:17" ht="18" hidden="1">
      <c r="A1006" s="112">
        <v>20220100037</v>
      </c>
      <c r="B1006" s="113">
        <f>VLOOKUP(A:A,[2]振替CD変換!B:C,2,FALSE)</f>
        <v>20220100037</v>
      </c>
      <c r="C1006" s="112" t="s">
        <v>879</v>
      </c>
      <c r="D1006" s="112" t="s">
        <v>1218</v>
      </c>
      <c r="E1006" s="112" t="s">
        <v>1167</v>
      </c>
      <c r="F1006" s="112" t="s">
        <v>868</v>
      </c>
      <c r="G1006" s="114">
        <v>1621</v>
      </c>
      <c r="H1006" s="94" t="s">
        <v>869</v>
      </c>
      <c r="I1006" s="94">
        <v>3</v>
      </c>
      <c r="J1006" s="94" t="s">
        <v>901</v>
      </c>
      <c r="K1006" s="94" t="s">
        <v>869</v>
      </c>
      <c r="M1006" s="115">
        <f t="shared" si="15"/>
        <v>0</v>
      </c>
      <c r="O1006" s="104" t="s">
        <v>871</v>
      </c>
      <c r="P1006" s="105"/>
      <c r="Q1006"/>
    </row>
    <row r="1007" spans="1:17" ht="18">
      <c r="A1007" s="112">
        <v>20220400034</v>
      </c>
      <c r="B1007" s="113">
        <f>VLOOKUP(A:A,[2]振替CD変換!B:C,2,FALSE)</f>
        <v>20220400034</v>
      </c>
      <c r="C1007" s="112" t="s">
        <v>879</v>
      </c>
      <c r="D1007" s="112" t="s">
        <v>1316</v>
      </c>
      <c r="E1007" s="112" t="s">
        <v>882</v>
      </c>
      <c r="F1007" s="112" t="s">
        <v>1069</v>
      </c>
      <c r="G1007" s="114">
        <v>1137</v>
      </c>
      <c r="H1007" s="94" t="s">
        <v>1070</v>
      </c>
      <c r="I1007" s="94">
        <v>6</v>
      </c>
      <c r="J1007" s="94" t="s">
        <v>1071</v>
      </c>
      <c r="K1007" s="94" t="s">
        <v>1071</v>
      </c>
      <c r="L1007" s="116">
        <f>VLOOKUP(B:B,[2]販促物単価マスタ202505!A:C,3,FALSE)</f>
        <v>120</v>
      </c>
      <c r="M1007" s="115">
        <f t="shared" si="15"/>
        <v>136440</v>
      </c>
      <c r="O1007" s="104"/>
      <c r="P1007" s="105"/>
      <c r="Q1007"/>
    </row>
    <row r="1008" spans="1:17" ht="18" hidden="1">
      <c r="A1008" s="112">
        <v>20220500005</v>
      </c>
      <c r="B1008" s="113">
        <f>VLOOKUP(A:A,[2]振替CD変換!B:C,2,FALSE)</f>
        <v>20220500005</v>
      </c>
      <c r="C1008" s="112" t="s">
        <v>879</v>
      </c>
      <c r="D1008" s="112" t="s">
        <v>1317</v>
      </c>
      <c r="E1008" s="112" t="s">
        <v>882</v>
      </c>
      <c r="F1008" s="112" t="s">
        <v>907</v>
      </c>
      <c r="G1008" s="114">
        <v>67</v>
      </c>
      <c r="H1008" s="94" t="s">
        <v>1070</v>
      </c>
      <c r="I1008" s="94">
        <v>4</v>
      </c>
      <c r="J1008" s="94" t="s">
        <v>1177</v>
      </c>
      <c r="K1008" s="94" t="s">
        <v>883</v>
      </c>
      <c r="M1008" s="115">
        <f t="shared" si="15"/>
        <v>0</v>
      </c>
      <c r="O1008" s="104" t="s">
        <v>871</v>
      </c>
      <c r="P1008" s="105"/>
      <c r="Q1008"/>
    </row>
    <row r="1009" spans="1:17" ht="18">
      <c r="A1009" s="112">
        <v>20221100033</v>
      </c>
      <c r="B1009" s="113">
        <f>VLOOKUP(A:A,[2]振替CD変換!B:C,2,FALSE)</f>
        <v>20221100033</v>
      </c>
      <c r="C1009" s="112" t="s">
        <v>879</v>
      </c>
      <c r="D1009" s="112" t="s">
        <v>1318</v>
      </c>
      <c r="E1009" s="112" t="s">
        <v>882</v>
      </c>
      <c r="F1009" s="112" t="s">
        <v>1069</v>
      </c>
      <c r="G1009" s="114">
        <v>497</v>
      </c>
      <c r="H1009" s="94" t="s">
        <v>1070</v>
      </c>
      <c r="I1009" s="94">
        <v>6</v>
      </c>
      <c r="J1009" s="94" t="s">
        <v>1071</v>
      </c>
      <c r="K1009" s="94" t="s">
        <v>1071</v>
      </c>
      <c r="L1009" s="116">
        <f>VLOOKUP(B:B,[2]販促物単価マスタ202505!A:C,3,FALSE)</f>
        <v>9.92</v>
      </c>
      <c r="M1009" s="115">
        <f t="shared" si="15"/>
        <v>4930.24</v>
      </c>
      <c r="O1009" s="104"/>
      <c r="P1009" s="105"/>
      <c r="Q1009"/>
    </row>
    <row r="1010" spans="1:17" ht="18">
      <c r="A1010" s="112">
        <v>20221100034</v>
      </c>
      <c r="B1010" s="113">
        <f>VLOOKUP(A:A,[2]振替CD変換!B:C,2,FALSE)</f>
        <v>20221100034</v>
      </c>
      <c r="C1010" s="112" t="s">
        <v>879</v>
      </c>
      <c r="D1010" s="112" t="s">
        <v>1319</v>
      </c>
      <c r="E1010" s="112" t="s">
        <v>882</v>
      </c>
      <c r="F1010" s="112" t="s">
        <v>1069</v>
      </c>
      <c r="G1010" s="114">
        <v>539</v>
      </c>
      <c r="H1010" s="94" t="s">
        <v>1070</v>
      </c>
      <c r="I1010" s="94">
        <v>6</v>
      </c>
      <c r="J1010" s="94" t="s">
        <v>1071</v>
      </c>
      <c r="K1010" s="94" t="s">
        <v>1071</v>
      </c>
      <c r="L1010" s="116">
        <f>VLOOKUP(B:B,[2]販促物単価マスタ202505!A:C,3,FALSE)</f>
        <v>9.92</v>
      </c>
      <c r="M1010" s="115">
        <f t="shared" si="15"/>
        <v>5346.88</v>
      </c>
      <c r="O1010" s="104"/>
      <c r="P1010" s="105"/>
      <c r="Q1010"/>
    </row>
    <row r="1011" spans="1:17" ht="18">
      <c r="A1011" s="112">
        <v>20221100036</v>
      </c>
      <c r="B1011" s="113">
        <f>VLOOKUP(A:A,[2]振替CD変換!B:C,2,FALSE)</f>
        <v>20221100036</v>
      </c>
      <c r="C1011" s="112" t="s">
        <v>879</v>
      </c>
      <c r="D1011" s="112" t="s">
        <v>1320</v>
      </c>
      <c r="E1011" s="112" t="s">
        <v>882</v>
      </c>
      <c r="F1011" s="112" t="s">
        <v>1069</v>
      </c>
      <c r="G1011" s="114">
        <v>3154</v>
      </c>
      <c r="H1011" s="94" t="s">
        <v>1070</v>
      </c>
      <c r="I1011" s="94">
        <v>6</v>
      </c>
      <c r="J1011" s="94" t="s">
        <v>1071</v>
      </c>
      <c r="K1011" s="94" t="s">
        <v>1071</v>
      </c>
      <c r="L1011" s="116">
        <f>VLOOKUP(B:B,[2]販促物単価マスタ202505!A:C,3,FALSE)</f>
        <v>9.92</v>
      </c>
      <c r="M1011" s="115">
        <f t="shared" si="15"/>
        <v>31287.68</v>
      </c>
      <c r="O1011" s="104"/>
      <c r="P1011" s="105"/>
      <c r="Q1011"/>
    </row>
    <row r="1012" spans="1:17" ht="18">
      <c r="A1012" s="112">
        <v>20221100037</v>
      </c>
      <c r="B1012" s="113">
        <f>VLOOKUP(A:A,[2]振替CD変換!B:C,2,FALSE)</f>
        <v>20221100037</v>
      </c>
      <c r="C1012" s="112" t="s">
        <v>879</v>
      </c>
      <c r="D1012" s="112" t="s">
        <v>1321</v>
      </c>
      <c r="E1012" s="112" t="s">
        <v>882</v>
      </c>
      <c r="F1012" s="112" t="s">
        <v>1069</v>
      </c>
      <c r="G1012" s="114">
        <v>451</v>
      </c>
      <c r="H1012" s="94" t="s">
        <v>1070</v>
      </c>
      <c r="I1012" s="94">
        <v>6</v>
      </c>
      <c r="J1012" s="94" t="s">
        <v>1071</v>
      </c>
      <c r="K1012" s="94" t="s">
        <v>1071</v>
      </c>
      <c r="L1012" s="116">
        <f>VLOOKUP(B:B,[2]販促物単価マスタ202505!A:C,3,FALSE)</f>
        <v>9.92</v>
      </c>
      <c r="M1012" s="115">
        <f t="shared" si="15"/>
        <v>4473.92</v>
      </c>
      <c r="O1012" s="104"/>
      <c r="P1012" s="105"/>
      <c r="Q1012"/>
    </row>
    <row r="1013" spans="1:17" ht="18">
      <c r="A1013" s="112">
        <v>20221100039</v>
      </c>
      <c r="B1013" s="113">
        <f>VLOOKUP(A:A,[2]振替CD変換!B:C,2,FALSE)</f>
        <v>20221100039</v>
      </c>
      <c r="C1013" s="112" t="s">
        <v>879</v>
      </c>
      <c r="D1013" s="112" t="s">
        <v>1323</v>
      </c>
      <c r="E1013" s="112" t="s">
        <v>882</v>
      </c>
      <c r="F1013" s="112" t="s">
        <v>1069</v>
      </c>
      <c r="G1013" s="114">
        <v>893</v>
      </c>
      <c r="H1013" s="94" t="s">
        <v>1070</v>
      </c>
      <c r="I1013" s="94">
        <v>6</v>
      </c>
      <c r="J1013" s="94" t="s">
        <v>1071</v>
      </c>
      <c r="K1013" s="94" t="s">
        <v>1071</v>
      </c>
      <c r="L1013" s="116">
        <f>VLOOKUP(B:B,[2]販促物単価マスタ202505!A:C,3,FALSE)</f>
        <v>9.92</v>
      </c>
      <c r="M1013" s="115">
        <f t="shared" si="15"/>
        <v>8858.56</v>
      </c>
      <c r="O1013" s="104"/>
      <c r="P1013" s="105"/>
      <c r="Q1013"/>
    </row>
    <row r="1014" spans="1:17" ht="18">
      <c r="A1014" s="112">
        <v>20221100042</v>
      </c>
      <c r="B1014" s="113">
        <f>VLOOKUP(A:A,[2]振替CD変換!B:C,2,FALSE)</f>
        <v>20221100042</v>
      </c>
      <c r="C1014" s="112" t="s">
        <v>879</v>
      </c>
      <c r="D1014" s="112" t="s">
        <v>1324</v>
      </c>
      <c r="E1014" s="112" t="s">
        <v>882</v>
      </c>
      <c r="F1014" s="112" t="s">
        <v>1069</v>
      </c>
      <c r="G1014" s="114">
        <v>2816</v>
      </c>
      <c r="H1014" s="94" t="s">
        <v>1070</v>
      </c>
      <c r="I1014" s="94">
        <v>6</v>
      </c>
      <c r="J1014" s="94" t="s">
        <v>1071</v>
      </c>
      <c r="K1014" s="94" t="s">
        <v>1071</v>
      </c>
      <c r="L1014" s="116">
        <f>VLOOKUP(B:B,[2]販促物単価マスタ202505!A:C,3,FALSE)</f>
        <v>9.92</v>
      </c>
      <c r="M1014" s="115">
        <f t="shared" si="15"/>
        <v>27934.720000000001</v>
      </c>
      <c r="O1014" s="104"/>
      <c r="P1014" s="105"/>
      <c r="Q1014"/>
    </row>
    <row r="1015" spans="1:17" ht="18">
      <c r="A1015" s="112">
        <v>20221100043</v>
      </c>
      <c r="B1015" s="113">
        <f>VLOOKUP(A:A,[2]振替CD変換!B:C,2,FALSE)</f>
        <v>20221100043</v>
      </c>
      <c r="C1015" s="112" t="s">
        <v>879</v>
      </c>
      <c r="D1015" s="112" t="s">
        <v>1325</v>
      </c>
      <c r="E1015" s="112" t="s">
        <v>882</v>
      </c>
      <c r="F1015" s="112" t="s">
        <v>1069</v>
      </c>
      <c r="G1015" s="114">
        <v>3035</v>
      </c>
      <c r="H1015" s="94" t="s">
        <v>1070</v>
      </c>
      <c r="I1015" s="94">
        <v>6</v>
      </c>
      <c r="J1015" s="94" t="s">
        <v>1071</v>
      </c>
      <c r="K1015" s="94" t="s">
        <v>1071</v>
      </c>
      <c r="L1015" s="116">
        <f>VLOOKUP(B:B,[2]販促物単価マスタ202505!A:C,3,FALSE)</f>
        <v>9.92</v>
      </c>
      <c r="M1015" s="115">
        <f t="shared" si="15"/>
        <v>30107.200000000001</v>
      </c>
      <c r="O1015" s="104"/>
      <c r="P1015" s="105"/>
      <c r="Q1015"/>
    </row>
    <row r="1016" spans="1:17" ht="18">
      <c r="A1016" s="112">
        <v>20221100045</v>
      </c>
      <c r="B1016" s="113">
        <f>VLOOKUP(A:A,[2]振替CD変換!B:C,2,FALSE)</f>
        <v>20221100045</v>
      </c>
      <c r="C1016" s="112" t="s">
        <v>879</v>
      </c>
      <c r="D1016" s="112" t="s">
        <v>1327</v>
      </c>
      <c r="E1016" s="112" t="s">
        <v>882</v>
      </c>
      <c r="F1016" s="112" t="s">
        <v>1069</v>
      </c>
      <c r="G1016" s="114">
        <v>3993</v>
      </c>
      <c r="H1016" s="94" t="s">
        <v>1070</v>
      </c>
      <c r="I1016" s="94">
        <v>6</v>
      </c>
      <c r="J1016" s="94" t="s">
        <v>1071</v>
      </c>
      <c r="K1016" s="94" t="s">
        <v>1071</v>
      </c>
      <c r="L1016" s="116">
        <f>VLOOKUP(B:B,[2]販促物単価マスタ202505!A:C,3,FALSE)</f>
        <v>10.87</v>
      </c>
      <c r="M1016" s="115">
        <f t="shared" si="15"/>
        <v>43403.909999999996</v>
      </c>
      <c r="O1016" s="104"/>
      <c r="P1016" s="105"/>
      <c r="Q1016"/>
    </row>
    <row r="1017" spans="1:17" ht="18">
      <c r="A1017" s="112">
        <v>20230200008</v>
      </c>
      <c r="B1017" s="113">
        <f>VLOOKUP(A:A,[2]振替CD変換!B:C,2,FALSE)</f>
        <v>20230200008</v>
      </c>
      <c r="C1017" s="112" t="s">
        <v>879</v>
      </c>
      <c r="D1017" s="112" t="s">
        <v>1328</v>
      </c>
      <c r="E1017" s="112" t="s">
        <v>882</v>
      </c>
      <c r="F1017" s="112" t="s">
        <v>1069</v>
      </c>
      <c r="G1017" s="114">
        <v>876</v>
      </c>
      <c r="H1017" s="94" t="s">
        <v>1070</v>
      </c>
      <c r="I1017" s="94">
        <v>6</v>
      </c>
      <c r="J1017" s="94" t="s">
        <v>1071</v>
      </c>
      <c r="K1017" s="94" t="s">
        <v>1071</v>
      </c>
      <c r="L1017" s="116">
        <f>VLOOKUP(B:B,[2]販促物単価マスタ202505!A:C,3,FALSE)</f>
        <v>6</v>
      </c>
      <c r="M1017" s="115">
        <f t="shared" si="15"/>
        <v>5256</v>
      </c>
      <c r="O1017" s="104"/>
      <c r="P1017" s="105"/>
      <c r="Q1017"/>
    </row>
    <row r="1018" spans="1:17" ht="18" hidden="1">
      <c r="A1018" s="112">
        <v>20230300006</v>
      </c>
      <c r="B1018" s="113">
        <f>VLOOKUP(A:A,[2]振替CD変換!B:C,2,FALSE)</f>
        <v>20230300006</v>
      </c>
      <c r="C1018" s="112" t="s">
        <v>879</v>
      </c>
      <c r="D1018" s="112" t="s">
        <v>1226</v>
      </c>
      <c r="E1018" s="112" t="s">
        <v>1227</v>
      </c>
      <c r="F1018" s="112" t="s">
        <v>868</v>
      </c>
      <c r="G1018" s="114">
        <v>900</v>
      </c>
      <c r="H1018" s="94" t="s">
        <v>869</v>
      </c>
      <c r="I1018" s="94">
        <v>1</v>
      </c>
      <c r="J1018" s="94" t="s">
        <v>870</v>
      </c>
      <c r="K1018" s="94" t="s">
        <v>869</v>
      </c>
      <c r="M1018" s="115">
        <f t="shared" si="15"/>
        <v>0</v>
      </c>
      <c r="O1018" s="104" t="s">
        <v>871</v>
      </c>
      <c r="P1018" s="105"/>
      <c r="Q1018"/>
    </row>
    <row r="1019" spans="1:17" ht="18">
      <c r="A1019" s="112">
        <v>20230300044</v>
      </c>
      <c r="B1019" s="113">
        <f>VLOOKUP(A:A,[2]振替CD変換!B:C,2,FALSE)</f>
        <v>20230300044</v>
      </c>
      <c r="C1019" s="112" t="s">
        <v>879</v>
      </c>
      <c r="D1019" s="112" t="s">
        <v>1330</v>
      </c>
      <c r="E1019" s="112" t="s">
        <v>882</v>
      </c>
      <c r="F1019" s="112" t="s">
        <v>1069</v>
      </c>
      <c r="G1019" s="114">
        <v>2618</v>
      </c>
      <c r="H1019" s="94" t="s">
        <v>1070</v>
      </c>
      <c r="I1019" s="94">
        <v>6</v>
      </c>
      <c r="J1019" s="94" t="s">
        <v>1071</v>
      </c>
      <c r="K1019" s="94" t="s">
        <v>1071</v>
      </c>
      <c r="L1019" s="116">
        <f>VLOOKUP(B:B,[2]販促物単価マスタ202505!A:C,3,FALSE)</f>
        <v>15.6</v>
      </c>
      <c r="M1019" s="115">
        <f t="shared" si="15"/>
        <v>40840.799999999996</v>
      </c>
      <c r="O1019" s="104"/>
      <c r="P1019" s="105"/>
      <c r="Q1019"/>
    </row>
    <row r="1020" spans="1:17" ht="18">
      <c r="A1020" s="112">
        <v>20230300045</v>
      </c>
      <c r="B1020" s="113">
        <f>VLOOKUP(A:A,[2]振替CD変換!B:C,2,FALSE)</f>
        <v>20230300045</v>
      </c>
      <c r="C1020" s="112" t="s">
        <v>879</v>
      </c>
      <c r="D1020" s="112" t="s">
        <v>1331</v>
      </c>
      <c r="E1020" s="112" t="s">
        <v>882</v>
      </c>
      <c r="F1020" s="112" t="s">
        <v>1069</v>
      </c>
      <c r="G1020" s="114">
        <v>747</v>
      </c>
      <c r="H1020" s="94" t="s">
        <v>1070</v>
      </c>
      <c r="I1020" s="94">
        <v>6</v>
      </c>
      <c r="J1020" s="94" t="s">
        <v>1071</v>
      </c>
      <c r="K1020" s="94" t="s">
        <v>1071</v>
      </c>
      <c r="L1020" s="116">
        <f>VLOOKUP(B:B,[2]販促物単価マスタ202505!A:C,3,FALSE)</f>
        <v>15.6</v>
      </c>
      <c r="M1020" s="115">
        <f t="shared" si="15"/>
        <v>11653.199999999999</v>
      </c>
      <c r="O1020" s="104"/>
      <c r="P1020" s="105"/>
      <c r="Q1020"/>
    </row>
    <row r="1021" spans="1:17" ht="18">
      <c r="A1021" s="112">
        <v>20230300046</v>
      </c>
      <c r="B1021" s="113">
        <f>VLOOKUP(A:A,[2]振替CD変換!B:C,2,FALSE)</f>
        <v>20230300046</v>
      </c>
      <c r="C1021" s="112" t="s">
        <v>879</v>
      </c>
      <c r="D1021" s="112" t="s">
        <v>1332</v>
      </c>
      <c r="E1021" s="112" t="s">
        <v>882</v>
      </c>
      <c r="F1021" s="112" t="s">
        <v>1069</v>
      </c>
      <c r="G1021" s="114">
        <v>2073</v>
      </c>
      <c r="H1021" s="94" t="s">
        <v>1070</v>
      </c>
      <c r="I1021" s="94">
        <v>6</v>
      </c>
      <c r="J1021" s="94" t="s">
        <v>1071</v>
      </c>
      <c r="K1021" s="94" t="s">
        <v>1071</v>
      </c>
      <c r="L1021" s="116">
        <f>VLOOKUP(B:B,[2]販促物単価マスタ202505!A:C,3,FALSE)</f>
        <v>15.6</v>
      </c>
      <c r="M1021" s="115">
        <f t="shared" si="15"/>
        <v>32338.799999999999</v>
      </c>
      <c r="O1021" s="104"/>
      <c r="P1021" s="105"/>
      <c r="Q1021"/>
    </row>
    <row r="1022" spans="1:17" ht="18">
      <c r="A1022" s="112">
        <v>20230500025</v>
      </c>
      <c r="B1022" s="113">
        <f>VLOOKUP(A:A,[2]振替CD変換!B:C,2,FALSE)</f>
        <v>20230500025</v>
      </c>
      <c r="C1022" s="112" t="s">
        <v>879</v>
      </c>
      <c r="D1022" s="112" t="s">
        <v>1333</v>
      </c>
      <c r="E1022" s="112" t="s">
        <v>882</v>
      </c>
      <c r="F1022" s="112" t="s">
        <v>1069</v>
      </c>
      <c r="G1022" s="114">
        <v>961</v>
      </c>
      <c r="H1022" s="94" t="s">
        <v>1070</v>
      </c>
      <c r="I1022" s="94">
        <v>6</v>
      </c>
      <c r="J1022" s="94" t="s">
        <v>1071</v>
      </c>
      <c r="K1022" s="94" t="s">
        <v>1071</v>
      </c>
      <c r="L1022" s="116">
        <f>VLOOKUP(B:B,[2]販促物単価マスタ202505!A:C,3,FALSE)</f>
        <v>13.866666666666667</v>
      </c>
      <c r="M1022" s="115">
        <f t="shared" si="15"/>
        <v>13325.866666666667</v>
      </c>
      <c r="O1022" s="104"/>
      <c r="P1022" s="105"/>
      <c r="Q1022"/>
    </row>
    <row r="1023" spans="1:17" ht="18">
      <c r="A1023" s="112">
        <v>20230500026</v>
      </c>
      <c r="B1023" s="113">
        <f>VLOOKUP(A:A,[2]振替CD変換!B:C,2,FALSE)</f>
        <v>20230500026</v>
      </c>
      <c r="C1023" s="112" t="s">
        <v>879</v>
      </c>
      <c r="D1023" s="112" t="s">
        <v>1334</v>
      </c>
      <c r="E1023" s="112" t="s">
        <v>882</v>
      </c>
      <c r="F1023" s="112" t="s">
        <v>1069</v>
      </c>
      <c r="G1023" s="114">
        <v>1056</v>
      </c>
      <c r="H1023" s="94" t="s">
        <v>1070</v>
      </c>
      <c r="I1023" s="94">
        <v>6</v>
      </c>
      <c r="J1023" s="94" t="s">
        <v>1071</v>
      </c>
      <c r="K1023" s="94" t="s">
        <v>1071</v>
      </c>
      <c r="L1023" s="116">
        <f>VLOOKUP(B:B,[2]販促物単価マスタ202505!A:C,3,FALSE)</f>
        <v>9.8800000000000008</v>
      </c>
      <c r="M1023" s="115">
        <f t="shared" si="15"/>
        <v>10433.280000000001</v>
      </c>
      <c r="O1023" s="104"/>
      <c r="P1023" s="105"/>
      <c r="Q1023"/>
    </row>
    <row r="1024" spans="1:17" ht="18">
      <c r="A1024" s="112">
        <v>20230500027</v>
      </c>
      <c r="B1024" s="113">
        <f>VLOOKUP(A:A,[2]振替CD変換!B:C,2,FALSE)</f>
        <v>20230500027</v>
      </c>
      <c r="C1024" s="112" t="s">
        <v>879</v>
      </c>
      <c r="D1024" s="112" t="s">
        <v>1335</v>
      </c>
      <c r="E1024" s="112" t="s">
        <v>882</v>
      </c>
      <c r="F1024" s="112" t="s">
        <v>1069</v>
      </c>
      <c r="G1024" s="114">
        <v>392</v>
      </c>
      <c r="H1024" s="94" t="s">
        <v>1070</v>
      </c>
      <c r="I1024" s="94">
        <v>6</v>
      </c>
      <c r="J1024" s="94" t="s">
        <v>1071</v>
      </c>
      <c r="K1024" s="94" t="s">
        <v>1071</v>
      </c>
      <c r="L1024" s="116">
        <f>VLOOKUP(B:B,[2]販促物単価マスタ202505!A:C,3,FALSE)</f>
        <v>1.4035087719298245</v>
      </c>
      <c r="M1024" s="115">
        <f t="shared" si="15"/>
        <v>550.17543859649118</v>
      </c>
      <c r="O1024" s="104"/>
      <c r="P1024" s="105"/>
      <c r="Q1024"/>
    </row>
    <row r="1025" spans="1:17" ht="18">
      <c r="A1025" s="112">
        <v>20230500028</v>
      </c>
      <c r="B1025" s="113">
        <f>VLOOKUP(A:A,[2]振替CD変換!B:C,2,FALSE)</f>
        <v>20230500028</v>
      </c>
      <c r="C1025" s="112" t="s">
        <v>879</v>
      </c>
      <c r="D1025" s="112" t="s">
        <v>1336</v>
      </c>
      <c r="E1025" s="112" t="s">
        <v>882</v>
      </c>
      <c r="F1025" s="112" t="s">
        <v>1069</v>
      </c>
      <c r="G1025" s="114">
        <v>370</v>
      </c>
      <c r="H1025" s="94" t="s">
        <v>1070</v>
      </c>
      <c r="I1025" s="94">
        <v>6</v>
      </c>
      <c r="J1025" s="94" t="s">
        <v>1071</v>
      </c>
      <c r="K1025" s="94" t="s">
        <v>1071</v>
      </c>
      <c r="L1025" s="116">
        <f>VLOOKUP(B:B,[2]販促物単価マスタ202505!A:C,3,FALSE)</f>
        <v>5.0750000000000002</v>
      </c>
      <c r="M1025" s="115">
        <f t="shared" si="15"/>
        <v>1877.75</v>
      </c>
      <c r="O1025" s="104"/>
      <c r="P1025" s="105"/>
      <c r="Q1025"/>
    </row>
    <row r="1026" spans="1:17" ht="18">
      <c r="A1026" s="112">
        <v>20230500095</v>
      </c>
      <c r="B1026" s="113">
        <f>VLOOKUP(A:A,[2]振替CD変換!B:C,2,FALSE)</f>
        <v>20230500095</v>
      </c>
      <c r="C1026" s="112" t="s">
        <v>879</v>
      </c>
      <c r="D1026" s="112" t="s">
        <v>1337</v>
      </c>
      <c r="E1026" s="112" t="s">
        <v>882</v>
      </c>
      <c r="F1026" s="112" t="s">
        <v>1069</v>
      </c>
      <c r="G1026" s="114">
        <v>7264</v>
      </c>
      <c r="H1026" s="94" t="s">
        <v>1070</v>
      </c>
      <c r="I1026" s="94">
        <v>6</v>
      </c>
      <c r="J1026" s="94" t="s">
        <v>1071</v>
      </c>
      <c r="K1026" s="94" t="s">
        <v>1071</v>
      </c>
      <c r="L1026" s="116">
        <f>VLOOKUP(B:B,[2]販促物単価マスタ202505!A:C,3,FALSE)</f>
        <v>31.789473684210527</v>
      </c>
      <c r="M1026" s="115">
        <f t="shared" ref="M1026:M1089" si="16">G1026*L1026</f>
        <v>230918.73684210528</v>
      </c>
      <c r="O1026" s="104"/>
      <c r="P1026" s="105"/>
      <c r="Q1026"/>
    </row>
    <row r="1027" spans="1:17" ht="18" hidden="1">
      <c r="A1027" s="112">
        <v>20230600044</v>
      </c>
      <c r="B1027" s="113">
        <f>VLOOKUP(A:A,[2]振替CD変換!B:C,2,FALSE)</f>
        <v>20230600044</v>
      </c>
      <c r="C1027" s="112" t="s">
        <v>879</v>
      </c>
      <c r="D1027" s="112" t="s">
        <v>819</v>
      </c>
      <c r="E1027" s="112" t="s">
        <v>1145</v>
      </c>
      <c r="F1027" s="112" t="s">
        <v>907</v>
      </c>
      <c r="G1027" s="114">
        <v>4814</v>
      </c>
      <c r="H1027" s="94" t="s">
        <v>869</v>
      </c>
      <c r="I1027" s="94">
        <v>1</v>
      </c>
      <c r="J1027" s="94" t="s">
        <v>870</v>
      </c>
      <c r="K1027" s="94" t="s">
        <v>869</v>
      </c>
      <c r="M1027" s="115">
        <f t="shared" si="16"/>
        <v>0</v>
      </c>
      <c r="O1027" s="104" t="s">
        <v>871</v>
      </c>
      <c r="P1027" s="105"/>
      <c r="Q1027"/>
    </row>
    <row r="1028" spans="1:17" ht="18" hidden="1">
      <c r="A1028" s="112">
        <v>20230600086</v>
      </c>
      <c r="B1028" s="113">
        <f>VLOOKUP(A:A,[2]振替CD変換!B:C,2,FALSE)</f>
        <v>20230600086</v>
      </c>
      <c r="C1028" s="112" t="s">
        <v>879</v>
      </c>
      <c r="D1028" s="112" t="s">
        <v>1237</v>
      </c>
      <c r="E1028" s="112" t="s">
        <v>1238</v>
      </c>
      <c r="F1028" s="112" t="s">
        <v>1065</v>
      </c>
      <c r="G1028" s="114">
        <v>131</v>
      </c>
      <c r="H1028" s="94" t="s">
        <v>869</v>
      </c>
      <c r="I1028" s="94">
        <v>1</v>
      </c>
      <c r="J1028" s="94" t="s">
        <v>870</v>
      </c>
      <c r="K1028" s="94" t="s">
        <v>869</v>
      </c>
      <c r="M1028" s="115">
        <f t="shared" si="16"/>
        <v>0</v>
      </c>
      <c r="O1028" s="104" t="s">
        <v>871</v>
      </c>
      <c r="P1028" s="105"/>
      <c r="Q1028"/>
    </row>
    <row r="1029" spans="1:17" ht="18" hidden="1">
      <c r="A1029" s="112">
        <v>20230600087</v>
      </c>
      <c r="B1029" s="113">
        <f>VLOOKUP(A:A,[2]振替CD変換!B:C,2,FALSE)</f>
        <v>20230600087</v>
      </c>
      <c r="C1029" s="112" t="s">
        <v>879</v>
      </c>
      <c r="D1029" s="112" t="s">
        <v>1239</v>
      </c>
      <c r="E1029" s="112" t="s">
        <v>1143</v>
      </c>
      <c r="F1029" s="112" t="s">
        <v>907</v>
      </c>
      <c r="G1029" s="114">
        <v>2230</v>
      </c>
      <c r="H1029" s="94" t="s">
        <v>869</v>
      </c>
      <c r="I1029" s="94">
        <v>1</v>
      </c>
      <c r="J1029" s="94" t="s">
        <v>870</v>
      </c>
      <c r="K1029" s="94" t="s">
        <v>869</v>
      </c>
      <c r="M1029" s="115">
        <f t="shared" si="16"/>
        <v>0</v>
      </c>
      <c r="O1029" s="104" t="s">
        <v>871</v>
      </c>
      <c r="P1029" s="105"/>
      <c r="Q1029"/>
    </row>
    <row r="1030" spans="1:17" ht="18">
      <c r="A1030" s="112">
        <v>20230800041</v>
      </c>
      <c r="B1030" s="113">
        <f>VLOOKUP(A:A,[2]振替CD変換!B:C,2,FALSE)</f>
        <v>20230800041</v>
      </c>
      <c r="C1030" s="112" t="s">
        <v>879</v>
      </c>
      <c r="D1030" s="112" t="s">
        <v>1339</v>
      </c>
      <c r="E1030" s="112" t="s">
        <v>882</v>
      </c>
      <c r="F1030" s="112" t="s">
        <v>1069</v>
      </c>
      <c r="G1030" s="114">
        <v>858</v>
      </c>
      <c r="H1030" s="94" t="s">
        <v>1070</v>
      </c>
      <c r="I1030" s="94">
        <v>6</v>
      </c>
      <c r="J1030" s="94" t="s">
        <v>1071</v>
      </c>
      <c r="K1030" s="94" t="s">
        <v>1071</v>
      </c>
      <c r="L1030" s="116">
        <f>VLOOKUP(B:B,[2]販促物単価マスタ202505!A:C,3,FALSE)</f>
        <v>1.8124242424242423</v>
      </c>
      <c r="M1030" s="115">
        <f t="shared" si="16"/>
        <v>1555.06</v>
      </c>
      <c r="O1030" s="104"/>
      <c r="P1030" s="105"/>
      <c r="Q1030"/>
    </row>
    <row r="1031" spans="1:17" ht="18">
      <c r="A1031" s="112">
        <v>20230900042</v>
      </c>
      <c r="B1031" s="113">
        <f>VLOOKUP(A:A,[2]振替CD変換!B:C,2,FALSE)</f>
        <v>20230900042</v>
      </c>
      <c r="C1031" s="112" t="s">
        <v>879</v>
      </c>
      <c r="D1031" s="112" t="s">
        <v>1240</v>
      </c>
      <c r="E1031" s="112" t="s">
        <v>882</v>
      </c>
      <c r="F1031" s="112" t="s">
        <v>1069</v>
      </c>
      <c r="G1031" s="114">
        <v>8658</v>
      </c>
      <c r="H1031" s="94" t="s">
        <v>1070</v>
      </c>
      <c r="I1031" s="94">
        <v>6</v>
      </c>
      <c r="J1031" s="94" t="s">
        <v>1071</v>
      </c>
      <c r="K1031" s="94" t="s">
        <v>1071</v>
      </c>
      <c r="L1031" s="116">
        <f>VLOOKUP(B:B,[2]販促物単価マスタ202505!A:C,3,FALSE)</f>
        <v>5.5253198653198652</v>
      </c>
      <c r="M1031" s="115">
        <f t="shared" si="16"/>
        <v>47838.219393939391</v>
      </c>
      <c r="O1031" s="104"/>
      <c r="P1031" s="105"/>
      <c r="Q1031"/>
    </row>
    <row r="1032" spans="1:17" ht="18">
      <c r="A1032" s="112">
        <v>20230900046</v>
      </c>
      <c r="B1032" s="113">
        <f>VLOOKUP(A:A,[2]振替CD変換!B:C,2,FALSE)</f>
        <v>20230900046</v>
      </c>
      <c r="C1032" s="112" t="s">
        <v>879</v>
      </c>
      <c r="D1032" s="112" t="s">
        <v>1340</v>
      </c>
      <c r="E1032" s="112" t="s">
        <v>882</v>
      </c>
      <c r="F1032" s="112" t="s">
        <v>1069</v>
      </c>
      <c r="G1032" s="114">
        <v>307</v>
      </c>
      <c r="H1032" s="94" t="s">
        <v>1070</v>
      </c>
      <c r="I1032" s="94">
        <v>6</v>
      </c>
      <c r="J1032" s="94" t="s">
        <v>1071</v>
      </c>
      <c r="K1032" s="94" t="s">
        <v>1071</v>
      </c>
      <c r="L1032" s="116">
        <f>VLOOKUP(B:B,[2]販促物単価マスタ202505!A:C,3,FALSE)</f>
        <v>4.3606060606060604</v>
      </c>
      <c r="M1032" s="115">
        <f t="shared" si="16"/>
        <v>1338.7060606060606</v>
      </c>
      <c r="O1032" s="104"/>
      <c r="P1032" s="105"/>
      <c r="Q1032"/>
    </row>
    <row r="1033" spans="1:17" ht="18">
      <c r="A1033" s="112">
        <v>20230900051</v>
      </c>
      <c r="B1033" s="113">
        <f>VLOOKUP(A:A,[2]振替CD変換!B:C,2,FALSE)</f>
        <v>20230900051</v>
      </c>
      <c r="C1033" s="112" t="s">
        <v>879</v>
      </c>
      <c r="D1033" s="112" t="s">
        <v>1341</v>
      </c>
      <c r="E1033" s="112" t="s">
        <v>882</v>
      </c>
      <c r="F1033" s="112" t="s">
        <v>1069</v>
      </c>
      <c r="G1033" s="114">
        <v>1002</v>
      </c>
      <c r="H1033" s="94" t="s">
        <v>1070</v>
      </c>
      <c r="I1033" s="94">
        <v>6</v>
      </c>
      <c r="J1033" s="94" t="s">
        <v>1071</v>
      </c>
      <c r="K1033" s="94" t="s">
        <v>1071</v>
      </c>
      <c r="L1033" s="116">
        <f>VLOOKUP(B:B,[2]販促物単価マスタ202505!A:C,3,FALSE)</f>
        <v>6.8249999999999993</v>
      </c>
      <c r="M1033" s="115">
        <f t="shared" si="16"/>
        <v>6838.65</v>
      </c>
      <c r="O1033" s="104"/>
      <c r="P1033" s="105"/>
      <c r="Q1033"/>
    </row>
    <row r="1034" spans="1:17" ht="18" hidden="1">
      <c r="A1034" s="112">
        <v>20230900056</v>
      </c>
      <c r="B1034" s="113">
        <f>VLOOKUP(A:A,[2]振替CD変換!B:C,2,FALSE)</f>
        <v>20230900056</v>
      </c>
      <c r="C1034" s="112" t="s">
        <v>879</v>
      </c>
      <c r="D1034" s="112" t="s">
        <v>721</v>
      </c>
      <c r="E1034" s="112" t="s">
        <v>882</v>
      </c>
      <c r="F1034" s="112" t="s">
        <v>868</v>
      </c>
      <c r="G1034" s="114">
        <v>2088</v>
      </c>
      <c r="H1034" s="94" t="s">
        <v>869</v>
      </c>
      <c r="I1034" s="94">
        <v>1</v>
      </c>
      <c r="J1034" s="94" t="s">
        <v>870</v>
      </c>
      <c r="K1034" s="94" t="s">
        <v>869</v>
      </c>
      <c r="M1034" s="115">
        <f t="shared" si="16"/>
        <v>0</v>
      </c>
      <c r="O1034" s="104" t="s">
        <v>871</v>
      </c>
      <c r="P1034" s="105"/>
      <c r="Q1034"/>
    </row>
    <row r="1035" spans="1:17" ht="18">
      <c r="A1035" s="112">
        <v>20231000009</v>
      </c>
      <c r="B1035" s="113">
        <f>VLOOKUP(A:A,[2]振替CD変換!B:C,2,FALSE)</f>
        <v>20231000009</v>
      </c>
      <c r="C1035" s="112" t="s">
        <v>879</v>
      </c>
      <c r="D1035" s="112" t="s">
        <v>1342</v>
      </c>
      <c r="E1035" s="112" t="s">
        <v>882</v>
      </c>
      <c r="F1035" s="112" t="s">
        <v>1069</v>
      </c>
      <c r="G1035" s="114">
        <v>4145</v>
      </c>
      <c r="H1035" s="94" t="s">
        <v>1070</v>
      </c>
      <c r="I1035" s="94">
        <v>6</v>
      </c>
      <c r="J1035" s="94" t="s">
        <v>1071</v>
      </c>
      <c r="K1035" s="94" t="s">
        <v>1071</v>
      </c>
      <c r="L1035" s="116">
        <f>VLOOKUP(B:B,[2]販促物単価マスタ202505!A:C,3,FALSE)</f>
        <v>10.742638506274869</v>
      </c>
      <c r="M1035" s="115">
        <f t="shared" si="16"/>
        <v>44528.236608509331</v>
      </c>
      <c r="O1035" s="104"/>
      <c r="P1035" s="105"/>
      <c r="Q1035"/>
    </row>
    <row r="1036" spans="1:17" ht="18">
      <c r="A1036" s="112">
        <v>20231000025</v>
      </c>
      <c r="B1036" s="113">
        <f>VLOOKUP(A:A,[2]振替CD変換!B:C,2,FALSE)</f>
        <v>20231000025</v>
      </c>
      <c r="C1036" s="112" t="s">
        <v>879</v>
      </c>
      <c r="D1036" s="112" t="s">
        <v>1344</v>
      </c>
      <c r="E1036" s="112" t="s">
        <v>882</v>
      </c>
      <c r="F1036" s="112" t="s">
        <v>1069</v>
      </c>
      <c r="G1036" s="114">
        <v>346</v>
      </c>
      <c r="H1036" s="94" t="s">
        <v>1070</v>
      </c>
      <c r="I1036" s="94">
        <v>6</v>
      </c>
      <c r="J1036" s="94" t="s">
        <v>1071</v>
      </c>
      <c r="K1036" s="94" t="s">
        <v>1071</v>
      </c>
      <c r="L1036" s="116">
        <f>VLOOKUP(B:B,[2]販促物単価マスタ202505!A:C,3,FALSE)</f>
        <v>4.2</v>
      </c>
      <c r="M1036" s="115">
        <f t="shared" si="16"/>
        <v>1453.2</v>
      </c>
      <c r="O1036" s="104"/>
      <c r="P1036" s="105"/>
      <c r="Q1036"/>
    </row>
    <row r="1037" spans="1:17" ht="18" hidden="1">
      <c r="A1037" s="112">
        <v>20231000064</v>
      </c>
      <c r="B1037" s="113">
        <f>VLOOKUP(A:A,[2]振替CD変換!B:C,2,FALSE)</f>
        <v>20231000064</v>
      </c>
      <c r="C1037" s="112" t="s">
        <v>879</v>
      </c>
      <c r="D1037" s="112" t="s">
        <v>717</v>
      </c>
      <c r="E1037" s="112" t="s">
        <v>1243</v>
      </c>
      <c r="F1037" s="112" t="s">
        <v>868</v>
      </c>
      <c r="G1037" s="114">
        <v>493</v>
      </c>
      <c r="H1037" s="94" t="s">
        <v>869</v>
      </c>
      <c r="I1037" s="94">
        <v>1</v>
      </c>
      <c r="J1037" s="94" t="s">
        <v>870</v>
      </c>
      <c r="K1037" s="94" t="s">
        <v>869</v>
      </c>
      <c r="M1037" s="115">
        <f t="shared" si="16"/>
        <v>0</v>
      </c>
      <c r="O1037" s="104" t="s">
        <v>871</v>
      </c>
      <c r="P1037" s="105"/>
      <c r="Q1037"/>
    </row>
    <row r="1038" spans="1:17" ht="18">
      <c r="A1038" s="112">
        <v>20231100028</v>
      </c>
      <c r="B1038" s="113">
        <f>VLOOKUP(A:A,[2]振替CD変換!B:C,2,FALSE)</f>
        <v>20231100028</v>
      </c>
      <c r="C1038" s="112" t="s">
        <v>879</v>
      </c>
      <c r="D1038" s="112" t="s">
        <v>1346</v>
      </c>
      <c r="E1038" s="112" t="s">
        <v>882</v>
      </c>
      <c r="F1038" s="112" t="s">
        <v>1069</v>
      </c>
      <c r="G1038" s="114">
        <v>1392</v>
      </c>
      <c r="H1038" s="94" t="s">
        <v>1070</v>
      </c>
      <c r="I1038" s="94">
        <v>6</v>
      </c>
      <c r="J1038" s="94" t="s">
        <v>1071</v>
      </c>
      <c r="K1038" s="94" t="s">
        <v>1071</v>
      </c>
      <c r="L1038" s="116">
        <f>VLOOKUP(B:B,[2]販促物単価マスタ202505!A:C,3,FALSE)</f>
        <v>2.8787878787878789</v>
      </c>
      <c r="M1038" s="115">
        <f t="shared" si="16"/>
        <v>4007.2727272727275</v>
      </c>
      <c r="O1038" s="104"/>
      <c r="P1038" s="105"/>
      <c r="Q1038"/>
    </row>
    <row r="1039" spans="1:17" ht="18">
      <c r="A1039" s="112">
        <v>20240100029</v>
      </c>
      <c r="B1039" s="113">
        <f>VLOOKUP(A:A,[2]振替CD変換!B:C,2,FALSE)</f>
        <v>20240100029</v>
      </c>
      <c r="C1039" s="112" t="s">
        <v>879</v>
      </c>
      <c r="D1039" s="112" t="s">
        <v>1347</v>
      </c>
      <c r="E1039" s="112" t="s">
        <v>882</v>
      </c>
      <c r="F1039" s="112" t="s">
        <v>1069</v>
      </c>
      <c r="G1039" s="114">
        <v>11731</v>
      </c>
      <c r="H1039" s="94" t="s">
        <v>1070</v>
      </c>
      <c r="I1039" s="94">
        <v>6</v>
      </c>
      <c r="J1039" s="94" t="s">
        <v>1071</v>
      </c>
      <c r="K1039" s="94" t="s">
        <v>1071</v>
      </c>
      <c r="L1039" s="116">
        <f>VLOOKUP(B:B,[2]販促物単価マスタ202505!A:C,3,FALSE)</f>
        <v>6.3727272727272721</v>
      </c>
      <c r="M1039" s="115">
        <f t="shared" si="16"/>
        <v>74758.463636363624</v>
      </c>
      <c r="O1039" s="104"/>
      <c r="P1039" s="105"/>
      <c r="Q1039"/>
    </row>
    <row r="1040" spans="1:17" ht="18">
      <c r="A1040" s="112">
        <v>20240300021</v>
      </c>
      <c r="B1040" s="113">
        <f>VLOOKUP(A:A,[2]振替CD変換!B:C,2,FALSE)</f>
        <v>20240300021</v>
      </c>
      <c r="C1040" s="112" t="s">
        <v>879</v>
      </c>
      <c r="D1040" s="112" t="s">
        <v>1349</v>
      </c>
      <c r="E1040" s="112" t="s">
        <v>882</v>
      </c>
      <c r="F1040" s="112" t="s">
        <v>1069</v>
      </c>
      <c r="G1040" s="114">
        <v>1002</v>
      </c>
      <c r="H1040" s="94" t="s">
        <v>1070</v>
      </c>
      <c r="I1040" s="94">
        <v>6</v>
      </c>
      <c r="J1040" s="94" t="s">
        <v>1071</v>
      </c>
      <c r="K1040" s="94" t="s">
        <v>1071</v>
      </c>
      <c r="L1040" s="116">
        <f>VLOOKUP(B:B,[2]販促物単価マスタ202505!A:C,3,FALSE)</f>
        <v>2.6753246753246751</v>
      </c>
      <c r="M1040" s="115">
        <f t="shared" si="16"/>
        <v>2680.6753246753246</v>
      </c>
      <c r="O1040" s="104"/>
      <c r="P1040" s="105"/>
      <c r="Q1040"/>
    </row>
    <row r="1041" spans="1:17" ht="18">
      <c r="A1041" s="112">
        <v>20240400008</v>
      </c>
      <c r="B1041" s="113">
        <f>VLOOKUP(A:A,[2]振替CD変換!B:C,2,FALSE)</f>
        <v>20240400008</v>
      </c>
      <c r="C1041" s="112" t="s">
        <v>879</v>
      </c>
      <c r="D1041" s="112" t="s">
        <v>1350</v>
      </c>
      <c r="E1041" s="112" t="s">
        <v>882</v>
      </c>
      <c r="F1041" s="112" t="s">
        <v>1069</v>
      </c>
      <c r="G1041" s="114">
        <v>1679</v>
      </c>
      <c r="H1041" s="94" t="s">
        <v>1070</v>
      </c>
      <c r="I1041" s="94">
        <v>6</v>
      </c>
      <c r="J1041" s="94" t="s">
        <v>1071</v>
      </c>
      <c r="K1041" s="94" t="s">
        <v>1071</v>
      </c>
      <c r="L1041" s="116">
        <f>VLOOKUP(B:B,[2]販促物単価マスタ202505!A:C,3,FALSE)</f>
        <v>2.0505050505050502</v>
      </c>
      <c r="M1041" s="115">
        <f t="shared" si="16"/>
        <v>3442.7979797979792</v>
      </c>
      <c r="O1041" s="104"/>
      <c r="P1041" s="105"/>
      <c r="Q1041"/>
    </row>
    <row r="1042" spans="1:17" ht="18">
      <c r="A1042" s="112">
        <v>20240400009</v>
      </c>
      <c r="B1042" s="113">
        <f>VLOOKUP(A:A,[2]振替CD変換!B:C,2,FALSE)</f>
        <v>20240400009</v>
      </c>
      <c r="C1042" s="112" t="s">
        <v>879</v>
      </c>
      <c r="D1042" s="112" t="s">
        <v>1351</v>
      </c>
      <c r="E1042" s="112" t="s">
        <v>882</v>
      </c>
      <c r="F1042" s="112" t="s">
        <v>1069</v>
      </c>
      <c r="G1042" s="114">
        <v>410</v>
      </c>
      <c r="H1042" s="94" t="s">
        <v>1070</v>
      </c>
      <c r="I1042" s="94">
        <v>6</v>
      </c>
      <c r="J1042" s="94" t="s">
        <v>1071</v>
      </c>
      <c r="K1042" s="94" t="s">
        <v>1071</v>
      </c>
      <c r="L1042" s="116">
        <f>VLOOKUP(B:B,[2]販促物単価マスタ202505!A:C,3,FALSE)</f>
        <v>2.0505050505050502</v>
      </c>
      <c r="M1042" s="115">
        <f t="shared" si="16"/>
        <v>840.70707070707056</v>
      </c>
      <c r="O1042" s="104"/>
      <c r="P1042" s="105"/>
      <c r="Q1042"/>
    </row>
    <row r="1043" spans="1:17" ht="18">
      <c r="A1043" s="112">
        <v>20240400015</v>
      </c>
      <c r="B1043" s="113">
        <f>VLOOKUP(A:A,[2]振替CD変換!B:C,2,FALSE)</f>
        <v>20240400015</v>
      </c>
      <c r="C1043" s="112" t="s">
        <v>879</v>
      </c>
      <c r="D1043" s="112" t="s">
        <v>1352</v>
      </c>
      <c r="E1043" s="112" t="s">
        <v>882</v>
      </c>
      <c r="F1043" s="112" t="s">
        <v>1069</v>
      </c>
      <c r="G1043" s="114">
        <v>54</v>
      </c>
      <c r="H1043" s="94" t="s">
        <v>1070</v>
      </c>
      <c r="I1043" s="94">
        <v>6</v>
      </c>
      <c r="J1043" s="94" t="s">
        <v>1071</v>
      </c>
      <c r="K1043" s="94" t="s">
        <v>1071</v>
      </c>
      <c r="L1043" s="116">
        <f>VLOOKUP(B:B,[2]販促物単価マスタ202505!A:C,3,FALSE)</f>
        <v>3.7690000000000001</v>
      </c>
      <c r="M1043" s="115">
        <f t="shared" si="16"/>
        <v>203.52600000000001</v>
      </c>
      <c r="O1043" s="104"/>
      <c r="P1043" s="105"/>
      <c r="Q1043"/>
    </row>
    <row r="1044" spans="1:17" ht="18" hidden="1">
      <c r="A1044" s="112">
        <v>20240400016</v>
      </c>
      <c r="B1044" s="113">
        <f>VLOOKUP(A:A,[2]振替CD変換!B:C,2,FALSE)</f>
        <v>20240400016</v>
      </c>
      <c r="C1044" s="112" t="s">
        <v>879</v>
      </c>
      <c r="D1044" s="112" t="s">
        <v>1248</v>
      </c>
      <c r="E1044" s="112" t="s">
        <v>882</v>
      </c>
      <c r="F1044" s="112" t="s">
        <v>907</v>
      </c>
      <c r="G1044" s="114">
        <v>420</v>
      </c>
      <c r="H1044" s="94" t="s">
        <v>1070</v>
      </c>
      <c r="I1044" s="94">
        <v>4</v>
      </c>
      <c r="J1044" s="94" t="s">
        <v>1177</v>
      </c>
      <c r="K1044" s="94" t="s">
        <v>869</v>
      </c>
      <c r="M1044" s="115">
        <f t="shared" si="16"/>
        <v>0</v>
      </c>
      <c r="O1044" s="104" t="s">
        <v>871</v>
      </c>
      <c r="P1044" s="105"/>
      <c r="Q1044"/>
    </row>
    <row r="1045" spans="1:17" ht="18" hidden="1">
      <c r="A1045" s="112">
        <v>20240400017</v>
      </c>
      <c r="B1045" s="113">
        <f>VLOOKUP(A:A,[2]振替CD変換!B:C,2,FALSE)</f>
        <v>20240400017</v>
      </c>
      <c r="C1045" s="112" t="s">
        <v>879</v>
      </c>
      <c r="D1045" s="112" t="s">
        <v>1353</v>
      </c>
      <c r="E1045" s="112" t="s">
        <v>882</v>
      </c>
      <c r="F1045" s="112" t="s">
        <v>907</v>
      </c>
      <c r="G1045" s="114">
        <v>101</v>
      </c>
      <c r="H1045" s="94" t="s">
        <v>1070</v>
      </c>
      <c r="I1045" s="94">
        <v>4</v>
      </c>
      <c r="J1045" s="94" t="s">
        <v>1177</v>
      </c>
      <c r="K1045" s="94" t="s">
        <v>869</v>
      </c>
      <c r="M1045" s="115">
        <f t="shared" si="16"/>
        <v>0</v>
      </c>
      <c r="O1045" s="104" t="s">
        <v>871</v>
      </c>
      <c r="P1045" s="105"/>
      <c r="Q1045"/>
    </row>
    <row r="1046" spans="1:17" ht="18">
      <c r="A1046" s="112">
        <v>20240500017</v>
      </c>
      <c r="B1046" s="113">
        <f>VLOOKUP(A:A,[2]振替CD変換!B:C,2,FALSE)</f>
        <v>20240500017</v>
      </c>
      <c r="C1046" s="112" t="s">
        <v>879</v>
      </c>
      <c r="D1046" s="112" t="s">
        <v>1251</v>
      </c>
      <c r="E1046" s="112" t="s">
        <v>882</v>
      </c>
      <c r="F1046" s="112" t="s">
        <v>1069</v>
      </c>
      <c r="G1046" s="114">
        <v>29515</v>
      </c>
      <c r="H1046" s="94" t="s">
        <v>1070</v>
      </c>
      <c r="I1046" s="94">
        <v>6</v>
      </c>
      <c r="J1046" s="94" t="s">
        <v>1071</v>
      </c>
      <c r="K1046" s="94" t="s">
        <v>1071</v>
      </c>
      <c r="L1046" s="116">
        <f>VLOOKUP(B:B,[2]販促物単価マスタ202505!A:C,3,FALSE)</f>
        <v>4.9000000000000004</v>
      </c>
      <c r="M1046" s="115">
        <f t="shared" si="16"/>
        <v>144623.5</v>
      </c>
      <c r="O1046" s="104"/>
      <c r="P1046" s="105"/>
      <c r="Q1046"/>
    </row>
    <row r="1047" spans="1:17" ht="18">
      <c r="A1047" s="112">
        <v>20240500018</v>
      </c>
      <c r="B1047" s="113">
        <f>VLOOKUP(A:A,[2]振替CD変換!B:C,2,FALSE)</f>
        <v>20240500018</v>
      </c>
      <c r="C1047" s="112" t="s">
        <v>879</v>
      </c>
      <c r="D1047" s="112" t="s">
        <v>1354</v>
      </c>
      <c r="E1047" s="112" t="s">
        <v>882</v>
      </c>
      <c r="F1047" s="112" t="s">
        <v>1069</v>
      </c>
      <c r="G1047" s="114">
        <v>9431</v>
      </c>
      <c r="H1047" s="94" t="s">
        <v>1070</v>
      </c>
      <c r="I1047" s="94">
        <v>6</v>
      </c>
      <c r="J1047" s="94" t="s">
        <v>1071</v>
      </c>
      <c r="K1047" s="94" t="s">
        <v>1071</v>
      </c>
      <c r="L1047" s="116">
        <f>VLOOKUP(B:B,[2]販促物単価マスタ202505!A:C,3,FALSE)</f>
        <v>4.9000000000000004</v>
      </c>
      <c r="M1047" s="115">
        <f t="shared" si="16"/>
        <v>46211.9</v>
      </c>
      <c r="O1047" s="104"/>
      <c r="P1047" s="105"/>
      <c r="Q1047"/>
    </row>
    <row r="1048" spans="1:17" ht="18">
      <c r="A1048" s="112">
        <v>20240500019</v>
      </c>
      <c r="B1048" s="113">
        <f>VLOOKUP(A:A,[2]振替CD変換!B:C,2,FALSE)</f>
        <v>20240500019</v>
      </c>
      <c r="C1048" s="112" t="s">
        <v>879</v>
      </c>
      <c r="D1048" s="112" t="s">
        <v>1252</v>
      </c>
      <c r="E1048" s="112" t="s">
        <v>882</v>
      </c>
      <c r="F1048" s="112" t="s">
        <v>1069</v>
      </c>
      <c r="G1048" s="114">
        <v>34024</v>
      </c>
      <c r="H1048" s="94" t="s">
        <v>1070</v>
      </c>
      <c r="I1048" s="94">
        <v>6</v>
      </c>
      <c r="J1048" s="94" t="s">
        <v>1071</v>
      </c>
      <c r="K1048" s="94" t="s">
        <v>1071</v>
      </c>
      <c r="L1048" s="116">
        <f>VLOOKUP(B:B,[2]販促物単価マスタ202505!A:C,3,FALSE)</f>
        <v>14.6</v>
      </c>
      <c r="M1048" s="115">
        <f t="shared" si="16"/>
        <v>496750.39999999997</v>
      </c>
      <c r="O1048" s="104"/>
      <c r="P1048" s="105"/>
      <c r="Q1048"/>
    </row>
    <row r="1049" spans="1:17" ht="18">
      <c r="A1049" s="112">
        <v>20240500020</v>
      </c>
      <c r="B1049" s="113">
        <f>VLOOKUP(A:A,[2]振替CD変換!B:C,2,FALSE)</f>
        <v>20240500020</v>
      </c>
      <c r="C1049" s="112" t="s">
        <v>879</v>
      </c>
      <c r="D1049" s="112" t="s">
        <v>1253</v>
      </c>
      <c r="E1049" s="112" t="s">
        <v>882</v>
      </c>
      <c r="F1049" s="112" t="s">
        <v>1069</v>
      </c>
      <c r="G1049" s="114">
        <v>5007</v>
      </c>
      <c r="H1049" s="94" t="s">
        <v>1070</v>
      </c>
      <c r="I1049" s="94">
        <v>6</v>
      </c>
      <c r="J1049" s="94" t="s">
        <v>1071</v>
      </c>
      <c r="K1049" s="94" t="s">
        <v>1071</v>
      </c>
      <c r="L1049" s="116">
        <f>VLOOKUP(B:B,[2]販促物単価マスタ202505!A:C,3,FALSE)</f>
        <v>6.1</v>
      </c>
      <c r="M1049" s="115">
        <f t="shared" si="16"/>
        <v>30542.699999999997</v>
      </c>
      <c r="O1049" s="104"/>
      <c r="P1049" s="105"/>
      <c r="Q1049"/>
    </row>
    <row r="1050" spans="1:17" ht="18">
      <c r="A1050" s="112">
        <v>20240500021</v>
      </c>
      <c r="B1050" s="113">
        <f>VLOOKUP(A:A,[2]振替CD変換!B:C,2,FALSE)</f>
        <v>20240500021</v>
      </c>
      <c r="C1050" s="112" t="s">
        <v>879</v>
      </c>
      <c r="D1050" s="112" t="s">
        <v>1355</v>
      </c>
      <c r="E1050" s="112" t="s">
        <v>882</v>
      </c>
      <c r="F1050" s="112" t="s">
        <v>1069</v>
      </c>
      <c r="G1050" s="114">
        <v>5903</v>
      </c>
      <c r="H1050" s="94" t="s">
        <v>1070</v>
      </c>
      <c r="I1050" s="94">
        <v>6</v>
      </c>
      <c r="J1050" s="94" t="s">
        <v>1071</v>
      </c>
      <c r="K1050" s="94" t="s">
        <v>1071</v>
      </c>
      <c r="L1050" s="116">
        <f>VLOOKUP(B:B,[2]販促物単価マスタ202505!A:C,3,FALSE)</f>
        <v>6.25</v>
      </c>
      <c r="M1050" s="115">
        <f t="shared" si="16"/>
        <v>36893.75</v>
      </c>
      <c r="O1050" s="104"/>
      <c r="P1050" s="105"/>
      <c r="Q1050"/>
    </row>
    <row r="1051" spans="1:17" ht="18">
      <c r="A1051" s="112">
        <v>20240500022</v>
      </c>
      <c r="B1051" s="113">
        <f>VLOOKUP(A:A,[2]振替CD変換!B:C,2,FALSE)</f>
        <v>20240500022</v>
      </c>
      <c r="C1051" s="112" t="s">
        <v>879</v>
      </c>
      <c r="D1051" s="112" t="s">
        <v>1356</v>
      </c>
      <c r="E1051" s="112" t="s">
        <v>882</v>
      </c>
      <c r="F1051" s="112" t="s">
        <v>1069</v>
      </c>
      <c r="G1051" s="114">
        <v>1490</v>
      </c>
      <c r="H1051" s="94" t="s">
        <v>1070</v>
      </c>
      <c r="I1051" s="94">
        <v>6</v>
      </c>
      <c r="J1051" s="94" t="s">
        <v>1071</v>
      </c>
      <c r="K1051" s="94" t="s">
        <v>1071</v>
      </c>
      <c r="L1051" s="116">
        <f>VLOOKUP(B:B,[2]販促物単価マスタ202505!A:C,3,FALSE)</f>
        <v>6.25</v>
      </c>
      <c r="M1051" s="115">
        <f t="shared" si="16"/>
        <v>9312.5</v>
      </c>
      <c r="O1051" s="104"/>
      <c r="P1051" s="105"/>
      <c r="Q1051"/>
    </row>
    <row r="1052" spans="1:17" ht="18">
      <c r="A1052" s="112">
        <v>20240500023</v>
      </c>
      <c r="B1052" s="113">
        <f>VLOOKUP(A:A,[2]振替CD変換!B:C,2,FALSE)</f>
        <v>20240500023</v>
      </c>
      <c r="C1052" s="112" t="s">
        <v>879</v>
      </c>
      <c r="D1052" s="112" t="s">
        <v>1254</v>
      </c>
      <c r="E1052" s="112" t="s">
        <v>882</v>
      </c>
      <c r="F1052" s="112" t="s">
        <v>1069</v>
      </c>
      <c r="G1052" s="114">
        <v>6447</v>
      </c>
      <c r="H1052" s="94" t="s">
        <v>1070</v>
      </c>
      <c r="I1052" s="94">
        <v>6</v>
      </c>
      <c r="J1052" s="94" t="s">
        <v>1071</v>
      </c>
      <c r="K1052" s="94" t="s">
        <v>1071</v>
      </c>
      <c r="L1052" s="116">
        <f>VLOOKUP(B:B,[2]販促物単価マスタ202505!A:C,3,FALSE)</f>
        <v>5.6</v>
      </c>
      <c r="M1052" s="115">
        <f t="shared" si="16"/>
        <v>36103.199999999997</v>
      </c>
      <c r="O1052" s="104"/>
      <c r="P1052" s="105"/>
      <c r="Q1052"/>
    </row>
    <row r="1053" spans="1:17" ht="18">
      <c r="A1053" s="112">
        <v>20240500024</v>
      </c>
      <c r="B1053" s="113">
        <f>VLOOKUP(A:A,[2]振替CD変換!B:C,2,FALSE)</f>
        <v>20240500024</v>
      </c>
      <c r="C1053" s="112" t="s">
        <v>879</v>
      </c>
      <c r="D1053" s="112" t="s">
        <v>1357</v>
      </c>
      <c r="E1053" s="112" t="s">
        <v>882</v>
      </c>
      <c r="F1053" s="112" t="s">
        <v>1069</v>
      </c>
      <c r="G1053" s="114">
        <v>5155</v>
      </c>
      <c r="H1053" s="94" t="s">
        <v>1070</v>
      </c>
      <c r="I1053" s="94">
        <v>6</v>
      </c>
      <c r="J1053" s="94" t="s">
        <v>1071</v>
      </c>
      <c r="K1053" s="94" t="s">
        <v>1071</v>
      </c>
      <c r="L1053" s="116">
        <f>VLOOKUP(B:B,[2]販促物単価マスタ202505!A:C,3,FALSE)</f>
        <v>5.6</v>
      </c>
      <c r="M1053" s="115">
        <f t="shared" si="16"/>
        <v>28867.999999999996</v>
      </c>
      <c r="O1053" s="104"/>
      <c r="P1053" s="105"/>
      <c r="Q1053"/>
    </row>
    <row r="1054" spans="1:17" ht="18">
      <c r="A1054" s="112">
        <v>20240500025</v>
      </c>
      <c r="B1054" s="113">
        <f>VLOOKUP(A:A,[2]振替CD変換!B:C,2,FALSE)</f>
        <v>20240500025</v>
      </c>
      <c r="C1054" s="112" t="s">
        <v>879</v>
      </c>
      <c r="D1054" s="112" t="s">
        <v>1255</v>
      </c>
      <c r="E1054" s="112" t="s">
        <v>882</v>
      </c>
      <c r="F1054" s="112" t="s">
        <v>1069</v>
      </c>
      <c r="G1054" s="114">
        <v>6941</v>
      </c>
      <c r="H1054" s="94" t="s">
        <v>1070</v>
      </c>
      <c r="I1054" s="94">
        <v>6</v>
      </c>
      <c r="J1054" s="94" t="s">
        <v>1071</v>
      </c>
      <c r="K1054" s="94" t="s">
        <v>1071</v>
      </c>
      <c r="L1054" s="116">
        <f>VLOOKUP(B:B,[2]販促物単価マスタ202505!A:C,3,FALSE)</f>
        <v>7.15</v>
      </c>
      <c r="M1054" s="115">
        <f t="shared" si="16"/>
        <v>49628.15</v>
      </c>
      <c r="O1054" s="104"/>
      <c r="P1054" s="105"/>
      <c r="Q1054"/>
    </row>
    <row r="1055" spans="1:17" ht="18">
      <c r="A1055" s="112">
        <v>20240500027</v>
      </c>
      <c r="B1055" s="113">
        <f>VLOOKUP(A:A,[2]振替CD変換!B:C,2,FALSE)</f>
        <v>20240500027</v>
      </c>
      <c r="C1055" s="112" t="s">
        <v>879</v>
      </c>
      <c r="D1055" s="112" t="s">
        <v>1358</v>
      </c>
      <c r="E1055" s="112" t="s">
        <v>882</v>
      </c>
      <c r="F1055" s="112" t="s">
        <v>1069</v>
      </c>
      <c r="G1055" s="114">
        <v>3128</v>
      </c>
      <c r="H1055" s="94" t="s">
        <v>1070</v>
      </c>
      <c r="I1055" s="94">
        <v>6</v>
      </c>
      <c r="J1055" s="94" t="s">
        <v>1071</v>
      </c>
      <c r="K1055" s="94" t="s">
        <v>1071</v>
      </c>
      <c r="L1055" s="116">
        <f>VLOOKUP(B:B,[2]販促物単価マスタ202505!A:C,3,FALSE)</f>
        <v>4.9000000000000004</v>
      </c>
      <c r="M1055" s="115">
        <f t="shared" si="16"/>
        <v>15327.2</v>
      </c>
      <c r="O1055" s="104"/>
      <c r="P1055" s="105"/>
      <c r="Q1055"/>
    </row>
    <row r="1056" spans="1:17" ht="18">
      <c r="A1056" s="112">
        <v>20240500028</v>
      </c>
      <c r="B1056" s="113">
        <f>VLOOKUP(A:A,[2]振替CD変換!B:C,2,FALSE)</f>
        <v>20240500028</v>
      </c>
      <c r="C1056" s="112" t="s">
        <v>879</v>
      </c>
      <c r="D1056" s="112" t="s">
        <v>1359</v>
      </c>
      <c r="E1056" s="112" t="s">
        <v>882</v>
      </c>
      <c r="F1056" s="112" t="s">
        <v>1069</v>
      </c>
      <c r="G1056" s="114">
        <v>5089</v>
      </c>
      <c r="H1056" s="94" t="s">
        <v>1070</v>
      </c>
      <c r="I1056" s="94">
        <v>6</v>
      </c>
      <c r="J1056" s="94" t="s">
        <v>1071</v>
      </c>
      <c r="K1056" s="94" t="s">
        <v>1071</v>
      </c>
      <c r="L1056" s="116">
        <f>VLOOKUP(B:B,[2]販促物単価マスタ202505!A:C,3,FALSE)</f>
        <v>25.95</v>
      </c>
      <c r="M1056" s="115">
        <f t="shared" si="16"/>
        <v>132059.54999999999</v>
      </c>
      <c r="O1056" s="104"/>
      <c r="P1056" s="105"/>
      <c r="Q1056"/>
    </row>
    <row r="1057" spans="1:17" ht="18">
      <c r="A1057" s="112">
        <v>20240500029</v>
      </c>
      <c r="B1057" s="113">
        <f>VLOOKUP(A:A,[2]振替CD変換!B:C,2,FALSE)</f>
        <v>20240500029</v>
      </c>
      <c r="C1057" s="112" t="s">
        <v>879</v>
      </c>
      <c r="D1057" s="112" t="s">
        <v>1360</v>
      </c>
      <c r="E1057" s="112" t="s">
        <v>882</v>
      </c>
      <c r="F1057" s="112" t="s">
        <v>1069</v>
      </c>
      <c r="G1057" s="114">
        <v>4429</v>
      </c>
      <c r="H1057" s="94" t="s">
        <v>1070</v>
      </c>
      <c r="I1057" s="94">
        <v>6</v>
      </c>
      <c r="J1057" s="94" t="s">
        <v>1071</v>
      </c>
      <c r="K1057" s="94" t="s">
        <v>1071</v>
      </c>
      <c r="L1057" s="116">
        <f>VLOOKUP(B:B,[2]販促物単価マスタ202505!A:C,3,FALSE)</f>
        <v>5.6</v>
      </c>
      <c r="M1057" s="115">
        <f t="shared" si="16"/>
        <v>24802.399999999998</v>
      </c>
      <c r="O1057" s="104"/>
      <c r="P1057" s="105"/>
      <c r="Q1057"/>
    </row>
    <row r="1058" spans="1:17" ht="18">
      <c r="A1058" s="112">
        <v>20240500030</v>
      </c>
      <c r="B1058" s="113">
        <f>VLOOKUP(A:A,[2]振替CD変換!B:C,2,FALSE)</f>
        <v>20240500030</v>
      </c>
      <c r="C1058" s="112" t="s">
        <v>879</v>
      </c>
      <c r="D1058" s="112" t="s">
        <v>1361</v>
      </c>
      <c r="E1058" s="112" t="s">
        <v>882</v>
      </c>
      <c r="F1058" s="112" t="s">
        <v>1069</v>
      </c>
      <c r="G1058" s="114">
        <v>1376</v>
      </c>
      <c r="H1058" s="94" t="s">
        <v>1070</v>
      </c>
      <c r="I1058" s="94">
        <v>6</v>
      </c>
      <c r="J1058" s="94" t="s">
        <v>1071</v>
      </c>
      <c r="K1058" s="94" t="s">
        <v>1071</v>
      </c>
      <c r="L1058" s="116">
        <f>VLOOKUP(B:B,[2]販促物単価マスタ202505!A:C,3,FALSE)</f>
        <v>4.9000000000000004</v>
      </c>
      <c r="M1058" s="115">
        <f t="shared" si="16"/>
        <v>6742.4000000000005</v>
      </c>
      <c r="O1058" s="104"/>
      <c r="P1058" s="105"/>
      <c r="Q1058"/>
    </row>
    <row r="1059" spans="1:17" ht="18">
      <c r="A1059" s="112">
        <v>20240500031</v>
      </c>
      <c r="B1059" s="113">
        <f>VLOOKUP(A:A,[2]振替CD変換!B:C,2,FALSE)</f>
        <v>20240500031</v>
      </c>
      <c r="C1059" s="112" t="s">
        <v>879</v>
      </c>
      <c r="D1059" s="112" t="s">
        <v>1362</v>
      </c>
      <c r="E1059" s="112" t="s">
        <v>882</v>
      </c>
      <c r="F1059" s="112" t="s">
        <v>1069</v>
      </c>
      <c r="G1059" s="114">
        <v>3853</v>
      </c>
      <c r="H1059" s="94" t="s">
        <v>1070</v>
      </c>
      <c r="I1059" s="94">
        <v>6</v>
      </c>
      <c r="J1059" s="94" t="s">
        <v>1071</v>
      </c>
      <c r="K1059" s="94" t="s">
        <v>1071</v>
      </c>
      <c r="L1059" s="116">
        <f>VLOOKUP(B:B,[2]販促物単価マスタ202505!A:C,3,FALSE)</f>
        <v>25.95</v>
      </c>
      <c r="M1059" s="115">
        <f t="shared" si="16"/>
        <v>99985.349999999991</v>
      </c>
      <c r="O1059" s="104"/>
      <c r="P1059" s="105"/>
      <c r="Q1059"/>
    </row>
    <row r="1060" spans="1:17" ht="18">
      <c r="A1060" s="112">
        <v>20240500032</v>
      </c>
      <c r="B1060" s="113">
        <f>VLOOKUP(A:A,[2]振替CD変換!B:C,2,FALSE)</f>
        <v>20240500032</v>
      </c>
      <c r="C1060" s="112" t="s">
        <v>879</v>
      </c>
      <c r="D1060" s="112" t="s">
        <v>1363</v>
      </c>
      <c r="E1060" s="112" t="s">
        <v>882</v>
      </c>
      <c r="F1060" s="112" t="s">
        <v>1069</v>
      </c>
      <c r="G1060" s="114">
        <v>2342</v>
      </c>
      <c r="H1060" s="94" t="s">
        <v>1070</v>
      </c>
      <c r="I1060" s="94">
        <v>6</v>
      </c>
      <c r="J1060" s="94" t="s">
        <v>1071</v>
      </c>
      <c r="K1060" s="94" t="s">
        <v>1071</v>
      </c>
      <c r="L1060" s="116">
        <f>VLOOKUP(B:B,[2]販促物単価マスタ202505!A:C,3,FALSE)</f>
        <v>5.6</v>
      </c>
      <c r="M1060" s="115">
        <f t="shared" si="16"/>
        <v>13115.199999999999</v>
      </c>
      <c r="O1060" s="104"/>
      <c r="P1060" s="105"/>
      <c r="Q1060"/>
    </row>
    <row r="1061" spans="1:17" ht="18">
      <c r="A1061" s="112">
        <v>20240500033</v>
      </c>
      <c r="B1061" s="113">
        <f>VLOOKUP(A:A,[2]振替CD変換!B:C,2,FALSE)</f>
        <v>20240500033</v>
      </c>
      <c r="C1061" s="112" t="s">
        <v>879</v>
      </c>
      <c r="D1061" s="112" t="s">
        <v>1364</v>
      </c>
      <c r="E1061" s="112" t="s">
        <v>882</v>
      </c>
      <c r="F1061" s="112" t="s">
        <v>1069</v>
      </c>
      <c r="G1061" s="114">
        <v>8821</v>
      </c>
      <c r="H1061" s="94" t="s">
        <v>1070</v>
      </c>
      <c r="I1061" s="94">
        <v>6</v>
      </c>
      <c r="J1061" s="94" t="s">
        <v>1071</v>
      </c>
      <c r="K1061" s="94" t="s">
        <v>1071</v>
      </c>
      <c r="L1061" s="116">
        <f>VLOOKUP(B:B,[2]販促物単価マスタ202505!A:C,3,FALSE)</f>
        <v>4.0999999999999996</v>
      </c>
      <c r="M1061" s="115">
        <f t="shared" si="16"/>
        <v>36166.1</v>
      </c>
      <c r="O1061" s="104"/>
      <c r="P1061" s="105"/>
      <c r="Q1061"/>
    </row>
    <row r="1062" spans="1:17" ht="18">
      <c r="A1062" s="112">
        <v>20240500034</v>
      </c>
      <c r="B1062" s="113">
        <f>VLOOKUP(A:A,[2]振替CD変換!B:C,2,FALSE)</f>
        <v>20240500034</v>
      </c>
      <c r="C1062" s="112" t="s">
        <v>879</v>
      </c>
      <c r="D1062" s="112" t="s">
        <v>1365</v>
      </c>
      <c r="E1062" s="112" t="s">
        <v>882</v>
      </c>
      <c r="F1062" s="112" t="s">
        <v>1069</v>
      </c>
      <c r="G1062" s="114">
        <v>2783</v>
      </c>
      <c r="H1062" s="94" t="s">
        <v>1070</v>
      </c>
      <c r="I1062" s="94">
        <v>6</v>
      </c>
      <c r="J1062" s="94" t="s">
        <v>1071</v>
      </c>
      <c r="K1062" s="94" t="s">
        <v>1071</v>
      </c>
      <c r="L1062" s="116">
        <f>VLOOKUP(B:B,[2]販促物単価マスタ202505!A:C,3,FALSE)</f>
        <v>8.35</v>
      </c>
      <c r="M1062" s="115">
        <f t="shared" si="16"/>
        <v>23238.05</v>
      </c>
      <c r="O1062" s="104"/>
      <c r="P1062" s="105"/>
      <c r="Q1062"/>
    </row>
    <row r="1063" spans="1:17" ht="18">
      <c r="A1063" s="112">
        <v>20240500035</v>
      </c>
      <c r="B1063" s="113">
        <f>VLOOKUP(A:A,[2]振替CD変換!B:C,2,FALSE)</f>
        <v>20240500035</v>
      </c>
      <c r="C1063" s="112" t="s">
        <v>879</v>
      </c>
      <c r="D1063" s="112" t="s">
        <v>1366</v>
      </c>
      <c r="E1063" s="112" t="s">
        <v>882</v>
      </c>
      <c r="F1063" s="112" t="s">
        <v>1069</v>
      </c>
      <c r="G1063" s="114">
        <v>1398</v>
      </c>
      <c r="H1063" s="94" t="s">
        <v>1070</v>
      </c>
      <c r="I1063" s="94">
        <v>6</v>
      </c>
      <c r="J1063" s="94" t="s">
        <v>1071</v>
      </c>
      <c r="K1063" s="94" t="s">
        <v>1071</v>
      </c>
      <c r="L1063" s="116">
        <f>VLOOKUP(B:B,[2]販促物単価マスタ202505!A:C,3,FALSE)</f>
        <v>8.35</v>
      </c>
      <c r="M1063" s="115">
        <f t="shared" si="16"/>
        <v>11673.3</v>
      </c>
      <c r="O1063" s="104"/>
      <c r="P1063" s="105"/>
      <c r="Q1063"/>
    </row>
    <row r="1064" spans="1:17" ht="18">
      <c r="A1064" s="112">
        <v>20240500036</v>
      </c>
      <c r="B1064" s="113">
        <f>VLOOKUP(A:A,[2]振替CD変換!B:C,2,FALSE)</f>
        <v>20240500036</v>
      </c>
      <c r="C1064" s="112" t="s">
        <v>879</v>
      </c>
      <c r="D1064" s="112" t="s">
        <v>1367</v>
      </c>
      <c r="E1064" s="112" t="s">
        <v>882</v>
      </c>
      <c r="F1064" s="112" t="s">
        <v>1069</v>
      </c>
      <c r="G1064" s="114">
        <v>1911</v>
      </c>
      <c r="H1064" s="94" t="s">
        <v>1070</v>
      </c>
      <c r="I1064" s="94">
        <v>6</v>
      </c>
      <c r="J1064" s="94" t="s">
        <v>1071</v>
      </c>
      <c r="K1064" s="94" t="s">
        <v>1071</v>
      </c>
      <c r="L1064" s="116">
        <f>VLOOKUP(B:B,[2]販促物単価マスタ202505!A:C,3,FALSE)</f>
        <v>8.35</v>
      </c>
      <c r="M1064" s="115">
        <f t="shared" si="16"/>
        <v>15956.849999999999</v>
      </c>
      <c r="O1064" s="104"/>
      <c r="P1064" s="105"/>
      <c r="Q1064"/>
    </row>
    <row r="1065" spans="1:17" ht="18">
      <c r="A1065" s="112">
        <v>20240600013</v>
      </c>
      <c r="B1065" s="113">
        <f>VLOOKUP(A:A,[2]振替CD変換!B:C,2,FALSE)</f>
        <v>20240600013</v>
      </c>
      <c r="C1065" s="112" t="s">
        <v>879</v>
      </c>
      <c r="D1065" s="112" t="s">
        <v>1368</v>
      </c>
      <c r="E1065" s="112" t="s">
        <v>882</v>
      </c>
      <c r="F1065" s="112" t="s">
        <v>1069</v>
      </c>
      <c r="G1065" s="114">
        <v>670</v>
      </c>
      <c r="H1065" s="94" t="s">
        <v>1070</v>
      </c>
      <c r="I1065" s="94">
        <v>6</v>
      </c>
      <c r="J1065" s="94" t="s">
        <v>1071</v>
      </c>
      <c r="K1065" s="94" t="s">
        <v>1071</v>
      </c>
      <c r="L1065" s="116">
        <f>VLOOKUP(B:B,[2]販促物単価マスタ202505!A:C,3,FALSE)</f>
        <v>18.5</v>
      </c>
      <c r="M1065" s="115">
        <f t="shared" si="16"/>
        <v>12395</v>
      </c>
      <c r="O1065" s="104"/>
      <c r="P1065" s="105"/>
      <c r="Q1065"/>
    </row>
    <row r="1066" spans="1:17" ht="18">
      <c r="A1066" s="112">
        <v>20240600015</v>
      </c>
      <c r="B1066" s="113">
        <f>VLOOKUP(A:A,[2]振替CD変換!B:C,2,FALSE)</f>
        <v>20240600015</v>
      </c>
      <c r="C1066" s="112" t="s">
        <v>879</v>
      </c>
      <c r="D1066" s="112" t="s">
        <v>1369</v>
      </c>
      <c r="E1066" s="112" t="s">
        <v>882</v>
      </c>
      <c r="F1066" s="112" t="s">
        <v>1069</v>
      </c>
      <c r="G1066" s="114">
        <v>848</v>
      </c>
      <c r="H1066" s="94" t="s">
        <v>1070</v>
      </c>
      <c r="I1066" s="94">
        <v>6</v>
      </c>
      <c r="J1066" s="94" t="s">
        <v>1071</v>
      </c>
      <c r="K1066" s="94" t="s">
        <v>1071</v>
      </c>
      <c r="L1066" s="116">
        <f>VLOOKUP(B:B,[2]販促物単価マスタ202505!A:C,3,FALSE)</f>
        <v>4.6333333333333329</v>
      </c>
      <c r="M1066" s="115">
        <f t="shared" si="16"/>
        <v>3929.0666666666662</v>
      </c>
      <c r="O1066" s="104"/>
      <c r="P1066" s="105"/>
      <c r="Q1066"/>
    </row>
    <row r="1067" spans="1:17" ht="18">
      <c r="A1067" s="112">
        <v>20240600016</v>
      </c>
      <c r="B1067" s="113">
        <f>VLOOKUP(A:A,[2]振替CD変換!B:C,2,FALSE)</f>
        <v>20240600016</v>
      </c>
      <c r="C1067" s="112" t="s">
        <v>879</v>
      </c>
      <c r="D1067" s="112" t="s">
        <v>1370</v>
      </c>
      <c r="E1067" s="112" t="s">
        <v>882</v>
      </c>
      <c r="F1067" s="112" t="s">
        <v>1069</v>
      </c>
      <c r="G1067" s="114">
        <v>534</v>
      </c>
      <c r="H1067" s="94" t="s">
        <v>1070</v>
      </c>
      <c r="I1067" s="94">
        <v>6</v>
      </c>
      <c r="J1067" s="94" t="s">
        <v>1071</v>
      </c>
      <c r="K1067" s="94" t="s">
        <v>1071</v>
      </c>
      <c r="L1067" s="116">
        <f>VLOOKUP(B:B,[2]販促物単価マスタ202505!A:C,3,FALSE)</f>
        <v>8.6883116883116873</v>
      </c>
      <c r="M1067" s="115">
        <f t="shared" si="16"/>
        <v>4639.5584415584408</v>
      </c>
      <c r="O1067" s="104"/>
      <c r="P1067" s="105"/>
      <c r="Q1067"/>
    </row>
    <row r="1068" spans="1:17" ht="18">
      <c r="A1068" s="112">
        <v>20240600018</v>
      </c>
      <c r="B1068" s="113">
        <f>VLOOKUP(A:A,[2]振替CD変換!B:C,2,FALSE)</f>
        <v>20240600018</v>
      </c>
      <c r="C1068" s="112" t="s">
        <v>879</v>
      </c>
      <c r="D1068" s="112" t="s">
        <v>1372</v>
      </c>
      <c r="E1068" s="112" t="s">
        <v>882</v>
      </c>
      <c r="F1068" s="112" t="s">
        <v>1069</v>
      </c>
      <c r="G1068" s="114">
        <v>7810</v>
      </c>
      <c r="H1068" s="94" t="s">
        <v>1070</v>
      </c>
      <c r="I1068" s="94">
        <v>6</v>
      </c>
      <c r="J1068" s="94" t="s">
        <v>1071</v>
      </c>
      <c r="K1068" s="94" t="s">
        <v>1071</v>
      </c>
      <c r="L1068" s="116">
        <f>VLOOKUP(B:B,[2]販促物単価マスタ202505!A:C,3,FALSE)</f>
        <v>3.7643540669856455</v>
      </c>
      <c r="M1068" s="115">
        <f t="shared" si="16"/>
        <v>29399.60526315789</v>
      </c>
      <c r="O1068" s="104"/>
      <c r="P1068" s="105"/>
      <c r="Q1068"/>
    </row>
    <row r="1069" spans="1:17" ht="18">
      <c r="A1069" s="112">
        <v>20240600028</v>
      </c>
      <c r="B1069" s="113">
        <f>VLOOKUP(A:A,[2]振替CD変換!B:C,2,FALSE)</f>
        <v>20240600028</v>
      </c>
      <c r="C1069" s="112" t="s">
        <v>879</v>
      </c>
      <c r="D1069" s="112" t="s">
        <v>1378</v>
      </c>
      <c r="E1069" s="112" t="s">
        <v>882</v>
      </c>
      <c r="F1069" s="112" t="s">
        <v>1069</v>
      </c>
      <c r="G1069" s="114">
        <v>76</v>
      </c>
      <c r="H1069" s="94" t="s">
        <v>1070</v>
      </c>
      <c r="I1069" s="94">
        <v>6</v>
      </c>
      <c r="J1069" s="94" t="s">
        <v>1071</v>
      </c>
      <c r="K1069" s="94" t="s">
        <v>1071</v>
      </c>
      <c r="L1069" s="116">
        <f>VLOOKUP(B:B,[2]販促物単価マスタ202505!A:C,3,FALSE)</f>
        <v>0</v>
      </c>
      <c r="M1069" s="115">
        <f t="shared" si="16"/>
        <v>0</v>
      </c>
      <c r="O1069" s="104"/>
      <c r="P1069" s="105"/>
      <c r="Q1069"/>
    </row>
    <row r="1070" spans="1:17" ht="18">
      <c r="A1070" s="112">
        <v>20240600029</v>
      </c>
      <c r="B1070" s="113">
        <f>VLOOKUP(A:A,[2]振替CD変換!B:C,2,FALSE)</f>
        <v>20240600029</v>
      </c>
      <c r="C1070" s="112" t="s">
        <v>879</v>
      </c>
      <c r="D1070" s="112" t="s">
        <v>1379</v>
      </c>
      <c r="E1070" s="112" t="s">
        <v>882</v>
      </c>
      <c r="F1070" s="112" t="s">
        <v>1069</v>
      </c>
      <c r="G1070" s="114">
        <v>57</v>
      </c>
      <c r="H1070" s="94" t="s">
        <v>1070</v>
      </c>
      <c r="I1070" s="94">
        <v>6</v>
      </c>
      <c r="J1070" s="94" t="s">
        <v>1071</v>
      </c>
      <c r="K1070" s="94" t="s">
        <v>1071</v>
      </c>
      <c r="L1070" s="116">
        <f>VLOOKUP(B:B,[2]販促物単価マスタ202505!A:C,3,FALSE)</f>
        <v>0</v>
      </c>
      <c r="M1070" s="115">
        <f t="shared" si="16"/>
        <v>0</v>
      </c>
      <c r="O1070" s="104"/>
      <c r="P1070" s="105"/>
      <c r="Q1070"/>
    </row>
    <row r="1071" spans="1:17" ht="18">
      <c r="A1071" s="112">
        <v>20240600030</v>
      </c>
      <c r="B1071" s="113">
        <f>VLOOKUP(A:A,[2]振替CD変換!B:C,2,FALSE)</f>
        <v>20240600030</v>
      </c>
      <c r="C1071" s="112" t="s">
        <v>879</v>
      </c>
      <c r="D1071" s="112" t="s">
        <v>1380</v>
      </c>
      <c r="E1071" s="112" t="s">
        <v>882</v>
      </c>
      <c r="F1071" s="112" t="s">
        <v>1069</v>
      </c>
      <c r="G1071" s="114">
        <v>17</v>
      </c>
      <c r="H1071" s="94" t="s">
        <v>1070</v>
      </c>
      <c r="I1071" s="94">
        <v>6</v>
      </c>
      <c r="J1071" s="94" t="s">
        <v>1071</v>
      </c>
      <c r="K1071" s="94" t="s">
        <v>1071</v>
      </c>
      <c r="L1071" s="116">
        <f>VLOOKUP(B:B,[2]販促物単価マスタ202505!A:C,3,FALSE)</f>
        <v>0</v>
      </c>
      <c r="M1071" s="115">
        <f t="shared" si="16"/>
        <v>0</v>
      </c>
      <c r="O1071" s="104"/>
      <c r="P1071" s="105"/>
      <c r="Q1071"/>
    </row>
    <row r="1072" spans="1:17" ht="18">
      <c r="A1072" s="112">
        <v>20240600031</v>
      </c>
      <c r="B1072" s="113">
        <f>VLOOKUP(A:A,[2]振替CD変換!B:C,2,FALSE)</f>
        <v>20240600031</v>
      </c>
      <c r="C1072" s="112" t="s">
        <v>879</v>
      </c>
      <c r="D1072" s="112" t="s">
        <v>1381</v>
      </c>
      <c r="E1072" s="112" t="s">
        <v>882</v>
      </c>
      <c r="F1072" s="112" t="s">
        <v>1069</v>
      </c>
      <c r="G1072" s="114">
        <v>20</v>
      </c>
      <c r="H1072" s="94" t="s">
        <v>1070</v>
      </c>
      <c r="I1072" s="94">
        <v>6</v>
      </c>
      <c r="J1072" s="94" t="s">
        <v>1071</v>
      </c>
      <c r="K1072" s="94" t="s">
        <v>1071</v>
      </c>
      <c r="L1072" s="116">
        <f>VLOOKUP(B:B,[2]販促物単価マスタ202505!A:C,3,FALSE)</f>
        <v>0</v>
      </c>
      <c r="M1072" s="115">
        <f t="shared" si="16"/>
        <v>0</v>
      </c>
      <c r="O1072" s="104"/>
      <c r="P1072" s="105"/>
      <c r="Q1072"/>
    </row>
    <row r="1073" spans="1:17" ht="18">
      <c r="A1073" s="112">
        <v>20240600032</v>
      </c>
      <c r="B1073" s="113">
        <f>VLOOKUP(A:A,[2]振替CD変換!B:C,2,FALSE)</f>
        <v>20240600032</v>
      </c>
      <c r="C1073" s="112" t="s">
        <v>879</v>
      </c>
      <c r="D1073" s="112" t="s">
        <v>1382</v>
      </c>
      <c r="E1073" s="112" t="s">
        <v>882</v>
      </c>
      <c r="F1073" s="112" t="s">
        <v>1069</v>
      </c>
      <c r="G1073" s="114">
        <v>6</v>
      </c>
      <c r="H1073" s="94" t="s">
        <v>1070</v>
      </c>
      <c r="I1073" s="94">
        <v>6</v>
      </c>
      <c r="J1073" s="94" t="s">
        <v>1071</v>
      </c>
      <c r="K1073" s="94" t="s">
        <v>1071</v>
      </c>
      <c r="L1073" s="116">
        <f>VLOOKUP(B:B,[2]販促物単価マスタ202505!A:C,3,FALSE)</f>
        <v>0</v>
      </c>
      <c r="M1073" s="115">
        <f t="shared" si="16"/>
        <v>0</v>
      </c>
      <c r="O1073" s="104"/>
      <c r="P1073" s="105"/>
      <c r="Q1073"/>
    </row>
    <row r="1074" spans="1:17" ht="18">
      <c r="A1074" s="112">
        <v>20240600034</v>
      </c>
      <c r="B1074" s="113">
        <f>VLOOKUP(A:A,[2]振替CD変換!B:C,2,FALSE)</f>
        <v>20240600034</v>
      </c>
      <c r="C1074" s="112" t="s">
        <v>879</v>
      </c>
      <c r="D1074" s="112" t="s">
        <v>1384</v>
      </c>
      <c r="E1074" s="112" t="s">
        <v>882</v>
      </c>
      <c r="F1074" s="112" t="s">
        <v>1069</v>
      </c>
      <c r="G1074" s="114">
        <v>1</v>
      </c>
      <c r="H1074" s="94" t="s">
        <v>1070</v>
      </c>
      <c r="I1074" s="94">
        <v>6</v>
      </c>
      <c r="J1074" s="94" t="s">
        <v>1071</v>
      </c>
      <c r="K1074" s="94" t="s">
        <v>1071</v>
      </c>
      <c r="L1074" s="116">
        <f>VLOOKUP(B:B,[2]販促物単価マスタ202505!A:C,3,FALSE)</f>
        <v>0</v>
      </c>
      <c r="M1074" s="115">
        <f t="shared" si="16"/>
        <v>0</v>
      </c>
      <c r="O1074" s="104"/>
      <c r="P1074" s="105"/>
      <c r="Q1074"/>
    </row>
    <row r="1075" spans="1:17" ht="18">
      <c r="A1075" s="112">
        <v>20240600061</v>
      </c>
      <c r="B1075" s="113">
        <f>VLOOKUP(A:A,[2]振替CD変換!B:C,2,FALSE)</f>
        <v>20240600061</v>
      </c>
      <c r="C1075" s="112" t="s">
        <v>879</v>
      </c>
      <c r="D1075" s="112" t="s">
        <v>1387</v>
      </c>
      <c r="E1075" s="112" t="s">
        <v>882</v>
      </c>
      <c r="F1075" s="112" t="s">
        <v>1069</v>
      </c>
      <c r="G1075" s="114">
        <v>7293</v>
      </c>
      <c r="H1075" s="94" t="s">
        <v>1070</v>
      </c>
      <c r="I1075" s="94">
        <v>6</v>
      </c>
      <c r="J1075" s="94" t="s">
        <v>1071</v>
      </c>
      <c r="K1075" s="94" t="s">
        <v>1071</v>
      </c>
      <c r="L1075" s="116">
        <f>VLOOKUP(B:B,[2]販促物単価マスタ202505!A:C,3,FALSE)</f>
        <v>1.4510000000000001</v>
      </c>
      <c r="M1075" s="115">
        <f t="shared" si="16"/>
        <v>10582.143</v>
      </c>
      <c r="O1075" s="104"/>
      <c r="P1075" s="105"/>
      <c r="Q1075"/>
    </row>
    <row r="1076" spans="1:17" ht="18">
      <c r="A1076" s="112">
        <v>20240600062</v>
      </c>
      <c r="B1076" s="113">
        <f>VLOOKUP(A:A,[2]振替CD変換!B:C,2,FALSE)</f>
        <v>20240600062</v>
      </c>
      <c r="C1076" s="112" t="s">
        <v>879</v>
      </c>
      <c r="D1076" s="112" t="s">
        <v>1388</v>
      </c>
      <c r="E1076" s="112" t="s">
        <v>882</v>
      </c>
      <c r="F1076" s="112" t="s">
        <v>1069</v>
      </c>
      <c r="G1076" s="114">
        <v>507</v>
      </c>
      <c r="H1076" s="94" t="s">
        <v>1070</v>
      </c>
      <c r="I1076" s="94">
        <v>6</v>
      </c>
      <c r="J1076" s="94" t="s">
        <v>1071</v>
      </c>
      <c r="K1076" s="94" t="s">
        <v>1071</v>
      </c>
      <c r="L1076" s="116">
        <f>VLOOKUP(B:B,[2]販促物単価マスタ202505!A:C,3,FALSE)</f>
        <v>2.0213903743315504</v>
      </c>
      <c r="M1076" s="115">
        <f t="shared" si="16"/>
        <v>1024.8449197860962</v>
      </c>
      <c r="O1076" s="104"/>
      <c r="P1076" s="105"/>
      <c r="Q1076"/>
    </row>
    <row r="1077" spans="1:17" ht="18">
      <c r="A1077" s="112">
        <v>20240700087</v>
      </c>
      <c r="B1077" s="113">
        <f>VLOOKUP(A:A,[2]振替CD変換!B:C,2,FALSE)</f>
        <v>20240700087</v>
      </c>
      <c r="C1077" s="112" t="s">
        <v>879</v>
      </c>
      <c r="D1077" s="112" t="s">
        <v>1263</v>
      </c>
      <c r="E1077" s="112" t="s">
        <v>882</v>
      </c>
      <c r="F1077" s="112" t="s">
        <v>1069</v>
      </c>
      <c r="G1077" s="114">
        <v>76722</v>
      </c>
      <c r="H1077" s="94" t="s">
        <v>1070</v>
      </c>
      <c r="I1077" s="94">
        <v>6</v>
      </c>
      <c r="J1077" s="94" t="s">
        <v>1071</v>
      </c>
      <c r="K1077" s="94" t="s">
        <v>1071</v>
      </c>
      <c r="L1077" s="116">
        <f>VLOOKUP(B:B,[2]販促物単価マスタ202505!A:C,3,FALSE)</f>
        <v>2.87</v>
      </c>
      <c r="M1077" s="115">
        <f t="shared" si="16"/>
        <v>220192.14</v>
      </c>
      <c r="O1077" s="104"/>
      <c r="P1077" s="105"/>
      <c r="Q1077"/>
    </row>
    <row r="1078" spans="1:17" ht="18">
      <c r="A1078" s="112">
        <v>20240700088</v>
      </c>
      <c r="B1078" s="113">
        <f>VLOOKUP(A:A,[2]振替CD変換!B:C,2,FALSE)</f>
        <v>20240700088</v>
      </c>
      <c r="C1078" s="112" t="s">
        <v>879</v>
      </c>
      <c r="D1078" s="112" t="s">
        <v>1396</v>
      </c>
      <c r="E1078" s="112" t="s">
        <v>882</v>
      </c>
      <c r="F1078" s="112" t="s">
        <v>1069</v>
      </c>
      <c r="G1078" s="114">
        <v>17103</v>
      </c>
      <c r="H1078" s="94" t="s">
        <v>1070</v>
      </c>
      <c r="I1078" s="94">
        <v>6</v>
      </c>
      <c r="J1078" s="94" t="s">
        <v>1071</v>
      </c>
      <c r="K1078" s="94" t="s">
        <v>1071</v>
      </c>
      <c r="L1078" s="116">
        <f>VLOOKUP(B:B,[2]販促物単価マスタ202505!A:C,3,FALSE)</f>
        <v>4.0082727272727272</v>
      </c>
      <c r="M1078" s="115">
        <f t="shared" si="16"/>
        <v>68553.488454545455</v>
      </c>
      <c r="O1078" s="104"/>
      <c r="P1078" s="105"/>
      <c r="Q1078"/>
    </row>
    <row r="1079" spans="1:17" ht="18">
      <c r="A1079" s="112">
        <v>20240800006</v>
      </c>
      <c r="B1079" s="113">
        <f>VLOOKUP(A:A,[2]振替CD変換!B:C,2,FALSE)</f>
        <v>20240800006</v>
      </c>
      <c r="C1079" s="112" t="s">
        <v>879</v>
      </c>
      <c r="D1079" s="112" t="s">
        <v>1264</v>
      </c>
      <c r="E1079" s="112" t="s">
        <v>882</v>
      </c>
      <c r="F1079" s="112" t="s">
        <v>1069</v>
      </c>
      <c r="G1079" s="114">
        <v>40153</v>
      </c>
      <c r="H1079" s="94" t="s">
        <v>1070</v>
      </c>
      <c r="I1079" s="94">
        <v>6</v>
      </c>
      <c r="J1079" s="94" t="s">
        <v>1071</v>
      </c>
      <c r="K1079" s="94" t="s">
        <v>1071</v>
      </c>
      <c r="L1079" s="116">
        <f>VLOOKUP(B:B,[2]販促物単価マスタ202505!A:C,3,FALSE)</f>
        <v>19.260000000000002</v>
      </c>
      <c r="M1079" s="115">
        <f t="shared" si="16"/>
        <v>773346.78</v>
      </c>
      <c r="O1079" s="104"/>
      <c r="P1079" s="105"/>
      <c r="Q1079"/>
    </row>
    <row r="1080" spans="1:17" ht="18">
      <c r="A1080" s="112">
        <v>20240800007</v>
      </c>
      <c r="B1080" s="113">
        <f>VLOOKUP(A:A,[2]振替CD変換!B:C,2,FALSE)</f>
        <v>20240800007</v>
      </c>
      <c r="C1080" s="112" t="s">
        <v>879</v>
      </c>
      <c r="D1080" s="112" t="s">
        <v>1398</v>
      </c>
      <c r="E1080" s="112" t="s">
        <v>882</v>
      </c>
      <c r="F1080" s="112" t="s">
        <v>1069</v>
      </c>
      <c r="G1080" s="114">
        <v>14182</v>
      </c>
      <c r="H1080" s="94" t="s">
        <v>1070</v>
      </c>
      <c r="I1080" s="94">
        <v>6</v>
      </c>
      <c r="J1080" s="94" t="s">
        <v>1071</v>
      </c>
      <c r="K1080" s="94" t="s">
        <v>1071</v>
      </c>
      <c r="L1080" s="116">
        <f>VLOOKUP(B:B,[2]販促物単価マスタ202505!A:C,3,FALSE)</f>
        <v>4.958181818181818</v>
      </c>
      <c r="M1080" s="115">
        <f t="shared" si="16"/>
        <v>70316.93454545454</v>
      </c>
      <c r="O1080" s="104"/>
      <c r="P1080" s="105"/>
      <c r="Q1080"/>
    </row>
    <row r="1081" spans="1:17" ht="18" hidden="1">
      <c r="A1081" s="112">
        <v>20240800027</v>
      </c>
      <c r="B1081" s="113">
        <f>VLOOKUP(A:A,[2]振替CD変換!B:C,2,FALSE)</f>
        <v>20240800027</v>
      </c>
      <c r="C1081" s="112" t="s">
        <v>879</v>
      </c>
      <c r="D1081" s="112" t="s">
        <v>725</v>
      </c>
      <c r="E1081" s="112" t="s">
        <v>882</v>
      </c>
      <c r="F1081" s="112" t="s">
        <v>900</v>
      </c>
      <c r="G1081" s="114">
        <v>931</v>
      </c>
      <c r="H1081" s="94" t="s">
        <v>869</v>
      </c>
      <c r="I1081" s="94">
        <v>3</v>
      </c>
      <c r="J1081" s="94" t="s">
        <v>901</v>
      </c>
      <c r="K1081" s="94" t="s">
        <v>883</v>
      </c>
      <c r="M1081" s="115">
        <f t="shared" si="16"/>
        <v>0</v>
      </c>
      <c r="O1081" s="104" t="s">
        <v>871</v>
      </c>
      <c r="P1081" s="105"/>
      <c r="Q1081"/>
    </row>
    <row r="1082" spans="1:17" ht="18">
      <c r="A1082" s="112">
        <v>20241000016</v>
      </c>
      <c r="B1082" s="113">
        <f>VLOOKUP(A:A,[2]振替CD変換!B:C,2,FALSE)</f>
        <v>20241000016</v>
      </c>
      <c r="C1082" s="112" t="s">
        <v>879</v>
      </c>
      <c r="D1082" s="112" t="s">
        <v>1403</v>
      </c>
      <c r="E1082" s="112" t="s">
        <v>882</v>
      </c>
      <c r="F1082" s="112" t="s">
        <v>1069</v>
      </c>
      <c r="G1082" s="114">
        <v>8258</v>
      </c>
      <c r="H1082" s="94" t="s">
        <v>1070</v>
      </c>
      <c r="I1082" s="94">
        <v>6</v>
      </c>
      <c r="J1082" s="94" t="s">
        <v>1071</v>
      </c>
      <c r="K1082" s="94" t="s">
        <v>1071</v>
      </c>
      <c r="L1082" s="116">
        <f>VLOOKUP(B:B,[2]販促物単価マスタ202505!A:C,3,FALSE)</f>
        <v>6.0240638297872344</v>
      </c>
      <c r="M1082" s="115">
        <f t="shared" si="16"/>
        <v>49746.719106382981</v>
      </c>
      <c r="O1082" s="104"/>
      <c r="P1082" s="105"/>
      <c r="Q1082"/>
    </row>
    <row r="1083" spans="1:17" ht="18">
      <c r="A1083" s="112">
        <v>20241000017</v>
      </c>
      <c r="B1083" s="113">
        <f>VLOOKUP(A:A,[2]振替CD変換!B:C,2,FALSE)</f>
        <v>20241000017</v>
      </c>
      <c r="C1083" s="112" t="s">
        <v>879</v>
      </c>
      <c r="D1083" s="112" t="s">
        <v>1404</v>
      </c>
      <c r="E1083" s="112" t="s">
        <v>882</v>
      </c>
      <c r="F1083" s="112" t="s">
        <v>1069</v>
      </c>
      <c r="G1083" s="114">
        <v>1814</v>
      </c>
      <c r="H1083" s="94" t="s">
        <v>1070</v>
      </c>
      <c r="I1083" s="94">
        <v>6</v>
      </c>
      <c r="J1083" s="94" t="s">
        <v>1071</v>
      </c>
      <c r="K1083" s="94" t="s">
        <v>1071</v>
      </c>
      <c r="L1083" s="116">
        <f>VLOOKUP(B:B,[2]販促物単価マスタ202505!A:C,3,FALSE)</f>
        <v>10.1</v>
      </c>
      <c r="M1083" s="115">
        <f t="shared" si="16"/>
        <v>18321.399999999998</v>
      </c>
      <c r="O1083" s="104"/>
      <c r="P1083" s="105"/>
      <c r="Q1083"/>
    </row>
    <row r="1084" spans="1:17" ht="18">
      <c r="A1084" s="112">
        <v>20241000018</v>
      </c>
      <c r="B1084" s="113">
        <f>VLOOKUP(A:A,[2]振替CD変換!B:C,2,FALSE)</f>
        <v>20241000018</v>
      </c>
      <c r="C1084" s="112" t="s">
        <v>879</v>
      </c>
      <c r="D1084" s="112" t="s">
        <v>1405</v>
      </c>
      <c r="E1084" s="112" t="s">
        <v>882</v>
      </c>
      <c r="F1084" s="112" t="s">
        <v>1069</v>
      </c>
      <c r="G1084" s="114">
        <v>4145</v>
      </c>
      <c r="H1084" s="94" t="s">
        <v>1070</v>
      </c>
      <c r="I1084" s="94">
        <v>6</v>
      </c>
      <c r="J1084" s="94" t="s">
        <v>1071</v>
      </c>
      <c r="K1084" s="94" t="s">
        <v>1071</v>
      </c>
      <c r="L1084" s="116">
        <f>VLOOKUP(B:B,[2]販促物単価マスタ202505!A:C,3,FALSE)</f>
        <v>1.3863749999999999</v>
      </c>
      <c r="M1084" s="115">
        <f t="shared" si="16"/>
        <v>5746.524375</v>
      </c>
      <c r="O1084" s="104"/>
      <c r="P1084" s="105"/>
      <c r="Q1084"/>
    </row>
    <row r="1085" spans="1:17" ht="18">
      <c r="A1085" s="112">
        <v>20241000019</v>
      </c>
      <c r="B1085" s="113">
        <f>VLOOKUP(A:A,[2]振替CD変換!B:C,2,FALSE)</f>
        <v>20241000019</v>
      </c>
      <c r="C1085" s="112" t="s">
        <v>879</v>
      </c>
      <c r="D1085" s="112" t="s">
        <v>1406</v>
      </c>
      <c r="E1085" s="112" t="s">
        <v>882</v>
      </c>
      <c r="F1085" s="112" t="s">
        <v>1069</v>
      </c>
      <c r="G1085" s="114">
        <v>1039</v>
      </c>
      <c r="H1085" s="94" t="s">
        <v>1070</v>
      </c>
      <c r="I1085" s="94">
        <v>6</v>
      </c>
      <c r="J1085" s="94" t="s">
        <v>1071</v>
      </c>
      <c r="K1085" s="94" t="s">
        <v>1071</v>
      </c>
      <c r="L1085" s="116">
        <f>VLOOKUP(B:B,[2]販促物単価マスタ202505!A:C,3,FALSE)</f>
        <v>9.26</v>
      </c>
      <c r="M1085" s="115">
        <f t="shared" si="16"/>
        <v>9621.14</v>
      </c>
      <c r="O1085" s="104"/>
      <c r="P1085" s="105"/>
      <c r="Q1085"/>
    </row>
    <row r="1086" spans="1:17" ht="18">
      <c r="A1086" s="112">
        <v>20241100045</v>
      </c>
      <c r="B1086" s="113">
        <f>VLOOKUP(A:A,[2]振替CD変換!B:C,2,FALSE)</f>
        <v>20241100045</v>
      </c>
      <c r="C1086" s="112" t="s">
        <v>879</v>
      </c>
      <c r="D1086" s="112" t="s">
        <v>1409</v>
      </c>
      <c r="E1086" s="112" t="s">
        <v>882</v>
      </c>
      <c r="F1086" s="112" t="s">
        <v>1069</v>
      </c>
      <c r="G1086" s="114">
        <v>79</v>
      </c>
      <c r="H1086" s="94" t="s">
        <v>1070</v>
      </c>
      <c r="I1086" s="94">
        <v>6</v>
      </c>
      <c r="J1086" s="94" t="s">
        <v>1071</v>
      </c>
      <c r="K1086" s="94" t="s">
        <v>1071</v>
      </c>
      <c r="L1086" s="116">
        <f>VLOOKUP(B:B,[2]販促物単価マスタ202505!A:C,3,FALSE)</f>
        <v>4.1958041958041958</v>
      </c>
      <c r="M1086" s="115">
        <f t="shared" si="16"/>
        <v>331.46853146853147</v>
      </c>
      <c r="O1086" s="104"/>
      <c r="P1086" s="105"/>
      <c r="Q1086"/>
    </row>
    <row r="1087" spans="1:17" ht="18">
      <c r="A1087" s="112">
        <v>20241100046</v>
      </c>
      <c r="B1087" s="113">
        <f>VLOOKUP(A:A,[2]振替CD変換!B:C,2,FALSE)</f>
        <v>20241100046</v>
      </c>
      <c r="C1087" s="112" t="s">
        <v>879</v>
      </c>
      <c r="D1087" s="112" t="s">
        <v>1410</v>
      </c>
      <c r="E1087" s="112" t="s">
        <v>882</v>
      </c>
      <c r="F1087" s="112" t="s">
        <v>1069</v>
      </c>
      <c r="G1087" s="114">
        <v>78</v>
      </c>
      <c r="H1087" s="94" t="s">
        <v>1070</v>
      </c>
      <c r="I1087" s="94">
        <v>6</v>
      </c>
      <c r="J1087" s="94" t="s">
        <v>1071</v>
      </c>
      <c r="K1087" s="94" t="s">
        <v>1071</v>
      </c>
      <c r="L1087" s="116">
        <f>VLOOKUP(B:B,[2]販促物単価マスタ202505!A:C,3,FALSE)</f>
        <v>4.1958041958041958</v>
      </c>
      <c r="M1087" s="115">
        <f t="shared" si="16"/>
        <v>327.27272727272725</v>
      </c>
      <c r="O1087" s="104"/>
      <c r="P1087" s="105"/>
      <c r="Q1087"/>
    </row>
    <row r="1088" spans="1:17" ht="18">
      <c r="A1088" s="112">
        <v>20241100047</v>
      </c>
      <c r="B1088" s="113">
        <f>VLOOKUP(A:A,[2]振替CD変換!B:C,2,FALSE)</f>
        <v>20241100047</v>
      </c>
      <c r="C1088" s="112" t="s">
        <v>879</v>
      </c>
      <c r="D1088" s="112" t="s">
        <v>1411</v>
      </c>
      <c r="E1088" s="112" t="s">
        <v>882</v>
      </c>
      <c r="F1088" s="112" t="s">
        <v>1069</v>
      </c>
      <c r="G1088" s="114">
        <v>803</v>
      </c>
      <c r="H1088" s="94" t="s">
        <v>1070</v>
      </c>
      <c r="I1088" s="94">
        <v>6</v>
      </c>
      <c r="J1088" s="94" t="s">
        <v>1071</v>
      </c>
      <c r="K1088" s="94" t="s">
        <v>1071</v>
      </c>
      <c r="L1088" s="116">
        <f>VLOOKUP(B:B,[2]販促物単価マスタ202505!A:C,3,FALSE)</f>
        <v>2.1218181818181816</v>
      </c>
      <c r="M1088" s="115">
        <f t="shared" si="16"/>
        <v>1703.82</v>
      </c>
      <c r="O1088" s="104"/>
      <c r="P1088" s="105"/>
      <c r="Q1088"/>
    </row>
    <row r="1089" spans="1:17" ht="18">
      <c r="A1089" s="112">
        <v>20241100048</v>
      </c>
      <c r="B1089" s="113">
        <f>VLOOKUP(A:A,[2]振替CD変換!B:C,2,FALSE)</f>
        <v>20241100048</v>
      </c>
      <c r="C1089" s="112" t="s">
        <v>879</v>
      </c>
      <c r="D1089" s="112" t="s">
        <v>1412</v>
      </c>
      <c r="E1089" s="112" t="s">
        <v>882</v>
      </c>
      <c r="F1089" s="112" t="s">
        <v>1069</v>
      </c>
      <c r="G1089" s="114">
        <v>505</v>
      </c>
      <c r="H1089" s="94" t="s">
        <v>1070</v>
      </c>
      <c r="I1089" s="94">
        <v>6</v>
      </c>
      <c r="J1089" s="94" t="s">
        <v>1071</v>
      </c>
      <c r="K1089" s="94" t="s">
        <v>1071</v>
      </c>
      <c r="L1089" s="116">
        <f>VLOOKUP(B:B,[2]販促物単価マスタ202505!A:C,3,FALSE)</f>
        <v>4.4472727272727273</v>
      </c>
      <c r="M1089" s="115">
        <f t="shared" si="16"/>
        <v>2245.8727272727274</v>
      </c>
      <c r="O1089" s="104"/>
      <c r="P1089" s="105"/>
      <c r="Q1089"/>
    </row>
    <row r="1090" spans="1:17" ht="18">
      <c r="A1090" s="112">
        <v>20241100068</v>
      </c>
      <c r="B1090" s="113">
        <f>VLOOKUP(A:A,[2]振替CD変換!B:C,2,FALSE)</f>
        <v>20241100068</v>
      </c>
      <c r="C1090" s="112" t="s">
        <v>879</v>
      </c>
      <c r="D1090" s="112" t="s">
        <v>1420</v>
      </c>
      <c r="E1090" s="112" t="s">
        <v>882</v>
      </c>
      <c r="F1090" s="112" t="s">
        <v>1069</v>
      </c>
      <c r="G1090" s="114">
        <v>248</v>
      </c>
      <c r="H1090" s="94" t="s">
        <v>1070</v>
      </c>
      <c r="I1090" s="94">
        <v>6</v>
      </c>
      <c r="J1090" s="94" t="s">
        <v>1071</v>
      </c>
      <c r="K1090" s="94" t="s">
        <v>1071</v>
      </c>
      <c r="L1090" s="116">
        <f>VLOOKUP(B:B,[2]販促物単価マスタ202505!A:C,3,FALSE)</f>
        <v>7.5090909090909079</v>
      </c>
      <c r="M1090" s="115">
        <f t="shared" ref="M1090:M1153" si="17">G1090*L1090</f>
        <v>1862.2545454545452</v>
      </c>
      <c r="O1090" s="104"/>
      <c r="P1090" s="105"/>
      <c r="Q1090"/>
    </row>
    <row r="1091" spans="1:17" ht="18">
      <c r="A1091" s="112">
        <v>20241200031</v>
      </c>
      <c r="B1091" s="113">
        <f>VLOOKUP(A:A,[2]振替CD変換!B:C,2,FALSE)</f>
        <v>20241200031</v>
      </c>
      <c r="C1091" s="112" t="s">
        <v>879</v>
      </c>
      <c r="D1091" s="112" t="s">
        <v>1421</v>
      </c>
      <c r="E1091" s="112" t="s">
        <v>882</v>
      </c>
      <c r="F1091" s="112" t="s">
        <v>1069</v>
      </c>
      <c r="G1091" s="114">
        <v>5</v>
      </c>
      <c r="H1091" s="94" t="s">
        <v>1070</v>
      </c>
      <c r="I1091" s="94">
        <v>6</v>
      </c>
      <c r="J1091" s="94" t="s">
        <v>1071</v>
      </c>
      <c r="K1091" s="94" t="s">
        <v>1071</v>
      </c>
      <c r="L1091" s="116">
        <f>VLOOKUP(B:B,[2]販促物単価マスタ202505!A:C,3,FALSE)</f>
        <v>0</v>
      </c>
      <c r="M1091" s="115">
        <f t="shared" si="17"/>
        <v>0</v>
      </c>
      <c r="O1091" s="104"/>
      <c r="P1091" s="105"/>
      <c r="Q1091"/>
    </row>
    <row r="1092" spans="1:17" ht="18">
      <c r="A1092" s="112">
        <v>20241200034</v>
      </c>
      <c r="B1092" s="113">
        <f>VLOOKUP(A:A,[2]振替CD変換!B:C,2,FALSE)</f>
        <v>20241200034</v>
      </c>
      <c r="C1092" s="112" t="s">
        <v>879</v>
      </c>
      <c r="D1092" s="112" t="s">
        <v>1423</v>
      </c>
      <c r="E1092" s="112" t="s">
        <v>882</v>
      </c>
      <c r="F1092" s="112" t="s">
        <v>1069</v>
      </c>
      <c r="G1092" s="114">
        <v>10116</v>
      </c>
      <c r="H1092" s="94" t="s">
        <v>1070</v>
      </c>
      <c r="I1092" s="94">
        <v>6</v>
      </c>
      <c r="J1092" s="94" t="s">
        <v>1071</v>
      </c>
      <c r="K1092" s="94" t="s">
        <v>1071</v>
      </c>
      <c r="L1092" s="116">
        <f>VLOOKUP(B:B,[2]販促物単価マスタ202505!A:C,3,FALSE)</f>
        <v>10.6</v>
      </c>
      <c r="M1092" s="115">
        <f t="shared" si="17"/>
        <v>107229.59999999999</v>
      </c>
      <c r="O1092" s="104"/>
      <c r="P1092" s="105"/>
      <c r="Q1092"/>
    </row>
    <row r="1093" spans="1:17" ht="18">
      <c r="A1093" s="112">
        <v>20250100033</v>
      </c>
      <c r="B1093" s="113">
        <f>VLOOKUP(A:A,[2]振替CD変換!B:C,2,FALSE)</f>
        <v>20250100033</v>
      </c>
      <c r="C1093" s="112" t="s">
        <v>879</v>
      </c>
      <c r="D1093" s="112" t="s">
        <v>1430</v>
      </c>
      <c r="E1093" s="112" t="s">
        <v>882</v>
      </c>
      <c r="F1093" s="112" t="s">
        <v>1069</v>
      </c>
      <c r="G1093" s="114">
        <v>3</v>
      </c>
      <c r="H1093" s="94" t="s">
        <v>1070</v>
      </c>
      <c r="I1093" s="94">
        <v>6</v>
      </c>
      <c r="J1093" s="94" t="s">
        <v>1071</v>
      </c>
      <c r="K1093" s="94" t="s">
        <v>1071</v>
      </c>
      <c r="L1093" s="116">
        <f>VLOOKUP(B:B,[2]販促物単価マスタ202505!A:C,3,FALSE)</f>
        <v>4.5999999999999996</v>
      </c>
      <c r="M1093" s="115">
        <f t="shared" si="17"/>
        <v>13.799999999999999</v>
      </c>
      <c r="O1093" s="104"/>
      <c r="P1093" s="105"/>
      <c r="Q1093"/>
    </row>
    <row r="1094" spans="1:17" ht="18">
      <c r="A1094" s="112">
        <v>20250100052</v>
      </c>
      <c r="B1094" s="113">
        <f>VLOOKUP(A:A,[2]振替CD変換!B:C,2,FALSE)</f>
        <v>20250100052</v>
      </c>
      <c r="C1094" s="112" t="s">
        <v>879</v>
      </c>
      <c r="D1094" s="112" t="s">
        <v>1431</v>
      </c>
      <c r="E1094" s="112" t="s">
        <v>882</v>
      </c>
      <c r="F1094" s="112" t="s">
        <v>1069</v>
      </c>
      <c r="G1094" s="114">
        <v>6371</v>
      </c>
      <c r="H1094" s="94" t="s">
        <v>1070</v>
      </c>
      <c r="I1094" s="94">
        <v>6</v>
      </c>
      <c r="J1094" s="94" t="s">
        <v>1071</v>
      </c>
      <c r="K1094" s="94" t="s">
        <v>1071</v>
      </c>
      <c r="L1094" s="116">
        <f>VLOOKUP(B:B,[2]販促物単価マスタ202505!A:C,3,FALSE)</f>
        <v>2.2803125</v>
      </c>
      <c r="M1094" s="115">
        <f t="shared" si="17"/>
        <v>14527.8709375</v>
      </c>
      <c r="O1094" s="104"/>
      <c r="P1094" s="105"/>
      <c r="Q1094"/>
    </row>
    <row r="1095" spans="1:17" ht="18">
      <c r="A1095" s="112">
        <v>20250200016</v>
      </c>
      <c r="B1095" s="113">
        <f>VLOOKUP(A:A,[2]振替CD変換!B:C,2,FALSE)</f>
        <v>20250200016</v>
      </c>
      <c r="C1095" s="112" t="s">
        <v>879</v>
      </c>
      <c r="D1095" s="112" t="s">
        <v>1435</v>
      </c>
      <c r="E1095" s="112" t="s">
        <v>882</v>
      </c>
      <c r="F1095" s="112" t="s">
        <v>1069</v>
      </c>
      <c r="G1095" s="114">
        <v>7</v>
      </c>
      <c r="H1095" s="94" t="s">
        <v>1070</v>
      </c>
      <c r="I1095" s="94">
        <v>6</v>
      </c>
      <c r="J1095" s="94" t="s">
        <v>1071</v>
      </c>
      <c r="K1095" s="94" t="s">
        <v>1071</v>
      </c>
      <c r="L1095" s="116">
        <f>VLOOKUP(B:B,[2]販促物単価マスタ202505!A:C,3,FALSE)</f>
        <v>0</v>
      </c>
      <c r="M1095" s="115">
        <f t="shared" si="17"/>
        <v>0</v>
      </c>
      <c r="O1095" s="104"/>
      <c r="P1095" s="105"/>
      <c r="Q1095"/>
    </row>
    <row r="1096" spans="1:17" ht="18">
      <c r="A1096" s="112">
        <v>20250200018</v>
      </c>
      <c r="B1096" s="113">
        <f>VLOOKUP(A:A,[2]振替CD変換!B:C,2,FALSE)</f>
        <v>20250200018</v>
      </c>
      <c r="C1096" s="112" t="s">
        <v>879</v>
      </c>
      <c r="D1096" s="112" t="s">
        <v>1436</v>
      </c>
      <c r="E1096" s="112" t="s">
        <v>882</v>
      </c>
      <c r="F1096" s="112" t="s">
        <v>1069</v>
      </c>
      <c r="G1096" s="114">
        <v>774</v>
      </c>
      <c r="H1096" s="94" t="s">
        <v>1070</v>
      </c>
      <c r="I1096" s="94">
        <v>6</v>
      </c>
      <c r="J1096" s="94" t="s">
        <v>1071</v>
      </c>
      <c r="K1096" s="94" t="s">
        <v>1071</v>
      </c>
      <c r="L1096" s="116">
        <f>VLOOKUP(B:B,[2]販促物単価マスタ202505!A:C,3,FALSE)</f>
        <v>0</v>
      </c>
      <c r="M1096" s="115">
        <f t="shared" si="17"/>
        <v>0</v>
      </c>
      <c r="O1096" s="104"/>
      <c r="P1096" s="105"/>
      <c r="Q1096"/>
    </row>
    <row r="1097" spans="1:17" ht="18">
      <c r="A1097" s="112">
        <v>20250200020</v>
      </c>
      <c r="B1097" s="113">
        <f>VLOOKUP(A:A,[2]振替CD変換!B:C,2,FALSE)</f>
        <v>20250200020</v>
      </c>
      <c r="C1097" s="112" t="s">
        <v>879</v>
      </c>
      <c r="D1097" s="112" t="s">
        <v>1437</v>
      </c>
      <c r="E1097" s="112" t="s">
        <v>882</v>
      </c>
      <c r="F1097" s="112" t="s">
        <v>1069</v>
      </c>
      <c r="G1097" s="114">
        <v>18537</v>
      </c>
      <c r="H1097" s="94" t="s">
        <v>1070</v>
      </c>
      <c r="I1097" s="94">
        <v>6</v>
      </c>
      <c r="J1097" s="94" t="s">
        <v>1071</v>
      </c>
      <c r="K1097" s="94" t="s">
        <v>1071</v>
      </c>
      <c r="L1097" s="116">
        <f>VLOOKUP(B:B,[2]販促物単価マスタ202505!A:C,3,FALSE)</f>
        <v>7.1240636363636352</v>
      </c>
      <c r="M1097" s="115">
        <f t="shared" si="17"/>
        <v>132058.7676272727</v>
      </c>
      <c r="O1097" s="104"/>
      <c r="P1097" s="105"/>
      <c r="Q1097"/>
    </row>
    <row r="1098" spans="1:17" ht="18">
      <c r="A1098" s="112">
        <v>20250200021</v>
      </c>
      <c r="B1098" s="113">
        <f>VLOOKUP(A:A,[2]振替CD変換!B:C,2,FALSE)</f>
        <v>20250200021</v>
      </c>
      <c r="C1098" s="112" t="s">
        <v>879</v>
      </c>
      <c r="D1098" s="112" t="s">
        <v>1438</v>
      </c>
      <c r="E1098" s="112" t="s">
        <v>882</v>
      </c>
      <c r="F1098" s="112" t="s">
        <v>1069</v>
      </c>
      <c r="G1098" s="114">
        <v>6887</v>
      </c>
      <c r="H1098" s="94" t="s">
        <v>1070</v>
      </c>
      <c r="I1098" s="94">
        <v>6</v>
      </c>
      <c r="J1098" s="94" t="s">
        <v>1071</v>
      </c>
      <c r="K1098" s="94" t="s">
        <v>1071</v>
      </c>
      <c r="L1098" s="116">
        <f>VLOOKUP(B:B,[2]販促物単価マスタ202505!A:C,3,FALSE)</f>
        <v>12.229411764705882</v>
      </c>
      <c r="M1098" s="115">
        <f t="shared" si="17"/>
        <v>84223.958823529407</v>
      </c>
      <c r="O1098" s="104"/>
      <c r="P1098" s="105"/>
      <c r="Q1098"/>
    </row>
    <row r="1099" spans="1:17" ht="18">
      <c r="A1099" s="112">
        <v>20250200022</v>
      </c>
      <c r="B1099" s="113">
        <f>VLOOKUP(A:A,[2]振替CD変換!B:C,2,FALSE)</f>
        <v>20250200022</v>
      </c>
      <c r="C1099" s="112" t="s">
        <v>879</v>
      </c>
      <c r="D1099" s="112" t="s">
        <v>1439</v>
      </c>
      <c r="E1099" s="112" t="s">
        <v>882</v>
      </c>
      <c r="F1099" s="112" t="s">
        <v>1069</v>
      </c>
      <c r="G1099" s="114">
        <v>6887</v>
      </c>
      <c r="H1099" s="94" t="s">
        <v>1070</v>
      </c>
      <c r="I1099" s="94">
        <v>6</v>
      </c>
      <c r="J1099" s="94" t="s">
        <v>1071</v>
      </c>
      <c r="K1099" s="94" t="s">
        <v>1071</v>
      </c>
      <c r="L1099" s="116">
        <f>VLOOKUP(B:B,[2]販促物単価マスタ202505!A:C,3,FALSE)</f>
        <v>5.5465240641711224</v>
      </c>
      <c r="M1099" s="115">
        <f t="shared" si="17"/>
        <v>38198.91122994652</v>
      </c>
      <c r="O1099" s="104"/>
      <c r="P1099" s="105"/>
      <c r="Q1099"/>
    </row>
    <row r="1100" spans="1:17" ht="18">
      <c r="A1100" s="112">
        <v>20250200024</v>
      </c>
      <c r="B1100" s="113">
        <f>VLOOKUP(A:A,[2]振替CD変換!B:C,2,FALSE)</f>
        <v>20250200024</v>
      </c>
      <c r="C1100" s="112" t="s">
        <v>879</v>
      </c>
      <c r="D1100" s="112" t="s">
        <v>1440</v>
      </c>
      <c r="E1100" s="112" t="s">
        <v>882</v>
      </c>
      <c r="F1100" s="112" t="s">
        <v>1069</v>
      </c>
      <c r="G1100" s="114">
        <v>4427</v>
      </c>
      <c r="H1100" s="94" t="s">
        <v>1070</v>
      </c>
      <c r="I1100" s="94">
        <v>6</v>
      </c>
      <c r="J1100" s="94" t="s">
        <v>1071</v>
      </c>
      <c r="K1100" s="94" t="s">
        <v>1071</v>
      </c>
      <c r="L1100" s="116">
        <f>VLOOKUP(B:B,[2]販促物単価マスタ202505!A:C,3,FALSE)</f>
        <v>7.1617715617715607</v>
      </c>
      <c r="M1100" s="115">
        <f t="shared" si="17"/>
        <v>31705.162703962698</v>
      </c>
      <c r="O1100" s="104"/>
      <c r="P1100" s="105"/>
      <c r="Q1100"/>
    </row>
    <row r="1101" spans="1:17" ht="18">
      <c r="A1101" s="112">
        <v>20250200025</v>
      </c>
      <c r="B1101" s="113">
        <f>VLOOKUP(A:A,[2]振替CD変換!B:C,2,FALSE)</f>
        <v>20250200025</v>
      </c>
      <c r="C1101" s="112" t="s">
        <v>879</v>
      </c>
      <c r="D1101" s="112" t="s">
        <v>1441</v>
      </c>
      <c r="E1101" s="112" t="s">
        <v>882</v>
      </c>
      <c r="F1101" s="112" t="s">
        <v>1069</v>
      </c>
      <c r="G1101" s="114">
        <v>979</v>
      </c>
      <c r="H1101" s="94" t="s">
        <v>1070</v>
      </c>
      <c r="I1101" s="94">
        <v>6</v>
      </c>
      <c r="J1101" s="94" t="s">
        <v>1071</v>
      </c>
      <c r="K1101" s="94" t="s">
        <v>1071</v>
      </c>
      <c r="L1101" s="116">
        <f>VLOOKUP(B:B,[2]販促物単価マスタ202505!A:C,3,FALSE)</f>
        <v>4</v>
      </c>
      <c r="M1101" s="115">
        <f t="shared" si="17"/>
        <v>3916</v>
      </c>
      <c r="O1101" s="104"/>
      <c r="P1101" s="105"/>
      <c r="Q1101"/>
    </row>
    <row r="1102" spans="1:17" ht="18">
      <c r="A1102" s="112">
        <v>20250200026</v>
      </c>
      <c r="B1102" s="113">
        <f>VLOOKUP(A:A,[2]振替CD変換!B:C,2,FALSE)</f>
        <v>20250200026</v>
      </c>
      <c r="C1102" s="112" t="s">
        <v>879</v>
      </c>
      <c r="D1102" s="112" t="s">
        <v>1442</v>
      </c>
      <c r="E1102" s="112" t="s">
        <v>882</v>
      </c>
      <c r="F1102" s="112" t="s">
        <v>1069</v>
      </c>
      <c r="G1102" s="114">
        <v>2133</v>
      </c>
      <c r="H1102" s="94" t="s">
        <v>1070</v>
      </c>
      <c r="I1102" s="94">
        <v>6</v>
      </c>
      <c r="J1102" s="94" t="s">
        <v>1071</v>
      </c>
      <c r="K1102" s="94" t="s">
        <v>1071</v>
      </c>
      <c r="L1102" s="116">
        <f>VLOOKUP(B:B,[2]販促物単価マスタ202505!A:C,3,FALSE)</f>
        <v>8.5</v>
      </c>
      <c r="M1102" s="115">
        <f t="shared" si="17"/>
        <v>18130.5</v>
      </c>
      <c r="O1102" s="104"/>
      <c r="P1102" s="105"/>
      <c r="Q1102"/>
    </row>
    <row r="1103" spans="1:17" ht="18">
      <c r="A1103" s="112">
        <v>20250200027</v>
      </c>
      <c r="B1103" s="113">
        <f>VLOOKUP(A:A,[2]振替CD変換!B:C,2,FALSE)</f>
        <v>20250200027</v>
      </c>
      <c r="C1103" s="112" t="s">
        <v>879</v>
      </c>
      <c r="D1103" s="112" t="s">
        <v>1443</v>
      </c>
      <c r="E1103" s="112" t="s">
        <v>882</v>
      </c>
      <c r="F1103" s="112" t="s">
        <v>1069</v>
      </c>
      <c r="G1103" s="114">
        <v>5817</v>
      </c>
      <c r="H1103" s="94" t="s">
        <v>1070</v>
      </c>
      <c r="I1103" s="94">
        <v>6</v>
      </c>
      <c r="J1103" s="94" t="s">
        <v>1071</v>
      </c>
      <c r="K1103" s="94" t="s">
        <v>1071</v>
      </c>
      <c r="L1103" s="116">
        <f>VLOOKUP(B:B,[2]販促物単価マスタ202505!A:C,3,FALSE)</f>
        <v>8.5</v>
      </c>
      <c r="M1103" s="115">
        <f t="shared" si="17"/>
        <v>49444.5</v>
      </c>
      <c r="O1103" s="104"/>
      <c r="P1103" s="105"/>
      <c r="Q1103"/>
    </row>
    <row r="1104" spans="1:17" ht="18">
      <c r="A1104" s="112">
        <v>20250200030</v>
      </c>
      <c r="B1104" s="113">
        <f>VLOOKUP(A:A,[2]振替CD変換!B:C,2,FALSE)</f>
        <v>20250200030</v>
      </c>
      <c r="C1104" s="112" t="s">
        <v>879</v>
      </c>
      <c r="D1104" s="112" t="s">
        <v>1445</v>
      </c>
      <c r="E1104" s="112" t="s">
        <v>882</v>
      </c>
      <c r="F1104" s="112" t="s">
        <v>1069</v>
      </c>
      <c r="G1104" s="114">
        <v>783</v>
      </c>
      <c r="H1104" s="94" t="s">
        <v>1070</v>
      </c>
      <c r="I1104" s="94">
        <v>6</v>
      </c>
      <c r="J1104" s="94" t="s">
        <v>1071</v>
      </c>
      <c r="K1104" s="94" t="s">
        <v>1071</v>
      </c>
      <c r="L1104" s="116">
        <f>VLOOKUP(B:B,[2]販促物単価マスタ202505!A:C,3,FALSE)</f>
        <v>4.7874125874125868</v>
      </c>
      <c r="M1104" s="115">
        <f t="shared" si="17"/>
        <v>3748.5440559440553</v>
      </c>
      <c r="O1104" s="104"/>
      <c r="P1104" s="105"/>
      <c r="Q1104"/>
    </row>
    <row r="1105" spans="1:17" ht="18">
      <c r="A1105" s="112">
        <v>20250300017</v>
      </c>
      <c r="B1105" s="113">
        <f>VLOOKUP(A:A,[2]振替CD変換!B:C,2,FALSE)</f>
        <v>20250300017</v>
      </c>
      <c r="C1105" s="112" t="s">
        <v>879</v>
      </c>
      <c r="D1105" s="112" t="s">
        <v>1452</v>
      </c>
      <c r="E1105" s="112" t="s">
        <v>882</v>
      </c>
      <c r="F1105" s="112" t="s">
        <v>1069</v>
      </c>
      <c r="G1105" s="114">
        <v>13276</v>
      </c>
      <c r="H1105" s="94" t="s">
        <v>1070</v>
      </c>
      <c r="I1105" s="94">
        <v>6</v>
      </c>
      <c r="J1105" s="94" t="s">
        <v>1071</v>
      </c>
      <c r="K1105" s="94" t="s">
        <v>1071</v>
      </c>
      <c r="L1105" s="116">
        <f>VLOOKUP(B:B,[2]販促物単価マスタ202505!A:C,3,FALSE)</f>
        <v>6.8614883436831917</v>
      </c>
      <c r="M1105" s="115">
        <f t="shared" si="17"/>
        <v>91093.119250738047</v>
      </c>
      <c r="O1105" s="104"/>
      <c r="P1105" s="105"/>
      <c r="Q1105"/>
    </row>
    <row r="1106" spans="1:17" ht="18">
      <c r="A1106" s="112">
        <v>20250300019</v>
      </c>
      <c r="B1106" s="113">
        <f>VLOOKUP(A:A,[2]振替CD変換!B:C,2,FALSE)</f>
        <v>20250300019</v>
      </c>
      <c r="C1106" s="112" t="s">
        <v>879</v>
      </c>
      <c r="D1106" s="112" t="s">
        <v>1454</v>
      </c>
      <c r="E1106" s="112" t="s">
        <v>882</v>
      </c>
      <c r="F1106" s="112" t="s">
        <v>1069</v>
      </c>
      <c r="G1106" s="114">
        <v>6257</v>
      </c>
      <c r="H1106" s="94" t="s">
        <v>1070</v>
      </c>
      <c r="I1106" s="94">
        <v>6</v>
      </c>
      <c r="J1106" s="94" t="s">
        <v>1071</v>
      </c>
      <c r="K1106" s="94" t="s">
        <v>1071</v>
      </c>
      <c r="L1106" s="116">
        <f>VLOOKUP(B:B,[2]販促物単価マスタ202505!A:C,3,FALSE)</f>
        <v>4.5999999999999996</v>
      </c>
      <c r="M1106" s="115">
        <f t="shared" si="17"/>
        <v>28782.199999999997</v>
      </c>
      <c r="O1106" s="104"/>
      <c r="P1106" s="105"/>
      <c r="Q1106"/>
    </row>
    <row r="1107" spans="1:17" ht="18">
      <c r="A1107" s="112">
        <v>20250300020</v>
      </c>
      <c r="B1107" s="113">
        <f>VLOOKUP(A:A,[2]振替CD変換!B:C,2,FALSE)</f>
        <v>20250300020</v>
      </c>
      <c r="C1107" s="112" t="s">
        <v>879</v>
      </c>
      <c r="D1107" s="112" t="s">
        <v>1455</v>
      </c>
      <c r="E1107" s="112" t="s">
        <v>882</v>
      </c>
      <c r="F1107" s="112" t="s">
        <v>1069</v>
      </c>
      <c r="G1107" s="114">
        <v>591</v>
      </c>
      <c r="H1107" s="94" t="s">
        <v>1070</v>
      </c>
      <c r="I1107" s="94">
        <v>6</v>
      </c>
      <c r="J1107" s="94" t="s">
        <v>1071</v>
      </c>
      <c r="K1107" s="94" t="s">
        <v>1071</v>
      </c>
      <c r="L1107" s="116">
        <f>VLOOKUP(B:B,[2]販促物単価マスタ202505!A:C,3,FALSE)</f>
        <v>4.5999999999999996</v>
      </c>
      <c r="M1107" s="115">
        <f t="shared" si="17"/>
        <v>2718.6</v>
      </c>
      <c r="O1107" s="104"/>
      <c r="P1107" s="105"/>
      <c r="Q1107"/>
    </row>
    <row r="1108" spans="1:17" ht="18">
      <c r="A1108" s="112">
        <v>20250300021</v>
      </c>
      <c r="B1108" s="113">
        <f>VLOOKUP(A:A,[2]振替CD変換!B:C,2,FALSE)</f>
        <v>20250300021</v>
      </c>
      <c r="C1108" s="112" t="s">
        <v>879</v>
      </c>
      <c r="D1108" s="112" t="s">
        <v>1456</v>
      </c>
      <c r="E1108" s="112" t="s">
        <v>882</v>
      </c>
      <c r="F1108" s="112" t="s">
        <v>1069</v>
      </c>
      <c r="G1108" s="114">
        <v>691</v>
      </c>
      <c r="H1108" s="94" t="s">
        <v>1070</v>
      </c>
      <c r="I1108" s="94">
        <v>6</v>
      </c>
      <c r="J1108" s="94" t="s">
        <v>1071</v>
      </c>
      <c r="K1108" s="94" t="s">
        <v>1071</v>
      </c>
      <c r="L1108" s="116">
        <f>VLOOKUP(B:B,[2]販促物単価マスタ202505!A:C,3,FALSE)</f>
        <v>4.5999999999999996</v>
      </c>
      <c r="M1108" s="115">
        <f t="shared" si="17"/>
        <v>3178.6</v>
      </c>
      <c r="O1108" s="104"/>
      <c r="P1108" s="105"/>
      <c r="Q1108"/>
    </row>
    <row r="1109" spans="1:17" ht="18">
      <c r="A1109" s="112">
        <v>20250300024</v>
      </c>
      <c r="B1109" s="113">
        <f>VLOOKUP(A:A,[2]振替CD変換!B:C,2,FALSE)</f>
        <v>20250300024</v>
      </c>
      <c r="C1109" s="112" t="s">
        <v>879</v>
      </c>
      <c r="D1109" s="112" t="s">
        <v>1458</v>
      </c>
      <c r="E1109" s="112" t="s">
        <v>882</v>
      </c>
      <c r="F1109" s="112" t="s">
        <v>1069</v>
      </c>
      <c r="G1109" s="114">
        <v>7632</v>
      </c>
      <c r="H1109" s="94" t="s">
        <v>1070</v>
      </c>
      <c r="I1109" s="94">
        <v>6</v>
      </c>
      <c r="J1109" s="94" t="s">
        <v>1071</v>
      </c>
      <c r="K1109" s="94" t="s">
        <v>1071</v>
      </c>
      <c r="L1109" s="116">
        <f>VLOOKUP(B:B,[2]販促物単価マスタ202505!A:C,3,FALSE)</f>
        <v>8.0299999999999994</v>
      </c>
      <c r="M1109" s="115">
        <f t="shared" si="17"/>
        <v>61284.959999999992</v>
      </c>
      <c r="O1109" s="104"/>
      <c r="P1109" s="105"/>
      <c r="Q1109"/>
    </row>
    <row r="1110" spans="1:17" ht="18">
      <c r="A1110" s="112">
        <v>20250300049</v>
      </c>
      <c r="B1110" s="113">
        <f>VLOOKUP(A:A,[2]振替CD変換!B:C,2,FALSE)</f>
        <v>20250300049</v>
      </c>
      <c r="C1110" s="112" t="s">
        <v>879</v>
      </c>
      <c r="D1110" s="112" t="s">
        <v>1463</v>
      </c>
      <c r="E1110" s="112" t="s">
        <v>882</v>
      </c>
      <c r="F1110" s="112" t="s">
        <v>1069</v>
      </c>
      <c r="G1110" s="114">
        <v>16</v>
      </c>
      <c r="H1110" s="94" t="s">
        <v>1070</v>
      </c>
      <c r="I1110" s="94">
        <v>6</v>
      </c>
      <c r="J1110" s="94" t="s">
        <v>1071</v>
      </c>
      <c r="K1110" s="94" t="s">
        <v>1071</v>
      </c>
      <c r="L1110" s="116">
        <f>VLOOKUP(B:B,[2]販促物単価マスタ202505!A:C,3,FALSE)</f>
        <v>0</v>
      </c>
      <c r="M1110" s="115">
        <f t="shared" si="17"/>
        <v>0</v>
      </c>
      <c r="O1110" s="104"/>
      <c r="P1110" s="105"/>
      <c r="Q1110"/>
    </row>
    <row r="1111" spans="1:17" ht="18">
      <c r="A1111" s="112">
        <v>20250300050</v>
      </c>
      <c r="B1111" s="113">
        <f>VLOOKUP(A:A,[2]振替CD変換!B:C,2,FALSE)</f>
        <v>20250300050</v>
      </c>
      <c r="C1111" s="112" t="s">
        <v>879</v>
      </c>
      <c r="D1111" s="112" t="s">
        <v>1464</v>
      </c>
      <c r="E1111" s="112" t="s">
        <v>882</v>
      </c>
      <c r="F1111" s="112" t="s">
        <v>1069</v>
      </c>
      <c r="G1111" s="114">
        <v>20</v>
      </c>
      <c r="H1111" s="94" t="s">
        <v>1070</v>
      </c>
      <c r="I1111" s="94">
        <v>6</v>
      </c>
      <c r="J1111" s="94" t="s">
        <v>1071</v>
      </c>
      <c r="K1111" s="94" t="s">
        <v>1071</v>
      </c>
      <c r="L1111" s="116">
        <f>VLOOKUP(B:B,[2]販促物単価マスタ202505!A:C,3,FALSE)</f>
        <v>0</v>
      </c>
      <c r="M1111" s="115">
        <f t="shared" si="17"/>
        <v>0</v>
      </c>
      <c r="O1111" s="104"/>
      <c r="P1111" s="105"/>
      <c r="Q1111"/>
    </row>
    <row r="1112" spans="1:17" ht="18">
      <c r="A1112" s="112">
        <v>20250300051</v>
      </c>
      <c r="B1112" s="113">
        <f>VLOOKUP(A:A,[2]振替CD変換!B:C,2,FALSE)</f>
        <v>20250300051</v>
      </c>
      <c r="C1112" s="112" t="s">
        <v>879</v>
      </c>
      <c r="D1112" s="112" t="s">
        <v>1465</v>
      </c>
      <c r="E1112" s="112" t="s">
        <v>882</v>
      </c>
      <c r="F1112" s="112" t="s">
        <v>1069</v>
      </c>
      <c r="G1112" s="114">
        <v>23</v>
      </c>
      <c r="H1112" s="94" t="s">
        <v>1070</v>
      </c>
      <c r="I1112" s="94">
        <v>6</v>
      </c>
      <c r="J1112" s="94" t="s">
        <v>1071</v>
      </c>
      <c r="K1112" s="94" t="s">
        <v>1071</v>
      </c>
      <c r="L1112" s="116">
        <f>VLOOKUP(B:B,[2]販促物単価マスタ202505!A:C,3,FALSE)</f>
        <v>0</v>
      </c>
      <c r="M1112" s="115">
        <f t="shared" si="17"/>
        <v>0</v>
      </c>
      <c r="O1112" s="104"/>
      <c r="P1112" s="105"/>
      <c r="Q1112"/>
    </row>
    <row r="1113" spans="1:17" ht="18">
      <c r="A1113" s="112">
        <v>20250300052</v>
      </c>
      <c r="B1113" s="113">
        <f>VLOOKUP(A:A,[2]振替CD変換!B:C,2,FALSE)</f>
        <v>20250300052</v>
      </c>
      <c r="C1113" s="112" t="s">
        <v>879</v>
      </c>
      <c r="D1113" s="112" t="s">
        <v>1466</v>
      </c>
      <c r="E1113" s="112" t="s">
        <v>882</v>
      </c>
      <c r="F1113" s="112" t="s">
        <v>1069</v>
      </c>
      <c r="G1113" s="114">
        <v>12</v>
      </c>
      <c r="H1113" s="94" t="s">
        <v>1070</v>
      </c>
      <c r="I1113" s="94">
        <v>6</v>
      </c>
      <c r="J1113" s="94" t="s">
        <v>1071</v>
      </c>
      <c r="K1113" s="94" t="s">
        <v>1071</v>
      </c>
      <c r="L1113" s="116">
        <f>VLOOKUP(B:B,[2]販促物単価マスタ202505!A:C,3,FALSE)</f>
        <v>0</v>
      </c>
      <c r="M1113" s="115">
        <f t="shared" si="17"/>
        <v>0</v>
      </c>
      <c r="O1113" s="104"/>
      <c r="P1113" s="105"/>
      <c r="Q1113"/>
    </row>
    <row r="1114" spans="1:17" ht="18">
      <c r="A1114" s="112">
        <v>20250300061</v>
      </c>
      <c r="B1114" s="113">
        <f>VLOOKUP(A:A,[2]振替CD変換!B:C,2,FALSE)</f>
        <v>20250300061</v>
      </c>
      <c r="C1114" s="112" t="s">
        <v>879</v>
      </c>
      <c r="D1114" s="112" t="s">
        <v>1467</v>
      </c>
      <c r="E1114" s="112" t="s">
        <v>882</v>
      </c>
      <c r="F1114" s="112" t="s">
        <v>1069</v>
      </c>
      <c r="G1114" s="114">
        <v>10375</v>
      </c>
      <c r="H1114" s="94" t="s">
        <v>1070</v>
      </c>
      <c r="I1114" s="94">
        <v>6</v>
      </c>
      <c r="J1114" s="94" t="s">
        <v>1071</v>
      </c>
      <c r="K1114" s="94" t="s">
        <v>1071</v>
      </c>
      <c r="L1114" s="116">
        <f>VLOOKUP(B:B,[2]販促物単価マスタ202505!A:C,3,FALSE)</f>
        <v>6.9748484848484846</v>
      </c>
      <c r="M1114" s="115">
        <f t="shared" si="17"/>
        <v>72364.053030303025</v>
      </c>
      <c r="O1114" s="104"/>
      <c r="P1114" s="105"/>
      <c r="Q1114"/>
    </row>
    <row r="1115" spans="1:17" ht="18">
      <c r="A1115" s="112">
        <v>20250300062</v>
      </c>
      <c r="B1115" s="113">
        <f>VLOOKUP(A:A,[2]振替CD変換!B:C,2,FALSE)</f>
        <v>20250300062</v>
      </c>
      <c r="C1115" s="112" t="s">
        <v>879</v>
      </c>
      <c r="D1115" s="112" t="s">
        <v>1468</v>
      </c>
      <c r="E1115" s="112" t="s">
        <v>882</v>
      </c>
      <c r="F1115" s="112" t="s">
        <v>1069</v>
      </c>
      <c r="G1115" s="114">
        <v>12003</v>
      </c>
      <c r="H1115" s="94" t="s">
        <v>1070</v>
      </c>
      <c r="I1115" s="94">
        <v>6</v>
      </c>
      <c r="J1115" s="94" t="s">
        <v>1071</v>
      </c>
      <c r="K1115" s="94" t="s">
        <v>1071</v>
      </c>
      <c r="L1115" s="116">
        <f>VLOOKUP(B:B,[2]販促物単価マスタ202505!A:C,3,FALSE)</f>
        <v>11</v>
      </c>
      <c r="M1115" s="115">
        <f t="shared" si="17"/>
        <v>132033</v>
      </c>
      <c r="O1115" s="104"/>
      <c r="P1115" s="105"/>
      <c r="Q1115"/>
    </row>
    <row r="1116" spans="1:17" ht="18">
      <c r="A1116" s="112">
        <v>20250300082</v>
      </c>
      <c r="B1116" s="113">
        <f>VLOOKUP(A:A,[2]振替CD変換!B:C,2,FALSE)</f>
        <v>20250300082</v>
      </c>
      <c r="C1116" s="112" t="s">
        <v>879</v>
      </c>
      <c r="D1116" s="112" t="s">
        <v>1469</v>
      </c>
      <c r="E1116" s="112" t="s">
        <v>882</v>
      </c>
      <c r="F1116" s="112" t="s">
        <v>1069</v>
      </c>
      <c r="G1116" s="114">
        <v>465</v>
      </c>
      <c r="H1116" s="94" t="s">
        <v>1070</v>
      </c>
      <c r="I1116" s="94">
        <v>6</v>
      </c>
      <c r="J1116" s="94" t="s">
        <v>1071</v>
      </c>
      <c r="K1116" s="94" t="s">
        <v>1071</v>
      </c>
      <c r="L1116" s="116">
        <f>VLOOKUP(B:B,[2]販促物単価マスタ202505!A:C,3,FALSE)</f>
        <v>4.5999999999999996</v>
      </c>
      <c r="M1116" s="115">
        <f t="shared" si="17"/>
        <v>2139</v>
      </c>
      <c r="O1116" s="104"/>
      <c r="P1116" s="105"/>
      <c r="Q1116"/>
    </row>
    <row r="1117" spans="1:17" ht="18" hidden="1">
      <c r="A1117" s="112">
        <v>20250400006</v>
      </c>
      <c r="B1117" s="113">
        <f>VLOOKUP(A:A,[2]振替CD変換!B:C,2,FALSE)</f>
        <v>20250400006</v>
      </c>
      <c r="C1117" s="112" t="s">
        <v>879</v>
      </c>
      <c r="D1117" s="112" t="s">
        <v>728</v>
      </c>
      <c r="E1117" s="112" t="s">
        <v>1289</v>
      </c>
      <c r="F1117" s="112" t="s">
        <v>907</v>
      </c>
      <c r="G1117" s="114">
        <v>2115</v>
      </c>
      <c r="H1117" s="94" t="s">
        <v>869</v>
      </c>
      <c r="I1117" s="94">
        <v>1</v>
      </c>
      <c r="J1117" s="94" t="s">
        <v>870</v>
      </c>
      <c r="K1117" s="94" t="s">
        <v>883</v>
      </c>
      <c r="M1117" s="115">
        <f t="shared" si="17"/>
        <v>0</v>
      </c>
      <c r="O1117" s="104" t="s">
        <v>871</v>
      </c>
      <c r="P1117" s="105"/>
      <c r="Q1117"/>
    </row>
    <row r="1118" spans="1:17" ht="18" hidden="1">
      <c r="A1118" s="112">
        <v>20250400007</v>
      </c>
      <c r="B1118" s="113">
        <f>VLOOKUP(A:A,[2]振替CD変換!B:C,2,FALSE)</f>
        <v>20250400007</v>
      </c>
      <c r="C1118" s="112" t="s">
        <v>879</v>
      </c>
      <c r="D1118" s="112" t="s">
        <v>727</v>
      </c>
      <c r="E1118" s="112" t="s">
        <v>1290</v>
      </c>
      <c r="F1118" s="112" t="s">
        <v>907</v>
      </c>
      <c r="G1118" s="114">
        <v>1751</v>
      </c>
      <c r="H1118" s="94" t="s">
        <v>869</v>
      </c>
      <c r="I1118" s="94">
        <v>1</v>
      </c>
      <c r="J1118" s="94" t="s">
        <v>870</v>
      </c>
      <c r="K1118" s="94" t="s">
        <v>883</v>
      </c>
      <c r="M1118" s="115">
        <f t="shared" si="17"/>
        <v>0</v>
      </c>
      <c r="O1118" s="104" t="s">
        <v>871</v>
      </c>
      <c r="P1118" s="105"/>
      <c r="Q1118"/>
    </row>
    <row r="1119" spans="1:17" ht="18" hidden="1">
      <c r="A1119" s="112">
        <v>20250400008</v>
      </c>
      <c r="B1119" s="113">
        <f>VLOOKUP(A:A,[2]振替CD変換!B:C,2,FALSE)</f>
        <v>20250400008</v>
      </c>
      <c r="C1119" s="112" t="s">
        <v>879</v>
      </c>
      <c r="D1119" s="112" t="s">
        <v>726</v>
      </c>
      <c r="E1119" s="112" t="s">
        <v>1291</v>
      </c>
      <c r="F1119" s="112" t="s">
        <v>907</v>
      </c>
      <c r="G1119" s="114">
        <v>2197</v>
      </c>
      <c r="H1119" s="94" t="s">
        <v>869</v>
      </c>
      <c r="I1119" s="94">
        <v>1</v>
      </c>
      <c r="J1119" s="94" t="s">
        <v>870</v>
      </c>
      <c r="K1119" s="94" t="s">
        <v>883</v>
      </c>
      <c r="M1119" s="115">
        <f t="shared" si="17"/>
        <v>0</v>
      </c>
      <c r="O1119" s="104" t="s">
        <v>871</v>
      </c>
      <c r="P1119" s="105"/>
      <c r="Q1119"/>
    </row>
    <row r="1120" spans="1:17" ht="18" hidden="1">
      <c r="A1120" s="112">
        <v>20250400009</v>
      </c>
      <c r="B1120" s="113">
        <f>VLOOKUP(A:A,[2]振替CD変換!B:C,2,FALSE)</f>
        <v>20250400009</v>
      </c>
      <c r="C1120" s="112" t="s">
        <v>879</v>
      </c>
      <c r="D1120" s="112" t="s">
        <v>729</v>
      </c>
      <c r="E1120" s="112" t="s">
        <v>1292</v>
      </c>
      <c r="F1120" s="112" t="s">
        <v>907</v>
      </c>
      <c r="G1120" s="114">
        <v>3592</v>
      </c>
      <c r="H1120" s="94" t="s">
        <v>869</v>
      </c>
      <c r="I1120" s="94">
        <v>1</v>
      </c>
      <c r="J1120" s="94" t="s">
        <v>870</v>
      </c>
      <c r="K1120" s="94" t="s">
        <v>883</v>
      </c>
      <c r="M1120" s="115">
        <f t="shared" si="17"/>
        <v>0</v>
      </c>
      <c r="O1120" s="104" t="s">
        <v>871</v>
      </c>
      <c r="P1120" s="105"/>
      <c r="Q1120"/>
    </row>
    <row r="1121" spans="1:17" ht="18">
      <c r="A1121" s="112">
        <v>20250400012</v>
      </c>
      <c r="B1121" s="113">
        <f>VLOOKUP(A:A,[2]振替CD変換!B:C,2,FALSE)</f>
        <v>20250400012</v>
      </c>
      <c r="C1121" s="112" t="s">
        <v>879</v>
      </c>
      <c r="D1121" s="112" t="s">
        <v>1471</v>
      </c>
      <c r="E1121" s="112" t="s">
        <v>882</v>
      </c>
      <c r="F1121" s="112" t="s">
        <v>1069</v>
      </c>
      <c r="G1121" s="114">
        <v>15226</v>
      </c>
      <c r="H1121" s="94" t="s">
        <v>1070</v>
      </c>
      <c r="I1121" s="94">
        <v>6</v>
      </c>
      <c r="J1121" s="94" t="s">
        <v>1071</v>
      </c>
      <c r="K1121" s="94" t="s">
        <v>1071</v>
      </c>
      <c r="L1121" s="116">
        <f>VLOOKUP(B:B,[2]販促物単価マスタ202505!A:C,3,FALSE)</f>
        <v>3.6585365853658538</v>
      </c>
      <c r="M1121" s="115">
        <f t="shared" si="17"/>
        <v>55704.878048780491</v>
      </c>
      <c r="O1121" s="104"/>
      <c r="P1121" s="105"/>
      <c r="Q1121"/>
    </row>
    <row r="1122" spans="1:17" ht="18">
      <c r="A1122" s="112">
        <v>20250400013</v>
      </c>
      <c r="B1122" s="113">
        <f>VLOOKUP(A:A,[2]振替CD変換!B:C,2,FALSE)</f>
        <v>20250400013</v>
      </c>
      <c r="C1122" s="112" t="s">
        <v>879</v>
      </c>
      <c r="D1122" s="112" t="s">
        <v>1472</v>
      </c>
      <c r="E1122" s="112" t="s">
        <v>882</v>
      </c>
      <c r="F1122" s="112" t="s">
        <v>1069</v>
      </c>
      <c r="G1122" s="114">
        <v>5026</v>
      </c>
      <c r="H1122" s="94" t="s">
        <v>1070</v>
      </c>
      <c r="I1122" s="94">
        <v>6</v>
      </c>
      <c r="J1122" s="94" t="s">
        <v>1071</v>
      </c>
      <c r="K1122" s="94" t="s">
        <v>1071</v>
      </c>
      <c r="L1122" s="116">
        <f>VLOOKUP(B:B,[2]販促物単価マスタ202505!A:C,3,FALSE)</f>
        <v>3.9318181818181817</v>
      </c>
      <c r="M1122" s="115">
        <f t="shared" si="17"/>
        <v>19761.31818181818</v>
      </c>
      <c r="O1122" s="104"/>
      <c r="P1122" s="105"/>
      <c r="Q1122"/>
    </row>
    <row r="1123" spans="1:17" ht="18">
      <c r="A1123" s="112">
        <v>20250400053</v>
      </c>
      <c r="B1123" s="113">
        <f>VLOOKUP(A:A,[2]振替CD変換!B:C,2,FALSE)</f>
        <v>20250400053</v>
      </c>
      <c r="C1123" s="112" t="s">
        <v>879</v>
      </c>
      <c r="D1123" s="112" t="s">
        <v>1479</v>
      </c>
      <c r="E1123" s="112" t="s">
        <v>882</v>
      </c>
      <c r="F1123" s="112" t="s">
        <v>1069</v>
      </c>
      <c r="G1123" s="114">
        <v>2158</v>
      </c>
      <c r="H1123" s="94" t="s">
        <v>1070</v>
      </c>
      <c r="I1123" s="94">
        <v>6</v>
      </c>
      <c r="J1123" s="94" t="s">
        <v>1071</v>
      </c>
      <c r="K1123" s="94" t="s">
        <v>1071</v>
      </c>
      <c r="L1123" s="116">
        <f>VLOOKUP(B:B,[2]販促物単価マスタ202505!A:C,3,FALSE)</f>
        <v>1.9636363636363634</v>
      </c>
      <c r="M1123" s="115">
        <f t="shared" si="17"/>
        <v>4237.5272727272722</v>
      </c>
      <c r="O1123" s="104"/>
      <c r="P1123" s="105"/>
      <c r="Q1123"/>
    </row>
    <row r="1124" spans="1:17" ht="18">
      <c r="A1124" s="112">
        <v>20250500018</v>
      </c>
      <c r="B1124" s="113">
        <f>VLOOKUP(A:A,[2]振替CD変換!B:C,2,FALSE)</f>
        <v>20250500018</v>
      </c>
      <c r="C1124" s="112" t="s">
        <v>879</v>
      </c>
      <c r="D1124" s="112" t="s">
        <v>1481</v>
      </c>
      <c r="E1124" s="112" t="s">
        <v>882</v>
      </c>
      <c r="F1124" s="112" t="s">
        <v>1069</v>
      </c>
      <c r="G1124" s="114">
        <v>23499</v>
      </c>
      <c r="H1124" s="94" t="s">
        <v>1070</v>
      </c>
      <c r="I1124" s="94">
        <v>6</v>
      </c>
      <c r="J1124" s="94" t="s">
        <v>1071</v>
      </c>
      <c r="K1124" s="94" t="s">
        <v>1071</v>
      </c>
      <c r="L1124" s="116">
        <f>VLOOKUP(B:B,[2]販促物単価マスタ202505!A:C,3,FALSE)</f>
        <v>7.0763600000000002</v>
      </c>
      <c r="M1124" s="115">
        <f t="shared" si="17"/>
        <v>166287.38364000001</v>
      </c>
      <c r="O1124" s="104"/>
      <c r="P1124" s="105"/>
      <c r="Q1124"/>
    </row>
    <row r="1125" spans="1:17" ht="18">
      <c r="A1125" s="112">
        <v>20250500019</v>
      </c>
      <c r="B1125" s="113">
        <f>VLOOKUP(A:A,[2]振替CD変換!B:C,2,FALSE)</f>
        <v>20250500019</v>
      </c>
      <c r="C1125" s="112" t="s">
        <v>879</v>
      </c>
      <c r="D1125" s="112" t="s">
        <v>1482</v>
      </c>
      <c r="E1125" s="112" t="s">
        <v>882</v>
      </c>
      <c r="F1125" s="112" t="s">
        <v>1069</v>
      </c>
      <c r="G1125" s="114">
        <v>25700</v>
      </c>
      <c r="H1125" s="94" t="s">
        <v>1070</v>
      </c>
      <c r="I1125" s="94">
        <v>6</v>
      </c>
      <c r="J1125" s="94" t="s">
        <v>1071</v>
      </c>
      <c r="K1125" s="94" t="s">
        <v>1071</v>
      </c>
      <c r="L1125" s="116">
        <f>VLOOKUP(B:B,[2]販促物単価マスタ202505!A:C,3,FALSE)</f>
        <v>4.1145500000000004</v>
      </c>
      <c r="M1125" s="115">
        <f t="shared" si="17"/>
        <v>105743.93500000001</v>
      </c>
      <c r="O1125" s="104"/>
      <c r="P1125" s="105"/>
      <c r="Q1125"/>
    </row>
    <row r="1126" spans="1:17" ht="18">
      <c r="A1126" s="112">
        <v>20250500020</v>
      </c>
      <c r="B1126" s="113">
        <f>VLOOKUP(A:A,[2]振替CD変換!B:C,2,FALSE)</f>
        <v>20250500020</v>
      </c>
      <c r="C1126" s="112" t="s">
        <v>879</v>
      </c>
      <c r="D1126" s="112" t="s">
        <v>1483</v>
      </c>
      <c r="E1126" s="112" t="s">
        <v>882</v>
      </c>
      <c r="F1126" s="112" t="s">
        <v>1069</v>
      </c>
      <c r="G1126" s="114">
        <v>1299</v>
      </c>
      <c r="H1126" s="94" t="s">
        <v>1070</v>
      </c>
      <c r="I1126" s="94">
        <v>6</v>
      </c>
      <c r="J1126" s="94" t="s">
        <v>1071</v>
      </c>
      <c r="K1126" s="94" t="s">
        <v>1071</v>
      </c>
      <c r="L1126" s="116">
        <f>VLOOKUP(B:B,[2]販促物単価マスタ202505!A:C,3,FALSE)</f>
        <v>5.8590833333333334</v>
      </c>
      <c r="M1126" s="115">
        <f t="shared" si="17"/>
        <v>7610.9492499999997</v>
      </c>
      <c r="O1126" s="104"/>
      <c r="P1126" s="105"/>
      <c r="Q1126"/>
    </row>
    <row r="1127" spans="1:17" ht="18">
      <c r="A1127" s="112">
        <v>20250500021</v>
      </c>
      <c r="B1127" s="113">
        <f>VLOOKUP(A:A,[2]振替CD変換!B:C,2,FALSE)</f>
        <v>20250500021</v>
      </c>
      <c r="C1127" s="112" t="s">
        <v>879</v>
      </c>
      <c r="D1127" s="112" t="s">
        <v>1484</v>
      </c>
      <c r="E1127" s="112" t="s">
        <v>882</v>
      </c>
      <c r="F1127" s="112" t="s">
        <v>1069</v>
      </c>
      <c r="G1127" s="114">
        <v>18702</v>
      </c>
      <c r="H1127" s="94" t="s">
        <v>1070</v>
      </c>
      <c r="I1127" s="94">
        <v>6</v>
      </c>
      <c r="J1127" s="94" t="s">
        <v>1071</v>
      </c>
      <c r="K1127" s="94" t="s">
        <v>1071</v>
      </c>
      <c r="L1127" s="116">
        <f>VLOOKUP(B:B,[2]販促物単価マスタ202505!A:C,3,FALSE)</f>
        <v>5.8590833333333334</v>
      </c>
      <c r="M1127" s="115">
        <f t="shared" si="17"/>
        <v>109576.5765</v>
      </c>
      <c r="O1127" s="104"/>
      <c r="P1127" s="105"/>
      <c r="Q1127"/>
    </row>
    <row r="1128" spans="1:17" ht="18">
      <c r="A1128" s="112">
        <v>20250500023</v>
      </c>
      <c r="B1128" s="113">
        <f>VLOOKUP(A:A,[2]振替CD変換!B:C,2,FALSE)</f>
        <v>20250500023</v>
      </c>
      <c r="C1128" s="112" t="s">
        <v>879</v>
      </c>
      <c r="D1128" s="112" t="s">
        <v>1485</v>
      </c>
      <c r="E1128" s="112" t="s">
        <v>882</v>
      </c>
      <c r="F1128" s="112" t="s">
        <v>1069</v>
      </c>
      <c r="G1128" s="114">
        <v>32473</v>
      </c>
      <c r="H1128" s="94" t="s">
        <v>1070</v>
      </c>
      <c r="I1128" s="94">
        <v>6</v>
      </c>
      <c r="J1128" s="94" t="s">
        <v>1071</v>
      </c>
      <c r="K1128" s="94" t="s">
        <v>1071</v>
      </c>
      <c r="L1128" s="116">
        <f>VLOOKUP(B:B,[2]販促物単価マスタ202505!A:C,3,FALSE)</f>
        <v>2.85</v>
      </c>
      <c r="M1128" s="115">
        <f t="shared" si="17"/>
        <v>92548.05</v>
      </c>
      <c r="O1128" s="104"/>
      <c r="P1128" s="105"/>
      <c r="Q1128"/>
    </row>
    <row r="1129" spans="1:17" ht="18" hidden="1">
      <c r="A1129" s="112">
        <v>20110801366</v>
      </c>
      <c r="B1129" s="113">
        <f>VLOOKUP(A:A,[2]振替CD変換!B:C,2,FALSE)</f>
        <v>20110801366</v>
      </c>
      <c r="C1129" s="112" t="s">
        <v>1488</v>
      </c>
      <c r="D1129" s="112" t="s">
        <v>98</v>
      </c>
      <c r="E1129" s="112" t="s">
        <v>1489</v>
      </c>
      <c r="F1129" s="112" t="s">
        <v>868</v>
      </c>
      <c r="G1129" s="114">
        <v>34</v>
      </c>
      <c r="H1129" s="94" t="s">
        <v>905</v>
      </c>
      <c r="I1129" s="94">
        <v>52</v>
      </c>
      <c r="J1129" s="94" t="s">
        <v>889</v>
      </c>
      <c r="K1129" s="94" t="s">
        <v>889</v>
      </c>
      <c r="L1129" s="94">
        <f>VLOOKUP(A:A,[2]資材単価マスタ202505!C:F,4,FALSE)</f>
        <v>143</v>
      </c>
      <c r="M1129" s="115">
        <f t="shared" si="17"/>
        <v>4862</v>
      </c>
      <c r="O1129" s="104"/>
      <c r="P1129" s="105"/>
      <c r="Q1129"/>
    </row>
    <row r="1130" spans="1:17" ht="18" hidden="1">
      <c r="A1130" s="112">
        <v>20110801481</v>
      </c>
      <c r="B1130" s="113">
        <f>VLOOKUP(A:A,[2]振替CD変換!B:C,2,FALSE)</f>
        <v>20110801481</v>
      </c>
      <c r="C1130" s="112" t="s">
        <v>1488</v>
      </c>
      <c r="D1130" s="112" t="s">
        <v>1490</v>
      </c>
      <c r="E1130" s="112" t="s">
        <v>882</v>
      </c>
      <c r="F1130" s="112" t="s">
        <v>868</v>
      </c>
      <c r="G1130" s="114">
        <v>4746</v>
      </c>
      <c r="H1130" s="94" t="s">
        <v>905</v>
      </c>
      <c r="I1130" s="94">
        <v>52</v>
      </c>
      <c r="J1130" s="94" t="s">
        <v>889</v>
      </c>
      <c r="K1130" s="94" t="s">
        <v>889</v>
      </c>
      <c r="L1130" s="94">
        <f>VLOOKUP(A:A,[2]資材単価マスタ202505!C:F,4,FALSE)</f>
        <v>24.5</v>
      </c>
      <c r="M1130" s="115">
        <f t="shared" si="17"/>
        <v>116277</v>
      </c>
      <c r="O1130" s="104"/>
      <c r="P1130" s="105"/>
      <c r="Q1130"/>
    </row>
    <row r="1131" spans="1:17" ht="18" hidden="1">
      <c r="A1131" s="112">
        <v>20110801483</v>
      </c>
      <c r="B1131" s="113">
        <f>VLOOKUP(A:A,[2]振替CD変換!B:C,2,FALSE)</f>
        <v>20110801483</v>
      </c>
      <c r="C1131" s="112" t="s">
        <v>1488</v>
      </c>
      <c r="D1131" s="112" t="s">
        <v>1491</v>
      </c>
      <c r="E1131" s="112" t="s">
        <v>882</v>
      </c>
      <c r="F1131" s="112" t="s">
        <v>868</v>
      </c>
      <c r="G1131" s="114">
        <v>1750</v>
      </c>
      <c r="H1131" s="94" t="s">
        <v>905</v>
      </c>
      <c r="I1131" s="94">
        <v>52</v>
      </c>
      <c r="J1131" s="94" t="s">
        <v>889</v>
      </c>
      <c r="K1131" s="94" t="s">
        <v>889</v>
      </c>
      <c r="L1131" s="94">
        <f>VLOOKUP(A:A,[2]資材単価マスタ202505!C:F,4,FALSE)</f>
        <v>61</v>
      </c>
      <c r="M1131" s="115">
        <f t="shared" si="17"/>
        <v>106750</v>
      </c>
      <c r="O1131" s="104"/>
      <c r="P1131" s="105"/>
      <c r="Q1131"/>
    </row>
    <row r="1132" spans="1:17" ht="18" hidden="1">
      <c r="A1132" s="112">
        <v>20110801491</v>
      </c>
      <c r="B1132" s="113">
        <f>VLOOKUP(A:A,[2]振替CD変換!B:C,2,FALSE)</f>
        <v>20110801491</v>
      </c>
      <c r="C1132" s="112" t="s">
        <v>1488</v>
      </c>
      <c r="D1132" s="112" t="s">
        <v>1492</v>
      </c>
      <c r="E1132" s="112" t="s">
        <v>882</v>
      </c>
      <c r="F1132" s="112" t="s">
        <v>868</v>
      </c>
      <c r="G1132" s="114">
        <v>11014</v>
      </c>
      <c r="H1132" s="94" t="s">
        <v>905</v>
      </c>
      <c r="I1132" s="94">
        <v>52</v>
      </c>
      <c r="J1132" s="94" t="s">
        <v>889</v>
      </c>
      <c r="K1132" s="94" t="s">
        <v>889</v>
      </c>
      <c r="L1132" s="94">
        <f>VLOOKUP(A:A,[2]資材単価マスタ202505!C:F,4,FALSE)</f>
        <v>74</v>
      </c>
      <c r="M1132" s="115">
        <f t="shared" si="17"/>
        <v>815036</v>
      </c>
      <c r="O1132" s="104"/>
      <c r="P1132" s="105"/>
      <c r="Q1132"/>
    </row>
    <row r="1133" spans="1:17" ht="18" hidden="1">
      <c r="A1133" s="112">
        <v>20110801493</v>
      </c>
      <c r="B1133" s="113">
        <f>VLOOKUP(A:A,[2]振替CD変換!B:C,2,FALSE)</f>
        <v>20110801493</v>
      </c>
      <c r="C1133" s="112" t="s">
        <v>1488</v>
      </c>
      <c r="D1133" s="112" t="s">
        <v>1493</v>
      </c>
      <c r="E1133" s="112" t="s">
        <v>882</v>
      </c>
      <c r="F1133" s="112" t="s">
        <v>868</v>
      </c>
      <c r="G1133" s="114">
        <v>4256</v>
      </c>
      <c r="H1133" s="94" t="s">
        <v>905</v>
      </c>
      <c r="I1133" s="94">
        <v>52</v>
      </c>
      <c r="J1133" s="94" t="s">
        <v>889</v>
      </c>
      <c r="K1133" s="94" t="s">
        <v>889</v>
      </c>
      <c r="L1133" s="94">
        <f>VLOOKUP(A:A,[2]資材単価マスタ202505!C:F,4,FALSE)</f>
        <v>163</v>
      </c>
      <c r="M1133" s="115">
        <f t="shared" si="17"/>
        <v>693728</v>
      </c>
      <c r="O1133" s="104"/>
      <c r="P1133" s="105"/>
      <c r="Q1133"/>
    </row>
    <row r="1134" spans="1:17" ht="18" hidden="1">
      <c r="A1134" s="112">
        <v>20110801504</v>
      </c>
      <c r="B1134" s="113">
        <f>VLOOKUP(A:A,[2]振替CD変換!B:C,2,FALSE)</f>
        <v>20110801504</v>
      </c>
      <c r="C1134" s="112" t="s">
        <v>1488</v>
      </c>
      <c r="D1134" s="112" t="s">
        <v>1494</v>
      </c>
      <c r="E1134" s="112" t="s">
        <v>882</v>
      </c>
      <c r="F1134" s="112" t="s">
        <v>868</v>
      </c>
      <c r="G1134" s="114">
        <v>77908</v>
      </c>
      <c r="H1134" s="94" t="s">
        <v>905</v>
      </c>
      <c r="I1134" s="94">
        <v>52</v>
      </c>
      <c r="J1134" s="94" t="s">
        <v>889</v>
      </c>
      <c r="K1134" s="94" t="s">
        <v>889</v>
      </c>
      <c r="L1134" s="94">
        <f>VLOOKUP(A:A,[2]資材単価マスタ202505!C:F,4,FALSE)</f>
        <v>40.698669201520914</v>
      </c>
      <c r="M1134" s="115">
        <f t="shared" si="17"/>
        <v>3170751.9201520914</v>
      </c>
      <c r="O1134" s="104"/>
      <c r="P1134" s="105"/>
      <c r="Q1134"/>
    </row>
    <row r="1135" spans="1:17" ht="18" hidden="1">
      <c r="A1135" s="112">
        <v>20110801505</v>
      </c>
      <c r="B1135" s="113">
        <f>VLOOKUP(A:A,[2]振替CD変換!B:C,2,FALSE)</f>
        <v>20110801505</v>
      </c>
      <c r="C1135" s="112" t="s">
        <v>1488</v>
      </c>
      <c r="D1135" s="112" t="s">
        <v>95</v>
      </c>
      <c r="E1135" s="112" t="s">
        <v>882</v>
      </c>
      <c r="F1135" s="112" t="s">
        <v>868</v>
      </c>
      <c r="G1135" s="114">
        <v>10334</v>
      </c>
      <c r="H1135" s="94" t="s">
        <v>905</v>
      </c>
      <c r="I1135" s="94">
        <v>52</v>
      </c>
      <c r="J1135" s="94" t="s">
        <v>889</v>
      </c>
      <c r="K1135" s="94" t="s">
        <v>889</v>
      </c>
      <c r="L1135" s="94">
        <f>VLOOKUP(A:A,[2]資材単価マスタ202505!C:F,4,FALSE)</f>
        <v>30.5</v>
      </c>
      <c r="M1135" s="115">
        <f t="shared" si="17"/>
        <v>315187</v>
      </c>
      <c r="O1135" s="104"/>
      <c r="P1135" s="105"/>
      <c r="Q1135"/>
    </row>
    <row r="1136" spans="1:17" ht="18" hidden="1">
      <c r="A1136" s="112">
        <v>20110801533</v>
      </c>
      <c r="B1136" s="113">
        <f>VLOOKUP(A:A,[2]振替CD変換!B:C,2,FALSE)</f>
        <v>20110801533</v>
      </c>
      <c r="C1136" s="112" t="s">
        <v>1488</v>
      </c>
      <c r="D1136" s="112" t="s">
        <v>96</v>
      </c>
      <c r="E1136" s="112" t="s">
        <v>882</v>
      </c>
      <c r="F1136" s="112" t="s">
        <v>868</v>
      </c>
      <c r="G1136" s="114">
        <v>4065</v>
      </c>
      <c r="H1136" s="94" t="s">
        <v>905</v>
      </c>
      <c r="I1136" s="94">
        <v>52</v>
      </c>
      <c r="J1136" s="94" t="s">
        <v>889</v>
      </c>
      <c r="K1136" s="94" t="s">
        <v>889</v>
      </c>
      <c r="L1136" s="94">
        <f>VLOOKUP(A:A,[2]資材単価マスタ202505!C:F,4,FALSE)</f>
        <v>115.02585119798235</v>
      </c>
      <c r="M1136" s="115">
        <f t="shared" si="17"/>
        <v>467580.08511979826</v>
      </c>
      <c r="O1136" s="104"/>
      <c r="P1136" s="105"/>
      <c r="Q1136"/>
    </row>
    <row r="1137" spans="1:17" ht="18" hidden="1">
      <c r="A1137" s="112">
        <v>20110801541</v>
      </c>
      <c r="B1137" s="113">
        <f>VLOOKUP(A:A,[2]振替CD変換!B:C,2,FALSE)</f>
        <v>20110801541</v>
      </c>
      <c r="C1137" s="112" t="s">
        <v>1488</v>
      </c>
      <c r="D1137" s="112" t="s">
        <v>1495</v>
      </c>
      <c r="E1137" s="112" t="s">
        <v>882</v>
      </c>
      <c r="F1137" s="112" t="s">
        <v>868</v>
      </c>
      <c r="G1137" s="114">
        <v>12320</v>
      </c>
      <c r="H1137" s="94" t="s">
        <v>905</v>
      </c>
      <c r="I1137" s="94">
        <v>52</v>
      </c>
      <c r="J1137" s="94" t="s">
        <v>889</v>
      </c>
      <c r="K1137" s="94" t="s">
        <v>889</v>
      </c>
      <c r="L1137" s="94">
        <f>VLOOKUP(A:A,[2]資材単価マスタ202505!C:F,4,FALSE)</f>
        <v>83</v>
      </c>
      <c r="M1137" s="115">
        <f t="shared" si="17"/>
        <v>1022560</v>
      </c>
      <c r="O1137" s="104"/>
      <c r="P1137" s="105"/>
      <c r="Q1137"/>
    </row>
    <row r="1138" spans="1:17" ht="18" hidden="1">
      <c r="A1138" s="112">
        <v>20110801549</v>
      </c>
      <c r="B1138" s="113">
        <f>VLOOKUP(A:A,[2]振替CD変換!B:C,2,FALSE)</f>
        <v>20110801366</v>
      </c>
      <c r="C1138" s="112" t="s">
        <v>1488</v>
      </c>
      <c r="D1138" s="112" t="s">
        <v>98</v>
      </c>
      <c r="E1138" s="112" t="s">
        <v>1496</v>
      </c>
      <c r="F1138" s="112" t="s">
        <v>900</v>
      </c>
      <c r="G1138" s="114">
        <v>34</v>
      </c>
      <c r="H1138" s="94" t="s">
        <v>905</v>
      </c>
      <c r="I1138" s="94">
        <v>52</v>
      </c>
      <c r="J1138" s="94" t="s">
        <v>889</v>
      </c>
      <c r="K1138" s="94" t="s">
        <v>889</v>
      </c>
      <c r="L1138" s="94">
        <f>VLOOKUP(A:A,[2]資材単価マスタ202505!C:F,4,FALSE)</f>
        <v>130</v>
      </c>
      <c r="M1138" s="115">
        <f t="shared" si="17"/>
        <v>4420</v>
      </c>
      <c r="O1138" s="104"/>
      <c r="P1138" s="105"/>
      <c r="Q1138"/>
    </row>
    <row r="1139" spans="1:17" ht="18" hidden="1">
      <c r="A1139" s="112">
        <v>20110801602</v>
      </c>
      <c r="B1139" s="113">
        <f>VLOOKUP(A:A,[2]振替CD変換!B:C,2,FALSE)</f>
        <v>20110801602</v>
      </c>
      <c r="C1139" s="112" t="s">
        <v>1488</v>
      </c>
      <c r="D1139" s="112" t="s">
        <v>1497</v>
      </c>
      <c r="E1139" s="112" t="s">
        <v>882</v>
      </c>
      <c r="F1139" s="112" t="s">
        <v>900</v>
      </c>
      <c r="G1139" s="114">
        <v>4459</v>
      </c>
      <c r="H1139" s="94" t="s">
        <v>905</v>
      </c>
      <c r="I1139" s="94">
        <v>52</v>
      </c>
      <c r="J1139" s="94" t="s">
        <v>889</v>
      </c>
      <c r="K1139" s="94" t="s">
        <v>889</v>
      </c>
      <c r="L1139" s="94">
        <f>VLOOKUP(A:A,[2]資材単価マスタ202505!C:F,4,FALSE)</f>
        <v>14.5</v>
      </c>
      <c r="M1139" s="115">
        <f t="shared" si="17"/>
        <v>64655.5</v>
      </c>
      <c r="O1139" s="104"/>
      <c r="P1139" s="105"/>
      <c r="Q1139"/>
    </row>
    <row r="1140" spans="1:17" ht="18" hidden="1">
      <c r="A1140" s="112">
        <v>20110801604</v>
      </c>
      <c r="B1140" s="113">
        <f>VLOOKUP(A:A,[2]振替CD変換!B:C,2,FALSE)</f>
        <v>20110801604</v>
      </c>
      <c r="C1140" s="112" t="s">
        <v>1488</v>
      </c>
      <c r="D1140" s="112" t="s">
        <v>99</v>
      </c>
      <c r="E1140" s="112" t="s">
        <v>904</v>
      </c>
      <c r="F1140" s="112" t="s">
        <v>900</v>
      </c>
      <c r="G1140" s="114">
        <v>4729</v>
      </c>
      <c r="H1140" s="94" t="s">
        <v>905</v>
      </c>
      <c r="I1140" s="94">
        <v>52</v>
      </c>
      <c r="J1140" s="94" t="s">
        <v>889</v>
      </c>
      <c r="K1140" s="94" t="s">
        <v>889</v>
      </c>
      <c r="L1140" s="94">
        <f>VLOOKUP(A:A,[2]資材単価マスタ202505!C:F,4,FALSE)</f>
        <v>107</v>
      </c>
      <c r="M1140" s="115">
        <f t="shared" si="17"/>
        <v>506003</v>
      </c>
      <c r="O1140" s="104"/>
      <c r="P1140" s="105"/>
      <c r="Q1140"/>
    </row>
    <row r="1141" spans="1:17" ht="18" hidden="1">
      <c r="A1141" s="112">
        <v>20110801621</v>
      </c>
      <c r="B1141" s="113">
        <f>VLOOKUP(A:A,[2]振替CD変換!B:C,2,FALSE)</f>
        <v>20110801621</v>
      </c>
      <c r="C1141" s="112" t="s">
        <v>1488</v>
      </c>
      <c r="D1141" s="112" t="s">
        <v>101</v>
      </c>
      <c r="E1141" s="112" t="s">
        <v>882</v>
      </c>
      <c r="F1141" s="112" t="s">
        <v>900</v>
      </c>
      <c r="G1141" s="114">
        <v>4893</v>
      </c>
      <c r="H1141" s="94" t="s">
        <v>905</v>
      </c>
      <c r="I1141" s="94">
        <v>52</v>
      </c>
      <c r="J1141" s="94" t="s">
        <v>889</v>
      </c>
      <c r="K1141" s="94" t="s">
        <v>889</v>
      </c>
      <c r="L1141" s="94">
        <f>VLOOKUP(A:A,[2]資材単価マスタ202505!C:F,4,FALSE)</f>
        <v>60</v>
      </c>
      <c r="M1141" s="115">
        <f t="shared" si="17"/>
        <v>293580</v>
      </c>
      <c r="O1141" s="104"/>
      <c r="P1141" s="105"/>
      <c r="Q1141"/>
    </row>
    <row r="1142" spans="1:17" ht="18" hidden="1">
      <c r="A1142" s="112">
        <v>20110801682</v>
      </c>
      <c r="B1142" s="113">
        <f>VLOOKUP(A:A,[2]振替CD変換!B:C,2,FALSE)</f>
        <v>20110801682</v>
      </c>
      <c r="C1142" s="112" t="s">
        <v>1488</v>
      </c>
      <c r="D1142" s="112" t="s">
        <v>1498</v>
      </c>
      <c r="E1142" s="112" t="s">
        <v>882</v>
      </c>
      <c r="F1142" s="112" t="s">
        <v>900</v>
      </c>
      <c r="G1142" s="114">
        <v>4610</v>
      </c>
      <c r="H1142" s="94" t="s">
        <v>905</v>
      </c>
      <c r="I1142" s="94">
        <v>52</v>
      </c>
      <c r="J1142" s="94" t="s">
        <v>889</v>
      </c>
      <c r="K1142" s="94" t="s">
        <v>889</v>
      </c>
      <c r="L1142" s="94">
        <f>VLOOKUP(A:A,[2]資材単価マスタ202505!C:F,4,FALSE)</f>
        <v>4.3</v>
      </c>
      <c r="M1142" s="115">
        <f t="shared" si="17"/>
        <v>19823</v>
      </c>
      <c r="O1142" s="104"/>
      <c r="P1142" s="105"/>
      <c r="Q1142"/>
    </row>
    <row r="1143" spans="1:17" ht="18" hidden="1">
      <c r="A1143" s="112">
        <v>20110801698</v>
      </c>
      <c r="B1143" s="113">
        <f>VLOOKUP(A:A,[2]振替CD変換!B:C,2,FALSE)</f>
        <v>20110801698</v>
      </c>
      <c r="C1143" s="112" t="s">
        <v>1488</v>
      </c>
      <c r="D1143" s="112" t="s">
        <v>105</v>
      </c>
      <c r="E1143" s="112" t="s">
        <v>933</v>
      </c>
      <c r="F1143" s="112" t="s">
        <v>934</v>
      </c>
      <c r="G1143" s="114">
        <v>20000</v>
      </c>
      <c r="H1143" s="94" t="s">
        <v>905</v>
      </c>
      <c r="I1143" s="94">
        <v>52</v>
      </c>
      <c r="J1143" s="94" t="s">
        <v>889</v>
      </c>
      <c r="K1143" s="94" t="s">
        <v>889</v>
      </c>
      <c r="L1143" s="94">
        <f>VLOOKUP(A:A,[2]資材単価マスタ202505!C:F,4,FALSE)</f>
        <v>6.8</v>
      </c>
      <c r="M1143" s="115">
        <f t="shared" si="17"/>
        <v>136000</v>
      </c>
      <c r="O1143" s="104"/>
      <c r="P1143" s="105"/>
      <c r="Q1143"/>
    </row>
    <row r="1144" spans="1:17" ht="18" hidden="1">
      <c r="A1144" s="112">
        <v>20110803084</v>
      </c>
      <c r="B1144" s="113">
        <f>VLOOKUP(A:A,[2]振替CD変換!B:C,2,FALSE)</f>
        <v>20110803084</v>
      </c>
      <c r="C1144" s="112" t="s">
        <v>1488</v>
      </c>
      <c r="D1144" s="112" t="s">
        <v>1499</v>
      </c>
      <c r="E1144" s="112" t="s">
        <v>882</v>
      </c>
      <c r="F1144" s="112" t="s">
        <v>934</v>
      </c>
      <c r="G1144" s="114">
        <v>4592</v>
      </c>
      <c r="H1144" s="94" t="s">
        <v>905</v>
      </c>
      <c r="I1144" s="94">
        <v>52</v>
      </c>
      <c r="J1144" s="94" t="s">
        <v>889</v>
      </c>
      <c r="K1144" s="94" t="s">
        <v>889</v>
      </c>
      <c r="L1144" s="94">
        <f>VLOOKUP(A:A,[2]資材単価マスタ202505!C:F,4,FALSE)</f>
        <v>3.0999962757439201</v>
      </c>
      <c r="M1144" s="115">
        <f t="shared" si="17"/>
        <v>14235.182898216081</v>
      </c>
      <c r="O1144" s="104"/>
      <c r="P1144" s="105"/>
      <c r="Q1144"/>
    </row>
    <row r="1145" spans="1:17" ht="18" hidden="1">
      <c r="A1145" s="112">
        <v>20110803088</v>
      </c>
      <c r="B1145" s="113">
        <f>VLOOKUP(A:A,[2]振替CD変換!B:C,2,FALSE)</f>
        <v>20110803088</v>
      </c>
      <c r="C1145" s="112" t="s">
        <v>1488</v>
      </c>
      <c r="D1145" s="112" t="s">
        <v>1500</v>
      </c>
      <c r="E1145" s="112" t="s">
        <v>882</v>
      </c>
      <c r="F1145" s="112" t="s">
        <v>934</v>
      </c>
      <c r="G1145" s="114">
        <v>4677</v>
      </c>
      <c r="H1145" s="94" t="s">
        <v>905</v>
      </c>
      <c r="I1145" s="94">
        <v>52</v>
      </c>
      <c r="J1145" s="94" t="s">
        <v>889</v>
      </c>
      <c r="K1145" s="94" t="s">
        <v>889</v>
      </c>
      <c r="L1145" s="94">
        <f>VLOOKUP(A:A,[2]資材単価マスタ202505!C:F,4,FALSE)</f>
        <v>3.4</v>
      </c>
      <c r="M1145" s="115">
        <f t="shared" si="17"/>
        <v>15901.8</v>
      </c>
      <c r="O1145" s="104"/>
      <c r="P1145" s="105"/>
      <c r="Q1145"/>
    </row>
    <row r="1146" spans="1:17" ht="18" hidden="1">
      <c r="A1146" s="112">
        <v>20110803090</v>
      </c>
      <c r="B1146" s="113">
        <f>VLOOKUP(A:A,[2]振替CD変換!B:C,2,FALSE)</f>
        <v>20110803090</v>
      </c>
      <c r="C1146" s="112" t="s">
        <v>1488</v>
      </c>
      <c r="D1146" s="112" t="s">
        <v>1501</v>
      </c>
      <c r="E1146" s="112" t="s">
        <v>1502</v>
      </c>
      <c r="F1146" s="112" t="s">
        <v>934</v>
      </c>
      <c r="G1146" s="114">
        <v>7078</v>
      </c>
      <c r="H1146" s="94" t="s">
        <v>905</v>
      </c>
      <c r="I1146" s="94">
        <v>52</v>
      </c>
      <c r="J1146" s="94" t="s">
        <v>889</v>
      </c>
      <c r="K1146" s="94" t="s">
        <v>889</v>
      </c>
      <c r="L1146" s="94">
        <f>VLOOKUP(A:A,[2]資材単価マスタ202505!C:F,4,FALSE)</f>
        <v>4.8</v>
      </c>
      <c r="M1146" s="115">
        <f t="shared" si="17"/>
        <v>33974.400000000001</v>
      </c>
      <c r="O1146" s="104"/>
      <c r="P1146" s="105"/>
      <c r="Q1146"/>
    </row>
    <row r="1147" spans="1:17" ht="18" hidden="1">
      <c r="A1147" s="112">
        <v>20110803092</v>
      </c>
      <c r="B1147" s="113">
        <f>VLOOKUP(A:A,[2]振替CD変換!B:C,2,FALSE)</f>
        <v>20110803092</v>
      </c>
      <c r="C1147" s="112" t="s">
        <v>1488</v>
      </c>
      <c r="D1147" s="112" t="s">
        <v>1503</v>
      </c>
      <c r="E1147" s="112" t="s">
        <v>1504</v>
      </c>
      <c r="F1147" s="112" t="s">
        <v>934</v>
      </c>
      <c r="G1147" s="114">
        <v>910</v>
      </c>
      <c r="H1147" s="94" t="s">
        <v>905</v>
      </c>
      <c r="I1147" s="94">
        <v>52</v>
      </c>
      <c r="J1147" s="94" t="s">
        <v>889</v>
      </c>
      <c r="K1147" s="94" t="s">
        <v>889</v>
      </c>
      <c r="L1147" s="94">
        <f>VLOOKUP(A:A,[2]資材単価マスタ202505!C:F,4,FALSE)</f>
        <v>3.1</v>
      </c>
      <c r="M1147" s="115">
        <f t="shared" si="17"/>
        <v>2821</v>
      </c>
      <c r="O1147" s="104"/>
      <c r="P1147" s="105"/>
      <c r="Q1147"/>
    </row>
    <row r="1148" spans="1:17" ht="18" hidden="1">
      <c r="A1148" s="112">
        <v>20110803095</v>
      </c>
      <c r="B1148" s="113">
        <f>VLOOKUP(A:A,[2]振替CD変換!B:C,2,FALSE)</f>
        <v>20110803095</v>
      </c>
      <c r="C1148" s="112" t="s">
        <v>1488</v>
      </c>
      <c r="D1148" s="112" t="s">
        <v>1505</v>
      </c>
      <c r="E1148" s="112" t="s">
        <v>882</v>
      </c>
      <c r="F1148" s="112" t="s">
        <v>934</v>
      </c>
      <c r="G1148" s="114">
        <v>10411</v>
      </c>
      <c r="H1148" s="94" t="s">
        <v>905</v>
      </c>
      <c r="I1148" s="94">
        <v>52</v>
      </c>
      <c r="J1148" s="94" t="s">
        <v>889</v>
      </c>
      <c r="K1148" s="94" t="s">
        <v>889</v>
      </c>
      <c r="L1148" s="94">
        <f>VLOOKUP(A:A,[2]資材単価マスタ202505!C:F,4,FALSE)</f>
        <v>5</v>
      </c>
      <c r="M1148" s="115">
        <f t="shared" si="17"/>
        <v>52055</v>
      </c>
      <c r="O1148" s="104"/>
      <c r="P1148" s="105"/>
      <c r="Q1148"/>
    </row>
    <row r="1149" spans="1:17" ht="18" hidden="1">
      <c r="A1149" s="112">
        <v>20110803098</v>
      </c>
      <c r="B1149" s="113">
        <f>VLOOKUP(A:A,[2]振替CD変換!B:C,2,FALSE)</f>
        <v>20110803098</v>
      </c>
      <c r="C1149" s="112" t="s">
        <v>1488</v>
      </c>
      <c r="D1149" s="112" t="s">
        <v>1506</v>
      </c>
      <c r="E1149" s="112" t="s">
        <v>904</v>
      </c>
      <c r="F1149" s="112" t="s">
        <v>934</v>
      </c>
      <c r="G1149" s="114">
        <v>1059</v>
      </c>
      <c r="H1149" s="94" t="s">
        <v>905</v>
      </c>
      <c r="I1149" s="94">
        <v>52</v>
      </c>
      <c r="J1149" s="94" t="s">
        <v>889</v>
      </c>
      <c r="K1149" s="94" t="s">
        <v>889</v>
      </c>
      <c r="L1149" s="94">
        <f>VLOOKUP(A:A,[2]資材単価マスタ202505!C:F,4,FALSE)</f>
        <v>8.5</v>
      </c>
      <c r="M1149" s="115">
        <f t="shared" si="17"/>
        <v>9001.5</v>
      </c>
      <c r="O1149" s="104"/>
      <c r="P1149" s="105"/>
      <c r="Q1149"/>
    </row>
    <row r="1150" spans="1:17" ht="18" hidden="1">
      <c r="A1150" s="112">
        <v>20110803108</v>
      </c>
      <c r="B1150" s="113">
        <f>VLOOKUP(A:A,[2]振替CD変換!B:C,2,FALSE)</f>
        <v>20110803108</v>
      </c>
      <c r="C1150" s="112" t="s">
        <v>1488</v>
      </c>
      <c r="D1150" s="112" t="s">
        <v>1507</v>
      </c>
      <c r="E1150" s="112" t="s">
        <v>882</v>
      </c>
      <c r="F1150" s="112" t="s">
        <v>900</v>
      </c>
      <c r="G1150" s="114">
        <v>2458</v>
      </c>
      <c r="H1150" s="94" t="s">
        <v>905</v>
      </c>
      <c r="I1150" s="94">
        <v>52</v>
      </c>
      <c r="J1150" s="94" t="s">
        <v>889</v>
      </c>
      <c r="K1150" s="94" t="s">
        <v>889</v>
      </c>
      <c r="L1150" s="94">
        <f>VLOOKUP(A:A,[2]資材単価マスタ202505!C:F,4,FALSE)</f>
        <v>29.1</v>
      </c>
      <c r="M1150" s="115">
        <f t="shared" si="17"/>
        <v>71527.8</v>
      </c>
      <c r="O1150" s="104"/>
      <c r="P1150" s="105"/>
      <c r="Q1150"/>
    </row>
    <row r="1151" spans="1:17" ht="18" hidden="1">
      <c r="A1151" s="112">
        <v>20110803110</v>
      </c>
      <c r="B1151" s="113">
        <f>VLOOKUP(A:A,[2]振替CD変換!B:C,2,FALSE)</f>
        <v>20110803110</v>
      </c>
      <c r="C1151" s="112" t="s">
        <v>1488</v>
      </c>
      <c r="D1151" s="112" t="s">
        <v>1508</v>
      </c>
      <c r="E1151" s="112" t="s">
        <v>882</v>
      </c>
      <c r="F1151" s="112" t="s">
        <v>900</v>
      </c>
      <c r="G1151" s="114">
        <v>1574</v>
      </c>
      <c r="H1151" s="94" t="s">
        <v>905</v>
      </c>
      <c r="I1151" s="94">
        <v>52</v>
      </c>
      <c r="J1151" s="94" t="s">
        <v>889</v>
      </c>
      <c r="K1151" s="94" t="s">
        <v>889</v>
      </c>
      <c r="L1151" s="94">
        <f>VLOOKUP(A:A,[2]資材単価マスタ202505!C:F,4,FALSE)</f>
        <v>37.799768518518519</v>
      </c>
      <c r="M1151" s="115">
        <f t="shared" si="17"/>
        <v>59496.835648148146</v>
      </c>
      <c r="O1151" s="104"/>
      <c r="P1151" s="105"/>
      <c r="Q1151"/>
    </row>
    <row r="1152" spans="1:17" ht="18" hidden="1">
      <c r="A1152" s="112">
        <v>20110803111</v>
      </c>
      <c r="B1152" s="113">
        <f>VLOOKUP(A:A,[2]振替CD変換!B:C,2,FALSE)</f>
        <v>20110803111</v>
      </c>
      <c r="C1152" s="112" t="s">
        <v>1488</v>
      </c>
      <c r="D1152" s="112" t="s">
        <v>1509</v>
      </c>
      <c r="E1152" s="112" t="s">
        <v>882</v>
      </c>
      <c r="F1152" s="112" t="s">
        <v>900</v>
      </c>
      <c r="G1152" s="114">
        <v>2985</v>
      </c>
      <c r="H1152" s="94" t="s">
        <v>905</v>
      </c>
      <c r="I1152" s="94">
        <v>52</v>
      </c>
      <c r="J1152" s="94" t="s">
        <v>889</v>
      </c>
      <c r="K1152" s="94" t="s">
        <v>889</v>
      </c>
      <c r="L1152" s="94">
        <f>VLOOKUP(A:A,[2]資材単価マスタ202505!C:F,4,FALSE)</f>
        <v>32.340000000000003</v>
      </c>
      <c r="M1152" s="115">
        <f t="shared" si="17"/>
        <v>96534.900000000009</v>
      </c>
      <c r="O1152" s="104"/>
      <c r="P1152" s="105"/>
      <c r="Q1152"/>
    </row>
    <row r="1153" spans="1:17" ht="18" hidden="1">
      <c r="A1153" s="112">
        <v>20110803112</v>
      </c>
      <c r="B1153" s="113">
        <f>VLOOKUP(A:A,[2]振替CD変換!B:C,2,FALSE)</f>
        <v>20110803112</v>
      </c>
      <c r="C1153" s="112" t="s">
        <v>1488</v>
      </c>
      <c r="D1153" s="112" t="s">
        <v>1510</v>
      </c>
      <c r="E1153" s="112" t="s">
        <v>882</v>
      </c>
      <c r="F1153" s="112" t="s">
        <v>900</v>
      </c>
      <c r="G1153" s="114">
        <v>1410</v>
      </c>
      <c r="H1153" s="94" t="s">
        <v>905</v>
      </c>
      <c r="I1153" s="94">
        <v>52</v>
      </c>
      <c r="J1153" s="94" t="s">
        <v>889</v>
      </c>
      <c r="K1153" s="94" t="s">
        <v>889</v>
      </c>
      <c r="L1153" s="94">
        <f>VLOOKUP(A:A,[2]資材単価マスタ202505!C:F,4,FALSE)</f>
        <v>43.5</v>
      </c>
      <c r="M1153" s="115">
        <f t="shared" si="17"/>
        <v>61335</v>
      </c>
      <c r="O1153" s="104"/>
      <c r="P1153" s="105"/>
      <c r="Q1153"/>
    </row>
    <row r="1154" spans="1:17" ht="18" hidden="1">
      <c r="A1154" s="112">
        <v>20110803117</v>
      </c>
      <c r="B1154" s="113">
        <f>VLOOKUP(A:A,[2]振替CD変換!B:C,2,FALSE)</f>
        <v>20110803117</v>
      </c>
      <c r="C1154" s="112" t="s">
        <v>1488</v>
      </c>
      <c r="D1154" s="112" t="s">
        <v>1511</v>
      </c>
      <c r="E1154" s="112" t="s">
        <v>882</v>
      </c>
      <c r="F1154" s="112" t="s">
        <v>900</v>
      </c>
      <c r="G1154" s="114">
        <v>1740</v>
      </c>
      <c r="H1154" s="94" t="s">
        <v>905</v>
      </c>
      <c r="I1154" s="94">
        <v>52</v>
      </c>
      <c r="J1154" s="94" t="s">
        <v>889</v>
      </c>
      <c r="K1154" s="94" t="s">
        <v>889</v>
      </c>
      <c r="L1154" s="94">
        <f>VLOOKUP(A:A,[2]資材単価マスタ202505!C:F,4,FALSE)</f>
        <v>29.62</v>
      </c>
      <c r="M1154" s="115">
        <f t="shared" ref="M1154:M1217" si="18">G1154*L1154</f>
        <v>51538.8</v>
      </c>
      <c r="O1154" s="104"/>
      <c r="P1154" s="105"/>
      <c r="Q1154"/>
    </row>
    <row r="1155" spans="1:17" ht="18" hidden="1">
      <c r="A1155" s="112">
        <v>20110803164</v>
      </c>
      <c r="B1155" s="113">
        <f>VLOOKUP(A:A,[2]振替CD変換!B:C,2,FALSE)</f>
        <v>20110803164</v>
      </c>
      <c r="C1155" s="112" t="s">
        <v>1488</v>
      </c>
      <c r="D1155" s="112" t="s">
        <v>1512</v>
      </c>
      <c r="E1155" s="112" t="s">
        <v>882</v>
      </c>
      <c r="F1155" s="112" t="s">
        <v>934</v>
      </c>
      <c r="G1155" s="114">
        <v>29</v>
      </c>
      <c r="H1155" s="94" t="s">
        <v>905</v>
      </c>
      <c r="I1155" s="94">
        <v>52</v>
      </c>
      <c r="J1155" s="94" t="s">
        <v>889</v>
      </c>
      <c r="K1155" s="94" t="s">
        <v>889</v>
      </c>
      <c r="L1155" s="94">
        <f>VLOOKUP(A:A,[2]資材単価マスタ202505!C:F,4,FALSE)</f>
        <v>96</v>
      </c>
      <c r="M1155" s="115">
        <f t="shared" si="18"/>
        <v>2784</v>
      </c>
      <c r="O1155" s="104"/>
      <c r="P1155" s="105"/>
      <c r="Q1155"/>
    </row>
    <row r="1156" spans="1:17" ht="18" hidden="1">
      <c r="A1156" s="112">
        <v>20110803169</v>
      </c>
      <c r="B1156" s="113">
        <f>VLOOKUP(A:A,[2]振替CD変換!B:C,2,FALSE)</f>
        <v>20110803169</v>
      </c>
      <c r="C1156" s="112" t="s">
        <v>1488</v>
      </c>
      <c r="D1156" s="112" t="s">
        <v>1513</v>
      </c>
      <c r="E1156" s="112" t="s">
        <v>882</v>
      </c>
      <c r="F1156" s="112" t="s">
        <v>900</v>
      </c>
      <c r="G1156" s="114">
        <v>1677</v>
      </c>
      <c r="H1156" s="94" t="s">
        <v>905</v>
      </c>
      <c r="I1156" s="94">
        <v>52</v>
      </c>
      <c r="J1156" s="94" t="s">
        <v>889</v>
      </c>
      <c r="K1156" s="94" t="s">
        <v>889</v>
      </c>
      <c r="L1156" s="94">
        <f>VLOOKUP(A:A,[2]資材単価マスタ202505!C:F,4,FALSE)</f>
        <v>74</v>
      </c>
      <c r="M1156" s="115">
        <f t="shared" si="18"/>
        <v>124098</v>
      </c>
      <c r="O1156" s="104"/>
      <c r="P1156" s="105"/>
      <c r="Q1156"/>
    </row>
    <row r="1157" spans="1:17" ht="18" hidden="1">
      <c r="A1157" s="112">
        <v>20110803190</v>
      </c>
      <c r="B1157" s="113">
        <f>VLOOKUP(A:A,[2]振替CD変換!B:C,2,FALSE)</f>
        <v>20110803190</v>
      </c>
      <c r="C1157" s="112" t="s">
        <v>1488</v>
      </c>
      <c r="D1157" s="112" t="s">
        <v>1514</v>
      </c>
      <c r="E1157" s="112" t="s">
        <v>882</v>
      </c>
      <c r="F1157" s="112" t="s">
        <v>900</v>
      </c>
      <c r="G1157" s="114">
        <v>236</v>
      </c>
      <c r="H1157" s="94" t="s">
        <v>905</v>
      </c>
      <c r="I1157" s="94">
        <v>52</v>
      </c>
      <c r="J1157" s="94" t="s">
        <v>889</v>
      </c>
      <c r="K1157" s="94" t="s">
        <v>889</v>
      </c>
      <c r="L1157" s="94">
        <f>VLOOKUP(A:A,[2]資材単価マスタ202505!C:F,4,FALSE)</f>
        <v>26.2</v>
      </c>
      <c r="M1157" s="115">
        <f t="shared" si="18"/>
        <v>6183.2</v>
      </c>
      <c r="O1157" s="104"/>
      <c r="P1157" s="105"/>
      <c r="Q1157"/>
    </row>
    <row r="1158" spans="1:17" ht="18" hidden="1">
      <c r="A1158" s="112">
        <v>20110803192</v>
      </c>
      <c r="B1158" s="113">
        <f>VLOOKUP(A:A,[2]振替CD変換!B:C,2,FALSE)</f>
        <v>20110803192</v>
      </c>
      <c r="C1158" s="112" t="s">
        <v>1488</v>
      </c>
      <c r="D1158" s="112" t="s">
        <v>935</v>
      </c>
      <c r="E1158" s="112" t="s">
        <v>882</v>
      </c>
      <c r="F1158" s="112" t="s">
        <v>868</v>
      </c>
      <c r="G1158" s="114">
        <v>32000</v>
      </c>
      <c r="H1158" s="94" t="s">
        <v>905</v>
      </c>
      <c r="I1158" s="94">
        <v>52</v>
      </c>
      <c r="J1158" s="94" t="s">
        <v>889</v>
      </c>
      <c r="K1158" s="94" t="s">
        <v>889</v>
      </c>
      <c r="L1158" s="94">
        <f>VLOOKUP(A:A,[2]資材単価マスタ202505!C:F,4,FALSE)</f>
        <v>3.5</v>
      </c>
      <c r="M1158" s="115">
        <f t="shared" si="18"/>
        <v>112000</v>
      </c>
      <c r="O1158" s="104"/>
      <c r="P1158" s="105"/>
      <c r="Q1158"/>
    </row>
    <row r="1159" spans="1:17" ht="18" hidden="1">
      <c r="A1159" s="112">
        <v>20110803197</v>
      </c>
      <c r="B1159" s="113">
        <f>VLOOKUP(A:A,[2]振替CD変換!B:C,2,FALSE)</f>
        <v>20110803197</v>
      </c>
      <c r="C1159" s="112" t="s">
        <v>1488</v>
      </c>
      <c r="D1159" s="112" t="s">
        <v>1515</v>
      </c>
      <c r="E1159" s="112" t="s">
        <v>1516</v>
      </c>
      <c r="F1159" s="112" t="s">
        <v>868</v>
      </c>
      <c r="G1159" s="114">
        <v>1370</v>
      </c>
      <c r="H1159" s="94" t="s">
        <v>905</v>
      </c>
      <c r="I1159" s="94">
        <v>52</v>
      </c>
      <c r="J1159" s="94" t="s">
        <v>889</v>
      </c>
      <c r="K1159" s="94" t="s">
        <v>889</v>
      </c>
      <c r="L1159" s="94">
        <f>VLOOKUP(A:A,[2]資材単価マスタ202505!C:F,4,FALSE)</f>
        <v>10.8</v>
      </c>
      <c r="M1159" s="115">
        <f t="shared" si="18"/>
        <v>14796.000000000002</v>
      </c>
      <c r="O1159" s="104"/>
      <c r="P1159" s="105"/>
      <c r="Q1159"/>
    </row>
    <row r="1160" spans="1:17" ht="18" hidden="1">
      <c r="A1160" s="112">
        <v>20110803202</v>
      </c>
      <c r="B1160" s="113">
        <f>VLOOKUP(A:A,[2]振替CD変換!B:C,2,FALSE)</f>
        <v>20110803202</v>
      </c>
      <c r="C1160" s="112" t="s">
        <v>1488</v>
      </c>
      <c r="D1160" s="112" t="s">
        <v>1517</v>
      </c>
      <c r="E1160" s="112" t="s">
        <v>1518</v>
      </c>
      <c r="F1160" s="112" t="s">
        <v>868</v>
      </c>
      <c r="G1160" s="114">
        <v>787</v>
      </c>
      <c r="H1160" s="94" t="s">
        <v>905</v>
      </c>
      <c r="I1160" s="94">
        <v>52</v>
      </c>
      <c r="J1160" s="94" t="s">
        <v>889</v>
      </c>
      <c r="K1160" s="94" t="s">
        <v>889</v>
      </c>
      <c r="L1160" s="94">
        <f>VLOOKUP(A:A,[2]資材単価マスタ202505!C:F,4,FALSE)</f>
        <v>4.9000000000000004</v>
      </c>
      <c r="M1160" s="115">
        <f t="shared" si="18"/>
        <v>3856.3</v>
      </c>
      <c r="O1160" s="104"/>
      <c r="P1160" s="105"/>
      <c r="Q1160"/>
    </row>
    <row r="1161" spans="1:17" ht="18" hidden="1">
      <c r="A1161" s="112">
        <v>20110804084</v>
      </c>
      <c r="B1161" s="113">
        <f>VLOOKUP(A:A,[2]振替CD変換!B:C,2,FALSE)</f>
        <v>20110804084</v>
      </c>
      <c r="C1161" s="112" t="s">
        <v>1488</v>
      </c>
      <c r="D1161" s="112" t="s">
        <v>1519</v>
      </c>
      <c r="E1161" s="112" t="s">
        <v>882</v>
      </c>
      <c r="F1161" s="112" t="s">
        <v>934</v>
      </c>
      <c r="G1161" s="114">
        <v>4570</v>
      </c>
      <c r="H1161" s="94" t="s">
        <v>905</v>
      </c>
      <c r="I1161" s="94">
        <v>52</v>
      </c>
      <c r="J1161" s="94" t="s">
        <v>889</v>
      </c>
      <c r="K1161" s="94" t="s">
        <v>889</v>
      </c>
      <c r="L1161" s="94">
        <f>VLOOKUP(A:A,[2]資材単価マスタ202505!C:F,4,FALSE)</f>
        <v>2.4</v>
      </c>
      <c r="M1161" s="115">
        <f t="shared" si="18"/>
        <v>10968</v>
      </c>
      <c r="O1161" s="104"/>
      <c r="P1161" s="105"/>
      <c r="Q1161"/>
    </row>
    <row r="1162" spans="1:17" ht="18" hidden="1">
      <c r="A1162" s="112">
        <v>20110804102</v>
      </c>
      <c r="B1162" s="113">
        <f>VLOOKUP(A:A,[2]振替CD変換!B:C,2,FALSE)</f>
        <v>20110804102</v>
      </c>
      <c r="C1162" s="112" t="s">
        <v>1488</v>
      </c>
      <c r="D1162" s="112" t="s">
        <v>1520</v>
      </c>
      <c r="E1162" s="112" t="s">
        <v>882</v>
      </c>
      <c r="F1162" s="112" t="s">
        <v>934</v>
      </c>
      <c r="G1162" s="114">
        <v>16</v>
      </c>
      <c r="H1162" s="94" t="s">
        <v>905</v>
      </c>
      <c r="I1162" s="94">
        <v>52</v>
      </c>
      <c r="J1162" s="94" t="s">
        <v>889</v>
      </c>
      <c r="K1162" s="94" t="s">
        <v>889</v>
      </c>
      <c r="L1162" s="94">
        <f>VLOOKUP(A:A,[2]資材単価マスタ202505!C:F,4,FALSE)</f>
        <v>189</v>
      </c>
      <c r="M1162" s="115">
        <f t="shared" si="18"/>
        <v>3024</v>
      </c>
      <c r="O1162" s="104"/>
      <c r="P1162" s="105"/>
      <c r="Q1162"/>
    </row>
    <row r="1163" spans="1:17" ht="18" hidden="1">
      <c r="A1163" s="112">
        <v>20110804849</v>
      </c>
      <c r="B1163" s="113">
        <f>VLOOKUP(A:A,[2]振替CD変換!B:C,2,FALSE)</f>
        <v>20110804849</v>
      </c>
      <c r="C1163" s="112" t="s">
        <v>1488</v>
      </c>
      <c r="D1163" s="112" t="s">
        <v>1521</v>
      </c>
      <c r="E1163" s="112" t="s">
        <v>882</v>
      </c>
      <c r="F1163" s="112" t="s">
        <v>934</v>
      </c>
      <c r="G1163" s="114">
        <v>3613</v>
      </c>
      <c r="H1163" s="94" t="s">
        <v>905</v>
      </c>
      <c r="I1163" s="94">
        <v>52</v>
      </c>
      <c r="J1163" s="94" t="s">
        <v>889</v>
      </c>
      <c r="K1163" s="94" t="s">
        <v>889</v>
      </c>
      <c r="L1163" s="94">
        <f>VLOOKUP(A:A,[2]資材単価マスタ202505!C:F,4,FALSE)</f>
        <v>6.83</v>
      </c>
      <c r="M1163" s="115">
        <f t="shared" si="18"/>
        <v>24676.79</v>
      </c>
      <c r="O1163" s="104"/>
      <c r="P1163" s="105"/>
      <c r="Q1163"/>
    </row>
    <row r="1164" spans="1:17" ht="18" hidden="1">
      <c r="A1164" s="112">
        <v>20110804939</v>
      </c>
      <c r="B1164" s="113">
        <f>VLOOKUP(A:A,[2]振替CD変換!B:C,2,FALSE)</f>
        <v>20110804939</v>
      </c>
      <c r="C1164" s="112" t="s">
        <v>1488</v>
      </c>
      <c r="D1164" s="112" t="s">
        <v>1522</v>
      </c>
      <c r="E1164" s="112" t="s">
        <v>882</v>
      </c>
      <c r="F1164" s="112" t="s">
        <v>934</v>
      </c>
      <c r="G1164" s="114">
        <v>1349</v>
      </c>
      <c r="H1164" s="94" t="s">
        <v>905</v>
      </c>
      <c r="I1164" s="94">
        <v>52</v>
      </c>
      <c r="J1164" s="94" t="s">
        <v>889</v>
      </c>
      <c r="K1164" s="94" t="s">
        <v>889</v>
      </c>
      <c r="L1164" s="94">
        <f>VLOOKUP(A:A,[2]資材単価マスタ202505!C:F,4,FALSE)</f>
        <v>11</v>
      </c>
      <c r="M1164" s="115">
        <f t="shared" si="18"/>
        <v>14839</v>
      </c>
      <c r="O1164" s="104"/>
      <c r="P1164" s="105"/>
      <c r="Q1164"/>
    </row>
    <row r="1165" spans="1:17" ht="18" hidden="1">
      <c r="A1165" s="112">
        <v>20110804988</v>
      </c>
      <c r="B1165" s="113">
        <f>VLOOKUP(A:A,[2]振替CD変換!B:C,2,FALSE)</f>
        <v>20110804988</v>
      </c>
      <c r="C1165" s="112" t="s">
        <v>1488</v>
      </c>
      <c r="D1165" s="112" t="s">
        <v>1523</v>
      </c>
      <c r="E1165" s="112" t="s">
        <v>882</v>
      </c>
      <c r="F1165" s="112" t="s">
        <v>934</v>
      </c>
      <c r="G1165" s="114">
        <v>386</v>
      </c>
      <c r="H1165" s="94" t="s">
        <v>905</v>
      </c>
      <c r="I1165" s="94">
        <v>52</v>
      </c>
      <c r="J1165" s="94" t="s">
        <v>889</v>
      </c>
      <c r="K1165" s="94" t="s">
        <v>889</v>
      </c>
      <c r="L1165" s="94">
        <f>VLOOKUP(A:A,[2]資材単価マスタ202505!C:F,4,FALSE)</f>
        <v>14</v>
      </c>
      <c r="M1165" s="115">
        <f t="shared" si="18"/>
        <v>5404</v>
      </c>
      <c r="O1165" s="104"/>
      <c r="P1165" s="105"/>
      <c r="Q1165"/>
    </row>
    <row r="1166" spans="1:17" ht="18" hidden="1">
      <c r="A1166" s="112">
        <v>20110805082</v>
      </c>
      <c r="B1166" s="113">
        <f>VLOOKUP(A:A,[2]振替CD変換!B:C,2,FALSE)</f>
        <v>20110805082</v>
      </c>
      <c r="C1166" s="112" t="s">
        <v>1488</v>
      </c>
      <c r="D1166" s="112" t="s">
        <v>1524</v>
      </c>
      <c r="E1166" s="112" t="s">
        <v>1525</v>
      </c>
      <c r="F1166" s="112" t="s">
        <v>934</v>
      </c>
      <c r="G1166" s="114">
        <v>478</v>
      </c>
      <c r="H1166" s="94" t="s">
        <v>905</v>
      </c>
      <c r="I1166" s="94">
        <v>52</v>
      </c>
      <c r="J1166" s="94" t="s">
        <v>889</v>
      </c>
      <c r="K1166" s="94" t="s">
        <v>889</v>
      </c>
      <c r="L1166" s="94">
        <f>VLOOKUP(A:A,[2]資材単価マスタ202505!C:F,4,FALSE)</f>
        <v>74.500161446561194</v>
      </c>
      <c r="M1166" s="115">
        <f t="shared" si="18"/>
        <v>35611.077171456251</v>
      </c>
      <c r="O1166" s="104"/>
      <c r="P1166" s="105"/>
      <c r="Q1166"/>
    </row>
    <row r="1167" spans="1:17" ht="18" hidden="1">
      <c r="A1167" s="112">
        <v>20110805164</v>
      </c>
      <c r="B1167" s="113">
        <f>VLOOKUP(A:A,[2]振替CD変換!B:C,2,FALSE)</f>
        <v>20110805164</v>
      </c>
      <c r="C1167" s="112" t="s">
        <v>1488</v>
      </c>
      <c r="D1167" s="112" t="s">
        <v>1526</v>
      </c>
      <c r="E1167" s="112" t="s">
        <v>882</v>
      </c>
      <c r="F1167" s="112" t="s">
        <v>934</v>
      </c>
      <c r="G1167" s="114">
        <v>10177</v>
      </c>
      <c r="H1167" s="94" t="s">
        <v>905</v>
      </c>
      <c r="I1167" s="94">
        <v>52</v>
      </c>
      <c r="J1167" s="94" t="s">
        <v>889</v>
      </c>
      <c r="K1167" s="94" t="s">
        <v>889</v>
      </c>
      <c r="L1167" s="94">
        <f>VLOOKUP(A:A,[2]資材単価マスタ202505!C:F,4,FALSE)</f>
        <v>6</v>
      </c>
      <c r="M1167" s="115">
        <f t="shared" si="18"/>
        <v>61062</v>
      </c>
      <c r="O1167" s="104"/>
      <c r="P1167" s="105"/>
      <c r="Q1167"/>
    </row>
    <row r="1168" spans="1:17" ht="18" hidden="1">
      <c r="A1168" s="112">
        <v>20110805165</v>
      </c>
      <c r="B1168" s="113">
        <f>VLOOKUP(A:A,[2]振替CD変換!B:C,2,FALSE)</f>
        <v>20110805165</v>
      </c>
      <c r="C1168" s="112" t="s">
        <v>1488</v>
      </c>
      <c r="D1168" s="112" t="s">
        <v>1527</v>
      </c>
      <c r="E1168" s="112" t="s">
        <v>882</v>
      </c>
      <c r="F1168" s="112" t="s">
        <v>934</v>
      </c>
      <c r="G1168" s="114">
        <v>66132</v>
      </c>
      <c r="H1168" s="94" t="s">
        <v>905</v>
      </c>
      <c r="I1168" s="94">
        <v>52</v>
      </c>
      <c r="J1168" s="94" t="s">
        <v>889</v>
      </c>
      <c r="K1168" s="94" t="s">
        <v>889</v>
      </c>
      <c r="L1168" s="94">
        <f>VLOOKUP(A:A,[2]資材単価マスタ202505!C:F,4,FALSE)</f>
        <v>5.8</v>
      </c>
      <c r="M1168" s="115">
        <f t="shared" si="18"/>
        <v>383565.6</v>
      </c>
      <c r="O1168" s="104"/>
      <c r="P1168" s="105"/>
      <c r="Q1168"/>
    </row>
    <row r="1169" spans="1:17" ht="18" hidden="1">
      <c r="A1169" s="112">
        <v>20110805170</v>
      </c>
      <c r="B1169" s="113">
        <f>VLOOKUP(A:A,[2]振替CD変換!B:C,2,FALSE)</f>
        <v>20110805170</v>
      </c>
      <c r="C1169" s="112" t="s">
        <v>1488</v>
      </c>
      <c r="D1169" s="112" t="s">
        <v>1528</v>
      </c>
      <c r="E1169" s="112" t="s">
        <v>882</v>
      </c>
      <c r="F1169" s="112" t="s">
        <v>934</v>
      </c>
      <c r="G1169" s="114">
        <v>2563</v>
      </c>
      <c r="H1169" s="94" t="s">
        <v>905</v>
      </c>
      <c r="I1169" s="94">
        <v>52</v>
      </c>
      <c r="J1169" s="94" t="s">
        <v>889</v>
      </c>
      <c r="K1169" s="94" t="s">
        <v>889</v>
      </c>
      <c r="L1169" s="94">
        <f>VLOOKUP(A:A,[2]資材単価マスタ202505!C:F,4,FALSE)</f>
        <v>5</v>
      </c>
      <c r="M1169" s="115">
        <f t="shared" si="18"/>
        <v>12815</v>
      </c>
      <c r="O1169" s="104"/>
      <c r="P1169" s="105"/>
      <c r="Q1169"/>
    </row>
    <row r="1170" spans="1:17" ht="18" hidden="1">
      <c r="A1170" s="112">
        <v>20110805177</v>
      </c>
      <c r="B1170" s="113">
        <f>VLOOKUP(A:A,[2]振替CD変換!B:C,2,FALSE)</f>
        <v>20110805177</v>
      </c>
      <c r="C1170" s="112" t="s">
        <v>1488</v>
      </c>
      <c r="D1170" s="112" t="s">
        <v>1529</v>
      </c>
      <c r="E1170" s="112" t="s">
        <v>904</v>
      </c>
      <c r="F1170" s="112" t="s">
        <v>934</v>
      </c>
      <c r="G1170" s="114">
        <v>2856</v>
      </c>
      <c r="H1170" s="94" t="s">
        <v>905</v>
      </c>
      <c r="I1170" s="94">
        <v>52</v>
      </c>
      <c r="J1170" s="94" t="s">
        <v>889</v>
      </c>
      <c r="K1170" s="94" t="s">
        <v>889</v>
      </c>
      <c r="L1170" s="94">
        <f>VLOOKUP(A:A,[2]資材単価マスタ202505!C:F,4,FALSE)</f>
        <v>8.3000000000000007</v>
      </c>
      <c r="M1170" s="115">
        <f t="shared" si="18"/>
        <v>23704.800000000003</v>
      </c>
      <c r="O1170" s="104"/>
      <c r="P1170" s="105"/>
      <c r="Q1170"/>
    </row>
    <row r="1171" spans="1:17" ht="18" hidden="1">
      <c r="A1171" s="112">
        <v>20110805184</v>
      </c>
      <c r="B1171" s="113">
        <f>VLOOKUP(A:A,[2]振替CD変換!B:C,2,FALSE)</f>
        <v>20110805184</v>
      </c>
      <c r="C1171" s="112" t="s">
        <v>1488</v>
      </c>
      <c r="D1171" s="112" t="s">
        <v>1530</v>
      </c>
      <c r="E1171" s="112" t="s">
        <v>882</v>
      </c>
      <c r="F1171" s="112" t="s">
        <v>934</v>
      </c>
      <c r="G1171" s="114">
        <v>16126</v>
      </c>
      <c r="H1171" s="94" t="s">
        <v>905</v>
      </c>
      <c r="I1171" s="94">
        <v>52</v>
      </c>
      <c r="J1171" s="94" t="s">
        <v>889</v>
      </c>
      <c r="K1171" s="94" t="s">
        <v>889</v>
      </c>
      <c r="L1171" s="94">
        <f>VLOOKUP(A:A,[2]資材単価マスタ202505!C:F,4,FALSE)</f>
        <v>4.3</v>
      </c>
      <c r="M1171" s="115">
        <f t="shared" si="18"/>
        <v>69341.8</v>
      </c>
      <c r="O1171" s="104"/>
      <c r="P1171" s="105"/>
      <c r="Q1171"/>
    </row>
    <row r="1172" spans="1:17" ht="18" hidden="1">
      <c r="A1172" s="112">
        <v>20110805186</v>
      </c>
      <c r="B1172" s="113">
        <f>VLOOKUP(A:A,[2]振替CD変換!B:C,2,FALSE)</f>
        <v>20110805186</v>
      </c>
      <c r="C1172" s="112" t="s">
        <v>1488</v>
      </c>
      <c r="D1172" s="112" t="s">
        <v>1531</v>
      </c>
      <c r="E1172" s="112" t="s">
        <v>882</v>
      </c>
      <c r="F1172" s="112" t="s">
        <v>934</v>
      </c>
      <c r="G1172" s="114">
        <v>746</v>
      </c>
      <c r="H1172" s="94" t="s">
        <v>905</v>
      </c>
      <c r="I1172" s="94">
        <v>52</v>
      </c>
      <c r="J1172" s="94" t="s">
        <v>889</v>
      </c>
      <c r="K1172" s="94" t="s">
        <v>889</v>
      </c>
      <c r="L1172" s="94">
        <f>VLOOKUP(A:A,[2]資材単価マスタ202505!C:F,4,FALSE)</f>
        <v>5</v>
      </c>
      <c r="M1172" s="115">
        <f t="shared" si="18"/>
        <v>3730</v>
      </c>
      <c r="O1172" s="104"/>
      <c r="P1172" s="105"/>
      <c r="Q1172"/>
    </row>
    <row r="1173" spans="1:17" ht="18" hidden="1">
      <c r="A1173" s="112">
        <v>20110805188</v>
      </c>
      <c r="B1173" s="113">
        <f>VLOOKUP(A:A,[2]振替CD変換!B:C,2,FALSE)</f>
        <v>20110805188</v>
      </c>
      <c r="C1173" s="112" t="s">
        <v>1488</v>
      </c>
      <c r="D1173" s="112" t="s">
        <v>1532</v>
      </c>
      <c r="E1173" s="112" t="s">
        <v>882</v>
      </c>
      <c r="F1173" s="112" t="s">
        <v>934</v>
      </c>
      <c r="G1173" s="114">
        <v>2383</v>
      </c>
      <c r="H1173" s="94" t="s">
        <v>905</v>
      </c>
      <c r="I1173" s="94">
        <v>52</v>
      </c>
      <c r="J1173" s="94" t="s">
        <v>889</v>
      </c>
      <c r="K1173" s="94" t="s">
        <v>889</v>
      </c>
      <c r="L1173" s="94">
        <f>VLOOKUP(A:A,[2]資材単価マスタ202505!C:F,4,FALSE)</f>
        <v>5</v>
      </c>
      <c r="M1173" s="115">
        <f t="shared" si="18"/>
        <v>11915</v>
      </c>
      <c r="O1173" s="104"/>
      <c r="P1173" s="105"/>
      <c r="Q1173"/>
    </row>
    <row r="1174" spans="1:17" ht="18" hidden="1">
      <c r="A1174" s="112">
        <v>20110805281</v>
      </c>
      <c r="B1174" s="113">
        <f>VLOOKUP(A:A,[2]振替CD変換!B:C,2,FALSE)</f>
        <v>20110805281</v>
      </c>
      <c r="C1174" s="112" t="s">
        <v>1488</v>
      </c>
      <c r="D1174" s="112" t="s">
        <v>1533</v>
      </c>
      <c r="E1174" s="112" t="s">
        <v>882</v>
      </c>
      <c r="F1174" s="112" t="s">
        <v>934</v>
      </c>
      <c r="G1174" s="114">
        <v>27</v>
      </c>
      <c r="H1174" s="94" t="s">
        <v>905</v>
      </c>
      <c r="I1174" s="94">
        <v>52</v>
      </c>
      <c r="J1174" s="94" t="s">
        <v>889</v>
      </c>
      <c r="K1174" s="94" t="s">
        <v>889</v>
      </c>
      <c r="L1174" s="94">
        <f>VLOOKUP(A:A,[2]資材単価マスタ202505!C:F,4,FALSE)</f>
        <v>1150</v>
      </c>
      <c r="M1174" s="115">
        <f t="shared" si="18"/>
        <v>31050</v>
      </c>
      <c r="O1174" s="104"/>
      <c r="P1174" s="105"/>
      <c r="Q1174"/>
    </row>
    <row r="1175" spans="1:17" ht="18" hidden="1">
      <c r="A1175" s="112">
        <v>20110805282</v>
      </c>
      <c r="B1175" s="113">
        <f>VLOOKUP(A:A,[2]振替CD変換!B:C,2,FALSE)</f>
        <v>20110805282</v>
      </c>
      <c r="C1175" s="112" t="s">
        <v>1488</v>
      </c>
      <c r="D1175" s="112" t="s">
        <v>1534</v>
      </c>
      <c r="E1175" s="112" t="s">
        <v>882</v>
      </c>
      <c r="F1175" s="112" t="s">
        <v>934</v>
      </c>
      <c r="G1175" s="114">
        <v>53</v>
      </c>
      <c r="H1175" s="94" t="s">
        <v>905</v>
      </c>
      <c r="I1175" s="94">
        <v>52</v>
      </c>
      <c r="J1175" s="94" t="s">
        <v>889</v>
      </c>
      <c r="K1175" s="94" t="s">
        <v>889</v>
      </c>
      <c r="L1175" s="94">
        <f>VLOOKUP(A:A,[2]資材単価マスタ202505!C:F,4,FALSE)</f>
        <v>59.891025641025642</v>
      </c>
      <c r="M1175" s="115">
        <f t="shared" si="18"/>
        <v>3174.2243589743589</v>
      </c>
      <c r="O1175" s="104"/>
      <c r="P1175" s="105"/>
      <c r="Q1175"/>
    </row>
    <row r="1176" spans="1:17" ht="18" hidden="1">
      <c r="A1176" s="112">
        <v>20110805343</v>
      </c>
      <c r="B1176" s="113">
        <f>VLOOKUP(A:A,[2]振替CD変換!B:C,2,FALSE)</f>
        <v>20110805343</v>
      </c>
      <c r="C1176" s="112" t="s">
        <v>1488</v>
      </c>
      <c r="D1176" s="112" t="s">
        <v>1535</v>
      </c>
      <c r="E1176" s="112" t="s">
        <v>882</v>
      </c>
      <c r="F1176" s="112" t="s">
        <v>934</v>
      </c>
      <c r="G1176" s="114">
        <v>34</v>
      </c>
      <c r="H1176" s="94" t="s">
        <v>905</v>
      </c>
      <c r="I1176" s="94">
        <v>52</v>
      </c>
      <c r="J1176" s="94" t="s">
        <v>889</v>
      </c>
      <c r="K1176" s="94" t="s">
        <v>889</v>
      </c>
      <c r="L1176" s="94">
        <f>VLOOKUP(A:A,[2]資材単価マスタ202505!C:F,4,FALSE)</f>
        <v>460</v>
      </c>
      <c r="M1176" s="115">
        <f t="shared" si="18"/>
        <v>15640</v>
      </c>
      <c r="O1176" s="104"/>
      <c r="P1176" s="105"/>
      <c r="Q1176"/>
    </row>
    <row r="1177" spans="1:17" ht="18" hidden="1">
      <c r="A1177" s="112">
        <v>20110805422</v>
      </c>
      <c r="B1177" s="113">
        <f>VLOOKUP(A:A,[2]振替CD変換!B:C,2,FALSE)</f>
        <v>20110805422</v>
      </c>
      <c r="C1177" s="112" t="s">
        <v>1488</v>
      </c>
      <c r="D1177" s="112" t="s">
        <v>1536</v>
      </c>
      <c r="E1177" s="112" t="s">
        <v>1537</v>
      </c>
      <c r="F1177" s="112" t="s">
        <v>934</v>
      </c>
      <c r="G1177" s="114">
        <v>149</v>
      </c>
      <c r="H1177" s="94" t="s">
        <v>905</v>
      </c>
      <c r="I1177" s="94">
        <v>52</v>
      </c>
      <c r="J1177" s="94" t="s">
        <v>889</v>
      </c>
      <c r="K1177" s="94" t="s">
        <v>889</v>
      </c>
      <c r="L1177" s="94">
        <f>VLOOKUP(A:A,[2]資材単価マスタ202505!C:F,4,FALSE)</f>
        <v>341</v>
      </c>
      <c r="M1177" s="115">
        <f t="shared" si="18"/>
        <v>50809</v>
      </c>
      <c r="O1177" s="104"/>
      <c r="P1177" s="105"/>
      <c r="Q1177"/>
    </row>
    <row r="1178" spans="1:17" ht="18" hidden="1">
      <c r="A1178" s="112">
        <v>20110805423</v>
      </c>
      <c r="B1178" s="113">
        <f>VLOOKUP(A:A,[2]振替CD変換!B:C,2,FALSE)</f>
        <v>20110805422</v>
      </c>
      <c r="C1178" s="112" t="s">
        <v>1488</v>
      </c>
      <c r="D1178" s="112" t="s">
        <v>1536</v>
      </c>
      <c r="E1178" s="112" t="s">
        <v>1538</v>
      </c>
      <c r="F1178" s="112" t="s">
        <v>934</v>
      </c>
      <c r="G1178" s="114">
        <v>169</v>
      </c>
      <c r="H1178" s="94" t="s">
        <v>905</v>
      </c>
      <c r="I1178" s="94">
        <v>52</v>
      </c>
      <c r="J1178" s="94" t="s">
        <v>889</v>
      </c>
      <c r="K1178" s="94" t="s">
        <v>889</v>
      </c>
      <c r="L1178" s="94">
        <f>VLOOKUP(A:A,[2]資材単価マスタ202505!C:F,4,FALSE)</f>
        <v>341</v>
      </c>
      <c r="M1178" s="115">
        <f t="shared" si="18"/>
        <v>57629</v>
      </c>
      <c r="O1178" s="104"/>
      <c r="P1178" s="105"/>
      <c r="Q1178"/>
    </row>
    <row r="1179" spans="1:17" ht="18" hidden="1">
      <c r="A1179" s="112">
        <v>20110805429</v>
      </c>
      <c r="B1179" s="113">
        <f>VLOOKUP(A:A,[2]振替CD変換!B:C,2,FALSE)</f>
        <v>20110805429</v>
      </c>
      <c r="C1179" s="112" t="s">
        <v>1488</v>
      </c>
      <c r="D1179" s="112" t="s">
        <v>1539</v>
      </c>
      <c r="E1179" s="112" t="s">
        <v>882</v>
      </c>
      <c r="F1179" s="112" t="s">
        <v>934</v>
      </c>
      <c r="G1179" s="114">
        <v>1082</v>
      </c>
      <c r="H1179" s="94" t="s">
        <v>905</v>
      </c>
      <c r="I1179" s="94">
        <v>52</v>
      </c>
      <c r="J1179" s="94" t="s">
        <v>889</v>
      </c>
      <c r="K1179" s="94" t="s">
        <v>889</v>
      </c>
      <c r="L1179" s="94">
        <f>VLOOKUP(A:A,[2]資材単価マスタ202505!C:F,4,FALSE)</f>
        <v>5.7</v>
      </c>
      <c r="M1179" s="115">
        <f t="shared" si="18"/>
        <v>6167.4000000000005</v>
      </c>
      <c r="O1179" s="104"/>
      <c r="P1179" s="105"/>
      <c r="Q1179"/>
    </row>
    <row r="1180" spans="1:17" ht="18" hidden="1">
      <c r="A1180" s="112">
        <v>20110805444</v>
      </c>
      <c r="B1180" s="113">
        <f>VLOOKUP(A:A,[2]振替CD変換!B:C,2,FALSE)</f>
        <v>20110805444</v>
      </c>
      <c r="C1180" s="112" t="s">
        <v>1488</v>
      </c>
      <c r="D1180" s="112" t="s">
        <v>1540</v>
      </c>
      <c r="E1180" s="112" t="s">
        <v>882</v>
      </c>
      <c r="F1180" s="112" t="s">
        <v>934</v>
      </c>
      <c r="G1180" s="114">
        <v>72833</v>
      </c>
      <c r="H1180" s="94" t="s">
        <v>905</v>
      </c>
      <c r="I1180" s="94">
        <v>52</v>
      </c>
      <c r="J1180" s="94" t="s">
        <v>889</v>
      </c>
      <c r="K1180" s="94" t="s">
        <v>889</v>
      </c>
      <c r="L1180" s="94">
        <f>VLOOKUP(A:A,[2]資材単価マスタ202505!C:F,4,FALSE)</f>
        <v>7.5</v>
      </c>
      <c r="M1180" s="115">
        <f t="shared" si="18"/>
        <v>546247.5</v>
      </c>
      <c r="O1180" s="104"/>
      <c r="P1180" s="105"/>
      <c r="Q1180"/>
    </row>
    <row r="1181" spans="1:17" ht="18" hidden="1">
      <c r="A1181" s="112">
        <v>20110805445</v>
      </c>
      <c r="B1181" s="113">
        <f>VLOOKUP(A:A,[2]振替CD変換!B:C,2,FALSE)</f>
        <v>20110805445</v>
      </c>
      <c r="C1181" s="112" t="s">
        <v>1488</v>
      </c>
      <c r="D1181" s="112" t="s">
        <v>1019</v>
      </c>
      <c r="E1181" s="112" t="s">
        <v>882</v>
      </c>
      <c r="F1181" s="112" t="s">
        <v>934</v>
      </c>
      <c r="G1181" s="114">
        <v>590</v>
      </c>
      <c r="H1181" s="94" t="s">
        <v>905</v>
      </c>
      <c r="I1181" s="94">
        <v>52</v>
      </c>
      <c r="J1181" s="94" t="s">
        <v>889</v>
      </c>
      <c r="K1181" s="94" t="s">
        <v>889</v>
      </c>
      <c r="L1181" s="94">
        <f>VLOOKUP(A:A,[2]資材単価マスタ202505!C:F,4,FALSE)</f>
        <v>2.6</v>
      </c>
      <c r="M1181" s="115">
        <f t="shared" si="18"/>
        <v>1534</v>
      </c>
      <c r="O1181" s="104"/>
      <c r="P1181" s="105"/>
      <c r="Q1181"/>
    </row>
    <row r="1182" spans="1:17" ht="18" hidden="1">
      <c r="A1182" s="112">
        <v>20110805448</v>
      </c>
      <c r="B1182" s="113">
        <f>VLOOKUP(A:A,[2]振替CD変換!B:C,2,FALSE)</f>
        <v>20110805448</v>
      </c>
      <c r="C1182" s="112" t="s">
        <v>1488</v>
      </c>
      <c r="D1182" s="112" t="s">
        <v>1541</v>
      </c>
      <c r="E1182" s="112" t="s">
        <v>882</v>
      </c>
      <c r="F1182" s="112" t="s">
        <v>934</v>
      </c>
      <c r="G1182" s="114">
        <v>2712</v>
      </c>
      <c r="H1182" s="94" t="s">
        <v>905</v>
      </c>
      <c r="I1182" s="94">
        <v>52</v>
      </c>
      <c r="J1182" s="94" t="s">
        <v>889</v>
      </c>
      <c r="K1182" s="94" t="s">
        <v>889</v>
      </c>
      <c r="L1182" s="94">
        <f>VLOOKUP(A:A,[2]資材単価マスタ202505!C:F,4,FALSE)</f>
        <v>7.5</v>
      </c>
      <c r="M1182" s="115">
        <f t="shared" si="18"/>
        <v>20340</v>
      </c>
      <c r="O1182" s="104"/>
      <c r="P1182" s="105"/>
      <c r="Q1182"/>
    </row>
    <row r="1183" spans="1:17" ht="18" hidden="1">
      <c r="A1183" s="112">
        <v>20110805451</v>
      </c>
      <c r="B1183" s="113">
        <f>VLOOKUP(A:A,[2]振替CD変換!B:C,2,FALSE)</f>
        <v>20110805451</v>
      </c>
      <c r="C1183" s="112" t="s">
        <v>1488</v>
      </c>
      <c r="D1183" s="112" t="s">
        <v>1542</v>
      </c>
      <c r="E1183" s="112" t="s">
        <v>882</v>
      </c>
      <c r="F1183" s="112" t="s">
        <v>934</v>
      </c>
      <c r="G1183" s="114">
        <v>21329</v>
      </c>
      <c r="H1183" s="94" t="s">
        <v>905</v>
      </c>
      <c r="I1183" s="94">
        <v>52</v>
      </c>
      <c r="J1183" s="94" t="s">
        <v>889</v>
      </c>
      <c r="K1183" s="94" t="s">
        <v>889</v>
      </c>
      <c r="L1183" s="94">
        <f>VLOOKUP(A:A,[2]資材単価マスタ202505!C:F,4,FALSE)</f>
        <v>0.9</v>
      </c>
      <c r="M1183" s="115">
        <f t="shared" si="18"/>
        <v>19196.100000000002</v>
      </c>
      <c r="O1183" s="104"/>
      <c r="P1183" s="105"/>
      <c r="Q1183"/>
    </row>
    <row r="1184" spans="1:17" ht="18" hidden="1">
      <c r="A1184" s="112">
        <v>20110805464</v>
      </c>
      <c r="B1184" s="113">
        <f>VLOOKUP(A:A,[2]振替CD変換!B:C,2,FALSE)</f>
        <v>20110805464</v>
      </c>
      <c r="C1184" s="112" t="s">
        <v>1488</v>
      </c>
      <c r="D1184" s="112" t="s">
        <v>1543</v>
      </c>
      <c r="E1184" s="112" t="s">
        <v>882</v>
      </c>
      <c r="F1184" s="112" t="s">
        <v>934</v>
      </c>
      <c r="G1184" s="114">
        <v>77</v>
      </c>
      <c r="H1184" s="94" t="s">
        <v>905</v>
      </c>
      <c r="I1184" s="94">
        <v>52</v>
      </c>
      <c r="J1184" s="94" t="s">
        <v>889</v>
      </c>
      <c r="K1184" s="94" t="s">
        <v>889</v>
      </c>
      <c r="L1184" s="94">
        <f>VLOOKUP(A:A,[2]資材単価マスタ202505!C:F,4,FALSE)</f>
        <v>92</v>
      </c>
      <c r="M1184" s="115">
        <f t="shared" si="18"/>
        <v>7084</v>
      </c>
      <c r="O1184" s="104"/>
      <c r="P1184" s="105"/>
      <c r="Q1184"/>
    </row>
    <row r="1185" spans="1:17" ht="18" hidden="1">
      <c r="A1185" s="112">
        <v>20110805476</v>
      </c>
      <c r="B1185" s="113">
        <f>VLOOKUP(A:A,[2]振替CD変換!B:C,2,FALSE)</f>
        <v>20110805476</v>
      </c>
      <c r="C1185" s="112" t="s">
        <v>1488</v>
      </c>
      <c r="D1185" s="112" t="s">
        <v>1544</v>
      </c>
      <c r="E1185" s="112" t="s">
        <v>882</v>
      </c>
      <c r="F1185" s="112" t="s">
        <v>934</v>
      </c>
      <c r="G1185" s="114">
        <v>71</v>
      </c>
      <c r="H1185" s="94" t="s">
        <v>905</v>
      </c>
      <c r="I1185" s="94">
        <v>52</v>
      </c>
      <c r="J1185" s="94" t="s">
        <v>889</v>
      </c>
      <c r="K1185" s="94" t="s">
        <v>889</v>
      </c>
      <c r="L1185" s="94">
        <f>VLOOKUP(A:A,[2]資材単価マスタ202505!C:F,4,FALSE)</f>
        <v>103.8</v>
      </c>
      <c r="M1185" s="115">
        <f t="shared" si="18"/>
        <v>7369.8</v>
      </c>
      <c r="O1185" s="104"/>
      <c r="P1185" s="105"/>
      <c r="Q1185"/>
    </row>
    <row r="1186" spans="1:17" ht="18" hidden="1">
      <c r="A1186" s="112">
        <v>20110805496</v>
      </c>
      <c r="B1186" s="113">
        <f>VLOOKUP(A:A,[2]振替CD変換!B:C,2,FALSE)</f>
        <v>20110805496</v>
      </c>
      <c r="C1186" s="112" t="s">
        <v>1488</v>
      </c>
      <c r="D1186" s="112" t="s">
        <v>1545</v>
      </c>
      <c r="E1186" s="112" t="s">
        <v>882</v>
      </c>
      <c r="F1186" s="112" t="s">
        <v>934</v>
      </c>
      <c r="G1186" s="114">
        <v>104</v>
      </c>
      <c r="H1186" s="94" t="s">
        <v>905</v>
      </c>
      <c r="I1186" s="94">
        <v>52</v>
      </c>
      <c r="J1186" s="94" t="s">
        <v>889</v>
      </c>
      <c r="K1186" s="94" t="s">
        <v>889</v>
      </c>
      <c r="L1186" s="94">
        <f>VLOOKUP(A:A,[2]資材単価マスタ202505!C:F,4,FALSE)</f>
        <v>49.694954128440365</v>
      </c>
      <c r="M1186" s="115">
        <f t="shared" si="18"/>
        <v>5168.2752293577978</v>
      </c>
      <c r="O1186" s="104"/>
      <c r="P1186" s="105"/>
      <c r="Q1186"/>
    </row>
    <row r="1187" spans="1:17" ht="18" hidden="1">
      <c r="A1187" s="112">
        <v>20110805498</v>
      </c>
      <c r="B1187" s="113">
        <f>VLOOKUP(A:A,[2]振替CD変換!B:C,2,FALSE)</f>
        <v>20110805498</v>
      </c>
      <c r="C1187" s="112" t="s">
        <v>1488</v>
      </c>
      <c r="D1187" s="112" t="s">
        <v>1546</v>
      </c>
      <c r="E1187" s="112" t="s">
        <v>882</v>
      </c>
      <c r="F1187" s="112" t="s">
        <v>934</v>
      </c>
      <c r="G1187" s="114">
        <v>61</v>
      </c>
      <c r="H1187" s="94" t="s">
        <v>905</v>
      </c>
      <c r="I1187" s="94">
        <v>52</v>
      </c>
      <c r="J1187" s="94" t="s">
        <v>889</v>
      </c>
      <c r="K1187" s="94" t="s">
        <v>889</v>
      </c>
      <c r="L1187" s="94">
        <f>VLOOKUP(A:A,[2]資材単価マスタ202505!C:F,4,FALSE)</f>
        <v>96.296296296296291</v>
      </c>
      <c r="M1187" s="115">
        <f t="shared" si="18"/>
        <v>5874.0740740740739</v>
      </c>
      <c r="O1187" s="104"/>
      <c r="P1187" s="105"/>
      <c r="Q1187"/>
    </row>
    <row r="1188" spans="1:17" ht="18" hidden="1">
      <c r="A1188" s="112">
        <v>20110805679</v>
      </c>
      <c r="B1188" s="113">
        <f>VLOOKUP(A:A,[2]振替CD変換!B:C,2,FALSE)</f>
        <v>20110805679</v>
      </c>
      <c r="C1188" s="112" t="s">
        <v>1488</v>
      </c>
      <c r="D1188" s="112" t="s">
        <v>1547</v>
      </c>
      <c r="E1188" s="112" t="s">
        <v>882</v>
      </c>
      <c r="F1188" s="112" t="s">
        <v>934</v>
      </c>
      <c r="G1188" s="114">
        <v>93</v>
      </c>
      <c r="H1188" s="94" t="s">
        <v>905</v>
      </c>
      <c r="I1188" s="94">
        <v>52</v>
      </c>
      <c r="J1188" s="94" t="s">
        <v>889</v>
      </c>
      <c r="K1188" s="94" t="s">
        <v>889</v>
      </c>
      <c r="L1188" s="94">
        <f>VLOOKUP(A:A,[2]資材単価マスタ202505!C:F,4,FALSE)</f>
        <v>113</v>
      </c>
      <c r="M1188" s="115">
        <f t="shared" si="18"/>
        <v>10509</v>
      </c>
      <c r="O1188" s="104"/>
      <c r="P1188" s="105"/>
      <c r="Q1188"/>
    </row>
    <row r="1189" spans="1:17" ht="18" hidden="1">
      <c r="A1189" s="112">
        <v>20110805690</v>
      </c>
      <c r="B1189" s="113">
        <f>VLOOKUP(A:A,[2]振替CD変換!B:C,2,FALSE)</f>
        <v>20110805690</v>
      </c>
      <c r="C1189" s="112" t="s">
        <v>1488</v>
      </c>
      <c r="D1189" s="112" t="s">
        <v>1548</v>
      </c>
      <c r="E1189" s="112" t="s">
        <v>882</v>
      </c>
      <c r="F1189" s="112" t="s">
        <v>934</v>
      </c>
      <c r="G1189" s="114">
        <v>62</v>
      </c>
      <c r="H1189" s="94" t="s">
        <v>905</v>
      </c>
      <c r="I1189" s="94">
        <v>52</v>
      </c>
      <c r="J1189" s="94" t="s">
        <v>889</v>
      </c>
      <c r="K1189" s="94" t="s">
        <v>889</v>
      </c>
      <c r="L1189" s="94">
        <f>VLOOKUP(A:A,[2]資材単価マスタ202505!C:F,4,FALSE)</f>
        <v>27.899776035834268</v>
      </c>
      <c r="M1189" s="115">
        <f t="shared" si="18"/>
        <v>1729.7861142217246</v>
      </c>
      <c r="O1189" s="104"/>
      <c r="P1189" s="105"/>
      <c r="Q1189"/>
    </row>
    <row r="1190" spans="1:17" ht="18" hidden="1">
      <c r="A1190" s="112">
        <v>20110805691</v>
      </c>
      <c r="B1190" s="113">
        <f>VLOOKUP(A:A,[2]振替CD変換!B:C,2,FALSE)</f>
        <v>20110805691</v>
      </c>
      <c r="C1190" s="112" t="s">
        <v>1488</v>
      </c>
      <c r="D1190" s="112" t="s">
        <v>1549</v>
      </c>
      <c r="E1190" s="112" t="s">
        <v>882</v>
      </c>
      <c r="F1190" s="112" t="s">
        <v>934</v>
      </c>
      <c r="G1190" s="114">
        <v>91</v>
      </c>
      <c r="H1190" s="94" t="s">
        <v>905</v>
      </c>
      <c r="I1190" s="94">
        <v>52</v>
      </c>
      <c r="J1190" s="94" t="s">
        <v>889</v>
      </c>
      <c r="K1190" s="94" t="s">
        <v>889</v>
      </c>
      <c r="L1190" s="94">
        <f>VLOOKUP(A:A,[2]資材単価マスタ202505!C:F,4,FALSE)</f>
        <v>40.399869749267339</v>
      </c>
      <c r="M1190" s="115">
        <f t="shared" si="18"/>
        <v>3676.3881471833279</v>
      </c>
      <c r="O1190" s="104"/>
      <c r="P1190" s="105"/>
      <c r="Q1190"/>
    </row>
    <row r="1191" spans="1:17" ht="18" hidden="1">
      <c r="A1191" s="112">
        <v>20110805692</v>
      </c>
      <c r="B1191" s="113">
        <f>VLOOKUP(A:A,[2]振替CD変換!B:C,2,FALSE)</f>
        <v>20110805692</v>
      </c>
      <c r="C1191" s="112" t="s">
        <v>1488</v>
      </c>
      <c r="D1191" s="112" t="s">
        <v>1550</v>
      </c>
      <c r="E1191" s="112" t="s">
        <v>1551</v>
      </c>
      <c r="F1191" s="112" t="s">
        <v>934</v>
      </c>
      <c r="G1191" s="114">
        <v>562</v>
      </c>
      <c r="H1191" s="94" t="s">
        <v>905</v>
      </c>
      <c r="I1191" s="94">
        <v>52</v>
      </c>
      <c r="J1191" s="94" t="s">
        <v>889</v>
      </c>
      <c r="K1191" s="94" t="s">
        <v>889</v>
      </c>
      <c r="L1191" s="94">
        <f>VLOOKUP(A:A,[2]資材単価マスタ202505!C:F,4,FALSE)</f>
        <v>48</v>
      </c>
      <c r="M1191" s="115">
        <f t="shared" si="18"/>
        <v>26976</v>
      </c>
      <c r="O1191" s="104"/>
      <c r="P1191" s="105"/>
      <c r="Q1191"/>
    </row>
    <row r="1192" spans="1:17" ht="18" hidden="1">
      <c r="A1192" s="112">
        <v>20110805694</v>
      </c>
      <c r="B1192" s="113">
        <f>VLOOKUP(A:A,[2]振替CD変換!B:C,2,FALSE)</f>
        <v>20110805694</v>
      </c>
      <c r="C1192" s="112" t="s">
        <v>1488</v>
      </c>
      <c r="D1192" s="112" t="s">
        <v>1552</v>
      </c>
      <c r="E1192" s="112" t="s">
        <v>882</v>
      </c>
      <c r="F1192" s="112" t="s">
        <v>934</v>
      </c>
      <c r="G1192" s="114">
        <v>657</v>
      </c>
      <c r="H1192" s="94" t="s">
        <v>905</v>
      </c>
      <c r="I1192" s="94">
        <v>52</v>
      </c>
      <c r="J1192" s="94" t="s">
        <v>889</v>
      </c>
      <c r="K1192" s="94" t="s">
        <v>889</v>
      </c>
      <c r="L1192" s="94">
        <f>VLOOKUP(A:A,[2]資材単価マスタ202505!C:F,4,FALSE)</f>
        <v>59.899907931079838</v>
      </c>
      <c r="M1192" s="115">
        <f t="shared" si="18"/>
        <v>39354.239510719453</v>
      </c>
      <c r="O1192" s="104"/>
      <c r="P1192" s="105"/>
      <c r="Q1192"/>
    </row>
    <row r="1193" spans="1:17" ht="18" hidden="1">
      <c r="A1193" s="112">
        <v>20110805726</v>
      </c>
      <c r="B1193" s="113">
        <f>VLOOKUP(A:A,[2]振替CD変換!B:C,2,FALSE)</f>
        <v>20110805726</v>
      </c>
      <c r="C1193" s="112" t="s">
        <v>1488</v>
      </c>
      <c r="D1193" s="112" t="s">
        <v>1553</v>
      </c>
      <c r="E1193" s="112" t="s">
        <v>1554</v>
      </c>
      <c r="F1193" s="112" t="s">
        <v>934</v>
      </c>
      <c r="G1193" s="114">
        <v>88</v>
      </c>
      <c r="H1193" s="94" t="s">
        <v>905</v>
      </c>
      <c r="I1193" s="94">
        <v>52</v>
      </c>
      <c r="J1193" s="94" t="s">
        <v>889</v>
      </c>
      <c r="K1193" s="94" t="s">
        <v>889</v>
      </c>
      <c r="L1193" s="94">
        <f>VLOOKUP(A:A,[2]資材単価マスタ202505!C:F,4,FALSE)</f>
        <v>138.69999999999999</v>
      </c>
      <c r="M1193" s="115">
        <f t="shared" si="18"/>
        <v>12205.599999999999</v>
      </c>
      <c r="O1193" s="104"/>
      <c r="P1193" s="105"/>
      <c r="Q1193"/>
    </row>
    <row r="1194" spans="1:17" ht="18" hidden="1">
      <c r="A1194" s="112">
        <v>20110805727</v>
      </c>
      <c r="B1194" s="113">
        <f>VLOOKUP(A:A,[2]振替CD変換!B:C,2,FALSE)</f>
        <v>20110805727</v>
      </c>
      <c r="C1194" s="112" t="s">
        <v>1488</v>
      </c>
      <c r="D1194" s="112" t="s">
        <v>1555</v>
      </c>
      <c r="E1194" s="112" t="s">
        <v>882</v>
      </c>
      <c r="F1194" s="112" t="s">
        <v>934</v>
      </c>
      <c r="G1194" s="114">
        <v>189</v>
      </c>
      <c r="H1194" s="94" t="s">
        <v>905</v>
      </c>
      <c r="I1194" s="94">
        <v>52</v>
      </c>
      <c r="J1194" s="94" t="s">
        <v>889</v>
      </c>
      <c r="K1194" s="94" t="s">
        <v>889</v>
      </c>
      <c r="L1194" s="94">
        <f>VLOOKUP(A:A,[2]資材単価マスタ202505!C:F,4,FALSE)</f>
        <v>91</v>
      </c>
      <c r="M1194" s="115">
        <f t="shared" si="18"/>
        <v>17199</v>
      </c>
      <c r="O1194" s="104"/>
      <c r="P1194" s="105"/>
      <c r="Q1194"/>
    </row>
    <row r="1195" spans="1:17" ht="18" hidden="1">
      <c r="A1195" s="112">
        <v>20110805777</v>
      </c>
      <c r="B1195" s="113">
        <f>VLOOKUP(A:A,[2]振替CD変換!B:C,2,FALSE)</f>
        <v>20110805777</v>
      </c>
      <c r="C1195" s="112" t="s">
        <v>1488</v>
      </c>
      <c r="D1195" s="112" t="s">
        <v>1556</v>
      </c>
      <c r="E1195" s="112" t="s">
        <v>882</v>
      </c>
      <c r="F1195" s="112" t="s">
        <v>934</v>
      </c>
      <c r="G1195" s="114">
        <v>49</v>
      </c>
      <c r="H1195" s="94" t="s">
        <v>905</v>
      </c>
      <c r="I1195" s="94">
        <v>52</v>
      </c>
      <c r="J1195" s="94" t="s">
        <v>889</v>
      </c>
      <c r="K1195" s="94" t="s">
        <v>889</v>
      </c>
      <c r="L1195" s="94">
        <f>VLOOKUP(A:A,[2]資材単価マスタ202505!C:F,4,FALSE)</f>
        <v>81.797169811320757</v>
      </c>
      <c r="M1195" s="115">
        <f t="shared" si="18"/>
        <v>4008.0613207547171</v>
      </c>
      <c r="O1195" s="104"/>
      <c r="P1195" s="105"/>
      <c r="Q1195"/>
    </row>
    <row r="1196" spans="1:17" ht="18" hidden="1">
      <c r="A1196" s="112">
        <v>20110805779</v>
      </c>
      <c r="B1196" s="113">
        <f>VLOOKUP(A:A,[2]振替CD変換!B:C,2,FALSE)</f>
        <v>20110805779</v>
      </c>
      <c r="C1196" s="112" t="s">
        <v>1488</v>
      </c>
      <c r="D1196" s="112" t="s">
        <v>1557</v>
      </c>
      <c r="E1196" s="112" t="s">
        <v>1558</v>
      </c>
      <c r="F1196" s="112" t="s">
        <v>934</v>
      </c>
      <c r="G1196" s="114">
        <v>60</v>
      </c>
      <c r="H1196" s="94" t="s">
        <v>905</v>
      </c>
      <c r="I1196" s="94">
        <v>52</v>
      </c>
      <c r="J1196" s="94" t="s">
        <v>889</v>
      </c>
      <c r="K1196" s="94" t="s">
        <v>889</v>
      </c>
      <c r="L1196" s="94">
        <f>VLOOKUP(A:A,[2]資材単価マスタ202505!C:F,4,FALSE)</f>
        <v>100.29738562091504</v>
      </c>
      <c r="M1196" s="115">
        <f t="shared" si="18"/>
        <v>6017.8431372549021</v>
      </c>
      <c r="O1196" s="104"/>
      <c r="P1196" s="105"/>
      <c r="Q1196"/>
    </row>
    <row r="1197" spans="1:17" ht="18" hidden="1">
      <c r="A1197" s="112">
        <v>20110805802</v>
      </c>
      <c r="B1197" s="113">
        <f>VLOOKUP(A:A,[2]振替CD変換!B:C,2,FALSE)</f>
        <v>20110805802</v>
      </c>
      <c r="C1197" s="112" t="s">
        <v>1488</v>
      </c>
      <c r="D1197" s="112" t="s">
        <v>1559</v>
      </c>
      <c r="E1197" s="112" t="s">
        <v>882</v>
      </c>
      <c r="F1197" s="112" t="s">
        <v>934</v>
      </c>
      <c r="G1197" s="114">
        <v>207</v>
      </c>
      <c r="H1197" s="94" t="s">
        <v>905</v>
      </c>
      <c r="I1197" s="94">
        <v>52</v>
      </c>
      <c r="J1197" s="94" t="s">
        <v>889</v>
      </c>
      <c r="K1197" s="94" t="s">
        <v>889</v>
      </c>
      <c r="L1197" s="94">
        <f>VLOOKUP(A:A,[2]資材単価マスタ202505!C:F,4,FALSE)</f>
        <v>42</v>
      </c>
      <c r="M1197" s="115">
        <f t="shared" si="18"/>
        <v>8694</v>
      </c>
      <c r="O1197" s="104"/>
      <c r="P1197" s="105"/>
      <c r="Q1197"/>
    </row>
    <row r="1198" spans="1:17" ht="18" hidden="1">
      <c r="A1198" s="112">
        <v>20110805805</v>
      </c>
      <c r="B1198" s="113">
        <f>VLOOKUP(A:A,[2]振替CD変換!B:C,2,FALSE)</f>
        <v>20110805805</v>
      </c>
      <c r="C1198" s="112" t="s">
        <v>1488</v>
      </c>
      <c r="D1198" s="112" t="s">
        <v>1560</v>
      </c>
      <c r="E1198" s="112" t="s">
        <v>1561</v>
      </c>
      <c r="F1198" s="112" t="s">
        <v>934</v>
      </c>
      <c r="G1198" s="114">
        <v>21</v>
      </c>
      <c r="H1198" s="94" t="s">
        <v>905</v>
      </c>
      <c r="I1198" s="94">
        <v>52</v>
      </c>
      <c r="J1198" s="94" t="s">
        <v>889</v>
      </c>
      <c r="K1198" s="94" t="s">
        <v>889</v>
      </c>
      <c r="L1198" s="94">
        <f>VLOOKUP(A:A,[2]資材単価マスタ202505!C:F,4,FALSE)</f>
        <v>136</v>
      </c>
      <c r="M1198" s="115">
        <f t="shared" si="18"/>
        <v>2856</v>
      </c>
      <c r="O1198" s="104"/>
      <c r="P1198" s="105"/>
      <c r="Q1198"/>
    </row>
    <row r="1199" spans="1:17" ht="18" hidden="1">
      <c r="A1199" s="112">
        <v>20110805806</v>
      </c>
      <c r="B1199" s="113">
        <f>VLOOKUP(A:A,[2]振替CD変換!B:C,2,FALSE)</f>
        <v>20110805806</v>
      </c>
      <c r="C1199" s="112" t="s">
        <v>1488</v>
      </c>
      <c r="D1199" s="112" t="s">
        <v>1562</v>
      </c>
      <c r="E1199" s="112" t="s">
        <v>1563</v>
      </c>
      <c r="F1199" s="112" t="s">
        <v>934</v>
      </c>
      <c r="G1199" s="114">
        <v>10</v>
      </c>
      <c r="H1199" s="94" t="s">
        <v>905</v>
      </c>
      <c r="I1199" s="94">
        <v>52</v>
      </c>
      <c r="J1199" s="94" t="s">
        <v>889</v>
      </c>
      <c r="K1199" s="94" t="s">
        <v>889</v>
      </c>
      <c r="L1199" s="94">
        <f>VLOOKUP(A:A,[2]資材単価マスタ202505!C:F,4,FALSE)</f>
        <v>72</v>
      </c>
      <c r="M1199" s="115">
        <f t="shared" si="18"/>
        <v>720</v>
      </c>
      <c r="O1199" s="104"/>
      <c r="P1199" s="105"/>
      <c r="Q1199"/>
    </row>
    <row r="1200" spans="1:17" ht="18" hidden="1">
      <c r="A1200" s="112">
        <v>20110805994</v>
      </c>
      <c r="B1200" s="113">
        <f>VLOOKUP(A:A,[2]振替CD変換!B:C,2,FALSE)</f>
        <v>20110805994</v>
      </c>
      <c r="C1200" s="112" t="s">
        <v>1488</v>
      </c>
      <c r="D1200" s="112" t="s">
        <v>1564</v>
      </c>
      <c r="E1200" s="112" t="s">
        <v>882</v>
      </c>
      <c r="F1200" s="112" t="s">
        <v>934</v>
      </c>
      <c r="G1200" s="114">
        <v>1797</v>
      </c>
      <c r="H1200" s="94" t="s">
        <v>905</v>
      </c>
      <c r="I1200" s="94">
        <v>52</v>
      </c>
      <c r="J1200" s="94" t="s">
        <v>889</v>
      </c>
      <c r="K1200" s="94" t="s">
        <v>889</v>
      </c>
      <c r="L1200" s="94">
        <f>VLOOKUP(A:A,[2]資材単価マスタ202505!C:F,4,FALSE)</f>
        <v>8.5</v>
      </c>
      <c r="M1200" s="115">
        <f t="shared" si="18"/>
        <v>15274.5</v>
      </c>
      <c r="O1200" s="104"/>
      <c r="P1200" s="105"/>
      <c r="Q1200"/>
    </row>
    <row r="1201" spans="1:17" ht="18" hidden="1">
      <c r="A1201" s="112">
        <v>20110806025</v>
      </c>
      <c r="B1201" s="113">
        <f>VLOOKUP(A:A,[2]振替CD変換!B:C,2,FALSE)</f>
        <v>20110806025</v>
      </c>
      <c r="C1201" s="112" t="s">
        <v>1488</v>
      </c>
      <c r="D1201" s="112" t="s">
        <v>1565</v>
      </c>
      <c r="E1201" s="112" t="s">
        <v>882</v>
      </c>
      <c r="F1201" s="112" t="s">
        <v>934</v>
      </c>
      <c r="G1201" s="114">
        <v>6</v>
      </c>
      <c r="H1201" s="94" t="s">
        <v>905</v>
      </c>
      <c r="I1201" s="94">
        <v>52</v>
      </c>
      <c r="J1201" s="94" t="s">
        <v>889</v>
      </c>
      <c r="K1201" s="94" t="s">
        <v>889</v>
      </c>
      <c r="L1201" s="94">
        <f>VLOOKUP(A:A,[2]資材単価マスタ202505!C:F,4,FALSE)</f>
        <v>85</v>
      </c>
      <c r="M1201" s="115">
        <f t="shared" si="18"/>
        <v>510</v>
      </c>
      <c r="O1201" s="104"/>
      <c r="P1201" s="105"/>
      <c r="Q1201"/>
    </row>
    <row r="1202" spans="1:17" ht="18" hidden="1">
      <c r="A1202" s="112">
        <v>20110806029</v>
      </c>
      <c r="B1202" s="113">
        <f>VLOOKUP(A:A,[2]振替CD変換!B:C,2,FALSE)</f>
        <v>20110806029</v>
      </c>
      <c r="C1202" s="112" t="s">
        <v>1488</v>
      </c>
      <c r="D1202" s="112" t="s">
        <v>1566</v>
      </c>
      <c r="E1202" s="112" t="s">
        <v>882</v>
      </c>
      <c r="F1202" s="112" t="s">
        <v>900</v>
      </c>
      <c r="G1202" s="114">
        <v>2409</v>
      </c>
      <c r="H1202" s="94" t="s">
        <v>905</v>
      </c>
      <c r="I1202" s="94">
        <v>52</v>
      </c>
      <c r="J1202" s="94" t="s">
        <v>889</v>
      </c>
      <c r="K1202" s="94" t="s">
        <v>889</v>
      </c>
      <c r="L1202" s="94">
        <f>VLOOKUP(A:A,[2]資材単価マスタ202505!C:F,4,FALSE)</f>
        <v>16</v>
      </c>
      <c r="M1202" s="115">
        <f t="shared" si="18"/>
        <v>38544</v>
      </c>
      <c r="O1202" s="104"/>
      <c r="P1202" s="105"/>
      <c r="Q1202"/>
    </row>
    <row r="1203" spans="1:17" ht="18" hidden="1">
      <c r="A1203" s="112">
        <v>20110900059</v>
      </c>
      <c r="B1203" s="113">
        <f>VLOOKUP(A:A,[2]振替CD変換!B:C,2,FALSE)</f>
        <v>20110900059</v>
      </c>
      <c r="C1203" s="112" t="s">
        <v>1488</v>
      </c>
      <c r="D1203" s="112" t="s">
        <v>1567</v>
      </c>
      <c r="E1203" s="112" t="s">
        <v>1568</v>
      </c>
      <c r="F1203" s="112" t="s">
        <v>927</v>
      </c>
      <c r="G1203" s="114">
        <v>244076.7</v>
      </c>
      <c r="H1203" s="94" t="s">
        <v>905</v>
      </c>
      <c r="I1203" s="94">
        <v>52</v>
      </c>
      <c r="J1203" s="94" t="s">
        <v>889</v>
      </c>
      <c r="K1203" s="94" t="s">
        <v>889</v>
      </c>
      <c r="L1203" s="94">
        <f>VLOOKUP(A:A,[2]資材単価マスタ202505!C:F,4,FALSE)</f>
        <v>11</v>
      </c>
      <c r="M1203" s="115">
        <f t="shared" si="18"/>
        <v>2684843.7</v>
      </c>
      <c r="O1203" s="104"/>
      <c r="P1203" s="105"/>
      <c r="Q1203"/>
    </row>
    <row r="1204" spans="1:17" ht="18" hidden="1">
      <c r="A1204" s="112">
        <v>20111000949</v>
      </c>
      <c r="B1204" s="113">
        <f>VLOOKUP(A:A,[2]振替CD変換!B:C,2,FALSE)</f>
        <v>20111000949</v>
      </c>
      <c r="C1204" s="112" t="s">
        <v>1488</v>
      </c>
      <c r="D1204" s="112" t="s">
        <v>111</v>
      </c>
      <c r="E1204" s="112" t="s">
        <v>882</v>
      </c>
      <c r="F1204" s="112" t="s">
        <v>934</v>
      </c>
      <c r="G1204" s="114">
        <v>14319</v>
      </c>
      <c r="H1204" s="94" t="s">
        <v>905</v>
      </c>
      <c r="I1204" s="94">
        <v>52</v>
      </c>
      <c r="J1204" s="94" t="s">
        <v>889</v>
      </c>
      <c r="K1204" s="94" t="s">
        <v>889</v>
      </c>
      <c r="L1204" s="94">
        <f>VLOOKUP(A:A,[2]資材単価マスタ202505!C:F,4,FALSE)</f>
        <v>1.2</v>
      </c>
      <c r="M1204" s="115">
        <f t="shared" si="18"/>
        <v>17182.8</v>
      </c>
      <c r="O1204" s="104"/>
      <c r="P1204" s="105"/>
      <c r="Q1204"/>
    </row>
    <row r="1205" spans="1:17" ht="18" hidden="1">
      <c r="A1205" s="112">
        <v>20111000963</v>
      </c>
      <c r="B1205" s="113">
        <f>VLOOKUP(A:A,[2]振替CD変換!B:C,2,FALSE)</f>
        <v>20111000963</v>
      </c>
      <c r="C1205" s="112" t="s">
        <v>1488</v>
      </c>
      <c r="D1205" s="112" t="s">
        <v>1569</v>
      </c>
      <c r="E1205" s="112" t="s">
        <v>882</v>
      </c>
      <c r="F1205" s="112" t="s">
        <v>934</v>
      </c>
      <c r="G1205" s="114">
        <v>5969</v>
      </c>
      <c r="H1205" s="94" t="s">
        <v>905</v>
      </c>
      <c r="I1205" s="94">
        <v>52</v>
      </c>
      <c r="J1205" s="94" t="s">
        <v>889</v>
      </c>
      <c r="K1205" s="94" t="s">
        <v>889</v>
      </c>
      <c r="L1205" s="94">
        <f>VLOOKUP(A:A,[2]資材単価マスタ202505!C:F,4,FALSE)</f>
        <v>1.1499999999999999</v>
      </c>
      <c r="M1205" s="115">
        <f t="shared" si="18"/>
        <v>6864.3499999999995</v>
      </c>
      <c r="O1205" s="104"/>
      <c r="P1205" s="105"/>
      <c r="Q1205"/>
    </row>
    <row r="1206" spans="1:17" ht="18" hidden="1">
      <c r="A1206" s="112">
        <v>20111000964</v>
      </c>
      <c r="B1206" s="113">
        <f>VLOOKUP(A:A,[2]振替CD変換!B:C,2,FALSE)</f>
        <v>20111000964</v>
      </c>
      <c r="C1206" s="112" t="s">
        <v>1488</v>
      </c>
      <c r="D1206" s="112" t="s">
        <v>936</v>
      </c>
      <c r="E1206" s="112" t="s">
        <v>937</v>
      </c>
      <c r="F1206" s="112" t="s">
        <v>934</v>
      </c>
      <c r="G1206" s="114">
        <v>32000</v>
      </c>
      <c r="H1206" s="94" t="s">
        <v>905</v>
      </c>
      <c r="I1206" s="94">
        <v>52</v>
      </c>
      <c r="J1206" s="94" t="s">
        <v>889</v>
      </c>
      <c r="K1206" s="94" t="s">
        <v>889</v>
      </c>
      <c r="L1206" s="94">
        <f>VLOOKUP(A:A,[2]資材単価マスタ202505!C:F,4,FALSE)</f>
        <v>0.89424657534246577</v>
      </c>
      <c r="M1206" s="115">
        <f t="shared" si="18"/>
        <v>28615.890410958906</v>
      </c>
      <c r="O1206" s="104"/>
      <c r="P1206" s="105"/>
      <c r="Q1206"/>
    </row>
    <row r="1207" spans="1:17" ht="18" hidden="1">
      <c r="A1207" s="112">
        <v>20111100006</v>
      </c>
      <c r="B1207" s="113">
        <f>VLOOKUP(A:A,[2]振替CD変換!B:C,2,FALSE)</f>
        <v>20111100006</v>
      </c>
      <c r="C1207" s="112" t="s">
        <v>1488</v>
      </c>
      <c r="D1207" s="112" t="s">
        <v>1570</v>
      </c>
      <c r="E1207" s="112" t="s">
        <v>1571</v>
      </c>
      <c r="F1207" s="112" t="s">
        <v>934</v>
      </c>
      <c r="G1207" s="114">
        <v>14881</v>
      </c>
      <c r="H1207" s="94" t="s">
        <v>905</v>
      </c>
      <c r="I1207" s="94">
        <v>52</v>
      </c>
      <c r="J1207" s="94" t="s">
        <v>889</v>
      </c>
      <c r="K1207" s="94" t="s">
        <v>889</v>
      </c>
      <c r="L1207" s="94">
        <f>VLOOKUP(A:A,[2]資材単価マスタ202505!C:F,4,FALSE)</f>
        <v>11</v>
      </c>
      <c r="M1207" s="115">
        <f t="shared" si="18"/>
        <v>163691</v>
      </c>
      <c r="O1207" s="104"/>
      <c r="P1207" s="105"/>
      <c r="Q1207"/>
    </row>
    <row r="1208" spans="1:17" ht="18" hidden="1">
      <c r="A1208" s="112">
        <v>20120200034</v>
      </c>
      <c r="B1208" s="113">
        <f>VLOOKUP(A:A,[2]振替CD変換!B:C,2,FALSE)</f>
        <v>20120200034</v>
      </c>
      <c r="C1208" s="112" t="s">
        <v>1488</v>
      </c>
      <c r="D1208" s="112" t="s">
        <v>1572</v>
      </c>
      <c r="E1208" s="112" t="s">
        <v>882</v>
      </c>
      <c r="F1208" s="112" t="s">
        <v>934</v>
      </c>
      <c r="G1208" s="114">
        <v>2524</v>
      </c>
      <c r="H1208" s="94" t="s">
        <v>905</v>
      </c>
      <c r="I1208" s="94">
        <v>52</v>
      </c>
      <c r="J1208" s="94" t="s">
        <v>889</v>
      </c>
      <c r="K1208" s="94" t="s">
        <v>889</v>
      </c>
      <c r="L1208" s="94">
        <f>VLOOKUP(A:A,[2]資材単価マスタ202505!C:F,4,FALSE)</f>
        <v>16.3</v>
      </c>
      <c r="M1208" s="115">
        <f t="shared" si="18"/>
        <v>41141.200000000004</v>
      </c>
      <c r="O1208" s="104"/>
      <c r="P1208" s="105"/>
      <c r="Q1208"/>
    </row>
    <row r="1209" spans="1:17" ht="18" hidden="1">
      <c r="A1209" s="112">
        <v>20120200049</v>
      </c>
      <c r="B1209" s="113">
        <f>VLOOKUP(A:A,[2]振替CD変換!B:C,2,FALSE)</f>
        <v>20120200049</v>
      </c>
      <c r="C1209" s="112" t="s">
        <v>1488</v>
      </c>
      <c r="D1209" s="112" t="s">
        <v>1573</v>
      </c>
      <c r="E1209" s="112" t="s">
        <v>882</v>
      </c>
      <c r="F1209" s="112" t="s">
        <v>927</v>
      </c>
      <c r="G1209" s="114">
        <v>26400</v>
      </c>
      <c r="H1209" s="94" t="s">
        <v>905</v>
      </c>
      <c r="I1209" s="94">
        <v>52</v>
      </c>
      <c r="J1209" s="94" t="s">
        <v>889</v>
      </c>
      <c r="K1209" s="94" t="s">
        <v>889</v>
      </c>
      <c r="L1209" s="94">
        <f>VLOOKUP(A:A,[2]資材単価マスタ202505!C:F,4,FALSE)</f>
        <v>4.0549999999999997</v>
      </c>
      <c r="M1209" s="115">
        <f t="shared" si="18"/>
        <v>107051.99999999999</v>
      </c>
      <c r="O1209" s="104"/>
      <c r="P1209" s="105"/>
      <c r="Q1209"/>
    </row>
    <row r="1210" spans="1:17" ht="18" hidden="1">
      <c r="A1210" s="112">
        <v>20120300039</v>
      </c>
      <c r="B1210" s="113">
        <f>VLOOKUP(A:A,[2]振替CD変換!B:C,2,FALSE)</f>
        <v>20120300039</v>
      </c>
      <c r="C1210" s="112" t="s">
        <v>1488</v>
      </c>
      <c r="D1210" s="112" t="s">
        <v>1574</v>
      </c>
      <c r="E1210" s="112" t="s">
        <v>882</v>
      </c>
      <c r="F1210" s="112" t="s">
        <v>934</v>
      </c>
      <c r="G1210" s="114">
        <v>2406</v>
      </c>
      <c r="H1210" s="94" t="s">
        <v>905</v>
      </c>
      <c r="I1210" s="94">
        <v>52</v>
      </c>
      <c r="J1210" s="94" t="s">
        <v>889</v>
      </c>
      <c r="K1210" s="94" t="s">
        <v>889</v>
      </c>
      <c r="L1210" s="94">
        <f>VLOOKUP(A:A,[2]資材単価マスタ202505!C:F,4,FALSE)</f>
        <v>14.1</v>
      </c>
      <c r="M1210" s="115">
        <f t="shared" si="18"/>
        <v>33924.6</v>
      </c>
      <c r="O1210" s="104"/>
      <c r="P1210" s="105"/>
      <c r="Q1210"/>
    </row>
    <row r="1211" spans="1:17" ht="18" hidden="1">
      <c r="A1211" s="112">
        <v>20120300041</v>
      </c>
      <c r="B1211" s="113">
        <f>VLOOKUP(A:A,[2]振替CD変換!B:C,2,FALSE)</f>
        <v>20120300041</v>
      </c>
      <c r="C1211" s="112" t="s">
        <v>1488</v>
      </c>
      <c r="D1211" s="112" t="s">
        <v>1575</v>
      </c>
      <c r="E1211" s="112" t="s">
        <v>882</v>
      </c>
      <c r="F1211" s="112" t="s">
        <v>934</v>
      </c>
      <c r="G1211" s="114">
        <v>138</v>
      </c>
      <c r="H1211" s="94" t="s">
        <v>905</v>
      </c>
      <c r="I1211" s="94">
        <v>52</v>
      </c>
      <c r="J1211" s="94" t="s">
        <v>889</v>
      </c>
      <c r="K1211" s="94" t="s">
        <v>889</v>
      </c>
      <c r="L1211" s="94">
        <f>VLOOKUP(A:A,[2]資材単価マスタ202505!C:F,4,FALSE)</f>
        <v>69</v>
      </c>
      <c r="M1211" s="115">
        <f t="shared" si="18"/>
        <v>9522</v>
      </c>
      <c r="O1211" s="104"/>
      <c r="P1211" s="105"/>
      <c r="Q1211"/>
    </row>
    <row r="1212" spans="1:17" ht="18" hidden="1">
      <c r="A1212" s="112">
        <v>20120400032</v>
      </c>
      <c r="B1212" s="113">
        <f>VLOOKUP(A:A,[2]振替CD変換!B:C,2,FALSE)</f>
        <v>20120400032</v>
      </c>
      <c r="C1212" s="112" t="s">
        <v>1488</v>
      </c>
      <c r="D1212" s="112" t="s">
        <v>1576</v>
      </c>
      <c r="E1212" s="112" t="s">
        <v>882</v>
      </c>
      <c r="F1212" s="112" t="s">
        <v>868</v>
      </c>
      <c r="G1212" s="114">
        <v>2129</v>
      </c>
      <c r="H1212" s="94" t="s">
        <v>905</v>
      </c>
      <c r="I1212" s="94">
        <v>52</v>
      </c>
      <c r="J1212" s="94" t="s">
        <v>889</v>
      </c>
      <c r="K1212" s="94" t="s">
        <v>889</v>
      </c>
      <c r="L1212" s="94">
        <f>VLOOKUP(A:A,[2]資材単価マスタ202505!C:F,4,FALSE)</f>
        <v>49</v>
      </c>
      <c r="M1212" s="115">
        <f t="shared" si="18"/>
        <v>104321</v>
      </c>
      <c r="O1212" s="104"/>
      <c r="P1212" s="105"/>
      <c r="Q1212"/>
    </row>
    <row r="1213" spans="1:17" ht="18" hidden="1">
      <c r="A1213" s="112">
        <v>20120400033</v>
      </c>
      <c r="B1213" s="113">
        <f>VLOOKUP(A:A,[2]振替CD変換!B:C,2,FALSE)</f>
        <v>20120400033</v>
      </c>
      <c r="C1213" s="112" t="s">
        <v>1488</v>
      </c>
      <c r="D1213" s="112" t="s">
        <v>1577</v>
      </c>
      <c r="E1213" s="112" t="s">
        <v>882</v>
      </c>
      <c r="F1213" s="112" t="s">
        <v>900</v>
      </c>
      <c r="G1213" s="114">
        <v>3650</v>
      </c>
      <c r="H1213" s="94" t="s">
        <v>905</v>
      </c>
      <c r="I1213" s="94">
        <v>52</v>
      </c>
      <c r="J1213" s="94" t="s">
        <v>889</v>
      </c>
      <c r="K1213" s="94" t="s">
        <v>889</v>
      </c>
      <c r="L1213" s="94">
        <f>VLOOKUP(A:A,[2]資材単価マスタ202505!C:F,4,FALSE)</f>
        <v>10.6</v>
      </c>
      <c r="M1213" s="115">
        <f t="shared" si="18"/>
        <v>38690</v>
      </c>
      <c r="O1213" s="104"/>
      <c r="P1213" s="105"/>
      <c r="Q1213"/>
    </row>
    <row r="1214" spans="1:17" ht="18" hidden="1">
      <c r="A1214" s="112">
        <v>20120600009</v>
      </c>
      <c r="B1214" s="113">
        <f>VLOOKUP(A:A,[2]振替CD変換!B:C,2,FALSE)</f>
        <v>20120600009</v>
      </c>
      <c r="C1214" s="112" t="s">
        <v>1488</v>
      </c>
      <c r="D1214" s="112" t="s">
        <v>1578</v>
      </c>
      <c r="E1214" s="112" t="s">
        <v>1579</v>
      </c>
      <c r="F1214" s="112" t="s">
        <v>934</v>
      </c>
      <c r="G1214" s="114">
        <v>20</v>
      </c>
      <c r="H1214" s="94" t="s">
        <v>905</v>
      </c>
      <c r="I1214" s="94">
        <v>52</v>
      </c>
      <c r="J1214" s="94" t="s">
        <v>889</v>
      </c>
      <c r="K1214" s="94" t="s">
        <v>889</v>
      </c>
      <c r="L1214" s="94">
        <f>VLOOKUP(A:A,[2]資材単価マスタ202505!C:F,4,FALSE)</f>
        <v>106.59909909909909</v>
      </c>
      <c r="M1214" s="115">
        <f t="shared" si="18"/>
        <v>2131.9819819819818</v>
      </c>
      <c r="O1214" s="104"/>
      <c r="P1214" s="105"/>
      <c r="Q1214"/>
    </row>
    <row r="1215" spans="1:17" ht="18" hidden="1">
      <c r="A1215" s="112">
        <v>20120800031</v>
      </c>
      <c r="B1215" s="113">
        <f>VLOOKUP(A:A,[2]振替CD変換!B:C,2,FALSE)</f>
        <v>20120800031</v>
      </c>
      <c r="C1215" s="112" t="s">
        <v>1488</v>
      </c>
      <c r="D1215" s="112" t="s">
        <v>1580</v>
      </c>
      <c r="E1215" s="112" t="s">
        <v>882</v>
      </c>
      <c r="F1215" s="112" t="s">
        <v>934</v>
      </c>
      <c r="G1215" s="114">
        <v>3235</v>
      </c>
      <c r="H1215" s="94" t="s">
        <v>905</v>
      </c>
      <c r="I1215" s="94">
        <v>52</v>
      </c>
      <c r="J1215" s="94" t="s">
        <v>889</v>
      </c>
      <c r="K1215" s="94" t="s">
        <v>889</v>
      </c>
      <c r="L1215" s="94">
        <f>VLOOKUP(A:A,[2]資材単価マスタ202505!C:F,4,FALSE)</f>
        <v>19.850000000000001</v>
      </c>
      <c r="M1215" s="115">
        <f t="shared" si="18"/>
        <v>64214.750000000007</v>
      </c>
      <c r="O1215" s="104"/>
      <c r="P1215" s="105"/>
      <c r="Q1215"/>
    </row>
    <row r="1216" spans="1:17" ht="18" hidden="1">
      <c r="A1216" s="112">
        <v>20120900035</v>
      </c>
      <c r="B1216" s="113">
        <f>VLOOKUP(A:A,[2]振替CD変換!B:C,2,FALSE)</f>
        <v>20120900035</v>
      </c>
      <c r="C1216" s="112" t="s">
        <v>1488</v>
      </c>
      <c r="D1216" s="112" t="s">
        <v>1581</v>
      </c>
      <c r="E1216" s="112" t="s">
        <v>882</v>
      </c>
      <c r="F1216" s="112" t="s">
        <v>934</v>
      </c>
      <c r="G1216" s="114">
        <v>37035</v>
      </c>
      <c r="H1216" s="94" t="s">
        <v>905</v>
      </c>
      <c r="I1216" s="94">
        <v>52</v>
      </c>
      <c r="J1216" s="94" t="s">
        <v>889</v>
      </c>
      <c r="K1216" s="94" t="s">
        <v>889</v>
      </c>
      <c r="L1216" s="94">
        <f>VLOOKUP(A:A,[2]資材単価マスタ202505!C:F,4,FALSE)</f>
        <v>1.85</v>
      </c>
      <c r="M1216" s="115">
        <f t="shared" si="18"/>
        <v>68514.75</v>
      </c>
      <c r="O1216" s="104"/>
      <c r="P1216" s="105"/>
      <c r="Q1216"/>
    </row>
    <row r="1217" spans="1:17" ht="18" hidden="1">
      <c r="A1217" s="112">
        <v>20130100020</v>
      </c>
      <c r="B1217" s="113">
        <f>VLOOKUP(A:A,[2]振替CD変換!B:C,2,FALSE)</f>
        <v>20130100020</v>
      </c>
      <c r="C1217" s="112" t="s">
        <v>1488</v>
      </c>
      <c r="D1217" s="112" t="s">
        <v>122</v>
      </c>
      <c r="E1217" s="112" t="s">
        <v>882</v>
      </c>
      <c r="F1217" s="112" t="s">
        <v>900</v>
      </c>
      <c r="G1217" s="114">
        <v>4864</v>
      </c>
      <c r="H1217" s="94" t="s">
        <v>905</v>
      </c>
      <c r="I1217" s="94">
        <v>52</v>
      </c>
      <c r="J1217" s="94" t="s">
        <v>889</v>
      </c>
      <c r="K1217" s="94" t="s">
        <v>889</v>
      </c>
      <c r="L1217" s="94">
        <f>VLOOKUP(A:A,[2]資材単価マスタ202505!C:F,4,FALSE)</f>
        <v>115</v>
      </c>
      <c r="M1217" s="115">
        <f t="shared" si="18"/>
        <v>559360</v>
      </c>
      <c r="O1217" s="104"/>
      <c r="P1217" s="105"/>
      <c r="Q1217"/>
    </row>
    <row r="1218" spans="1:17" ht="18" hidden="1">
      <c r="A1218" s="112">
        <v>20130200023</v>
      </c>
      <c r="B1218" s="113">
        <f>VLOOKUP(A:A,[2]振替CD変換!B:C,2,FALSE)</f>
        <v>20130200023</v>
      </c>
      <c r="C1218" s="112" t="s">
        <v>1488</v>
      </c>
      <c r="D1218" s="112" t="s">
        <v>1582</v>
      </c>
      <c r="E1218" s="112" t="s">
        <v>882</v>
      </c>
      <c r="F1218" s="112" t="s">
        <v>934</v>
      </c>
      <c r="G1218" s="114">
        <v>3650</v>
      </c>
      <c r="H1218" s="94" t="s">
        <v>905</v>
      </c>
      <c r="I1218" s="94">
        <v>52</v>
      </c>
      <c r="J1218" s="94" t="s">
        <v>889</v>
      </c>
      <c r="K1218" s="94" t="s">
        <v>889</v>
      </c>
      <c r="L1218" s="94">
        <f>VLOOKUP(A:A,[2]資材単価マスタ202505!C:F,4,FALSE)</f>
        <v>22</v>
      </c>
      <c r="M1218" s="115">
        <f t="shared" ref="M1218:M1281" si="19">G1218*L1218</f>
        <v>80300</v>
      </c>
      <c r="O1218" s="104"/>
      <c r="P1218" s="105"/>
      <c r="Q1218"/>
    </row>
    <row r="1219" spans="1:17" ht="18" hidden="1">
      <c r="A1219" s="112">
        <v>20130400022</v>
      </c>
      <c r="B1219" s="113">
        <f>VLOOKUP(A:A,[2]振替CD変換!B:C,2,FALSE)</f>
        <v>20130400022</v>
      </c>
      <c r="C1219" s="112" t="s">
        <v>1488</v>
      </c>
      <c r="D1219" s="112" t="s">
        <v>1583</v>
      </c>
      <c r="E1219" s="112" t="s">
        <v>882</v>
      </c>
      <c r="F1219" s="112" t="s">
        <v>934</v>
      </c>
      <c r="G1219" s="114">
        <v>1362</v>
      </c>
      <c r="H1219" s="94" t="s">
        <v>905</v>
      </c>
      <c r="I1219" s="94">
        <v>52</v>
      </c>
      <c r="J1219" s="94" t="s">
        <v>889</v>
      </c>
      <c r="K1219" s="94" t="s">
        <v>889</v>
      </c>
      <c r="L1219" s="94">
        <f>VLOOKUP(A:A,[2]資材単価マスタ202505!C:F,4,FALSE)</f>
        <v>5</v>
      </c>
      <c r="M1219" s="115">
        <f t="shared" si="19"/>
        <v>6810</v>
      </c>
      <c r="O1219" s="104"/>
      <c r="P1219" s="105"/>
      <c r="Q1219"/>
    </row>
    <row r="1220" spans="1:17" ht="18" hidden="1">
      <c r="A1220" s="112">
        <v>20130400027</v>
      </c>
      <c r="B1220" s="113">
        <f>VLOOKUP(A:A,[2]振替CD変換!B:C,2,FALSE)</f>
        <v>20130400027</v>
      </c>
      <c r="C1220" s="112" t="s">
        <v>1488</v>
      </c>
      <c r="D1220" s="112" t="s">
        <v>1584</v>
      </c>
      <c r="E1220" s="112" t="s">
        <v>882</v>
      </c>
      <c r="F1220" s="112" t="s">
        <v>934</v>
      </c>
      <c r="G1220" s="114">
        <v>28</v>
      </c>
      <c r="H1220" s="94" t="s">
        <v>905</v>
      </c>
      <c r="I1220" s="94">
        <v>52</v>
      </c>
      <c r="J1220" s="94" t="s">
        <v>889</v>
      </c>
      <c r="K1220" s="94" t="s">
        <v>889</v>
      </c>
      <c r="L1220" s="94">
        <f>VLOOKUP(A:A,[2]資材単価マスタ202505!C:F,4,FALSE)</f>
        <v>66.194029850746276</v>
      </c>
      <c r="M1220" s="115">
        <f t="shared" si="19"/>
        <v>1853.4328358208957</v>
      </c>
      <c r="O1220" s="104"/>
      <c r="P1220" s="105"/>
      <c r="Q1220"/>
    </row>
    <row r="1221" spans="1:17" ht="18" hidden="1">
      <c r="A1221" s="112">
        <v>20131000001</v>
      </c>
      <c r="B1221" s="113">
        <f>VLOOKUP(A:A,[2]振替CD変換!B:C,2,FALSE)</f>
        <v>20131000001</v>
      </c>
      <c r="C1221" s="112" t="s">
        <v>1488</v>
      </c>
      <c r="D1221" s="112" t="s">
        <v>130</v>
      </c>
      <c r="E1221" s="112" t="s">
        <v>882</v>
      </c>
      <c r="F1221" s="112" t="s">
        <v>934</v>
      </c>
      <c r="G1221" s="114">
        <v>23000</v>
      </c>
      <c r="H1221" s="94" t="s">
        <v>905</v>
      </c>
      <c r="I1221" s="94">
        <v>52</v>
      </c>
      <c r="J1221" s="94" t="s">
        <v>889</v>
      </c>
      <c r="K1221" s="94" t="s">
        <v>889</v>
      </c>
      <c r="L1221" s="94">
        <f>VLOOKUP(A:A,[2]資材単価マスタ202505!C:F,4,FALSE)</f>
        <v>7.2</v>
      </c>
      <c r="M1221" s="115">
        <f t="shared" si="19"/>
        <v>165600</v>
      </c>
      <c r="O1221" s="104"/>
      <c r="P1221" s="105"/>
      <c r="Q1221"/>
    </row>
    <row r="1222" spans="1:17" ht="18" hidden="1">
      <c r="A1222" s="112">
        <v>20131000034</v>
      </c>
      <c r="B1222" s="113">
        <f>VLOOKUP(A:A,[2]振替CD変換!B:C,2,FALSE)</f>
        <v>20131000034</v>
      </c>
      <c r="C1222" s="112" t="s">
        <v>1488</v>
      </c>
      <c r="D1222" s="112" t="s">
        <v>939</v>
      </c>
      <c r="E1222" s="112" t="s">
        <v>882</v>
      </c>
      <c r="F1222" s="112" t="s">
        <v>934</v>
      </c>
      <c r="G1222" s="114">
        <v>286</v>
      </c>
      <c r="H1222" s="94" t="s">
        <v>905</v>
      </c>
      <c r="I1222" s="94">
        <v>52</v>
      </c>
      <c r="J1222" s="94" t="s">
        <v>889</v>
      </c>
      <c r="K1222" s="94" t="s">
        <v>889</v>
      </c>
      <c r="L1222" s="94">
        <f>VLOOKUP(A:A,[2]資材単価マスタ202505!C:F,4,FALSE)</f>
        <v>52.698639942734431</v>
      </c>
      <c r="M1222" s="115">
        <f t="shared" si="19"/>
        <v>15071.811023622047</v>
      </c>
      <c r="O1222" s="104"/>
      <c r="P1222" s="105"/>
      <c r="Q1222"/>
    </row>
    <row r="1223" spans="1:17" ht="18" hidden="1">
      <c r="A1223" s="112">
        <v>20131100023</v>
      </c>
      <c r="B1223" s="113">
        <f>VLOOKUP(A:A,[2]振替CD変換!B:C,2,FALSE)</f>
        <v>20131100023</v>
      </c>
      <c r="C1223" s="112" t="s">
        <v>1488</v>
      </c>
      <c r="D1223" s="112" t="s">
        <v>1585</v>
      </c>
      <c r="E1223" s="112" t="s">
        <v>882</v>
      </c>
      <c r="F1223" s="112" t="s">
        <v>934</v>
      </c>
      <c r="G1223" s="114">
        <v>65</v>
      </c>
      <c r="H1223" s="94" t="s">
        <v>905</v>
      </c>
      <c r="I1223" s="94">
        <v>52</v>
      </c>
      <c r="J1223" s="94" t="s">
        <v>889</v>
      </c>
      <c r="K1223" s="94" t="s">
        <v>889</v>
      </c>
      <c r="L1223" s="94">
        <f>VLOOKUP(A:A,[2]資材単価マスタ202505!C:F,4,FALSE)</f>
        <v>186.7</v>
      </c>
      <c r="M1223" s="115">
        <f t="shared" si="19"/>
        <v>12135.5</v>
      </c>
      <c r="O1223" s="104"/>
      <c r="P1223" s="105"/>
      <c r="Q1223"/>
    </row>
    <row r="1224" spans="1:17" ht="18" hidden="1">
      <c r="A1224" s="112">
        <v>20131200011</v>
      </c>
      <c r="B1224" s="113">
        <f>VLOOKUP(A:A,[2]振替CD変換!B:C,2,FALSE)</f>
        <v>20131200011</v>
      </c>
      <c r="C1224" s="112" t="s">
        <v>1488</v>
      </c>
      <c r="D1224" s="112" t="s">
        <v>1586</v>
      </c>
      <c r="E1224" s="112" t="s">
        <v>1587</v>
      </c>
      <c r="F1224" s="112" t="s">
        <v>934</v>
      </c>
      <c r="G1224" s="114">
        <v>31</v>
      </c>
      <c r="H1224" s="94" t="s">
        <v>905</v>
      </c>
      <c r="I1224" s="94">
        <v>52</v>
      </c>
      <c r="J1224" s="94" t="s">
        <v>889</v>
      </c>
      <c r="K1224" s="94" t="s">
        <v>889</v>
      </c>
      <c r="L1224" s="94">
        <f>VLOOKUP(A:A,[2]資材単価マスタ202505!C:F,4,FALSE)</f>
        <v>79</v>
      </c>
      <c r="M1224" s="115">
        <f t="shared" si="19"/>
        <v>2449</v>
      </c>
      <c r="O1224" s="104"/>
      <c r="P1224" s="105"/>
      <c r="Q1224"/>
    </row>
    <row r="1225" spans="1:17" ht="18" hidden="1">
      <c r="A1225" s="112">
        <v>20140100030</v>
      </c>
      <c r="B1225" s="113">
        <f>VLOOKUP(A:A,[2]振替CD変換!B:C,2,FALSE)</f>
        <v>20140100030</v>
      </c>
      <c r="C1225" s="112" t="s">
        <v>1488</v>
      </c>
      <c r="D1225" s="112" t="s">
        <v>1588</v>
      </c>
      <c r="E1225" s="112" t="s">
        <v>882</v>
      </c>
      <c r="F1225" s="112" t="s">
        <v>1065</v>
      </c>
      <c r="G1225" s="114">
        <v>400</v>
      </c>
      <c r="H1225" s="94" t="s">
        <v>905</v>
      </c>
      <c r="I1225" s="94">
        <v>52</v>
      </c>
      <c r="J1225" s="94" t="s">
        <v>889</v>
      </c>
      <c r="K1225" s="94" t="s">
        <v>889</v>
      </c>
      <c r="L1225" s="94">
        <f>VLOOKUP(A:A,[2]資材単価マスタ202505!C:F,4,FALSE)</f>
        <v>310</v>
      </c>
      <c r="M1225" s="115">
        <f t="shared" si="19"/>
        <v>124000</v>
      </c>
      <c r="O1225" s="104"/>
      <c r="P1225" s="105"/>
      <c r="Q1225"/>
    </row>
    <row r="1226" spans="1:17" ht="18" hidden="1">
      <c r="A1226" s="112">
        <v>20140100038</v>
      </c>
      <c r="B1226" s="113">
        <f>VLOOKUP(A:A,[2]振替CD変換!B:C,2,FALSE)</f>
        <v>20140100038</v>
      </c>
      <c r="C1226" s="112" t="s">
        <v>1488</v>
      </c>
      <c r="D1226" s="112" t="s">
        <v>1589</v>
      </c>
      <c r="E1226" s="112" t="s">
        <v>1590</v>
      </c>
      <c r="F1226" s="112" t="s">
        <v>934</v>
      </c>
      <c r="G1226" s="114">
        <v>55</v>
      </c>
      <c r="H1226" s="94" t="s">
        <v>905</v>
      </c>
      <c r="I1226" s="94">
        <v>52</v>
      </c>
      <c r="J1226" s="94" t="s">
        <v>889</v>
      </c>
      <c r="K1226" s="94" t="s">
        <v>889</v>
      </c>
      <c r="L1226" s="94">
        <f>VLOOKUP(A:A,[2]資材単価マスタ202505!C:F,4,FALSE)</f>
        <v>108</v>
      </c>
      <c r="M1226" s="115">
        <f t="shared" si="19"/>
        <v>5940</v>
      </c>
      <c r="O1226" s="104"/>
      <c r="P1226" s="105"/>
      <c r="Q1226"/>
    </row>
    <row r="1227" spans="1:17" ht="18" hidden="1">
      <c r="A1227" s="112">
        <v>20140100052</v>
      </c>
      <c r="B1227" s="113">
        <f>VLOOKUP(A:A,[2]振替CD変換!B:C,2,FALSE)</f>
        <v>20140100052</v>
      </c>
      <c r="C1227" s="112" t="s">
        <v>1488</v>
      </c>
      <c r="D1227" s="112" t="s">
        <v>1591</v>
      </c>
      <c r="E1227" s="112" t="s">
        <v>882</v>
      </c>
      <c r="F1227" s="112" t="s">
        <v>934</v>
      </c>
      <c r="G1227" s="114">
        <v>64</v>
      </c>
      <c r="H1227" s="94" t="s">
        <v>905</v>
      </c>
      <c r="I1227" s="94">
        <v>52</v>
      </c>
      <c r="J1227" s="94" t="s">
        <v>889</v>
      </c>
      <c r="K1227" s="94" t="s">
        <v>889</v>
      </c>
      <c r="L1227" s="94">
        <f>VLOOKUP(A:A,[2]資材単価マスタ202505!C:F,4,FALSE)</f>
        <v>110</v>
      </c>
      <c r="M1227" s="115">
        <f t="shared" si="19"/>
        <v>7040</v>
      </c>
      <c r="O1227" s="104"/>
      <c r="P1227" s="105"/>
      <c r="Q1227"/>
    </row>
    <row r="1228" spans="1:17" ht="18" hidden="1">
      <c r="A1228" s="112">
        <v>20140100061</v>
      </c>
      <c r="B1228" s="113">
        <f>VLOOKUP(A:A,[2]振替CD変換!B:C,2,FALSE)</f>
        <v>20140100061</v>
      </c>
      <c r="C1228" s="112" t="s">
        <v>1488</v>
      </c>
      <c r="D1228" s="112" t="s">
        <v>1592</v>
      </c>
      <c r="E1228" s="112" t="s">
        <v>882</v>
      </c>
      <c r="F1228" s="112" t="s">
        <v>934</v>
      </c>
      <c r="G1228" s="114">
        <v>87</v>
      </c>
      <c r="H1228" s="94" t="s">
        <v>905</v>
      </c>
      <c r="I1228" s="94">
        <v>52</v>
      </c>
      <c r="J1228" s="94" t="s">
        <v>889</v>
      </c>
      <c r="K1228" s="94" t="s">
        <v>889</v>
      </c>
      <c r="L1228" s="94">
        <f>VLOOKUP(A:A,[2]資材単価マスタ202505!C:F,4,FALSE)</f>
        <v>193</v>
      </c>
      <c r="M1228" s="115">
        <f t="shared" si="19"/>
        <v>16791</v>
      </c>
      <c r="O1228" s="104"/>
      <c r="P1228" s="105"/>
      <c r="Q1228"/>
    </row>
    <row r="1229" spans="1:17" ht="18" hidden="1">
      <c r="A1229" s="112">
        <v>20140100064</v>
      </c>
      <c r="B1229" s="113">
        <f>VLOOKUP(A:A,[2]振替CD変換!B:C,2,FALSE)</f>
        <v>20140100064</v>
      </c>
      <c r="C1229" s="112" t="s">
        <v>1488</v>
      </c>
      <c r="D1229" s="112" t="s">
        <v>1593</v>
      </c>
      <c r="E1229" s="112" t="s">
        <v>882</v>
      </c>
      <c r="F1229" s="112" t="s">
        <v>868</v>
      </c>
      <c r="G1229" s="114">
        <v>71</v>
      </c>
      <c r="H1229" s="94" t="s">
        <v>905</v>
      </c>
      <c r="I1229" s="94">
        <v>52</v>
      </c>
      <c r="J1229" s="94" t="s">
        <v>889</v>
      </c>
      <c r="K1229" s="94" t="s">
        <v>889</v>
      </c>
      <c r="L1229" s="94">
        <f>VLOOKUP(A:A,[2]資材単価マスタ202505!C:F,4,FALSE)</f>
        <v>120</v>
      </c>
      <c r="M1229" s="115">
        <f t="shared" si="19"/>
        <v>8520</v>
      </c>
      <c r="O1229" s="104"/>
      <c r="P1229" s="105"/>
      <c r="Q1229"/>
    </row>
    <row r="1230" spans="1:17" ht="18" hidden="1">
      <c r="A1230" s="112">
        <v>20140200019</v>
      </c>
      <c r="B1230" s="113">
        <f>VLOOKUP(A:A,[2]振替CD変換!B:C,2,FALSE)</f>
        <v>20140200019</v>
      </c>
      <c r="C1230" s="112" t="s">
        <v>1488</v>
      </c>
      <c r="D1230" s="112" t="s">
        <v>1594</v>
      </c>
      <c r="E1230" s="112" t="s">
        <v>882</v>
      </c>
      <c r="F1230" s="112" t="s">
        <v>934</v>
      </c>
      <c r="G1230" s="114">
        <v>1506</v>
      </c>
      <c r="H1230" s="94" t="s">
        <v>905</v>
      </c>
      <c r="I1230" s="94">
        <v>52</v>
      </c>
      <c r="J1230" s="94" t="s">
        <v>889</v>
      </c>
      <c r="K1230" s="94" t="s">
        <v>889</v>
      </c>
      <c r="L1230" s="94">
        <f>VLOOKUP(A:A,[2]資材単価マスタ202505!C:F,4,FALSE)</f>
        <v>8.6999999999999993</v>
      </c>
      <c r="M1230" s="115">
        <f t="shared" si="19"/>
        <v>13102.199999999999</v>
      </c>
      <c r="O1230" s="104"/>
      <c r="P1230" s="105"/>
      <c r="Q1230"/>
    </row>
    <row r="1231" spans="1:17" ht="18" hidden="1">
      <c r="A1231" s="112">
        <v>20140200028</v>
      </c>
      <c r="B1231" s="113">
        <f>VLOOKUP(A:A,[2]振替CD変換!B:C,2,FALSE)</f>
        <v>20140200028</v>
      </c>
      <c r="C1231" s="112" t="s">
        <v>1488</v>
      </c>
      <c r="D1231" s="112" t="s">
        <v>1595</v>
      </c>
      <c r="E1231" s="112" t="s">
        <v>1596</v>
      </c>
      <c r="F1231" s="112" t="s">
        <v>934</v>
      </c>
      <c r="G1231" s="114">
        <v>430</v>
      </c>
      <c r="H1231" s="94" t="s">
        <v>905</v>
      </c>
      <c r="I1231" s="94">
        <v>52</v>
      </c>
      <c r="J1231" s="94" t="s">
        <v>889</v>
      </c>
      <c r="K1231" s="94" t="s">
        <v>889</v>
      </c>
      <c r="L1231" s="94">
        <f>VLOOKUP(A:A,[2]資材単価マスタ202505!C:F,4,FALSE)</f>
        <v>39</v>
      </c>
      <c r="M1231" s="115">
        <f t="shared" si="19"/>
        <v>16770</v>
      </c>
      <c r="O1231" s="104"/>
      <c r="P1231" s="105"/>
      <c r="Q1231"/>
    </row>
    <row r="1232" spans="1:17" ht="18" hidden="1">
      <c r="A1232" s="112">
        <v>20140200031</v>
      </c>
      <c r="B1232" s="113">
        <f>VLOOKUP(A:A,[2]振替CD変換!B:C,2,FALSE)</f>
        <v>20140200031</v>
      </c>
      <c r="C1232" s="112" t="s">
        <v>1488</v>
      </c>
      <c r="D1232" s="112" t="s">
        <v>1597</v>
      </c>
      <c r="E1232" s="112" t="s">
        <v>882</v>
      </c>
      <c r="F1232" s="112" t="s">
        <v>934</v>
      </c>
      <c r="G1232" s="114">
        <v>24445</v>
      </c>
      <c r="H1232" s="94" t="s">
        <v>905</v>
      </c>
      <c r="I1232" s="94">
        <v>52</v>
      </c>
      <c r="J1232" s="94" t="s">
        <v>889</v>
      </c>
      <c r="K1232" s="94" t="s">
        <v>889</v>
      </c>
      <c r="L1232" s="94">
        <f>VLOOKUP(A:A,[2]資材単価マスタ202505!C:F,4,FALSE)</f>
        <v>9.8000000000000007</v>
      </c>
      <c r="M1232" s="115">
        <f t="shared" si="19"/>
        <v>239561.00000000003</v>
      </c>
      <c r="O1232" s="104"/>
      <c r="P1232" s="105"/>
      <c r="Q1232"/>
    </row>
    <row r="1233" spans="1:17" ht="18" hidden="1">
      <c r="A1233" s="112">
        <v>20140200064</v>
      </c>
      <c r="B1233" s="113">
        <f>VLOOKUP(A:A,[2]振替CD変換!B:C,2,FALSE)</f>
        <v>20140200064</v>
      </c>
      <c r="C1233" s="112" t="s">
        <v>1488</v>
      </c>
      <c r="D1233" s="112" t="s">
        <v>1598</v>
      </c>
      <c r="E1233" s="112" t="s">
        <v>882</v>
      </c>
      <c r="F1233" s="112" t="s">
        <v>934</v>
      </c>
      <c r="G1233" s="114">
        <v>4791</v>
      </c>
      <c r="H1233" s="94" t="s">
        <v>905</v>
      </c>
      <c r="I1233" s="94">
        <v>52</v>
      </c>
      <c r="J1233" s="94" t="s">
        <v>889</v>
      </c>
      <c r="K1233" s="94" t="s">
        <v>889</v>
      </c>
      <c r="L1233" s="94">
        <f>VLOOKUP(A:A,[2]資材単価マスタ202505!C:F,4,FALSE)</f>
        <v>9.3800000000000008</v>
      </c>
      <c r="M1233" s="115">
        <f t="shared" si="19"/>
        <v>44939.58</v>
      </c>
      <c r="O1233" s="104"/>
      <c r="P1233" s="105"/>
      <c r="Q1233"/>
    </row>
    <row r="1234" spans="1:17" ht="18" hidden="1">
      <c r="A1234" s="112">
        <v>20140300013</v>
      </c>
      <c r="B1234" s="113">
        <f>VLOOKUP(A:A,[2]振替CD変換!B:C,2,FALSE)</f>
        <v>20140300013</v>
      </c>
      <c r="C1234" s="112" t="s">
        <v>1488</v>
      </c>
      <c r="D1234" s="112" t="s">
        <v>1599</v>
      </c>
      <c r="E1234" s="112" t="s">
        <v>882</v>
      </c>
      <c r="F1234" s="112" t="s">
        <v>927</v>
      </c>
      <c r="G1234" s="114">
        <v>4332</v>
      </c>
      <c r="H1234" s="94" t="s">
        <v>905</v>
      </c>
      <c r="I1234" s="94">
        <v>52</v>
      </c>
      <c r="J1234" s="94" t="s">
        <v>889</v>
      </c>
      <c r="K1234" s="94" t="s">
        <v>889</v>
      </c>
      <c r="L1234" s="94">
        <f>VLOOKUP(A:A,[2]資材単価マスタ202505!C:F,4,FALSE)</f>
        <v>5.84</v>
      </c>
      <c r="M1234" s="115">
        <f t="shared" si="19"/>
        <v>25298.880000000001</v>
      </c>
      <c r="O1234" s="104"/>
      <c r="P1234" s="105"/>
      <c r="Q1234"/>
    </row>
    <row r="1235" spans="1:17" ht="18" hidden="1">
      <c r="A1235" s="112">
        <v>20140400056</v>
      </c>
      <c r="B1235" s="113">
        <f>VLOOKUP(A:A,[2]振替CD変換!B:C,2,FALSE)</f>
        <v>20140400056</v>
      </c>
      <c r="C1235" s="112" t="s">
        <v>1488</v>
      </c>
      <c r="D1235" s="112" t="s">
        <v>1600</v>
      </c>
      <c r="E1235" s="112" t="s">
        <v>1601</v>
      </c>
      <c r="F1235" s="112" t="s">
        <v>934</v>
      </c>
      <c r="G1235" s="114">
        <v>3242</v>
      </c>
      <c r="H1235" s="94" t="s">
        <v>905</v>
      </c>
      <c r="I1235" s="94">
        <v>52</v>
      </c>
      <c r="J1235" s="94" t="s">
        <v>889</v>
      </c>
      <c r="K1235" s="94" t="s">
        <v>889</v>
      </c>
      <c r="L1235" s="94">
        <f>VLOOKUP(A:A,[2]資材単価マスタ202505!C:F,4,FALSE)</f>
        <v>5.2</v>
      </c>
      <c r="M1235" s="115">
        <f t="shared" si="19"/>
        <v>16858.400000000001</v>
      </c>
      <c r="O1235" s="104"/>
      <c r="P1235" s="105"/>
      <c r="Q1235"/>
    </row>
    <row r="1236" spans="1:17" ht="18" hidden="1">
      <c r="A1236" s="112">
        <v>20140900013</v>
      </c>
      <c r="B1236" s="113">
        <f>VLOOKUP(A:A,[2]振替CD変換!B:C,2,FALSE)</f>
        <v>20140900013</v>
      </c>
      <c r="C1236" s="112" t="s">
        <v>1488</v>
      </c>
      <c r="D1236" s="112" t="s">
        <v>940</v>
      </c>
      <c r="E1236" s="112" t="s">
        <v>882</v>
      </c>
      <c r="F1236" s="112" t="s">
        <v>934</v>
      </c>
      <c r="G1236" s="114">
        <v>100000</v>
      </c>
      <c r="H1236" s="94" t="s">
        <v>905</v>
      </c>
      <c r="I1236" s="94">
        <v>52</v>
      </c>
      <c r="J1236" s="94" t="s">
        <v>889</v>
      </c>
      <c r="K1236" s="94" t="s">
        <v>889</v>
      </c>
      <c r="L1236" s="94">
        <f>VLOOKUP(A:A,[2]資材単価マスタ202505!C:F,4,FALSE)</f>
        <v>1.03</v>
      </c>
      <c r="M1236" s="115">
        <f t="shared" si="19"/>
        <v>103000</v>
      </c>
      <c r="O1236" s="104"/>
      <c r="P1236" s="105"/>
      <c r="Q1236"/>
    </row>
    <row r="1237" spans="1:17" ht="18" hidden="1">
      <c r="A1237" s="112">
        <v>20140900067</v>
      </c>
      <c r="B1237" s="113">
        <f>VLOOKUP(A:A,[2]振替CD変換!B:C,2,FALSE)</f>
        <v>20140900067</v>
      </c>
      <c r="C1237" s="112" t="s">
        <v>1488</v>
      </c>
      <c r="D1237" s="112" t="s">
        <v>1602</v>
      </c>
      <c r="E1237" s="112" t="s">
        <v>1603</v>
      </c>
      <c r="F1237" s="112" t="s">
        <v>934</v>
      </c>
      <c r="G1237" s="114">
        <v>576</v>
      </c>
      <c r="H1237" s="94" t="s">
        <v>905</v>
      </c>
      <c r="I1237" s="94">
        <v>52</v>
      </c>
      <c r="J1237" s="94" t="s">
        <v>889</v>
      </c>
      <c r="K1237" s="94" t="s">
        <v>889</v>
      </c>
      <c r="L1237" s="94">
        <f>VLOOKUP(A:A,[2]資材単価マスタ202505!C:F,4,FALSE)</f>
        <v>12.5</v>
      </c>
      <c r="M1237" s="115">
        <f t="shared" si="19"/>
        <v>7200</v>
      </c>
      <c r="O1237" s="104"/>
      <c r="P1237" s="105"/>
      <c r="Q1237"/>
    </row>
    <row r="1238" spans="1:17" ht="18" hidden="1">
      <c r="A1238" s="112">
        <v>20140900068</v>
      </c>
      <c r="B1238" s="113">
        <f>VLOOKUP(A:A,[2]振替CD変換!B:C,2,FALSE)</f>
        <v>20140900068</v>
      </c>
      <c r="C1238" s="112" t="s">
        <v>1488</v>
      </c>
      <c r="D1238" s="112" t="s">
        <v>1604</v>
      </c>
      <c r="E1238" s="112" t="s">
        <v>1605</v>
      </c>
      <c r="F1238" s="112" t="s">
        <v>934</v>
      </c>
      <c r="G1238" s="114">
        <v>115</v>
      </c>
      <c r="H1238" s="94" t="s">
        <v>905</v>
      </c>
      <c r="I1238" s="94">
        <v>52</v>
      </c>
      <c r="J1238" s="94" t="s">
        <v>889</v>
      </c>
      <c r="K1238" s="94" t="s">
        <v>889</v>
      </c>
      <c r="L1238" s="94">
        <f>VLOOKUP(A:A,[2]資材単価マスタ202505!C:F,4,FALSE)</f>
        <v>26</v>
      </c>
      <c r="M1238" s="115">
        <f t="shared" si="19"/>
        <v>2990</v>
      </c>
      <c r="O1238" s="104"/>
      <c r="P1238" s="105"/>
      <c r="Q1238"/>
    </row>
    <row r="1239" spans="1:17" ht="18" hidden="1">
      <c r="A1239" s="112">
        <v>20140900069</v>
      </c>
      <c r="B1239" s="113">
        <f>VLOOKUP(A:A,[2]振替CD変換!B:C,2,FALSE)</f>
        <v>20140900069</v>
      </c>
      <c r="C1239" s="112" t="s">
        <v>1488</v>
      </c>
      <c r="D1239" s="112" t="s">
        <v>1606</v>
      </c>
      <c r="E1239" s="112" t="s">
        <v>1605</v>
      </c>
      <c r="F1239" s="112" t="s">
        <v>934</v>
      </c>
      <c r="G1239" s="114">
        <v>159</v>
      </c>
      <c r="H1239" s="94" t="s">
        <v>905</v>
      </c>
      <c r="I1239" s="94">
        <v>52</v>
      </c>
      <c r="J1239" s="94" t="s">
        <v>889</v>
      </c>
      <c r="K1239" s="94" t="s">
        <v>889</v>
      </c>
      <c r="L1239" s="94">
        <f>VLOOKUP(A:A,[2]資材単価マスタ202505!C:F,4,FALSE)</f>
        <v>60</v>
      </c>
      <c r="M1239" s="115">
        <f t="shared" si="19"/>
        <v>9540</v>
      </c>
      <c r="O1239" s="104"/>
      <c r="P1239" s="105"/>
      <c r="Q1239"/>
    </row>
    <row r="1240" spans="1:17" ht="18" hidden="1">
      <c r="A1240" s="112">
        <v>20141100017</v>
      </c>
      <c r="B1240" s="113">
        <f>VLOOKUP(A:A,[2]振替CD変換!B:C,2,FALSE)</f>
        <v>20141100017</v>
      </c>
      <c r="C1240" s="112" t="s">
        <v>1488</v>
      </c>
      <c r="D1240" s="112" t="s">
        <v>941</v>
      </c>
      <c r="E1240" s="112" t="s">
        <v>942</v>
      </c>
      <c r="F1240" s="112" t="s">
        <v>934</v>
      </c>
      <c r="G1240" s="114">
        <v>15000</v>
      </c>
      <c r="H1240" s="94" t="s">
        <v>905</v>
      </c>
      <c r="I1240" s="94">
        <v>52</v>
      </c>
      <c r="J1240" s="94" t="s">
        <v>889</v>
      </c>
      <c r="K1240" s="94" t="s">
        <v>889</v>
      </c>
      <c r="L1240" s="94">
        <f>VLOOKUP(A:A,[2]資材単価マスタ202505!C:F,4,FALSE)</f>
        <v>2.0099999999999998</v>
      </c>
      <c r="M1240" s="115">
        <f t="shared" si="19"/>
        <v>30149.999999999996</v>
      </c>
      <c r="O1240" s="104"/>
      <c r="P1240" s="105"/>
      <c r="Q1240"/>
    </row>
    <row r="1241" spans="1:17" ht="18" hidden="1">
      <c r="A1241" s="112">
        <v>20141100018</v>
      </c>
      <c r="B1241" s="113">
        <f>VLOOKUP(A:A,[2]振替CD変換!B:C,2,FALSE)</f>
        <v>20141100018</v>
      </c>
      <c r="C1241" s="112" t="s">
        <v>1488</v>
      </c>
      <c r="D1241" s="112" t="s">
        <v>139</v>
      </c>
      <c r="E1241" s="112" t="s">
        <v>943</v>
      </c>
      <c r="F1241" s="112" t="s">
        <v>934</v>
      </c>
      <c r="G1241" s="114">
        <v>2000</v>
      </c>
      <c r="H1241" s="94" t="s">
        <v>905</v>
      </c>
      <c r="I1241" s="94">
        <v>52</v>
      </c>
      <c r="J1241" s="94" t="s">
        <v>889</v>
      </c>
      <c r="K1241" s="94" t="s">
        <v>889</v>
      </c>
      <c r="L1241" s="94">
        <f>VLOOKUP(A:A,[2]資材単価マスタ202505!C:F,4,FALSE)</f>
        <v>2.4700000000000002</v>
      </c>
      <c r="M1241" s="115">
        <f t="shared" si="19"/>
        <v>4940</v>
      </c>
      <c r="O1241" s="104"/>
      <c r="P1241" s="105"/>
      <c r="Q1241"/>
    </row>
    <row r="1242" spans="1:17" ht="18" hidden="1">
      <c r="A1242" s="112">
        <v>20150500002</v>
      </c>
      <c r="B1242" s="113">
        <f>VLOOKUP(A:A,[2]振替CD変換!B:C,2,FALSE)</f>
        <v>20150500002</v>
      </c>
      <c r="C1242" s="112" t="s">
        <v>1488</v>
      </c>
      <c r="D1242" s="112" t="s">
        <v>1607</v>
      </c>
      <c r="E1242" s="112" t="s">
        <v>882</v>
      </c>
      <c r="F1242" s="112" t="s">
        <v>934</v>
      </c>
      <c r="G1242" s="114">
        <v>96</v>
      </c>
      <c r="H1242" s="94" t="s">
        <v>905</v>
      </c>
      <c r="I1242" s="94">
        <v>52</v>
      </c>
      <c r="J1242" s="94" t="s">
        <v>889</v>
      </c>
      <c r="K1242" s="94" t="s">
        <v>889</v>
      </c>
      <c r="L1242" s="94">
        <f>VLOOKUP(A:A,[2]資材単価マスタ202505!C:F,4,FALSE)</f>
        <v>590</v>
      </c>
      <c r="M1242" s="115">
        <f t="shared" si="19"/>
        <v>56640</v>
      </c>
      <c r="O1242" s="104"/>
      <c r="P1242" s="105"/>
      <c r="Q1242"/>
    </row>
    <row r="1243" spans="1:17" ht="18" hidden="1">
      <c r="A1243" s="112">
        <v>20150500003</v>
      </c>
      <c r="B1243" s="113">
        <f>VLOOKUP(A:A,[2]振替CD変換!B:C,2,FALSE)</f>
        <v>20150500003</v>
      </c>
      <c r="C1243" s="112" t="s">
        <v>1488</v>
      </c>
      <c r="D1243" s="112" t="s">
        <v>1608</v>
      </c>
      <c r="E1243" s="112" t="s">
        <v>882</v>
      </c>
      <c r="F1243" s="112" t="s">
        <v>934</v>
      </c>
      <c r="G1243" s="114">
        <v>31</v>
      </c>
      <c r="H1243" s="94" t="s">
        <v>905</v>
      </c>
      <c r="I1243" s="94">
        <v>52</v>
      </c>
      <c r="J1243" s="94" t="s">
        <v>889</v>
      </c>
      <c r="K1243" s="94" t="s">
        <v>889</v>
      </c>
      <c r="L1243" s="94">
        <f>VLOOKUP(A:A,[2]資材単価マスタ202505!C:F,4,FALSE)</f>
        <v>163</v>
      </c>
      <c r="M1243" s="115">
        <f t="shared" si="19"/>
        <v>5053</v>
      </c>
      <c r="O1243" s="104"/>
      <c r="P1243" s="105"/>
      <c r="Q1243"/>
    </row>
    <row r="1244" spans="1:17" ht="18" hidden="1">
      <c r="A1244" s="112">
        <v>20150700012</v>
      </c>
      <c r="B1244" s="113">
        <f>VLOOKUP(A:A,[2]振替CD変換!B:C,2,FALSE)</f>
        <v>20150700012</v>
      </c>
      <c r="C1244" s="112" t="s">
        <v>1488</v>
      </c>
      <c r="D1244" s="112" t="s">
        <v>945</v>
      </c>
      <c r="E1244" s="112" t="s">
        <v>946</v>
      </c>
      <c r="F1244" s="112" t="s">
        <v>927</v>
      </c>
      <c r="G1244" s="114">
        <v>112280</v>
      </c>
      <c r="H1244" s="94" t="s">
        <v>905</v>
      </c>
      <c r="I1244" s="94">
        <v>52</v>
      </c>
      <c r="J1244" s="94" t="s">
        <v>889</v>
      </c>
      <c r="K1244" s="94" t="s">
        <v>889</v>
      </c>
      <c r="L1244" s="94">
        <f>VLOOKUP(A:A,[2]資材単価マスタ202505!C:F,4,FALSE)</f>
        <v>8</v>
      </c>
      <c r="M1244" s="115">
        <f t="shared" si="19"/>
        <v>898240</v>
      </c>
      <c r="O1244" s="104"/>
      <c r="P1244" s="105"/>
      <c r="Q1244"/>
    </row>
    <row r="1245" spans="1:17" ht="18" hidden="1">
      <c r="A1245" s="112">
        <v>20151000068</v>
      </c>
      <c r="B1245" s="113">
        <f>VLOOKUP(A:A,[2]振替CD変換!B:C,2,FALSE)</f>
        <v>20151000068</v>
      </c>
      <c r="C1245" s="112" t="s">
        <v>1488</v>
      </c>
      <c r="D1245" s="112" t="s">
        <v>1609</v>
      </c>
      <c r="E1245" s="112" t="s">
        <v>882</v>
      </c>
      <c r="F1245" s="112" t="s">
        <v>900</v>
      </c>
      <c r="G1245" s="114">
        <v>562</v>
      </c>
      <c r="H1245" s="94" t="s">
        <v>905</v>
      </c>
      <c r="I1245" s="94">
        <v>52</v>
      </c>
      <c r="J1245" s="94" t="s">
        <v>889</v>
      </c>
      <c r="K1245" s="94" t="s">
        <v>889</v>
      </c>
      <c r="L1245" s="94">
        <f>VLOOKUP(A:A,[2]資材単価マスタ202505!C:F,4,FALSE)</f>
        <v>11.5</v>
      </c>
      <c r="M1245" s="115">
        <f t="shared" si="19"/>
        <v>6463</v>
      </c>
      <c r="O1245" s="104"/>
      <c r="P1245" s="105"/>
      <c r="Q1245"/>
    </row>
    <row r="1246" spans="1:17" ht="18" hidden="1">
      <c r="A1246" s="112">
        <v>20151000069</v>
      </c>
      <c r="B1246" s="113">
        <f>VLOOKUP(A:A,[2]振替CD変換!B:C,2,FALSE)</f>
        <v>20151000069</v>
      </c>
      <c r="C1246" s="112" t="s">
        <v>1488</v>
      </c>
      <c r="D1246" s="112" t="s">
        <v>1610</v>
      </c>
      <c r="E1246" s="112" t="s">
        <v>882</v>
      </c>
      <c r="F1246" s="112" t="s">
        <v>900</v>
      </c>
      <c r="G1246" s="114">
        <v>1703</v>
      </c>
      <c r="H1246" s="94" t="s">
        <v>905</v>
      </c>
      <c r="I1246" s="94">
        <v>52</v>
      </c>
      <c r="J1246" s="94" t="s">
        <v>889</v>
      </c>
      <c r="K1246" s="94" t="s">
        <v>889</v>
      </c>
      <c r="L1246" s="94">
        <f>VLOOKUP(A:A,[2]資材単価マスタ202505!C:F,4,FALSE)</f>
        <v>29</v>
      </c>
      <c r="M1246" s="115">
        <f t="shared" si="19"/>
        <v>49387</v>
      </c>
      <c r="O1246" s="104"/>
      <c r="P1246" s="105"/>
      <c r="Q1246"/>
    </row>
    <row r="1247" spans="1:17" ht="18" hidden="1">
      <c r="A1247" s="112">
        <v>20160500004</v>
      </c>
      <c r="B1247" s="113">
        <f>VLOOKUP(A:A,[2]振替CD変換!B:C,2,FALSE)</f>
        <v>20160500004</v>
      </c>
      <c r="C1247" s="112" t="s">
        <v>1488</v>
      </c>
      <c r="D1247" s="112" t="s">
        <v>1611</v>
      </c>
      <c r="E1247" s="112" t="s">
        <v>882</v>
      </c>
      <c r="F1247" s="112" t="s">
        <v>1065</v>
      </c>
      <c r="G1247" s="114">
        <v>51</v>
      </c>
      <c r="H1247" s="94" t="s">
        <v>905</v>
      </c>
      <c r="I1247" s="94">
        <v>52</v>
      </c>
      <c r="J1247" s="94" t="s">
        <v>889</v>
      </c>
      <c r="K1247" s="94" t="s">
        <v>889</v>
      </c>
      <c r="L1247" s="94">
        <f>VLOOKUP(A:A,[2]資材単価マスタ202505!C:F,4,FALSE)</f>
        <v>3600</v>
      </c>
      <c r="M1247" s="115">
        <f t="shared" si="19"/>
        <v>183600</v>
      </c>
      <c r="O1247" s="104"/>
      <c r="P1247" s="105"/>
      <c r="Q1247"/>
    </row>
    <row r="1248" spans="1:17" ht="18" hidden="1">
      <c r="A1248" s="112">
        <v>20160600011</v>
      </c>
      <c r="B1248" s="113">
        <f>VLOOKUP(A:A,[2]振替CD変換!B:C,2,FALSE)</f>
        <v>20160600011</v>
      </c>
      <c r="C1248" s="112" t="s">
        <v>1488</v>
      </c>
      <c r="D1248" s="112" t="s">
        <v>1612</v>
      </c>
      <c r="E1248" s="112" t="s">
        <v>882</v>
      </c>
      <c r="F1248" s="112" t="s">
        <v>934</v>
      </c>
      <c r="G1248" s="114">
        <v>948</v>
      </c>
      <c r="H1248" s="94" t="s">
        <v>905</v>
      </c>
      <c r="I1248" s="94">
        <v>52</v>
      </c>
      <c r="J1248" s="94" t="s">
        <v>889</v>
      </c>
      <c r="K1248" s="94" t="s">
        <v>889</v>
      </c>
      <c r="L1248" s="94">
        <f>VLOOKUP(A:A,[2]資材単価マスタ202505!C:F,4,FALSE)</f>
        <v>21</v>
      </c>
      <c r="M1248" s="115">
        <f t="shared" si="19"/>
        <v>19908</v>
      </c>
      <c r="O1248" s="104"/>
      <c r="P1248" s="105"/>
      <c r="Q1248"/>
    </row>
    <row r="1249" spans="1:17" ht="18" hidden="1">
      <c r="A1249" s="112">
        <v>20160600023</v>
      </c>
      <c r="B1249" s="113">
        <f>VLOOKUP(A:A,[2]振替CD変換!B:C,2,FALSE)</f>
        <v>20160600023</v>
      </c>
      <c r="C1249" s="112" t="s">
        <v>1488</v>
      </c>
      <c r="D1249" s="112" t="s">
        <v>1613</v>
      </c>
      <c r="E1249" s="112" t="s">
        <v>882</v>
      </c>
      <c r="F1249" s="112" t="s">
        <v>907</v>
      </c>
      <c r="G1249" s="114">
        <v>5708</v>
      </c>
      <c r="H1249" s="94" t="s">
        <v>905</v>
      </c>
      <c r="I1249" s="94">
        <v>52</v>
      </c>
      <c r="J1249" s="94" t="s">
        <v>889</v>
      </c>
      <c r="K1249" s="94" t="s">
        <v>889</v>
      </c>
      <c r="L1249" s="94">
        <f>VLOOKUP(A:A,[2]資材単価マスタ202505!C:F,4,FALSE)</f>
        <v>12</v>
      </c>
      <c r="M1249" s="115">
        <f t="shared" si="19"/>
        <v>68496</v>
      </c>
      <c r="O1249" s="104"/>
      <c r="P1249" s="105"/>
      <c r="Q1249"/>
    </row>
    <row r="1250" spans="1:17" ht="18" hidden="1">
      <c r="A1250" s="112">
        <v>20160700053</v>
      </c>
      <c r="B1250" s="113">
        <f>VLOOKUP(A:A,[2]振替CD変換!B:C,2,FALSE)</f>
        <v>20160700053</v>
      </c>
      <c r="C1250" s="112" t="s">
        <v>1488</v>
      </c>
      <c r="D1250" s="112" t="s">
        <v>1614</v>
      </c>
      <c r="E1250" s="112" t="s">
        <v>882</v>
      </c>
      <c r="F1250" s="112" t="s">
        <v>934</v>
      </c>
      <c r="G1250" s="114">
        <v>287</v>
      </c>
      <c r="H1250" s="94" t="s">
        <v>905</v>
      </c>
      <c r="I1250" s="94">
        <v>52</v>
      </c>
      <c r="J1250" s="94" t="s">
        <v>889</v>
      </c>
      <c r="K1250" s="94" t="s">
        <v>889</v>
      </c>
      <c r="L1250" s="94">
        <f>VLOOKUP(A:A,[2]資材単価マスタ202505!C:F,4,FALSE)</f>
        <v>68</v>
      </c>
      <c r="M1250" s="115">
        <f t="shared" si="19"/>
        <v>19516</v>
      </c>
      <c r="O1250" s="104"/>
      <c r="P1250" s="105"/>
      <c r="Q1250"/>
    </row>
    <row r="1251" spans="1:17" ht="18" hidden="1">
      <c r="A1251" s="112">
        <v>20160700062</v>
      </c>
      <c r="B1251" s="113">
        <f>VLOOKUP(A:A,[2]振替CD変換!B:C,2,FALSE)</f>
        <v>20160700062</v>
      </c>
      <c r="C1251" s="112" t="s">
        <v>1488</v>
      </c>
      <c r="D1251" s="112" t="s">
        <v>1615</v>
      </c>
      <c r="E1251" s="112" t="s">
        <v>882</v>
      </c>
      <c r="F1251" s="112" t="s">
        <v>934</v>
      </c>
      <c r="G1251" s="114">
        <v>67</v>
      </c>
      <c r="H1251" s="94" t="s">
        <v>905</v>
      </c>
      <c r="I1251" s="94">
        <v>52</v>
      </c>
      <c r="J1251" s="94" t="s">
        <v>889</v>
      </c>
      <c r="K1251" s="94" t="s">
        <v>889</v>
      </c>
      <c r="L1251" s="94">
        <f>VLOOKUP(A:A,[2]資材単価マスタ202505!C:F,4,FALSE)</f>
        <v>113</v>
      </c>
      <c r="M1251" s="115">
        <f t="shared" si="19"/>
        <v>7571</v>
      </c>
      <c r="O1251" s="104"/>
      <c r="P1251" s="105"/>
      <c r="Q1251"/>
    </row>
    <row r="1252" spans="1:17" ht="18" hidden="1">
      <c r="A1252" s="112">
        <v>20160700064</v>
      </c>
      <c r="B1252" s="113">
        <f>VLOOKUP(A:A,[2]振替CD変換!B:C,2,FALSE)</f>
        <v>20160700064</v>
      </c>
      <c r="C1252" s="112" t="s">
        <v>1488</v>
      </c>
      <c r="D1252" s="112" t="s">
        <v>1616</v>
      </c>
      <c r="E1252" s="112" t="s">
        <v>882</v>
      </c>
      <c r="F1252" s="112" t="s">
        <v>934</v>
      </c>
      <c r="G1252" s="114">
        <v>132</v>
      </c>
      <c r="H1252" s="94" t="s">
        <v>905</v>
      </c>
      <c r="I1252" s="94">
        <v>52</v>
      </c>
      <c r="J1252" s="94" t="s">
        <v>889</v>
      </c>
      <c r="K1252" s="94" t="s">
        <v>889</v>
      </c>
      <c r="L1252" s="94">
        <f>VLOOKUP(A:A,[2]資材単価マスタ202505!C:F,4,FALSE)</f>
        <v>93.294444444444451</v>
      </c>
      <c r="M1252" s="115">
        <f t="shared" si="19"/>
        <v>12314.866666666667</v>
      </c>
      <c r="O1252" s="104"/>
      <c r="P1252" s="105"/>
      <c r="Q1252"/>
    </row>
    <row r="1253" spans="1:17" ht="18" hidden="1">
      <c r="A1253" s="112">
        <v>20160800001</v>
      </c>
      <c r="B1253" s="113">
        <f>VLOOKUP(A:A,[2]振替CD変換!B:C,2,FALSE)</f>
        <v>20160800001</v>
      </c>
      <c r="C1253" s="112" t="s">
        <v>1488</v>
      </c>
      <c r="D1253" s="112" t="s">
        <v>141</v>
      </c>
      <c r="E1253" s="112" t="s">
        <v>906</v>
      </c>
      <c r="F1253" s="112" t="s">
        <v>900</v>
      </c>
      <c r="G1253" s="114">
        <v>2964</v>
      </c>
      <c r="H1253" s="94" t="s">
        <v>905</v>
      </c>
      <c r="I1253" s="94">
        <v>52</v>
      </c>
      <c r="J1253" s="94" t="s">
        <v>889</v>
      </c>
      <c r="K1253" s="94" t="s">
        <v>889</v>
      </c>
      <c r="L1253" s="94">
        <f>VLOOKUP(A:A,[2]資材単価マスタ202505!C:F,4,FALSE)</f>
        <v>125</v>
      </c>
      <c r="M1253" s="115">
        <f t="shared" si="19"/>
        <v>370500</v>
      </c>
      <c r="O1253" s="104"/>
      <c r="P1253" s="105"/>
      <c r="Q1253"/>
    </row>
    <row r="1254" spans="1:17" ht="18" hidden="1">
      <c r="A1254" s="112">
        <v>20160900019</v>
      </c>
      <c r="B1254" s="113">
        <f>VLOOKUP(A:A,[2]振替CD変換!B:C,2,FALSE)</f>
        <v>20160900019</v>
      </c>
      <c r="C1254" s="112" t="s">
        <v>1488</v>
      </c>
      <c r="D1254" s="112" t="s">
        <v>1617</v>
      </c>
      <c r="E1254" s="112" t="s">
        <v>882</v>
      </c>
      <c r="F1254" s="112" t="s">
        <v>934</v>
      </c>
      <c r="G1254" s="114">
        <v>3100</v>
      </c>
      <c r="H1254" s="94" t="s">
        <v>905</v>
      </c>
      <c r="I1254" s="94">
        <v>52</v>
      </c>
      <c r="J1254" s="94" t="s">
        <v>889</v>
      </c>
      <c r="K1254" s="94" t="s">
        <v>889</v>
      </c>
      <c r="L1254" s="94">
        <f>VLOOKUP(A:A,[2]資材単価マスタ202505!C:F,4,FALSE)</f>
        <v>7.9</v>
      </c>
      <c r="M1254" s="115">
        <f t="shared" si="19"/>
        <v>24490</v>
      </c>
      <c r="O1254" s="104"/>
      <c r="P1254" s="105"/>
      <c r="Q1254"/>
    </row>
    <row r="1255" spans="1:17" ht="18" hidden="1">
      <c r="A1255" s="112">
        <v>20160900020</v>
      </c>
      <c r="B1255" s="113">
        <f>VLOOKUP(A:A,[2]振替CD変換!B:C,2,FALSE)</f>
        <v>20160900020</v>
      </c>
      <c r="C1255" s="112" t="s">
        <v>1488</v>
      </c>
      <c r="D1255" s="112" t="s">
        <v>1618</v>
      </c>
      <c r="E1255" s="112" t="s">
        <v>882</v>
      </c>
      <c r="F1255" s="112" t="s">
        <v>934</v>
      </c>
      <c r="G1255" s="114">
        <v>2925</v>
      </c>
      <c r="H1255" s="94" t="s">
        <v>905</v>
      </c>
      <c r="I1255" s="94">
        <v>52</v>
      </c>
      <c r="J1255" s="94" t="s">
        <v>889</v>
      </c>
      <c r="K1255" s="94" t="s">
        <v>889</v>
      </c>
      <c r="L1255" s="94">
        <f>VLOOKUP(A:A,[2]資材単価マスタ202505!C:F,4,FALSE)</f>
        <v>60.535004667288973</v>
      </c>
      <c r="M1255" s="115">
        <f t="shared" si="19"/>
        <v>177064.88865182025</v>
      </c>
      <c r="O1255" s="104"/>
      <c r="P1255" s="105"/>
      <c r="Q1255"/>
    </row>
    <row r="1256" spans="1:17" ht="18" hidden="1">
      <c r="A1256" s="112">
        <v>20161000027</v>
      </c>
      <c r="B1256" s="113">
        <f>VLOOKUP(A:A,[2]振替CD変換!B:C,2,FALSE)</f>
        <v>20161000027</v>
      </c>
      <c r="C1256" s="112" t="s">
        <v>1488</v>
      </c>
      <c r="D1256" s="112" t="s">
        <v>1619</v>
      </c>
      <c r="E1256" s="112" t="s">
        <v>882</v>
      </c>
      <c r="F1256" s="112" t="s">
        <v>934</v>
      </c>
      <c r="G1256" s="114">
        <v>142</v>
      </c>
      <c r="H1256" s="94" t="s">
        <v>905</v>
      </c>
      <c r="I1256" s="94">
        <v>52</v>
      </c>
      <c r="J1256" s="94" t="s">
        <v>889</v>
      </c>
      <c r="K1256" s="94" t="s">
        <v>889</v>
      </c>
      <c r="L1256" s="94">
        <f>VLOOKUP(A:A,[2]資材単価マスタ202505!C:F,4,FALSE)</f>
        <v>26.3</v>
      </c>
      <c r="M1256" s="115">
        <f t="shared" si="19"/>
        <v>3734.6</v>
      </c>
      <c r="O1256" s="104"/>
      <c r="P1256" s="105"/>
      <c r="Q1256"/>
    </row>
    <row r="1257" spans="1:17" ht="18" hidden="1">
      <c r="A1257" s="112">
        <v>20161000029</v>
      </c>
      <c r="B1257" s="113">
        <f>VLOOKUP(A:A,[2]振替CD変換!B:C,2,FALSE)</f>
        <v>20161000029</v>
      </c>
      <c r="C1257" s="112" t="s">
        <v>1488</v>
      </c>
      <c r="D1257" s="112" t="s">
        <v>1620</v>
      </c>
      <c r="E1257" s="112" t="s">
        <v>882</v>
      </c>
      <c r="F1257" s="112" t="s">
        <v>900</v>
      </c>
      <c r="G1257" s="114">
        <v>1026</v>
      </c>
      <c r="H1257" s="94" t="s">
        <v>905</v>
      </c>
      <c r="I1257" s="94">
        <v>52</v>
      </c>
      <c r="J1257" s="94" t="s">
        <v>889</v>
      </c>
      <c r="K1257" s="94" t="s">
        <v>889</v>
      </c>
      <c r="L1257" s="94">
        <f>VLOOKUP(A:A,[2]資材単価マスタ202505!C:F,4,FALSE)</f>
        <v>27.5</v>
      </c>
      <c r="M1257" s="115">
        <f t="shared" si="19"/>
        <v>28215</v>
      </c>
      <c r="O1257" s="104"/>
      <c r="P1257" s="105"/>
      <c r="Q1257"/>
    </row>
    <row r="1258" spans="1:17" ht="18" hidden="1">
      <c r="A1258" s="112">
        <v>20161000030</v>
      </c>
      <c r="B1258" s="113">
        <f>VLOOKUP(A:A,[2]振替CD変換!B:C,2,FALSE)</f>
        <v>20161000030</v>
      </c>
      <c r="C1258" s="112" t="s">
        <v>1488</v>
      </c>
      <c r="D1258" s="112" t="s">
        <v>1621</v>
      </c>
      <c r="E1258" s="112" t="s">
        <v>882</v>
      </c>
      <c r="F1258" s="112" t="s">
        <v>934</v>
      </c>
      <c r="G1258" s="114">
        <v>648</v>
      </c>
      <c r="H1258" s="94" t="s">
        <v>905</v>
      </c>
      <c r="I1258" s="94">
        <v>52</v>
      </c>
      <c r="J1258" s="94" t="s">
        <v>889</v>
      </c>
      <c r="K1258" s="94" t="s">
        <v>889</v>
      </c>
      <c r="L1258" s="94">
        <f>VLOOKUP(A:A,[2]資材単価マスタ202505!C:F,4,FALSE)</f>
        <v>40.5</v>
      </c>
      <c r="M1258" s="115">
        <f t="shared" si="19"/>
        <v>26244</v>
      </c>
      <c r="O1258" s="104"/>
      <c r="P1258" s="105"/>
      <c r="Q1258"/>
    </row>
    <row r="1259" spans="1:17" ht="18" hidden="1">
      <c r="A1259" s="112">
        <v>20161000033</v>
      </c>
      <c r="B1259" s="113">
        <f>VLOOKUP(A:A,[2]振替CD変換!B:C,2,FALSE)</f>
        <v>20161000033</v>
      </c>
      <c r="C1259" s="112" t="s">
        <v>1488</v>
      </c>
      <c r="D1259" s="112" t="s">
        <v>1622</v>
      </c>
      <c r="E1259" s="112" t="s">
        <v>1623</v>
      </c>
      <c r="F1259" s="112" t="s">
        <v>934</v>
      </c>
      <c r="G1259" s="114">
        <v>42</v>
      </c>
      <c r="H1259" s="94" t="s">
        <v>905</v>
      </c>
      <c r="I1259" s="94">
        <v>52</v>
      </c>
      <c r="J1259" s="94" t="s">
        <v>889</v>
      </c>
      <c r="K1259" s="94" t="s">
        <v>889</v>
      </c>
      <c r="L1259" s="94">
        <f>VLOOKUP(A:A,[2]資材単価マスタ202505!C:F,4,FALSE)</f>
        <v>124.7</v>
      </c>
      <c r="M1259" s="115">
        <f t="shared" si="19"/>
        <v>5237.4000000000005</v>
      </c>
      <c r="O1259" s="104"/>
      <c r="P1259" s="105"/>
      <c r="Q1259"/>
    </row>
    <row r="1260" spans="1:17" ht="18" hidden="1">
      <c r="A1260" s="112">
        <v>20161000036</v>
      </c>
      <c r="B1260" s="113">
        <f>VLOOKUP(A:A,[2]振替CD変換!B:C,2,FALSE)</f>
        <v>20161000036</v>
      </c>
      <c r="C1260" s="112" t="s">
        <v>1488</v>
      </c>
      <c r="D1260" s="112" t="s">
        <v>1624</v>
      </c>
      <c r="E1260" s="112" t="s">
        <v>1623</v>
      </c>
      <c r="F1260" s="112" t="s">
        <v>934</v>
      </c>
      <c r="G1260" s="114">
        <v>36</v>
      </c>
      <c r="H1260" s="94" t="s">
        <v>905</v>
      </c>
      <c r="I1260" s="94">
        <v>52</v>
      </c>
      <c r="J1260" s="94" t="s">
        <v>889</v>
      </c>
      <c r="K1260" s="94" t="s">
        <v>889</v>
      </c>
      <c r="L1260" s="94">
        <f>VLOOKUP(A:A,[2]資材単価マスタ202505!C:F,4,FALSE)</f>
        <v>110.3</v>
      </c>
      <c r="M1260" s="115">
        <f t="shared" si="19"/>
        <v>3970.7999999999997</v>
      </c>
      <c r="O1260" s="104"/>
      <c r="P1260" s="105"/>
      <c r="Q1260"/>
    </row>
    <row r="1261" spans="1:17" ht="18" hidden="1">
      <c r="A1261" s="112">
        <v>20170100028</v>
      </c>
      <c r="B1261" s="113">
        <f>VLOOKUP(A:A,[2]振替CD変換!B:C,2,FALSE)</f>
        <v>20170100028</v>
      </c>
      <c r="C1261" s="112" t="s">
        <v>1488</v>
      </c>
      <c r="D1261" s="112" t="s">
        <v>1625</v>
      </c>
      <c r="E1261" s="112" t="s">
        <v>882</v>
      </c>
      <c r="F1261" s="112" t="s">
        <v>934</v>
      </c>
      <c r="G1261" s="114">
        <v>57</v>
      </c>
      <c r="H1261" s="94" t="s">
        <v>905</v>
      </c>
      <c r="I1261" s="94">
        <v>52</v>
      </c>
      <c r="J1261" s="94" t="s">
        <v>889</v>
      </c>
      <c r="K1261" s="94" t="s">
        <v>889</v>
      </c>
      <c r="L1261" s="94">
        <f>VLOOKUP(A:A,[2]資材単価マスタ202505!C:F,4,FALSE)</f>
        <v>160</v>
      </c>
      <c r="M1261" s="115">
        <f t="shared" si="19"/>
        <v>9120</v>
      </c>
      <c r="O1261" s="104"/>
      <c r="P1261" s="105"/>
      <c r="Q1261"/>
    </row>
    <row r="1262" spans="1:17" ht="18" hidden="1">
      <c r="A1262" s="112">
        <v>20170100029</v>
      </c>
      <c r="B1262" s="113">
        <f>VLOOKUP(A:A,[2]振替CD変換!B:C,2,FALSE)</f>
        <v>20170100029</v>
      </c>
      <c r="C1262" s="112" t="s">
        <v>1488</v>
      </c>
      <c r="D1262" s="112" t="s">
        <v>1626</v>
      </c>
      <c r="E1262" s="112" t="s">
        <v>882</v>
      </c>
      <c r="F1262" s="112" t="s">
        <v>934</v>
      </c>
      <c r="G1262" s="114">
        <v>34</v>
      </c>
      <c r="H1262" s="94" t="s">
        <v>905</v>
      </c>
      <c r="I1262" s="94">
        <v>52</v>
      </c>
      <c r="J1262" s="94" t="s">
        <v>889</v>
      </c>
      <c r="K1262" s="94" t="s">
        <v>889</v>
      </c>
      <c r="L1262" s="94">
        <f>VLOOKUP(A:A,[2]資材単価マスタ202505!C:F,4,FALSE)</f>
        <v>140</v>
      </c>
      <c r="M1262" s="115">
        <f t="shared" si="19"/>
        <v>4760</v>
      </c>
      <c r="O1262" s="104"/>
      <c r="P1262" s="105"/>
      <c r="Q1262"/>
    </row>
    <row r="1263" spans="1:17" ht="18" hidden="1">
      <c r="A1263" s="112">
        <v>20170100030</v>
      </c>
      <c r="B1263" s="113">
        <f>VLOOKUP(A:A,[2]振替CD変換!B:C,2,FALSE)</f>
        <v>20170100030</v>
      </c>
      <c r="C1263" s="112" t="s">
        <v>1488</v>
      </c>
      <c r="D1263" s="112" t="s">
        <v>1627</v>
      </c>
      <c r="E1263" s="112" t="s">
        <v>882</v>
      </c>
      <c r="F1263" s="112" t="s">
        <v>1065</v>
      </c>
      <c r="G1263" s="114">
        <v>59</v>
      </c>
      <c r="H1263" s="94" t="s">
        <v>905</v>
      </c>
      <c r="I1263" s="94">
        <v>52</v>
      </c>
      <c r="J1263" s="94" t="s">
        <v>889</v>
      </c>
      <c r="K1263" s="94" t="s">
        <v>889</v>
      </c>
      <c r="L1263" s="94">
        <f>VLOOKUP(A:A,[2]資材単価マスタ202505!C:F,4,FALSE)</f>
        <v>2110</v>
      </c>
      <c r="M1263" s="115">
        <f t="shared" si="19"/>
        <v>124490</v>
      </c>
      <c r="O1263" s="104"/>
      <c r="P1263" s="105"/>
      <c r="Q1263"/>
    </row>
    <row r="1264" spans="1:17" ht="18" hidden="1">
      <c r="A1264" s="112">
        <v>20170300033</v>
      </c>
      <c r="B1264" s="113">
        <f>VLOOKUP(A:A,[2]振替CD変換!B:C,2,FALSE)</f>
        <v>20170300033</v>
      </c>
      <c r="C1264" s="112" t="s">
        <v>1488</v>
      </c>
      <c r="D1264" s="112" t="s">
        <v>142</v>
      </c>
      <c r="E1264" s="112" t="s">
        <v>882</v>
      </c>
      <c r="F1264" s="112" t="s">
        <v>927</v>
      </c>
      <c r="G1264" s="114">
        <v>670</v>
      </c>
      <c r="H1264" s="94" t="s">
        <v>905</v>
      </c>
      <c r="I1264" s="94">
        <v>52</v>
      </c>
      <c r="J1264" s="94" t="s">
        <v>889</v>
      </c>
      <c r="K1264" s="94" t="s">
        <v>889</v>
      </c>
      <c r="L1264" s="94">
        <f>VLOOKUP(A:A,[2]資材単価マスタ202505!C:F,4,FALSE)</f>
        <v>42</v>
      </c>
      <c r="M1264" s="115">
        <f t="shared" si="19"/>
        <v>28140</v>
      </c>
      <c r="O1264" s="104"/>
      <c r="P1264" s="105"/>
      <c r="Q1264"/>
    </row>
    <row r="1265" spans="1:17" ht="18" hidden="1">
      <c r="A1265" s="112">
        <v>20170400012</v>
      </c>
      <c r="B1265" s="113">
        <f>VLOOKUP(A:A,[2]振替CD変換!B:C,2,FALSE)</f>
        <v>20170400012</v>
      </c>
      <c r="C1265" s="112" t="s">
        <v>1488</v>
      </c>
      <c r="D1265" s="112" t="s">
        <v>1628</v>
      </c>
      <c r="E1265" s="112" t="s">
        <v>882</v>
      </c>
      <c r="F1265" s="112" t="s">
        <v>927</v>
      </c>
      <c r="G1265" s="114">
        <v>2991</v>
      </c>
      <c r="H1265" s="94" t="s">
        <v>905</v>
      </c>
      <c r="I1265" s="94">
        <v>52</v>
      </c>
      <c r="J1265" s="94" t="s">
        <v>889</v>
      </c>
      <c r="K1265" s="94" t="s">
        <v>889</v>
      </c>
      <c r="L1265" s="94">
        <f>VLOOKUP(A:A,[2]資材単価マスタ202505!C:F,4,FALSE)</f>
        <v>5.3949999999999996</v>
      </c>
      <c r="M1265" s="115">
        <f t="shared" si="19"/>
        <v>16136.444999999998</v>
      </c>
      <c r="O1265" s="104"/>
      <c r="P1265" s="105"/>
      <c r="Q1265"/>
    </row>
    <row r="1266" spans="1:17" ht="18" hidden="1">
      <c r="A1266" s="112">
        <v>20170400015</v>
      </c>
      <c r="B1266" s="113">
        <f>VLOOKUP(A:A,[2]振替CD変換!B:C,2,FALSE)</f>
        <v>20170400015</v>
      </c>
      <c r="C1266" s="112" t="s">
        <v>1488</v>
      </c>
      <c r="D1266" s="112" t="s">
        <v>1629</v>
      </c>
      <c r="E1266" s="112" t="s">
        <v>882</v>
      </c>
      <c r="F1266" s="112" t="s">
        <v>934</v>
      </c>
      <c r="G1266" s="114">
        <v>17</v>
      </c>
      <c r="H1266" s="94" t="s">
        <v>905</v>
      </c>
      <c r="I1266" s="94">
        <v>52</v>
      </c>
      <c r="J1266" s="94" t="s">
        <v>889</v>
      </c>
      <c r="K1266" s="94" t="s">
        <v>889</v>
      </c>
      <c r="L1266" s="94">
        <f>VLOOKUP(A:A,[2]資材単価マスタ202505!C:F,4,FALSE)</f>
        <v>89</v>
      </c>
      <c r="M1266" s="115">
        <f t="shared" si="19"/>
        <v>1513</v>
      </c>
      <c r="O1266" s="104"/>
      <c r="P1266" s="105"/>
      <c r="Q1266"/>
    </row>
    <row r="1267" spans="1:17" ht="18" hidden="1">
      <c r="A1267" s="112">
        <v>20170600025</v>
      </c>
      <c r="B1267" s="113">
        <f>VLOOKUP(A:A,[2]振替CD変換!B:C,2,FALSE)</f>
        <v>20170600025</v>
      </c>
      <c r="C1267" s="112" t="s">
        <v>1488</v>
      </c>
      <c r="D1267" s="112" t="s">
        <v>1630</v>
      </c>
      <c r="E1267" s="112" t="s">
        <v>882</v>
      </c>
      <c r="F1267" s="112" t="s">
        <v>934</v>
      </c>
      <c r="G1267" s="114">
        <v>29</v>
      </c>
      <c r="H1267" s="94" t="s">
        <v>905</v>
      </c>
      <c r="I1267" s="94">
        <v>52</v>
      </c>
      <c r="J1267" s="94" t="s">
        <v>889</v>
      </c>
      <c r="K1267" s="94" t="s">
        <v>889</v>
      </c>
      <c r="L1267" s="94">
        <f>VLOOKUP(A:A,[2]資材単価マスタ202505!C:F,4,FALSE)</f>
        <v>31.4996632996633</v>
      </c>
      <c r="M1267" s="115">
        <f t="shared" si="19"/>
        <v>913.49023569023575</v>
      </c>
      <c r="O1267" s="104"/>
      <c r="P1267" s="105"/>
      <c r="Q1267"/>
    </row>
    <row r="1268" spans="1:17" ht="18" hidden="1">
      <c r="A1268" s="112">
        <v>20170600047</v>
      </c>
      <c r="B1268" s="113">
        <f>VLOOKUP(A:A,[2]振替CD変換!B:C,2,FALSE)</f>
        <v>20170600047</v>
      </c>
      <c r="C1268" s="112" t="s">
        <v>1488</v>
      </c>
      <c r="D1268" s="112" t="s">
        <v>951</v>
      </c>
      <c r="E1268" s="112" t="s">
        <v>952</v>
      </c>
      <c r="F1268" s="112" t="s">
        <v>927</v>
      </c>
      <c r="G1268" s="114">
        <v>5410</v>
      </c>
      <c r="H1268" s="94" t="s">
        <v>905</v>
      </c>
      <c r="I1268" s="94">
        <v>52</v>
      </c>
      <c r="J1268" s="94" t="s">
        <v>889</v>
      </c>
      <c r="K1268" s="94" t="s">
        <v>889</v>
      </c>
      <c r="L1268" s="94">
        <f>VLOOKUP(A:A,[2]資材単価マスタ202505!C:F,4,FALSE)</f>
        <v>10.3</v>
      </c>
      <c r="M1268" s="115">
        <f t="shared" si="19"/>
        <v>55723.000000000007</v>
      </c>
      <c r="O1268" s="104"/>
      <c r="P1268" s="105"/>
      <c r="Q1268"/>
    </row>
    <row r="1269" spans="1:17" ht="18" hidden="1">
      <c r="A1269" s="112">
        <v>20170700031</v>
      </c>
      <c r="B1269" s="113">
        <f>VLOOKUP(A:A,[2]振替CD変換!B:C,2,FALSE)</f>
        <v>20170700031</v>
      </c>
      <c r="C1269" s="112" t="s">
        <v>1488</v>
      </c>
      <c r="D1269" s="112" t="s">
        <v>1631</v>
      </c>
      <c r="E1269" s="112" t="s">
        <v>882</v>
      </c>
      <c r="F1269" s="112" t="s">
        <v>900</v>
      </c>
      <c r="G1269" s="114">
        <v>3031</v>
      </c>
      <c r="H1269" s="94" t="s">
        <v>905</v>
      </c>
      <c r="I1269" s="94">
        <v>52</v>
      </c>
      <c r="J1269" s="94" t="s">
        <v>889</v>
      </c>
      <c r="K1269" s="94" t="s">
        <v>889</v>
      </c>
      <c r="L1269" s="94">
        <f>VLOOKUP(A:A,[2]資材単価マスタ202505!C:F,4,FALSE)</f>
        <v>35</v>
      </c>
      <c r="M1269" s="115">
        <f t="shared" si="19"/>
        <v>106085</v>
      </c>
      <c r="O1269" s="104"/>
      <c r="P1269" s="105"/>
      <c r="Q1269"/>
    </row>
    <row r="1270" spans="1:17" ht="18" hidden="1">
      <c r="A1270" s="112">
        <v>20170700047</v>
      </c>
      <c r="B1270" s="113">
        <f>VLOOKUP(A:A,[2]振替CD変換!B:C,2,FALSE)</f>
        <v>20170700047</v>
      </c>
      <c r="C1270" s="112" t="s">
        <v>1488</v>
      </c>
      <c r="D1270" s="112" t="s">
        <v>1632</v>
      </c>
      <c r="E1270" s="112" t="s">
        <v>882</v>
      </c>
      <c r="F1270" s="112" t="s">
        <v>934</v>
      </c>
      <c r="G1270" s="114">
        <v>794</v>
      </c>
      <c r="H1270" s="94" t="s">
        <v>905</v>
      </c>
      <c r="I1270" s="94">
        <v>52</v>
      </c>
      <c r="J1270" s="94" t="s">
        <v>889</v>
      </c>
      <c r="K1270" s="94" t="s">
        <v>889</v>
      </c>
      <c r="L1270" s="94">
        <f>VLOOKUP(A:A,[2]資材単価マスタ202505!C:F,4,FALSE)</f>
        <v>5.809476309226933</v>
      </c>
      <c r="M1270" s="115">
        <f t="shared" si="19"/>
        <v>4612.724189526185</v>
      </c>
      <c r="O1270" s="104"/>
      <c r="P1270" s="105"/>
      <c r="Q1270"/>
    </row>
    <row r="1271" spans="1:17" ht="18" hidden="1">
      <c r="A1271" s="112">
        <v>20170700060</v>
      </c>
      <c r="B1271" s="113">
        <f>VLOOKUP(A:A,[2]振替CD変換!B:C,2,FALSE)</f>
        <v>20170700060</v>
      </c>
      <c r="C1271" s="112" t="s">
        <v>1488</v>
      </c>
      <c r="D1271" s="112" t="s">
        <v>1633</v>
      </c>
      <c r="E1271" s="112" t="s">
        <v>882</v>
      </c>
      <c r="F1271" s="112" t="s">
        <v>934</v>
      </c>
      <c r="G1271" s="114">
        <v>1072</v>
      </c>
      <c r="H1271" s="94" t="s">
        <v>905</v>
      </c>
      <c r="I1271" s="94">
        <v>52</v>
      </c>
      <c r="J1271" s="94" t="s">
        <v>889</v>
      </c>
      <c r="K1271" s="94" t="s">
        <v>889</v>
      </c>
      <c r="L1271" s="94">
        <f>VLOOKUP(A:A,[2]資材単価マスタ202505!C:F,4,FALSE)</f>
        <v>12.66</v>
      </c>
      <c r="M1271" s="115">
        <f t="shared" si="19"/>
        <v>13571.52</v>
      </c>
      <c r="O1271" s="104"/>
      <c r="P1271" s="105"/>
      <c r="Q1271"/>
    </row>
    <row r="1272" spans="1:17" ht="18" hidden="1">
      <c r="A1272" s="112">
        <v>20170700061</v>
      </c>
      <c r="B1272" s="113">
        <f>VLOOKUP(A:A,[2]振替CD変換!B:C,2,FALSE)</f>
        <v>20170700061</v>
      </c>
      <c r="C1272" s="112" t="s">
        <v>1488</v>
      </c>
      <c r="D1272" s="112" t="s">
        <v>1634</v>
      </c>
      <c r="E1272" s="112" t="s">
        <v>882</v>
      </c>
      <c r="F1272" s="112" t="s">
        <v>934</v>
      </c>
      <c r="G1272" s="114">
        <v>2143</v>
      </c>
      <c r="H1272" s="94" t="s">
        <v>905</v>
      </c>
      <c r="I1272" s="94">
        <v>52</v>
      </c>
      <c r="J1272" s="94" t="s">
        <v>889</v>
      </c>
      <c r="K1272" s="94" t="s">
        <v>889</v>
      </c>
      <c r="L1272" s="94">
        <f>VLOOKUP(A:A,[2]資材単価マスタ202505!C:F,4,FALSE)</f>
        <v>11.3</v>
      </c>
      <c r="M1272" s="115">
        <f t="shared" si="19"/>
        <v>24215.9</v>
      </c>
      <c r="O1272" s="104"/>
      <c r="P1272" s="105"/>
      <c r="Q1272"/>
    </row>
    <row r="1273" spans="1:17" ht="18" hidden="1">
      <c r="A1273" s="112">
        <v>20170800024</v>
      </c>
      <c r="B1273" s="113">
        <f>VLOOKUP(A:A,[2]振替CD変換!B:C,2,FALSE)</f>
        <v>20170800024</v>
      </c>
      <c r="C1273" s="112" t="s">
        <v>1488</v>
      </c>
      <c r="D1273" s="112" t="s">
        <v>1635</v>
      </c>
      <c r="E1273" s="112" t="s">
        <v>882</v>
      </c>
      <c r="F1273" s="112" t="s">
        <v>934</v>
      </c>
      <c r="G1273" s="114">
        <v>2242</v>
      </c>
      <c r="H1273" s="94" t="s">
        <v>905</v>
      </c>
      <c r="I1273" s="94">
        <v>52</v>
      </c>
      <c r="J1273" s="94" t="s">
        <v>889</v>
      </c>
      <c r="K1273" s="94" t="s">
        <v>889</v>
      </c>
      <c r="L1273" s="94">
        <f>VLOOKUP(A:A,[2]資材単価マスタ202505!C:F,4,FALSE)</f>
        <v>19</v>
      </c>
      <c r="M1273" s="115">
        <f t="shared" si="19"/>
        <v>42598</v>
      </c>
      <c r="O1273" s="104"/>
      <c r="P1273" s="105"/>
      <c r="Q1273"/>
    </row>
    <row r="1274" spans="1:17" ht="18" hidden="1">
      <c r="A1274" s="112">
        <v>20170800036</v>
      </c>
      <c r="B1274" s="113">
        <f>VLOOKUP(A:A,[2]振替CD変換!B:C,2,FALSE)</f>
        <v>20170800036</v>
      </c>
      <c r="C1274" s="112" t="s">
        <v>1488</v>
      </c>
      <c r="D1274" s="112" t="s">
        <v>1636</v>
      </c>
      <c r="E1274" s="112" t="s">
        <v>882</v>
      </c>
      <c r="F1274" s="112" t="s">
        <v>934</v>
      </c>
      <c r="G1274" s="114">
        <v>53</v>
      </c>
      <c r="H1274" s="94" t="s">
        <v>905</v>
      </c>
      <c r="I1274" s="94">
        <v>52</v>
      </c>
      <c r="J1274" s="94" t="s">
        <v>889</v>
      </c>
      <c r="K1274" s="94" t="s">
        <v>889</v>
      </c>
      <c r="L1274" s="94">
        <f>VLOOKUP(A:A,[2]資材単価マスタ202505!C:F,4,FALSE)</f>
        <v>107</v>
      </c>
      <c r="M1274" s="115">
        <f t="shared" si="19"/>
        <v>5671</v>
      </c>
      <c r="O1274" s="104"/>
      <c r="P1274" s="105"/>
      <c r="Q1274"/>
    </row>
    <row r="1275" spans="1:17" ht="18" hidden="1">
      <c r="A1275" s="112">
        <v>20180300009</v>
      </c>
      <c r="B1275" s="113">
        <f>VLOOKUP(A:A,[2]振替CD変換!B:C,2,FALSE)</f>
        <v>20180300009</v>
      </c>
      <c r="C1275" s="112" t="s">
        <v>1488</v>
      </c>
      <c r="D1275" s="112" t="s">
        <v>953</v>
      </c>
      <c r="E1275" s="112" t="s">
        <v>954</v>
      </c>
      <c r="F1275" s="112" t="s">
        <v>900</v>
      </c>
      <c r="G1275" s="114">
        <v>61750</v>
      </c>
      <c r="H1275" s="94" t="s">
        <v>905</v>
      </c>
      <c r="I1275" s="94">
        <v>52</v>
      </c>
      <c r="J1275" s="94" t="s">
        <v>889</v>
      </c>
      <c r="K1275" s="94" t="s">
        <v>889</v>
      </c>
      <c r="L1275" s="94">
        <f>VLOOKUP(A:A,[2]資材単価マスタ202505!C:F,4,FALSE)</f>
        <v>44.7</v>
      </c>
      <c r="M1275" s="115">
        <f t="shared" si="19"/>
        <v>2760225</v>
      </c>
      <c r="O1275" s="104"/>
      <c r="P1275" s="105"/>
      <c r="Q1275"/>
    </row>
    <row r="1276" spans="1:17" ht="18" hidden="1">
      <c r="A1276" s="112">
        <v>20180300010</v>
      </c>
      <c r="B1276" s="113">
        <f>VLOOKUP(A:A,[2]振替CD変換!B:C,2,FALSE)</f>
        <v>20180300010</v>
      </c>
      <c r="C1276" s="112" t="s">
        <v>1488</v>
      </c>
      <c r="D1276" s="112" t="s">
        <v>151</v>
      </c>
      <c r="E1276" s="112" t="s">
        <v>954</v>
      </c>
      <c r="F1276" s="112" t="s">
        <v>900</v>
      </c>
      <c r="G1276" s="114">
        <v>54150</v>
      </c>
      <c r="H1276" s="94" t="s">
        <v>905</v>
      </c>
      <c r="I1276" s="94">
        <v>52</v>
      </c>
      <c r="J1276" s="94" t="s">
        <v>889</v>
      </c>
      <c r="K1276" s="94" t="s">
        <v>889</v>
      </c>
      <c r="L1276" s="94">
        <f>VLOOKUP(A:A,[2]資材単価マスタ202505!C:F,4,FALSE)</f>
        <v>44.7</v>
      </c>
      <c r="M1276" s="115">
        <f t="shared" si="19"/>
        <v>2420505</v>
      </c>
      <c r="O1276" s="104"/>
      <c r="P1276" s="105"/>
      <c r="Q1276"/>
    </row>
    <row r="1277" spans="1:17" ht="18" hidden="1">
      <c r="A1277" s="112">
        <v>20180300011</v>
      </c>
      <c r="B1277" s="113">
        <f>VLOOKUP(A:A,[2]振替CD変換!B:C,2,FALSE)</f>
        <v>20180300011</v>
      </c>
      <c r="C1277" s="112" t="s">
        <v>1488</v>
      </c>
      <c r="D1277" s="112" t="s">
        <v>955</v>
      </c>
      <c r="E1277" s="112" t="s">
        <v>954</v>
      </c>
      <c r="F1277" s="112" t="s">
        <v>900</v>
      </c>
      <c r="G1277" s="114">
        <v>26600</v>
      </c>
      <c r="H1277" s="94" t="s">
        <v>905</v>
      </c>
      <c r="I1277" s="94">
        <v>52</v>
      </c>
      <c r="J1277" s="94" t="s">
        <v>889</v>
      </c>
      <c r="K1277" s="94" t="s">
        <v>889</v>
      </c>
      <c r="L1277" s="94">
        <f>VLOOKUP(A:A,[2]資材単価マスタ202505!C:F,4,FALSE)</f>
        <v>44.7</v>
      </c>
      <c r="M1277" s="115">
        <f t="shared" si="19"/>
        <v>1189020</v>
      </c>
      <c r="O1277" s="104"/>
      <c r="P1277" s="105"/>
      <c r="Q1277"/>
    </row>
    <row r="1278" spans="1:17" ht="18" hidden="1">
      <c r="A1278" s="112">
        <v>20180300062</v>
      </c>
      <c r="B1278" s="113">
        <f>VLOOKUP(A:A,[2]振替CD変換!B:C,2,FALSE)</f>
        <v>20180300062</v>
      </c>
      <c r="C1278" s="112" t="s">
        <v>1488</v>
      </c>
      <c r="D1278" s="112" t="s">
        <v>1637</v>
      </c>
      <c r="E1278" s="112" t="s">
        <v>882</v>
      </c>
      <c r="F1278" s="112" t="s">
        <v>934</v>
      </c>
      <c r="G1278" s="114">
        <v>679</v>
      </c>
      <c r="H1278" s="94" t="s">
        <v>905</v>
      </c>
      <c r="I1278" s="94">
        <v>52</v>
      </c>
      <c r="J1278" s="94" t="s">
        <v>889</v>
      </c>
      <c r="K1278" s="94" t="s">
        <v>889</v>
      </c>
      <c r="L1278" s="94">
        <f>VLOOKUP(A:A,[2]資材単価マスタ202505!C:F,4,FALSE)</f>
        <v>48.6</v>
      </c>
      <c r="M1278" s="115">
        <f t="shared" si="19"/>
        <v>32999.4</v>
      </c>
      <c r="O1278" s="104"/>
      <c r="P1278" s="105"/>
      <c r="Q1278"/>
    </row>
    <row r="1279" spans="1:17" ht="18" hidden="1">
      <c r="A1279" s="112">
        <v>20180300063</v>
      </c>
      <c r="B1279" s="113">
        <f>VLOOKUP(A:A,[2]振替CD変換!B:C,2,FALSE)</f>
        <v>20180300063</v>
      </c>
      <c r="C1279" s="112" t="s">
        <v>1488</v>
      </c>
      <c r="D1279" s="112" t="s">
        <v>956</v>
      </c>
      <c r="E1279" s="112" t="s">
        <v>882</v>
      </c>
      <c r="F1279" s="112" t="s">
        <v>934</v>
      </c>
      <c r="G1279" s="114">
        <v>1500</v>
      </c>
      <c r="H1279" s="94" t="s">
        <v>905</v>
      </c>
      <c r="I1279" s="94">
        <v>52</v>
      </c>
      <c r="J1279" s="94" t="s">
        <v>889</v>
      </c>
      <c r="K1279" s="94" t="s">
        <v>889</v>
      </c>
      <c r="L1279" s="94">
        <f>VLOOKUP(A:A,[2]資材単価マスタ202505!C:F,4,FALSE)</f>
        <v>70.010296746514129</v>
      </c>
      <c r="M1279" s="115">
        <f t="shared" si="19"/>
        <v>105015.44511977119</v>
      </c>
      <c r="O1279" s="104"/>
      <c r="P1279" s="105"/>
      <c r="Q1279"/>
    </row>
    <row r="1280" spans="1:17" ht="18" hidden="1">
      <c r="A1280" s="112">
        <v>20180400011</v>
      </c>
      <c r="B1280" s="113">
        <f>VLOOKUP(A:A,[2]振替CD変換!B:C,2,FALSE)</f>
        <v>20180400011</v>
      </c>
      <c r="C1280" s="112" t="s">
        <v>1488</v>
      </c>
      <c r="D1280" s="112" t="s">
        <v>1638</v>
      </c>
      <c r="E1280" s="112" t="s">
        <v>882</v>
      </c>
      <c r="F1280" s="112" t="s">
        <v>934</v>
      </c>
      <c r="G1280" s="114">
        <v>26</v>
      </c>
      <c r="H1280" s="94" t="s">
        <v>905</v>
      </c>
      <c r="I1280" s="94">
        <v>52</v>
      </c>
      <c r="J1280" s="94" t="s">
        <v>889</v>
      </c>
      <c r="K1280" s="94" t="s">
        <v>889</v>
      </c>
      <c r="L1280" s="94">
        <f>VLOOKUP(A:A,[2]資材単価マスタ202505!C:F,4,FALSE)</f>
        <v>53</v>
      </c>
      <c r="M1280" s="115">
        <f t="shared" si="19"/>
        <v>1378</v>
      </c>
      <c r="O1280" s="104"/>
      <c r="P1280" s="105"/>
      <c r="Q1280"/>
    </row>
    <row r="1281" spans="1:17" ht="18" hidden="1">
      <c r="A1281" s="112">
        <v>20180700005</v>
      </c>
      <c r="B1281" s="113">
        <f>VLOOKUP(A:A,[2]振替CD変換!B:C,2,FALSE)</f>
        <v>20180700005</v>
      </c>
      <c r="C1281" s="112" t="s">
        <v>1488</v>
      </c>
      <c r="D1281" s="112" t="s">
        <v>957</v>
      </c>
      <c r="E1281" s="112" t="s">
        <v>882</v>
      </c>
      <c r="F1281" s="112" t="s">
        <v>934</v>
      </c>
      <c r="G1281" s="114">
        <v>57500</v>
      </c>
      <c r="H1281" s="94" t="s">
        <v>905</v>
      </c>
      <c r="I1281" s="94">
        <v>52</v>
      </c>
      <c r="J1281" s="94" t="s">
        <v>889</v>
      </c>
      <c r="K1281" s="94" t="s">
        <v>889</v>
      </c>
      <c r="L1281" s="94">
        <f>VLOOKUP(A:A,[2]資材単価マスタ202505!C:F,4,FALSE)</f>
        <v>0.83322923173016861</v>
      </c>
      <c r="M1281" s="115">
        <f t="shared" si="19"/>
        <v>47910.680824484698</v>
      </c>
      <c r="O1281" s="104"/>
      <c r="P1281" s="105"/>
      <c r="Q1281"/>
    </row>
    <row r="1282" spans="1:17" ht="18" hidden="1">
      <c r="A1282" s="112">
        <v>20180700076</v>
      </c>
      <c r="B1282" s="113">
        <f>VLOOKUP(A:A,[2]振替CD変換!B:C,2,FALSE)</f>
        <v>20180700076</v>
      </c>
      <c r="C1282" s="112" t="s">
        <v>1488</v>
      </c>
      <c r="D1282" s="112" t="s">
        <v>1639</v>
      </c>
      <c r="E1282" s="112" t="s">
        <v>882</v>
      </c>
      <c r="F1282" s="112" t="s">
        <v>934</v>
      </c>
      <c r="G1282" s="114">
        <v>186</v>
      </c>
      <c r="H1282" s="94" t="s">
        <v>905</v>
      </c>
      <c r="I1282" s="94">
        <v>52</v>
      </c>
      <c r="J1282" s="94" t="s">
        <v>889</v>
      </c>
      <c r="K1282" s="94" t="s">
        <v>889</v>
      </c>
      <c r="L1282" s="94">
        <f>VLOOKUP(A:A,[2]資材単価マスタ202505!C:F,4,FALSE)</f>
        <v>73.407692307692301</v>
      </c>
      <c r="M1282" s="115">
        <f t="shared" ref="M1282:M1345" si="20">G1282*L1282</f>
        <v>13653.830769230768</v>
      </c>
      <c r="O1282" s="104"/>
      <c r="P1282" s="105"/>
      <c r="Q1282"/>
    </row>
    <row r="1283" spans="1:17" ht="18" hidden="1">
      <c r="A1283" s="112">
        <v>20181000036</v>
      </c>
      <c r="B1283" s="113">
        <f>VLOOKUP(A:A,[2]振替CD変換!B:C,2,FALSE)</f>
        <v>20181000036</v>
      </c>
      <c r="C1283" s="112" t="s">
        <v>1488</v>
      </c>
      <c r="D1283" s="112" t="s">
        <v>1640</v>
      </c>
      <c r="E1283" s="112" t="s">
        <v>882</v>
      </c>
      <c r="F1283" s="112" t="s">
        <v>934</v>
      </c>
      <c r="G1283" s="114">
        <v>160</v>
      </c>
      <c r="H1283" s="94" t="s">
        <v>905</v>
      </c>
      <c r="I1283" s="94">
        <v>52</v>
      </c>
      <c r="J1283" s="94" t="s">
        <v>889</v>
      </c>
      <c r="K1283" s="94" t="s">
        <v>889</v>
      </c>
      <c r="L1283" s="94">
        <f>VLOOKUP(A:A,[2]資材単価マスタ202505!C:F,4,FALSE)</f>
        <v>51</v>
      </c>
      <c r="M1283" s="115">
        <f t="shared" si="20"/>
        <v>8160</v>
      </c>
      <c r="O1283" s="104"/>
      <c r="P1283" s="105"/>
      <c r="Q1283"/>
    </row>
    <row r="1284" spans="1:17" ht="18" hidden="1">
      <c r="A1284" s="112">
        <v>20181200005</v>
      </c>
      <c r="B1284" s="113">
        <f>VLOOKUP(A:A,[2]振替CD変換!B:C,2,FALSE)</f>
        <v>20181100105</v>
      </c>
      <c r="C1284" s="112" t="s">
        <v>1488</v>
      </c>
      <c r="D1284" s="112" t="s">
        <v>1187</v>
      </c>
      <c r="E1284" s="112" t="s">
        <v>882</v>
      </c>
      <c r="F1284" s="112" t="s">
        <v>934</v>
      </c>
      <c r="G1284" s="114">
        <v>98</v>
      </c>
      <c r="H1284" s="94" t="s">
        <v>905</v>
      </c>
      <c r="I1284" s="94">
        <v>52</v>
      </c>
      <c r="J1284" s="94" t="s">
        <v>889</v>
      </c>
      <c r="K1284" s="94" t="s">
        <v>889</v>
      </c>
      <c r="L1284" s="94">
        <f>VLOOKUP(A:A,[2]資材単価マスタ202505!C:F,4,FALSE)</f>
        <v>250</v>
      </c>
      <c r="M1284" s="115">
        <f t="shared" si="20"/>
        <v>24500</v>
      </c>
      <c r="O1284" s="104"/>
      <c r="P1284" s="105"/>
      <c r="Q1284"/>
    </row>
    <row r="1285" spans="1:17" ht="18" hidden="1">
      <c r="A1285" s="112">
        <v>20181200006</v>
      </c>
      <c r="B1285" s="113">
        <f>VLOOKUP(A:A,[2]振替CD変換!B:C,2,FALSE)</f>
        <v>20181200006</v>
      </c>
      <c r="C1285" s="112" t="s">
        <v>1488</v>
      </c>
      <c r="D1285" s="112" t="s">
        <v>1641</v>
      </c>
      <c r="E1285" s="112" t="s">
        <v>1642</v>
      </c>
      <c r="F1285" s="112" t="s">
        <v>934</v>
      </c>
      <c r="G1285" s="114">
        <v>158</v>
      </c>
      <c r="H1285" s="94" t="s">
        <v>905</v>
      </c>
      <c r="I1285" s="94">
        <v>52</v>
      </c>
      <c r="J1285" s="94" t="s">
        <v>889</v>
      </c>
      <c r="K1285" s="94" t="s">
        <v>889</v>
      </c>
      <c r="L1285" s="94">
        <f>VLOOKUP(A:A,[2]資材単価マスタ202505!C:F,4,FALSE)</f>
        <v>60</v>
      </c>
      <c r="M1285" s="115">
        <f t="shared" si="20"/>
        <v>9480</v>
      </c>
      <c r="O1285" s="104"/>
      <c r="P1285" s="105"/>
      <c r="Q1285"/>
    </row>
    <row r="1286" spans="1:17" ht="18" hidden="1">
      <c r="A1286" s="112">
        <v>20190100016</v>
      </c>
      <c r="B1286" s="113">
        <f>VLOOKUP(A:A,[2]振替CD変換!B:C,2,FALSE)</f>
        <v>20190100016</v>
      </c>
      <c r="C1286" s="112" t="s">
        <v>1488</v>
      </c>
      <c r="D1286" s="112" t="s">
        <v>1643</v>
      </c>
      <c r="E1286" s="112" t="s">
        <v>882</v>
      </c>
      <c r="F1286" s="112" t="s">
        <v>934</v>
      </c>
      <c r="G1286" s="114">
        <v>36</v>
      </c>
      <c r="H1286" s="94" t="s">
        <v>905</v>
      </c>
      <c r="I1286" s="94">
        <v>52</v>
      </c>
      <c r="J1286" s="94" t="s">
        <v>889</v>
      </c>
      <c r="K1286" s="94" t="s">
        <v>889</v>
      </c>
      <c r="L1286" s="94">
        <f>VLOOKUP(A:A,[2]資材単価マスタ202505!C:F,4,FALSE)</f>
        <v>13</v>
      </c>
      <c r="M1286" s="115">
        <f t="shared" si="20"/>
        <v>468</v>
      </c>
      <c r="O1286" s="104"/>
      <c r="P1286" s="105"/>
      <c r="Q1286"/>
    </row>
    <row r="1287" spans="1:17" ht="18" hidden="1">
      <c r="A1287" s="112">
        <v>20190100066</v>
      </c>
      <c r="B1287" s="113">
        <f>VLOOKUP(A:A,[2]振替CD変換!B:C,2,FALSE)</f>
        <v>20190100066</v>
      </c>
      <c r="C1287" s="112" t="s">
        <v>1488</v>
      </c>
      <c r="D1287" s="112" t="s">
        <v>1644</v>
      </c>
      <c r="E1287" s="112" t="s">
        <v>1645</v>
      </c>
      <c r="F1287" s="112" t="s">
        <v>934</v>
      </c>
      <c r="G1287" s="114">
        <v>3731</v>
      </c>
      <c r="H1287" s="94" t="s">
        <v>905</v>
      </c>
      <c r="I1287" s="94">
        <v>52</v>
      </c>
      <c r="J1287" s="94" t="s">
        <v>889</v>
      </c>
      <c r="K1287" s="94" t="s">
        <v>889</v>
      </c>
      <c r="L1287" s="94">
        <f>VLOOKUP(A:A,[2]資材単価マスタ202505!C:F,4,FALSE)</f>
        <v>95.8</v>
      </c>
      <c r="M1287" s="115">
        <f t="shared" si="20"/>
        <v>357429.8</v>
      </c>
      <c r="O1287" s="104"/>
      <c r="P1287" s="105"/>
      <c r="Q1287"/>
    </row>
    <row r="1288" spans="1:17" ht="18" hidden="1">
      <c r="A1288" s="112">
        <v>20190100067</v>
      </c>
      <c r="B1288" s="113">
        <f>VLOOKUP(A:A,[2]振替CD変換!B:C,2,FALSE)</f>
        <v>20190100067</v>
      </c>
      <c r="C1288" s="112" t="s">
        <v>1488</v>
      </c>
      <c r="D1288" s="112" t="s">
        <v>1646</v>
      </c>
      <c r="E1288" s="112" t="s">
        <v>1645</v>
      </c>
      <c r="F1288" s="112" t="s">
        <v>934</v>
      </c>
      <c r="G1288" s="114">
        <v>274</v>
      </c>
      <c r="H1288" s="94" t="s">
        <v>905</v>
      </c>
      <c r="I1288" s="94">
        <v>52</v>
      </c>
      <c r="J1288" s="94" t="s">
        <v>889</v>
      </c>
      <c r="K1288" s="94" t="s">
        <v>889</v>
      </c>
      <c r="L1288" s="94">
        <f>VLOOKUP(A:A,[2]資材単価マスタ202505!C:F,4,FALSE)</f>
        <v>80</v>
      </c>
      <c r="M1288" s="115">
        <f t="shared" si="20"/>
        <v>21920</v>
      </c>
      <c r="O1288" s="104"/>
      <c r="P1288" s="105"/>
      <c r="Q1288"/>
    </row>
    <row r="1289" spans="1:17" ht="18" hidden="1">
      <c r="A1289" s="112">
        <v>20190300001</v>
      </c>
      <c r="B1289" s="113">
        <f>VLOOKUP(A:A,[2]振替CD変換!B:C,2,FALSE)</f>
        <v>20190300001</v>
      </c>
      <c r="C1289" s="112" t="s">
        <v>1488</v>
      </c>
      <c r="D1289" s="112" t="s">
        <v>1647</v>
      </c>
      <c r="E1289" s="112" t="s">
        <v>1648</v>
      </c>
      <c r="F1289" s="112" t="s">
        <v>934</v>
      </c>
      <c r="G1289" s="114">
        <v>31166</v>
      </c>
      <c r="H1289" s="94" t="s">
        <v>905</v>
      </c>
      <c r="I1289" s="94">
        <v>52</v>
      </c>
      <c r="J1289" s="94" t="s">
        <v>889</v>
      </c>
      <c r="K1289" s="94" t="s">
        <v>889</v>
      </c>
      <c r="L1289" s="94">
        <f>VLOOKUP(A:A,[2]資材単価マスタ202505!C:F,4,FALSE)</f>
        <v>5.3</v>
      </c>
      <c r="M1289" s="115">
        <f t="shared" si="20"/>
        <v>165179.79999999999</v>
      </c>
      <c r="O1289" s="104"/>
      <c r="P1289" s="105"/>
      <c r="Q1289"/>
    </row>
    <row r="1290" spans="1:17" ht="18" hidden="1">
      <c r="A1290" s="112">
        <v>20190400015</v>
      </c>
      <c r="B1290" s="113">
        <f>VLOOKUP(A:A,[2]振替CD変換!B:C,2,FALSE)</f>
        <v>20190400015</v>
      </c>
      <c r="C1290" s="112" t="s">
        <v>1488</v>
      </c>
      <c r="D1290" s="112" t="s">
        <v>1649</v>
      </c>
      <c r="E1290" s="112" t="s">
        <v>882</v>
      </c>
      <c r="F1290" s="112" t="s">
        <v>934</v>
      </c>
      <c r="G1290" s="114">
        <v>79</v>
      </c>
      <c r="H1290" s="94" t="s">
        <v>905</v>
      </c>
      <c r="I1290" s="94">
        <v>52</v>
      </c>
      <c r="J1290" s="94" t="s">
        <v>889</v>
      </c>
      <c r="K1290" s="94" t="s">
        <v>889</v>
      </c>
      <c r="L1290" s="94">
        <f>VLOOKUP(A:A,[2]資材単価マスタ202505!C:F,4,FALSE)</f>
        <v>200</v>
      </c>
      <c r="M1290" s="115">
        <f t="shared" si="20"/>
        <v>15800</v>
      </c>
      <c r="O1290" s="104"/>
      <c r="P1290" s="105"/>
      <c r="Q1290"/>
    </row>
    <row r="1291" spans="1:17" ht="18" hidden="1">
      <c r="A1291" s="112">
        <v>20190400016</v>
      </c>
      <c r="B1291" s="113">
        <f>VLOOKUP(A:A,[2]振替CD変換!B:C,2,FALSE)</f>
        <v>20190400016</v>
      </c>
      <c r="C1291" s="112" t="s">
        <v>1488</v>
      </c>
      <c r="D1291" s="112" t="s">
        <v>1650</v>
      </c>
      <c r="E1291" s="112" t="s">
        <v>882</v>
      </c>
      <c r="F1291" s="112" t="s">
        <v>934</v>
      </c>
      <c r="G1291" s="114">
        <v>96</v>
      </c>
      <c r="H1291" s="94" t="s">
        <v>905</v>
      </c>
      <c r="I1291" s="94">
        <v>52</v>
      </c>
      <c r="J1291" s="94" t="s">
        <v>889</v>
      </c>
      <c r="K1291" s="94" t="s">
        <v>889</v>
      </c>
      <c r="L1291" s="94">
        <f>VLOOKUP(A:A,[2]資材単価マスタ202505!C:F,4,FALSE)</f>
        <v>495</v>
      </c>
      <c r="M1291" s="115">
        <f t="shared" si="20"/>
        <v>47520</v>
      </c>
      <c r="O1291" s="104"/>
      <c r="P1291" s="105"/>
      <c r="Q1291"/>
    </row>
    <row r="1292" spans="1:17" ht="18" hidden="1">
      <c r="A1292" s="112">
        <v>20191000065</v>
      </c>
      <c r="B1292" s="113">
        <f>VLOOKUP(A:A,[2]振替CD変換!B:C,2,FALSE)</f>
        <v>20191000065</v>
      </c>
      <c r="C1292" s="112" t="s">
        <v>1488</v>
      </c>
      <c r="D1292" s="112" t="s">
        <v>1651</v>
      </c>
      <c r="E1292" s="112" t="s">
        <v>1652</v>
      </c>
      <c r="F1292" s="112" t="s">
        <v>934</v>
      </c>
      <c r="G1292" s="114">
        <v>115</v>
      </c>
      <c r="H1292" s="94" t="s">
        <v>905</v>
      </c>
      <c r="I1292" s="94">
        <v>52</v>
      </c>
      <c r="J1292" s="94" t="s">
        <v>889</v>
      </c>
      <c r="K1292" s="94" t="s">
        <v>889</v>
      </c>
      <c r="L1292" s="94">
        <f>VLOOKUP(A:A,[2]資材単価マスタ202505!C:F,4,FALSE)</f>
        <v>81</v>
      </c>
      <c r="M1292" s="115">
        <f t="shared" si="20"/>
        <v>9315</v>
      </c>
      <c r="O1292" s="104"/>
      <c r="P1292" s="105"/>
      <c r="Q1292"/>
    </row>
    <row r="1293" spans="1:17" ht="18" hidden="1">
      <c r="A1293" s="112">
        <v>20191000073</v>
      </c>
      <c r="B1293" s="113">
        <f>VLOOKUP(A:A,[2]振替CD変換!B:C,2,FALSE)</f>
        <v>20191000073</v>
      </c>
      <c r="C1293" s="112" t="s">
        <v>1488</v>
      </c>
      <c r="D1293" s="112" t="s">
        <v>958</v>
      </c>
      <c r="E1293" s="112" t="s">
        <v>959</v>
      </c>
      <c r="F1293" s="112" t="s">
        <v>927</v>
      </c>
      <c r="G1293" s="114">
        <v>6110</v>
      </c>
      <c r="H1293" s="94" t="s">
        <v>905</v>
      </c>
      <c r="I1293" s="94">
        <v>52</v>
      </c>
      <c r="J1293" s="94" t="s">
        <v>889</v>
      </c>
      <c r="K1293" s="94" t="s">
        <v>889</v>
      </c>
      <c r="L1293" s="94">
        <f>VLOOKUP(A:A,[2]資材単価マスタ202505!C:F,4,FALSE)</f>
        <v>10.4</v>
      </c>
      <c r="M1293" s="115">
        <f t="shared" si="20"/>
        <v>63544</v>
      </c>
      <c r="O1293" s="104"/>
      <c r="P1293" s="105"/>
      <c r="Q1293"/>
    </row>
    <row r="1294" spans="1:17" ht="18" hidden="1">
      <c r="A1294" s="112">
        <v>20191100012</v>
      </c>
      <c r="B1294" s="113">
        <f>VLOOKUP(A:A,[2]振替CD変換!B:C,2,FALSE)</f>
        <v>20191100012</v>
      </c>
      <c r="C1294" s="112" t="s">
        <v>1488</v>
      </c>
      <c r="D1294" s="112" t="s">
        <v>1653</v>
      </c>
      <c r="E1294" s="112" t="s">
        <v>882</v>
      </c>
      <c r="F1294" s="112" t="s">
        <v>934</v>
      </c>
      <c r="G1294" s="114">
        <v>1834</v>
      </c>
      <c r="H1294" s="94" t="s">
        <v>905</v>
      </c>
      <c r="I1294" s="94">
        <v>52</v>
      </c>
      <c r="J1294" s="94" t="s">
        <v>889</v>
      </c>
      <c r="K1294" s="94" t="s">
        <v>889</v>
      </c>
      <c r="L1294" s="94">
        <f>VLOOKUP(A:A,[2]資材単価マスタ202505!C:F,4,FALSE)</f>
        <v>18</v>
      </c>
      <c r="M1294" s="115">
        <f t="shared" si="20"/>
        <v>33012</v>
      </c>
      <c r="O1294" s="104"/>
      <c r="P1294" s="105"/>
      <c r="Q1294"/>
    </row>
    <row r="1295" spans="1:17" ht="18" hidden="1">
      <c r="A1295" s="112">
        <v>20191100129</v>
      </c>
      <c r="B1295" s="113">
        <f>VLOOKUP(A:A,[2]振替CD変換!B:C,2,FALSE)</f>
        <v>20191100129</v>
      </c>
      <c r="C1295" s="112" t="s">
        <v>1488</v>
      </c>
      <c r="D1295" s="112" t="s">
        <v>1654</v>
      </c>
      <c r="E1295" s="112" t="s">
        <v>882</v>
      </c>
      <c r="F1295" s="112" t="s">
        <v>934</v>
      </c>
      <c r="G1295" s="114">
        <v>270</v>
      </c>
      <c r="H1295" s="94" t="s">
        <v>905</v>
      </c>
      <c r="I1295" s="94">
        <v>52</v>
      </c>
      <c r="J1295" s="94" t="s">
        <v>889</v>
      </c>
      <c r="K1295" s="94" t="s">
        <v>889</v>
      </c>
      <c r="L1295" s="94">
        <f>VLOOKUP(A:A,[2]資材単価マスタ202505!C:F,4,FALSE)</f>
        <v>272</v>
      </c>
      <c r="M1295" s="115">
        <f t="shared" si="20"/>
        <v>73440</v>
      </c>
      <c r="O1295" s="104"/>
      <c r="P1295" s="105"/>
      <c r="Q1295"/>
    </row>
    <row r="1296" spans="1:17" ht="18" hidden="1">
      <c r="A1296" s="112">
        <v>20191100130</v>
      </c>
      <c r="B1296" s="113">
        <f>VLOOKUP(A:A,[2]振替CD変換!B:C,2,FALSE)</f>
        <v>20191100130</v>
      </c>
      <c r="C1296" s="112" t="s">
        <v>1488</v>
      </c>
      <c r="D1296" s="112" t="s">
        <v>1655</v>
      </c>
      <c r="E1296" s="112" t="s">
        <v>882</v>
      </c>
      <c r="F1296" s="112" t="s">
        <v>934</v>
      </c>
      <c r="G1296" s="114">
        <v>3831</v>
      </c>
      <c r="H1296" s="94" t="s">
        <v>905</v>
      </c>
      <c r="I1296" s="94">
        <v>52</v>
      </c>
      <c r="J1296" s="94" t="s">
        <v>889</v>
      </c>
      <c r="K1296" s="94" t="s">
        <v>889</v>
      </c>
      <c r="L1296" s="94">
        <f>VLOOKUP(A:A,[2]資材単価マスタ202505!C:F,4,FALSE)</f>
        <v>140</v>
      </c>
      <c r="M1296" s="115">
        <f t="shared" si="20"/>
        <v>536340</v>
      </c>
      <c r="O1296" s="104"/>
      <c r="P1296" s="105"/>
      <c r="Q1296"/>
    </row>
    <row r="1297" spans="1:17" ht="18" hidden="1">
      <c r="A1297" s="112">
        <v>20200100005</v>
      </c>
      <c r="B1297" s="113">
        <f>VLOOKUP(A:A,[2]振替CD変換!B:C,2,FALSE)</f>
        <v>20200100005</v>
      </c>
      <c r="C1297" s="112" t="s">
        <v>1488</v>
      </c>
      <c r="D1297" s="112" t="s">
        <v>1656</v>
      </c>
      <c r="E1297" s="112" t="s">
        <v>882</v>
      </c>
      <c r="F1297" s="112" t="s">
        <v>934</v>
      </c>
      <c r="G1297" s="114">
        <v>199</v>
      </c>
      <c r="H1297" s="94" t="s">
        <v>905</v>
      </c>
      <c r="I1297" s="94">
        <v>52</v>
      </c>
      <c r="J1297" s="94" t="s">
        <v>889</v>
      </c>
      <c r="K1297" s="94" t="s">
        <v>889</v>
      </c>
      <c r="L1297" s="94">
        <f>VLOOKUP(A:A,[2]資材単価マスタ202505!C:F,4,FALSE)</f>
        <v>60</v>
      </c>
      <c r="M1297" s="115">
        <f t="shared" si="20"/>
        <v>11940</v>
      </c>
      <c r="O1297" s="104"/>
      <c r="P1297" s="105"/>
      <c r="Q1297"/>
    </row>
    <row r="1298" spans="1:17" ht="18" hidden="1">
      <c r="A1298" s="112">
        <v>20200100007</v>
      </c>
      <c r="B1298" s="113">
        <f>VLOOKUP(A:A,[2]振替CD変換!B:C,2,FALSE)</f>
        <v>20200100007</v>
      </c>
      <c r="C1298" s="112" t="s">
        <v>1488</v>
      </c>
      <c r="D1298" s="112" t="s">
        <v>960</v>
      </c>
      <c r="E1298" s="112" t="s">
        <v>961</v>
      </c>
      <c r="F1298" s="112" t="s">
        <v>927</v>
      </c>
      <c r="G1298" s="114">
        <v>1000</v>
      </c>
      <c r="H1298" s="94" t="s">
        <v>905</v>
      </c>
      <c r="I1298" s="94">
        <v>52</v>
      </c>
      <c r="J1298" s="94" t="s">
        <v>889</v>
      </c>
      <c r="K1298" s="94" t="s">
        <v>889</v>
      </c>
      <c r="L1298" s="94">
        <f>VLOOKUP(A:A,[2]資材単価マスタ202505!C:F,4,FALSE)</f>
        <v>23.6</v>
      </c>
      <c r="M1298" s="115">
        <f t="shared" si="20"/>
        <v>23600</v>
      </c>
      <c r="O1298" s="104"/>
      <c r="P1298" s="105"/>
      <c r="Q1298"/>
    </row>
    <row r="1299" spans="1:17" ht="18" hidden="1">
      <c r="A1299" s="112">
        <v>20200100010</v>
      </c>
      <c r="B1299" s="113">
        <f>VLOOKUP(A:A,[2]振替CD変換!B:C,2,FALSE)</f>
        <v>20200100010</v>
      </c>
      <c r="C1299" s="112" t="s">
        <v>1488</v>
      </c>
      <c r="D1299" s="112" t="s">
        <v>962</v>
      </c>
      <c r="E1299" s="112" t="s">
        <v>963</v>
      </c>
      <c r="F1299" s="112" t="s">
        <v>927</v>
      </c>
      <c r="G1299" s="114">
        <v>16190</v>
      </c>
      <c r="H1299" s="94" t="s">
        <v>905</v>
      </c>
      <c r="I1299" s="94">
        <v>52</v>
      </c>
      <c r="J1299" s="94" t="s">
        <v>889</v>
      </c>
      <c r="K1299" s="94" t="s">
        <v>889</v>
      </c>
      <c r="L1299" s="94">
        <f>VLOOKUP(A:A,[2]資材単価マスタ202505!C:F,4,FALSE)</f>
        <v>15.4</v>
      </c>
      <c r="M1299" s="115">
        <f t="shared" si="20"/>
        <v>249326</v>
      </c>
      <c r="O1299" s="104"/>
      <c r="P1299" s="105"/>
      <c r="Q1299"/>
    </row>
    <row r="1300" spans="1:17" ht="18" hidden="1">
      <c r="A1300" s="112">
        <v>20200100015</v>
      </c>
      <c r="B1300" s="113">
        <f>VLOOKUP(A:A,[2]振替CD変換!B:C,2,FALSE)</f>
        <v>20200100015</v>
      </c>
      <c r="C1300" s="112" t="s">
        <v>1488</v>
      </c>
      <c r="D1300" s="112" t="s">
        <v>1657</v>
      </c>
      <c r="E1300" s="112" t="s">
        <v>1658</v>
      </c>
      <c r="F1300" s="112" t="s">
        <v>934</v>
      </c>
      <c r="G1300" s="114">
        <v>229</v>
      </c>
      <c r="H1300" s="94" t="s">
        <v>905</v>
      </c>
      <c r="I1300" s="94">
        <v>52</v>
      </c>
      <c r="J1300" s="94" t="s">
        <v>889</v>
      </c>
      <c r="K1300" s="94" t="s">
        <v>889</v>
      </c>
      <c r="L1300" s="94">
        <f>VLOOKUP(A:A,[2]資材単価マスタ202505!C:F,4,FALSE)</f>
        <v>135</v>
      </c>
      <c r="M1300" s="115">
        <f t="shared" si="20"/>
        <v>30915</v>
      </c>
      <c r="O1300" s="104"/>
      <c r="P1300" s="105"/>
      <c r="Q1300"/>
    </row>
    <row r="1301" spans="1:17" ht="18" hidden="1">
      <c r="A1301" s="112">
        <v>20200200025</v>
      </c>
      <c r="B1301" s="113">
        <f>VLOOKUP(A:A,[2]振替CD変換!B:C,2,FALSE)</f>
        <v>20200200025</v>
      </c>
      <c r="C1301" s="112" t="s">
        <v>1488</v>
      </c>
      <c r="D1301" s="112" t="s">
        <v>1659</v>
      </c>
      <c r="E1301" s="112" t="s">
        <v>882</v>
      </c>
      <c r="F1301" s="112" t="s">
        <v>934</v>
      </c>
      <c r="G1301" s="114">
        <v>52</v>
      </c>
      <c r="H1301" s="94" t="s">
        <v>905</v>
      </c>
      <c r="I1301" s="94">
        <v>52</v>
      </c>
      <c r="J1301" s="94" t="s">
        <v>889</v>
      </c>
      <c r="K1301" s="94" t="s">
        <v>889</v>
      </c>
      <c r="L1301" s="94">
        <f>VLOOKUP(A:A,[2]資材単価マスタ202505!C:F,4,FALSE)</f>
        <v>86.58620689655173</v>
      </c>
      <c r="M1301" s="115">
        <f t="shared" si="20"/>
        <v>4502.4827586206902</v>
      </c>
      <c r="O1301" s="104"/>
      <c r="P1301" s="105"/>
      <c r="Q1301"/>
    </row>
    <row r="1302" spans="1:17" ht="18" hidden="1">
      <c r="A1302" s="112">
        <v>20200200026</v>
      </c>
      <c r="B1302" s="113">
        <f>VLOOKUP(A:A,[2]振替CD変換!B:C,2,FALSE)</f>
        <v>20200200026</v>
      </c>
      <c r="C1302" s="112" t="s">
        <v>1488</v>
      </c>
      <c r="D1302" s="112" t="s">
        <v>1660</v>
      </c>
      <c r="E1302" s="112" t="s">
        <v>882</v>
      </c>
      <c r="F1302" s="112" t="s">
        <v>868</v>
      </c>
      <c r="G1302" s="114">
        <v>4407</v>
      </c>
      <c r="H1302" s="94" t="s">
        <v>905</v>
      </c>
      <c r="I1302" s="94">
        <v>52</v>
      </c>
      <c r="J1302" s="94" t="s">
        <v>889</v>
      </c>
      <c r="K1302" s="94" t="s">
        <v>889</v>
      </c>
      <c r="L1302" s="94">
        <f>VLOOKUP(A:A,[2]資材単価マスタ202505!C:F,4,FALSE)</f>
        <v>39.4</v>
      </c>
      <c r="M1302" s="115">
        <f t="shared" si="20"/>
        <v>173635.8</v>
      </c>
      <c r="O1302" s="104"/>
      <c r="P1302" s="105"/>
      <c r="Q1302"/>
    </row>
    <row r="1303" spans="1:17" ht="18" hidden="1">
      <c r="A1303" s="112">
        <v>20200200033</v>
      </c>
      <c r="B1303" s="113">
        <f>VLOOKUP(A:A,[2]振替CD変換!B:C,2,FALSE)</f>
        <v>20200200033</v>
      </c>
      <c r="C1303" s="112" t="s">
        <v>1488</v>
      </c>
      <c r="D1303" s="112" t="s">
        <v>1661</v>
      </c>
      <c r="E1303" s="112" t="s">
        <v>882</v>
      </c>
      <c r="F1303" s="112" t="s">
        <v>934</v>
      </c>
      <c r="G1303" s="114">
        <v>67</v>
      </c>
      <c r="H1303" s="94" t="s">
        <v>905</v>
      </c>
      <c r="I1303" s="94">
        <v>52</v>
      </c>
      <c r="J1303" s="94" t="s">
        <v>889</v>
      </c>
      <c r="K1303" s="94" t="s">
        <v>889</v>
      </c>
      <c r="L1303" s="94">
        <f>VLOOKUP(A:A,[2]資材単価マスタ202505!C:F,4,FALSE)</f>
        <v>181</v>
      </c>
      <c r="M1303" s="115">
        <f t="shared" si="20"/>
        <v>12127</v>
      </c>
      <c r="O1303" s="104"/>
      <c r="P1303" s="105"/>
      <c r="Q1303"/>
    </row>
    <row r="1304" spans="1:17" ht="18" hidden="1">
      <c r="A1304" s="112">
        <v>20200300011</v>
      </c>
      <c r="B1304" s="113">
        <f>VLOOKUP(A:A,[2]振替CD変換!B:C,2,FALSE)</f>
        <v>20200300011</v>
      </c>
      <c r="C1304" s="112" t="s">
        <v>1488</v>
      </c>
      <c r="D1304" s="112" t="s">
        <v>1662</v>
      </c>
      <c r="E1304" s="112" t="s">
        <v>882</v>
      </c>
      <c r="F1304" s="112" t="s">
        <v>934</v>
      </c>
      <c r="G1304" s="114">
        <v>29</v>
      </c>
      <c r="H1304" s="94" t="s">
        <v>905</v>
      </c>
      <c r="I1304" s="94">
        <v>52</v>
      </c>
      <c r="J1304" s="94" t="s">
        <v>889</v>
      </c>
      <c r="K1304" s="94" t="s">
        <v>889</v>
      </c>
      <c r="L1304" s="94">
        <f>VLOOKUP(A:A,[2]資材単価マスタ202505!C:F,4,FALSE)</f>
        <v>82</v>
      </c>
      <c r="M1304" s="115">
        <f t="shared" si="20"/>
        <v>2378</v>
      </c>
      <c r="O1304" s="104"/>
      <c r="P1304" s="105"/>
      <c r="Q1304"/>
    </row>
    <row r="1305" spans="1:17" ht="18" hidden="1">
      <c r="A1305" s="112">
        <v>20200300012</v>
      </c>
      <c r="B1305" s="113">
        <f>VLOOKUP(A:A,[2]振替CD変換!B:C,2,FALSE)</f>
        <v>20200300012</v>
      </c>
      <c r="C1305" s="112" t="s">
        <v>1488</v>
      </c>
      <c r="D1305" s="112" t="s">
        <v>1663</v>
      </c>
      <c r="E1305" s="112" t="s">
        <v>882</v>
      </c>
      <c r="F1305" s="112" t="s">
        <v>934</v>
      </c>
      <c r="G1305" s="114">
        <v>118</v>
      </c>
      <c r="H1305" s="94" t="s">
        <v>905</v>
      </c>
      <c r="I1305" s="94">
        <v>52</v>
      </c>
      <c r="J1305" s="94" t="s">
        <v>889</v>
      </c>
      <c r="K1305" s="94" t="s">
        <v>889</v>
      </c>
      <c r="L1305" s="94">
        <f>VLOOKUP(A:A,[2]資材単価マスタ202505!C:F,4,FALSE)</f>
        <v>69</v>
      </c>
      <c r="M1305" s="115">
        <f t="shared" si="20"/>
        <v>8142</v>
      </c>
      <c r="O1305" s="104"/>
      <c r="P1305" s="105"/>
      <c r="Q1305"/>
    </row>
    <row r="1306" spans="1:17" ht="18" hidden="1">
      <c r="A1306" s="112">
        <v>20200300034</v>
      </c>
      <c r="B1306" s="113">
        <f>VLOOKUP(A:A,[2]振替CD変換!B:C,2,FALSE)</f>
        <v>20200300034</v>
      </c>
      <c r="C1306" s="112" t="s">
        <v>1488</v>
      </c>
      <c r="D1306" s="112" t="s">
        <v>1664</v>
      </c>
      <c r="E1306" s="112" t="s">
        <v>882</v>
      </c>
      <c r="F1306" s="112" t="s">
        <v>934</v>
      </c>
      <c r="G1306" s="114">
        <v>1425</v>
      </c>
      <c r="H1306" s="94" t="s">
        <v>905</v>
      </c>
      <c r="I1306" s="94">
        <v>52</v>
      </c>
      <c r="J1306" s="94" t="s">
        <v>889</v>
      </c>
      <c r="K1306" s="94" t="s">
        <v>889</v>
      </c>
      <c r="L1306" s="94">
        <f>VLOOKUP(A:A,[2]資材単価マスタ202505!C:F,4,FALSE)</f>
        <v>50</v>
      </c>
      <c r="M1306" s="115">
        <f t="shared" si="20"/>
        <v>71250</v>
      </c>
      <c r="O1306" s="104"/>
      <c r="P1306" s="105"/>
      <c r="Q1306"/>
    </row>
    <row r="1307" spans="1:17" ht="18" hidden="1">
      <c r="A1307" s="112">
        <v>20200300078</v>
      </c>
      <c r="B1307" s="113">
        <f>VLOOKUP(A:A,[2]振替CD変換!B:C,2,FALSE)</f>
        <v>20200300078</v>
      </c>
      <c r="C1307" s="112" t="s">
        <v>1488</v>
      </c>
      <c r="D1307" s="112" t="s">
        <v>168</v>
      </c>
      <c r="E1307" s="112" t="s">
        <v>882</v>
      </c>
      <c r="F1307" s="112" t="s">
        <v>934</v>
      </c>
      <c r="G1307" s="114">
        <v>265</v>
      </c>
      <c r="H1307" s="94" t="s">
        <v>905</v>
      </c>
      <c r="I1307" s="94">
        <v>52</v>
      </c>
      <c r="J1307" s="94" t="s">
        <v>889</v>
      </c>
      <c r="K1307" s="94" t="s">
        <v>889</v>
      </c>
      <c r="L1307" s="94">
        <f>VLOOKUP(A:A,[2]資材単価マスタ202505!C:F,4,FALSE)</f>
        <v>19.2</v>
      </c>
      <c r="M1307" s="115">
        <f t="shared" si="20"/>
        <v>5088</v>
      </c>
      <c r="O1307" s="104"/>
      <c r="P1307" s="105"/>
      <c r="Q1307"/>
    </row>
    <row r="1308" spans="1:17" ht="18" hidden="1">
      <c r="A1308" s="112">
        <v>20200300100</v>
      </c>
      <c r="B1308" s="113">
        <f>VLOOKUP(A:A,[2]振替CD変換!B:C,2,FALSE)</f>
        <v>20200300100</v>
      </c>
      <c r="C1308" s="112" t="s">
        <v>1488</v>
      </c>
      <c r="D1308" s="112" t="s">
        <v>1665</v>
      </c>
      <c r="E1308" s="112" t="s">
        <v>882</v>
      </c>
      <c r="F1308" s="112" t="s">
        <v>934</v>
      </c>
      <c r="G1308" s="114">
        <v>1974</v>
      </c>
      <c r="H1308" s="94" t="s">
        <v>905</v>
      </c>
      <c r="I1308" s="94">
        <v>52</v>
      </c>
      <c r="J1308" s="94" t="s">
        <v>889</v>
      </c>
      <c r="K1308" s="94" t="s">
        <v>889</v>
      </c>
      <c r="L1308" s="94">
        <f>VLOOKUP(A:A,[2]資材単価マスタ202505!C:F,4,FALSE)</f>
        <v>9</v>
      </c>
      <c r="M1308" s="115">
        <f t="shared" si="20"/>
        <v>17766</v>
      </c>
      <c r="O1308" s="104"/>
      <c r="P1308" s="105"/>
      <c r="Q1308"/>
    </row>
    <row r="1309" spans="1:17" ht="18" hidden="1">
      <c r="A1309" s="112">
        <v>20200300103</v>
      </c>
      <c r="B1309" s="113">
        <f>VLOOKUP(A:A,[2]振替CD変換!B:C,2,FALSE)</f>
        <v>20200300103</v>
      </c>
      <c r="C1309" s="112" t="s">
        <v>1488</v>
      </c>
      <c r="D1309" s="112" t="s">
        <v>1666</v>
      </c>
      <c r="E1309" s="112" t="s">
        <v>1667</v>
      </c>
      <c r="F1309" s="112" t="s">
        <v>934</v>
      </c>
      <c r="G1309" s="114">
        <v>278</v>
      </c>
      <c r="H1309" s="94" t="s">
        <v>905</v>
      </c>
      <c r="I1309" s="94">
        <v>52</v>
      </c>
      <c r="J1309" s="94" t="s">
        <v>889</v>
      </c>
      <c r="K1309" s="94" t="s">
        <v>889</v>
      </c>
      <c r="L1309" s="94">
        <f>VLOOKUP(A:A,[2]資材単価マスタ202505!C:F,4,FALSE)</f>
        <v>22</v>
      </c>
      <c r="M1309" s="115">
        <f t="shared" si="20"/>
        <v>6116</v>
      </c>
      <c r="O1309" s="104"/>
      <c r="P1309" s="105"/>
      <c r="Q1309"/>
    </row>
    <row r="1310" spans="1:17" ht="18" hidden="1">
      <c r="A1310" s="112">
        <v>20200300106</v>
      </c>
      <c r="B1310" s="113">
        <f>VLOOKUP(A:A,[2]振替CD変換!B:C,2,FALSE)</f>
        <v>20200300106</v>
      </c>
      <c r="C1310" s="112" t="s">
        <v>1488</v>
      </c>
      <c r="D1310" s="112" t="s">
        <v>1668</v>
      </c>
      <c r="E1310" s="112" t="s">
        <v>882</v>
      </c>
      <c r="F1310" s="112" t="s">
        <v>934</v>
      </c>
      <c r="G1310" s="114">
        <v>307</v>
      </c>
      <c r="H1310" s="94" t="s">
        <v>905</v>
      </c>
      <c r="I1310" s="94">
        <v>52</v>
      </c>
      <c r="J1310" s="94" t="s">
        <v>889</v>
      </c>
      <c r="K1310" s="94" t="s">
        <v>889</v>
      </c>
      <c r="L1310" s="94">
        <f>VLOOKUP(A:A,[2]資材単価マスタ202505!C:F,4,FALSE)</f>
        <v>23.4</v>
      </c>
      <c r="M1310" s="115">
        <f t="shared" si="20"/>
        <v>7183.7999999999993</v>
      </c>
      <c r="O1310" s="104"/>
      <c r="P1310" s="105"/>
      <c r="Q1310"/>
    </row>
    <row r="1311" spans="1:17" ht="18" hidden="1">
      <c r="A1311" s="112">
        <v>20200300108</v>
      </c>
      <c r="B1311" s="113">
        <f>VLOOKUP(A:A,[2]振替CD変換!B:C,2,FALSE)</f>
        <v>20200300108</v>
      </c>
      <c r="C1311" s="112" t="s">
        <v>1488</v>
      </c>
      <c r="D1311" s="112" t="s">
        <v>1669</v>
      </c>
      <c r="E1311" s="112" t="s">
        <v>882</v>
      </c>
      <c r="F1311" s="112" t="s">
        <v>934</v>
      </c>
      <c r="G1311" s="114">
        <v>5851</v>
      </c>
      <c r="H1311" s="94" t="s">
        <v>905</v>
      </c>
      <c r="I1311" s="94">
        <v>52</v>
      </c>
      <c r="J1311" s="94" t="s">
        <v>889</v>
      </c>
      <c r="K1311" s="94" t="s">
        <v>889</v>
      </c>
      <c r="L1311" s="94">
        <f>VLOOKUP(A:A,[2]資材単価マスタ202505!C:F,4,FALSE)</f>
        <v>2.6656249999999999</v>
      </c>
      <c r="M1311" s="115">
        <f t="shared" si="20"/>
        <v>15596.571875</v>
      </c>
      <c r="O1311" s="104"/>
      <c r="P1311" s="105"/>
      <c r="Q1311"/>
    </row>
    <row r="1312" spans="1:17" ht="18" hidden="1">
      <c r="A1312" s="112">
        <v>20200300109</v>
      </c>
      <c r="B1312" s="113">
        <f>VLOOKUP(A:A,[2]振替CD変換!B:C,2,FALSE)</f>
        <v>20200300109</v>
      </c>
      <c r="C1312" s="112" t="s">
        <v>1488</v>
      </c>
      <c r="D1312" s="112" t="s">
        <v>1670</v>
      </c>
      <c r="E1312" s="112" t="s">
        <v>882</v>
      </c>
      <c r="F1312" s="112" t="s">
        <v>934</v>
      </c>
      <c r="G1312" s="114">
        <v>1424</v>
      </c>
      <c r="H1312" s="94" t="s">
        <v>905</v>
      </c>
      <c r="I1312" s="94">
        <v>52</v>
      </c>
      <c r="J1312" s="94" t="s">
        <v>889</v>
      </c>
      <c r="K1312" s="94" t="s">
        <v>889</v>
      </c>
      <c r="L1312" s="94">
        <f>VLOOKUP(A:A,[2]資材単価マスタ202505!C:F,4,FALSE)</f>
        <v>5.5</v>
      </c>
      <c r="M1312" s="115">
        <f t="shared" si="20"/>
        <v>7832</v>
      </c>
      <c r="O1312" s="104"/>
      <c r="P1312" s="105"/>
      <c r="Q1312"/>
    </row>
    <row r="1313" spans="1:17" ht="18" hidden="1">
      <c r="A1313" s="112">
        <v>20200300116</v>
      </c>
      <c r="B1313" s="113">
        <f>VLOOKUP(A:A,[2]振替CD変換!B:C,2,FALSE)</f>
        <v>20200300116</v>
      </c>
      <c r="C1313" s="112" t="s">
        <v>1488</v>
      </c>
      <c r="D1313" s="112" t="s">
        <v>1671</v>
      </c>
      <c r="E1313" s="112" t="s">
        <v>882</v>
      </c>
      <c r="F1313" s="112" t="s">
        <v>868</v>
      </c>
      <c r="G1313" s="114">
        <v>2</v>
      </c>
      <c r="H1313" s="94" t="s">
        <v>905</v>
      </c>
      <c r="I1313" s="94">
        <v>52</v>
      </c>
      <c r="J1313" s="94" t="s">
        <v>889</v>
      </c>
      <c r="K1313" s="94" t="s">
        <v>889</v>
      </c>
      <c r="L1313" s="94">
        <f>VLOOKUP(A:A,[2]資材単価マスタ202505!C:F,4,FALSE)</f>
        <v>12</v>
      </c>
      <c r="M1313" s="115">
        <f t="shared" si="20"/>
        <v>24</v>
      </c>
      <c r="O1313" s="104"/>
      <c r="P1313" s="105"/>
      <c r="Q1313"/>
    </row>
    <row r="1314" spans="1:17" ht="18" hidden="1">
      <c r="A1314" s="112">
        <v>20200300117</v>
      </c>
      <c r="B1314" s="113">
        <f>VLOOKUP(A:A,[2]振替CD変換!B:C,2,FALSE)</f>
        <v>20200300117</v>
      </c>
      <c r="C1314" s="112" t="s">
        <v>1488</v>
      </c>
      <c r="D1314" s="112" t="s">
        <v>1672</v>
      </c>
      <c r="E1314" s="112" t="s">
        <v>882</v>
      </c>
      <c r="F1314" s="112" t="s">
        <v>934</v>
      </c>
      <c r="G1314" s="114">
        <v>96</v>
      </c>
      <c r="H1314" s="94" t="s">
        <v>905</v>
      </c>
      <c r="I1314" s="94">
        <v>52</v>
      </c>
      <c r="J1314" s="94" t="s">
        <v>889</v>
      </c>
      <c r="K1314" s="94" t="s">
        <v>889</v>
      </c>
      <c r="L1314" s="94">
        <f>VLOOKUP(A:A,[2]資材単価マスタ202505!C:F,4,FALSE)</f>
        <v>9</v>
      </c>
      <c r="M1314" s="115">
        <f t="shared" si="20"/>
        <v>864</v>
      </c>
      <c r="O1314" s="104"/>
      <c r="P1314" s="105"/>
      <c r="Q1314"/>
    </row>
    <row r="1315" spans="1:17" ht="18" hidden="1">
      <c r="A1315" s="112">
        <v>20200300121</v>
      </c>
      <c r="B1315" s="113">
        <f>VLOOKUP(A:A,[2]振替CD変換!B:C,2,FALSE)</f>
        <v>20200300121</v>
      </c>
      <c r="C1315" s="112" t="s">
        <v>1488</v>
      </c>
      <c r="D1315" s="112" t="s">
        <v>965</v>
      </c>
      <c r="E1315" s="112" t="s">
        <v>966</v>
      </c>
      <c r="F1315" s="112" t="s">
        <v>927</v>
      </c>
      <c r="G1315" s="114">
        <v>91270</v>
      </c>
      <c r="H1315" s="94" t="s">
        <v>905</v>
      </c>
      <c r="I1315" s="94">
        <v>52</v>
      </c>
      <c r="J1315" s="94" t="s">
        <v>889</v>
      </c>
      <c r="K1315" s="94" t="s">
        <v>889</v>
      </c>
      <c r="L1315" s="94">
        <f>VLOOKUP(A:A,[2]資材単価マスタ202505!C:F,4,FALSE)</f>
        <v>11.800626475005364</v>
      </c>
      <c r="M1315" s="115">
        <f t="shared" si="20"/>
        <v>1077043.1783737396</v>
      </c>
      <c r="O1315" s="104"/>
      <c r="P1315" s="105"/>
      <c r="Q1315"/>
    </row>
    <row r="1316" spans="1:17" ht="18" hidden="1">
      <c r="A1316" s="112">
        <v>20200400041</v>
      </c>
      <c r="B1316" s="113">
        <f>VLOOKUP(A:A,[2]振替CD変換!B:C,2,FALSE)</f>
        <v>20200400041</v>
      </c>
      <c r="C1316" s="112" t="s">
        <v>1488</v>
      </c>
      <c r="D1316" s="112" t="s">
        <v>175</v>
      </c>
      <c r="E1316" s="112" t="s">
        <v>967</v>
      </c>
      <c r="F1316" s="112" t="s">
        <v>927</v>
      </c>
      <c r="G1316" s="114">
        <v>71520</v>
      </c>
      <c r="H1316" s="94" t="s">
        <v>905</v>
      </c>
      <c r="I1316" s="94">
        <v>52</v>
      </c>
      <c r="J1316" s="94" t="s">
        <v>889</v>
      </c>
      <c r="K1316" s="94" t="s">
        <v>889</v>
      </c>
      <c r="L1316" s="94">
        <f>VLOOKUP(A:A,[2]資材単価マスタ202505!C:F,4,FALSE)</f>
        <v>6.2</v>
      </c>
      <c r="M1316" s="115">
        <f t="shared" si="20"/>
        <v>443424</v>
      </c>
      <c r="O1316" s="104"/>
      <c r="P1316" s="105"/>
      <c r="Q1316"/>
    </row>
    <row r="1317" spans="1:17" ht="18" hidden="1">
      <c r="A1317" s="112">
        <v>20200500063</v>
      </c>
      <c r="B1317" s="113">
        <f>VLOOKUP(A:A,[2]振替CD変換!B:C,2,FALSE)</f>
        <v>20200500063</v>
      </c>
      <c r="C1317" s="112" t="s">
        <v>1488</v>
      </c>
      <c r="D1317" s="112" t="s">
        <v>968</v>
      </c>
      <c r="E1317" s="112" t="s">
        <v>969</v>
      </c>
      <c r="F1317" s="112" t="s">
        <v>934</v>
      </c>
      <c r="G1317" s="114">
        <v>2899</v>
      </c>
      <c r="H1317" s="94" t="s">
        <v>905</v>
      </c>
      <c r="I1317" s="94">
        <v>52</v>
      </c>
      <c r="J1317" s="94" t="s">
        <v>889</v>
      </c>
      <c r="K1317" s="94" t="s">
        <v>889</v>
      </c>
      <c r="L1317" s="94">
        <f>VLOOKUP(A:A,[2]資材単価マスタ202505!C:F,4,FALSE)</f>
        <v>42.6</v>
      </c>
      <c r="M1317" s="115">
        <f t="shared" si="20"/>
        <v>123497.40000000001</v>
      </c>
      <c r="O1317" s="104"/>
      <c r="P1317" s="105"/>
      <c r="Q1317"/>
    </row>
    <row r="1318" spans="1:17" ht="18" hidden="1">
      <c r="A1318" s="112">
        <v>20200900063</v>
      </c>
      <c r="B1318" s="113">
        <f>VLOOKUP(A:A,[2]振替CD変換!B:C,2,FALSE)</f>
        <v>20200900063</v>
      </c>
      <c r="C1318" s="112" t="s">
        <v>1488</v>
      </c>
      <c r="D1318" s="112" t="s">
        <v>1673</v>
      </c>
      <c r="E1318" s="112" t="s">
        <v>882</v>
      </c>
      <c r="F1318" s="112" t="s">
        <v>934</v>
      </c>
      <c r="G1318" s="114">
        <v>1505</v>
      </c>
      <c r="H1318" s="94" t="s">
        <v>905</v>
      </c>
      <c r="I1318" s="94">
        <v>52</v>
      </c>
      <c r="J1318" s="94" t="s">
        <v>889</v>
      </c>
      <c r="K1318" s="94" t="s">
        <v>889</v>
      </c>
      <c r="L1318" s="94">
        <f>VLOOKUP(A:A,[2]資材単価マスタ202505!C:F,4,FALSE)</f>
        <v>125.20035698348951</v>
      </c>
      <c r="M1318" s="115">
        <f t="shared" si="20"/>
        <v>188426.53726015173</v>
      </c>
      <c r="O1318" s="104"/>
      <c r="P1318" s="105"/>
      <c r="Q1318"/>
    </row>
    <row r="1319" spans="1:17" ht="18" hidden="1">
      <c r="A1319" s="112">
        <v>20200900064</v>
      </c>
      <c r="B1319" s="113">
        <f>VLOOKUP(A:A,[2]振替CD変換!B:C,2,FALSE)</f>
        <v>20200900064</v>
      </c>
      <c r="C1319" s="112" t="s">
        <v>1488</v>
      </c>
      <c r="D1319" s="112" t="s">
        <v>1674</v>
      </c>
      <c r="E1319" s="112" t="s">
        <v>882</v>
      </c>
      <c r="F1319" s="112" t="s">
        <v>934</v>
      </c>
      <c r="G1319" s="114">
        <v>440</v>
      </c>
      <c r="H1319" s="94" t="s">
        <v>905</v>
      </c>
      <c r="I1319" s="94">
        <v>52</v>
      </c>
      <c r="J1319" s="94" t="s">
        <v>889</v>
      </c>
      <c r="K1319" s="94" t="s">
        <v>889</v>
      </c>
      <c r="L1319" s="94">
        <f>VLOOKUP(A:A,[2]資材単価マスタ202505!C:F,4,FALSE)</f>
        <v>96.2</v>
      </c>
      <c r="M1319" s="115">
        <f t="shared" si="20"/>
        <v>42328</v>
      </c>
      <c r="O1319" s="104"/>
      <c r="P1319" s="105"/>
      <c r="Q1319"/>
    </row>
    <row r="1320" spans="1:17" ht="18" hidden="1">
      <c r="A1320" s="112">
        <v>20200900084</v>
      </c>
      <c r="B1320" s="113">
        <f>VLOOKUP(A:A,[2]振替CD変換!B:C,2,FALSE)</f>
        <v>20200900084</v>
      </c>
      <c r="C1320" s="112" t="s">
        <v>1488</v>
      </c>
      <c r="D1320" s="112" t="s">
        <v>1675</v>
      </c>
      <c r="E1320" s="112" t="s">
        <v>882</v>
      </c>
      <c r="F1320" s="112" t="s">
        <v>934</v>
      </c>
      <c r="G1320" s="114">
        <v>292</v>
      </c>
      <c r="H1320" s="94" t="s">
        <v>905</v>
      </c>
      <c r="I1320" s="94">
        <v>52</v>
      </c>
      <c r="J1320" s="94" t="s">
        <v>889</v>
      </c>
      <c r="K1320" s="94" t="s">
        <v>889</v>
      </c>
      <c r="L1320" s="94">
        <f>VLOOKUP(A:A,[2]資材単価マスタ202505!C:F,4,FALSE)</f>
        <v>283.10093167701865</v>
      </c>
      <c r="M1320" s="115">
        <f t="shared" si="20"/>
        <v>82665.472049689444</v>
      </c>
      <c r="O1320" s="104"/>
      <c r="P1320" s="105"/>
      <c r="Q1320"/>
    </row>
    <row r="1321" spans="1:17" ht="18" hidden="1">
      <c r="A1321" s="112">
        <v>20200900085</v>
      </c>
      <c r="B1321" s="113">
        <f>VLOOKUP(A:A,[2]振替CD変換!B:C,2,FALSE)</f>
        <v>20200900085</v>
      </c>
      <c r="C1321" s="112" t="s">
        <v>1488</v>
      </c>
      <c r="D1321" s="112" t="s">
        <v>1676</v>
      </c>
      <c r="E1321" s="112" t="s">
        <v>882</v>
      </c>
      <c r="F1321" s="112" t="s">
        <v>934</v>
      </c>
      <c r="G1321" s="114">
        <v>582</v>
      </c>
      <c r="H1321" s="94" t="s">
        <v>905</v>
      </c>
      <c r="I1321" s="94">
        <v>52</v>
      </c>
      <c r="J1321" s="94" t="s">
        <v>889</v>
      </c>
      <c r="K1321" s="94" t="s">
        <v>889</v>
      </c>
      <c r="L1321" s="94">
        <f>VLOOKUP(A:A,[2]資材単価マスタ202505!C:F,4,FALSE)</f>
        <v>129</v>
      </c>
      <c r="M1321" s="115">
        <f t="shared" si="20"/>
        <v>75078</v>
      </c>
      <c r="O1321" s="104"/>
      <c r="P1321" s="105"/>
      <c r="Q1321"/>
    </row>
    <row r="1322" spans="1:17" ht="18" hidden="1">
      <c r="A1322" s="112">
        <v>20201000003</v>
      </c>
      <c r="B1322" s="113">
        <f>VLOOKUP(A:A,[2]振替CD変換!B:C,2,FALSE)</f>
        <v>20201000003</v>
      </c>
      <c r="C1322" s="112" t="s">
        <v>1488</v>
      </c>
      <c r="D1322" s="112" t="s">
        <v>1677</v>
      </c>
      <c r="E1322" s="112" t="s">
        <v>882</v>
      </c>
      <c r="F1322" s="112" t="s">
        <v>934</v>
      </c>
      <c r="G1322" s="114">
        <v>16</v>
      </c>
      <c r="H1322" s="94" t="s">
        <v>905</v>
      </c>
      <c r="I1322" s="94">
        <v>52</v>
      </c>
      <c r="J1322" s="94" t="s">
        <v>889</v>
      </c>
      <c r="K1322" s="94" t="s">
        <v>889</v>
      </c>
      <c r="L1322" s="94">
        <f>VLOOKUP(A:A,[2]資材単価マスタ202505!C:F,4,FALSE)</f>
        <v>666.46153846153845</v>
      </c>
      <c r="M1322" s="115">
        <f t="shared" si="20"/>
        <v>10663.384615384615</v>
      </c>
      <c r="O1322" s="104"/>
      <c r="P1322" s="105"/>
      <c r="Q1322"/>
    </row>
    <row r="1323" spans="1:17" ht="18" hidden="1">
      <c r="A1323" s="112">
        <v>20201000057</v>
      </c>
      <c r="B1323" s="113">
        <f>VLOOKUP(A:A,[2]振替CD変換!B:C,2,FALSE)</f>
        <v>20201000057</v>
      </c>
      <c r="C1323" s="112" t="s">
        <v>1488</v>
      </c>
      <c r="D1323" s="112" t="s">
        <v>1678</v>
      </c>
      <c r="E1323" s="112" t="s">
        <v>882</v>
      </c>
      <c r="F1323" s="112" t="s">
        <v>934</v>
      </c>
      <c r="G1323" s="114">
        <v>50</v>
      </c>
      <c r="H1323" s="94" t="s">
        <v>905</v>
      </c>
      <c r="I1323" s="94">
        <v>52</v>
      </c>
      <c r="J1323" s="94" t="s">
        <v>889</v>
      </c>
      <c r="K1323" s="94" t="s">
        <v>889</v>
      </c>
      <c r="L1323" s="94">
        <f>VLOOKUP(A:A,[2]資材単価マスタ202505!C:F,4,FALSE)</f>
        <v>98</v>
      </c>
      <c r="M1323" s="115">
        <f t="shared" si="20"/>
        <v>4900</v>
      </c>
      <c r="O1323" s="104"/>
      <c r="P1323" s="105"/>
      <c r="Q1323"/>
    </row>
    <row r="1324" spans="1:17" ht="18" hidden="1">
      <c r="A1324" s="112">
        <v>20201000058</v>
      </c>
      <c r="B1324" s="113">
        <f>VLOOKUP(A:A,[2]振替CD変換!B:C,2,FALSE)</f>
        <v>20201000058</v>
      </c>
      <c r="C1324" s="112" t="s">
        <v>1488</v>
      </c>
      <c r="D1324" s="112" t="s">
        <v>1679</v>
      </c>
      <c r="E1324" s="112" t="s">
        <v>882</v>
      </c>
      <c r="F1324" s="112" t="s">
        <v>934</v>
      </c>
      <c r="G1324" s="114">
        <v>399</v>
      </c>
      <c r="H1324" s="94" t="s">
        <v>905</v>
      </c>
      <c r="I1324" s="94">
        <v>52</v>
      </c>
      <c r="J1324" s="94" t="s">
        <v>889</v>
      </c>
      <c r="K1324" s="94" t="s">
        <v>889</v>
      </c>
      <c r="L1324" s="94">
        <f>VLOOKUP(A:A,[2]資材単価マスタ202505!C:F,4,FALSE)</f>
        <v>143</v>
      </c>
      <c r="M1324" s="115">
        <f t="shared" si="20"/>
        <v>57057</v>
      </c>
      <c r="O1324" s="104"/>
      <c r="P1324" s="105"/>
      <c r="Q1324"/>
    </row>
    <row r="1325" spans="1:17" ht="18" hidden="1">
      <c r="A1325" s="112">
        <v>20201200054</v>
      </c>
      <c r="B1325" s="113">
        <f>VLOOKUP(A:A,[2]振替CD変換!B:C,2,FALSE)</f>
        <v>20201200054</v>
      </c>
      <c r="C1325" s="112" t="s">
        <v>1488</v>
      </c>
      <c r="D1325" s="112" t="s">
        <v>970</v>
      </c>
      <c r="E1325" s="112" t="s">
        <v>971</v>
      </c>
      <c r="F1325" s="112" t="s">
        <v>927</v>
      </c>
      <c r="G1325" s="114">
        <v>1000</v>
      </c>
      <c r="H1325" s="94" t="s">
        <v>905</v>
      </c>
      <c r="I1325" s="94">
        <v>52</v>
      </c>
      <c r="J1325" s="94" t="s">
        <v>889</v>
      </c>
      <c r="K1325" s="94" t="s">
        <v>889</v>
      </c>
      <c r="L1325" s="94">
        <f>VLOOKUP(A:A,[2]資材単価マスタ202505!C:F,4,FALSE)</f>
        <v>36.200000000000003</v>
      </c>
      <c r="M1325" s="115">
        <f t="shared" si="20"/>
        <v>36200</v>
      </c>
      <c r="O1325" s="104"/>
      <c r="P1325" s="105"/>
      <c r="Q1325"/>
    </row>
    <row r="1326" spans="1:17" ht="18" hidden="1">
      <c r="A1326" s="112">
        <v>20210100027</v>
      </c>
      <c r="B1326" s="113">
        <f>VLOOKUP(A:A,[2]振替CD変換!B:C,2,FALSE)</f>
        <v>20210100027</v>
      </c>
      <c r="C1326" s="112" t="s">
        <v>1488</v>
      </c>
      <c r="D1326" s="112" t="s">
        <v>1680</v>
      </c>
      <c r="E1326" s="112" t="s">
        <v>882</v>
      </c>
      <c r="F1326" s="112" t="s">
        <v>934</v>
      </c>
      <c r="G1326" s="114">
        <v>278</v>
      </c>
      <c r="H1326" s="94" t="s">
        <v>905</v>
      </c>
      <c r="I1326" s="94">
        <v>52</v>
      </c>
      <c r="J1326" s="94" t="s">
        <v>889</v>
      </c>
      <c r="K1326" s="94" t="s">
        <v>889</v>
      </c>
      <c r="L1326" s="94">
        <f>VLOOKUP(A:A,[2]資材単価マスタ202505!C:F,4,FALSE)</f>
        <v>36.002601040416167</v>
      </c>
      <c r="M1326" s="115">
        <f t="shared" si="20"/>
        <v>10008.723089235695</v>
      </c>
      <c r="O1326" s="104"/>
      <c r="P1326" s="105"/>
      <c r="Q1326"/>
    </row>
    <row r="1327" spans="1:17" ht="18" hidden="1">
      <c r="A1327" s="112">
        <v>20210100028</v>
      </c>
      <c r="B1327" s="113">
        <f>VLOOKUP(A:A,[2]振替CD変換!B:C,2,FALSE)</f>
        <v>20210100028</v>
      </c>
      <c r="C1327" s="112" t="s">
        <v>1488</v>
      </c>
      <c r="D1327" s="112" t="s">
        <v>1681</v>
      </c>
      <c r="E1327" s="112" t="s">
        <v>882</v>
      </c>
      <c r="F1327" s="112" t="s">
        <v>934</v>
      </c>
      <c r="G1327" s="114">
        <v>21279</v>
      </c>
      <c r="H1327" s="94" t="s">
        <v>905</v>
      </c>
      <c r="I1327" s="94">
        <v>52</v>
      </c>
      <c r="J1327" s="94" t="s">
        <v>889</v>
      </c>
      <c r="K1327" s="94" t="s">
        <v>889</v>
      </c>
      <c r="L1327" s="94">
        <f>VLOOKUP(A:A,[2]資材単価マスタ202505!C:F,4,FALSE)</f>
        <v>22.728774028514465</v>
      </c>
      <c r="M1327" s="115">
        <f t="shared" si="20"/>
        <v>483645.58255275933</v>
      </c>
      <c r="O1327" s="104"/>
      <c r="P1327" s="105"/>
      <c r="Q1327"/>
    </row>
    <row r="1328" spans="1:17" ht="18" hidden="1">
      <c r="A1328" s="112">
        <v>20210100029</v>
      </c>
      <c r="B1328" s="113">
        <f>VLOOKUP(A:A,[2]振替CD変換!B:C,2,FALSE)</f>
        <v>20210100029</v>
      </c>
      <c r="C1328" s="112" t="s">
        <v>1488</v>
      </c>
      <c r="D1328" s="112" t="s">
        <v>1682</v>
      </c>
      <c r="E1328" s="112" t="s">
        <v>882</v>
      </c>
      <c r="F1328" s="112" t="s">
        <v>934</v>
      </c>
      <c r="G1328" s="114">
        <v>168</v>
      </c>
      <c r="H1328" s="94" t="s">
        <v>905</v>
      </c>
      <c r="I1328" s="94">
        <v>52</v>
      </c>
      <c r="J1328" s="94" t="s">
        <v>889</v>
      </c>
      <c r="K1328" s="94" t="s">
        <v>889</v>
      </c>
      <c r="L1328" s="94">
        <f>VLOOKUP(A:A,[2]資材単価マスタ202505!C:F,4,FALSE)</f>
        <v>42.355614189387275</v>
      </c>
      <c r="M1328" s="115">
        <f t="shared" si="20"/>
        <v>7115.7431838170623</v>
      </c>
      <c r="O1328" s="104"/>
      <c r="P1328" s="105"/>
      <c r="Q1328"/>
    </row>
    <row r="1329" spans="1:17" ht="18" hidden="1">
      <c r="A1329" s="112">
        <v>20210200012</v>
      </c>
      <c r="B1329" s="113">
        <f>VLOOKUP(A:A,[2]振替CD変換!B:C,2,FALSE)</f>
        <v>20210200012</v>
      </c>
      <c r="C1329" s="112" t="s">
        <v>1488</v>
      </c>
      <c r="D1329" s="112" t="s">
        <v>1683</v>
      </c>
      <c r="E1329" s="112" t="s">
        <v>882</v>
      </c>
      <c r="F1329" s="112" t="s">
        <v>934</v>
      </c>
      <c r="G1329" s="114">
        <v>1960</v>
      </c>
      <c r="H1329" s="94" t="s">
        <v>905</v>
      </c>
      <c r="I1329" s="94">
        <v>52</v>
      </c>
      <c r="J1329" s="94" t="s">
        <v>889</v>
      </c>
      <c r="K1329" s="94" t="s">
        <v>889</v>
      </c>
      <c r="L1329" s="94">
        <f>VLOOKUP(A:A,[2]資材単価マスタ202505!C:F,4,FALSE)</f>
        <v>91.438914027149323</v>
      </c>
      <c r="M1329" s="115">
        <f t="shared" si="20"/>
        <v>179220.27149321267</v>
      </c>
      <c r="O1329" s="104"/>
      <c r="P1329" s="105"/>
      <c r="Q1329"/>
    </row>
    <row r="1330" spans="1:17" ht="18" hidden="1">
      <c r="A1330" s="112">
        <v>20210200013</v>
      </c>
      <c r="B1330" s="113">
        <f>VLOOKUP(A:A,[2]振替CD変換!B:C,2,FALSE)</f>
        <v>20210200013</v>
      </c>
      <c r="C1330" s="112" t="s">
        <v>1488</v>
      </c>
      <c r="D1330" s="112" t="s">
        <v>1684</v>
      </c>
      <c r="E1330" s="112" t="s">
        <v>882</v>
      </c>
      <c r="F1330" s="112" t="s">
        <v>934</v>
      </c>
      <c r="G1330" s="114">
        <v>76</v>
      </c>
      <c r="H1330" s="94" t="s">
        <v>905</v>
      </c>
      <c r="I1330" s="94">
        <v>52</v>
      </c>
      <c r="J1330" s="94" t="s">
        <v>889</v>
      </c>
      <c r="K1330" s="94" t="s">
        <v>889</v>
      </c>
      <c r="L1330" s="94">
        <f>VLOOKUP(A:A,[2]資材単価マスタ202505!C:F,4,FALSE)</f>
        <v>406.76223776223776</v>
      </c>
      <c r="M1330" s="115">
        <f t="shared" si="20"/>
        <v>30913.930069930069</v>
      </c>
      <c r="O1330" s="104"/>
      <c r="P1330" s="105"/>
      <c r="Q1330"/>
    </row>
    <row r="1331" spans="1:17" ht="18" hidden="1">
      <c r="A1331" s="112">
        <v>20210300013</v>
      </c>
      <c r="B1331" s="113">
        <f>VLOOKUP(A:A,[2]振替CD変換!B:C,2,FALSE)</f>
        <v>20210300013</v>
      </c>
      <c r="C1331" s="112" t="s">
        <v>1488</v>
      </c>
      <c r="D1331" s="112" t="s">
        <v>1685</v>
      </c>
      <c r="E1331" s="112" t="s">
        <v>882</v>
      </c>
      <c r="F1331" s="112" t="s">
        <v>934</v>
      </c>
      <c r="G1331" s="114">
        <v>428</v>
      </c>
      <c r="H1331" s="94" t="s">
        <v>905</v>
      </c>
      <c r="I1331" s="94">
        <v>52</v>
      </c>
      <c r="J1331" s="94" t="s">
        <v>889</v>
      </c>
      <c r="K1331" s="94" t="s">
        <v>889</v>
      </c>
      <c r="L1331" s="94">
        <f>VLOOKUP(A:A,[2]資材単価マスタ202505!C:F,4,FALSE)</f>
        <v>157</v>
      </c>
      <c r="M1331" s="115">
        <f t="shared" si="20"/>
        <v>67196</v>
      </c>
      <c r="O1331" s="104"/>
      <c r="P1331" s="105"/>
      <c r="Q1331"/>
    </row>
    <row r="1332" spans="1:17" ht="18" hidden="1">
      <c r="A1332" s="112">
        <v>20210300014</v>
      </c>
      <c r="B1332" s="113">
        <f>VLOOKUP(A:A,[2]振替CD変換!B:C,2,FALSE)</f>
        <v>20210300014</v>
      </c>
      <c r="C1332" s="112" t="s">
        <v>1488</v>
      </c>
      <c r="D1332" s="112" t="s">
        <v>1686</v>
      </c>
      <c r="E1332" s="112" t="s">
        <v>882</v>
      </c>
      <c r="F1332" s="112" t="s">
        <v>934</v>
      </c>
      <c r="G1332" s="114">
        <v>1482</v>
      </c>
      <c r="H1332" s="94" t="s">
        <v>905</v>
      </c>
      <c r="I1332" s="94">
        <v>52</v>
      </c>
      <c r="J1332" s="94" t="s">
        <v>889</v>
      </c>
      <c r="K1332" s="94" t="s">
        <v>889</v>
      </c>
      <c r="L1332" s="94">
        <f>VLOOKUP(A:A,[2]資材単価マスタ202505!C:F,4,FALSE)</f>
        <v>45</v>
      </c>
      <c r="M1332" s="115">
        <f t="shared" si="20"/>
        <v>66690</v>
      </c>
      <c r="O1332" s="104"/>
      <c r="P1332" s="105"/>
      <c r="Q1332"/>
    </row>
    <row r="1333" spans="1:17" ht="18" hidden="1">
      <c r="A1333" s="112">
        <v>20210400001</v>
      </c>
      <c r="B1333" s="113">
        <f>VLOOKUP(A:A,[2]振替CD変換!B:C,2,FALSE)</f>
        <v>20210400001</v>
      </c>
      <c r="C1333" s="112" t="s">
        <v>1488</v>
      </c>
      <c r="D1333" s="112" t="s">
        <v>1687</v>
      </c>
      <c r="E1333" s="112" t="s">
        <v>882</v>
      </c>
      <c r="F1333" s="112" t="s">
        <v>900</v>
      </c>
      <c r="G1333" s="114">
        <v>3</v>
      </c>
      <c r="H1333" s="94" t="s">
        <v>905</v>
      </c>
      <c r="I1333" s="94">
        <v>52</v>
      </c>
      <c r="J1333" s="94" t="s">
        <v>889</v>
      </c>
      <c r="K1333" s="94" t="s">
        <v>889</v>
      </c>
      <c r="L1333" s="94">
        <f>VLOOKUP(A:A,[2]資材単価マスタ202505!C:F,4,FALSE)</f>
        <v>288</v>
      </c>
      <c r="M1333" s="115">
        <f t="shared" si="20"/>
        <v>864</v>
      </c>
      <c r="O1333" s="104"/>
      <c r="P1333" s="105"/>
      <c r="Q1333"/>
    </row>
    <row r="1334" spans="1:17" ht="18" hidden="1">
      <c r="A1334" s="112">
        <v>20210500053</v>
      </c>
      <c r="B1334" s="113">
        <f>VLOOKUP(A:A,[2]振替CD変換!B:C,2,FALSE)</f>
        <v>20210500053</v>
      </c>
      <c r="C1334" s="112" t="s">
        <v>1488</v>
      </c>
      <c r="D1334" s="112" t="s">
        <v>1688</v>
      </c>
      <c r="E1334" s="112" t="s">
        <v>1689</v>
      </c>
      <c r="F1334" s="112" t="s">
        <v>868</v>
      </c>
      <c r="G1334" s="114">
        <v>6387</v>
      </c>
      <c r="H1334" s="94" t="s">
        <v>905</v>
      </c>
      <c r="I1334" s="94">
        <v>52</v>
      </c>
      <c r="J1334" s="94" t="s">
        <v>889</v>
      </c>
      <c r="K1334" s="94" t="s">
        <v>889</v>
      </c>
      <c r="L1334" s="94">
        <f>VLOOKUP(A:A,[2]資材単価マスタ202505!C:F,4,FALSE)</f>
        <v>3.6</v>
      </c>
      <c r="M1334" s="115">
        <f t="shared" si="20"/>
        <v>22993.200000000001</v>
      </c>
      <c r="O1334" s="104"/>
      <c r="P1334" s="105"/>
      <c r="Q1334"/>
    </row>
    <row r="1335" spans="1:17" ht="18" hidden="1">
      <c r="A1335" s="112">
        <v>20210600031</v>
      </c>
      <c r="B1335" s="113">
        <f>VLOOKUP(A:A,[2]振替CD変換!B:C,2,FALSE)</f>
        <v>20210600031</v>
      </c>
      <c r="C1335" s="112" t="s">
        <v>1488</v>
      </c>
      <c r="D1335" s="112" t="s">
        <v>1690</v>
      </c>
      <c r="E1335" s="112" t="s">
        <v>882</v>
      </c>
      <c r="F1335" s="112" t="s">
        <v>934</v>
      </c>
      <c r="G1335" s="114">
        <v>1481</v>
      </c>
      <c r="H1335" s="94" t="s">
        <v>905</v>
      </c>
      <c r="I1335" s="94">
        <v>52</v>
      </c>
      <c r="J1335" s="94" t="s">
        <v>889</v>
      </c>
      <c r="K1335" s="94" t="s">
        <v>889</v>
      </c>
      <c r="L1335" s="94">
        <f>VLOOKUP(A:A,[2]資材単価マスタ202505!C:F,4,FALSE)</f>
        <v>235</v>
      </c>
      <c r="M1335" s="115">
        <f t="shared" si="20"/>
        <v>348035</v>
      </c>
      <c r="O1335" s="104"/>
      <c r="P1335" s="105"/>
      <c r="Q1335"/>
    </row>
    <row r="1336" spans="1:17" ht="18" hidden="1">
      <c r="A1336" s="112">
        <v>20210600032</v>
      </c>
      <c r="B1336" s="113">
        <f>VLOOKUP(A:A,[2]振替CD変換!B:C,2,FALSE)</f>
        <v>20210600032</v>
      </c>
      <c r="C1336" s="112" t="s">
        <v>1488</v>
      </c>
      <c r="D1336" s="112" t="s">
        <v>1691</v>
      </c>
      <c r="E1336" s="112" t="s">
        <v>882</v>
      </c>
      <c r="F1336" s="112" t="s">
        <v>934</v>
      </c>
      <c r="G1336" s="114">
        <v>1484</v>
      </c>
      <c r="H1336" s="94" t="s">
        <v>905</v>
      </c>
      <c r="I1336" s="94">
        <v>52</v>
      </c>
      <c r="J1336" s="94" t="s">
        <v>889</v>
      </c>
      <c r="K1336" s="94" t="s">
        <v>889</v>
      </c>
      <c r="L1336" s="94">
        <f>VLOOKUP(A:A,[2]資材単価マスタ202505!C:F,4,FALSE)</f>
        <v>113</v>
      </c>
      <c r="M1336" s="115">
        <f t="shared" si="20"/>
        <v>167692</v>
      </c>
      <c r="O1336" s="104"/>
      <c r="P1336" s="105"/>
      <c r="Q1336"/>
    </row>
    <row r="1337" spans="1:17" ht="18" hidden="1">
      <c r="A1337" s="112">
        <v>20210600033</v>
      </c>
      <c r="B1337" s="113">
        <f>VLOOKUP(A:A,[2]振替CD変換!B:C,2,FALSE)</f>
        <v>20210600033</v>
      </c>
      <c r="C1337" s="112" t="s">
        <v>1488</v>
      </c>
      <c r="D1337" s="112" t="s">
        <v>1692</v>
      </c>
      <c r="E1337" s="112" t="s">
        <v>882</v>
      </c>
      <c r="F1337" s="112" t="s">
        <v>934</v>
      </c>
      <c r="G1337" s="114">
        <v>137</v>
      </c>
      <c r="H1337" s="94" t="s">
        <v>905</v>
      </c>
      <c r="I1337" s="94">
        <v>52</v>
      </c>
      <c r="J1337" s="94" t="s">
        <v>889</v>
      </c>
      <c r="K1337" s="94" t="s">
        <v>889</v>
      </c>
      <c r="L1337" s="94">
        <f>VLOOKUP(A:A,[2]資材単価マスタ202505!C:F,4,FALSE)</f>
        <v>131</v>
      </c>
      <c r="M1337" s="115">
        <f t="shared" si="20"/>
        <v>17947</v>
      </c>
      <c r="O1337" s="104"/>
      <c r="P1337" s="105"/>
      <c r="Q1337"/>
    </row>
    <row r="1338" spans="1:17" ht="18" hidden="1">
      <c r="A1338" s="112">
        <v>20210600049</v>
      </c>
      <c r="B1338" s="113">
        <f>VLOOKUP(A:A,[2]振替CD変換!B:C,2,FALSE)</f>
        <v>20210600049</v>
      </c>
      <c r="C1338" s="112" t="s">
        <v>1488</v>
      </c>
      <c r="D1338" s="112" t="s">
        <v>972</v>
      </c>
      <c r="E1338" s="112" t="s">
        <v>973</v>
      </c>
      <c r="F1338" s="112" t="s">
        <v>927</v>
      </c>
      <c r="G1338" s="114">
        <v>111990</v>
      </c>
      <c r="H1338" s="94" t="s">
        <v>905</v>
      </c>
      <c r="I1338" s="94">
        <v>52</v>
      </c>
      <c r="J1338" s="94" t="s">
        <v>889</v>
      </c>
      <c r="K1338" s="94" t="s">
        <v>889</v>
      </c>
      <c r="L1338" s="94">
        <f>VLOOKUP(A:A,[2]資材単価マスタ202505!C:F,4,FALSE)</f>
        <v>12.19698235279917</v>
      </c>
      <c r="M1338" s="115">
        <f t="shared" si="20"/>
        <v>1365940.053689979</v>
      </c>
      <c r="O1338" s="104"/>
      <c r="P1338" s="105"/>
      <c r="Q1338"/>
    </row>
    <row r="1339" spans="1:17" ht="18" hidden="1">
      <c r="A1339" s="112">
        <v>20210700003</v>
      </c>
      <c r="B1339" s="113">
        <f>VLOOKUP(A:A,[2]振替CD変換!B:C,2,FALSE)</f>
        <v>20210700003</v>
      </c>
      <c r="C1339" s="112" t="s">
        <v>1488</v>
      </c>
      <c r="D1339" s="112" t="s">
        <v>1693</v>
      </c>
      <c r="E1339" s="112" t="s">
        <v>882</v>
      </c>
      <c r="F1339" s="112" t="s">
        <v>868</v>
      </c>
      <c r="G1339" s="114">
        <v>163</v>
      </c>
      <c r="H1339" s="94" t="s">
        <v>905</v>
      </c>
      <c r="I1339" s="94">
        <v>52</v>
      </c>
      <c r="J1339" s="94" t="s">
        <v>889</v>
      </c>
      <c r="K1339" s="94" t="s">
        <v>889</v>
      </c>
      <c r="L1339" s="94">
        <f>VLOOKUP(A:A,[2]資材単価マスタ202505!C:F,4,FALSE)</f>
        <v>143</v>
      </c>
      <c r="M1339" s="115">
        <f t="shared" si="20"/>
        <v>23309</v>
      </c>
      <c r="O1339" s="104"/>
      <c r="P1339" s="105"/>
      <c r="Q1339"/>
    </row>
    <row r="1340" spans="1:17" ht="18" hidden="1">
      <c r="A1340" s="112">
        <v>20210700014</v>
      </c>
      <c r="B1340" s="113">
        <f>VLOOKUP(A:A,[2]振替CD変換!B:C,2,FALSE)</f>
        <v>20210700014</v>
      </c>
      <c r="C1340" s="112" t="s">
        <v>1488</v>
      </c>
      <c r="D1340" s="112" t="s">
        <v>974</v>
      </c>
      <c r="E1340" s="112" t="s">
        <v>882</v>
      </c>
      <c r="F1340" s="112" t="s">
        <v>934</v>
      </c>
      <c r="G1340" s="114">
        <v>4000</v>
      </c>
      <c r="H1340" s="94" t="s">
        <v>905</v>
      </c>
      <c r="I1340" s="94">
        <v>52</v>
      </c>
      <c r="J1340" s="94" t="s">
        <v>889</v>
      </c>
      <c r="K1340" s="94" t="s">
        <v>889</v>
      </c>
      <c r="L1340" s="94">
        <f>VLOOKUP(A:A,[2]資材単価マスタ202505!C:F,4,FALSE)</f>
        <v>1.1000000000000001</v>
      </c>
      <c r="M1340" s="115">
        <f t="shared" si="20"/>
        <v>4400</v>
      </c>
      <c r="O1340" s="104"/>
      <c r="P1340" s="105"/>
      <c r="Q1340"/>
    </row>
    <row r="1341" spans="1:17" ht="18" hidden="1">
      <c r="A1341" s="112">
        <v>20210800014</v>
      </c>
      <c r="B1341" s="113">
        <f>VLOOKUP(A:A,[2]振替CD変換!B:C,2,FALSE)</f>
        <v>20210800014</v>
      </c>
      <c r="C1341" s="112" t="s">
        <v>1488</v>
      </c>
      <c r="D1341" s="112" t="s">
        <v>1694</v>
      </c>
      <c r="E1341" s="112" t="s">
        <v>882</v>
      </c>
      <c r="F1341" s="112" t="s">
        <v>934</v>
      </c>
      <c r="G1341" s="114">
        <v>38</v>
      </c>
      <c r="H1341" s="94" t="s">
        <v>905</v>
      </c>
      <c r="I1341" s="94">
        <v>52</v>
      </c>
      <c r="J1341" s="94" t="s">
        <v>889</v>
      </c>
      <c r="K1341" s="94" t="s">
        <v>889</v>
      </c>
      <c r="L1341" s="94">
        <f>VLOOKUP(A:A,[2]資材単価マスタ202505!C:F,4,FALSE)</f>
        <v>90.1</v>
      </c>
      <c r="M1341" s="115">
        <f t="shared" si="20"/>
        <v>3423.7999999999997</v>
      </c>
      <c r="O1341" s="104"/>
      <c r="P1341" s="105"/>
      <c r="Q1341"/>
    </row>
    <row r="1342" spans="1:17" ht="18" hidden="1">
      <c r="A1342" s="112">
        <v>20210800015</v>
      </c>
      <c r="B1342" s="113">
        <f>VLOOKUP(A:A,[2]振替CD変換!B:C,2,FALSE)</f>
        <v>20210800015</v>
      </c>
      <c r="C1342" s="112" t="s">
        <v>1488</v>
      </c>
      <c r="D1342" s="112" t="s">
        <v>1695</v>
      </c>
      <c r="E1342" s="112" t="s">
        <v>1696</v>
      </c>
      <c r="F1342" s="112" t="s">
        <v>934</v>
      </c>
      <c r="G1342" s="114">
        <v>11</v>
      </c>
      <c r="H1342" s="94" t="s">
        <v>905</v>
      </c>
      <c r="I1342" s="94">
        <v>52</v>
      </c>
      <c r="J1342" s="94" t="s">
        <v>889</v>
      </c>
      <c r="K1342" s="94" t="s">
        <v>889</v>
      </c>
      <c r="L1342" s="94">
        <f>VLOOKUP(A:A,[2]資材単価マスタ202505!C:F,4,FALSE)</f>
        <v>11.1</v>
      </c>
      <c r="M1342" s="115">
        <f t="shared" si="20"/>
        <v>122.1</v>
      </c>
      <c r="O1342" s="104"/>
      <c r="P1342" s="105"/>
      <c r="Q1342"/>
    </row>
    <row r="1343" spans="1:17" ht="18" hidden="1">
      <c r="A1343" s="112">
        <v>20210800016</v>
      </c>
      <c r="B1343" s="113">
        <f>VLOOKUP(A:A,[2]振替CD変換!B:C,2,FALSE)</f>
        <v>20210800016</v>
      </c>
      <c r="C1343" s="112" t="s">
        <v>1488</v>
      </c>
      <c r="D1343" s="112" t="s">
        <v>1697</v>
      </c>
      <c r="E1343" s="112" t="s">
        <v>1698</v>
      </c>
      <c r="F1343" s="112" t="s">
        <v>934</v>
      </c>
      <c r="G1343" s="114">
        <v>384</v>
      </c>
      <c r="H1343" s="94" t="s">
        <v>905</v>
      </c>
      <c r="I1343" s="94">
        <v>52</v>
      </c>
      <c r="J1343" s="94" t="s">
        <v>889</v>
      </c>
      <c r="K1343" s="94" t="s">
        <v>889</v>
      </c>
      <c r="L1343" s="94">
        <f>VLOOKUP(A:A,[2]資材単価マスタ202505!C:F,4,FALSE)</f>
        <v>8.9</v>
      </c>
      <c r="M1343" s="115">
        <f t="shared" si="20"/>
        <v>3417.6000000000004</v>
      </c>
      <c r="O1343" s="104"/>
      <c r="P1343" s="105"/>
      <c r="Q1343"/>
    </row>
    <row r="1344" spans="1:17" ht="18" hidden="1">
      <c r="A1344" s="112">
        <v>20210800032</v>
      </c>
      <c r="B1344" s="113">
        <f>VLOOKUP(A:A,[2]振替CD変換!B:C,2,FALSE)</f>
        <v>20210800032</v>
      </c>
      <c r="C1344" s="112" t="s">
        <v>1488</v>
      </c>
      <c r="D1344" s="112" t="s">
        <v>1699</v>
      </c>
      <c r="E1344" s="112" t="s">
        <v>882</v>
      </c>
      <c r="F1344" s="112" t="s">
        <v>868</v>
      </c>
      <c r="G1344" s="114">
        <v>2090</v>
      </c>
      <c r="H1344" s="94" t="s">
        <v>905</v>
      </c>
      <c r="I1344" s="94">
        <v>52</v>
      </c>
      <c r="J1344" s="94" t="s">
        <v>889</v>
      </c>
      <c r="K1344" s="94" t="s">
        <v>889</v>
      </c>
      <c r="L1344" s="94">
        <f>VLOOKUP(A:A,[2]資材単価マスタ202505!C:F,4,FALSE)</f>
        <v>149</v>
      </c>
      <c r="M1344" s="115">
        <f t="shared" si="20"/>
        <v>311410</v>
      </c>
      <c r="O1344" s="104"/>
      <c r="P1344" s="105"/>
      <c r="Q1344"/>
    </row>
    <row r="1345" spans="1:17" ht="18" hidden="1">
      <c r="A1345" s="112">
        <v>20210800033</v>
      </c>
      <c r="B1345" s="113">
        <f>VLOOKUP(A:A,[2]振替CD変換!B:C,2,FALSE)</f>
        <v>20210800033</v>
      </c>
      <c r="C1345" s="112" t="s">
        <v>1488</v>
      </c>
      <c r="D1345" s="112" t="s">
        <v>1700</v>
      </c>
      <c r="E1345" s="112" t="s">
        <v>882</v>
      </c>
      <c r="F1345" s="112" t="s">
        <v>868</v>
      </c>
      <c r="G1345" s="114">
        <v>2916</v>
      </c>
      <c r="H1345" s="94" t="s">
        <v>905</v>
      </c>
      <c r="I1345" s="94">
        <v>52</v>
      </c>
      <c r="J1345" s="94" t="s">
        <v>889</v>
      </c>
      <c r="K1345" s="94" t="s">
        <v>889</v>
      </c>
      <c r="L1345" s="94">
        <f>VLOOKUP(A:A,[2]資材単価マスタ202505!C:F,4,FALSE)</f>
        <v>109</v>
      </c>
      <c r="M1345" s="115">
        <f t="shared" si="20"/>
        <v>317844</v>
      </c>
      <c r="O1345" s="104"/>
      <c r="P1345" s="105"/>
      <c r="Q1345"/>
    </row>
    <row r="1346" spans="1:17" ht="18" hidden="1">
      <c r="A1346" s="112">
        <v>20210900017</v>
      </c>
      <c r="B1346" s="113">
        <f>VLOOKUP(A:A,[2]振替CD変換!B:C,2,FALSE)</f>
        <v>20210900017</v>
      </c>
      <c r="C1346" s="112" t="s">
        <v>1488</v>
      </c>
      <c r="D1346" s="112" t="s">
        <v>1701</v>
      </c>
      <c r="E1346" s="112" t="s">
        <v>882</v>
      </c>
      <c r="F1346" s="112" t="s">
        <v>934</v>
      </c>
      <c r="G1346" s="114">
        <v>52</v>
      </c>
      <c r="H1346" s="94" t="s">
        <v>905</v>
      </c>
      <c r="I1346" s="94">
        <v>52</v>
      </c>
      <c r="J1346" s="94" t="s">
        <v>889</v>
      </c>
      <c r="K1346" s="94" t="s">
        <v>889</v>
      </c>
      <c r="L1346" s="94">
        <f>VLOOKUP(A:A,[2]資材単価マスタ202505!C:F,4,FALSE)</f>
        <v>203</v>
      </c>
      <c r="M1346" s="115">
        <f t="shared" ref="M1346:M1409" si="21">G1346*L1346</f>
        <v>10556</v>
      </c>
      <c r="O1346" s="104"/>
      <c r="P1346" s="105"/>
      <c r="Q1346"/>
    </row>
    <row r="1347" spans="1:17" ht="18" hidden="1">
      <c r="A1347" s="112">
        <v>20211000020</v>
      </c>
      <c r="B1347" s="113">
        <f>VLOOKUP(A:A,[2]振替CD変換!B:C,2,FALSE)</f>
        <v>20211000020</v>
      </c>
      <c r="C1347" s="112" t="s">
        <v>1488</v>
      </c>
      <c r="D1347" s="112" t="s">
        <v>1702</v>
      </c>
      <c r="E1347" s="112" t="s">
        <v>882</v>
      </c>
      <c r="F1347" s="112" t="s">
        <v>934</v>
      </c>
      <c r="G1347" s="114">
        <v>534</v>
      </c>
      <c r="H1347" s="94" t="s">
        <v>905</v>
      </c>
      <c r="I1347" s="94">
        <v>52</v>
      </c>
      <c r="J1347" s="94" t="s">
        <v>889</v>
      </c>
      <c r="K1347" s="94" t="s">
        <v>889</v>
      </c>
      <c r="L1347" s="94">
        <f>VLOOKUP(A:A,[2]資材単価マスタ202505!C:F,4,FALSE)</f>
        <v>56.50016784155757</v>
      </c>
      <c r="M1347" s="115">
        <f t="shared" si="21"/>
        <v>30171.089627391742</v>
      </c>
      <c r="O1347" s="104"/>
      <c r="P1347" s="105"/>
      <c r="Q1347"/>
    </row>
    <row r="1348" spans="1:17" ht="18" hidden="1">
      <c r="A1348" s="112">
        <v>20211100001</v>
      </c>
      <c r="B1348" s="113">
        <f>VLOOKUP(A:A,[2]振替CD変換!B:C,2,FALSE)</f>
        <v>20211100001</v>
      </c>
      <c r="C1348" s="112" t="s">
        <v>1488</v>
      </c>
      <c r="D1348" s="112" t="s">
        <v>1703</v>
      </c>
      <c r="E1348" s="112" t="s">
        <v>882</v>
      </c>
      <c r="F1348" s="112" t="s">
        <v>934</v>
      </c>
      <c r="G1348" s="114">
        <v>305</v>
      </c>
      <c r="H1348" s="94" t="s">
        <v>905</v>
      </c>
      <c r="I1348" s="94">
        <v>52</v>
      </c>
      <c r="J1348" s="94" t="s">
        <v>889</v>
      </c>
      <c r="K1348" s="94" t="s">
        <v>889</v>
      </c>
      <c r="L1348" s="94">
        <f>VLOOKUP(A:A,[2]資材単価マスタ202505!C:F,4,FALSE)</f>
        <v>68.3</v>
      </c>
      <c r="M1348" s="115">
        <f t="shared" si="21"/>
        <v>20831.5</v>
      </c>
      <c r="O1348" s="104"/>
      <c r="P1348" s="105"/>
      <c r="Q1348"/>
    </row>
    <row r="1349" spans="1:17" ht="18" hidden="1">
      <c r="A1349" s="112">
        <v>20220100038</v>
      </c>
      <c r="B1349" s="113">
        <f>VLOOKUP(A:A,[2]振替CD変換!B:C,2,FALSE)</f>
        <v>20220100038</v>
      </c>
      <c r="C1349" s="112" t="s">
        <v>1488</v>
      </c>
      <c r="D1349" s="112" t="s">
        <v>975</v>
      </c>
      <c r="E1349" s="112" t="s">
        <v>976</v>
      </c>
      <c r="F1349" s="112" t="s">
        <v>934</v>
      </c>
      <c r="G1349" s="114">
        <v>23460</v>
      </c>
      <c r="H1349" s="94" t="s">
        <v>905</v>
      </c>
      <c r="I1349" s="94">
        <v>52</v>
      </c>
      <c r="J1349" s="94" t="s">
        <v>889</v>
      </c>
      <c r="K1349" s="94" t="s">
        <v>889</v>
      </c>
      <c r="L1349" s="94">
        <f>VLOOKUP(A:A,[2]資材単価マスタ202505!C:F,4,FALSE)</f>
        <v>0.85</v>
      </c>
      <c r="M1349" s="115">
        <f t="shared" si="21"/>
        <v>19941</v>
      </c>
      <c r="O1349" s="104"/>
      <c r="P1349" s="105"/>
      <c r="Q1349"/>
    </row>
    <row r="1350" spans="1:17" ht="18" hidden="1">
      <c r="A1350" s="112">
        <v>20220100039</v>
      </c>
      <c r="B1350" s="113">
        <f>VLOOKUP(A:A,[2]振替CD変換!B:C,2,FALSE)</f>
        <v>20220100039</v>
      </c>
      <c r="C1350" s="112" t="s">
        <v>1488</v>
      </c>
      <c r="D1350" s="112" t="s">
        <v>1704</v>
      </c>
      <c r="E1350" s="112" t="s">
        <v>1705</v>
      </c>
      <c r="F1350" s="112" t="s">
        <v>934</v>
      </c>
      <c r="G1350" s="114">
        <v>11</v>
      </c>
      <c r="H1350" s="94" t="s">
        <v>905</v>
      </c>
      <c r="I1350" s="94">
        <v>52</v>
      </c>
      <c r="J1350" s="94" t="s">
        <v>889</v>
      </c>
      <c r="K1350" s="94" t="s">
        <v>889</v>
      </c>
      <c r="L1350" s="94">
        <f>VLOOKUP(A:A,[2]資材単価マスタ202505!C:F,4,FALSE)</f>
        <v>72.900000000000006</v>
      </c>
      <c r="M1350" s="115">
        <f t="shared" si="21"/>
        <v>801.90000000000009</v>
      </c>
      <c r="O1350" s="104"/>
      <c r="P1350" s="105"/>
      <c r="Q1350"/>
    </row>
    <row r="1351" spans="1:17" ht="18" hidden="1">
      <c r="A1351" s="112">
        <v>20220100040</v>
      </c>
      <c r="B1351" s="113">
        <f>VLOOKUP(A:A,[2]振替CD変換!B:C,2,FALSE)</f>
        <v>20220100040</v>
      </c>
      <c r="C1351" s="112" t="s">
        <v>1488</v>
      </c>
      <c r="D1351" s="112" t="s">
        <v>1706</v>
      </c>
      <c r="E1351" s="112" t="s">
        <v>1707</v>
      </c>
      <c r="F1351" s="112" t="s">
        <v>934</v>
      </c>
      <c r="G1351" s="114">
        <v>6</v>
      </c>
      <c r="H1351" s="94" t="s">
        <v>905</v>
      </c>
      <c r="I1351" s="94">
        <v>52</v>
      </c>
      <c r="J1351" s="94" t="s">
        <v>889</v>
      </c>
      <c r="K1351" s="94" t="s">
        <v>889</v>
      </c>
      <c r="L1351" s="94">
        <f>VLOOKUP(A:A,[2]資材単価マスタ202505!C:F,4,FALSE)</f>
        <v>12.6</v>
      </c>
      <c r="M1351" s="115">
        <f t="shared" si="21"/>
        <v>75.599999999999994</v>
      </c>
      <c r="O1351" s="104"/>
      <c r="P1351" s="105"/>
      <c r="Q1351"/>
    </row>
    <row r="1352" spans="1:17" ht="18" hidden="1">
      <c r="A1352" s="112">
        <v>20220100043</v>
      </c>
      <c r="B1352" s="113">
        <f>VLOOKUP(A:A,[2]振替CD変換!B:C,2,FALSE)</f>
        <v>20220100043</v>
      </c>
      <c r="C1352" s="112" t="s">
        <v>1488</v>
      </c>
      <c r="D1352" s="112" t="s">
        <v>1708</v>
      </c>
      <c r="E1352" s="112" t="s">
        <v>1709</v>
      </c>
      <c r="F1352" s="112" t="s">
        <v>868</v>
      </c>
      <c r="G1352" s="114">
        <v>112</v>
      </c>
      <c r="H1352" s="94" t="s">
        <v>905</v>
      </c>
      <c r="I1352" s="94">
        <v>52</v>
      </c>
      <c r="J1352" s="94" t="s">
        <v>889</v>
      </c>
      <c r="K1352" s="94" t="s">
        <v>889</v>
      </c>
      <c r="L1352" s="94">
        <f>VLOOKUP(A:A,[2]資材単価マスタ202505!C:F,4,FALSE)</f>
        <v>82.5</v>
      </c>
      <c r="M1352" s="115">
        <f t="shared" si="21"/>
        <v>9240</v>
      </c>
      <c r="O1352" s="104"/>
      <c r="P1352" s="105"/>
      <c r="Q1352"/>
    </row>
    <row r="1353" spans="1:17" ht="18" hidden="1">
      <c r="A1353" s="112">
        <v>20220100044</v>
      </c>
      <c r="B1353" s="113">
        <f>VLOOKUP(A:A,[2]振替CD変換!B:C,2,FALSE)</f>
        <v>20220100044</v>
      </c>
      <c r="C1353" s="112" t="s">
        <v>1488</v>
      </c>
      <c r="D1353" s="112" t="s">
        <v>1710</v>
      </c>
      <c r="E1353" s="112" t="s">
        <v>1711</v>
      </c>
      <c r="F1353" s="112" t="s">
        <v>900</v>
      </c>
      <c r="G1353" s="114">
        <v>150</v>
      </c>
      <c r="H1353" s="94" t="s">
        <v>905</v>
      </c>
      <c r="I1353" s="94">
        <v>52</v>
      </c>
      <c r="J1353" s="94" t="s">
        <v>889</v>
      </c>
      <c r="K1353" s="94" t="s">
        <v>889</v>
      </c>
      <c r="L1353" s="94">
        <f>VLOOKUP(A:A,[2]資材単価マスタ202505!C:F,4,FALSE)</f>
        <v>59.5</v>
      </c>
      <c r="M1353" s="115">
        <f t="shared" si="21"/>
        <v>8925</v>
      </c>
      <c r="O1353" s="104"/>
      <c r="P1353" s="105"/>
      <c r="Q1353"/>
    </row>
    <row r="1354" spans="1:17" ht="18" hidden="1">
      <c r="A1354" s="112">
        <v>20220100045</v>
      </c>
      <c r="B1354" s="113">
        <f>VLOOKUP(A:A,[2]振替CD変換!B:C,2,FALSE)</f>
        <v>20220100045</v>
      </c>
      <c r="C1354" s="112" t="s">
        <v>1488</v>
      </c>
      <c r="D1354" s="112" t="s">
        <v>1712</v>
      </c>
      <c r="E1354" s="112" t="s">
        <v>1713</v>
      </c>
      <c r="F1354" s="112" t="s">
        <v>934</v>
      </c>
      <c r="G1354" s="114">
        <v>150</v>
      </c>
      <c r="H1354" s="94" t="s">
        <v>905</v>
      </c>
      <c r="I1354" s="94">
        <v>52</v>
      </c>
      <c r="J1354" s="94" t="s">
        <v>889</v>
      </c>
      <c r="K1354" s="94" t="s">
        <v>889</v>
      </c>
      <c r="L1354" s="94">
        <f>VLOOKUP(A:A,[2]資材単価マスタ202505!C:F,4,FALSE)</f>
        <v>4</v>
      </c>
      <c r="M1354" s="115">
        <f t="shared" si="21"/>
        <v>600</v>
      </c>
      <c r="O1354" s="104"/>
      <c r="P1354" s="105"/>
      <c r="Q1354"/>
    </row>
    <row r="1355" spans="1:17" ht="18" hidden="1">
      <c r="A1355" s="112">
        <v>20220200040</v>
      </c>
      <c r="B1355" s="113">
        <f>VLOOKUP(A:A,[2]振替CD変換!B:C,2,FALSE)</f>
        <v>20220200040</v>
      </c>
      <c r="C1355" s="112" t="s">
        <v>1488</v>
      </c>
      <c r="D1355" s="112" t="s">
        <v>1714</v>
      </c>
      <c r="E1355" s="112" t="s">
        <v>882</v>
      </c>
      <c r="F1355" s="112" t="s">
        <v>934</v>
      </c>
      <c r="G1355" s="114">
        <v>281</v>
      </c>
      <c r="H1355" s="94" t="s">
        <v>905</v>
      </c>
      <c r="I1355" s="94">
        <v>52</v>
      </c>
      <c r="J1355" s="94" t="s">
        <v>889</v>
      </c>
      <c r="K1355" s="94" t="s">
        <v>889</v>
      </c>
      <c r="L1355" s="94">
        <f>VLOOKUP(A:A,[2]資材単価マスタ202505!C:F,4,FALSE)</f>
        <v>68.3</v>
      </c>
      <c r="M1355" s="115">
        <f t="shared" si="21"/>
        <v>19192.3</v>
      </c>
      <c r="O1355" s="104"/>
      <c r="P1355" s="105"/>
      <c r="Q1355"/>
    </row>
    <row r="1356" spans="1:17" ht="18" hidden="1">
      <c r="A1356" s="112">
        <v>20220200041</v>
      </c>
      <c r="B1356" s="113">
        <f>VLOOKUP(A:A,[2]振替CD変換!B:C,2,FALSE)</f>
        <v>20220200041</v>
      </c>
      <c r="C1356" s="112" t="s">
        <v>1488</v>
      </c>
      <c r="D1356" s="112" t="s">
        <v>1715</v>
      </c>
      <c r="E1356" s="112" t="s">
        <v>882</v>
      </c>
      <c r="F1356" s="112" t="s">
        <v>934</v>
      </c>
      <c r="G1356" s="114">
        <v>301</v>
      </c>
      <c r="H1356" s="94" t="s">
        <v>905</v>
      </c>
      <c r="I1356" s="94">
        <v>52</v>
      </c>
      <c r="J1356" s="94" t="s">
        <v>889</v>
      </c>
      <c r="K1356" s="94" t="s">
        <v>889</v>
      </c>
      <c r="L1356" s="94">
        <f>VLOOKUP(A:A,[2]資材単価マスタ202505!C:F,4,FALSE)</f>
        <v>68.3</v>
      </c>
      <c r="M1356" s="115">
        <f t="shared" si="21"/>
        <v>20558.3</v>
      </c>
      <c r="O1356" s="104"/>
      <c r="P1356" s="105"/>
      <c r="Q1356"/>
    </row>
    <row r="1357" spans="1:17" ht="18" hidden="1">
      <c r="A1357" s="112">
        <v>20220200046</v>
      </c>
      <c r="B1357" s="113">
        <f>VLOOKUP(A:A,[2]振替CD変換!B:C,2,FALSE)</f>
        <v>20220200046</v>
      </c>
      <c r="C1357" s="112" t="s">
        <v>1488</v>
      </c>
      <c r="D1357" s="112" t="s">
        <v>1716</v>
      </c>
      <c r="E1357" s="112" t="s">
        <v>882</v>
      </c>
      <c r="F1357" s="112" t="s">
        <v>934</v>
      </c>
      <c r="G1357" s="114">
        <v>57</v>
      </c>
      <c r="H1357" s="94" t="s">
        <v>905</v>
      </c>
      <c r="I1357" s="94">
        <v>52</v>
      </c>
      <c r="J1357" s="94" t="s">
        <v>889</v>
      </c>
      <c r="K1357" s="94" t="s">
        <v>889</v>
      </c>
      <c r="L1357" s="94">
        <f>VLOOKUP(A:A,[2]資材単価マスタ202505!C:F,4,FALSE)</f>
        <v>119.1</v>
      </c>
      <c r="M1357" s="115">
        <f t="shared" si="21"/>
        <v>6788.7</v>
      </c>
      <c r="O1357" s="104"/>
      <c r="P1357" s="105"/>
      <c r="Q1357"/>
    </row>
    <row r="1358" spans="1:17" ht="18" hidden="1">
      <c r="A1358" s="112">
        <v>20220300016</v>
      </c>
      <c r="B1358" s="113">
        <f>VLOOKUP(A:A,[2]振替CD変換!B:C,2,FALSE)</f>
        <v>20220300016</v>
      </c>
      <c r="C1358" s="112" t="s">
        <v>1488</v>
      </c>
      <c r="D1358" s="112" t="s">
        <v>1717</v>
      </c>
      <c r="E1358" s="112" t="s">
        <v>882</v>
      </c>
      <c r="F1358" s="112" t="s">
        <v>934</v>
      </c>
      <c r="G1358" s="114">
        <v>820</v>
      </c>
      <c r="H1358" s="94" t="s">
        <v>905</v>
      </c>
      <c r="I1358" s="94">
        <v>52</v>
      </c>
      <c r="J1358" s="94" t="s">
        <v>889</v>
      </c>
      <c r="K1358" s="94" t="s">
        <v>889</v>
      </c>
      <c r="L1358" s="94">
        <f>VLOOKUP(A:A,[2]資材単価マスタ202505!C:F,4,FALSE)</f>
        <v>789.80044469149527</v>
      </c>
      <c r="M1358" s="115">
        <f t="shared" si="21"/>
        <v>647636.36464702617</v>
      </c>
      <c r="O1358" s="104"/>
      <c r="P1358" s="105"/>
      <c r="Q1358"/>
    </row>
    <row r="1359" spans="1:17" ht="18" hidden="1">
      <c r="A1359" s="112">
        <v>20220300017</v>
      </c>
      <c r="B1359" s="113">
        <f>VLOOKUP(A:A,[2]振替CD変換!B:C,2,FALSE)</f>
        <v>20220300017</v>
      </c>
      <c r="C1359" s="112" t="s">
        <v>1488</v>
      </c>
      <c r="D1359" s="112" t="s">
        <v>1718</v>
      </c>
      <c r="E1359" s="112" t="s">
        <v>882</v>
      </c>
      <c r="F1359" s="112" t="s">
        <v>934</v>
      </c>
      <c r="G1359" s="114">
        <v>256</v>
      </c>
      <c r="H1359" s="94" t="s">
        <v>905</v>
      </c>
      <c r="I1359" s="94">
        <v>52</v>
      </c>
      <c r="J1359" s="94" t="s">
        <v>889</v>
      </c>
      <c r="K1359" s="94" t="s">
        <v>889</v>
      </c>
      <c r="L1359" s="94">
        <f>VLOOKUP(A:A,[2]資材単価マスタ202505!C:F,4,FALSE)</f>
        <v>1325</v>
      </c>
      <c r="M1359" s="115">
        <f t="shared" si="21"/>
        <v>339200</v>
      </c>
      <c r="O1359" s="104"/>
      <c r="P1359" s="105"/>
      <c r="Q1359"/>
    </row>
    <row r="1360" spans="1:17" ht="18" hidden="1">
      <c r="A1360" s="112">
        <v>20220300018</v>
      </c>
      <c r="B1360" s="113">
        <f>VLOOKUP(A:A,[2]振替CD変換!B:C,2,FALSE)</f>
        <v>20220300018</v>
      </c>
      <c r="C1360" s="112" t="s">
        <v>1488</v>
      </c>
      <c r="D1360" s="112" t="s">
        <v>1719</v>
      </c>
      <c r="E1360" s="112" t="s">
        <v>882</v>
      </c>
      <c r="F1360" s="112" t="s">
        <v>934</v>
      </c>
      <c r="G1360" s="114">
        <v>748</v>
      </c>
      <c r="H1360" s="94" t="s">
        <v>905</v>
      </c>
      <c r="I1360" s="94">
        <v>52</v>
      </c>
      <c r="J1360" s="94" t="s">
        <v>889</v>
      </c>
      <c r="K1360" s="94" t="s">
        <v>889</v>
      </c>
      <c r="L1360" s="94">
        <f>VLOOKUP(A:A,[2]資材単価マスタ202505!C:F,4,FALSE)</f>
        <v>27.5</v>
      </c>
      <c r="M1360" s="115">
        <f t="shared" si="21"/>
        <v>20570</v>
      </c>
      <c r="O1360" s="104"/>
      <c r="P1360" s="105"/>
      <c r="Q1360"/>
    </row>
    <row r="1361" spans="1:17" ht="18" hidden="1">
      <c r="A1361" s="112">
        <v>20220300019</v>
      </c>
      <c r="B1361" s="113">
        <f>VLOOKUP(A:A,[2]振替CD変換!B:C,2,FALSE)</f>
        <v>20220300019</v>
      </c>
      <c r="C1361" s="112" t="s">
        <v>1488</v>
      </c>
      <c r="D1361" s="112" t="s">
        <v>1720</v>
      </c>
      <c r="E1361" s="112" t="s">
        <v>882</v>
      </c>
      <c r="F1361" s="112" t="s">
        <v>934</v>
      </c>
      <c r="G1361" s="114">
        <v>769</v>
      </c>
      <c r="H1361" s="94" t="s">
        <v>905</v>
      </c>
      <c r="I1361" s="94">
        <v>52</v>
      </c>
      <c r="J1361" s="94" t="s">
        <v>889</v>
      </c>
      <c r="K1361" s="94" t="s">
        <v>889</v>
      </c>
      <c r="L1361" s="94">
        <f>VLOOKUP(A:A,[2]資材単価マスタ202505!C:F,4,FALSE)</f>
        <v>88.375</v>
      </c>
      <c r="M1361" s="115">
        <f t="shared" si="21"/>
        <v>67960.375</v>
      </c>
      <c r="O1361" s="104"/>
      <c r="P1361" s="105"/>
      <c r="Q1361"/>
    </row>
    <row r="1362" spans="1:17" ht="18" hidden="1">
      <c r="A1362" s="112">
        <v>20220300020</v>
      </c>
      <c r="B1362" s="113">
        <f>VLOOKUP(A:A,[2]振替CD変換!B:C,2,FALSE)</f>
        <v>20220300020</v>
      </c>
      <c r="C1362" s="112" t="s">
        <v>1488</v>
      </c>
      <c r="D1362" s="112" t="s">
        <v>1721</v>
      </c>
      <c r="E1362" s="112" t="s">
        <v>882</v>
      </c>
      <c r="F1362" s="112" t="s">
        <v>934</v>
      </c>
      <c r="G1362" s="114">
        <v>645</v>
      </c>
      <c r="H1362" s="94" t="s">
        <v>905</v>
      </c>
      <c r="I1362" s="94">
        <v>52</v>
      </c>
      <c r="J1362" s="94" t="s">
        <v>889</v>
      </c>
      <c r="K1362" s="94" t="s">
        <v>889</v>
      </c>
      <c r="L1362" s="94">
        <f>VLOOKUP(A:A,[2]資材単価マスタ202505!C:F,4,FALSE)</f>
        <v>41.764705882352942</v>
      </c>
      <c r="M1362" s="115">
        <f t="shared" si="21"/>
        <v>26938.235294117647</v>
      </c>
      <c r="O1362" s="104"/>
      <c r="P1362" s="105"/>
      <c r="Q1362"/>
    </row>
    <row r="1363" spans="1:17" ht="18" hidden="1">
      <c r="A1363" s="112">
        <v>20220300021</v>
      </c>
      <c r="B1363" s="113">
        <f>VLOOKUP(A:A,[2]振替CD変換!B:C,2,FALSE)</f>
        <v>20220300021</v>
      </c>
      <c r="C1363" s="112" t="s">
        <v>1488</v>
      </c>
      <c r="D1363" s="112" t="s">
        <v>1722</v>
      </c>
      <c r="E1363" s="112" t="s">
        <v>1723</v>
      </c>
      <c r="F1363" s="112" t="s">
        <v>934</v>
      </c>
      <c r="G1363" s="114">
        <v>13</v>
      </c>
      <c r="H1363" s="94" t="s">
        <v>905</v>
      </c>
      <c r="I1363" s="94">
        <v>52</v>
      </c>
      <c r="J1363" s="94" t="s">
        <v>889</v>
      </c>
      <c r="K1363" s="94" t="s">
        <v>889</v>
      </c>
      <c r="L1363" s="94">
        <f>VLOOKUP(A:A,[2]資材単価マスタ202505!C:F,4,FALSE)</f>
        <v>182</v>
      </c>
      <c r="M1363" s="115">
        <f t="shared" si="21"/>
        <v>2366</v>
      </c>
      <c r="O1363" s="104"/>
      <c r="P1363" s="105"/>
      <c r="Q1363"/>
    </row>
    <row r="1364" spans="1:17" ht="18" hidden="1">
      <c r="A1364" s="112">
        <v>20220600052</v>
      </c>
      <c r="B1364" s="113">
        <f>VLOOKUP(A:A,[2]振替CD変換!B:C,2,FALSE)</f>
        <v>20220600052</v>
      </c>
      <c r="C1364" s="112" t="s">
        <v>1488</v>
      </c>
      <c r="D1364" s="112" t="s">
        <v>1042</v>
      </c>
      <c r="E1364" s="112" t="s">
        <v>882</v>
      </c>
      <c r="F1364" s="112" t="s">
        <v>927</v>
      </c>
      <c r="G1364" s="114">
        <v>10725</v>
      </c>
      <c r="H1364" s="94" t="s">
        <v>905</v>
      </c>
      <c r="I1364" s="94">
        <v>52</v>
      </c>
      <c r="J1364" s="94" t="s">
        <v>889</v>
      </c>
      <c r="K1364" s="94" t="s">
        <v>889</v>
      </c>
      <c r="L1364" s="94">
        <f>VLOOKUP(A:A,[2]資材単価マスタ202505!C:F,4,FALSE)</f>
        <v>0</v>
      </c>
      <c r="M1364" s="115">
        <f t="shared" si="21"/>
        <v>0</v>
      </c>
      <c r="O1364" s="104"/>
      <c r="P1364" s="105"/>
      <c r="Q1364"/>
    </row>
    <row r="1365" spans="1:17" ht="18" hidden="1">
      <c r="A1365" s="112">
        <v>20220700003</v>
      </c>
      <c r="B1365" s="113">
        <f>VLOOKUP(A:A,[2]振替CD変換!B:C,2,FALSE)</f>
        <v>20220700003</v>
      </c>
      <c r="C1365" s="112" t="s">
        <v>1488</v>
      </c>
      <c r="D1365" s="112" t="s">
        <v>1724</v>
      </c>
      <c r="E1365" s="112" t="s">
        <v>882</v>
      </c>
      <c r="F1365" s="112" t="s">
        <v>934</v>
      </c>
      <c r="G1365" s="114">
        <v>5138</v>
      </c>
      <c r="H1365" s="94" t="s">
        <v>905</v>
      </c>
      <c r="I1365" s="94">
        <v>52</v>
      </c>
      <c r="J1365" s="94" t="s">
        <v>889</v>
      </c>
      <c r="K1365" s="94" t="s">
        <v>889</v>
      </c>
      <c r="L1365" s="94">
        <f>VLOOKUP(A:A,[2]資材単価マスタ202505!C:F,4,FALSE)</f>
        <v>11.2</v>
      </c>
      <c r="M1365" s="115">
        <f t="shared" si="21"/>
        <v>57545.599999999999</v>
      </c>
      <c r="O1365" s="104"/>
      <c r="P1365" s="105"/>
      <c r="Q1365"/>
    </row>
    <row r="1366" spans="1:17" ht="18" hidden="1">
      <c r="A1366" s="112">
        <v>20220700004</v>
      </c>
      <c r="B1366" s="113">
        <f>VLOOKUP(A:A,[2]振替CD変換!B:C,2,FALSE)</f>
        <v>20220700004</v>
      </c>
      <c r="C1366" s="112" t="s">
        <v>1488</v>
      </c>
      <c r="D1366" s="112" t="s">
        <v>1725</v>
      </c>
      <c r="E1366" s="112" t="s">
        <v>882</v>
      </c>
      <c r="F1366" s="112" t="s">
        <v>934</v>
      </c>
      <c r="G1366" s="114">
        <v>1700</v>
      </c>
      <c r="H1366" s="94" t="s">
        <v>905</v>
      </c>
      <c r="I1366" s="94">
        <v>52</v>
      </c>
      <c r="J1366" s="94" t="s">
        <v>889</v>
      </c>
      <c r="K1366" s="94" t="s">
        <v>889</v>
      </c>
      <c r="L1366" s="94">
        <f>VLOOKUP(A:A,[2]資材単価マスタ202505!C:F,4,FALSE)</f>
        <v>79.5</v>
      </c>
      <c r="M1366" s="115">
        <f t="shared" si="21"/>
        <v>135150</v>
      </c>
      <c r="O1366" s="104"/>
      <c r="P1366" s="105"/>
      <c r="Q1366"/>
    </row>
    <row r="1367" spans="1:17" ht="18" hidden="1">
      <c r="A1367" s="112">
        <v>20220700005</v>
      </c>
      <c r="B1367" s="113">
        <f>VLOOKUP(A:A,[2]振替CD変換!B:C,2,FALSE)</f>
        <v>20220700005</v>
      </c>
      <c r="C1367" s="112" t="s">
        <v>1488</v>
      </c>
      <c r="D1367" s="112" t="s">
        <v>1726</v>
      </c>
      <c r="E1367" s="112" t="s">
        <v>882</v>
      </c>
      <c r="F1367" s="112" t="s">
        <v>934</v>
      </c>
      <c r="G1367" s="114">
        <v>1664</v>
      </c>
      <c r="H1367" s="94" t="s">
        <v>905</v>
      </c>
      <c r="I1367" s="94">
        <v>52</v>
      </c>
      <c r="J1367" s="94" t="s">
        <v>889</v>
      </c>
      <c r="K1367" s="94" t="s">
        <v>889</v>
      </c>
      <c r="L1367" s="94">
        <f>VLOOKUP(A:A,[2]資材単価マスタ202505!C:F,4,FALSE)</f>
        <v>67.89986648865154</v>
      </c>
      <c r="M1367" s="115">
        <f t="shared" si="21"/>
        <v>112985.37783711616</v>
      </c>
      <c r="O1367" s="104"/>
      <c r="P1367" s="105"/>
      <c r="Q1367"/>
    </row>
    <row r="1368" spans="1:17" ht="18" hidden="1">
      <c r="A1368" s="112">
        <v>20220700007</v>
      </c>
      <c r="B1368" s="113">
        <f>VLOOKUP(A:A,[2]振替CD変換!B:C,2,FALSE)</f>
        <v>20220700007</v>
      </c>
      <c r="C1368" s="112" t="s">
        <v>1488</v>
      </c>
      <c r="D1368" s="112" t="s">
        <v>1727</v>
      </c>
      <c r="E1368" s="112" t="s">
        <v>882</v>
      </c>
      <c r="F1368" s="112" t="s">
        <v>934</v>
      </c>
      <c r="G1368" s="114">
        <v>1319</v>
      </c>
      <c r="H1368" s="94" t="s">
        <v>905</v>
      </c>
      <c r="I1368" s="94">
        <v>52</v>
      </c>
      <c r="J1368" s="94" t="s">
        <v>889</v>
      </c>
      <c r="K1368" s="94" t="s">
        <v>889</v>
      </c>
      <c r="L1368" s="94">
        <f>VLOOKUP(A:A,[2]資材単価マスタ202505!C:F,4,FALSE)</f>
        <v>96</v>
      </c>
      <c r="M1368" s="115">
        <f t="shared" si="21"/>
        <v>126624</v>
      </c>
      <c r="O1368" s="104"/>
      <c r="P1368" s="105"/>
      <c r="Q1368"/>
    </row>
    <row r="1369" spans="1:17" ht="18" hidden="1">
      <c r="A1369" s="112">
        <v>20220700009</v>
      </c>
      <c r="B1369" s="113">
        <f>VLOOKUP(A:A,[2]振替CD変換!B:C,2,FALSE)</f>
        <v>20220700009</v>
      </c>
      <c r="C1369" s="112" t="s">
        <v>1488</v>
      </c>
      <c r="D1369" s="112" t="s">
        <v>1728</v>
      </c>
      <c r="E1369" s="112" t="s">
        <v>882</v>
      </c>
      <c r="F1369" s="112" t="s">
        <v>934</v>
      </c>
      <c r="G1369" s="114">
        <v>1516</v>
      </c>
      <c r="H1369" s="94" t="s">
        <v>905</v>
      </c>
      <c r="I1369" s="94">
        <v>52</v>
      </c>
      <c r="J1369" s="94" t="s">
        <v>889</v>
      </c>
      <c r="K1369" s="94" t="s">
        <v>889</v>
      </c>
      <c r="L1369" s="94">
        <f>VLOOKUP(A:A,[2]資材単価マスタ202505!C:F,4,FALSE)</f>
        <v>101</v>
      </c>
      <c r="M1369" s="115">
        <f t="shared" si="21"/>
        <v>153116</v>
      </c>
      <c r="O1369" s="104"/>
      <c r="P1369" s="105"/>
      <c r="Q1369"/>
    </row>
    <row r="1370" spans="1:17" ht="18" hidden="1">
      <c r="A1370" s="112">
        <v>20220700011</v>
      </c>
      <c r="B1370" s="113">
        <f>VLOOKUP(A:A,[2]振替CD変換!B:C,2,FALSE)</f>
        <v>20220700011</v>
      </c>
      <c r="C1370" s="112" t="s">
        <v>1488</v>
      </c>
      <c r="D1370" s="112" t="s">
        <v>1729</v>
      </c>
      <c r="E1370" s="112" t="s">
        <v>882</v>
      </c>
      <c r="F1370" s="112" t="s">
        <v>934</v>
      </c>
      <c r="G1370" s="114">
        <v>2118</v>
      </c>
      <c r="H1370" s="94" t="s">
        <v>905</v>
      </c>
      <c r="I1370" s="94">
        <v>52</v>
      </c>
      <c r="J1370" s="94" t="s">
        <v>889</v>
      </c>
      <c r="K1370" s="94" t="s">
        <v>889</v>
      </c>
      <c r="L1370" s="94">
        <f>VLOOKUP(A:A,[2]資材単価マスタ202505!C:F,4,FALSE)</f>
        <v>101.9</v>
      </c>
      <c r="M1370" s="115">
        <f t="shared" si="21"/>
        <v>215824.2</v>
      </c>
      <c r="O1370" s="104"/>
      <c r="P1370" s="105"/>
      <c r="Q1370"/>
    </row>
    <row r="1371" spans="1:17" ht="18" hidden="1">
      <c r="A1371" s="112">
        <v>20220700065</v>
      </c>
      <c r="B1371" s="113">
        <f>VLOOKUP(A:A,[2]振替CD変換!B:C,2,FALSE)</f>
        <v>20220700065</v>
      </c>
      <c r="C1371" s="112" t="s">
        <v>1488</v>
      </c>
      <c r="D1371" s="112" t="s">
        <v>977</v>
      </c>
      <c r="E1371" s="112" t="s">
        <v>978</v>
      </c>
      <c r="F1371" s="112" t="s">
        <v>927</v>
      </c>
      <c r="G1371" s="114">
        <v>24000</v>
      </c>
      <c r="H1371" s="94" t="s">
        <v>905</v>
      </c>
      <c r="I1371" s="94">
        <v>52</v>
      </c>
      <c r="J1371" s="94" t="s">
        <v>889</v>
      </c>
      <c r="K1371" s="94" t="s">
        <v>889</v>
      </c>
      <c r="L1371" s="94">
        <f>VLOOKUP(A:A,[2]資材単価マスタ202505!C:F,4,FALSE)</f>
        <v>12.160216399234507</v>
      </c>
      <c r="M1371" s="115">
        <f t="shared" si="21"/>
        <v>291845.19358162815</v>
      </c>
      <c r="O1371" s="104"/>
      <c r="P1371" s="105"/>
      <c r="Q1371"/>
    </row>
    <row r="1372" spans="1:17" ht="18" hidden="1">
      <c r="A1372" s="112">
        <v>20220900002</v>
      </c>
      <c r="B1372" s="113">
        <f>VLOOKUP(A:A,[2]振替CD変換!B:C,2,FALSE)</f>
        <v>20220900002</v>
      </c>
      <c r="C1372" s="112" t="s">
        <v>1488</v>
      </c>
      <c r="D1372" s="112" t="s">
        <v>1730</v>
      </c>
      <c r="E1372" s="112" t="s">
        <v>1731</v>
      </c>
      <c r="F1372" s="112" t="s">
        <v>934</v>
      </c>
      <c r="G1372" s="114">
        <v>7772</v>
      </c>
      <c r="H1372" s="94" t="s">
        <v>905</v>
      </c>
      <c r="I1372" s="94">
        <v>52</v>
      </c>
      <c r="J1372" s="94" t="s">
        <v>889</v>
      </c>
      <c r="K1372" s="94" t="s">
        <v>889</v>
      </c>
      <c r="L1372" s="94">
        <f>VLOOKUP(A:A,[2]資材単価マスタ202505!C:F,4,FALSE)</f>
        <v>37.6</v>
      </c>
      <c r="M1372" s="115">
        <f t="shared" si="21"/>
        <v>292227.20000000001</v>
      </c>
      <c r="O1372" s="104"/>
      <c r="P1372" s="105"/>
      <c r="Q1372"/>
    </row>
    <row r="1373" spans="1:17" ht="18" hidden="1">
      <c r="A1373" s="112">
        <v>20220900032</v>
      </c>
      <c r="B1373" s="113">
        <f>VLOOKUP(A:A,[2]振替CD変換!B:C,2,FALSE)</f>
        <v>20220900032</v>
      </c>
      <c r="C1373" s="112" t="s">
        <v>1488</v>
      </c>
      <c r="D1373" s="112" t="s">
        <v>1732</v>
      </c>
      <c r="E1373" s="112" t="s">
        <v>882</v>
      </c>
      <c r="F1373" s="112" t="s">
        <v>934</v>
      </c>
      <c r="G1373" s="114">
        <v>1470</v>
      </c>
      <c r="H1373" s="94" t="s">
        <v>905</v>
      </c>
      <c r="I1373" s="94">
        <v>52</v>
      </c>
      <c r="J1373" s="94" t="s">
        <v>889</v>
      </c>
      <c r="K1373" s="94" t="s">
        <v>889</v>
      </c>
      <c r="L1373" s="94">
        <f>VLOOKUP(A:A,[2]資材単価マスタ202505!C:F,4,FALSE)</f>
        <v>59.8</v>
      </c>
      <c r="M1373" s="115">
        <f t="shared" si="21"/>
        <v>87906</v>
      </c>
      <c r="O1373" s="104"/>
      <c r="P1373" s="105"/>
      <c r="Q1373"/>
    </row>
    <row r="1374" spans="1:17" ht="18" hidden="1">
      <c r="A1374" s="112">
        <v>20220900033</v>
      </c>
      <c r="B1374" s="113">
        <f>VLOOKUP(A:A,[2]振替CD変換!B:C,2,FALSE)</f>
        <v>20220900033</v>
      </c>
      <c r="C1374" s="112" t="s">
        <v>1488</v>
      </c>
      <c r="D1374" s="112" t="s">
        <v>979</v>
      </c>
      <c r="E1374" s="112" t="s">
        <v>882</v>
      </c>
      <c r="F1374" s="112" t="s">
        <v>934</v>
      </c>
      <c r="G1374" s="114">
        <v>10200</v>
      </c>
      <c r="H1374" s="94" t="s">
        <v>905</v>
      </c>
      <c r="I1374" s="94">
        <v>52</v>
      </c>
      <c r="J1374" s="94" t="s">
        <v>889</v>
      </c>
      <c r="K1374" s="94" t="s">
        <v>889</v>
      </c>
      <c r="L1374" s="94">
        <f>VLOOKUP(A:A,[2]資材単価マスタ202505!C:F,4,FALSE)</f>
        <v>49</v>
      </c>
      <c r="M1374" s="115">
        <f t="shared" si="21"/>
        <v>499800</v>
      </c>
      <c r="O1374" s="104"/>
      <c r="P1374" s="105"/>
      <c r="Q1374"/>
    </row>
    <row r="1375" spans="1:17" ht="18" hidden="1">
      <c r="A1375" s="112">
        <v>20220900034</v>
      </c>
      <c r="B1375" s="113">
        <f>VLOOKUP(A:A,[2]振替CD変換!B:C,2,FALSE)</f>
        <v>20220900034</v>
      </c>
      <c r="C1375" s="112" t="s">
        <v>1488</v>
      </c>
      <c r="D1375" s="112" t="s">
        <v>1733</v>
      </c>
      <c r="E1375" s="112" t="s">
        <v>882</v>
      </c>
      <c r="F1375" s="112" t="s">
        <v>934</v>
      </c>
      <c r="G1375" s="114">
        <v>29630</v>
      </c>
      <c r="H1375" s="94" t="s">
        <v>905</v>
      </c>
      <c r="I1375" s="94">
        <v>52</v>
      </c>
      <c r="J1375" s="94" t="s">
        <v>889</v>
      </c>
      <c r="K1375" s="94" t="s">
        <v>889</v>
      </c>
      <c r="L1375" s="94">
        <f>VLOOKUP(A:A,[2]資材単価マスタ202505!C:F,4,FALSE)</f>
        <v>33.516289592760181</v>
      </c>
      <c r="M1375" s="115">
        <f t="shared" si="21"/>
        <v>993087.66063348413</v>
      </c>
      <c r="O1375" s="104"/>
      <c r="P1375" s="105"/>
      <c r="Q1375"/>
    </row>
    <row r="1376" spans="1:17" ht="18" hidden="1">
      <c r="A1376" s="112">
        <v>20220900035</v>
      </c>
      <c r="B1376" s="113">
        <f>VLOOKUP(A:A,[2]振替CD変換!B:C,2,FALSE)</f>
        <v>20220900035</v>
      </c>
      <c r="C1376" s="112" t="s">
        <v>1488</v>
      </c>
      <c r="D1376" s="112" t="s">
        <v>1734</v>
      </c>
      <c r="E1376" s="112" t="s">
        <v>882</v>
      </c>
      <c r="F1376" s="112" t="s">
        <v>934</v>
      </c>
      <c r="G1376" s="114">
        <v>13170</v>
      </c>
      <c r="H1376" s="94" t="s">
        <v>905</v>
      </c>
      <c r="I1376" s="94">
        <v>52</v>
      </c>
      <c r="J1376" s="94" t="s">
        <v>889</v>
      </c>
      <c r="K1376" s="94" t="s">
        <v>889</v>
      </c>
      <c r="L1376" s="94">
        <f>VLOOKUP(A:A,[2]資材単価マスタ202505!C:F,4,FALSE)</f>
        <v>36.96</v>
      </c>
      <c r="M1376" s="115">
        <f t="shared" si="21"/>
        <v>486763.2</v>
      </c>
      <c r="O1376" s="104"/>
      <c r="P1376" s="105"/>
      <c r="Q1376"/>
    </row>
    <row r="1377" spans="1:17" ht="18" hidden="1">
      <c r="A1377" s="112">
        <v>20220900037</v>
      </c>
      <c r="B1377" s="113">
        <f>VLOOKUP(A:A,[2]振替CD変換!B:C,2,FALSE)</f>
        <v>20220900037</v>
      </c>
      <c r="C1377" s="112" t="s">
        <v>1488</v>
      </c>
      <c r="D1377" s="112" t="s">
        <v>1735</v>
      </c>
      <c r="E1377" s="112" t="s">
        <v>882</v>
      </c>
      <c r="F1377" s="112" t="s">
        <v>934</v>
      </c>
      <c r="G1377" s="114">
        <v>1772</v>
      </c>
      <c r="H1377" s="94" t="s">
        <v>905</v>
      </c>
      <c r="I1377" s="94">
        <v>52</v>
      </c>
      <c r="J1377" s="94" t="s">
        <v>889</v>
      </c>
      <c r="K1377" s="94" t="s">
        <v>889</v>
      </c>
      <c r="L1377" s="94">
        <f>VLOOKUP(A:A,[2]資材単価マスタ202505!C:F,4,FALSE)</f>
        <v>59.8</v>
      </c>
      <c r="M1377" s="115">
        <f t="shared" si="21"/>
        <v>105965.59999999999</v>
      </c>
      <c r="O1377" s="104"/>
      <c r="P1377" s="105"/>
      <c r="Q1377"/>
    </row>
    <row r="1378" spans="1:17" ht="18" hidden="1">
      <c r="A1378" s="112">
        <v>20221000066</v>
      </c>
      <c r="B1378" s="113">
        <f>VLOOKUP(A:A,[2]振替CD変換!B:C,2,FALSE)</f>
        <v>20221000066</v>
      </c>
      <c r="C1378" s="112" t="s">
        <v>1488</v>
      </c>
      <c r="D1378" s="112" t="s">
        <v>1736</v>
      </c>
      <c r="E1378" s="112" t="s">
        <v>882</v>
      </c>
      <c r="F1378" s="112" t="s">
        <v>934</v>
      </c>
      <c r="G1378" s="114">
        <v>4122</v>
      </c>
      <c r="H1378" s="94" t="s">
        <v>905</v>
      </c>
      <c r="I1378" s="94">
        <v>52</v>
      </c>
      <c r="J1378" s="94" t="s">
        <v>889</v>
      </c>
      <c r="K1378" s="94" t="s">
        <v>889</v>
      </c>
      <c r="L1378" s="94">
        <f>VLOOKUP(A:A,[2]資材単価マスタ202505!C:F,4,FALSE)</f>
        <v>9.4</v>
      </c>
      <c r="M1378" s="115">
        <f t="shared" si="21"/>
        <v>38746.800000000003</v>
      </c>
      <c r="O1378" s="104"/>
      <c r="P1378" s="105"/>
      <c r="Q1378"/>
    </row>
    <row r="1379" spans="1:17" ht="18" hidden="1">
      <c r="A1379" s="112">
        <v>20221100017</v>
      </c>
      <c r="B1379" s="113">
        <f>VLOOKUP(A:A,[2]振替CD変換!B:C,2,FALSE)</f>
        <v>20221100017</v>
      </c>
      <c r="C1379" s="112" t="s">
        <v>1488</v>
      </c>
      <c r="D1379" s="112" t="s">
        <v>1737</v>
      </c>
      <c r="E1379" s="112" t="s">
        <v>882</v>
      </c>
      <c r="F1379" s="112" t="s">
        <v>868</v>
      </c>
      <c r="G1379" s="114">
        <v>168</v>
      </c>
      <c r="H1379" s="94" t="s">
        <v>905</v>
      </c>
      <c r="I1379" s="94">
        <v>52</v>
      </c>
      <c r="J1379" s="94" t="s">
        <v>889</v>
      </c>
      <c r="K1379" s="94" t="s">
        <v>889</v>
      </c>
      <c r="L1379" s="94">
        <f>VLOOKUP(A:A,[2]資材単価マスタ202505!C:F,4,FALSE)</f>
        <v>526</v>
      </c>
      <c r="M1379" s="115">
        <f t="shared" si="21"/>
        <v>88368</v>
      </c>
      <c r="O1379" s="104"/>
      <c r="P1379" s="105"/>
      <c r="Q1379"/>
    </row>
    <row r="1380" spans="1:17" ht="18" hidden="1">
      <c r="A1380" s="112">
        <v>20221100018</v>
      </c>
      <c r="B1380" s="113">
        <f>VLOOKUP(A:A,[2]振替CD変換!B:C,2,FALSE)</f>
        <v>20221100018</v>
      </c>
      <c r="C1380" s="112" t="s">
        <v>1488</v>
      </c>
      <c r="D1380" s="112" t="s">
        <v>1738</v>
      </c>
      <c r="E1380" s="112" t="s">
        <v>1739</v>
      </c>
      <c r="F1380" s="112" t="s">
        <v>927</v>
      </c>
      <c r="G1380" s="114">
        <v>832</v>
      </c>
      <c r="H1380" s="94" t="s">
        <v>905</v>
      </c>
      <c r="I1380" s="94">
        <v>52</v>
      </c>
      <c r="J1380" s="94" t="s">
        <v>889</v>
      </c>
      <c r="K1380" s="94" t="s">
        <v>889</v>
      </c>
      <c r="L1380" s="94">
        <f>VLOOKUP(A:A,[2]資材単価マスタ202505!C:F,4,FALSE)</f>
        <v>157.30000000000001</v>
      </c>
      <c r="M1380" s="115">
        <f t="shared" si="21"/>
        <v>130873.60000000001</v>
      </c>
      <c r="O1380" s="104"/>
      <c r="P1380" s="105"/>
      <c r="Q1380"/>
    </row>
    <row r="1381" spans="1:17" ht="18" hidden="1">
      <c r="A1381" s="112">
        <v>20221100019</v>
      </c>
      <c r="B1381" s="113">
        <f>VLOOKUP(A:A,[2]振替CD変換!B:C,2,FALSE)</f>
        <v>20221100019</v>
      </c>
      <c r="C1381" s="112" t="s">
        <v>1488</v>
      </c>
      <c r="D1381" s="112" t="s">
        <v>1740</v>
      </c>
      <c r="E1381" s="112" t="s">
        <v>882</v>
      </c>
      <c r="F1381" s="112" t="s">
        <v>934</v>
      </c>
      <c r="G1381" s="114">
        <v>441</v>
      </c>
      <c r="H1381" s="94" t="s">
        <v>905</v>
      </c>
      <c r="I1381" s="94">
        <v>52</v>
      </c>
      <c r="J1381" s="94" t="s">
        <v>889</v>
      </c>
      <c r="K1381" s="94" t="s">
        <v>889</v>
      </c>
      <c r="L1381" s="94">
        <f>VLOOKUP(A:A,[2]資材単価マスタ202505!C:F,4,FALSE)</f>
        <v>87</v>
      </c>
      <c r="M1381" s="115">
        <f t="shared" si="21"/>
        <v>38367</v>
      </c>
      <c r="O1381" s="104"/>
      <c r="P1381" s="105"/>
      <c r="Q1381"/>
    </row>
    <row r="1382" spans="1:17" ht="18" hidden="1">
      <c r="A1382" s="112">
        <v>20221100020</v>
      </c>
      <c r="B1382" s="113">
        <f>VLOOKUP(A:A,[2]振替CD変換!B:C,2,FALSE)</f>
        <v>20221100020</v>
      </c>
      <c r="C1382" s="112" t="s">
        <v>1488</v>
      </c>
      <c r="D1382" s="112" t="s">
        <v>1741</v>
      </c>
      <c r="E1382" s="112" t="s">
        <v>882</v>
      </c>
      <c r="F1382" s="112" t="s">
        <v>934</v>
      </c>
      <c r="G1382" s="114">
        <v>488</v>
      </c>
      <c r="H1382" s="94" t="s">
        <v>905</v>
      </c>
      <c r="I1382" s="94">
        <v>52</v>
      </c>
      <c r="J1382" s="94" t="s">
        <v>889</v>
      </c>
      <c r="K1382" s="94" t="s">
        <v>889</v>
      </c>
      <c r="L1382" s="94">
        <f>VLOOKUP(A:A,[2]資材単価マスタ202505!C:F,4,FALSE)</f>
        <v>11</v>
      </c>
      <c r="M1382" s="115">
        <f t="shared" si="21"/>
        <v>5368</v>
      </c>
      <c r="O1382" s="104"/>
      <c r="P1382" s="105"/>
      <c r="Q1382"/>
    </row>
    <row r="1383" spans="1:17" ht="18" hidden="1">
      <c r="A1383" s="112">
        <v>20221200005</v>
      </c>
      <c r="B1383" s="113">
        <f>VLOOKUP(A:A,[2]振替CD変換!B:C,2,FALSE)</f>
        <v>20221200005</v>
      </c>
      <c r="C1383" s="112" t="s">
        <v>1488</v>
      </c>
      <c r="D1383" s="112" t="s">
        <v>1742</v>
      </c>
      <c r="E1383" s="112" t="s">
        <v>882</v>
      </c>
      <c r="F1383" s="112" t="s">
        <v>934</v>
      </c>
      <c r="G1383" s="114">
        <v>6607</v>
      </c>
      <c r="H1383" s="94" t="s">
        <v>905</v>
      </c>
      <c r="I1383" s="94">
        <v>52</v>
      </c>
      <c r="J1383" s="94" t="s">
        <v>889</v>
      </c>
      <c r="K1383" s="94" t="s">
        <v>889</v>
      </c>
      <c r="L1383" s="94">
        <f>VLOOKUP(A:A,[2]資材単価マスタ202505!C:F,4,FALSE)</f>
        <v>6.4</v>
      </c>
      <c r="M1383" s="115">
        <f t="shared" si="21"/>
        <v>42284.800000000003</v>
      </c>
      <c r="O1383" s="104"/>
      <c r="P1383" s="105"/>
      <c r="Q1383"/>
    </row>
    <row r="1384" spans="1:17" ht="18" hidden="1">
      <c r="A1384" s="112">
        <v>20221200007</v>
      </c>
      <c r="B1384" s="113">
        <f>VLOOKUP(A:A,[2]振替CD変換!B:C,2,FALSE)</f>
        <v>20221200007</v>
      </c>
      <c r="C1384" s="112" t="s">
        <v>1488</v>
      </c>
      <c r="D1384" s="112" t="s">
        <v>1743</v>
      </c>
      <c r="E1384" s="112" t="s">
        <v>1744</v>
      </c>
      <c r="F1384" s="112" t="s">
        <v>934</v>
      </c>
      <c r="G1384" s="114">
        <v>13113</v>
      </c>
      <c r="H1384" s="94" t="s">
        <v>905</v>
      </c>
      <c r="I1384" s="94">
        <v>52</v>
      </c>
      <c r="J1384" s="94" t="s">
        <v>889</v>
      </c>
      <c r="K1384" s="94" t="s">
        <v>889</v>
      </c>
      <c r="L1384" s="94">
        <f>VLOOKUP(A:A,[2]資材単価マスタ202505!C:F,4,FALSE)</f>
        <v>5.3641025641025637</v>
      </c>
      <c r="M1384" s="115">
        <f t="shared" si="21"/>
        <v>70339.476923076916</v>
      </c>
      <c r="O1384" s="104"/>
      <c r="P1384" s="105"/>
      <c r="Q1384"/>
    </row>
    <row r="1385" spans="1:17" ht="18" hidden="1">
      <c r="A1385" s="112">
        <v>20221200012</v>
      </c>
      <c r="B1385" s="113">
        <f>VLOOKUP(A:A,[2]振替CD変換!B:C,2,FALSE)</f>
        <v>20221200012</v>
      </c>
      <c r="C1385" s="112" t="s">
        <v>1488</v>
      </c>
      <c r="D1385" s="112" t="s">
        <v>1745</v>
      </c>
      <c r="E1385" s="112" t="s">
        <v>904</v>
      </c>
      <c r="F1385" s="112" t="s">
        <v>934</v>
      </c>
      <c r="G1385" s="114">
        <v>9124</v>
      </c>
      <c r="H1385" s="94" t="s">
        <v>905</v>
      </c>
      <c r="I1385" s="94">
        <v>52</v>
      </c>
      <c r="J1385" s="94" t="s">
        <v>889</v>
      </c>
      <c r="K1385" s="94" t="s">
        <v>889</v>
      </c>
      <c r="L1385" s="94">
        <f>VLOOKUP(A:A,[2]資材単価マスタ202505!C:F,4,FALSE)</f>
        <v>11.8</v>
      </c>
      <c r="M1385" s="115">
        <f t="shared" si="21"/>
        <v>107663.20000000001</v>
      </c>
      <c r="O1385" s="104"/>
      <c r="P1385" s="105"/>
      <c r="Q1385"/>
    </row>
    <row r="1386" spans="1:17" ht="18" hidden="1">
      <c r="A1386" s="112">
        <v>20221200017</v>
      </c>
      <c r="B1386" s="113">
        <f>VLOOKUP(A:A,[2]振替CD変換!B:C,2,FALSE)</f>
        <v>20221200017</v>
      </c>
      <c r="C1386" s="112" t="s">
        <v>1488</v>
      </c>
      <c r="D1386" s="112" t="s">
        <v>1746</v>
      </c>
      <c r="E1386" s="112" t="s">
        <v>882</v>
      </c>
      <c r="F1386" s="112" t="s">
        <v>934</v>
      </c>
      <c r="G1386" s="114">
        <v>1354</v>
      </c>
      <c r="H1386" s="94" t="s">
        <v>905</v>
      </c>
      <c r="I1386" s="94">
        <v>52</v>
      </c>
      <c r="J1386" s="94" t="s">
        <v>889</v>
      </c>
      <c r="K1386" s="94" t="s">
        <v>889</v>
      </c>
      <c r="L1386" s="94">
        <f>VLOOKUP(A:A,[2]資材単価マスタ202505!C:F,4,FALSE)</f>
        <v>853.1807832422586</v>
      </c>
      <c r="M1386" s="115">
        <f t="shared" si="21"/>
        <v>1155206.7805100181</v>
      </c>
      <c r="O1386" s="104"/>
      <c r="P1386" s="105"/>
      <c r="Q1386"/>
    </row>
    <row r="1387" spans="1:17" ht="18" hidden="1">
      <c r="A1387" s="112">
        <v>20221200018</v>
      </c>
      <c r="B1387" s="113">
        <f>VLOOKUP(A:A,[2]振替CD変換!B:C,2,FALSE)</f>
        <v>20221200018</v>
      </c>
      <c r="C1387" s="112" t="s">
        <v>1488</v>
      </c>
      <c r="D1387" s="112" t="s">
        <v>1747</v>
      </c>
      <c r="E1387" s="112" t="s">
        <v>882</v>
      </c>
      <c r="F1387" s="112" t="s">
        <v>934</v>
      </c>
      <c r="G1387" s="114">
        <v>1048</v>
      </c>
      <c r="H1387" s="94" t="s">
        <v>905</v>
      </c>
      <c r="I1387" s="94">
        <v>52</v>
      </c>
      <c r="J1387" s="94" t="s">
        <v>889</v>
      </c>
      <c r="K1387" s="94" t="s">
        <v>889</v>
      </c>
      <c r="L1387" s="94">
        <f>VLOOKUP(A:A,[2]資材単価マスタ202505!C:F,4,FALSE)</f>
        <v>65.666666666666671</v>
      </c>
      <c r="M1387" s="115">
        <f t="shared" si="21"/>
        <v>68818.666666666672</v>
      </c>
      <c r="O1387" s="104"/>
      <c r="P1387" s="105"/>
      <c r="Q1387"/>
    </row>
    <row r="1388" spans="1:17" ht="18" hidden="1">
      <c r="A1388" s="112">
        <v>20221200019</v>
      </c>
      <c r="B1388" s="113">
        <f>VLOOKUP(A:A,[2]振替CD変換!B:C,2,FALSE)</f>
        <v>20221200019</v>
      </c>
      <c r="C1388" s="112" t="s">
        <v>1488</v>
      </c>
      <c r="D1388" s="112" t="s">
        <v>1748</v>
      </c>
      <c r="E1388" s="112" t="s">
        <v>882</v>
      </c>
      <c r="F1388" s="112" t="s">
        <v>934</v>
      </c>
      <c r="G1388" s="114">
        <v>1122</v>
      </c>
      <c r="H1388" s="94" t="s">
        <v>905</v>
      </c>
      <c r="I1388" s="94">
        <v>52</v>
      </c>
      <c r="J1388" s="94" t="s">
        <v>889</v>
      </c>
      <c r="K1388" s="94" t="s">
        <v>889</v>
      </c>
      <c r="L1388" s="94">
        <f>VLOOKUP(A:A,[2]資材単価マスタ202505!C:F,4,FALSE)</f>
        <v>19.666666666666668</v>
      </c>
      <c r="M1388" s="115">
        <f t="shared" si="21"/>
        <v>22066</v>
      </c>
      <c r="O1388" s="104"/>
      <c r="P1388" s="105"/>
      <c r="Q1388"/>
    </row>
    <row r="1389" spans="1:17" ht="18" hidden="1">
      <c r="A1389" s="112">
        <v>20221200020</v>
      </c>
      <c r="B1389" s="113">
        <f>VLOOKUP(A:A,[2]振替CD変換!B:C,2,FALSE)</f>
        <v>20221200020</v>
      </c>
      <c r="C1389" s="112" t="s">
        <v>1488</v>
      </c>
      <c r="D1389" s="112" t="s">
        <v>1749</v>
      </c>
      <c r="E1389" s="112" t="s">
        <v>882</v>
      </c>
      <c r="F1389" s="112" t="s">
        <v>934</v>
      </c>
      <c r="G1389" s="114">
        <v>222</v>
      </c>
      <c r="H1389" s="94" t="s">
        <v>905</v>
      </c>
      <c r="I1389" s="94">
        <v>52</v>
      </c>
      <c r="J1389" s="94" t="s">
        <v>889</v>
      </c>
      <c r="K1389" s="94" t="s">
        <v>889</v>
      </c>
      <c r="L1389" s="94">
        <f>VLOOKUP(A:A,[2]資材単価マスタ202505!C:F,4,FALSE)</f>
        <v>28</v>
      </c>
      <c r="M1389" s="115">
        <f t="shared" si="21"/>
        <v>6216</v>
      </c>
      <c r="O1389" s="104"/>
      <c r="P1389" s="105"/>
      <c r="Q1389"/>
    </row>
    <row r="1390" spans="1:17" ht="18" hidden="1">
      <c r="A1390" s="112">
        <v>20221200021</v>
      </c>
      <c r="B1390" s="113">
        <f>VLOOKUP(A:A,[2]振替CD変換!B:C,2,FALSE)</f>
        <v>20221200021</v>
      </c>
      <c r="C1390" s="112" t="s">
        <v>1488</v>
      </c>
      <c r="D1390" s="112" t="s">
        <v>1750</v>
      </c>
      <c r="E1390" s="112" t="s">
        <v>882</v>
      </c>
      <c r="F1390" s="112" t="s">
        <v>934</v>
      </c>
      <c r="G1390" s="114">
        <v>1200</v>
      </c>
      <c r="H1390" s="94" t="s">
        <v>905</v>
      </c>
      <c r="I1390" s="94">
        <v>52</v>
      </c>
      <c r="J1390" s="94" t="s">
        <v>889</v>
      </c>
      <c r="K1390" s="94" t="s">
        <v>889</v>
      </c>
      <c r="L1390" s="94">
        <f>VLOOKUP(A:A,[2]資材単価マスタ202505!C:F,4,FALSE)</f>
        <v>37</v>
      </c>
      <c r="M1390" s="115">
        <f t="shared" si="21"/>
        <v>44400</v>
      </c>
      <c r="O1390" s="104"/>
      <c r="P1390" s="105"/>
      <c r="Q1390"/>
    </row>
    <row r="1391" spans="1:17" ht="18" hidden="1">
      <c r="A1391" s="112">
        <v>20221200023</v>
      </c>
      <c r="B1391" s="113">
        <f>VLOOKUP(A:A,[2]振替CD変換!B:C,2,FALSE)</f>
        <v>20221200023</v>
      </c>
      <c r="C1391" s="112" t="s">
        <v>1488</v>
      </c>
      <c r="D1391" s="112" t="s">
        <v>1751</v>
      </c>
      <c r="E1391" s="112" t="s">
        <v>882</v>
      </c>
      <c r="F1391" s="112" t="s">
        <v>934</v>
      </c>
      <c r="G1391" s="114">
        <v>599</v>
      </c>
      <c r="H1391" s="94" t="s">
        <v>905</v>
      </c>
      <c r="I1391" s="94">
        <v>52</v>
      </c>
      <c r="J1391" s="94" t="s">
        <v>889</v>
      </c>
      <c r="K1391" s="94" t="s">
        <v>889</v>
      </c>
      <c r="L1391" s="94">
        <f>VLOOKUP(A:A,[2]資材単価マスタ202505!C:F,4,FALSE)</f>
        <v>38.090909090909093</v>
      </c>
      <c r="M1391" s="115">
        <f t="shared" si="21"/>
        <v>22816.454545454548</v>
      </c>
      <c r="O1391" s="104"/>
      <c r="P1391" s="105"/>
      <c r="Q1391"/>
    </row>
    <row r="1392" spans="1:17" ht="18" hidden="1">
      <c r="A1392" s="112">
        <v>20221200024</v>
      </c>
      <c r="B1392" s="113">
        <f>VLOOKUP(A:A,[2]振替CD変換!B:C,2,FALSE)</f>
        <v>20221200024</v>
      </c>
      <c r="C1392" s="112" t="s">
        <v>1488</v>
      </c>
      <c r="D1392" s="112" t="s">
        <v>1752</v>
      </c>
      <c r="E1392" s="112" t="s">
        <v>882</v>
      </c>
      <c r="F1392" s="112" t="s">
        <v>934</v>
      </c>
      <c r="G1392" s="114">
        <v>267</v>
      </c>
      <c r="H1392" s="94" t="s">
        <v>905</v>
      </c>
      <c r="I1392" s="94">
        <v>52</v>
      </c>
      <c r="J1392" s="94" t="s">
        <v>889</v>
      </c>
      <c r="K1392" s="94" t="s">
        <v>889</v>
      </c>
      <c r="L1392" s="94">
        <f>VLOOKUP(A:A,[2]資材単価マスタ202505!C:F,4,FALSE)</f>
        <v>71.25</v>
      </c>
      <c r="M1392" s="115">
        <f t="shared" si="21"/>
        <v>19023.75</v>
      </c>
      <c r="O1392" s="104"/>
      <c r="P1392" s="105"/>
      <c r="Q1392"/>
    </row>
    <row r="1393" spans="1:17" ht="18" hidden="1">
      <c r="A1393" s="112">
        <v>20221200025</v>
      </c>
      <c r="B1393" s="113">
        <f>VLOOKUP(A:A,[2]振替CD変換!B:C,2,FALSE)</f>
        <v>20221200025</v>
      </c>
      <c r="C1393" s="112" t="s">
        <v>1488</v>
      </c>
      <c r="D1393" s="112" t="s">
        <v>1753</v>
      </c>
      <c r="E1393" s="112" t="s">
        <v>1652</v>
      </c>
      <c r="F1393" s="112" t="s">
        <v>934</v>
      </c>
      <c r="G1393" s="114">
        <v>3373</v>
      </c>
      <c r="H1393" s="94" t="s">
        <v>905</v>
      </c>
      <c r="I1393" s="94">
        <v>52</v>
      </c>
      <c r="J1393" s="94" t="s">
        <v>889</v>
      </c>
      <c r="K1393" s="94" t="s">
        <v>889</v>
      </c>
      <c r="L1393" s="94">
        <f>VLOOKUP(A:A,[2]資材単価マスタ202505!C:F,4,FALSE)</f>
        <v>81.958979489744877</v>
      </c>
      <c r="M1393" s="115">
        <f t="shared" si="21"/>
        <v>276447.63781890948</v>
      </c>
      <c r="O1393" s="104"/>
      <c r="P1393" s="105"/>
      <c r="Q1393"/>
    </row>
    <row r="1394" spans="1:17" ht="18" hidden="1">
      <c r="A1394" s="112">
        <v>20221200026</v>
      </c>
      <c r="B1394" s="113">
        <f>VLOOKUP(A:A,[2]振替CD変換!B:C,2,FALSE)</f>
        <v>20221200026</v>
      </c>
      <c r="C1394" s="112" t="s">
        <v>1488</v>
      </c>
      <c r="D1394" s="112" t="s">
        <v>1754</v>
      </c>
      <c r="E1394" s="112" t="s">
        <v>882</v>
      </c>
      <c r="F1394" s="112" t="s">
        <v>934</v>
      </c>
      <c r="G1394" s="114">
        <v>141</v>
      </c>
      <c r="H1394" s="94" t="s">
        <v>905</v>
      </c>
      <c r="I1394" s="94">
        <v>52</v>
      </c>
      <c r="J1394" s="94" t="s">
        <v>889</v>
      </c>
      <c r="K1394" s="94" t="s">
        <v>889</v>
      </c>
      <c r="L1394" s="94">
        <f>VLOOKUP(A:A,[2]資材単価マスタ202505!C:F,4,FALSE)</f>
        <v>556.38309859154924</v>
      </c>
      <c r="M1394" s="115">
        <f t="shared" si="21"/>
        <v>78450.016901408439</v>
      </c>
      <c r="O1394" s="104"/>
      <c r="P1394" s="105"/>
      <c r="Q1394"/>
    </row>
    <row r="1395" spans="1:17" ht="18" hidden="1">
      <c r="A1395" s="112">
        <v>20221200027</v>
      </c>
      <c r="B1395" s="113">
        <f>VLOOKUP(A:A,[2]振替CD変換!B:C,2,FALSE)</f>
        <v>20221200027</v>
      </c>
      <c r="C1395" s="112" t="s">
        <v>1488</v>
      </c>
      <c r="D1395" s="112" t="s">
        <v>981</v>
      </c>
      <c r="E1395" s="112" t="s">
        <v>882</v>
      </c>
      <c r="F1395" s="112" t="s">
        <v>927</v>
      </c>
      <c r="G1395" s="114">
        <v>8700</v>
      </c>
      <c r="H1395" s="94" t="s">
        <v>905</v>
      </c>
      <c r="I1395" s="94">
        <v>52</v>
      </c>
      <c r="J1395" s="94" t="s">
        <v>889</v>
      </c>
      <c r="K1395" s="94" t="s">
        <v>889</v>
      </c>
      <c r="L1395" s="94">
        <f>VLOOKUP(A:A,[2]資材単価マスタ202505!C:F,4,FALSE)</f>
        <v>14.09</v>
      </c>
      <c r="M1395" s="115">
        <f t="shared" si="21"/>
        <v>122583</v>
      </c>
      <c r="O1395" s="104"/>
      <c r="P1395" s="105"/>
      <c r="Q1395"/>
    </row>
    <row r="1396" spans="1:17" ht="18" hidden="1">
      <c r="A1396" s="112">
        <v>20221200028</v>
      </c>
      <c r="B1396" s="113">
        <f>VLOOKUP(A:A,[2]振替CD変換!B:C,2,FALSE)</f>
        <v>20221200028</v>
      </c>
      <c r="C1396" s="112" t="s">
        <v>1488</v>
      </c>
      <c r="D1396" s="112" t="s">
        <v>1755</v>
      </c>
      <c r="E1396" s="112" t="s">
        <v>1652</v>
      </c>
      <c r="F1396" s="112" t="s">
        <v>934</v>
      </c>
      <c r="G1396" s="114">
        <v>194</v>
      </c>
      <c r="H1396" s="94" t="s">
        <v>905</v>
      </c>
      <c r="I1396" s="94">
        <v>52</v>
      </c>
      <c r="J1396" s="94" t="s">
        <v>889</v>
      </c>
      <c r="K1396" s="94" t="s">
        <v>889</v>
      </c>
      <c r="L1396" s="94">
        <f>VLOOKUP(A:A,[2]資材単価マスタ202505!C:F,4,FALSE)</f>
        <v>60</v>
      </c>
      <c r="M1396" s="115">
        <f t="shared" si="21"/>
        <v>11640</v>
      </c>
      <c r="O1396" s="104"/>
      <c r="P1396" s="105"/>
      <c r="Q1396"/>
    </row>
    <row r="1397" spans="1:17" ht="18" hidden="1">
      <c r="A1397" s="112">
        <v>20221200029</v>
      </c>
      <c r="B1397" s="113">
        <f>VLOOKUP(A:A,[2]振替CD変換!B:C,2,FALSE)</f>
        <v>20221200029</v>
      </c>
      <c r="C1397" s="112" t="s">
        <v>1488</v>
      </c>
      <c r="D1397" s="112" t="s">
        <v>1756</v>
      </c>
      <c r="E1397" s="112" t="s">
        <v>882</v>
      </c>
      <c r="F1397" s="112" t="s">
        <v>934</v>
      </c>
      <c r="G1397" s="114">
        <v>1232</v>
      </c>
      <c r="H1397" s="94" t="s">
        <v>905</v>
      </c>
      <c r="I1397" s="94">
        <v>52</v>
      </c>
      <c r="J1397" s="94" t="s">
        <v>889</v>
      </c>
      <c r="K1397" s="94" t="s">
        <v>889</v>
      </c>
      <c r="L1397" s="94">
        <f>VLOOKUP(A:A,[2]資材単価マスタ202505!C:F,4,FALSE)</f>
        <v>380</v>
      </c>
      <c r="M1397" s="115">
        <f t="shared" si="21"/>
        <v>468160</v>
      </c>
      <c r="O1397" s="104"/>
      <c r="P1397" s="105"/>
      <c r="Q1397"/>
    </row>
    <row r="1398" spans="1:17" ht="18" hidden="1">
      <c r="A1398" s="112">
        <v>20230200004</v>
      </c>
      <c r="B1398" s="113">
        <f>VLOOKUP(A:A,[2]振替CD変換!B:C,2,FALSE)</f>
        <v>20230200004</v>
      </c>
      <c r="C1398" s="112" t="s">
        <v>1488</v>
      </c>
      <c r="D1398" s="112" t="s">
        <v>323</v>
      </c>
      <c r="E1398" s="112" t="s">
        <v>1757</v>
      </c>
      <c r="F1398" s="112" t="s">
        <v>934</v>
      </c>
      <c r="G1398" s="114">
        <v>1259</v>
      </c>
      <c r="H1398" s="94" t="s">
        <v>905</v>
      </c>
      <c r="I1398" s="94">
        <v>52</v>
      </c>
      <c r="J1398" s="94" t="s">
        <v>889</v>
      </c>
      <c r="K1398" s="94" t="s">
        <v>889</v>
      </c>
      <c r="L1398" s="94">
        <f>VLOOKUP(A:A,[2]資材単価マスタ202505!C:F,4,FALSE)</f>
        <v>4.0999999999999996</v>
      </c>
      <c r="M1398" s="115">
        <f t="shared" si="21"/>
        <v>5161.8999999999996</v>
      </c>
      <c r="O1398" s="104"/>
      <c r="P1398" s="105"/>
      <c r="Q1398"/>
    </row>
    <row r="1399" spans="1:17" ht="18" hidden="1">
      <c r="A1399" s="112">
        <v>20230200005</v>
      </c>
      <c r="B1399" s="113">
        <f>VLOOKUP(A:A,[2]振替CD変換!B:C,2,FALSE)</f>
        <v>20230200005</v>
      </c>
      <c r="C1399" s="112" t="s">
        <v>1488</v>
      </c>
      <c r="D1399" s="112" t="s">
        <v>1758</v>
      </c>
      <c r="E1399" s="112" t="s">
        <v>1759</v>
      </c>
      <c r="F1399" s="112" t="s">
        <v>934</v>
      </c>
      <c r="G1399" s="114">
        <v>1385</v>
      </c>
      <c r="H1399" s="94" t="s">
        <v>905</v>
      </c>
      <c r="I1399" s="94">
        <v>52</v>
      </c>
      <c r="J1399" s="94" t="s">
        <v>889</v>
      </c>
      <c r="K1399" s="94" t="s">
        <v>889</v>
      </c>
      <c r="L1399" s="94">
        <f>VLOOKUP(A:A,[2]資材単価マスタ202505!C:F,4,FALSE)</f>
        <v>13.2</v>
      </c>
      <c r="M1399" s="115">
        <f t="shared" si="21"/>
        <v>18282</v>
      </c>
      <c r="O1399" s="104"/>
      <c r="P1399" s="105"/>
      <c r="Q1399"/>
    </row>
    <row r="1400" spans="1:17" ht="18" hidden="1">
      <c r="A1400" s="112">
        <v>20230200018</v>
      </c>
      <c r="B1400" s="113">
        <f>VLOOKUP(A:A,[2]振替CD変換!B:C,2,FALSE)</f>
        <v>20230200018</v>
      </c>
      <c r="C1400" s="112" t="s">
        <v>1488</v>
      </c>
      <c r="D1400" s="112" t="s">
        <v>1760</v>
      </c>
      <c r="E1400" s="112" t="s">
        <v>882</v>
      </c>
      <c r="F1400" s="112" t="s">
        <v>934</v>
      </c>
      <c r="G1400" s="114">
        <v>3289</v>
      </c>
      <c r="H1400" s="94" t="s">
        <v>905</v>
      </c>
      <c r="I1400" s="94">
        <v>52</v>
      </c>
      <c r="J1400" s="94" t="s">
        <v>889</v>
      </c>
      <c r="K1400" s="94" t="s">
        <v>889</v>
      </c>
      <c r="L1400" s="94">
        <f>VLOOKUP(A:A,[2]資材単価マスタ202505!C:F,4,FALSE)</f>
        <v>13</v>
      </c>
      <c r="M1400" s="115">
        <f t="shared" si="21"/>
        <v>42757</v>
      </c>
      <c r="O1400" s="104"/>
      <c r="P1400" s="105"/>
      <c r="Q1400"/>
    </row>
    <row r="1401" spans="1:17" ht="18" hidden="1">
      <c r="A1401" s="112">
        <v>20230200019</v>
      </c>
      <c r="B1401" s="113">
        <f>VLOOKUP(A:A,[2]振替CD変換!B:C,2,FALSE)</f>
        <v>20230200019</v>
      </c>
      <c r="C1401" s="112" t="s">
        <v>1488</v>
      </c>
      <c r="D1401" s="112" t="s">
        <v>1761</v>
      </c>
      <c r="E1401" s="112" t="s">
        <v>882</v>
      </c>
      <c r="F1401" s="112" t="s">
        <v>934</v>
      </c>
      <c r="G1401" s="114">
        <v>671</v>
      </c>
      <c r="H1401" s="94" t="s">
        <v>905</v>
      </c>
      <c r="I1401" s="94">
        <v>52</v>
      </c>
      <c r="J1401" s="94" t="s">
        <v>889</v>
      </c>
      <c r="K1401" s="94" t="s">
        <v>889</v>
      </c>
      <c r="L1401" s="94">
        <f>VLOOKUP(A:A,[2]資材単価マスタ202505!C:F,4,FALSE)</f>
        <v>166</v>
      </c>
      <c r="M1401" s="115">
        <f t="shared" si="21"/>
        <v>111386</v>
      </c>
      <c r="O1401" s="104"/>
      <c r="P1401" s="105"/>
      <c r="Q1401"/>
    </row>
    <row r="1402" spans="1:17" ht="18" hidden="1">
      <c r="A1402" s="112">
        <v>20230200021</v>
      </c>
      <c r="B1402" s="113">
        <f>VLOOKUP(A:A,[2]振替CD変換!B:C,2,FALSE)</f>
        <v>20230200021</v>
      </c>
      <c r="C1402" s="112" t="s">
        <v>1488</v>
      </c>
      <c r="D1402" s="112" t="s">
        <v>982</v>
      </c>
      <c r="E1402" s="112" t="s">
        <v>983</v>
      </c>
      <c r="F1402" s="112" t="s">
        <v>927</v>
      </c>
      <c r="G1402" s="114">
        <v>18830</v>
      </c>
      <c r="H1402" s="94" t="s">
        <v>905</v>
      </c>
      <c r="I1402" s="94">
        <v>52</v>
      </c>
      <c r="J1402" s="94" t="s">
        <v>889</v>
      </c>
      <c r="K1402" s="94" t="s">
        <v>889</v>
      </c>
      <c r="L1402" s="94">
        <f>VLOOKUP(A:A,[2]資材単価マスタ202505!C:F,4,FALSE)</f>
        <v>7.7</v>
      </c>
      <c r="M1402" s="115">
        <f t="shared" si="21"/>
        <v>144991</v>
      </c>
      <c r="O1402" s="104"/>
      <c r="P1402" s="105"/>
      <c r="Q1402"/>
    </row>
    <row r="1403" spans="1:17" ht="18" hidden="1">
      <c r="A1403" s="112">
        <v>20230200022</v>
      </c>
      <c r="B1403" s="113">
        <f>VLOOKUP(A:A,[2]振替CD変換!B:C,2,FALSE)</f>
        <v>20230200022</v>
      </c>
      <c r="C1403" s="112" t="s">
        <v>1488</v>
      </c>
      <c r="D1403" s="112" t="s">
        <v>1762</v>
      </c>
      <c r="E1403" s="112" t="s">
        <v>882</v>
      </c>
      <c r="F1403" s="112" t="s">
        <v>934</v>
      </c>
      <c r="G1403" s="114">
        <v>5919</v>
      </c>
      <c r="H1403" s="94" t="s">
        <v>905</v>
      </c>
      <c r="I1403" s="94">
        <v>52</v>
      </c>
      <c r="J1403" s="94" t="s">
        <v>889</v>
      </c>
      <c r="K1403" s="94" t="s">
        <v>889</v>
      </c>
      <c r="L1403" s="94">
        <f>VLOOKUP(A:A,[2]資材単価マスタ202505!C:F,4,FALSE)</f>
        <v>12.3</v>
      </c>
      <c r="M1403" s="115">
        <f t="shared" si="21"/>
        <v>72803.7</v>
      </c>
      <c r="O1403" s="104"/>
      <c r="P1403" s="105"/>
      <c r="Q1403"/>
    </row>
    <row r="1404" spans="1:17" ht="18" hidden="1">
      <c r="A1404" s="112">
        <v>20230200023</v>
      </c>
      <c r="B1404" s="113">
        <f>VLOOKUP(A:A,[2]振替CD変換!B:C,2,FALSE)</f>
        <v>20230200023</v>
      </c>
      <c r="C1404" s="112" t="s">
        <v>1488</v>
      </c>
      <c r="D1404" s="112" t="s">
        <v>1763</v>
      </c>
      <c r="E1404" s="112" t="s">
        <v>998</v>
      </c>
      <c r="F1404" s="112" t="s">
        <v>927</v>
      </c>
      <c r="G1404" s="114">
        <v>7100</v>
      </c>
      <c r="H1404" s="94" t="s">
        <v>905</v>
      </c>
      <c r="I1404" s="94">
        <v>52</v>
      </c>
      <c r="J1404" s="94" t="s">
        <v>889</v>
      </c>
      <c r="K1404" s="94" t="s">
        <v>889</v>
      </c>
      <c r="L1404" s="94">
        <f>VLOOKUP(A:A,[2]資材単価マスタ202505!C:F,4,FALSE)</f>
        <v>50.489939939939937</v>
      </c>
      <c r="M1404" s="115">
        <f t="shared" si="21"/>
        <v>358478.57357357355</v>
      </c>
      <c r="O1404" s="104"/>
      <c r="P1404" s="105"/>
      <c r="Q1404"/>
    </row>
    <row r="1405" spans="1:17" ht="18" hidden="1">
      <c r="A1405" s="112">
        <v>20230200024</v>
      </c>
      <c r="B1405" s="113">
        <f>VLOOKUP(A:A,[2]振替CD変換!B:C,2,FALSE)</f>
        <v>20230200024</v>
      </c>
      <c r="C1405" s="112" t="s">
        <v>1488</v>
      </c>
      <c r="D1405" s="112" t="s">
        <v>1764</v>
      </c>
      <c r="E1405" s="112" t="s">
        <v>882</v>
      </c>
      <c r="F1405" s="112" t="s">
        <v>934</v>
      </c>
      <c r="G1405" s="114">
        <v>486</v>
      </c>
      <c r="H1405" s="94" t="s">
        <v>905</v>
      </c>
      <c r="I1405" s="94">
        <v>52</v>
      </c>
      <c r="J1405" s="94" t="s">
        <v>889</v>
      </c>
      <c r="K1405" s="94" t="s">
        <v>889</v>
      </c>
      <c r="L1405" s="94">
        <f>VLOOKUP(A:A,[2]資材単価マスタ202505!C:F,4,FALSE)</f>
        <v>237.5</v>
      </c>
      <c r="M1405" s="115">
        <f t="shared" si="21"/>
        <v>115425</v>
      </c>
      <c r="O1405" s="104"/>
      <c r="P1405" s="105"/>
      <c r="Q1405"/>
    </row>
    <row r="1406" spans="1:17" ht="18" hidden="1">
      <c r="A1406" s="112">
        <v>20230200025</v>
      </c>
      <c r="B1406" s="113">
        <f>VLOOKUP(A:A,[2]振替CD変換!B:C,2,FALSE)</f>
        <v>20230200025</v>
      </c>
      <c r="C1406" s="112" t="s">
        <v>1488</v>
      </c>
      <c r="D1406" s="112" t="s">
        <v>1765</v>
      </c>
      <c r="E1406" s="112" t="s">
        <v>882</v>
      </c>
      <c r="F1406" s="112" t="s">
        <v>934</v>
      </c>
      <c r="G1406" s="114">
        <v>743</v>
      </c>
      <c r="H1406" s="94" t="s">
        <v>905</v>
      </c>
      <c r="I1406" s="94">
        <v>52</v>
      </c>
      <c r="J1406" s="94" t="s">
        <v>889</v>
      </c>
      <c r="K1406" s="94" t="s">
        <v>889</v>
      </c>
      <c r="L1406" s="94">
        <f>VLOOKUP(A:A,[2]資材単価マスタ202505!C:F,4,FALSE)</f>
        <v>237.49949647532731</v>
      </c>
      <c r="M1406" s="115">
        <f t="shared" si="21"/>
        <v>176462.12588116818</v>
      </c>
      <c r="O1406" s="104"/>
      <c r="P1406" s="105"/>
      <c r="Q1406"/>
    </row>
    <row r="1407" spans="1:17" ht="18" hidden="1">
      <c r="A1407" s="112">
        <v>20230200026</v>
      </c>
      <c r="B1407" s="113">
        <f>VLOOKUP(A:A,[2]振替CD変換!B:C,2,FALSE)</f>
        <v>20230200026</v>
      </c>
      <c r="C1407" s="112" t="s">
        <v>1488</v>
      </c>
      <c r="D1407" s="112" t="s">
        <v>1766</v>
      </c>
      <c r="E1407" s="112" t="s">
        <v>882</v>
      </c>
      <c r="F1407" s="112" t="s">
        <v>934</v>
      </c>
      <c r="G1407" s="114">
        <v>120</v>
      </c>
      <c r="H1407" s="94" t="s">
        <v>905</v>
      </c>
      <c r="I1407" s="94">
        <v>52</v>
      </c>
      <c r="J1407" s="94" t="s">
        <v>889</v>
      </c>
      <c r="K1407" s="94" t="s">
        <v>889</v>
      </c>
      <c r="L1407" s="94">
        <f>VLOOKUP(A:A,[2]資材単価マスタ202505!C:F,4,FALSE)</f>
        <v>237.5</v>
      </c>
      <c r="M1407" s="115">
        <f t="shared" si="21"/>
        <v>28500</v>
      </c>
      <c r="O1407" s="104"/>
      <c r="P1407" s="105"/>
      <c r="Q1407"/>
    </row>
    <row r="1408" spans="1:17" ht="18" hidden="1">
      <c r="A1408" s="112">
        <v>20230200052</v>
      </c>
      <c r="B1408" s="113">
        <f>VLOOKUP(A:A,[2]振替CD変換!B:C,2,FALSE)</f>
        <v>20230200052</v>
      </c>
      <c r="C1408" s="112" t="s">
        <v>1488</v>
      </c>
      <c r="D1408" s="112" t="s">
        <v>1767</v>
      </c>
      <c r="E1408" s="112" t="s">
        <v>882</v>
      </c>
      <c r="F1408" s="112" t="s">
        <v>934</v>
      </c>
      <c r="G1408" s="114">
        <v>25551</v>
      </c>
      <c r="H1408" s="94" t="s">
        <v>905</v>
      </c>
      <c r="I1408" s="94">
        <v>52</v>
      </c>
      <c r="J1408" s="94" t="s">
        <v>889</v>
      </c>
      <c r="K1408" s="94" t="s">
        <v>889</v>
      </c>
      <c r="L1408" s="94">
        <f>VLOOKUP(A:A,[2]資材単価マスタ202505!C:F,4,FALSE)</f>
        <v>22.840501792114697</v>
      </c>
      <c r="M1408" s="115">
        <f t="shared" si="21"/>
        <v>583597.66129032266</v>
      </c>
      <c r="O1408" s="104"/>
      <c r="P1408" s="105"/>
      <c r="Q1408"/>
    </row>
    <row r="1409" spans="1:17" ht="18" hidden="1">
      <c r="A1409" s="112">
        <v>20230200053</v>
      </c>
      <c r="B1409" s="113">
        <f>VLOOKUP(A:A,[2]振替CD変換!B:C,2,FALSE)</f>
        <v>20230200053</v>
      </c>
      <c r="C1409" s="112" t="s">
        <v>1488</v>
      </c>
      <c r="D1409" s="112" t="s">
        <v>1768</v>
      </c>
      <c r="E1409" s="112" t="s">
        <v>882</v>
      </c>
      <c r="F1409" s="112" t="s">
        <v>934</v>
      </c>
      <c r="G1409" s="114">
        <v>19197</v>
      </c>
      <c r="H1409" s="94" t="s">
        <v>905</v>
      </c>
      <c r="I1409" s="94">
        <v>52</v>
      </c>
      <c r="J1409" s="94" t="s">
        <v>889</v>
      </c>
      <c r="K1409" s="94" t="s">
        <v>889</v>
      </c>
      <c r="L1409" s="94">
        <f>VLOOKUP(A:A,[2]資材単価マスタ202505!C:F,4,FALSE)</f>
        <v>22.8</v>
      </c>
      <c r="M1409" s="115">
        <f t="shared" si="21"/>
        <v>437691.60000000003</v>
      </c>
      <c r="O1409" s="104"/>
      <c r="P1409" s="105"/>
      <c r="Q1409"/>
    </row>
    <row r="1410" spans="1:17" ht="18" hidden="1">
      <c r="A1410" s="112">
        <v>20230200054</v>
      </c>
      <c r="B1410" s="113">
        <f>VLOOKUP(A:A,[2]振替CD変換!B:C,2,FALSE)</f>
        <v>20230200054</v>
      </c>
      <c r="C1410" s="112" t="s">
        <v>1488</v>
      </c>
      <c r="D1410" s="112" t="s">
        <v>984</v>
      </c>
      <c r="E1410" s="112" t="s">
        <v>882</v>
      </c>
      <c r="F1410" s="112" t="s">
        <v>934</v>
      </c>
      <c r="G1410" s="114">
        <v>40350</v>
      </c>
      <c r="H1410" s="94" t="s">
        <v>905</v>
      </c>
      <c r="I1410" s="94">
        <v>52</v>
      </c>
      <c r="J1410" s="94" t="s">
        <v>889</v>
      </c>
      <c r="K1410" s="94" t="s">
        <v>889</v>
      </c>
      <c r="L1410" s="94">
        <f>VLOOKUP(A:A,[2]資材単価マスタ202505!C:F,4,FALSE)</f>
        <v>22.583320659062103</v>
      </c>
      <c r="M1410" s="115">
        <f t="shared" ref="M1410:M1473" si="22">G1410*L1410</f>
        <v>911236.98859315587</v>
      </c>
      <c r="O1410" s="104"/>
      <c r="P1410" s="105"/>
      <c r="Q1410"/>
    </row>
    <row r="1411" spans="1:17" ht="18" hidden="1">
      <c r="A1411" s="112">
        <v>20230200055</v>
      </c>
      <c r="B1411" s="113">
        <f>VLOOKUP(A:A,[2]振替CD変換!B:C,2,FALSE)</f>
        <v>20230200055</v>
      </c>
      <c r="C1411" s="112" t="s">
        <v>1488</v>
      </c>
      <c r="D1411" s="112" t="s">
        <v>985</v>
      </c>
      <c r="E1411" s="112" t="s">
        <v>882</v>
      </c>
      <c r="F1411" s="112" t="s">
        <v>934</v>
      </c>
      <c r="G1411" s="114">
        <v>90000</v>
      </c>
      <c r="H1411" s="94" t="s">
        <v>905</v>
      </c>
      <c r="I1411" s="94">
        <v>52</v>
      </c>
      <c r="J1411" s="94" t="s">
        <v>889</v>
      </c>
      <c r="K1411" s="94" t="s">
        <v>889</v>
      </c>
      <c r="L1411" s="94">
        <f>VLOOKUP(A:A,[2]資材単価マスタ202505!C:F,4,FALSE)</f>
        <v>16.488635059120654</v>
      </c>
      <c r="M1411" s="115">
        <f t="shared" si="22"/>
        <v>1483977.1553208588</v>
      </c>
      <c r="O1411" s="104"/>
      <c r="P1411" s="105"/>
      <c r="Q1411"/>
    </row>
    <row r="1412" spans="1:17" ht="18" hidden="1">
      <c r="A1412" s="112">
        <v>20230300001</v>
      </c>
      <c r="B1412" s="113">
        <f>VLOOKUP(A:A,[2]振替CD変換!B:C,2,FALSE)</f>
        <v>20230300001</v>
      </c>
      <c r="C1412" s="112" t="s">
        <v>1488</v>
      </c>
      <c r="D1412" s="112" t="s">
        <v>1050</v>
      </c>
      <c r="E1412" s="112" t="s">
        <v>882</v>
      </c>
      <c r="F1412" s="112" t="s">
        <v>927</v>
      </c>
      <c r="G1412" s="114">
        <v>9380</v>
      </c>
      <c r="H1412" s="94" t="s">
        <v>905</v>
      </c>
      <c r="I1412" s="94">
        <v>52</v>
      </c>
      <c r="J1412" s="94" t="s">
        <v>889</v>
      </c>
      <c r="K1412" s="94" t="s">
        <v>889</v>
      </c>
      <c r="L1412" s="94">
        <f>VLOOKUP(A:A,[2]資材単価マスタ202505!C:F,4,FALSE)</f>
        <v>18.159962228517468</v>
      </c>
      <c r="M1412" s="115">
        <f t="shared" si="22"/>
        <v>170340.44570349384</v>
      </c>
      <c r="O1412" s="104"/>
      <c r="P1412" s="105"/>
      <c r="Q1412"/>
    </row>
    <row r="1413" spans="1:17" ht="18" hidden="1">
      <c r="A1413" s="112">
        <v>20230300002</v>
      </c>
      <c r="B1413" s="113">
        <f>VLOOKUP(A:A,[2]振替CD変換!B:C,2,FALSE)</f>
        <v>20230300002</v>
      </c>
      <c r="C1413" s="112" t="s">
        <v>1488</v>
      </c>
      <c r="D1413" s="112" t="s">
        <v>986</v>
      </c>
      <c r="E1413" s="112" t="s">
        <v>882</v>
      </c>
      <c r="F1413" s="112" t="s">
        <v>927</v>
      </c>
      <c r="G1413" s="114">
        <v>13752</v>
      </c>
      <c r="H1413" s="94" t="s">
        <v>905</v>
      </c>
      <c r="I1413" s="94">
        <v>52</v>
      </c>
      <c r="J1413" s="94" t="s">
        <v>889</v>
      </c>
      <c r="K1413" s="94" t="s">
        <v>889</v>
      </c>
      <c r="L1413" s="94">
        <f>VLOOKUP(A:A,[2]資材単価マスタ202505!C:F,4,FALSE)</f>
        <v>18.15994623655914</v>
      </c>
      <c r="M1413" s="115">
        <f t="shared" si="22"/>
        <v>249735.5806451613</v>
      </c>
      <c r="O1413" s="104"/>
      <c r="P1413" s="105"/>
      <c r="Q1413"/>
    </row>
    <row r="1414" spans="1:17" ht="18" hidden="1">
      <c r="A1414" s="112">
        <v>20230300003</v>
      </c>
      <c r="B1414" s="113">
        <f>VLOOKUP(A:A,[2]振替CD変換!B:C,2,FALSE)</f>
        <v>20230300003</v>
      </c>
      <c r="C1414" s="112" t="s">
        <v>1488</v>
      </c>
      <c r="D1414" s="112" t="s">
        <v>987</v>
      </c>
      <c r="E1414" s="112" t="s">
        <v>882</v>
      </c>
      <c r="F1414" s="112" t="s">
        <v>927</v>
      </c>
      <c r="G1414" s="114">
        <v>2130</v>
      </c>
      <c r="H1414" s="94" t="s">
        <v>905</v>
      </c>
      <c r="I1414" s="94">
        <v>52</v>
      </c>
      <c r="J1414" s="94" t="s">
        <v>889</v>
      </c>
      <c r="K1414" s="94" t="s">
        <v>889</v>
      </c>
      <c r="L1414" s="94">
        <f>VLOOKUP(A:A,[2]資材単価マスタ202505!C:F,4,FALSE)</f>
        <v>16.039993972272452</v>
      </c>
      <c r="M1414" s="115">
        <f t="shared" si="22"/>
        <v>34165.187160940324</v>
      </c>
      <c r="O1414" s="104"/>
      <c r="P1414" s="105"/>
      <c r="Q1414"/>
    </row>
    <row r="1415" spans="1:17" ht="18" hidden="1">
      <c r="A1415" s="112">
        <v>20230300004</v>
      </c>
      <c r="B1415" s="113">
        <f>VLOOKUP(A:A,[2]振替CD変換!B:C,2,FALSE)</f>
        <v>20230300004</v>
      </c>
      <c r="C1415" s="112" t="s">
        <v>1488</v>
      </c>
      <c r="D1415" s="112" t="s">
        <v>1769</v>
      </c>
      <c r="E1415" s="112" t="s">
        <v>882</v>
      </c>
      <c r="F1415" s="112" t="s">
        <v>934</v>
      </c>
      <c r="G1415" s="114">
        <v>18874</v>
      </c>
      <c r="H1415" s="94" t="s">
        <v>905</v>
      </c>
      <c r="I1415" s="94">
        <v>52</v>
      </c>
      <c r="J1415" s="94" t="s">
        <v>889</v>
      </c>
      <c r="K1415" s="94" t="s">
        <v>889</v>
      </c>
      <c r="L1415" s="94">
        <f>VLOOKUP(A:A,[2]資材単価マスタ202505!C:F,4,FALSE)</f>
        <v>23.06</v>
      </c>
      <c r="M1415" s="115">
        <f t="shared" si="22"/>
        <v>435234.44</v>
      </c>
      <c r="O1415" s="104"/>
      <c r="P1415" s="105"/>
      <c r="Q1415"/>
    </row>
    <row r="1416" spans="1:17" ht="18" hidden="1">
      <c r="A1416" s="112">
        <v>20230300005</v>
      </c>
      <c r="B1416" s="113">
        <f>VLOOKUP(A:A,[2]振替CD変換!B:C,2,FALSE)</f>
        <v>20230300005</v>
      </c>
      <c r="C1416" s="112" t="s">
        <v>1488</v>
      </c>
      <c r="D1416" s="112" t="s">
        <v>988</v>
      </c>
      <c r="E1416" s="112" t="s">
        <v>882</v>
      </c>
      <c r="F1416" s="112" t="s">
        <v>934</v>
      </c>
      <c r="G1416" s="114">
        <v>23200</v>
      </c>
      <c r="H1416" s="94" t="s">
        <v>905</v>
      </c>
      <c r="I1416" s="94">
        <v>52</v>
      </c>
      <c r="J1416" s="94" t="s">
        <v>889</v>
      </c>
      <c r="K1416" s="94" t="s">
        <v>889</v>
      </c>
      <c r="L1416" s="94">
        <f>VLOOKUP(A:A,[2]資材単価マスタ202505!C:F,4,FALSE)</f>
        <v>22.572458776108466</v>
      </c>
      <c r="M1416" s="115">
        <f t="shared" si="22"/>
        <v>523681.04360571638</v>
      </c>
      <c r="O1416" s="104"/>
      <c r="P1416" s="105"/>
      <c r="Q1416"/>
    </row>
    <row r="1417" spans="1:17" ht="18" hidden="1">
      <c r="A1417" s="112">
        <v>20230300047</v>
      </c>
      <c r="B1417" s="113">
        <f>VLOOKUP(A:A,[2]振替CD変換!B:C,2,FALSE)</f>
        <v>20230300047</v>
      </c>
      <c r="C1417" s="112" t="s">
        <v>1488</v>
      </c>
      <c r="D1417" s="112" t="s">
        <v>1770</v>
      </c>
      <c r="E1417" s="112" t="s">
        <v>1771</v>
      </c>
      <c r="F1417" s="112" t="s">
        <v>934</v>
      </c>
      <c r="G1417" s="114">
        <v>21</v>
      </c>
      <c r="H1417" s="94" t="s">
        <v>905</v>
      </c>
      <c r="I1417" s="94">
        <v>52</v>
      </c>
      <c r="J1417" s="94" t="s">
        <v>889</v>
      </c>
      <c r="K1417" s="94" t="s">
        <v>889</v>
      </c>
      <c r="L1417" s="94">
        <f>VLOOKUP(A:A,[2]資材単価マスタ202505!C:F,4,FALSE)</f>
        <v>12</v>
      </c>
      <c r="M1417" s="115">
        <f t="shared" si="22"/>
        <v>252</v>
      </c>
      <c r="O1417" s="104"/>
      <c r="P1417" s="105"/>
      <c r="Q1417"/>
    </row>
    <row r="1418" spans="1:17" ht="18" hidden="1">
      <c r="A1418" s="112">
        <v>20230300048</v>
      </c>
      <c r="B1418" s="113">
        <f>VLOOKUP(A:A,[2]振替CD変換!B:C,2,FALSE)</f>
        <v>20230300048</v>
      </c>
      <c r="C1418" s="112" t="s">
        <v>1488</v>
      </c>
      <c r="D1418" s="112" t="s">
        <v>1772</v>
      </c>
      <c r="E1418" s="112" t="s">
        <v>1773</v>
      </c>
      <c r="F1418" s="112" t="s">
        <v>934</v>
      </c>
      <c r="G1418" s="114">
        <v>21</v>
      </c>
      <c r="H1418" s="94" t="s">
        <v>905</v>
      </c>
      <c r="I1418" s="94">
        <v>52</v>
      </c>
      <c r="J1418" s="94" t="s">
        <v>889</v>
      </c>
      <c r="K1418" s="94" t="s">
        <v>889</v>
      </c>
      <c r="L1418" s="94">
        <f>VLOOKUP(A:A,[2]資材単価マスタ202505!C:F,4,FALSE)</f>
        <v>200</v>
      </c>
      <c r="M1418" s="115">
        <f t="shared" si="22"/>
        <v>4200</v>
      </c>
      <c r="O1418" s="104"/>
      <c r="P1418" s="105"/>
      <c r="Q1418"/>
    </row>
    <row r="1419" spans="1:17" ht="18" hidden="1">
      <c r="A1419" s="112">
        <v>20230300050</v>
      </c>
      <c r="B1419" s="113">
        <f>VLOOKUP(A:A,[2]振替CD変換!B:C,2,FALSE)</f>
        <v>20230300050</v>
      </c>
      <c r="C1419" s="112" t="s">
        <v>1488</v>
      </c>
      <c r="D1419" s="112" t="s">
        <v>1774</v>
      </c>
      <c r="E1419" s="112" t="s">
        <v>882</v>
      </c>
      <c r="F1419" s="112" t="s">
        <v>934</v>
      </c>
      <c r="G1419" s="114">
        <v>35</v>
      </c>
      <c r="H1419" s="94" t="s">
        <v>905</v>
      </c>
      <c r="I1419" s="94">
        <v>52</v>
      </c>
      <c r="J1419" s="94" t="s">
        <v>889</v>
      </c>
      <c r="K1419" s="94" t="s">
        <v>889</v>
      </c>
      <c r="L1419" s="94">
        <f>VLOOKUP(A:A,[2]資材単価マスタ202505!C:F,4,FALSE)</f>
        <v>33</v>
      </c>
      <c r="M1419" s="115">
        <f t="shared" si="22"/>
        <v>1155</v>
      </c>
      <c r="O1419" s="104"/>
      <c r="P1419" s="105"/>
      <c r="Q1419"/>
    </row>
    <row r="1420" spans="1:17" ht="18" hidden="1">
      <c r="A1420" s="112">
        <v>20230300066</v>
      </c>
      <c r="B1420" s="113">
        <f>VLOOKUP(A:A,[2]振替CD変換!B:C,2,FALSE)</f>
        <v>20230300066</v>
      </c>
      <c r="C1420" s="112" t="s">
        <v>1488</v>
      </c>
      <c r="D1420" s="112" t="s">
        <v>1775</v>
      </c>
      <c r="E1420" s="112" t="s">
        <v>1776</v>
      </c>
      <c r="F1420" s="112" t="s">
        <v>934</v>
      </c>
      <c r="G1420" s="114">
        <v>36</v>
      </c>
      <c r="H1420" s="94" t="s">
        <v>905</v>
      </c>
      <c r="I1420" s="94">
        <v>52</v>
      </c>
      <c r="J1420" s="94" t="s">
        <v>889</v>
      </c>
      <c r="K1420" s="94" t="s">
        <v>889</v>
      </c>
      <c r="L1420" s="94">
        <f>VLOOKUP(A:A,[2]資材単価マスタ202505!C:F,4,FALSE)</f>
        <v>53</v>
      </c>
      <c r="M1420" s="115">
        <f t="shared" si="22"/>
        <v>1908</v>
      </c>
      <c r="O1420" s="104"/>
      <c r="P1420" s="105"/>
      <c r="Q1420"/>
    </row>
    <row r="1421" spans="1:17" ht="18" hidden="1">
      <c r="A1421" s="112">
        <v>20230500077</v>
      </c>
      <c r="B1421" s="113">
        <f>VLOOKUP(A:A,[2]振替CD変換!B:C,2,FALSE)</f>
        <v>20230500077</v>
      </c>
      <c r="C1421" s="112" t="s">
        <v>1488</v>
      </c>
      <c r="D1421" s="112" t="s">
        <v>910</v>
      </c>
      <c r="E1421" s="112" t="s">
        <v>911</v>
      </c>
      <c r="F1421" s="112" t="s">
        <v>900</v>
      </c>
      <c r="G1421" s="114">
        <v>13596</v>
      </c>
      <c r="H1421" s="94" t="s">
        <v>905</v>
      </c>
      <c r="I1421" s="94">
        <v>52</v>
      </c>
      <c r="J1421" s="94" t="s">
        <v>889</v>
      </c>
      <c r="K1421" s="94" t="s">
        <v>889</v>
      </c>
      <c r="L1421" s="94">
        <f>VLOOKUP(A:A,[2]資材単価マスタ202505!C:F,4,FALSE)</f>
        <v>97</v>
      </c>
      <c r="M1421" s="115">
        <f t="shared" si="22"/>
        <v>1318812</v>
      </c>
      <c r="O1421" s="104"/>
      <c r="P1421" s="105"/>
      <c r="Q1421"/>
    </row>
    <row r="1422" spans="1:17" ht="18" hidden="1">
      <c r="A1422" s="112">
        <v>20230500078</v>
      </c>
      <c r="B1422" s="113">
        <f>VLOOKUP(A:A,[2]振替CD変換!B:C,2,FALSE)</f>
        <v>20230500078</v>
      </c>
      <c r="C1422" s="112" t="s">
        <v>1488</v>
      </c>
      <c r="D1422" s="112" t="s">
        <v>912</v>
      </c>
      <c r="E1422" s="112" t="s">
        <v>911</v>
      </c>
      <c r="F1422" s="112" t="s">
        <v>900</v>
      </c>
      <c r="G1422" s="114">
        <v>5846</v>
      </c>
      <c r="H1422" s="94" t="s">
        <v>905</v>
      </c>
      <c r="I1422" s="94">
        <v>52</v>
      </c>
      <c r="J1422" s="94" t="s">
        <v>889</v>
      </c>
      <c r="K1422" s="94" t="s">
        <v>889</v>
      </c>
      <c r="L1422" s="94">
        <f>VLOOKUP(A:A,[2]資材単価マスタ202505!C:F,4,FALSE)</f>
        <v>97</v>
      </c>
      <c r="M1422" s="115">
        <f t="shared" si="22"/>
        <v>567062</v>
      </c>
      <c r="O1422" s="104"/>
      <c r="P1422" s="105"/>
      <c r="Q1422"/>
    </row>
    <row r="1423" spans="1:17" ht="18" hidden="1">
      <c r="A1423" s="112">
        <v>20230600005</v>
      </c>
      <c r="B1423" s="113">
        <f>VLOOKUP(A:A,[2]振替CD変換!B:C,2,FALSE)</f>
        <v>20230600005</v>
      </c>
      <c r="C1423" s="112" t="s">
        <v>1488</v>
      </c>
      <c r="D1423" s="112" t="s">
        <v>1777</v>
      </c>
      <c r="E1423" s="112" t="s">
        <v>882</v>
      </c>
      <c r="F1423" s="112" t="s">
        <v>934</v>
      </c>
      <c r="G1423" s="114">
        <v>246</v>
      </c>
      <c r="H1423" s="94" t="s">
        <v>905</v>
      </c>
      <c r="I1423" s="94">
        <v>52</v>
      </c>
      <c r="J1423" s="94" t="s">
        <v>889</v>
      </c>
      <c r="K1423" s="94" t="s">
        <v>889</v>
      </c>
      <c r="L1423" s="94">
        <f>VLOOKUP(A:A,[2]資材単価マスタ202505!C:F,4,FALSE)</f>
        <v>9.1999999999999993</v>
      </c>
      <c r="M1423" s="115">
        <f t="shared" si="22"/>
        <v>2263.1999999999998</v>
      </c>
      <c r="O1423" s="104"/>
      <c r="P1423" s="105"/>
      <c r="Q1423"/>
    </row>
    <row r="1424" spans="1:17" ht="18" hidden="1">
      <c r="A1424" s="112">
        <v>20230600008</v>
      </c>
      <c r="B1424" s="113">
        <f>VLOOKUP(A:A,[2]振替CD変換!B:C,2,FALSE)</f>
        <v>20230600008</v>
      </c>
      <c r="C1424" s="112" t="s">
        <v>1488</v>
      </c>
      <c r="D1424" s="112" t="s">
        <v>1778</v>
      </c>
      <c r="E1424" s="112" t="s">
        <v>882</v>
      </c>
      <c r="F1424" s="112" t="s">
        <v>934</v>
      </c>
      <c r="G1424" s="114">
        <v>1064</v>
      </c>
      <c r="H1424" s="94" t="s">
        <v>905</v>
      </c>
      <c r="I1424" s="94">
        <v>52</v>
      </c>
      <c r="J1424" s="94" t="s">
        <v>889</v>
      </c>
      <c r="K1424" s="94" t="s">
        <v>889</v>
      </c>
      <c r="L1424" s="94">
        <f>VLOOKUP(A:A,[2]資材単価マスタ202505!C:F,4,FALSE)</f>
        <v>70</v>
      </c>
      <c r="M1424" s="115">
        <f t="shared" si="22"/>
        <v>74480</v>
      </c>
      <c r="O1424" s="104"/>
      <c r="P1424" s="105"/>
      <c r="Q1424"/>
    </row>
    <row r="1425" spans="1:17" ht="18" hidden="1">
      <c r="A1425" s="112">
        <v>20230600028</v>
      </c>
      <c r="B1425" s="113">
        <f>VLOOKUP(A:A,[2]振替CD変換!B:C,2,FALSE)</f>
        <v>20230600028</v>
      </c>
      <c r="C1425" s="112" t="s">
        <v>1488</v>
      </c>
      <c r="D1425" s="112" t="s">
        <v>989</v>
      </c>
      <c r="E1425" s="112" t="s">
        <v>990</v>
      </c>
      <c r="F1425" s="112" t="s">
        <v>927</v>
      </c>
      <c r="G1425" s="114">
        <v>51490</v>
      </c>
      <c r="H1425" s="94" t="s">
        <v>905</v>
      </c>
      <c r="I1425" s="94">
        <v>52</v>
      </c>
      <c r="J1425" s="94" t="s">
        <v>889</v>
      </c>
      <c r="K1425" s="94" t="s">
        <v>889</v>
      </c>
      <c r="L1425" s="94">
        <f>VLOOKUP(A:A,[2]資材単価マスタ202505!C:F,4,FALSE)</f>
        <v>11.3</v>
      </c>
      <c r="M1425" s="115">
        <f t="shared" si="22"/>
        <v>581837</v>
      </c>
      <c r="O1425" s="104"/>
      <c r="P1425" s="105"/>
      <c r="Q1425"/>
    </row>
    <row r="1426" spans="1:17" ht="18" hidden="1">
      <c r="A1426" s="112">
        <v>20230600037</v>
      </c>
      <c r="B1426" s="113">
        <f>VLOOKUP(A:A,[2]振替CD変換!B:C,2,FALSE)</f>
        <v>20230600037</v>
      </c>
      <c r="C1426" s="112" t="s">
        <v>1488</v>
      </c>
      <c r="D1426" s="112" t="s">
        <v>991</v>
      </c>
      <c r="E1426" s="112" t="s">
        <v>882</v>
      </c>
      <c r="F1426" s="112" t="s">
        <v>934</v>
      </c>
      <c r="G1426" s="114">
        <v>8500</v>
      </c>
      <c r="H1426" s="94" t="s">
        <v>905</v>
      </c>
      <c r="I1426" s="94">
        <v>52</v>
      </c>
      <c r="J1426" s="94" t="s">
        <v>889</v>
      </c>
      <c r="K1426" s="94" t="s">
        <v>889</v>
      </c>
      <c r="L1426" s="94">
        <f>VLOOKUP(A:A,[2]資材単価マスタ202505!C:F,4,FALSE)</f>
        <v>49.999624921858718</v>
      </c>
      <c r="M1426" s="115">
        <f t="shared" si="22"/>
        <v>424996.81183579908</v>
      </c>
      <c r="O1426" s="104"/>
      <c r="P1426" s="105"/>
      <c r="Q1426"/>
    </row>
    <row r="1427" spans="1:17" ht="18" hidden="1">
      <c r="A1427" s="112">
        <v>20230600043</v>
      </c>
      <c r="B1427" s="113">
        <f>VLOOKUP(A:A,[2]振替CD変換!B:C,2,FALSE)</f>
        <v>20230600043</v>
      </c>
      <c r="C1427" s="112" t="s">
        <v>1488</v>
      </c>
      <c r="D1427" s="112" t="s">
        <v>992</v>
      </c>
      <c r="E1427" s="112" t="s">
        <v>993</v>
      </c>
      <c r="F1427" s="112" t="s">
        <v>934</v>
      </c>
      <c r="G1427" s="114">
        <v>490</v>
      </c>
      <c r="H1427" s="94" t="s">
        <v>905</v>
      </c>
      <c r="I1427" s="94">
        <v>52</v>
      </c>
      <c r="J1427" s="94" t="s">
        <v>889</v>
      </c>
      <c r="K1427" s="94" t="s">
        <v>889</v>
      </c>
      <c r="L1427" s="94">
        <f>VLOOKUP(A:A,[2]資材単価マスタ202505!C:F,4,FALSE)</f>
        <v>69</v>
      </c>
      <c r="M1427" s="115">
        <f t="shared" si="22"/>
        <v>33810</v>
      </c>
      <c r="O1427" s="104"/>
      <c r="P1427" s="105"/>
      <c r="Q1427"/>
    </row>
    <row r="1428" spans="1:17" ht="18" hidden="1">
      <c r="A1428" s="112">
        <v>20230600056</v>
      </c>
      <c r="B1428" s="113">
        <f>VLOOKUP(A:A,[2]振替CD変換!B:C,2,FALSE)</f>
        <v>20230600056</v>
      </c>
      <c r="C1428" s="112" t="s">
        <v>1488</v>
      </c>
      <c r="D1428" s="112" t="s">
        <v>1779</v>
      </c>
      <c r="E1428" s="112" t="s">
        <v>882</v>
      </c>
      <c r="F1428" s="112" t="s">
        <v>934</v>
      </c>
      <c r="G1428" s="114">
        <v>876</v>
      </c>
      <c r="H1428" s="94" t="s">
        <v>905</v>
      </c>
      <c r="I1428" s="94">
        <v>52</v>
      </c>
      <c r="J1428" s="94" t="s">
        <v>889</v>
      </c>
      <c r="K1428" s="94" t="s">
        <v>889</v>
      </c>
      <c r="L1428" s="94">
        <f>VLOOKUP(A:A,[2]資材単価マスタ202505!C:F,4,FALSE)</f>
        <v>114</v>
      </c>
      <c r="M1428" s="115">
        <f t="shared" si="22"/>
        <v>99864</v>
      </c>
      <c r="O1428" s="104"/>
      <c r="P1428" s="105"/>
      <c r="Q1428"/>
    </row>
    <row r="1429" spans="1:17" ht="18" hidden="1">
      <c r="A1429" s="112">
        <v>20230600057</v>
      </c>
      <c r="B1429" s="113">
        <f>VLOOKUP(A:A,[2]振替CD変換!B:C,2,FALSE)</f>
        <v>20230600057</v>
      </c>
      <c r="C1429" s="112" t="s">
        <v>1488</v>
      </c>
      <c r="D1429" s="112" t="s">
        <v>1780</v>
      </c>
      <c r="E1429" s="112" t="s">
        <v>882</v>
      </c>
      <c r="F1429" s="112" t="s">
        <v>934</v>
      </c>
      <c r="G1429" s="114">
        <v>2161</v>
      </c>
      <c r="H1429" s="94" t="s">
        <v>905</v>
      </c>
      <c r="I1429" s="94">
        <v>52</v>
      </c>
      <c r="J1429" s="94" t="s">
        <v>889</v>
      </c>
      <c r="K1429" s="94" t="s">
        <v>889</v>
      </c>
      <c r="L1429" s="94">
        <f>VLOOKUP(A:A,[2]資材単価マスタ202505!C:F,4,FALSE)</f>
        <v>114</v>
      </c>
      <c r="M1429" s="115">
        <f t="shared" si="22"/>
        <v>246354</v>
      </c>
      <c r="O1429" s="104"/>
      <c r="P1429" s="105"/>
      <c r="Q1429"/>
    </row>
    <row r="1430" spans="1:17" ht="18" hidden="1">
      <c r="A1430" s="112">
        <v>20230600083</v>
      </c>
      <c r="B1430" s="113">
        <f>VLOOKUP(A:A,[2]振替CD変換!B:C,2,FALSE)</f>
        <v>20230600083</v>
      </c>
      <c r="C1430" s="112" t="s">
        <v>1488</v>
      </c>
      <c r="D1430" s="112" t="s">
        <v>994</v>
      </c>
      <c r="E1430" s="112" t="s">
        <v>882</v>
      </c>
      <c r="F1430" s="112" t="s">
        <v>934</v>
      </c>
      <c r="G1430" s="114">
        <v>23418</v>
      </c>
      <c r="H1430" s="94" t="s">
        <v>905</v>
      </c>
      <c r="I1430" s="94">
        <v>52</v>
      </c>
      <c r="J1430" s="94" t="s">
        <v>889</v>
      </c>
      <c r="K1430" s="94" t="s">
        <v>889</v>
      </c>
      <c r="L1430" s="94">
        <f>VLOOKUP(A:A,[2]資材単価マスタ202505!C:F,4,FALSE)</f>
        <v>44.800043728346061</v>
      </c>
      <c r="M1430" s="115">
        <f t="shared" si="22"/>
        <v>1049127.424030408</v>
      </c>
      <c r="O1430" s="104"/>
      <c r="P1430" s="105"/>
      <c r="Q1430"/>
    </row>
    <row r="1431" spans="1:17" ht="18" hidden="1">
      <c r="A1431" s="112">
        <v>20230600084</v>
      </c>
      <c r="B1431" s="113">
        <f>VLOOKUP(A:A,[2]振替CD変換!B:C,2,FALSE)</f>
        <v>20230600084</v>
      </c>
      <c r="C1431" s="112" t="s">
        <v>1488</v>
      </c>
      <c r="D1431" s="112" t="s">
        <v>280</v>
      </c>
      <c r="E1431" s="112" t="s">
        <v>1781</v>
      </c>
      <c r="F1431" s="112" t="s">
        <v>934</v>
      </c>
      <c r="G1431" s="114">
        <v>7349</v>
      </c>
      <c r="H1431" s="94" t="s">
        <v>905</v>
      </c>
      <c r="I1431" s="94">
        <v>52</v>
      </c>
      <c r="J1431" s="94" t="s">
        <v>889</v>
      </c>
      <c r="K1431" s="94" t="s">
        <v>889</v>
      </c>
      <c r="L1431" s="94">
        <f>VLOOKUP(A:A,[2]資材単価マスタ202505!C:F,4,FALSE)</f>
        <v>14.4</v>
      </c>
      <c r="M1431" s="115">
        <f t="shared" si="22"/>
        <v>105825.60000000001</v>
      </c>
      <c r="O1431" s="104"/>
      <c r="P1431" s="105"/>
      <c r="Q1431"/>
    </row>
    <row r="1432" spans="1:17" ht="18" hidden="1">
      <c r="A1432" s="112">
        <v>20230600085</v>
      </c>
      <c r="B1432" s="113">
        <f>VLOOKUP(A:A,[2]振替CD変換!B:C,2,FALSE)</f>
        <v>20230600085</v>
      </c>
      <c r="C1432" s="112" t="s">
        <v>1488</v>
      </c>
      <c r="D1432" s="112" t="s">
        <v>1782</v>
      </c>
      <c r="E1432" s="112" t="s">
        <v>882</v>
      </c>
      <c r="F1432" s="112" t="s">
        <v>934</v>
      </c>
      <c r="G1432" s="114">
        <v>4376</v>
      </c>
      <c r="H1432" s="94" t="s">
        <v>905</v>
      </c>
      <c r="I1432" s="94">
        <v>52</v>
      </c>
      <c r="J1432" s="94" t="s">
        <v>889</v>
      </c>
      <c r="K1432" s="94" t="s">
        <v>889</v>
      </c>
      <c r="L1432" s="94">
        <f>VLOOKUP(A:A,[2]資材単価マスタ202505!C:F,4,FALSE)</f>
        <v>14.4</v>
      </c>
      <c r="M1432" s="115">
        <f t="shared" si="22"/>
        <v>63014.400000000001</v>
      </c>
      <c r="O1432" s="104"/>
      <c r="P1432" s="105"/>
      <c r="Q1432"/>
    </row>
    <row r="1433" spans="1:17" ht="18" hidden="1">
      <c r="A1433" s="112">
        <v>20230600093</v>
      </c>
      <c r="B1433" s="113">
        <f>VLOOKUP(A:A,[2]振替CD変換!B:C,2,FALSE)</f>
        <v>20230600093</v>
      </c>
      <c r="C1433" s="112" t="s">
        <v>1488</v>
      </c>
      <c r="D1433" s="112" t="s">
        <v>1783</v>
      </c>
      <c r="E1433" s="112" t="s">
        <v>882</v>
      </c>
      <c r="F1433" s="112" t="s">
        <v>934</v>
      </c>
      <c r="G1433" s="114">
        <v>307</v>
      </c>
      <c r="H1433" s="94" t="s">
        <v>905</v>
      </c>
      <c r="I1433" s="94">
        <v>52</v>
      </c>
      <c r="J1433" s="94" t="s">
        <v>889</v>
      </c>
      <c r="K1433" s="94" t="s">
        <v>889</v>
      </c>
      <c r="L1433" s="94">
        <f>VLOOKUP(A:A,[2]資材単価マスタ202505!C:F,4,FALSE)</f>
        <v>87.333333333333329</v>
      </c>
      <c r="M1433" s="115">
        <f t="shared" si="22"/>
        <v>26811.333333333332</v>
      </c>
      <c r="O1433" s="104"/>
      <c r="P1433" s="105"/>
      <c r="Q1433"/>
    </row>
    <row r="1434" spans="1:17" ht="18" hidden="1">
      <c r="A1434" s="112">
        <v>20230700019</v>
      </c>
      <c r="B1434" s="113">
        <f>VLOOKUP(A:A,[2]振替CD変換!B:C,2,FALSE)</f>
        <v>20230700019</v>
      </c>
      <c r="C1434" s="112" t="s">
        <v>1488</v>
      </c>
      <c r="D1434" s="112" t="s">
        <v>1784</v>
      </c>
      <c r="E1434" s="112" t="s">
        <v>1785</v>
      </c>
      <c r="F1434" s="112" t="s">
        <v>934</v>
      </c>
      <c r="G1434" s="114">
        <v>2137</v>
      </c>
      <c r="H1434" s="94" t="s">
        <v>905</v>
      </c>
      <c r="I1434" s="94">
        <v>52</v>
      </c>
      <c r="J1434" s="94" t="s">
        <v>889</v>
      </c>
      <c r="K1434" s="94" t="s">
        <v>889</v>
      </c>
      <c r="L1434" s="94">
        <f>VLOOKUP(A:A,[2]資材単価マスタ202505!C:F,4,FALSE)</f>
        <v>6.4</v>
      </c>
      <c r="M1434" s="115">
        <f t="shared" si="22"/>
        <v>13676.800000000001</v>
      </c>
      <c r="O1434" s="104"/>
      <c r="P1434" s="105"/>
      <c r="Q1434"/>
    </row>
    <row r="1435" spans="1:17" ht="18" hidden="1">
      <c r="A1435" s="112">
        <v>20230700020</v>
      </c>
      <c r="B1435" s="113">
        <f>VLOOKUP(A:A,[2]振替CD変換!B:C,2,FALSE)</f>
        <v>20230700020</v>
      </c>
      <c r="C1435" s="112" t="s">
        <v>1488</v>
      </c>
      <c r="D1435" s="112" t="s">
        <v>1786</v>
      </c>
      <c r="E1435" s="112" t="s">
        <v>882</v>
      </c>
      <c r="F1435" s="112" t="s">
        <v>934</v>
      </c>
      <c r="G1435" s="114">
        <v>659</v>
      </c>
      <c r="H1435" s="94" t="s">
        <v>905</v>
      </c>
      <c r="I1435" s="94">
        <v>52</v>
      </c>
      <c r="J1435" s="94" t="s">
        <v>889</v>
      </c>
      <c r="K1435" s="94" t="s">
        <v>889</v>
      </c>
      <c r="L1435" s="94">
        <f>VLOOKUP(A:A,[2]資材単価マスタ202505!C:F,4,FALSE)</f>
        <v>27.7</v>
      </c>
      <c r="M1435" s="115">
        <f t="shared" si="22"/>
        <v>18254.3</v>
      </c>
      <c r="O1435" s="104"/>
      <c r="P1435" s="105"/>
      <c r="Q1435"/>
    </row>
    <row r="1436" spans="1:17" ht="18" hidden="1">
      <c r="A1436" s="112">
        <v>20230700023</v>
      </c>
      <c r="B1436" s="113">
        <f>VLOOKUP(A:A,[2]振替CD変換!B:C,2,FALSE)</f>
        <v>20230700023</v>
      </c>
      <c r="C1436" s="112" t="s">
        <v>1488</v>
      </c>
      <c r="D1436" s="112" t="s">
        <v>323</v>
      </c>
      <c r="E1436" s="112" t="s">
        <v>1787</v>
      </c>
      <c r="F1436" s="112" t="s">
        <v>934</v>
      </c>
      <c r="G1436" s="114">
        <v>1264</v>
      </c>
      <c r="H1436" s="94" t="s">
        <v>905</v>
      </c>
      <c r="I1436" s="94">
        <v>52</v>
      </c>
      <c r="J1436" s="94" t="s">
        <v>889</v>
      </c>
      <c r="K1436" s="94" t="s">
        <v>889</v>
      </c>
      <c r="L1436" s="94">
        <f>VLOOKUP(A:A,[2]資材単価マスタ202505!C:F,4,FALSE)</f>
        <v>57</v>
      </c>
      <c r="M1436" s="115">
        <f t="shared" si="22"/>
        <v>72048</v>
      </c>
      <c r="O1436" s="104"/>
      <c r="P1436" s="105"/>
      <c r="Q1436"/>
    </row>
    <row r="1437" spans="1:17" ht="18" hidden="1">
      <c r="A1437" s="112">
        <v>20230700033</v>
      </c>
      <c r="B1437" s="113">
        <f>VLOOKUP(A:A,[2]振替CD変換!B:C,2,FALSE)</f>
        <v>20230700033</v>
      </c>
      <c r="C1437" s="112" t="s">
        <v>1488</v>
      </c>
      <c r="D1437" s="112" t="s">
        <v>995</v>
      </c>
      <c r="E1437" s="112" t="s">
        <v>996</v>
      </c>
      <c r="F1437" s="112" t="s">
        <v>927</v>
      </c>
      <c r="G1437" s="114">
        <v>3740</v>
      </c>
      <c r="H1437" s="94" t="s">
        <v>905</v>
      </c>
      <c r="I1437" s="94">
        <v>52</v>
      </c>
      <c r="J1437" s="94" t="s">
        <v>889</v>
      </c>
      <c r="K1437" s="94" t="s">
        <v>889</v>
      </c>
      <c r="L1437" s="94">
        <f>VLOOKUP(A:A,[2]資材単価マスタ202505!C:F,4,FALSE)</f>
        <v>11.7</v>
      </c>
      <c r="M1437" s="115">
        <f t="shared" si="22"/>
        <v>43758</v>
      </c>
      <c r="O1437" s="104"/>
      <c r="P1437" s="105"/>
      <c r="Q1437"/>
    </row>
    <row r="1438" spans="1:17" ht="18" hidden="1">
      <c r="A1438" s="112">
        <v>20230700034</v>
      </c>
      <c r="B1438" s="113">
        <f>VLOOKUP(A:A,[2]振替CD変換!B:C,2,FALSE)</f>
        <v>20230700034</v>
      </c>
      <c r="C1438" s="112" t="s">
        <v>1488</v>
      </c>
      <c r="D1438" s="112" t="s">
        <v>1788</v>
      </c>
      <c r="E1438" s="112" t="s">
        <v>882</v>
      </c>
      <c r="F1438" s="112" t="s">
        <v>934</v>
      </c>
      <c r="G1438" s="114">
        <v>2471</v>
      </c>
      <c r="H1438" s="94" t="s">
        <v>905</v>
      </c>
      <c r="I1438" s="94">
        <v>52</v>
      </c>
      <c r="J1438" s="94" t="s">
        <v>889</v>
      </c>
      <c r="K1438" s="94" t="s">
        <v>889</v>
      </c>
      <c r="L1438" s="94">
        <f>VLOOKUP(A:A,[2]資材単価マスタ202505!C:F,4,FALSE)</f>
        <v>11.5</v>
      </c>
      <c r="M1438" s="115">
        <f t="shared" si="22"/>
        <v>28416.5</v>
      </c>
      <c r="O1438" s="104"/>
      <c r="P1438" s="105"/>
      <c r="Q1438"/>
    </row>
    <row r="1439" spans="1:17" ht="18" hidden="1">
      <c r="A1439" s="112">
        <v>20230700035</v>
      </c>
      <c r="B1439" s="113">
        <f>VLOOKUP(A:A,[2]振替CD変換!B:C,2,FALSE)</f>
        <v>20230700035</v>
      </c>
      <c r="C1439" s="112" t="s">
        <v>1488</v>
      </c>
      <c r="D1439" s="112" t="s">
        <v>1789</v>
      </c>
      <c r="E1439" s="112" t="s">
        <v>882</v>
      </c>
      <c r="F1439" s="112" t="s">
        <v>934</v>
      </c>
      <c r="G1439" s="114">
        <v>171</v>
      </c>
      <c r="H1439" s="94" t="s">
        <v>905</v>
      </c>
      <c r="I1439" s="94">
        <v>52</v>
      </c>
      <c r="J1439" s="94" t="s">
        <v>889</v>
      </c>
      <c r="K1439" s="94" t="s">
        <v>889</v>
      </c>
      <c r="L1439" s="94">
        <f>VLOOKUP(A:A,[2]資材単価マスタ202505!C:F,4,FALSE)</f>
        <v>440</v>
      </c>
      <c r="M1439" s="115">
        <f t="shared" si="22"/>
        <v>75240</v>
      </c>
      <c r="O1439" s="104"/>
      <c r="P1439" s="105"/>
      <c r="Q1439"/>
    </row>
    <row r="1440" spans="1:17" ht="18" hidden="1">
      <c r="A1440" s="112">
        <v>20230700036</v>
      </c>
      <c r="B1440" s="113">
        <f>VLOOKUP(A:A,[2]振替CD変換!B:C,2,FALSE)</f>
        <v>20230700036</v>
      </c>
      <c r="C1440" s="112" t="s">
        <v>1488</v>
      </c>
      <c r="D1440" s="112" t="s">
        <v>1790</v>
      </c>
      <c r="E1440" s="112" t="s">
        <v>882</v>
      </c>
      <c r="F1440" s="112" t="s">
        <v>934</v>
      </c>
      <c r="G1440" s="114">
        <v>117</v>
      </c>
      <c r="H1440" s="94" t="s">
        <v>905</v>
      </c>
      <c r="I1440" s="94">
        <v>52</v>
      </c>
      <c r="J1440" s="94" t="s">
        <v>889</v>
      </c>
      <c r="K1440" s="94" t="s">
        <v>889</v>
      </c>
      <c r="L1440" s="94">
        <f>VLOOKUP(A:A,[2]資材単価マスタ202505!C:F,4,FALSE)</f>
        <v>135</v>
      </c>
      <c r="M1440" s="115">
        <f t="shared" si="22"/>
        <v>15795</v>
      </c>
      <c r="O1440" s="104"/>
      <c r="P1440" s="105"/>
      <c r="Q1440"/>
    </row>
    <row r="1441" spans="1:17" ht="18" hidden="1">
      <c r="A1441" s="112">
        <v>20230700037</v>
      </c>
      <c r="B1441" s="113">
        <f>VLOOKUP(A:A,[2]振替CD変換!B:C,2,FALSE)</f>
        <v>20230700037</v>
      </c>
      <c r="C1441" s="112" t="s">
        <v>1488</v>
      </c>
      <c r="D1441" s="112" t="s">
        <v>1791</v>
      </c>
      <c r="E1441" s="112" t="s">
        <v>882</v>
      </c>
      <c r="F1441" s="112" t="s">
        <v>934</v>
      </c>
      <c r="G1441" s="114">
        <v>488</v>
      </c>
      <c r="H1441" s="94" t="s">
        <v>905</v>
      </c>
      <c r="I1441" s="94">
        <v>52</v>
      </c>
      <c r="J1441" s="94" t="s">
        <v>889</v>
      </c>
      <c r="K1441" s="94" t="s">
        <v>889</v>
      </c>
      <c r="L1441" s="94">
        <f>VLOOKUP(A:A,[2]資材単価マスタ202505!C:F,4,FALSE)</f>
        <v>46</v>
      </c>
      <c r="M1441" s="115">
        <f t="shared" si="22"/>
        <v>22448</v>
      </c>
      <c r="O1441" s="104"/>
      <c r="P1441" s="105"/>
      <c r="Q1441"/>
    </row>
    <row r="1442" spans="1:17" ht="18" hidden="1">
      <c r="A1442" s="112">
        <v>20230700038</v>
      </c>
      <c r="B1442" s="113">
        <f>VLOOKUP(A:A,[2]振替CD変換!B:C,2,FALSE)</f>
        <v>20230700038</v>
      </c>
      <c r="C1442" s="112" t="s">
        <v>1488</v>
      </c>
      <c r="D1442" s="112" t="s">
        <v>1792</v>
      </c>
      <c r="E1442" s="112" t="s">
        <v>882</v>
      </c>
      <c r="F1442" s="112" t="s">
        <v>934</v>
      </c>
      <c r="G1442" s="114">
        <v>690</v>
      </c>
      <c r="H1442" s="94" t="s">
        <v>905</v>
      </c>
      <c r="I1442" s="94">
        <v>52</v>
      </c>
      <c r="J1442" s="94" t="s">
        <v>889</v>
      </c>
      <c r="K1442" s="94" t="s">
        <v>889</v>
      </c>
      <c r="L1442" s="94">
        <f>VLOOKUP(A:A,[2]資材単価マスタ202505!C:F,4,FALSE)</f>
        <v>9.8000000000000007</v>
      </c>
      <c r="M1442" s="115">
        <f t="shared" si="22"/>
        <v>6762.0000000000009</v>
      </c>
      <c r="O1442" s="104"/>
      <c r="P1442" s="105"/>
      <c r="Q1442"/>
    </row>
    <row r="1443" spans="1:17" ht="18" hidden="1">
      <c r="A1443" s="112">
        <v>20230700039</v>
      </c>
      <c r="B1443" s="113">
        <f>VLOOKUP(A:A,[2]振替CD変換!B:C,2,FALSE)</f>
        <v>20230700039</v>
      </c>
      <c r="C1443" s="112" t="s">
        <v>1488</v>
      </c>
      <c r="D1443" s="112" t="s">
        <v>1793</v>
      </c>
      <c r="E1443" s="112" t="s">
        <v>882</v>
      </c>
      <c r="F1443" s="112" t="s">
        <v>934</v>
      </c>
      <c r="G1443" s="114">
        <v>2888</v>
      </c>
      <c r="H1443" s="94" t="s">
        <v>905</v>
      </c>
      <c r="I1443" s="94">
        <v>52</v>
      </c>
      <c r="J1443" s="94" t="s">
        <v>889</v>
      </c>
      <c r="K1443" s="94" t="s">
        <v>889</v>
      </c>
      <c r="L1443" s="94">
        <f>VLOOKUP(A:A,[2]資材単価マスタ202505!C:F,4,FALSE)</f>
        <v>143</v>
      </c>
      <c r="M1443" s="115">
        <f t="shared" si="22"/>
        <v>412984</v>
      </c>
      <c r="O1443" s="104"/>
      <c r="P1443" s="105"/>
      <c r="Q1443"/>
    </row>
    <row r="1444" spans="1:17" ht="18" hidden="1">
      <c r="A1444" s="112">
        <v>20230700040</v>
      </c>
      <c r="B1444" s="113">
        <f>VLOOKUP(A:A,[2]振替CD変換!B:C,2,FALSE)</f>
        <v>20230700040</v>
      </c>
      <c r="C1444" s="112" t="s">
        <v>1488</v>
      </c>
      <c r="D1444" s="112" t="s">
        <v>1794</v>
      </c>
      <c r="E1444" s="112" t="s">
        <v>882</v>
      </c>
      <c r="F1444" s="112" t="s">
        <v>934</v>
      </c>
      <c r="G1444" s="114">
        <v>563</v>
      </c>
      <c r="H1444" s="94" t="s">
        <v>905</v>
      </c>
      <c r="I1444" s="94">
        <v>52</v>
      </c>
      <c r="J1444" s="94" t="s">
        <v>889</v>
      </c>
      <c r="K1444" s="94" t="s">
        <v>889</v>
      </c>
      <c r="L1444" s="94">
        <f>VLOOKUP(A:A,[2]資材単価マスタ202505!C:F,4,FALSE)</f>
        <v>333</v>
      </c>
      <c r="M1444" s="115">
        <f t="shared" si="22"/>
        <v>187479</v>
      </c>
      <c r="O1444" s="104"/>
      <c r="P1444" s="105"/>
      <c r="Q1444"/>
    </row>
    <row r="1445" spans="1:17" ht="18" hidden="1">
      <c r="A1445" s="112">
        <v>20230700043</v>
      </c>
      <c r="B1445" s="113">
        <f>VLOOKUP(A:A,[2]振替CD変換!B:C,2,FALSE)</f>
        <v>20230700043</v>
      </c>
      <c r="C1445" s="112" t="s">
        <v>1488</v>
      </c>
      <c r="D1445" s="112" t="s">
        <v>997</v>
      </c>
      <c r="E1445" s="112" t="s">
        <v>998</v>
      </c>
      <c r="F1445" s="112" t="s">
        <v>927</v>
      </c>
      <c r="G1445" s="114">
        <v>21950</v>
      </c>
      <c r="H1445" s="94" t="s">
        <v>905</v>
      </c>
      <c r="I1445" s="94">
        <v>52</v>
      </c>
      <c r="J1445" s="94" t="s">
        <v>889</v>
      </c>
      <c r="K1445" s="94" t="s">
        <v>889</v>
      </c>
      <c r="L1445" s="94">
        <f>VLOOKUP(A:A,[2]資材単価マスタ202505!C:F,4,FALSE)</f>
        <v>37.381190747061055</v>
      </c>
      <c r="M1445" s="115">
        <f t="shared" si="22"/>
        <v>820517.13689799013</v>
      </c>
      <c r="O1445" s="104"/>
      <c r="P1445" s="105"/>
      <c r="Q1445"/>
    </row>
    <row r="1446" spans="1:17" ht="18" hidden="1">
      <c r="A1446" s="112">
        <v>20230700044</v>
      </c>
      <c r="B1446" s="113">
        <f>VLOOKUP(A:A,[2]振替CD変換!B:C,2,FALSE)</f>
        <v>20230700044</v>
      </c>
      <c r="C1446" s="112" t="s">
        <v>1488</v>
      </c>
      <c r="D1446" s="112" t="s">
        <v>1795</v>
      </c>
      <c r="E1446" s="112" t="s">
        <v>1000</v>
      </c>
      <c r="F1446" s="112" t="s">
        <v>934</v>
      </c>
      <c r="G1446" s="114">
        <v>16346</v>
      </c>
      <c r="H1446" s="94" t="s">
        <v>905</v>
      </c>
      <c r="I1446" s="94">
        <v>52</v>
      </c>
      <c r="J1446" s="94" t="s">
        <v>889</v>
      </c>
      <c r="K1446" s="94" t="s">
        <v>889</v>
      </c>
      <c r="L1446" s="94">
        <f>VLOOKUP(A:A,[2]資材単価マスタ202505!C:F,4,FALSE)</f>
        <v>28.2</v>
      </c>
      <c r="M1446" s="115">
        <f t="shared" si="22"/>
        <v>460957.2</v>
      </c>
      <c r="O1446" s="104"/>
      <c r="P1446" s="105"/>
      <c r="Q1446"/>
    </row>
    <row r="1447" spans="1:17" ht="18" hidden="1">
      <c r="A1447" s="112">
        <v>20230700045</v>
      </c>
      <c r="B1447" s="113">
        <f>VLOOKUP(A:A,[2]振替CD変換!B:C,2,FALSE)</f>
        <v>20230700045</v>
      </c>
      <c r="C1447" s="112" t="s">
        <v>1488</v>
      </c>
      <c r="D1447" s="112" t="s">
        <v>999</v>
      </c>
      <c r="E1447" s="112" t="s">
        <v>1000</v>
      </c>
      <c r="F1447" s="112" t="s">
        <v>934</v>
      </c>
      <c r="G1447" s="114">
        <v>63000</v>
      </c>
      <c r="H1447" s="94" t="s">
        <v>905</v>
      </c>
      <c r="I1447" s="94">
        <v>52</v>
      </c>
      <c r="J1447" s="94" t="s">
        <v>889</v>
      </c>
      <c r="K1447" s="94" t="s">
        <v>889</v>
      </c>
      <c r="L1447" s="94">
        <f>VLOOKUP(A:A,[2]資材単価マスタ202505!C:F,4,FALSE)</f>
        <v>20.716890080428954</v>
      </c>
      <c r="M1447" s="115">
        <f t="shared" si="22"/>
        <v>1305164.075067024</v>
      </c>
      <c r="O1447" s="104"/>
      <c r="P1447" s="105"/>
      <c r="Q1447"/>
    </row>
    <row r="1448" spans="1:17" ht="18" hidden="1">
      <c r="A1448" s="112">
        <v>20230700049</v>
      </c>
      <c r="B1448" s="113">
        <f>VLOOKUP(A:A,[2]振替CD変換!B:C,2,FALSE)</f>
        <v>20230700049</v>
      </c>
      <c r="C1448" s="112" t="s">
        <v>1488</v>
      </c>
      <c r="D1448" s="112" t="s">
        <v>1796</v>
      </c>
      <c r="E1448" s="112" t="s">
        <v>882</v>
      </c>
      <c r="F1448" s="112" t="s">
        <v>934</v>
      </c>
      <c r="G1448" s="114">
        <v>617</v>
      </c>
      <c r="H1448" s="94" t="s">
        <v>905</v>
      </c>
      <c r="I1448" s="94">
        <v>52</v>
      </c>
      <c r="J1448" s="94" t="s">
        <v>889</v>
      </c>
      <c r="K1448" s="94" t="s">
        <v>889</v>
      </c>
      <c r="L1448" s="94">
        <f>VLOOKUP(A:A,[2]資材単価マスタ202505!C:F,4,FALSE)</f>
        <v>38.314999999999998</v>
      </c>
      <c r="M1448" s="115">
        <f t="shared" si="22"/>
        <v>23640.355</v>
      </c>
      <c r="O1448" s="104"/>
      <c r="P1448" s="105"/>
      <c r="Q1448"/>
    </row>
    <row r="1449" spans="1:17" ht="18" hidden="1">
      <c r="A1449" s="112">
        <v>20230700050</v>
      </c>
      <c r="B1449" s="113">
        <f>VLOOKUP(A:A,[2]振替CD変換!B:C,2,FALSE)</f>
        <v>20230700050</v>
      </c>
      <c r="C1449" s="112" t="s">
        <v>1488</v>
      </c>
      <c r="D1449" s="112" t="s">
        <v>1797</v>
      </c>
      <c r="E1449" s="112" t="s">
        <v>882</v>
      </c>
      <c r="F1449" s="112" t="s">
        <v>934</v>
      </c>
      <c r="G1449" s="114">
        <v>618</v>
      </c>
      <c r="H1449" s="94" t="s">
        <v>905</v>
      </c>
      <c r="I1449" s="94">
        <v>52</v>
      </c>
      <c r="J1449" s="94" t="s">
        <v>889</v>
      </c>
      <c r="K1449" s="94" t="s">
        <v>889</v>
      </c>
      <c r="L1449" s="94">
        <f>VLOOKUP(A:A,[2]資材単価マスタ202505!C:F,4,FALSE)</f>
        <v>17.274999999999999</v>
      </c>
      <c r="M1449" s="115">
        <f t="shared" si="22"/>
        <v>10675.949999999999</v>
      </c>
      <c r="O1449" s="104"/>
      <c r="P1449" s="105"/>
      <c r="Q1449"/>
    </row>
    <row r="1450" spans="1:17" ht="18" hidden="1">
      <c r="A1450" s="112">
        <v>20230800024</v>
      </c>
      <c r="B1450" s="113">
        <f>VLOOKUP(A:A,[2]振替CD変換!B:C,2,FALSE)</f>
        <v>20230800024</v>
      </c>
      <c r="C1450" s="112" t="s">
        <v>1488</v>
      </c>
      <c r="D1450" s="112" t="s">
        <v>1798</v>
      </c>
      <c r="E1450" s="112" t="s">
        <v>1799</v>
      </c>
      <c r="F1450" s="112" t="s">
        <v>934</v>
      </c>
      <c r="G1450" s="114">
        <v>15</v>
      </c>
      <c r="H1450" s="94" t="s">
        <v>905</v>
      </c>
      <c r="I1450" s="94">
        <v>52</v>
      </c>
      <c r="J1450" s="94" t="s">
        <v>889</v>
      </c>
      <c r="K1450" s="94" t="s">
        <v>889</v>
      </c>
      <c r="L1450" s="94">
        <f>VLOOKUP(A:A,[2]資材単価マスタ202505!C:F,4,FALSE)</f>
        <v>47.63225806451613</v>
      </c>
      <c r="M1450" s="115">
        <f t="shared" si="22"/>
        <v>714.48387096774195</v>
      </c>
      <c r="O1450" s="104"/>
      <c r="P1450" s="105"/>
      <c r="Q1450"/>
    </row>
    <row r="1451" spans="1:17" ht="18" hidden="1">
      <c r="A1451" s="112">
        <v>20230900001</v>
      </c>
      <c r="B1451" s="113">
        <f>VLOOKUP(A:A,[2]振替CD変換!B:C,2,FALSE)</f>
        <v>20230900001</v>
      </c>
      <c r="C1451" s="112" t="s">
        <v>1488</v>
      </c>
      <c r="D1451" s="112" t="s">
        <v>1001</v>
      </c>
      <c r="E1451" s="112" t="s">
        <v>1002</v>
      </c>
      <c r="F1451" s="112" t="s">
        <v>934</v>
      </c>
      <c r="G1451" s="114">
        <v>300</v>
      </c>
      <c r="H1451" s="94" t="s">
        <v>905</v>
      </c>
      <c r="I1451" s="94">
        <v>52</v>
      </c>
      <c r="J1451" s="94" t="s">
        <v>889</v>
      </c>
      <c r="K1451" s="94" t="s">
        <v>889</v>
      </c>
      <c r="L1451" s="94">
        <f>VLOOKUP(A:A,[2]資材単価マスタ202505!C:F,4,FALSE)</f>
        <v>62.154556403050982</v>
      </c>
      <c r="M1451" s="115">
        <f t="shared" si="22"/>
        <v>18646.366920915294</v>
      </c>
      <c r="O1451" s="104"/>
      <c r="P1451" s="105"/>
      <c r="Q1451"/>
    </row>
    <row r="1452" spans="1:17" ht="18" hidden="1">
      <c r="A1452" s="112">
        <v>20230900028</v>
      </c>
      <c r="B1452" s="113">
        <f>VLOOKUP(A:A,[2]振替CD変換!B:C,2,FALSE)</f>
        <v>20230900028</v>
      </c>
      <c r="C1452" s="112" t="s">
        <v>1488</v>
      </c>
      <c r="D1452" s="112" t="s">
        <v>1800</v>
      </c>
      <c r="E1452" s="112" t="s">
        <v>882</v>
      </c>
      <c r="F1452" s="112" t="s">
        <v>934</v>
      </c>
      <c r="G1452" s="114">
        <v>122758</v>
      </c>
      <c r="H1452" s="94" t="s">
        <v>905</v>
      </c>
      <c r="I1452" s="94">
        <v>52</v>
      </c>
      <c r="J1452" s="94" t="s">
        <v>889</v>
      </c>
      <c r="K1452" s="94" t="s">
        <v>889</v>
      </c>
      <c r="L1452" s="94">
        <f>VLOOKUP(A:A,[2]資材単価マスタ202505!C:F,4,FALSE)</f>
        <v>13.7</v>
      </c>
      <c r="M1452" s="115">
        <f t="shared" si="22"/>
        <v>1681784.5999999999</v>
      </c>
      <c r="O1452" s="104"/>
      <c r="P1452" s="105"/>
      <c r="Q1452"/>
    </row>
    <row r="1453" spans="1:17" ht="18" hidden="1">
      <c r="A1453" s="112">
        <v>20231000036</v>
      </c>
      <c r="B1453" s="113">
        <f>VLOOKUP(A:A,[2]振替CD変換!B:C,2,FALSE)</f>
        <v>20231000036</v>
      </c>
      <c r="C1453" s="112" t="s">
        <v>1488</v>
      </c>
      <c r="D1453" s="112" t="s">
        <v>1801</v>
      </c>
      <c r="E1453" s="112" t="s">
        <v>882</v>
      </c>
      <c r="F1453" s="112" t="s">
        <v>934</v>
      </c>
      <c r="G1453" s="114">
        <v>2661</v>
      </c>
      <c r="H1453" s="94" t="s">
        <v>905</v>
      </c>
      <c r="I1453" s="94">
        <v>52</v>
      </c>
      <c r="J1453" s="94" t="s">
        <v>889</v>
      </c>
      <c r="K1453" s="94" t="s">
        <v>889</v>
      </c>
      <c r="L1453" s="94">
        <f>VLOOKUP(A:A,[2]資材単価マスタ202505!C:F,4,FALSE)</f>
        <v>259.40366972477062</v>
      </c>
      <c r="M1453" s="115">
        <f t="shared" si="22"/>
        <v>690273.16513761459</v>
      </c>
      <c r="O1453" s="104"/>
      <c r="P1453" s="105"/>
      <c r="Q1453"/>
    </row>
    <row r="1454" spans="1:17" ht="18" hidden="1">
      <c r="A1454" s="112">
        <v>20231000037</v>
      </c>
      <c r="B1454" s="113">
        <f>VLOOKUP(A:A,[2]振替CD変換!B:C,2,FALSE)</f>
        <v>20231000037</v>
      </c>
      <c r="C1454" s="112" t="s">
        <v>1488</v>
      </c>
      <c r="D1454" s="112" t="s">
        <v>1802</v>
      </c>
      <c r="E1454" s="112" t="s">
        <v>882</v>
      </c>
      <c r="F1454" s="112" t="s">
        <v>927</v>
      </c>
      <c r="G1454" s="114">
        <v>1500</v>
      </c>
      <c r="H1454" s="94" t="s">
        <v>905</v>
      </c>
      <c r="I1454" s="94">
        <v>52</v>
      </c>
      <c r="J1454" s="94" t="s">
        <v>889</v>
      </c>
      <c r="K1454" s="94" t="s">
        <v>889</v>
      </c>
      <c r="L1454" s="94">
        <f>VLOOKUP(A:A,[2]資材単価マスタ202505!C:F,4,FALSE)</f>
        <v>73.599999999999994</v>
      </c>
      <c r="M1454" s="115">
        <f t="shared" si="22"/>
        <v>110399.99999999999</v>
      </c>
      <c r="O1454" s="104"/>
      <c r="P1454" s="105"/>
      <c r="Q1454"/>
    </row>
    <row r="1455" spans="1:17" ht="18" hidden="1">
      <c r="A1455" s="112">
        <v>20231000038</v>
      </c>
      <c r="B1455" s="113">
        <f>VLOOKUP(A:A,[2]振替CD変換!B:C,2,FALSE)</f>
        <v>20231000038</v>
      </c>
      <c r="C1455" s="112" t="s">
        <v>1488</v>
      </c>
      <c r="D1455" s="112" t="s">
        <v>1803</v>
      </c>
      <c r="E1455" s="112" t="s">
        <v>1596</v>
      </c>
      <c r="F1455" s="112" t="s">
        <v>934</v>
      </c>
      <c r="G1455" s="114">
        <v>2065</v>
      </c>
      <c r="H1455" s="94" t="s">
        <v>905</v>
      </c>
      <c r="I1455" s="94">
        <v>52</v>
      </c>
      <c r="J1455" s="94" t="s">
        <v>889</v>
      </c>
      <c r="K1455" s="94" t="s">
        <v>889</v>
      </c>
      <c r="L1455" s="94">
        <f>VLOOKUP(A:A,[2]資材単価マスタ202505!C:F,4,FALSE)</f>
        <v>8.8000000000000007</v>
      </c>
      <c r="M1455" s="115">
        <f t="shared" si="22"/>
        <v>18172</v>
      </c>
      <c r="O1455" s="104"/>
      <c r="P1455" s="105"/>
      <c r="Q1455"/>
    </row>
    <row r="1456" spans="1:17" ht="18" hidden="1">
      <c r="A1456" s="112">
        <v>20231000039</v>
      </c>
      <c r="B1456" s="113">
        <f>VLOOKUP(A:A,[2]振替CD変換!B:C,2,FALSE)</f>
        <v>20231000039</v>
      </c>
      <c r="C1456" s="112" t="s">
        <v>1488</v>
      </c>
      <c r="D1456" s="112" t="s">
        <v>1804</v>
      </c>
      <c r="E1456" s="112" t="s">
        <v>882</v>
      </c>
      <c r="F1456" s="112" t="s">
        <v>934</v>
      </c>
      <c r="G1456" s="114">
        <v>870</v>
      </c>
      <c r="H1456" s="94" t="s">
        <v>905</v>
      </c>
      <c r="I1456" s="94">
        <v>52</v>
      </c>
      <c r="J1456" s="94" t="s">
        <v>889</v>
      </c>
      <c r="K1456" s="94" t="s">
        <v>889</v>
      </c>
      <c r="L1456" s="94">
        <f>VLOOKUP(A:A,[2]資材単価マスタ202505!C:F,4,FALSE)</f>
        <v>740</v>
      </c>
      <c r="M1456" s="115">
        <f t="shared" si="22"/>
        <v>643800</v>
      </c>
      <c r="O1456" s="104"/>
      <c r="P1456" s="105"/>
      <c r="Q1456"/>
    </row>
    <row r="1457" spans="1:17" ht="18" hidden="1">
      <c r="A1457" s="112">
        <v>20231000040</v>
      </c>
      <c r="B1457" s="113">
        <f>VLOOKUP(A:A,[2]振替CD変換!B:C,2,FALSE)</f>
        <v>20231000040</v>
      </c>
      <c r="C1457" s="112" t="s">
        <v>1488</v>
      </c>
      <c r="D1457" s="112" t="s">
        <v>1805</v>
      </c>
      <c r="E1457" s="112" t="s">
        <v>882</v>
      </c>
      <c r="F1457" s="112" t="s">
        <v>934</v>
      </c>
      <c r="G1457" s="114">
        <v>1295</v>
      </c>
      <c r="H1457" s="94" t="s">
        <v>905</v>
      </c>
      <c r="I1457" s="94">
        <v>52</v>
      </c>
      <c r="J1457" s="94" t="s">
        <v>889</v>
      </c>
      <c r="K1457" s="94" t="s">
        <v>889</v>
      </c>
      <c r="L1457" s="94">
        <f>VLOOKUP(A:A,[2]資材単価マスタ202505!C:F,4,FALSE)</f>
        <v>13.5</v>
      </c>
      <c r="M1457" s="115">
        <f t="shared" si="22"/>
        <v>17482.5</v>
      </c>
      <c r="O1457" s="104"/>
      <c r="P1457" s="105"/>
      <c r="Q1457"/>
    </row>
    <row r="1458" spans="1:17" ht="18" hidden="1">
      <c r="A1458" s="112">
        <v>20231000052</v>
      </c>
      <c r="B1458" s="113">
        <f>VLOOKUP(A:A,[2]振替CD変換!B:C,2,FALSE)</f>
        <v>20231000052</v>
      </c>
      <c r="C1458" s="112" t="s">
        <v>1488</v>
      </c>
      <c r="D1458" s="112" t="s">
        <v>1806</v>
      </c>
      <c r="E1458" s="112" t="s">
        <v>882</v>
      </c>
      <c r="F1458" s="112" t="s">
        <v>934</v>
      </c>
      <c r="G1458" s="114">
        <v>1487</v>
      </c>
      <c r="H1458" s="94" t="s">
        <v>905</v>
      </c>
      <c r="I1458" s="94">
        <v>52</v>
      </c>
      <c r="J1458" s="94" t="s">
        <v>889</v>
      </c>
      <c r="K1458" s="94" t="s">
        <v>889</v>
      </c>
      <c r="L1458" s="94">
        <f>VLOOKUP(A:A,[2]資材単価マスタ202505!C:F,4,FALSE)</f>
        <v>195.66</v>
      </c>
      <c r="M1458" s="115">
        <f t="shared" si="22"/>
        <v>290946.42</v>
      </c>
      <c r="O1458" s="104"/>
      <c r="P1458" s="105"/>
      <c r="Q1458"/>
    </row>
    <row r="1459" spans="1:17" ht="18" hidden="1">
      <c r="A1459" s="112">
        <v>20231000053</v>
      </c>
      <c r="B1459" s="113">
        <f>VLOOKUP(A:A,[2]振替CD変換!B:C,2,FALSE)</f>
        <v>20231000053</v>
      </c>
      <c r="C1459" s="112" t="s">
        <v>1488</v>
      </c>
      <c r="D1459" s="112" t="s">
        <v>1807</v>
      </c>
      <c r="E1459" s="112" t="s">
        <v>882</v>
      </c>
      <c r="F1459" s="112" t="s">
        <v>934</v>
      </c>
      <c r="G1459" s="114">
        <v>972</v>
      </c>
      <c r="H1459" s="94" t="s">
        <v>905</v>
      </c>
      <c r="I1459" s="94">
        <v>52</v>
      </c>
      <c r="J1459" s="94" t="s">
        <v>889</v>
      </c>
      <c r="K1459" s="94" t="s">
        <v>889</v>
      </c>
      <c r="L1459" s="94">
        <f>VLOOKUP(A:A,[2]資材単価マスタ202505!C:F,4,FALSE)</f>
        <v>160.47999999999999</v>
      </c>
      <c r="M1459" s="115">
        <f t="shared" si="22"/>
        <v>155986.56</v>
      </c>
      <c r="O1459" s="104"/>
      <c r="P1459" s="105"/>
      <c r="Q1459"/>
    </row>
    <row r="1460" spans="1:17" ht="18" hidden="1">
      <c r="A1460" s="112">
        <v>20231000054</v>
      </c>
      <c r="B1460" s="113">
        <f>VLOOKUP(A:A,[2]振替CD変換!B:C,2,FALSE)</f>
        <v>20231000054</v>
      </c>
      <c r="C1460" s="112" t="s">
        <v>1488</v>
      </c>
      <c r="D1460" s="112" t="s">
        <v>1808</v>
      </c>
      <c r="E1460" s="112" t="s">
        <v>882</v>
      </c>
      <c r="F1460" s="112" t="s">
        <v>934</v>
      </c>
      <c r="G1460" s="114">
        <v>224</v>
      </c>
      <c r="H1460" s="94" t="s">
        <v>905</v>
      </c>
      <c r="I1460" s="94">
        <v>52</v>
      </c>
      <c r="J1460" s="94" t="s">
        <v>889</v>
      </c>
      <c r="K1460" s="94" t="s">
        <v>889</v>
      </c>
      <c r="L1460" s="94">
        <f>VLOOKUP(A:A,[2]資材単価マスタ202505!C:F,4,FALSE)</f>
        <v>560</v>
      </c>
      <c r="M1460" s="115">
        <f t="shared" si="22"/>
        <v>125440</v>
      </c>
      <c r="O1460" s="104"/>
      <c r="P1460" s="105"/>
      <c r="Q1460"/>
    </row>
    <row r="1461" spans="1:17" ht="18" hidden="1">
      <c r="A1461" s="112">
        <v>20231000055</v>
      </c>
      <c r="B1461" s="113">
        <f>VLOOKUP(A:A,[2]振替CD変換!B:C,2,FALSE)</f>
        <v>20231000055</v>
      </c>
      <c r="C1461" s="112" t="s">
        <v>1488</v>
      </c>
      <c r="D1461" s="112" t="s">
        <v>1809</v>
      </c>
      <c r="E1461" s="112" t="s">
        <v>882</v>
      </c>
      <c r="F1461" s="112" t="s">
        <v>934</v>
      </c>
      <c r="G1461" s="114">
        <v>1129</v>
      </c>
      <c r="H1461" s="94" t="s">
        <v>905</v>
      </c>
      <c r="I1461" s="94">
        <v>52</v>
      </c>
      <c r="J1461" s="94" t="s">
        <v>889</v>
      </c>
      <c r="K1461" s="94" t="s">
        <v>889</v>
      </c>
      <c r="L1461" s="94">
        <f>VLOOKUP(A:A,[2]資材単価マスタ202505!C:F,4,FALSE)</f>
        <v>204</v>
      </c>
      <c r="M1461" s="115">
        <f t="shared" si="22"/>
        <v>230316</v>
      </c>
      <c r="O1461" s="104"/>
      <c r="P1461" s="105"/>
      <c r="Q1461"/>
    </row>
    <row r="1462" spans="1:17" ht="18" hidden="1">
      <c r="A1462" s="112">
        <v>20231000056</v>
      </c>
      <c r="B1462" s="113">
        <f>VLOOKUP(A:A,[2]振替CD変換!B:C,2,FALSE)</f>
        <v>20231000056</v>
      </c>
      <c r="C1462" s="112" t="s">
        <v>1488</v>
      </c>
      <c r="D1462" s="112" t="s">
        <v>1810</v>
      </c>
      <c r="E1462" s="112" t="s">
        <v>882</v>
      </c>
      <c r="F1462" s="112" t="s">
        <v>934</v>
      </c>
      <c r="G1462" s="114">
        <v>87</v>
      </c>
      <c r="H1462" s="94" t="s">
        <v>905</v>
      </c>
      <c r="I1462" s="94">
        <v>52</v>
      </c>
      <c r="J1462" s="94" t="s">
        <v>889</v>
      </c>
      <c r="K1462" s="94" t="s">
        <v>889</v>
      </c>
      <c r="L1462" s="94">
        <f>VLOOKUP(A:A,[2]資材単価マスタ202505!C:F,4,FALSE)</f>
        <v>1950</v>
      </c>
      <c r="M1462" s="115">
        <f t="shared" si="22"/>
        <v>169650</v>
      </c>
      <c r="O1462" s="104"/>
      <c r="P1462" s="105"/>
      <c r="Q1462"/>
    </row>
    <row r="1463" spans="1:17" ht="18" hidden="1">
      <c r="A1463" s="112">
        <v>20231000057</v>
      </c>
      <c r="B1463" s="113">
        <f>VLOOKUP(A:A,[2]振替CD変換!B:C,2,FALSE)</f>
        <v>20231000057</v>
      </c>
      <c r="C1463" s="112" t="s">
        <v>1488</v>
      </c>
      <c r="D1463" s="112" t="s">
        <v>1811</v>
      </c>
      <c r="E1463" s="112" t="s">
        <v>882</v>
      </c>
      <c r="F1463" s="112" t="s">
        <v>934</v>
      </c>
      <c r="G1463" s="114">
        <v>129</v>
      </c>
      <c r="H1463" s="94" t="s">
        <v>905</v>
      </c>
      <c r="I1463" s="94">
        <v>52</v>
      </c>
      <c r="J1463" s="94" t="s">
        <v>889</v>
      </c>
      <c r="K1463" s="94" t="s">
        <v>889</v>
      </c>
      <c r="L1463" s="94">
        <f>VLOOKUP(A:A,[2]資材単価マスタ202505!C:F,4,FALSE)</f>
        <v>1300</v>
      </c>
      <c r="M1463" s="115">
        <f t="shared" si="22"/>
        <v>167700</v>
      </c>
      <c r="O1463" s="104"/>
      <c r="P1463" s="105"/>
      <c r="Q1463"/>
    </row>
    <row r="1464" spans="1:17" ht="18" hidden="1">
      <c r="A1464" s="112">
        <v>20231000059</v>
      </c>
      <c r="B1464" s="113">
        <f>VLOOKUP(A:A,[2]振替CD変換!B:C,2,FALSE)</f>
        <v>20231000059</v>
      </c>
      <c r="C1464" s="112" t="s">
        <v>1488</v>
      </c>
      <c r="D1464" s="112" t="s">
        <v>1812</v>
      </c>
      <c r="E1464" s="112" t="s">
        <v>882</v>
      </c>
      <c r="F1464" s="112" t="s">
        <v>927</v>
      </c>
      <c r="G1464" s="114">
        <v>2034</v>
      </c>
      <c r="H1464" s="94" t="s">
        <v>905</v>
      </c>
      <c r="I1464" s="94">
        <v>52</v>
      </c>
      <c r="J1464" s="94" t="s">
        <v>889</v>
      </c>
      <c r="K1464" s="94" t="s">
        <v>889</v>
      </c>
      <c r="L1464" s="94">
        <f>VLOOKUP(A:A,[2]資材単価マスタ202505!C:F,4,FALSE)</f>
        <v>50.95</v>
      </c>
      <c r="M1464" s="115">
        <f t="shared" si="22"/>
        <v>103632.3</v>
      </c>
      <c r="O1464" s="104"/>
      <c r="P1464" s="105"/>
      <c r="Q1464"/>
    </row>
    <row r="1465" spans="1:17" ht="18" hidden="1">
      <c r="A1465" s="112">
        <v>20231000060</v>
      </c>
      <c r="B1465" s="113">
        <f>VLOOKUP(A:A,[2]振替CD変換!B:C,2,FALSE)</f>
        <v>20231000060</v>
      </c>
      <c r="C1465" s="112" t="s">
        <v>1488</v>
      </c>
      <c r="D1465" s="112" t="s">
        <v>1813</v>
      </c>
      <c r="E1465" s="112" t="s">
        <v>1814</v>
      </c>
      <c r="F1465" s="112" t="s">
        <v>934</v>
      </c>
      <c r="G1465" s="114">
        <v>477</v>
      </c>
      <c r="H1465" s="94" t="s">
        <v>905</v>
      </c>
      <c r="I1465" s="94">
        <v>52</v>
      </c>
      <c r="J1465" s="94" t="s">
        <v>889</v>
      </c>
      <c r="K1465" s="94" t="s">
        <v>889</v>
      </c>
      <c r="L1465" s="94">
        <f>VLOOKUP(A:A,[2]資材単価マスタ202505!C:F,4,FALSE)</f>
        <v>110</v>
      </c>
      <c r="M1465" s="115">
        <f t="shared" si="22"/>
        <v>52470</v>
      </c>
      <c r="O1465" s="104"/>
      <c r="P1465" s="105"/>
      <c r="Q1465"/>
    </row>
    <row r="1466" spans="1:17" ht="18" hidden="1">
      <c r="A1466" s="112">
        <v>20231100021</v>
      </c>
      <c r="B1466" s="113">
        <f>VLOOKUP(A:A,[2]振替CD変換!B:C,2,FALSE)</f>
        <v>20231100021</v>
      </c>
      <c r="C1466" s="112" t="s">
        <v>1488</v>
      </c>
      <c r="D1466" s="112" t="s">
        <v>1815</v>
      </c>
      <c r="E1466" s="112" t="s">
        <v>882</v>
      </c>
      <c r="F1466" s="112" t="s">
        <v>934</v>
      </c>
      <c r="G1466" s="114">
        <v>30</v>
      </c>
      <c r="H1466" s="94" t="s">
        <v>905</v>
      </c>
      <c r="I1466" s="94">
        <v>52</v>
      </c>
      <c r="J1466" s="94" t="s">
        <v>889</v>
      </c>
      <c r="K1466" s="94" t="s">
        <v>889</v>
      </c>
      <c r="L1466" s="94">
        <f>VLOOKUP(A:A,[2]資材単価マスタ202505!C:F,4,FALSE)</f>
        <v>1010</v>
      </c>
      <c r="M1466" s="115">
        <f t="shared" si="22"/>
        <v>30300</v>
      </c>
      <c r="O1466" s="104"/>
      <c r="P1466" s="105"/>
      <c r="Q1466"/>
    </row>
    <row r="1467" spans="1:17" ht="18" hidden="1">
      <c r="A1467" s="112">
        <v>20231200014</v>
      </c>
      <c r="B1467" s="113">
        <f>VLOOKUP(A:A,[2]振替CD変換!B:C,2,FALSE)</f>
        <v>20231200014</v>
      </c>
      <c r="C1467" s="112" t="s">
        <v>1488</v>
      </c>
      <c r="D1467" s="112" t="s">
        <v>1816</v>
      </c>
      <c r="E1467" s="112" t="s">
        <v>882</v>
      </c>
      <c r="F1467" s="112" t="s">
        <v>934</v>
      </c>
      <c r="G1467" s="114">
        <v>36</v>
      </c>
      <c r="H1467" s="94" t="s">
        <v>905</v>
      </c>
      <c r="I1467" s="94">
        <v>52</v>
      </c>
      <c r="J1467" s="94" t="s">
        <v>889</v>
      </c>
      <c r="K1467" s="94" t="s">
        <v>889</v>
      </c>
      <c r="L1467" s="94">
        <f>VLOOKUP(A:A,[2]資材単価マスタ202505!C:F,4,FALSE)</f>
        <v>480</v>
      </c>
      <c r="M1467" s="115">
        <f t="shared" si="22"/>
        <v>17280</v>
      </c>
      <c r="O1467" s="104"/>
      <c r="P1467" s="105"/>
      <c r="Q1467"/>
    </row>
    <row r="1468" spans="1:17" ht="18" hidden="1">
      <c r="A1468" s="112">
        <v>20231200015</v>
      </c>
      <c r="B1468" s="113">
        <f>VLOOKUP(A:A,[2]振替CD変換!B:C,2,FALSE)</f>
        <v>20231200015</v>
      </c>
      <c r="C1468" s="112" t="s">
        <v>1488</v>
      </c>
      <c r="D1468" s="112" t="s">
        <v>1817</v>
      </c>
      <c r="E1468" s="112" t="s">
        <v>882</v>
      </c>
      <c r="F1468" s="112" t="s">
        <v>934</v>
      </c>
      <c r="G1468" s="114">
        <v>37</v>
      </c>
      <c r="H1468" s="94" t="s">
        <v>905</v>
      </c>
      <c r="I1468" s="94">
        <v>52</v>
      </c>
      <c r="J1468" s="94" t="s">
        <v>889</v>
      </c>
      <c r="K1468" s="94" t="s">
        <v>889</v>
      </c>
      <c r="L1468" s="94">
        <f>VLOOKUP(A:A,[2]資材単価マスタ202505!C:F,4,FALSE)</f>
        <v>68</v>
      </c>
      <c r="M1468" s="115">
        <f t="shared" si="22"/>
        <v>2516</v>
      </c>
      <c r="O1468" s="104"/>
      <c r="P1468" s="105"/>
      <c r="Q1468"/>
    </row>
    <row r="1469" spans="1:17" ht="18" hidden="1">
      <c r="A1469" s="112">
        <v>20231200016</v>
      </c>
      <c r="B1469" s="113">
        <f>VLOOKUP(A:A,[2]振替CD変換!B:C,2,FALSE)</f>
        <v>20231200016</v>
      </c>
      <c r="C1469" s="112" t="s">
        <v>1488</v>
      </c>
      <c r="D1469" s="112" t="s">
        <v>1818</v>
      </c>
      <c r="E1469" s="112" t="s">
        <v>882</v>
      </c>
      <c r="F1469" s="112" t="s">
        <v>934</v>
      </c>
      <c r="G1469" s="114">
        <v>37</v>
      </c>
      <c r="H1469" s="94" t="s">
        <v>905</v>
      </c>
      <c r="I1469" s="94">
        <v>52</v>
      </c>
      <c r="J1469" s="94" t="s">
        <v>889</v>
      </c>
      <c r="K1469" s="94" t="s">
        <v>889</v>
      </c>
      <c r="L1469" s="94">
        <f>VLOOKUP(A:A,[2]資材単価マスタ202505!C:F,4,FALSE)</f>
        <v>35</v>
      </c>
      <c r="M1469" s="115">
        <f t="shared" si="22"/>
        <v>1295</v>
      </c>
      <c r="O1469" s="104"/>
      <c r="P1469" s="105"/>
      <c r="Q1469"/>
    </row>
    <row r="1470" spans="1:17" ht="18" hidden="1">
      <c r="A1470" s="112">
        <v>20231200017</v>
      </c>
      <c r="B1470" s="113">
        <f>VLOOKUP(A:A,[2]振替CD変換!B:C,2,FALSE)</f>
        <v>20231200017</v>
      </c>
      <c r="C1470" s="112" t="s">
        <v>1488</v>
      </c>
      <c r="D1470" s="112" t="s">
        <v>1819</v>
      </c>
      <c r="E1470" s="112" t="s">
        <v>882</v>
      </c>
      <c r="F1470" s="112" t="s">
        <v>934</v>
      </c>
      <c r="G1470" s="114">
        <v>52</v>
      </c>
      <c r="H1470" s="94" t="s">
        <v>905</v>
      </c>
      <c r="I1470" s="94">
        <v>52</v>
      </c>
      <c r="J1470" s="94" t="s">
        <v>889</v>
      </c>
      <c r="K1470" s="94" t="s">
        <v>889</v>
      </c>
      <c r="L1470" s="94">
        <f>VLOOKUP(A:A,[2]資材単価マスタ202505!C:F,4,FALSE)</f>
        <v>380</v>
      </c>
      <c r="M1470" s="115">
        <f t="shared" si="22"/>
        <v>19760</v>
      </c>
      <c r="O1470" s="104"/>
      <c r="P1470" s="105"/>
      <c r="Q1470"/>
    </row>
    <row r="1471" spans="1:17" ht="18" hidden="1">
      <c r="A1471" s="112">
        <v>20231200018</v>
      </c>
      <c r="B1471" s="113">
        <f>VLOOKUP(A:A,[2]振替CD変換!B:C,2,FALSE)</f>
        <v>20231200018</v>
      </c>
      <c r="C1471" s="112" t="s">
        <v>1488</v>
      </c>
      <c r="D1471" s="112" t="s">
        <v>1820</v>
      </c>
      <c r="E1471" s="112" t="s">
        <v>882</v>
      </c>
      <c r="F1471" s="112" t="s">
        <v>934</v>
      </c>
      <c r="G1471" s="114">
        <v>70</v>
      </c>
      <c r="H1471" s="94" t="s">
        <v>905</v>
      </c>
      <c r="I1471" s="94">
        <v>52</v>
      </c>
      <c r="J1471" s="94" t="s">
        <v>889</v>
      </c>
      <c r="K1471" s="94" t="s">
        <v>889</v>
      </c>
      <c r="L1471" s="94">
        <f>VLOOKUP(A:A,[2]資材単価マスタ202505!C:F,4,FALSE)</f>
        <v>30</v>
      </c>
      <c r="M1471" s="115">
        <f t="shared" si="22"/>
        <v>2100</v>
      </c>
      <c r="O1471" s="104"/>
      <c r="P1471" s="105"/>
      <c r="Q1471"/>
    </row>
    <row r="1472" spans="1:17" ht="18" hidden="1">
      <c r="A1472" s="112">
        <v>20231200024</v>
      </c>
      <c r="B1472" s="113">
        <f>VLOOKUP(A:A,[2]振替CD変換!B:C,2,FALSE)</f>
        <v>20231200024</v>
      </c>
      <c r="C1472" s="112" t="s">
        <v>1488</v>
      </c>
      <c r="D1472" s="112" t="s">
        <v>1821</v>
      </c>
      <c r="E1472" s="112" t="s">
        <v>882</v>
      </c>
      <c r="F1472" s="112" t="s">
        <v>934</v>
      </c>
      <c r="G1472" s="114">
        <v>3109</v>
      </c>
      <c r="H1472" s="94" t="s">
        <v>905</v>
      </c>
      <c r="I1472" s="94">
        <v>52</v>
      </c>
      <c r="J1472" s="94" t="s">
        <v>889</v>
      </c>
      <c r="K1472" s="94" t="s">
        <v>889</v>
      </c>
      <c r="L1472" s="94">
        <f>VLOOKUP(A:A,[2]資材単価マスタ202505!C:F,4,FALSE)</f>
        <v>110.90975254730714</v>
      </c>
      <c r="M1472" s="115">
        <f t="shared" si="22"/>
        <v>344818.4206695779</v>
      </c>
      <c r="O1472" s="104"/>
      <c r="P1472" s="105"/>
      <c r="Q1472"/>
    </row>
    <row r="1473" spans="1:17" ht="18" hidden="1">
      <c r="A1473" s="112">
        <v>20231200025</v>
      </c>
      <c r="B1473" s="113">
        <f>VLOOKUP(A:A,[2]振替CD変換!B:C,2,FALSE)</f>
        <v>20231200025</v>
      </c>
      <c r="C1473" s="112" t="s">
        <v>1488</v>
      </c>
      <c r="D1473" s="112" t="s">
        <v>1822</v>
      </c>
      <c r="E1473" s="112" t="s">
        <v>882</v>
      </c>
      <c r="F1473" s="112" t="s">
        <v>934</v>
      </c>
      <c r="G1473" s="114">
        <v>3111</v>
      </c>
      <c r="H1473" s="94" t="s">
        <v>905</v>
      </c>
      <c r="I1473" s="94">
        <v>52</v>
      </c>
      <c r="J1473" s="94" t="s">
        <v>889</v>
      </c>
      <c r="K1473" s="94" t="s">
        <v>889</v>
      </c>
      <c r="L1473" s="94">
        <f>VLOOKUP(A:A,[2]資材単価マスタ202505!C:F,4,FALSE)</f>
        <v>21.363636363636363</v>
      </c>
      <c r="M1473" s="115">
        <f t="shared" si="22"/>
        <v>66462.272727272721</v>
      </c>
      <c r="O1473" s="104"/>
      <c r="P1473" s="105"/>
      <c r="Q1473"/>
    </row>
    <row r="1474" spans="1:17" ht="18" hidden="1">
      <c r="A1474" s="112">
        <v>20231200026</v>
      </c>
      <c r="B1474" s="113">
        <f>VLOOKUP(A:A,[2]振替CD変換!B:C,2,FALSE)</f>
        <v>20231200026</v>
      </c>
      <c r="C1474" s="112" t="s">
        <v>1488</v>
      </c>
      <c r="D1474" s="112" t="s">
        <v>1823</v>
      </c>
      <c r="E1474" s="112" t="s">
        <v>882</v>
      </c>
      <c r="F1474" s="112" t="s">
        <v>934</v>
      </c>
      <c r="G1474" s="114">
        <v>3992</v>
      </c>
      <c r="H1474" s="94" t="s">
        <v>905</v>
      </c>
      <c r="I1474" s="94">
        <v>52</v>
      </c>
      <c r="J1474" s="94" t="s">
        <v>889</v>
      </c>
      <c r="K1474" s="94" t="s">
        <v>889</v>
      </c>
      <c r="L1474" s="94">
        <f>VLOOKUP(A:A,[2]資材単価マスタ202505!C:F,4,FALSE)</f>
        <v>85</v>
      </c>
      <c r="M1474" s="115">
        <f t="shared" ref="M1474:M1537" si="23">G1474*L1474</f>
        <v>339320</v>
      </c>
      <c r="O1474" s="104"/>
      <c r="P1474" s="105"/>
      <c r="Q1474"/>
    </row>
    <row r="1475" spans="1:17" ht="18" hidden="1">
      <c r="A1475" s="112">
        <v>20231200027</v>
      </c>
      <c r="B1475" s="113">
        <f>VLOOKUP(A:A,[2]振替CD変換!B:C,2,FALSE)</f>
        <v>20231200027</v>
      </c>
      <c r="C1475" s="112" t="s">
        <v>1488</v>
      </c>
      <c r="D1475" s="112" t="s">
        <v>1824</v>
      </c>
      <c r="E1475" s="112" t="s">
        <v>882</v>
      </c>
      <c r="F1475" s="112" t="s">
        <v>927</v>
      </c>
      <c r="G1475" s="114">
        <v>5546</v>
      </c>
      <c r="H1475" s="94" t="s">
        <v>905</v>
      </c>
      <c r="I1475" s="94">
        <v>52</v>
      </c>
      <c r="J1475" s="94" t="s">
        <v>889</v>
      </c>
      <c r="K1475" s="94" t="s">
        <v>889</v>
      </c>
      <c r="L1475" s="94">
        <f>VLOOKUP(A:A,[2]資材単価マスタ202505!C:F,4,FALSE)</f>
        <v>35.6</v>
      </c>
      <c r="M1475" s="115">
        <f t="shared" si="23"/>
        <v>197437.6</v>
      </c>
      <c r="O1475" s="104"/>
      <c r="P1475" s="105"/>
      <c r="Q1475"/>
    </row>
    <row r="1476" spans="1:17" ht="18" hidden="1">
      <c r="A1476" s="112">
        <v>20231200029</v>
      </c>
      <c r="B1476" s="113">
        <f>VLOOKUP(A:A,[2]振替CD変換!B:C,2,FALSE)</f>
        <v>20231200029</v>
      </c>
      <c r="C1476" s="112" t="s">
        <v>1488</v>
      </c>
      <c r="D1476" s="112" t="s">
        <v>1825</v>
      </c>
      <c r="E1476" s="112" t="s">
        <v>882</v>
      </c>
      <c r="F1476" s="112" t="s">
        <v>927</v>
      </c>
      <c r="G1476" s="114">
        <v>1722</v>
      </c>
      <c r="H1476" s="94" t="s">
        <v>905</v>
      </c>
      <c r="I1476" s="94">
        <v>52</v>
      </c>
      <c r="J1476" s="94" t="s">
        <v>889</v>
      </c>
      <c r="K1476" s="94" t="s">
        <v>889</v>
      </c>
      <c r="L1476" s="94">
        <f>VLOOKUP(A:A,[2]資材単価マスタ202505!C:F,4,FALSE)</f>
        <v>50.95</v>
      </c>
      <c r="M1476" s="115">
        <f t="shared" si="23"/>
        <v>87735.900000000009</v>
      </c>
      <c r="O1476" s="104"/>
      <c r="P1476" s="105"/>
      <c r="Q1476"/>
    </row>
    <row r="1477" spans="1:17" ht="18" hidden="1">
      <c r="A1477" s="112">
        <v>20231200030</v>
      </c>
      <c r="B1477" s="113">
        <f>VLOOKUP(A:A,[2]振替CD変換!B:C,2,FALSE)</f>
        <v>20231200030</v>
      </c>
      <c r="C1477" s="112" t="s">
        <v>1488</v>
      </c>
      <c r="D1477" s="112" t="s">
        <v>1826</v>
      </c>
      <c r="E1477" s="112" t="s">
        <v>882</v>
      </c>
      <c r="F1477" s="112" t="s">
        <v>934</v>
      </c>
      <c r="G1477" s="114">
        <v>990</v>
      </c>
      <c r="H1477" s="94" t="s">
        <v>905</v>
      </c>
      <c r="I1477" s="94">
        <v>52</v>
      </c>
      <c r="J1477" s="94" t="s">
        <v>889</v>
      </c>
      <c r="K1477" s="94" t="s">
        <v>889</v>
      </c>
      <c r="L1477" s="94">
        <f>VLOOKUP(A:A,[2]資材単価マスタ202505!C:F,4,FALSE)</f>
        <v>15.5</v>
      </c>
      <c r="M1477" s="115">
        <f t="shared" si="23"/>
        <v>15345</v>
      </c>
      <c r="O1477" s="117"/>
      <c r="P1477" s="118"/>
      <c r="Q1477"/>
    </row>
    <row r="1478" spans="1:17" ht="18" hidden="1">
      <c r="A1478" s="112">
        <v>20231200031</v>
      </c>
      <c r="B1478" s="113">
        <f>VLOOKUP(A:A,[2]振替CD変換!B:C,2,FALSE)</f>
        <v>20231200031</v>
      </c>
      <c r="C1478" s="112" t="s">
        <v>1488</v>
      </c>
      <c r="D1478" s="112" t="s">
        <v>1827</v>
      </c>
      <c r="E1478" s="112" t="s">
        <v>882</v>
      </c>
      <c r="F1478" s="112" t="s">
        <v>934</v>
      </c>
      <c r="G1478" s="114">
        <v>989</v>
      </c>
      <c r="H1478" s="94" t="s">
        <v>905</v>
      </c>
      <c r="I1478" s="94">
        <v>52</v>
      </c>
      <c r="J1478" s="94" t="s">
        <v>889</v>
      </c>
      <c r="K1478" s="94" t="s">
        <v>889</v>
      </c>
      <c r="L1478" s="94">
        <f>VLOOKUP(A:A,[2]資材単価マスタ202505!C:F,4,FALSE)</f>
        <v>27</v>
      </c>
      <c r="M1478" s="115">
        <f t="shared" si="23"/>
        <v>26703</v>
      </c>
      <c r="O1478" s="117"/>
      <c r="P1478" s="118"/>
      <c r="Q1478"/>
    </row>
    <row r="1479" spans="1:17" ht="18" hidden="1">
      <c r="A1479" s="112">
        <v>20231200032</v>
      </c>
      <c r="B1479" s="113">
        <f>VLOOKUP(A:A,[2]振替CD変換!B:C,2,FALSE)</f>
        <v>20231200032</v>
      </c>
      <c r="C1479" s="112" t="s">
        <v>1488</v>
      </c>
      <c r="D1479" s="112" t="s">
        <v>1828</v>
      </c>
      <c r="E1479" s="112" t="s">
        <v>882</v>
      </c>
      <c r="F1479" s="112" t="s">
        <v>934</v>
      </c>
      <c r="G1479" s="114">
        <v>989</v>
      </c>
      <c r="H1479" s="94" t="s">
        <v>905</v>
      </c>
      <c r="I1479" s="94">
        <v>52</v>
      </c>
      <c r="J1479" s="94" t="s">
        <v>889</v>
      </c>
      <c r="K1479" s="94" t="s">
        <v>889</v>
      </c>
      <c r="L1479" s="94">
        <f>VLOOKUP(A:A,[2]資材単価マスタ202505!C:F,4,FALSE)</f>
        <v>167</v>
      </c>
      <c r="M1479" s="115">
        <f t="shared" si="23"/>
        <v>165163</v>
      </c>
      <c r="O1479" s="117"/>
      <c r="P1479" s="118"/>
      <c r="Q1479"/>
    </row>
    <row r="1480" spans="1:17" ht="18" hidden="1">
      <c r="A1480" s="112">
        <v>20231200047</v>
      </c>
      <c r="B1480" s="113">
        <f>VLOOKUP(A:A,[2]振替CD変換!B:C,2,FALSE)</f>
        <v>20231200047</v>
      </c>
      <c r="C1480" s="112" t="s">
        <v>1488</v>
      </c>
      <c r="D1480" s="112" t="s">
        <v>1829</v>
      </c>
      <c r="E1480" s="112" t="s">
        <v>882</v>
      </c>
      <c r="F1480" s="112" t="s">
        <v>934</v>
      </c>
      <c r="G1480" s="114">
        <v>17150</v>
      </c>
      <c r="H1480" s="94" t="s">
        <v>905</v>
      </c>
      <c r="I1480" s="94">
        <v>52</v>
      </c>
      <c r="J1480" s="94" t="s">
        <v>889</v>
      </c>
      <c r="K1480" s="94" t="s">
        <v>889</v>
      </c>
      <c r="L1480" s="94">
        <f>VLOOKUP(A:A,[2]資材単価マスタ202505!C:F,4,FALSE)</f>
        <v>37</v>
      </c>
      <c r="M1480" s="115">
        <f t="shared" si="23"/>
        <v>634550</v>
      </c>
      <c r="O1480" s="117"/>
      <c r="P1480" s="118"/>
      <c r="Q1480"/>
    </row>
    <row r="1481" spans="1:17" ht="18" hidden="1">
      <c r="A1481" s="112">
        <v>20231200050</v>
      </c>
      <c r="B1481" s="113">
        <f>VLOOKUP(A:A,[2]振替CD変換!B:C,2,FALSE)</f>
        <v>20231200050</v>
      </c>
      <c r="C1481" s="112" t="s">
        <v>1488</v>
      </c>
      <c r="D1481" s="112" t="s">
        <v>1830</v>
      </c>
      <c r="E1481" s="112" t="s">
        <v>882</v>
      </c>
      <c r="F1481" s="112" t="s">
        <v>927</v>
      </c>
      <c r="G1481" s="114">
        <v>1300</v>
      </c>
      <c r="H1481" s="94" t="s">
        <v>905</v>
      </c>
      <c r="I1481" s="94">
        <v>52</v>
      </c>
      <c r="J1481" s="94" t="s">
        <v>889</v>
      </c>
      <c r="K1481" s="94" t="s">
        <v>889</v>
      </c>
      <c r="L1481" s="94">
        <f>VLOOKUP(A:A,[2]資材単価マスタ202505!C:F,4,FALSE)</f>
        <v>62.529936305732484</v>
      </c>
      <c r="M1481" s="115">
        <f t="shared" si="23"/>
        <v>81288.917197452232</v>
      </c>
      <c r="O1481" s="117"/>
      <c r="P1481" s="118"/>
      <c r="Q1481"/>
    </row>
    <row r="1482" spans="1:17" ht="18" hidden="1">
      <c r="A1482" s="112">
        <v>20231200051</v>
      </c>
      <c r="B1482" s="113">
        <f>VLOOKUP(A:A,[2]振替CD変換!B:C,2,FALSE)</f>
        <v>20231200051</v>
      </c>
      <c r="C1482" s="112" t="s">
        <v>1488</v>
      </c>
      <c r="D1482" s="112" t="s">
        <v>1831</v>
      </c>
      <c r="E1482" s="112" t="s">
        <v>1814</v>
      </c>
      <c r="F1482" s="112" t="s">
        <v>934</v>
      </c>
      <c r="G1482" s="114">
        <v>5534</v>
      </c>
      <c r="H1482" s="94" t="s">
        <v>905</v>
      </c>
      <c r="I1482" s="94">
        <v>52</v>
      </c>
      <c r="J1482" s="94" t="s">
        <v>889</v>
      </c>
      <c r="K1482" s="94" t="s">
        <v>889</v>
      </c>
      <c r="L1482" s="94">
        <f>VLOOKUP(A:A,[2]資材単価マスタ202505!C:F,4,FALSE)</f>
        <v>63</v>
      </c>
      <c r="M1482" s="115">
        <f t="shared" si="23"/>
        <v>348642</v>
      </c>
      <c r="O1482" s="117"/>
      <c r="P1482" s="118"/>
      <c r="Q1482"/>
    </row>
    <row r="1483" spans="1:17" ht="18" hidden="1">
      <c r="A1483" s="112">
        <v>20231200052</v>
      </c>
      <c r="B1483" s="113">
        <f>VLOOKUP(A:A,[2]振替CD変換!B:C,2,FALSE)</f>
        <v>20231200052</v>
      </c>
      <c r="C1483" s="112" t="s">
        <v>1488</v>
      </c>
      <c r="D1483" s="112" t="s">
        <v>1832</v>
      </c>
      <c r="E1483" s="112" t="s">
        <v>1814</v>
      </c>
      <c r="F1483" s="112" t="s">
        <v>934</v>
      </c>
      <c r="G1483" s="114">
        <v>1109</v>
      </c>
      <c r="H1483" s="94" t="s">
        <v>905</v>
      </c>
      <c r="I1483" s="94">
        <v>52</v>
      </c>
      <c r="J1483" s="94" t="s">
        <v>889</v>
      </c>
      <c r="K1483" s="94" t="s">
        <v>889</v>
      </c>
      <c r="L1483" s="94">
        <f>VLOOKUP(A:A,[2]資材単価マスタ202505!C:F,4,FALSE)</f>
        <v>165</v>
      </c>
      <c r="M1483" s="115">
        <f t="shared" si="23"/>
        <v>182985</v>
      </c>
      <c r="O1483" s="117"/>
      <c r="P1483" s="118"/>
      <c r="Q1483"/>
    </row>
    <row r="1484" spans="1:17" ht="18" hidden="1">
      <c r="A1484" s="112">
        <v>20231200053</v>
      </c>
      <c r="B1484" s="113">
        <f>VLOOKUP(A:A,[2]振替CD変換!B:C,2,FALSE)</f>
        <v>20231200053</v>
      </c>
      <c r="C1484" s="112" t="s">
        <v>1488</v>
      </c>
      <c r="D1484" s="112" t="s">
        <v>1833</v>
      </c>
      <c r="E1484" s="112" t="s">
        <v>882</v>
      </c>
      <c r="F1484" s="112" t="s">
        <v>934</v>
      </c>
      <c r="G1484" s="114">
        <v>194</v>
      </c>
      <c r="H1484" s="94" t="s">
        <v>905</v>
      </c>
      <c r="I1484" s="94">
        <v>52</v>
      </c>
      <c r="J1484" s="94" t="s">
        <v>889</v>
      </c>
      <c r="K1484" s="94" t="s">
        <v>889</v>
      </c>
      <c r="L1484" s="94">
        <f>VLOOKUP(A:A,[2]資材単価マスタ202505!C:F,4,FALSE)</f>
        <v>495</v>
      </c>
      <c r="M1484" s="115">
        <f t="shared" si="23"/>
        <v>96030</v>
      </c>
      <c r="O1484" s="117"/>
      <c r="P1484" s="118"/>
      <c r="Q1484"/>
    </row>
    <row r="1485" spans="1:17" ht="18" hidden="1">
      <c r="A1485" s="112">
        <v>20240100012</v>
      </c>
      <c r="B1485" s="113">
        <f>VLOOKUP(A:A,[2]振替CD変換!B:C,2,FALSE)</f>
        <v>20240100012</v>
      </c>
      <c r="C1485" s="112" t="s">
        <v>1488</v>
      </c>
      <c r="D1485" s="112" t="s">
        <v>1834</v>
      </c>
      <c r="E1485" s="112" t="s">
        <v>882</v>
      </c>
      <c r="F1485" s="112" t="s">
        <v>934</v>
      </c>
      <c r="G1485" s="114">
        <v>741</v>
      </c>
      <c r="H1485" s="94" t="s">
        <v>905</v>
      </c>
      <c r="I1485" s="94">
        <v>52</v>
      </c>
      <c r="J1485" s="94" t="s">
        <v>889</v>
      </c>
      <c r="K1485" s="94" t="s">
        <v>889</v>
      </c>
      <c r="L1485" s="94">
        <f>VLOOKUP(A:A,[2]資材単価マスタ202505!C:F,4,FALSE)</f>
        <v>181.57085020242914</v>
      </c>
      <c r="M1485" s="115">
        <f t="shared" si="23"/>
        <v>134544</v>
      </c>
      <c r="O1485" s="117"/>
      <c r="P1485" s="118"/>
      <c r="Q1485"/>
    </row>
    <row r="1486" spans="1:17" ht="18" hidden="1">
      <c r="A1486" s="112">
        <v>20240100013</v>
      </c>
      <c r="B1486" s="113">
        <f>VLOOKUP(A:A,[2]振替CD変換!B:C,2,FALSE)</f>
        <v>20240100013</v>
      </c>
      <c r="C1486" s="112" t="s">
        <v>1488</v>
      </c>
      <c r="D1486" s="112" t="s">
        <v>1835</v>
      </c>
      <c r="E1486" s="112" t="s">
        <v>882</v>
      </c>
      <c r="F1486" s="112" t="s">
        <v>934</v>
      </c>
      <c r="G1486" s="114">
        <v>593</v>
      </c>
      <c r="H1486" s="94" t="s">
        <v>905</v>
      </c>
      <c r="I1486" s="94">
        <v>52</v>
      </c>
      <c r="J1486" s="94" t="s">
        <v>889</v>
      </c>
      <c r="K1486" s="94" t="s">
        <v>889</v>
      </c>
      <c r="L1486" s="94">
        <f>VLOOKUP(A:A,[2]資材単価マスタ202505!C:F,4,FALSE)</f>
        <v>195.69989929506545</v>
      </c>
      <c r="M1486" s="115">
        <f t="shared" si="23"/>
        <v>116050.04028197381</v>
      </c>
      <c r="O1486" s="117"/>
      <c r="P1486" s="118"/>
      <c r="Q1486"/>
    </row>
    <row r="1487" spans="1:17" ht="18" hidden="1">
      <c r="A1487" s="112">
        <v>20240200034</v>
      </c>
      <c r="B1487" s="113">
        <f>VLOOKUP(A:A,[2]振替CD変換!B:C,2,FALSE)</f>
        <v>20240200034</v>
      </c>
      <c r="C1487" s="112" t="s">
        <v>1488</v>
      </c>
      <c r="D1487" s="112" t="s">
        <v>1836</v>
      </c>
      <c r="E1487" s="112" t="s">
        <v>882</v>
      </c>
      <c r="F1487" s="112" t="s">
        <v>1065</v>
      </c>
      <c r="G1487" s="114">
        <v>28</v>
      </c>
      <c r="H1487" s="94" t="s">
        <v>905</v>
      </c>
      <c r="I1487" s="94">
        <v>52</v>
      </c>
      <c r="J1487" s="94" t="s">
        <v>889</v>
      </c>
      <c r="K1487" s="94" t="s">
        <v>889</v>
      </c>
      <c r="L1487" s="94">
        <f>VLOOKUP(A:A,[2]資材単価マスタ202505!C:F,4,FALSE)</f>
        <v>5200</v>
      </c>
      <c r="M1487" s="115">
        <f t="shared" si="23"/>
        <v>145600</v>
      </c>
      <c r="O1487" s="117"/>
      <c r="P1487" s="118"/>
      <c r="Q1487"/>
    </row>
    <row r="1488" spans="1:17" ht="18" hidden="1">
      <c r="A1488" s="112">
        <v>20240200035</v>
      </c>
      <c r="B1488" s="113">
        <f>VLOOKUP(A:A,[2]振替CD変換!B:C,2,FALSE)</f>
        <v>20240200035</v>
      </c>
      <c r="C1488" s="112" t="s">
        <v>1488</v>
      </c>
      <c r="D1488" s="112" t="s">
        <v>1837</v>
      </c>
      <c r="E1488" s="112" t="s">
        <v>882</v>
      </c>
      <c r="F1488" s="112" t="s">
        <v>1065</v>
      </c>
      <c r="G1488" s="114">
        <v>42</v>
      </c>
      <c r="H1488" s="94" t="s">
        <v>905</v>
      </c>
      <c r="I1488" s="94">
        <v>52</v>
      </c>
      <c r="J1488" s="94" t="s">
        <v>889</v>
      </c>
      <c r="K1488" s="94" t="s">
        <v>889</v>
      </c>
      <c r="L1488" s="94">
        <f>VLOOKUP(A:A,[2]資材単価マスタ202505!C:F,4,FALSE)</f>
        <v>1450</v>
      </c>
      <c r="M1488" s="115">
        <f t="shared" si="23"/>
        <v>60900</v>
      </c>
      <c r="O1488" s="117"/>
      <c r="P1488" s="118"/>
      <c r="Q1488"/>
    </row>
    <row r="1489" spans="1:17" ht="18" hidden="1">
      <c r="A1489" s="112">
        <v>20240200036</v>
      </c>
      <c r="B1489" s="113">
        <f>VLOOKUP(A:A,[2]振替CD変換!B:C,2,FALSE)</f>
        <v>20240200036</v>
      </c>
      <c r="C1489" s="112" t="s">
        <v>1488</v>
      </c>
      <c r="D1489" s="112" t="s">
        <v>1838</v>
      </c>
      <c r="E1489" s="112" t="s">
        <v>882</v>
      </c>
      <c r="F1489" s="112" t="s">
        <v>900</v>
      </c>
      <c r="G1489" s="114">
        <v>25</v>
      </c>
      <c r="H1489" s="94" t="s">
        <v>905</v>
      </c>
      <c r="I1489" s="94">
        <v>52</v>
      </c>
      <c r="J1489" s="94" t="s">
        <v>889</v>
      </c>
      <c r="K1489" s="94" t="s">
        <v>889</v>
      </c>
      <c r="L1489" s="94">
        <f>VLOOKUP(A:A,[2]資材単価マスタ202505!C:F,4,FALSE)</f>
        <v>400</v>
      </c>
      <c r="M1489" s="115">
        <f t="shared" si="23"/>
        <v>10000</v>
      </c>
      <c r="O1489" s="117"/>
      <c r="P1489" s="118"/>
      <c r="Q1489"/>
    </row>
    <row r="1490" spans="1:17" ht="18" hidden="1">
      <c r="A1490" s="112">
        <v>20240200037</v>
      </c>
      <c r="B1490" s="113">
        <f>VLOOKUP(A:A,[2]振替CD変換!B:C,2,FALSE)</f>
        <v>20240200037</v>
      </c>
      <c r="C1490" s="112" t="s">
        <v>1488</v>
      </c>
      <c r="D1490" s="112" t="s">
        <v>1839</v>
      </c>
      <c r="E1490" s="112" t="s">
        <v>882</v>
      </c>
      <c r="F1490" s="112" t="s">
        <v>934</v>
      </c>
      <c r="G1490" s="114">
        <v>38</v>
      </c>
      <c r="H1490" s="94" t="s">
        <v>905</v>
      </c>
      <c r="I1490" s="94">
        <v>52</v>
      </c>
      <c r="J1490" s="94" t="s">
        <v>889</v>
      </c>
      <c r="K1490" s="94" t="s">
        <v>889</v>
      </c>
      <c r="L1490" s="94">
        <f>VLOOKUP(A:A,[2]資材単価マスタ202505!C:F,4,FALSE)</f>
        <v>1450</v>
      </c>
      <c r="M1490" s="115">
        <f t="shared" si="23"/>
        <v>55100</v>
      </c>
      <c r="O1490" s="117"/>
      <c r="P1490" s="118"/>
      <c r="Q1490"/>
    </row>
    <row r="1491" spans="1:17" ht="18" hidden="1">
      <c r="A1491" s="112">
        <v>20240300006</v>
      </c>
      <c r="B1491" s="113">
        <f>VLOOKUP(A:A,[2]振替CD変換!B:C,2,FALSE)</f>
        <v>20240300006</v>
      </c>
      <c r="C1491" s="112" t="s">
        <v>1488</v>
      </c>
      <c r="D1491" s="112" t="s">
        <v>1840</v>
      </c>
      <c r="E1491" s="112" t="s">
        <v>1841</v>
      </c>
      <c r="F1491" s="112" t="s">
        <v>934</v>
      </c>
      <c r="G1491" s="114">
        <v>15317</v>
      </c>
      <c r="H1491" s="94" t="s">
        <v>905</v>
      </c>
      <c r="I1491" s="94">
        <v>52</v>
      </c>
      <c r="J1491" s="94" t="s">
        <v>889</v>
      </c>
      <c r="K1491" s="94" t="s">
        <v>889</v>
      </c>
      <c r="L1491" s="94">
        <f>VLOOKUP(A:A,[2]資材単価マスタ202505!C:F,4,FALSE)</f>
        <v>35</v>
      </c>
      <c r="M1491" s="115">
        <f t="shared" si="23"/>
        <v>536095</v>
      </c>
      <c r="O1491" s="117"/>
      <c r="P1491" s="118"/>
      <c r="Q1491"/>
    </row>
    <row r="1492" spans="1:17" ht="18" hidden="1">
      <c r="A1492" s="112">
        <v>20240300007</v>
      </c>
      <c r="B1492" s="113">
        <f>VLOOKUP(A:A,[2]振替CD変換!B:C,2,FALSE)</f>
        <v>20240300007</v>
      </c>
      <c r="C1492" s="112" t="s">
        <v>1488</v>
      </c>
      <c r="D1492" s="112" t="s">
        <v>1842</v>
      </c>
      <c r="E1492" s="112" t="s">
        <v>1841</v>
      </c>
      <c r="F1492" s="112" t="s">
        <v>934</v>
      </c>
      <c r="G1492" s="114">
        <v>9049</v>
      </c>
      <c r="H1492" s="94" t="s">
        <v>905</v>
      </c>
      <c r="I1492" s="94">
        <v>52</v>
      </c>
      <c r="J1492" s="94" t="s">
        <v>889</v>
      </c>
      <c r="K1492" s="94" t="s">
        <v>889</v>
      </c>
      <c r="L1492" s="94">
        <f>VLOOKUP(A:A,[2]資材単価マスタ202505!C:F,4,FALSE)</f>
        <v>51.800041801027113</v>
      </c>
      <c r="M1492" s="115">
        <f t="shared" si="23"/>
        <v>468738.57825749437</v>
      </c>
      <c r="O1492" s="117"/>
      <c r="P1492" s="118"/>
      <c r="Q1492"/>
    </row>
    <row r="1493" spans="1:17" ht="18" hidden="1">
      <c r="A1493" s="112">
        <v>20240300008</v>
      </c>
      <c r="B1493" s="113">
        <f>VLOOKUP(A:A,[2]振替CD変換!B:C,2,FALSE)</f>
        <v>20240300008</v>
      </c>
      <c r="C1493" s="112" t="s">
        <v>1488</v>
      </c>
      <c r="D1493" s="112" t="s">
        <v>1843</v>
      </c>
      <c r="E1493" s="112" t="s">
        <v>1841</v>
      </c>
      <c r="F1493" s="112" t="s">
        <v>934</v>
      </c>
      <c r="G1493" s="114">
        <v>4721</v>
      </c>
      <c r="H1493" s="94" t="s">
        <v>905</v>
      </c>
      <c r="I1493" s="94">
        <v>52</v>
      </c>
      <c r="J1493" s="94" t="s">
        <v>889</v>
      </c>
      <c r="K1493" s="94" t="s">
        <v>889</v>
      </c>
      <c r="L1493" s="94">
        <f>VLOOKUP(A:A,[2]資材単価マスタ202505!C:F,4,FALSE)</f>
        <v>50.700097434231893</v>
      </c>
      <c r="M1493" s="115">
        <f t="shared" si="23"/>
        <v>239355.15998700875</v>
      </c>
      <c r="O1493" s="117"/>
      <c r="P1493" s="118"/>
      <c r="Q1493"/>
    </row>
    <row r="1494" spans="1:17" ht="18" hidden="1">
      <c r="A1494" s="112">
        <v>20240300013</v>
      </c>
      <c r="B1494" s="113">
        <f>VLOOKUP(A:A,[2]振替CD変換!B:C,2,FALSE)</f>
        <v>20240300013</v>
      </c>
      <c r="C1494" s="112" t="s">
        <v>1488</v>
      </c>
      <c r="D1494" s="112" t="s">
        <v>1844</v>
      </c>
      <c r="E1494" s="112" t="s">
        <v>882</v>
      </c>
      <c r="F1494" s="112" t="s">
        <v>934</v>
      </c>
      <c r="G1494" s="114">
        <v>7957</v>
      </c>
      <c r="H1494" s="94" t="s">
        <v>905</v>
      </c>
      <c r="I1494" s="94">
        <v>52</v>
      </c>
      <c r="J1494" s="94" t="s">
        <v>889</v>
      </c>
      <c r="K1494" s="94" t="s">
        <v>889</v>
      </c>
      <c r="L1494" s="94">
        <f>VLOOKUP(A:A,[2]資材単価マスタ202505!C:F,4,FALSE)</f>
        <v>29.1</v>
      </c>
      <c r="M1494" s="115">
        <f t="shared" si="23"/>
        <v>231548.7</v>
      </c>
      <c r="O1494" s="117"/>
      <c r="P1494" s="118"/>
      <c r="Q1494"/>
    </row>
    <row r="1495" spans="1:17" ht="18" hidden="1">
      <c r="A1495" s="112">
        <v>20240300033</v>
      </c>
      <c r="B1495" s="113">
        <f>VLOOKUP(A:A,[2]振替CD変換!B:C,2,FALSE)</f>
        <v>20240300033</v>
      </c>
      <c r="C1495" s="112" t="s">
        <v>1488</v>
      </c>
      <c r="D1495" s="112" t="s">
        <v>1845</v>
      </c>
      <c r="E1495" s="112" t="s">
        <v>882</v>
      </c>
      <c r="F1495" s="112" t="s">
        <v>934</v>
      </c>
      <c r="G1495" s="114">
        <v>88</v>
      </c>
      <c r="H1495" s="94" t="s">
        <v>905</v>
      </c>
      <c r="I1495" s="94">
        <v>52</v>
      </c>
      <c r="J1495" s="94" t="s">
        <v>889</v>
      </c>
      <c r="K1495" s="94" t="s">
        <v>889</v>
      </c>
      <c r="L1495" s="94">
        <f>VLOOKUP(A:A,[2]資材単価マスタ202505!C:F,4,FALSE)</f>
        <v>22</v>
      </c>
      <c r="M1495" s="115">
        <f t="shared" si="23"/>
        <v>1936</v>
      </c>
      <c r="O1495" s="117"/>
      <c r="P1495" s="118"/>
      <c r="Q1495"/>
    </row>
    <row r="1496" spans="1:17" ht="18" hidden="1">
      <c r="A1496" s="112">
        <v>20240300034</v>
      </c>
      <c r="B1496" s="113">
        <f>VLOOKUP(A:A,[2]振替CD変換!B:C,2,FALSE)</f>
        <v>20240300034</v>
      </c>
      <c r="C1496" s="112" t="s">
        <v>1488</v>
      </c>
      <c r="D1496" s="112" t="s">
        <v>1846</v>
      </c>
      <c r="E1496" s="112" t="s">
        <v>882</v>
      </c>
      <c r="F1496" s="112" t="s">
        <v>934</v>
      </c>
      <c r="G1496" s="114">
        <v>427</v>
      </c>
      <c r="H1496" s="94" t="s">
        <v>905</v>
      </c>
      <c r="I1496" s="94">
        <v>52</v>
      </c>
      <c r="J1496" s="94" t="s">
        <v>889</v>
      </c>
      <c r="K1496" s="94" t="s">
        <v>889</v>
      </c>
      <c r="L1496" s="94">
        <f>VLOOKUP(A:A,[2]資材単価マスタ202505!C:F,4,FALSE)</f>
        <v>36.799999999999997</v>
      </c>
      <c r="M1496" s="115">
        <f t="shared" si="23"/>
        <v>15713.599999999999</v>
      </c>
      <c r="O1496" s="117"/>
      <c r="P1496" s="118"/>
      <c r="Q1496"/>
    </row>
    <row r="1497" spans="1:17" ht="18" hidden="1">
      <c r="A1497" s="112">
        <v>20240300035</v>
      </c>
      <c r="B1497" s="113">
        <f>VLOOKUP(A:A,[2]振替CD変換!B:C,2,FALSE)</f>
        <v>20240300035</v>
      </c>
      <c r="C1497" s="112" t="s">
        <v>1488</v>
      </c>
      <c r="D1497" s="112" t="s">
        <v>1847</v>
      </c>
      <c r="E1497" s="112" t="s">
        <v>882</v>
      </c>
      <c r="F1497" s="112" t="s">
        <v>934</v>
      </c>
      <c r="G1497" s="114">
        <v>323</v>
      </c>
      <c r="H1497" s="94" t="s">
        <v>905</v>
      </c>
      <c r="I1497" s="94">
        <v>52</v>
      </c>
      <c r="J1497" s="94" t="s">
        <v>889</v>
      </c>
      <c r="K1497" s="94" t="s">
        <v>889</v>
      </c>
      <c r="L1497" s="94">
        <f>VLOOKUP(A:A,[2]資材単価マスタ202505!C:F,4,FALSE)</f>
        <v>36.799999999999997</v>
      </c>
      <c r="M1497" s="115">
        <f t="shared" si="23"/>
        <v>11886.4</v>
      </c>
      <c r="O1497" s="117"/>
      <c r="P1497" s="118"/>
      <c r="Q1497"/>
    </row>
    <row r="1498" spans="1:17" ht="18" hidden="1">
      <c r="A1498" s="112">
        <v>20240300036</v>
      </c>
      <c r="B1498" s="113">
        <f>VLOOKUP(A:A,[2]振替CD変換!B:C,2,FALSE)</f>
        <v>20240300036</v>
      </c>
      <c r="C1498" s="112" t="s">
        <v>1488</v>
      </c>
      <c r="D1498" s="112" t="s">
        <v>1848</v>
      </c>
      <c r="E1498" s="112" t="s">
        <v>1849</v>
      </c>
      <c r="F1498" s="112" t="s">
        <v>900</v>
      </c>
      <c r="G1498" s="114">
        <v>781</v>
      </c>
      <c r="H1498" s="94" t="s">
        <v>905</v>
      </c>
      <c r="I1498" s="94">
        <v>52</v>
      </c>
      <c r="J1498" s="94" t="s">
        <v>889</v>
      </c>
      <c r="K1498" s="94" t="s">
        <v>889</v>
      </c>
      <c r="L1498" s="94">
        <f>VLOOKUP(A:A,[2]資材単価マスタ202505!C:F,4,FALSE)</f>
        <v>175</v>
      </c>
      <c r="M1498" s="115">
        <f t="shared" si="23"/>
        <v>136675</v>
      </c>
      <c r="O1498" s="117"/>
      <c r="P1498" s="118"/>
      <c r="Q1498"/>
    </row>
    <row r="1499" spans="1:17" ht="18" hidden="1">
      <c r="A1499" s="112">
        <v>20240300037</v>
      </c>
      <c r="B1499" s="113">
        <f>VLOOKUP(A:A,[2]振替CD変換!B:C,2,FALSE)</f>
        <v>20240300037</v>
      </c>
      <c r="C1499" s="112" t="s">
        <v>1488</v>
      </c>
      <c r="D1499" s="112" t="s">
        <v>1850</v>
      </c>
      <c r="E1499" s="112" t="s">
        <v>882</v>
      </c>
      <c r="F1499" s="112" t="s">
        <v>934</v>
      </c>
      <c r="G1499" s="114">
        <v>521</v>
      </c>
      <c r="H1499" s="94" t="s">
        <v>905</v>
      </c>
      <c r="I1499" s="94">
        <v>52</v>
      </c>
      <c r="J1499" s="94" t="s">
        <v>889</v>
      </c>
      <c r="K1499" s="94" t="s">
        <v>889</v>
      </c>
      <c r="L1499" s="94">
        <f>VLOOKUP(A:A,[2]資材単価マスタ202505!C:F,4,FALSE)</f>
        <v>26.322580645161292</v>
      </c>
      <c r="M1499" s="115">
        <f t="shared" si="23"/>
        <v>13714.064516129032</v>
      </c>
      <c r="O1499" s="117"/>
      <c r="P1499" s="118"/>
      <c r="Q1499"/>
    </row>
    <row r="1500" spans="1:17" ht="18" hidden="1">
      <c r="A1500" s="112">
        <v>20240300038</v>
      </c>
      <c r="B1500" s="113">
        <f>VLOOKUP(A:A,[2]振替CD変換!B:C,2,FALSE)</f>
        <v>20240300038</v>
      </c>
      <c r="C1500" s="112" t="s">
        <v>1488</v>
      </c>
      <c r="D1500" s="112" t="s">
        <v>1851</v>
      </c>
      <c r="E1500" s="112" t="s">
        <v>1596</v>
      </c>
      <c r="F1500" s="112" t="s">
        <v>934</v>
      </c>
      <c r="G1500" s="114">
        <v>464</v>
      </c>
      <c r="H1500" s="94" t="s">
        <v>905</v>
      </c>
      <c r="I1500" s="94">
        <v>52</v>
      </c>
      <c r="J1500" s="94" t="s">
        <v>889</v>
      </c>
      <c r="K1500" s="94" t="s">
        <v>889</v>
      </c>
      <c r="L1500" s="94">
        <f>VLOOKUP(A:A,[2]資材単価マスタ202505!C:F,4,FALSE)</f>
        <v>26.3</v>
      </c>
      <c r="M1500" s="115">
        <f t="shared" si="23"/>
        <v>12203.2</v>
      </c>
      <c r="O1500" s="117"/>
      <c r="P1500" s="118"/>
      <c r="Q1500"/>
    </row>
    <row r="1501" spans="1:17" ht="18" hidden="1">
      <c r="A1501" s="112">
        <v>20240300039</v>
      </c>
      <c r="B1501" s="113">
        <f>VLOOKUP(A:A,[2]振替CD変換!B:C,2,FALSE)</f>
        <v>20240300039</v>
      </c>
      <c r="C1501" s="112" t="s">
        <v>1488</v>
      </c>
      <c r="D1501" s="112" t="s">
        <v>1852</v>
      </c>
      <c r="E1501" s="112" t="s">
        <v>882</v>
      </c>
      <c r="F1501" s="112" t="s">
        <v>934</v>
      </c>
      <c r="G1501" s="114">
        <v>287</v>
      </c>
      <c r="H1501" s="94" t="s">
        <v>905</v>
      </c>
      <c r="I1501" s="94">
        <v>52</v>
      </c>
      <c r="J1501" s="94" t="s">
        <v>889</v>
      </c>
      <c r="K1501" s="94" t="s">
        <v>889</v>
      </c>
      <c r="L1501" s="94">
        <f>VLOOKUP(A:A,[2]資材単価マスタ202505!C:F,4,FALSE)</f>
        <v>8.9</v>
      </c>
      <c r="M1501" s="115">
        <f t="shared" si="23"/>
        <v>2554.3000000000002</v>
      </c>
      <c r="O1501" s="117"/>
      <c r="P1501" s="118"/>
      <c r="Q1501"/>
    </row>
    <row r="1502" spans="1:17" ht="18" hidden="1">
      <c r="A1502" s="112">
        <v>20240300040</v>
      </c>
      <c r="B1502" s="113">
        <f>VLOOKUP(A:A,[2]振替CD変換!B:C,2,FALSE)</f>
        <v>20240300040</v>
      </c>
      <c r="C1502" s="112" t="s">
        <v>1488</v>
      </c>
      <c r="D1502" s="112" t="s">
        <v>1853</v>
      </c>
      <c r="E1502" s="112" t="s">
        <v>882</v>
      </c>
      <c r="F1502" s="112" t="s">
        <v>934</v>
      </c>
      <c r="G1502" s="114">
        <v>289</v>
      </c>
      <c r="H1502" s="94" t="s">
        <v>905</v>
      </c>
      <c r="I1502" s="94">
        <v>52</v>
      </c>
      <c r="J1502" s="94" t="s">
        <v>889</v>
      </c>
      <c r="K1502" s="94" t="s">
        <v>889</v>
      </c>
      <c r="L1502" s="94">
        <f>VLOOKUP(A:A,[2]資材単価マスタ202505!C:F,4,FALSE)</f>
        <v>22</v>
      </c>
      <c r="M1502" s="115">
        <f t="shared" si="23"/>
        <v>6358</v>
      </c>
      <c r="O1502" s="117"/>
      <c r="P1502" s="118"/>
      <c r="Q1502"/>
    </row>
    <row r="1503" spans="1:17" ht="18" hidden="1">
      <c r="A1503" s="112">
        <v>20240300041</v>
      </c>
      <c r="B1503" s="113">
        <f>VLOOKUP(A:A,[2]振替CD変換!B:C,2,FALSE)</f>
        <v>20240300041</v>
      </c>
      <c r="C1503" s="112" t="s">
        <v>1488</v>
      </c>
      <c r="D1503" s="112" t="s">
        <v>1854</v>
      </c>
      <c r="E1503" s="112" t="s">
        <v>882</v>
      </c>
      <c r="F1503" s="112" t="s">
        <v>934</v>
      </c>
      <c r="G1503" s="114">
        <v>243</v>
      </c>
      <c r="H1503" s="94" t="s">
        <v>905</v>
      </c>
      <c r="I1503" s="94">
        <v>52</v>
      </c>
      <c r="J1503" s="94" t="s">
        <v>889</v>
      </c>
      <c r="K1503" s="94" t="s">
        <v>889</v>
      </c>
      <c r="L1503" s="94">
        <f>VLOOKUP(A:A,[2]資材単価マスタ202505!C:F,4,FALSE)</f>
        <v>10.3</v>
      </c>
      <c r="M1503" s="115">
        <f t="shared" si="23"/>
        <v>2502.9</v>
      </c>
      <c r="O1503" s="117"/>
      <c r="P1503" s="118"/>
      <c r="Q1503"/>
    </row>
    <row r="1504" spans="1:17" ht="18" hidden="1">
      <c r="A1504" s="112">
        <v>20240400023</v>
      </c>
      <c r="B1504" s="113">
        <f>VLOOKUP(A:A,[2]振替CD変換!B:C,2,FALSE)</f>
        <v>20240400023</v>
      </c>
      <c r="C1504" s="112" t="s">
        <v>1488</v>
      </c>
      <c r="D1504" s="112" t="s">
        <v>1855</v>
      </c>
      <c r="E1504" s="112" t="s">
        <v>882</v>
      </c>
      <c r="F1504" s="112" t="s">
        <v>934</v>
      </c>
      <c r="G1504" s="114">
        <v>857</v>
      </c>
      <c r="H1504" s="94" t="s">
        <v>905</v>
      </c>
      <c r="I1504" s="94">
        <v>52</v>
      </c>
      <c r="J1504" s="94" t="s">
        <v>889</v>
      </c>
      <c r="K1504" s="94" t="s">
        <v>889</v>
      </c>
      <c r="L1504" s="94">
        <f>VLOOKUP(A:A,[2]資材単価マスタ202505!C:F,4,FALSE)</f>
        <v>106</v>
      </c>
      <c r="M1504" s="115">
        <f t="shared" si="23"/>
        <v>90842</v>
      </c>
      <c r="O1504" s="117"/>
      <c r="P1504" s="118"/>
      <c r="Q1504"/>
    </row>
    <row r="1505" spans="1:17" ht="18" hidden="1">
      <c r="A1505" s="112">
        <v>20240400024</v>
      </c>
      <c r="B1505" s="113">
        <f>VLOOKUP(A:A,[2]振替CD変換!B:C,2,FALSE)</f>
        <v>20240400024</v>
      </c>
      <c r="C1505" s="112" t="s">
        <v>1488</v>
      </c>
      <c r="D1505" s="112" t="s">
        <v>1856</v>
      </c>
      <c r="E1505" s="112" t="s">
        <v>882</v>
      </c>
      <c r="F1505" s="112" t="s">
        <v>934</v>
      </c>
      <c r="G1505" s="114">
        <v>629</v>
      </c>
      <c r="H1505" s="94" t="s">
        <v>905</v>
      </c>
      <c r="I1505" s="94">
        <v>52</v>
      </c>
      <c r="J1505" s="94" t="s">
        <v>889</v>
      </c>
      <c r="K1505" s="94" t="s">
        <v>889</v>
      </c>
      <c r="L1505" s="94">
        <f>VLOOKUP(A:A,[2]資材単価マスタ202505!C:F,4,FALSE)</f>
        <v>55</v>
      </c>
      <c r="M1505" s="115">
        <f t="shared" si="23"/>
        <v>34595</v>
      </c>
      <c r="O1505" s="117"/>
      <c r="P1505" s="118"/>
      <c r="Q1505"/>
    </row>
    <row r="1506" spans="1:17" ht="18" hidden="1">
      <c r="A1506" s="112">
        <v>20240400025</v>
      </c>
      <c r="B1506" s="113">
        <f>VLOOKUP(A:A,[2]振替CD変換!B:C,2,FALSE)</f>
        <v>20240400025</v>
      </c>
      <c r="C1506" s="112" t="s">
        <v>1488</v>
      </c>
      <c r="D1506" s="112" t="s">
        <v>1857</v>
      </c>
      <c r="E1506" s="112" t="s">
        <v>882</v>
      </c>
      <c r="F1506" s="112" t="s">
        <v>934</v>
      </c>
      <c r="G1506" s="114">
        <v>1237</v>
      </c>
      <c r="H1506" s="94" t="s">
        <v>905</v>
      </c>
      <c r="I1506" s="94">
        <v>52</v>
      </c>
      <c r="J1506" s="94" t="s">
        <v>889</v>
      </c>
      <c r="K1506" s="94" t="s">
        <v>889</v>
      </c>
      <c r="L1506" s="94">
        <f>VLOOKUP(A:A,[2]資材単価マスタ202505!C:F,4,FALSE)</f>
        <v>307.05093167701864</v>
      </c>
      <c r="M1506" s="115">
        <f t="shared" si="23"/>
        <v>379822.00248447206</v>
      </c>
      <c r="O1506" s="117"/>
      <c r="P1506" s="118"/>
      <c r="Q1506"/>
    </row>
    <row r="1507" spans="1:17" ht="18" hidden="1">
      <c r="A1507" s="112">
        <v>20240400026</v>
      </c>
      <c r="B1507" s="113">
        <f>VLOOKUP(A:A,[2]振替CD変換!B:C,2,FALSE)</f>
        <v>20240400026</v>
      </c>
      <c r="C1507" s="112" t="s">
        <v>1488</v>
      </c>
      <c r="D1507" s="112" t="s">
        <v>1858</v>
      </c>
      <c r="E1507" s="112" t="s">
        <v>882</v>
      </c>
      <c r="F1507" s="112" t="s">
        <v>934</v>
      </c>
      <c r="G1507" s="114">
        <v>367</v>
      </c>
      <c r="H1507" s="94" t="s">
        <v>905</v>
      </c>
      <c r="I1507" s="94">
        <v>52</v>
      </c>
      <c r="J1507" s="94" t="s">
        <v>889</v>
      </c>
      <c r="K1507" s="94" t="s">
        <v>889</v>
      </c>
      <c r="L1507" s="94">
        <f>VLOOKUP(A:A,[2]資材単価マスタ202505!C:F,4,FALSE)</f>
        <v>355.02811244979921</v>
      </c>
      <c r="M1507" s="115">
        <f t="shared" si="23"/>
        <v>130295.31726907632</v>
      </c>
      <c r="O1507" s="117"/>
      <c r="P1507" s="118"/>
      <c r="Q1507"/>
    </row>
    <row r="1508" spans="1:17" ht="18" hidden="1">
      <c r="A1508" s="112">
        <v>20240400027</v>
      </c>
      <c r="B1508" s="113">
        <f>VLOOKUP(A:A,[2]振替CD変換!B:C,2,FALSE)</f>
        <v>20240400027</v>
      </c>
      <c r="C1508" s="112" t="s">
        <v>1488</v>
      </c>
      <c r="D1508" s="112" t="s">
        <v>1859</v>
      </c>
      <c r="E1508" s="112" t="s">
        <v>882</v>
      </c>
      <c r="F1508" s="112" t="s">
        <v>868</v>
      </c>
      <c r="G1508" s="114">
        <v>53</v>
      </c>
      <c r="H1508" s="94" t="s">
        <v>905</v>
      </c>
      <c r="I1508" s="94">
        <v>52</v>
      </c>
      <c r="J1508" s="94" t="s">
        <v>889</v>
      </c>
      <c r="K1508" s="94" t="s">
        <v>889</v>
      </c>
      <c r="L1508" s="94">
        <f>VLOOKUP(A:A,[2]資材単価マスタ202505!C:F,4,FALSE)</f>
        <v>395</v>
      </c>
      <c r="M1508" s="115">
        <f t="shared" si="23"/>
        <v>20935</v>
      </c>
      <c r="O1508" s="117"/>
      <c r="P1508" s="118"/>
      <c r="Q1508"/>
    </row>
    <row r="1509" spans="1:17" ht="18" hidden="1">
      <c r="A1509" s="112">
        <v>20240400028</v>
      </c>
      <c r="B1509" s="113">
        <f>VLOOKUP(A:A,[2]振替CD変換!B:C,2,FALSE)</f>
        <v>20240400028</v>
      </c>
      <c r="C1509" s="112" t="s">
        <v>1488</v>
      </c>
      <c r="D1509" s="112" t="s">
        <v>1860</v>
      </c>
      <c r="E1509" s="112" t="s">
        <v>882</v>
      </c>
      <c r="F1509" s="112" t="s">
        <v>934</v>
      </c>
      <c r="G1509" s="114">
        <v>453</v>
      </c>
      <c r="H1509" s="94" t="s">
        <v>905</v>
      </c>
      <c r="I1509" s="94">
        <v>52</v>
      </c>
      <c r="J1509" s="94" t="s">
        <v>889</v>
      </c>
      <c r="K1509" s="94" t="s">
        <v>889</v>
      </c>
      <c r="L1509" s="94">
        <f>VLOOKUP(A:A,[2]資材単価マスタ202505!C:F,4,FALSE)</f>
        <v>432.5</v>
      </c>
      <c r="M1509" s="115">
        <f t="shared" si="23"/>
        <v>195922.5</v>
      </c>
      <c r="O1509" s="117"/>
      <c r="P1509" s="118"/>
      <c r="Q1509"/>
    </row>
    <row r="1510" spans="1:17" ht="18" hidden="1">
      <c r="A1510" s="112">
        <v>20240400029</v>
      </c>
      <c r="B1510" s="113">
        <f>VLOOKUP(A:A,[2]振替CD変換!B:C,2,FALSE)</f>
        <v>20240400029</v>
      </c>
      <c r="C1510" s="112" t="s">
        <v>1488</v>
      </c>
      <c r="D1510" s="112" t="s">
        <v>1861</v>
      </c>
      <c r="E1510" s="112" t="s">
        <v>882</v>
      </c>
      <c r="F1510" s="112" t="s">
        <v>934</v>
      </c>
      <c r="G1510" s="114">
        <v>480</v>
      </c>
      <c r="H1510" s="94" t="s">
        <v>905</v>
      </c>
      <c r="I1510" s="94">
        <v>52</v>
      </c>
      <c r="J1510" s="94" t="s">
        <v>889</v>
      </c>
      <c r="K1510" s="94" t="s">
        <v>889</v>
      </c>
      <c r="L1510" s="94">
        <f>VLOOKUP(A:A,[2]資材単価マスタ202505!C:F,4,FALSE)</f>
        <v>513.5</v>
      </c>
      <c r="M1510" s="115">
        <f t="shared" si="23"/>
        <v>246480</v>
      </c>
      <c r="O1510" s="117"/>
      <c r="P1510" s="118"/>
      <c r="Q1510"/>
    </row>
    <row r="1511" spans="1:17" ht="18" hidden="1">
      <c r="A1511" s="112">
        <v>20240400030</v>
      </c>
      <c r="B1511" s="113">
        <f>VLOOKUP(A:A,[2]振替CD変換!B:C,2,FALSE)</f>
        <v>20240400030</v>
      </c>
      <c r="C1511" s="112" t="s">
        <v>1488</v>
      </c>
      <c r="D1511" s="112" t="s">
        <v>1862</v>
      </c>
      <c r="E1511" s="112" t="s">
        <v>882</v>
      </c>
      <c r="F1511" s="112" t="s">
        <v>934</v>
      </c>
      <c r="G1511" s="114">
        <v>250</v>
      </c>
      <c r="H1511" s="94" t="s">
        <v>905</v>
      </c>
      <c r="I1511" s="94">
        <v>52</v>
      </c>
      <c r="J1511" s="94" t="s">
        <v>889</v>
      </c>
      <c r="K1511" s="94" t="s">
        <v>889</v>
      </c>
      <c r="L1511" s="94">
        <f>VLOOKUP(A:A,[2]資材単価マスタ202505!C:F,4,FALSE)</f>
        <v>146</v>
      </c>
      <c r="M1511" s="115">
        <f t="shared" si="23"/>
        <v>36500</v>
      </c>
      <c r="O1511" s="117"/>
      <c r="P1511" s="118"/>
      <c r="Q1511"/>
    </row>
    <row r="1512" spans="1:17" ht="18" hidden="1">
      <c r="A1512" s="112">
        <v>20240400031</v>
      </c>
      <c r="B1512" s="113">
        <f>VLOOKUP(A:A,[2]振替CD変換!B:C,2,FALSE)</f>
        <v>20240400031</v>
      </c>
      <c r="C1512" s="112" t="s">
        <v>1488</v>
      </c>
      <c r="D1512" s="112" t="s">
        <v>1863</v>
      </c>
      <c r="E1512" s="112" t="s">
        <v>882</v>
      </c>
      <c r="F1512" s="112" t="s">
        <v>934</v>
      </c>
      <c r="G1512" s="114">
        <v>256</v>
      </c>
      <c r="H1512" s="94" t="s">
        <v>905</v>
      </c>
      <c r="I1512" s="94">
        <v>52</v>
      </c>
      <c r="J1512" s="94" t="s">
        <v>889</v>
      </c>
      <c r="K1512" s="94" t="s">
        <v>889</v>
      </c>
      <c r="L1512" s="94">
        <f>VLOOKUP(A:A,[2]資材単価マスタ202505!C:F,4,FALSE)</f>
        <v>25</v>
      </c>
      <c r="M1512" s="115">
        <f t="shared" si="23"/>
        <v>6400</v>
      </c>
      <c r="O1512" s="117"/>
      <c r="P1512" s="118"/>
      <c r="Q1512"/>
    </row>
    <row r="1513" spans="1:17" ht="18" hidden="1">
      <c r="A1513" s="112">
        <v>20240400032</v>
      </c>
      <c r="B1513" s="113">
        <f>VLOOKUP(A:A,[2]振替CD変換!B:C,2,FALSE)</f>
        <v>20240400032</v>
      </c>
      <c r="C1513" s="112" t="s">
        <v>1488</v>
      </c>
      <c r="D1513" s="112" t="s">
        <v>1864</v>
      </c>
      <c r="E1513" s="112" t="s">
        <v>882</v>
      </c>
      <c r="F1513" s="112" t="s">
        <v>934</v>
      </c>
      <c r="G1513" s="114">
        <v>348</v>
      </c>
      <c r="H1513" s="94" t="s">
        <v>905</v>
      </c>
      <c r="I1513" s="94">
        <v>52</v>
      </c>
      <c r="J1513" s="94" t="s">
        <v>889</v>
      </c>
      <c r="K1513" s="94" t="s">
        <v>889</v>
      </c>
      <c r="L1513" s="94">
        <f>VLOOKUP(A:A,[2]資材単価マスタ202505!C:F,4,FALSE)</f>
        <v>260</v>
      </c>
      <c r="M1513" s="115">
        <f t="shared" si="23"/>
        <v>90480</v>
      </c>
      <c r="O1513" s="119"/>
      <c r="P1513" s="118"/>
      <c r="Q1513"/>
    </row>
    <row r="1514" spans="1:17" ht="18" hidden="1">
      <c r="A1514" s="112">
        <v>20240400034</v>
      </c>
      <c r="B1514" s="113">
        <f>VLOOKUP(A:A,[2]振替CD変換!B:C,2,FALSE)</f>
        <v>20240400034</v>
      </c>
      <c r="C1514" s="112" t="s">
        <v>1488</v>
      </c>
      <c r="D1514" s="112" t="s">
        <v>1004</v>
      </c>
      <c r="E1514" s="112" t="s">
        <v>1005</v>
      </c>
      <c r="F1514" s="112" t="s">
        <v>927</v>
      </c>
      <c r="G1514" s="114">
        <v>6000</v>
      </c>
      <c r="H1514" s="94" t="s">
        <v>905</v>
      </c>
      <c r="I1514" s="94">
        <v>52</v>
      </c>
      <c r="J1514" s="94" t="s">
        <v>889</v>
      </c>
      <c r="K1514" s="94" t="s">
        <v>889</v>
      </c>
      <c r="L1514" s="94">
        <f>VLOOKUP(A:A,[2]資材単価マスタ202505!C:F,4,FALSE)</f>
        <v>10.5</v>
      </c>
      <c r="M1514" s="115">
        <f t="shared" si="23"/>
        <v>63000</v>
      </c>
      <c r="O1514" s="119"/>
      <c r="P1514" s="118"/>
      <c r="Q1514"/>
    </row>
    <row r="1515" spans="1:17" ht="18" hidden="1">
      <c r="A1515" s="112">
        <v>20240400035</v>
      </c>
      <c r="B1515" s="113">
        <f>VLOOKUP(A:A,[2]振替CD変換!B:C,2,FALSE)</f>
        <v>20240400035</v>
      </c>
      <c r="C1515" s="112" t="s">
        <v>1488</v>
      </c>
      <c r="D1515" s="112" t="s">
        <v>1006</v>
      </c>
      <c r="E1515" s="112" t="s">
        <v>1007</v>
      </c>
      <c r="F1515" s="112" t="s">
        <v>927</v>
      </c>
      <c r="G1515" s="114">
        <v>89400</v>
      </c>
      <c r="H1515" s="94" t="s">
        <v>905</v>
      </c>
      <c r="I1515" s="94">
        <v>52</v>
      </c>
      <c r="J1515" s="94" t="s">
        <v>889</v>
      </c>
      <c r="K1515" s="94" t="s">
        <v>889</v>
      </c>
      <c r="L1515" s="94">
        <f>VLOOKUP(A:A,[2]資材単価マスタ202505!C:F,4,FALSE)</f>
        <v>8.8824677860210848</v>
      </c>
      <c r="M1515" s="115">
        <f t="shared" si="23"/>
        <v>794092.62007028493</v>
      </c>
      <c r="O1515" s="119"/>
      <c r="P1515" s="118"/>
      <c r="Q1515"/>
    </row>
    <row r="1516" spans="1:17" ht="18" hidden="1">
      <c r="A1516" s="112">
        <v>20240500002</v>
      </c>
      <c r="B1516" s="113">
        <f>VLOOKUP(A:A,[2]振替CD変換!B:C,2,FALSE)</f>
        <v>20240500002</v>
      </c>
      <c r="C1516" s="112" t="s">
        <v>1488</v>
      </c>
      <c r="D1516" s="112" t="s">
        <v>1865</v>
      </c>
      <c r="E1516" s="112" t="s">
        <v>882</v>
      </c>
      <c r="F1516" s="112" t="s">
        <v>934</v>
      </c>
      <c r="G1516" s="114">
        <v>870</v>
      </c>
      <c r="H1516" s="94" t="s">
        <v>905</v>
      </c>
      <c r="I1516" s="94">
        <v>52</v>
      </c>
      <c r="J1516" s="94" t="s">
        <v>889</v>
      </c>
      <c r="K1516" s="94" t="s">
        <v>889</v>
      </c>
      <c r="L1516" s="94">
        <f>VLOOKUP(A:A,[2]資材単価マスタ202505!C:F,4,FALSE)</f>
        <v>108</v>
      </c>
      <c r="M1516" s="115">
        <f t="shared" si="23"/>
        <v>93960</v>
      </c>
      <c r="O1516" s="119"/>
      <c r="P1516" s="118"/>
      <c r="Q1516"/>
    </row>
    <row r="1517" spans="1:17" ht="18" hidden="1">
      <c r="A1517" s="112">
        <v>20240500003</v>
      </c>
      <c r="B1517" s="113">
        <f>VLOOKUP(A:A,[2]振替CD変換!B:C,2,FALSE)</f>
        <v>20240500003</v>
      </c>
      <c r="C1517" s="112" t="s">
        <v>1488</v>
      </c>
      <c r="D1517" s="112" t="s">
        <v>1866</v>
      </c>
      <c r="E1517" s="112" t="s">
        <v>882</v>
      </c>
      <c r="F1517" s="112" t="s">
        <v>934</v>
      </c>
      <c r="G1517" s="114">
        <v>326</v>
      </c>
      <c r="H1517" s="94" t="s">
        <v>905</v>
      </c>
      <c r="I1517" s="94">
        <v>52</v>
      </c>
      <c r="J1517" s="94" t="s">
        <v>889</v>
      </c>
      <c r="K1517" s="94" t="s">
        <v>889</v>
      </c>
      <c r="L1517" s="94">
        <f>VLOOKUP(A:A,[2]資材単価マスタ202505!C:F,4,FALSE)</f>
        <v>155.948350071736</v>
      </c>
      <c r="M1517" s="115">
        <f t="shared" si="23"/>
        <v>50839.162123385933</v>
      </c>
      <c r="O1517" s="120"/>
    </row>
    <row r="1518" spans="1:17" ht="18" hidden="1">
      <c r="A1518" s="112">
        <v>20240500004</v>
      </c>
      <c r="B1518" s="113">
        <f>VLOOKUP(A:A,[2]振替CD変換!B:C,2,FALSE)</f>
        <v>20240500004</v>
      </c>
      <c r="C1518" s="112" t="s">
        <v>1488</v>
      </c>
      <c r="D1518" s="112" t="s">
        <v>1867</v>
      </c>
      <c r="E1518" s="112" t="s">
        <v>882</v>
      </c>
      <c r="F1518" s="112" t="s">
        <v>934</v>
      </c>
      <c r="G1518" s="114">
        <v>111</v>
      </c>
      <c r="H1518" s="94" t="s">
        <v>905</v>
      </c>
      <c r="I1518" s="94">
        <v>52</v>
      </c>
      <c r="J1518" s="94" t="s">
        <v>889</v>
      </c>
      <c r="K1518" s="94" t="s">
        <v>889</v>
      </c>
      <c r="L1518" s="94">
        <f>VLOOKUP(A:A,[2]資材単価マスタ202505!C:F,4,FALSE)</f>
        <v>380</v>
      </c>
      <c r="M1518" s="115">
        <f t="shared" si="23"/>
        <v>42180</v>
      </c>
      <c r="O1518" s="120"/>
    </row>
    <row r="1519" spans="1:17" ht="18" hidden="1">
      <c r="A1519" s="112">
        <v>20240500045</v>
      </c>
      <c r="B1519" s="113">
        <f>VLOOKUP(A:A,[2]振替CD変換!B:C,2,FALSE)</f>
        <v>20240500045</v>
      </c>
      <c r="C1519" s="112" t="s">
        <v>1488</v>
      </c>
      <c r="D1519" s="112" t="s">
        <v>1868</v>
      </c>
      <c r="E1519" s="112" t="s">
        <v>882</v>
      </c>
      <c r="F1519" s="112" t="s">
        <v>927</v>
      </c>
      <c r="G1519" s="114">
        <v>1641</v>
      </c>
      <c r="H1519" s="94" t="s">
        <v>905</v>
      </c>
      <c r="I1519" s="94">
        <v>52</v>
      </c>
      <c r="J1519" s="94" t="s">
        <v>889</v>
      </c>
      <c r="K1519" s="94" t="s">
        <v>889</v>
      </c>
      <c r="L1519" s="94">
        <f>VLOOKUP(A:A,[2]資材単価マスタ202505!C:F,4,FALSE)</f>
        <v>112.5</v>
      </c>
      <c r="M1519" s="115">
        <f t="shared" si="23"/>
        <v>184612.5</v>
      </c>
      <c r="O1519" s="120"/>
    </row>
    <row r="1520" spans="1:17" ht="18" hidden="1">
      <c r="A1520" s="112">
        <v>20240500081</v>
      </c>
      <c r="B1520" s="113">
        <f>VLOOKUP(A:A,[2]振替CD変換!B:C,2,FALSE)</f>
        <v>20240500081</v>
      </c>
      <c r="C1520" s="112" t="s">
        <v>1488</v>
      </c>
      <c r="D1520" s="112" t="s">
        <v>1869</v>
      </c>
      <c r="E1520" s="112" t="s">
        <v>882</v>
      </c>
      <c r="F1520" s="112" t="s">
        <v>934</v>
      </c>
      <c r="G1520" s="114">
        <v>1646</v>
      </c>
      <c r="H1520" s="94" t="s">
        <v>905</v>
      </c>
      <c r="I1520" s="94">
        <v>52</v>
      </c>
      <c r="J1520" s="94" t="s">
        <v>889</v>
      </c>
      <c r="K1520" s="94" t="s">
        <v>889</v>
      </c>
      <c r="L1520" s="94">
        <f>VLOOKUP(A:A,[2]資材単価マスタ202505!C:F,4,FALSE)</f>
        <v>17</v>
      </c>
      <c r="M1520" s="115">
        <f t="shared" si="23"/>
        <v>27982</v>
      </c>
      <c r="O1520" s="120"/>
    </row>
    <row r="1521" spans="1:15" ht="18" hidden="1">
      <c r="A1521" s="112">
        <v>20240500082</v>
      </c>
      <c r="B1521" s="113">
        <f>VLOOKUP(A:A,[2]振替CD変換!B:C,2,FALSE)</f>
        <v>20240500082</v>
      </c>
      <c r="C1521" s="112" t="s">
        <v>1488</v>
      </c>
      <c r="D1521" s="112" t="s">
        <v>1870</v>
      </c>
      <c r="E1521" s="112" t="s">
        <v>1871</v>
      </c>
      <c r="F1521" s="112" t="s">
        <v>934</v>
      </c>
      <c r="G1521" s="114">
        <v>1122</v>
      </c>
      <c r="H1521" s="94" t="s">
        <v>905</v>
      </c>
      <c r="I1521" s="94">
        <v>52</v>
      </c>
      <c r="J1521" s="94" t="s">
        <v>889</v>
      </c>
      <c r="K1521" s="94" t="s">
        <v>889</v>
      </c>
      <c r="L1521" s="94">
        <f>VLOOKUP(A:A,[2]資材単価マスタ202505!C:F,4,FALSE)</f>
        <v>355</v>
      </c>
      <c r="M1521" s="115">
        <f t="shared" si="23"/>
        <v>398310</v>
      </c>
      <c r="O1521" s="120"/>
    </row>
    <row r="1522" spans="1:15" ht="18" hidden="1">
      <c r="A1522" s="112">
        <v>20240500083</v>
      </c>
      <c r="B1522" s="113">
        <f>VLOOKUP(A:A,[2]振替CD変換!B:C,2,FALSE)</f>
        <v>20240500083</v>
      </c>
      <c r="C1522" s="112" t="s">
        <v>1488</v>
      </c>
      <c r="D1522" s="112" t="s">
        <v>1872</v>
      </c>
      <c r="E1522" s="112" t="s">
        <v>882</v>
      </c>
      <c r="F1522" s="112" t="s">
        <v>927</v>
      </c>
      <c r="G1522" s="114">
        <v>173</v>
      </c>
      <c r="H1522" s="94" t="s">
        <v>905</v>
      </c>
      <c r="I1522" s="94">
        <v>52</v>
      </c>
      <c r="J1522" s="94" t="s">
        <v>889</v>
      </c>
      <c r="K1522" s="94" t="s">
        <v>889</v>
      </c>
      <c r="L1522" s="94">
        <f>VLOOKUP(A:A,[2]資材単価マスタ202505!C:F,4,FALSE)</f>
        <v>50.95</v>
      </c>
      <c r="M1522" s="115">
        <f t="shared" si="23"/>
        <v>8814.35</v>
      </c>
      <c r="O1522" s="120"/>
    </row>
    <row r="1523" spans="1:15" ht="18" hidden="1">
      <c r="A1523" s="112">
        <v>20240500084</v>
      </c>
      <c r="B1523" s="113">
        <f>VLOOKUP(A:A,[2]振替CD変換!B:C,2,FALSE)</f>
        <v>20240500084</v>
      </c>
      <c r="C1523" s="112" t="s">
        <v>1488</v>
      </c>
      <c r="D1523" s="112" t="s">
        <v>1873</v>
      </c>
      <c r="E1523" s="112" t="s">
        <v>882</v>
      </c>
      <c r="F1523" s="112" t="s">
        <v>934</v>
      </c>
      <c r="G1523" s="114">
        <v>1011</v>
      </c>
      <c r="H1523" s="94" t="s">
        <v>905</v>
      </c>
      <c r="I1523" s="94">
        <v>52</v>
      </c>
      <c r="J1523" s="94" t="s">
        <v>889</v>
      </c>
      <c r="K1523" s="94" t="s">
        <v>889</v>
      </c>
      <c r="L1523" s="94">
        <f>VLOOKUP(A:A,[2]資材単価マスタ202505!C:F,4,FALSE)</f>
        <v>200</v>
      </c>
      <c r="M1523" s="115">
        <f t="shared" si="23"/>
        <v>202200</v>
      </c>
      <c r="O1523" s="120"/>
    </row>
    <row r="1524" spans="1:15" ht="18" hidden="1">
      <c r="A1524" s="112">
        <v>20240500085</v>
      </c>
      <c r="B1524" s="113">
        <f>VLOOKUP(A:A,[2]振替CD変換!B:C,2,FALSE)</f>
        <v>20240500085</v>
      </c>
      <c r="C1524" s="112" t="s">
        <v>1488</v>
      </c>
      <c r="D1524" s="112" t="s">
        <v>1874</v>
      </c>
      <c r="E1524" s="112" t="s">
        <v>1596</v>
      </c>
      <c r="F1524" s="112" t="s">
        <v>934</v>
      </c>
      <c r="G1524" s="114">
        <v>1016</v>
      </c>
      <c r="H1524" s="94" t="s">
        <v>905</v>
      </c>
      <c r="I1524" s="94">
        <v>52</v>
      </c>
      <c r="J1524" s="94" t="s">
        <v>889</v>
      </c>
      <c r="K1524" s="94" t="s">
        <v>889</v>
      </c>
      <c r="L1524" s="94">
        <f>VLOOKUP(A:A,[2]資材単価マスタ202505!C:F,4,FALSE)</f>
        <v>16</v>
      </c>
      <c r="M1524" s="115">
        <f t="shared" si="23"/>
        <v>16256</v>
      </c>
      <c r="O1524" s="120"/>
    </row>
    <row r="1525" spans="1:15" ht="18" hidden="1">
      <c r="A1525" s="112">
        <v>20240600042</v>
      </c>
      <c r="B1525" s="113">
        <f>VLOOKUP(A:A,[2]振替CD変換!B:C,2,FALSE)</f>
        <v>20240600042</v>
      </c>
      <c r="C1525" s="112" t="s">
        <v>1488</v>
      </c>
      <c r="D1525" s="112" t="s">
        <v>1008</v>
      </c>
      <c r="E1525" s="112" t="s">
        <v>1009</v>
      </c>
      <c r="F1525" s="112" t="s">
        <v>927</v>
      </c>
      <c r="G1525" s="114">
        <v>7160</v>
      </c>
      <c r="H1525" s="94" t="s">
        <v>905</v>
      </c>
      <c r="I1525" s="94">
        <v>52</v>
      </c>
      <c r="J1525" s="94" t="s">
        <v>889</v>
      </c>
      <c r="K1525" s="94" t="s">
        <v>889</v>
      </c>
      <c r="L1525" s="94">
        <f>VLOOKUP(A:A,[2]資材単価マスタ202505!C:F,4,FALSE)</f>
        <v>10.4</v>
      </c>
      <c r="M1525" s="115">
        <f t="shared" si="23"/>
        <v>74464</v>
      </c>
      <c r="O1525" s="120"/>
    </row>
    <row r="1526" spans="1:15" ht="18" hidden="1">
      <c r="A1526" s="112">
        <v>20240700028</v>
      </c>
      <c r="B1526" s="113">
        <f>VLOOKUP(A:A,[2]振替CD変換!B:C,2,FALSE)</f>
        <v>20240700028</v>
      </c>
      <c r="C1526" s="112" t="s">
        <v>1488</v>
      </c>
      <c r="D1526" s="112" t="s">
        <v>1875</v>
      </c>
      <c r="E1526" s="112" t="s">
        <v>882</v>
      </c>
      <c r="F1526" s="112" t="s">
        <v>934</v>
      </c>
      <c r="G1526" s="114">
        <v>2421</v>
      </c>
      <c r="H1526" s="94" t="s">
        <v>905</v>
      </c>
      <c r="I1526" s="94">
        <v>52</v>
      </c>
      <c r="J1526" s="94" t="s">
        <v>889</v>
      </c>
      <c r="K1526" s="94" t="s">
        <v>889</v>
      </c>
      <c r="L1526" s="94">
        <f>VLOOKUP(A:A,[2]資材単価マスタ202505!C:F,4,FALSE)</f>
        <v>56</v>
      </c>
      <c r="M1526" s="115">
        <f t="shared" si="23"/>
        <v>135576</v>
      </c>
      <c r="O1526" s="120"/>
    </row>
    <row r="1527" spans="1:15" ht="18" hidden="1">
      <c r="A1527" s="112">
        <v>20240700032</v>
      </c>
      <c r="B1527" s="113">
        <f>VLOOKUP(A:A,[2]振替CD変換!B:C,2,FALSE)</f>
        <v>20240700032</v>
      </c>
      <c r="C1527" s="112" t="s">
        <v>1488</v>
      </c>
      <c r="D1527" s="112" t="s">
        <v>1876</v>
      </c>
      <c r="E1527" s="112" t="s">
        <v>882</v>
      </c>
      <c r="F1527" s="112" t="s">
        <v>934</v>
      </c>
      <c r="G1527" s="114">
        <v>994</v>
      </c>
      <c r="H1527" s="94" t="s">
        <v>905</v>
      </c>
      <c r="I1527" s="94">
        <v>52</v>
      </c>
      <c r="J1527" s="94" t="s">
        <v>889</v>
      </c>
      <c r="K1527" s="94" t="s">
        <v>889</v>
      </c>
      <c r="L1527" s="94">
        <f>VLOOKUP(A:A,[2]資材単価マスタ202505!C:F,4,FALSE)</f>
        <v>15.5</v>
      </c>
      <c r="M1527" s="115">
        <f t="shared" si="23"/>
        <v>15407</v>
      </c>
      <c r="O1527" s="120"/>
    </row>
    <row r="1528" spans="1:15" ht="18" hidden="1">
      <c r="A1528" s="112">
        <v>20240700033</v>
      </c>
      <c r="B1528" s="113">
        <f>VLOOKUP(A:A,[2]振替CD変換!B:C,2,FALSE)</f>
        <v>20240700033</v>
      </c>
      <c r="C1528" s="112" t="s">
        <v>1488</v>
      </c>
      <c r="D1528" s="112" t="s">
        <v>1877</v>
      </c>
      <c r="E1528" s="112" t="s">
        <v>882</v>
      </c>
      <c r="F1528" s="112" t="s">
        <v>934</v>
      </c>
      <c r="G1528" s="114">
        <v>680</v>
      </c>
      <c r="H1528" s="94" t="s">
        <v>905</v>
      </c>
      <c r="I1528" s="94">
        <v>52</v>
      </c>
      <c r="J1528" s="94" t="s">
        <v>889</v>
      </c>
      <c r="K1528" s="94" t="s">
        <v>889</v>
      </c>
      <c r="L1528" s="94">
        <f>VLOOKUP(A:A,[2]資材単価マスタ202505!C:F,4,FALSE)</f>
        <v>8.3000000000000007</v>
      </c>
      <c r="M1528" s="115">
        <f t="shared" si="23"/>
        <v>5644.0000000000009</v>
      </c>
      <c r="O1528" s="120"/>
    </row>
    <row r="1529" spans="1:15" ht="18" hidden="1">
      <c r="A1529" s="112">
        <v>20240700034</v>
      </c>
      <c r="B1529" s="113">
        <f>VLOOKUP(A:A,[2]振替CD変換!B:C,2,FALSE)</f>
        <v>20240700034</v>
      </c>
      <c r="C1529" s="112" t="s">
        <v>1488</v>
      </c>
      <c r="D1529" s="112" t="s">
        <v>1878</v>
      </c>
      <c r="E1529" s="112" t="s">
        <v>882</v>
      </c>
      <c r="F1529" s="112" t="s">
        <v>934</v>
      </c>
      <c r="G1529" s="114">
        <v>239</v>
      </c>
      <c r="H1529" s="94" t="s">
        <v>905</v>
      </c>
      <c r="I1529" s="94">
        <v>52</v>
      </c>
      <c r="J1529" s="94" t="s">
        <v>889</v>
      </c>
      <c r="K1529" s="94" t="s">
        <v>889</v>
      </c>
      <c r="L1529" s="94">
        <f>VLOOKUP(A:A,[2]資材単価マスタ202505!C:F,4,FALSE)</f>
        <v>1234</v>
      </c>
      <c r="M1529" s="115">
        <f t="shared" si="23"/>
        <v>294926</v>
      </c>
      <c r="O1529" s="120"/>
    </row>
    <row r="1530" spans="1:15" ht="18" hidden="1">
      <c r="A1530" s="112">
        <v>20240700035</v>
      </c>
      <c r="B1530" s="113">
        <f>VLOOKUP(A:A,[2]振替CD変換!B:C,2,FALSE)</f>
        <v>20240700035</v>
      </c>
      <c r="C1530" s="112" t="s">
        <v>1488</v>
      </c>
      <c r="D1530" s="112" t="s">
        <v>1879</v>
      </c>
      <c r="E1530" s="112" t="s">
        <v>882</v>
      </c>
      <c r="F1530" s="112" t="s">
        <v>934</v>
      </c>
      <c r="G1530" s="114">
        <v>758</v>
      </c>
      <c r="H1530" s="94" t="s">
        <v>905</v>
      </c>
      <c r="I1530" s="94">
        <v>52</v>
      </c>
      <c r="J1530" s="94" t="s">
        <v>889</v>
      </c>
      <c r="K1530" s="94" t="s">
        <v>889</v>
      </c>
      <c r="L1530" s="94">
        <f>VLOOKUP(A:A,[2]資材単価マスタ202505!C:F,4,FALSE)</f>
        <v>45.333333333333336</v>
      </c>
      <c r="M1530" s="115">
        <f t="shared" si="23"/>
        <v>34362.666666666672</v>
      </c>
      <c r="O1530" s="120"/>
    </row>
    <row r="1531" spans="1:15" ht="18" hidden="1">
      <c r="A1531" s="112">
        <v>20240700037</v>
      </c>
      <c r="B1531" s="113">
        <f>VLOOKUP(A:A,[2]振替CD変換!B:C,2,FALSE)</f>
        <v>20240700037</v>
      </c>
      <c r="C1531" s="112" t="s">
        <v>1488</v>
      </c>
      <c r="D1531" s="112" t="s">
        <v>1880</v>
      </c>
      <c r="E1531" s="112" t="s">
        <v>882</v>
      </c>
      <c r="F1531" s="112" t="s">
        <v>934</v>
      </c>
      <c r="G1531" s="114">
        <v>260</v>
      </c>
      <c r="H1531" s="94" t="s">
        <v>905</v>
      </c>
      <c r="I1531" s="94">
        <v>52</v>
      </c>
      <c r="J1531" s="94" t="s">
        <v>889</v>
      </c>
      <c r="K1531" s="94" t="s">
        <v>889</v>
      </c>
      <c r="L1531" s="94">
        <f>VLOOKUP(A:A,[2]資材単価マスタ202505!C:F,4,FALSE)</f>
        <v>1050</v>
      </c>
      <c r="M1531" s="115">
        <f t="shared" si="23"/>
        <v>273000</v>
      </c>
      <c r="O1531" s="120"/>
    </row>
    <row r="1532" spans="1:15" ht="18" hidden="1">
      <c r="A1532" s="112">
        <v>20240700038</v>
      </c>
      <c r="B1532" s="113">
        <f>VLOOKUP(A:A,[2]振替CD変換!B:C,2,FALSE)</f>
        <v>20240700038</v>
      </c>
      <c r="C1532" s="112" t="s">
        <v>1488</v>
      </c>
      <c r="D1532" s="112" t="s">
        <v>1881</v>
      </c>
      <c r="E1532" s="112" t="s">
        <v>882</v>
      </c>
      <c r="F1532" s="112" t="s">
        <v>934</v>
      </c>
      <c r="G1532" s="114">
        <v>359</v>
      </c>
      <c r="H1532" s="94" t="s">
        <v>905</v>
      </c>
      <c r="I1532" s="94">
        <v>52</v>
      </c>
      <c r="J1532" s="94" t="s">
        <v>889</v>
      </c>
      <c r="K1532" s="94" t="s">
        <v>889</v>
      </c>
      <c r="L1532" s="94">
        <f>VLOOKUP(A:A,[2]資材単価マスタ202505!C:F,4,FALSE)</f>
        <v>34</v>
      </c>
      <c r="M1532" s="115">
        <f t="shared" si="23"/>
        <v>12206</v>
      </c>
      <c r="O1532" s="120"/>
    </row>
    <row r="1533" spans="1:15" ht="18" hidden="1">
      <c r="A1533" s="112">
        <v>20240700039</v>
      </c>
      <c r="B1533" s="113">
        <f>VLOOKUP(A:A,[2]振替CD変換!B:C,2,FALSE)</f>
        <v>20240700039</v>
      </c>
      <c r="C1533" s="112" t="s">
        <v>1488</v>
      </c>
      <c r="D1533" s="112" t="s">
        <v>1882</v>
      </c>
      <c r="E1533" s="112" t="s">
        <v>882</v>
      </c>
      <c r="F1533" s="112" t="s">
        <v>934</v>
      </c>
      <c r="G1533" s="114">
        <v>759</v>
      </c>
      <c r="H1533" s="94" t="s">
        <v>905</v>
      </c>
      <c r="I1533" s="94">
        <v>52</v>
      </c>
      <c r="J1533" s="94" t="s">
        <v>889</v>
      </c>
      <c r="K1533" s="94" t="s">
        <v>889</v>
      </c>
      <c r="L1533" s="94">
        <f>VLOOKUP(A:A,[2]資材単価マスタ202505!C:F,4,FALSE)</f>
        <v>28.5</v>
      </c>
      <c r="M1533" s="115">
        <f t="shared" si="23"/>
        <v>21631.5</v>
      </c>
      <c r="O1533" s="120"/>
    </row>
    <row r="1534" spans="1:15" ht="18" hidden="1">
      <c r="A1534" s="112">
        <v>20240700040</v>
      </c>
      <c r="B1534" s="113">
        <f>VLOOKUP(A:A,[2]振替CD変換!B:C,2,FALSE)</f>
        <v>20240700040</v>
      </c>
      <c r="C1534" s="112" t="s">
        <v>1488</v>
      </c>
      <c r="D1534" s="112" t="s">
        <v>1883</v>
      </c>
      <c r="E1534" s="112" t="s">
        <v>882</v>
      </c>
      <c r="F1534" s="112" t="s">
        <v>934</v>
      </c>
      <c r="G1534" s="114">
        <v>289</v>
      </c>
      <c r="H1534" s="94" t="s">
        <v>905</v>
      </c>
      <c r="I1534" s="94">
        <v>52</v>
      </c>
      <c r="J1534" s="94" t="s">
        <v>889</v>
      </c>
      <c r="K1534" s="94" t="s">
        <v>889</v>
      </c>
      <c r="L1534" s="94">
        <f>VLOOKUP(A:A,[2]資材単価マスタ202505!C:F,4,FALSE)</f>
        <v>60</v>
      </c>
      <c r="M1534" s="115">
        <f t="shared" si="23"/>
        <v>17340</v>
      </c>
      <c r="O1534" s="120"/>
    </row>
    <row r="1535" spans="1:15" ht="18" hidden="1">
      <c r="A1535" s="112">
        <v>20240700041</v>
      </c>
      <c r="B1535" s="113">
        <f>VLOOKUP(A:A,[2]振替CD変換!B:C,2,FALSE)</f>
        <v>20240700041</v>
      </c>
      <c r="C1535" s="112" t="s">
        <v>1488</v>
      </c>
      <c r="D1535" s="112" t="s">
        <v>1884</v>
      </c>
      <c r="E1535" s="112" t="s">
        <v>882</v>
      </c>
      <c r="F1535" s="112" t="s">
        <v>934</v>
      </c>
      <c r="G1535" s="114">
        <v>290</v>
      </c>
      <c r="H1535" s="94" t="s">
        <v>905</v>
      </c>
      <c r="I1535" s="94">
        <v>52</v>
      </c>
      <c r="J1535" s="94" t="s">
        <v>889</v>
      </c>
      <c r="K1535" s="94" t="s">
        <v>889</v>
      </c>
      <c r="L1535" s="94">
        <f>VLOOKUP(A:A,[2]資材単価マスタ202505!C:F,4,FALSE)</f>
        <v>38</v>
      </c>
      <c r="M1535" s="115">
        <f t="shared" si="23"/>
        <v>11020</v>
      </c>
      <c r="O1535" s="120"/>
    </row>
    <row r="1536" spans="1:15" ht="18" hidden="1">
      <c r="A1536" s="112">
        <v>20240700042</v>
      </c>
      <c r="B1536" s="113">
        <f>VLOOKUP(A:A,[2]振替CD変換!B:C,2,FALSE)</f>
        <v>20240700042</v>
      </c>
      <c r="C1536" s="112" t="s">
        <v>1488</v>
      </c>
      <c r="D1536" s="112" t="s">
        <v>1885</v>
      </c>
      <c r="E1536" s="112" t="s">
        <v>882</v>
      </c>
      <c r="F1536" s="112" t="s">
        <v>934</v>
      </c>
      <c r="G1536" s="114">
        <v>1421</v>
      </c>
      <c r="H1536" s="94" t="s">
        <v>905</v>
      </c>
      <c r="I1536" s="94">
        <v>52</v>
      </c>
      <c r="J1536" s="94" t="s">
        <v>889</v>
      </c>
      <c r="K1536" s="94" t="s">
        <v>889</v>
      </c>
      <c r="L1536" s="94">
        <f>VLOOKUP(A:A,[2]資材単価マスタ202505!C:F,4,FALSE)</f>
        <v>16.5</v>
      </c>
      <c r="M1536" s="115">
        <f t="shared" si="23"/>
        <v>23446.5</v>
      </c>
      <c r="O1536" s="120"/>
    </row>
    <row r="1537" spans="1:15" ht="18" hidden="1">
      <c r="A1537" s="112">
        <v>20240700043</v>
      </c>
      <c r="B1537" s="113">
        <f>VLOOKUP(A:A,[2]振替CD変換!B:C,2,FALSE)</f>
        <v>20240700043</v>
      </c>
      <c r="C1537" s="112" t="s">
        <v>1488</v>
      </c>
      <c r="D1537" s="112" t="s">
        <v>1886</v>
      </c>
      <c r="E1537" s="112" t="s">
        <v>882</v>
      </c>
      <c r="F1537" s="112" t="s">
        <v>934</v>
      </c>
      <c r="G1537" s="114">
        <v>1427</v>
      </c>
      <c r="H1537" s="94" t="s">
        <v>905</v>
      </c>
      <c r="I1537" s="94">
        <v>52</v>
      </c>
      <c r="J1537" s="94" t="s">
        <v>889</v>
      </c>
      <c r="K1537" s="94" t="s">
        <v>889</v>
      </c>
      <c r="L1537" s="94">
        <f>VLOOKUP(A:A,[2]資材単価マスタ202505!C:F,4,FALSE)</f>
        <v>175.1717729784028</v>
      </c>
      <c r="M1537" s="115">
        <f t="shared" si="23"/>
        <v>249970.1200401808</v>
      </c>
      <c r="O1537" s="120"/>
    </row>
    <row r="1538" spans="1:15" ht="18" hidden="1">
      <c r="A1538" s="112">
        <v>20240700044</v>
      </c>
      <c r="B1538" s="113">
        <f>VLOOKUP(A:A,[2]振替CD変換!B:C,2,FALSE)</f>
        <v>20240700044</v>
      </c>
      <c r="C1538" s="112" t="s">
        <v>1488</v>
      </c>
      <c r="D1538" s="112" t="s">
        <v>1887</v>
      </c>
      <c r="E1538" s="112" t="s">
        <v>882</v>
      </c>
      <c r="F1538" s="112" t="s">
        <v>934</v>
      </c>
      <c r="G1538" s="114">
        <v>969</v>
      </c>
      <c r="H1538" s="94" t="s">
        <v>905</v>
      </c>
      <c r="I1538" s="94">
        <v>52</v>
      </c>
      <c r="J1538" s="94" t="s">
        <v>889</v>
      </c>
      <c r="K1538" s="94" t="s">
        <v>889</v>
      </c>
      <c r="L1538" s="94">
        <f>VLOOKUP(A:A,[2]資材単価マスタ202505!C:F,4,FALSE)</f>
        <v>304.17670682730926</v>
      </c>
      <c r="M1538" s="115">
        <f t="shared" ref="M1538:M1601" si="24">G1538*L1538</f>
        <v>294747.22891566268</v>
      </c>
      <c r="O1538" s="120"/>
    </row>
    <row r="1539" spans="1:15" ht="18" hidden="1">
      <c r="A1539" s="112">
        <v>20240700077</v>
      </c>
      <c r="B1539" s="113">
        <f>VLOOKUP(A:A,[2]振替CD変換!B:C,2,FALSE)</f>
        <v>20240700077</v>
      </c>
      <c r="C1539" s="112" t="s">
        <v>1488</v>
      </c>
      <c r="D1539" s="112" t="s">
        <v>1011</v>
      </c>
      <c r="E1539" s="112" t="s">
        <v>961</v>
      </c>
      <c r="F1539" s="112" t="s">
        <v>927</v>
      </c>
      <c r="G1539" s="114">
        <v>9840</v>
      </c>
      <c r="H1539" s="94" t="s">
        <v>905</v>
      </c>
      <c r="I1539" s="94">
        <v>52</v>
      </c>
      <c r="J1539" s="94" t="s">
        <v>889</v>
      </c>
      <c r="K1539" s="94" t="s">
        <v>889</v>
      </c>
      <c r="L1539" s="94">
        <f>VLOOKUP(A:A,[2]資材単価マスタ202505!C:F,4,FALSE)</f>
        <v>17.899999999999999</v>
      </c>
      <c r="M1539" s="115">
        <f t="shared" si="24"/>
        <v>176136</v>
      </c>
      <c r="O1539" s="120"/>
    </row>
    <row r="1540" spans="1:15" ht="18" hidden="1">
      <c r="A1540" s="112">
        <v>20240800024</v>
      </c>
      <c r="B1540" s="113">
        <f>VLOOKUP(A:A,[2]振替CD変換!B:C,2,FALSE)</f>
        <v>20240800024</v>
      </c>
      <c r="C1540" s="112" t="s">
        <v>1488</v>
      </c>
      <c r="D1540" s="112" t="s">
        <v>1888</v>
      </c>
      <c r="E1540" s="112" t="s">
        <v>882</v>
      </c>
      <c r="F1540" s="112" t="s">
        <v>934</v>
      </c>
      <c r="G1540" s="114">
        <v>75</v>
      </c>
      <c r="H1540" s="94" t="s">
        <v>905</v>
      </c>
      <c r="I1540" s="94">
        <v>52</v>
      </c>
      <c r="J1540" s="94" t="s">
        <v>889</v>
      </c>
      <c r="K1540" s="94" t="s">
        <v>889</v>
      </c>
      <c r="L1540" s="94">
        <f>VLOOKUP(A:A,[2]資材単価マスタ202505!C:F,4,FALSE)</f>
        <v>155.99099099099098</v>
      </c>
      <c r="M1540" s="115">
        <f t="shared" si="24"/>
        <v>11699.324324324323</v>
      </c>
      <c r="O1540" s="120"/>
    </row>
    <row r="1541" spans="1:15" ht="18" hidden="1">
      <c r="A1541" s="112">
        <v>20240800025</v>
      </c>
      <c r="B1541" s="113">
        <f>VLOOKUP(A:A,[2]振替CD変換!B:C,2,FALSE)</f>
        <v>20240800025</v>
      </c>
      <c r="C1541" s="112" t="s">
        <v>1488</v>
      </c>
      <c r="D1541" s="112" t="s">
        <v>1889</v>
      </c>
      <c r="E1541" s="112" t="s">
        <v>882</v>
      </c>
      <c r="F1541" s="112" t="s">
        <v>934</v>
      </c>
      <c r="G1541" s="114">
        <v>2983</v>
      </c>
      <c r="H1541" s="94" t="s">
        <v>905</v>
      </c>
      <c r="I1541" s="94">
        <v>52</v>
      </c>
      <c r="J1541" s="94" t="s">
        <v>889</v>
      </c>
      <c r="K1541" s="94" t="s">
        <v>889</v>
      </c>
      <c r="L1541" s="94">
        <f>VLOOKUP(A:A,[2]資材単価マスタ202505!C:F,4,FALSE)</f>
        <v>29.61</v>
      </c>
      <c r="M1541" s="115">
        <f t="shared" si="24"/>
        <v>88326.63</v>
      </c>
      <c r="O1541" s="120"/>
    </row>
    <row r="1542" spans="1:15" ht="18" hidden="1">
      <c r="A1542" s="112">
        <v>20241000024</v>
      </c>
      <c r="B1542" s="113">
        <f>VLOOKUP(A:A,[2]振替CD変換!B:C,2,FALSE)</f>
        <v>20241000024</v>
      </c>
      <c r="C1542" s="112" t="s">
        <v>1488</v>
      </c>
      <c r="D1542" s="112" t="s">
        <v>1890</v>
      </c>
      <c r="E1542" s="112" t="s">
        <v>882</v>
      </c>
      <c r="F1542" s="112" t="s">
        <v>934</v>
      </c>
      <c r="G1542" s="114">
        <v>4453</v>
      </c>
      <c r="H1542" s="94" t="s">
        <v>905</v>
      </c>
      <c r="I1542" s="94">
        <v>52</v>
      </c>
      <c r="J1542" s="94" t="s">
        <v>889</v>
      </c>
      <c r="K1542" s="94" t="s">
        <v>889</v>
      </c>
      <c r="L1542" s="94">
        <f>VLOOKUP(A:A,[2]資材単価マスタ202505!C:F,4,FALSE)</f>
        <v>98.3</v>
      </c>
      <c r="M1542" s="115">
        <f t="shared" si="24"/>
        <v>437729.89999999997</v>
      </c>
      <c r="O1542" s="120"/>
    </row>
    <row r="1543" spans="1:15" ht="18" hidden="1">
      <c r="A1543" s="112">
        <v>20241000025</v>
      </c>
      <c r="B1543" s="113">
        <f>VLOOKUP(A:A,[2]振替CD変換!B:C,2,FALSE)</f>
        <v>20241000025</v>
      </c>
      <c r="C1543" s="112" t="s">
        <v>1488</v>
      </c>
      <c r="D1543" s="112" t="s">
        <v>1891</v>
      </c>
      <c r="E1543" s="112" t="s">
        <v>1596</v>
      </c>
      <c r="F1543" s="112" t="s">
        <v>934</v>
      </c>
      <c r="G1543" s="114">
        <v>630</v>
      </c>
      <c r="H1543" s="94" t="s">
        <v>905</v>
      </c>
      <c r="I1543" s="94">
        <v>52</v>
      </c>
      <c r="J1543" s="94" t="s">
        <v>889</v>
      </c>
      <c r="K1543" s="94" t="s">
        <v>889</v>
      </c>
      <c r="L1543" s="94">
        <f>VLOOKUP(A:A,[2]資材単価マスタ202505!C:F,4,FALSE)</f>
        <v>34.5</v>
      </c>
      <c r="M1543" s="115">
        <f t="shared" si="24"/>
        <v>21735</v>
      </c>
      <c r="O1543" s="120"/>
    </row>
    <row r="1544" spans="1:15" ht="18" hidden="1">
      <c r="A1544" s="112">
        <v>20241000031</v>
      </c>
      <c r="B1544" s="113">
        <f>VLOOKUP(A:A,[2]振替CD変換!B:C,2,FALSE)</f>
        <v>20241000031</v>
      </c>
      <c r="C1544" s="112" t="s">
        <v>1488</v>
      </c>
      <c r="D1544" s="112" t="s">
        <v>1892</v>
      </c>
      <c r="E1544" s="112" t="s">
        <v>882</v>
      </c>
      <c r="F1544" s="112" t="s">
        <v>934</v>
      </c>
      <c r="G1544" s="114">
        <v>288</v>
      </c>
      <c r="H1544" s="94" t="s">
        <v>905</v>
      </c>
      <c r="I1544" s="94">
        <v>52</v>
      </c>
      <c r="J1544" s="94" t="s">
        <v>889</v>
      </c>
      <c r="K1544" s="94" t="s">
        <v>889</v>
      </c>
      <c r="L1544" s="94">
        <f>VLOOKUP(A:A,[2]資材単価マスタ202505!C:F,4,FALSE)</f>
        <v>750</v>
      </c>
      <c r="M1544" s="115">
        <f t="shared" si="24"/>
        <v>216000</v>
      </c>
      <c r="O1544" s="120"/>
    </row>
    <row r="1545" spans="1:15" ht="18" hidden="1">
      <c r="A1545" s="112">
        <v>20241000032</v>
      </c>
      <c r="B1545" s="113">
        <f>VLOOKUP(A:A,[2]振替CD変換!B:C,2,FALSE)</f>
        <v>20241000032</v>
      </c>
      <c r="C1545" s="112" t="s">
        <v>1488</v>
      </c>
      <c r="D1545" s="112" t="s">
        <v>1893</v>
      </c>
      <c r="E1545" s="112" t="s">
        <v>882</v>
      </c>
      <c r="F1545" s="112" t="s">
        <v>934</v>
      </c>
      <c r="G1545" s="114">
        <v>290</v>
      </c>
      <c r="H1545" s="94" t="s">
        <v>905</v>
      </c>
      <c r="I1545" s="94">
        <v>52</v>
      </c>
      <c r="J1545" s="94" t="s">
        <v>889</v>
      </c>
      <c r="K1545" s="94" t="s">
        <v>889</v>
      </c>
      <c r="L1545" s="94">
        <f>VLOOKUP(A:A,[2]資材単価マスタ202505!C:F,4,FALSE)</f>
        <v>55</v>
      </c>
      <c r="M1545" s="115">
        <f t="shared" si="24"/>
        <v>15950</v>
      </c>
      <c r="O1545" s="120"/>
    </row>
    <row r="1546" spans="1:15" ht="18" hidden="1">
      <c r="A1546" s="112">
        <v>20241000033</v>
      </c>
      <c r="B1546" s="113">
        <f>VLOOKUP(A:A,[2]振替CD変換!B:C,2,FALSE)</f>
        <v>20241000033</v>
      </c>
      <c r="C1546" s="112" t="s">
        <v>1488</v>
      </c>
      <c r="D1546" s="112" t="s">
        <v>1894</v>
      </c>
      <c r="E1546" s="112" t="s">
        <v>882</v>
      </c>
      <c r="F1546" s="112" t="s">
        <v>934</v>
      </c>
      <c r="G1546" s="114">
        <v>289</v>
      </c>
      <c r="H1546" s="94" t="s">
        <v>905</v>
      </c>
      <c r="I1546" s="94">
        <v>52</v>
      </c>
      <c r="J1546" s="94" t="s">
        <v>889</v>
      </c>
      <c r="K1546" s="94" t="s">
        <v>889</v>
      </c>
      <c r="L1546" s="94">
        <f>VLOOKUP(A:A,[2]資材単価マスタ202505!C:F,4,FALSE)</f>
        <v>1400</v>
      </c>
      <c r="M1546" s="115">
        <f t="shared" si="24"/>
        <v>404600</v>
      </c>
      <c r="O1546" s="120"/>
    </row>
    <row r="1547" spans="1:15" ht="18" hidden="1">
      <c r="A1547" s="112">
        <v>20241000034</v>
      </c>
      <c r="B1547" s="113">
        <f>VLOOKUP(A:A,[2]振替CD変換!B:C,2,FALSE)</f>
        <v>20241000034</v>
      </c>
      <c r="C1547" s="112" t="s">
        <v>1488</v>
      </c>
      <c r="D1547" s="112" t="s">
        <v>1895</v>
      </c>
      <c r="E1547" s="112" t="s">
        <v>882</v>
      </c>
      <c r="F1547" s="112" t="s">
        <v>934</v>
      </c>
      <c r="G1547" s="114">
        <v>290</v>
      </c>
      <c r="H1547" s="94" t="s">
        <v>905</v>
      </c>
      <c r="I1547" s="94">
        <v>52</v>
      </c>
      <c r="J1547" s="94" t="s">
        <v>889</v>
      </c>
      <c r="K1547" s="94" t="s">
        <v>889</v>
      </c>
      <c r="L1547" s="94">
        <f>VLOOKUP(A:A,[2]資材単価マスタ202505!C:F,4,FALSE)</f>
        <v>82</v>
      </c>
      <c r="M1547" s="115">
        <f t="shared" si="24"/>
        <v>23780</v>
      </c>
      <c r="O1547" s="120"/>
    </row>
    <row r="1548" spans="1:15" ht="18" hidden="1">
      <c r="A1548" s="112">
        <v>20241100001</v>
      </c>
      <c r="B1548" s="113">
        <f>VLOOKUP(A:A,[2]振替CD変換!B:C,2,FALSE)</f>
        <v>20241100001</v>
      </c>
      <c r="C1548" s="112" t="s">
        <v>1488</v>
      </c>
      <c r="D1548" s="112" t="s">
        <v>1896</v>
      </c>
      <c r="E1548" s="112" t="s">
        <v>1739</v>
      </c>
      <c r="F1548" s="112" t="s">
        <v>927</v>
      </c>
      <c r="G1548" s="114">
        <v>813</v>
      </c>
      <c r="H1548" s="94" t="s">
        <v>905</v>
      </c>
      <c r="I1548" s="94">
        <v>52</v>
      </c>
      <c r="J1548" s="94" t="s">
        <v>889</v>
      </c>
      <c r="K1548" s="94" t="s">
        <v>889</v>
      </c>
      <c r="L1548" s="94">
        <f>VLOOKUP(A:A,[2]資材単価マスタ202505!C:F,4,FALSE)</f>
        <v>126.8</v>
      </c>
      <c r="M1548" s="115">
        <f t="shared" si="24"/>
        <v>103088.4</v>
      </c>
      <c r="O1548" s="120"/>
    </row>
    <row r="1549" spans="1:15" ht="18" hidden="1">
      <c r="A1549" s="112">
        <v>20241200004</v>
      </c>
      <c r="B1549" s="113">
        <f>VLOOKUP(A:A,[2]振替CD変換!B:C,2,FALSE)</f>
        <v>20241200004</v>
      </c>
      <c r="C1549" s="112" t="s">
        <v>1488</v>
      </c>
      <c r="D1549" s="112" t="s">
        <v>1897</v>
      </c>
      <c r="E1549" s="112" t="s">
        <v>882</v>
      </c>
      <c r="F1549" s="112" t="s">
        <v>934</v>
      </c>
      <c r="G1549" s="114">
        <v>1282</v>
      </c>
      <c r="H1549" s="94" t="s">
        <v>905</v>
      </c>
      <c r="I1549" s="94">
        <v>52</v>
      </c>
      <c r="J1549" s="94" t="s">
        <v>889</v>
      </c>
      <c r="K1549" s="94" t="s">
        <v>889</v>
      </c>
      <c r="L1549" s="94">
        <f>VLOOKUP(A:A,[2]資材単価マスタ202505!C:F,4,FALSE)</f>
        <v>21.2</v>
      </c>
      <c r="M1549" s="115">
        <f t="shared" si="24"/>
        <v>27178.399999999998</v>
      </c>
      <c r="O1549" s="120"/>
    </row>
    <row r="1550" spans="1:15" ht="18" hidden="1">
      <c r="A1550" s="112">
        <v>20241200005</v>
      </c>
      <c r="B1550" s="113">
        <f>VLOOKUP(A:A,[2]振替CD変換!B:C,2,FALSE)</f>
        <v>20241200005</v>
      </c>
      <c r="C1550" s="112" t="s">
        <v>1488</v>
      </c>
      <c r="D1550" s="112" t="s">
        <v>1898</v>
      </c>
      <c r="E1550" s="112" t="s">
        <v>882</v>
      </c>
      <c r="F1550" s="112" t="s">
        <v>934</v>
      </c>
      <c r="G1550" s="114">
        <v>207</v>
      </c>
      <c r="H1550" s="94" t="s">
        <v>905</v>
      </c>
      <c r="I1550" s="94">
        <v>52</v>
      </c>
      <c r="J1550" s="94" t="s">
        <v>889</v>
      </c>
      <c r="K1550" s="94" t="s">
        <v>889</v>
      </c>
      <c r="L1550" s="94">
        <f>VLOOKUP(A:A,[2]資材単価マスタ202505!C:F,4,FALSE)</f>
        <v>312.39999999999998</v>
      </c>
      <c r="M1550" s="115">
        <f t="shared" si="24"/>
        <v>64666.799999999996</v>
      </c>
      <c r="O1550" s="120"/>
    </row>
    <row r="1551" spans="1:15" ht="18" hidden="1">
      <c r="A1551" s="112">
        <v>20241200006</v>
      </c>
      <c r="B1551" s="113">
        <f>VLOOKUP(A:A,[2]振替CD変換!B:C,2,FALSE)</f>
        <v>20241200006</v>
      </c>
      <c r="C1551" s="112" t="s">
        <v>1488</v>
      </c>
      <c r="D1551" s="112" t="s">
        <v>1899</v>
      </c>
      <c r="E1551" s="112" t="s">
        <v>882</v>
      </c>
      <c r="F1551" s="112" t="s">
        <v>934</v>
      </c>
      <c r="G1551" s="114">
        <v>205</v>
      </c>
      <c r="H1551" s="94" t="s">
        <v>905</v>
      </c>
      <c r="I1551" s="94">
        <v>52</v>
      </c>
      <c r="J1551" s="94" t="s">
        <v>889</v>
      </c>
      <c r="K1551" s="94" t="s">
        <v>889</v>
      </c>
      <c r="L1551" s="94">
        <f>VLOOKUP(A:A,[2]資材単価マスタ202505!C:F,4,FALSE)</f>
        <v>312.39999999999998</v>
      </c>
      <c r="M1551" s="115">
        <f t="shared" si="24"/>
        <v>64041.999999999993</v>
      </c>
      <c r="O1551" s="120"/>
    </row>
    <row r="1552" spans="1:15" ht="18" hidden="1">
      <c r="A1552" s="112">
        <v>20241200007</v>
      </c>
      <c r="B1552" s="113">
        <f>VLOOKUP(A:A,[2]振替CD変換!B:C,2,FALSE)</f>
        <v>20241200007</v>
      </c>
      <c r="C1552" s="112" t="s">
        <v>1488</v>
      </c>
      <c r="D1552" s="112" t="s">
        <v>1900</v>
      </c>
      <c r="E1552" s="112" t="s">
        <v>1901</v>
      </c>
      <c r="F1552" s="112" t="s">
        <v>868</v>
      </c>
      <c r="G1552" s="114">
        <v>457</v>
      </c>
      <c r="H1552" s="94" t="s">
        <v>905</v>
      </c>
      <c r="I1552" s="94">
        <v>52</v>
      </c>
      <c r="J1552" s="94" t="s">
        <v>889</v>
      </c>
      <c r="K1552" s="94" t="s">
        <v>889</v>
      </c>
      <c r="L1552" s="94">
        <f>VLOOKUP(A:A,[2]資材単価マスタ202505!C:F,4,FALSE)</f>
        <v>93</v>
      </c>
      <c r="M1552" s="115">
        <f t="shared" si="24"/>
        <v>42501</v>
      </c>
      <c r="O1552" s="120"/>
    </row>
    <row r="1553" spans="1:15" ht="18" hidden="1">
      <c r="A1553" s="112">
        <v>20241200008</v>
      </c>
      <c r="B1553" s="113">
        <f>VLOOKUP(A:A,[2]振替CD変換!B:C,2,FALSE)</f>
        <v>20241200008</v>
      </c>
      <c r="C1553" s="112" t="s">
        <v>1488</v>
      </c>
      <c r="D1553" s="112" t="s">
        <v>1902</v>
      </c>
      <c r="E1553" s="112" t="s">
        <v>1903</v>
      </c>
      <c r="F1553" s="112" t="s">
        <v>900</v>
      </c>
      <c r="G1553" s="114">
        <v>459</v>
      </c>
      <c r="H1553" s="94" t="s">
        <v>905</v>
      </c>
      <c r="I1553" s="94">
        <v>52</v>
      </c>
      <c r="J1553" s="94" t="s">
        <v>889</v>
      </c>
      <c r="K1553" s="94" t="s">
        <v>889</v>
      </c>
      <c r="L1553" s="94">
        <f>VLOOKUP(A:A,[2]資材単価マスタ202505!C:F,4,FALSE)</f>
        <v>21.2</v>
      </c>
      <c r="M1553" s="115">
        <f t="shared" si="24"/>
        <v>9730.7999999999993</v>
      </c>
      <c r="O1553" s="120"/>
    </row>
    <row r="1554" spans="1:15" ht="18" hidden="1">
      <c r="A1554" s="112">
        <v>20241200009</v>
      </c>
      <c r="B1554" s="113">
        <f>VLOOKUP(A:A,[2]振替CD変換!B:C,2,FALSE)</f>
        <v>20241200009</v>
      </c>
      <c r="C1554" s="112" t="s">
        <v>1488</v>
      </c>
      <c r="D1554" s="112" t="s">
        <v>1904</v>
      </c>
      <c r="E1554" s="112" t="s">
        <v>1905</v>
      </c>
      <c r="F1554" s="112" t="s">
        <v>934</v>
      </c>
      <c r="G1554" s="114">
        <v>463</v>
      </c>
      <c r="H1554" s="94" t="s">
        <v>905</v>
      </c>
      <c r="I1554" s="94">
        <v>52</v>
      </c>
      <c r="J1554" s="94" t="s">
        <v>889</v>
      </c>
      <c r="K1554" s="94" t="s">
        <v>889</v>
      </c>
      <c r="L1554" s="94">
        <f>VLOOKUP(A:A,[2]資材単価マスタ202505!C:F,4,FALSE)</f>
        <v>14.2</v>
      </c>
      <c r="M1554" s="115">
        <f t="shared" si="24"/>
        <v>6574.5999999999995</v>
      </c>
      <c r="O1554" s="120"/>
    </row>
    <row r="1555" spans="1:15" ht="18" hidden="1">
      <c r="A1555" s="112">
        <v>20241200010</v>
      </c>
      <c r="B1555" s="113">
        <f>VLOOKUP(A:A,[2]振替CD変換!B:C,2,FALSE)</f>
        <v>20241200010</v>
      </c>
      <c r="C1555" s="112" t="s">
        <v>1488</v>
      </c>
      <c r="D1555" s="112" t="s">
        <v>1906</v>
      </c>
      <c r="E1555" s="112" t="s">
        <v>1596</v>
      </c>
      <c r="F1555" s="112" t="s">
        <v>934</v>
      </c>
      <c r="G1555" s="114">
        <v>407</v>
      </c>
      <c r="H1555" s="94" t="s">
        <v>905</v>
      </c>
      <c r="I1555" s="94">
        <v>52</v>
      </c>
      <c r="J1555" s="94" t="s">
        <v>889</v>
      </c>
      <c r="K1555" s="94" t="s">
        <v>889</v>
      </c>
      <c r="L1555" s="94">
        <f>VLOOKUP(A:A,[2]資材単価マスタ202505!C:F,4,FALSE)</f>
        <v>56.5</v>
      </c>
      <c r="M1555" s="115">
        <f t="shared" si="24"/>
        <v>22995.5</v>
      </c>
      <c r="O1555" s="120"/>
    </row>
    <row r="1556" spans="1:15" ht="18" hidden="1">
      <c r="A1556" s="112">
        <v>20241200011</v>
      </c>
      <c r="B1556" s="113">
        <f>VLOOKUP(A:A,[2]振替CD変換!B:C,2,FALSE)</f>
        <v>20241200011</v>
      </c>
      <c r="C1556" s="112" t="s">
        <v>1488</v>
      </c>
      <c r="D1556" s="112" t="s">
        <v>1907</v>
      </c>
      <c r="E1556" s="112" t="s">
        <v>1908</v>
      </c>
      <c r="F1556" s="112" t="s">
        <v>900</v>
      </c>
      <c r="G1556" s="114">
        <v>484</v>
      </c>
      <c r="H1556" s="94" t="s">
        <v>905</v>
      </c>
      <c r="I1556" s="94">
        <v>52</v>
      </c>
      <c r="J1556" s="94" t="s">
        <v>889</v>
      </c>
      <c r="K1556" s="94" t="s">
        <v>889</v>
      </c>
      <c r="L1556" s="94">
        <f>VLOOKUP(A:A,[2]資材単価マスタ202505!C:F,4,FALSE)</f>
        <v>21.2</v>
      </c>
      <c r="M1556" s="115">
        <f t="shared" si="24"/>
        <v>10260.799999999999</v>
      </c>
      <c r="O1556" s="120"/>
    </row>
    <row r="1557" spans="1:15" ht="18" hidden="1">
      <c r="A1557" s="112">
        <v>20250100016</v>
      </c>
      <c r="B1557" s="113">
        <f>VLOOKUP(A:A,[2]振替CD変換!B:C,2,FALSE)</f>
        <v>20250100016</v>
      </c>
      <c r="C1557" s="112" t="s">
        <v>1488</v>
      </c>
      <c r="D1557" s="112" t="s">
        <v>1909</v>
      </c>
      <c r="E1557" s="112" t="s">
        <v>882</v>
      </c>
      <c r="F1557" s="112" t="s">
        <v>934</v>
      </c>
      <c r="G1557" s="114">
        <v>200</v>
      </c>
      <c r="H1557" s="94" t="s">
        <v>905</v>
      </c>
      <c r="I1557" s="94">
        <v>52</v>
      </c>
      <c r="J1557" s="94" t="s">
        <v>889</v>
      </c>
      <c r="K1557" s="94" t="s">
        <v>889</v>
      </c>
      <c r="L1557" s="94">
        <f>VLOOKUP(A:A,[2]資材単価マスタ202505!C:F,4,FALSE)</f>
        <v>20.5</v>
      </c>
      <c r="M1557" s="115">
        <f t="shared" si="24"/>
        <v>4100</v>
      </c>
      <c r="O1557" s="120"/>
    </row>
    <row r="1558" spans="1:15" ht="18" hidden="1">
      <c r="A1558" s="112">
        <v>20250100024</v>
      </c>
      <c r="B1558" s="113">
        <f>VLOOKUP(A:A,[2]振替CD変換!B:C,2,FALSE)</f>
        <v>20250100024</v>
      </c>
      <c r="C1558" s="112" t="s">
        <v>1488</v>
      </c>
      <c r="D1558" s="112" t="s">
        <v>1910</v>
      </c>
      <c r="E1558" s="112" t="s">
        <v>882</v>
      </c>
      <c r="F1558" s="112" t="s">
        <v>934</v>
      </c>
      <c r="G1558" s="114">
        <v>322</v>
      </c>
      <c r="H1558" s="94" t="s">
        <v>905</v>
      </c>
      <c r="I1558" s="94">
        <v>52</v>
      </c>
      <c r="J1558" s="94" t="s">
        <v>889</v>
      </c>
      <c r="K1558" s="94" t="s">
        <v>889</v>
      </c>
      <c r="L1558" s="94">
        <f>VLOOKUP(A:A,[2]資材単価マスタ202505!C:F,4,FALSE)</f>
        <v>460</v>
      </c>
      <c r="M1558" s="115">
        <f t="shared" si="24"/>
        <v>148120</v>
      </c>
      <c r="O1558" s="120"/>
    </row>
    <row r="1559" spans="1:15" ht="18" hidden="1">
      <c r="A1559" s="112">
        <v>20250100025</v>
      </c>
      <c r="B1559" s="113">
        <f>VLOOKUP(A:A,[2]振替CD変換!B:C,2,FALSE)</f>
        <v>20250100025</v>
      </c>
      <c r="C1559" s="112" t="s">
        <v>1488</v>
      </c>
      <c r="D1559" s="112" t="s">
        <v>1911</v>
      </c>
      <c r="E1559" s="112" t="s">
        <v>882</v>
      </c>
      <c r="F1559" s="112" t="s">
        <v>934</v>
      </c>
      <c r="G1559" s="114">
        <v>175</v>
      </c>
      <c r="H1559" s="94" t="s">
        <v>905</v>
      </c>
      <c r="I1559" s="94">
        <v>52</v>
      </c>
      <c r="J1559" s="94" t="s">
        <v>889</v>
      </c>
      <c r="K1559" s="94" t="s">
        <v>889</v>
      </c>
      <c r="L1559" s="94">
        <f>VLOOKUP(A:A,[2]資材単価マスタ202505!C:F,4,FALSE)</f>
        <v>1600</v>
      </c>
      <c r="M1559" s="115">
        <f t="shared" si="24"/>
        <v>280000</v>
      </c>
      <c r="O1559" s="120"/>
    </row>
    <row r="1560" spans="1:15" ht="18" hidden="1">
      <c r="A1560" s="112">
        <v>20250100026</v>
      </c>
      <c r="B1560" s="113">
        <f>VLOOKUP(A:A,[2]振替CD変換!B:C,2,FALSE)</f>
        <v>20250100026</v>
      </c>
      <c r="C1560" s="112" t="s">
        <v>1488</v>
      </c>
      <c r="D1560" s="112" t="s">
        <v>1912</v>
      </c>
      <c r="E1560" s="112" t="s">
        <v>882</v>
      </c>
      <c r="F1560" s="112" t="s">
        <v>934</v>
      </c>
      <c r="G1560" s="114">
        <v>21</v>
      </c>
      <c r="H1560" s="94" t="s">
        <v>905</v>
      </c>
      <c r="I1560" s="94">
        <v>52</v>
      </c>
      <c r="J1560" s="94" t="s">
        <v>889</v>
      </c>
      <c r="K1560" s="94" t="s">
        <v>889</v>
      </c>
      <c r="L1560" s="94">
        <f>VLOOKUP(A:A,[2]資材単価マスタ202505!C:F,4,FALSE)</f>
        <v>2300</v>
      </c>
      <c r="M1560" s="115">
        <f t="shared" si="24"/>
        <v>48300</v>
      </c>
      <c r="O1560" s="120"/>
    </row>
    <row r="1561" spans="1:15" ht="18" hidden="1">
      <c r="A1561" s="112">
        <v>20250100027</v>
      </c>
      <c r="B1561" s="113">
        <f>VLOOKUP(A:A,[2]振替CD変換!B:C,2,FALSE)</f>
        <v>20250100027</v>
      </c>
      <c r="C1561" s="112" t="s">
        <v>1488</v>
      </c>
      <c r="D1561" s="112" t="s">
        <v>1913</v>
      </c>
      <c r="E1561" s="112" t="s">
        <v>1914</v>
      </c>
      <c r="F1561" s="112" t="s">
        <v>934</v>
      </c>
      <c r="G1561" s="114">
        <v>59</v>
      </c>
      <c r="H1561" s="94" t="s">
        <v>905</v>
      </c>
      <c r="I1561" s="94">
        <v>52</v>
      </c>
      <c r="J1561" s="94" t="s">
        <v>889</v>
      </c>
      <c r="K1561" s="94" t="s">
        <v>889</v>
      </c>
      <c r="L1561" s="94">
        <f>VLOOKUP(A:A,[2]資材単価マスタ202505!C:F,4,FALSE)</f>
        <v>168</v>
      </c>
      <c r="M1561" s="115">
        <f t="shared" si="24"/>
        <v>9912</v>
      </c>
      <c r="O1561" s="120"/>
    </row>
    <row r="1562" spans="1:15" ht="18" hidden="1">
      <c r="A1562" s="112">
        <v>20250100028</v>
      </c>
      <c r="B1562" s="113">
        <f>VLOOKUP(A:A,[2]振替CD変換!B:C,2,FALSE)</f>
        <v>20250100028</v>
      </c>
      <c r="C1562" s="112" t="s">
        <v>1488</v>
      </c>
      <c r="D1562" s="112" t="s">
        <v>1915</v>
      </c>
      <c r="E1562" s="112" t="s">
        <v>882</v>
      </c>
      <c r="F1562" s="112" t="s">
        <v>934</v>
      </c>
      <c r="G1562" s="114">
        <v>182</v>
      </c>
      <c r="H1562" s="94" t="s">
        <v>905</v>
      </c>
      <c r="I1562" s="94">
        <v>52</v>
      </c>
      <c r="J1562" s="94" t="s">
        <v>889</v>
      </c>
      <c r="K1562" s="94" t="s">
        <v>889</v>
      </c>
      <c r="L1562" s="94">
        <f>VLOOKUP(A:A,[2]資材単価マスタ202505!C:F,4,FALSE)</f>
        <v>25</v>
      </c>
      <c r="M1562" s="115">
        <f t="shared" si="24"/>
        <v>4550</v>
      </c>
      <c r="O1562" s="120"/>
    </row>
    <row r="1563" spans="1:15" ht="18" hidden="1">
      <c r="A1563" s="112">
        <v>20250100054</v>
      </c>
      <c r="B1563" s="113">
        <f>VLOOKUP(A:A,[2]振替CD変換!B:C,2,FALSE)</f>
        <v>20250100054</v>
      </c>
      <c r="C1563" s="112" t="s">
        <v>1488</v>
      </c>
      <c r="D1563" s="112" t="s">
        <v>1916</v>
      </c>
      <c r="E1563" s="112" t="s">
        <v>882</v>
      </c>
      <c r="F1563" s="112" t="s">
        <v>934</v>
      </c>
      <c r="G1563" s="114">
        <v>57</v>
      </c>
      <c r="H1563" s="94" t="s">
        <v>905</v>
      </c>
      <c r="I1563" s="94">
        <v>52</v>
      </c>
      <c r="J1563" s="94" t="s">
        <v>889</v>
      </c>
      <c r="K1563" s="94" t="s">
        <v>889</v>
      </c>
      <c r="L1563" s="94">
        <f>VLOOKUP(A:A,[2]資材単価マスタ202505!C:F,4,FALSE)</f>
        <v>575</v>
      </c>
      <c r="M1563" s="115">
        <f t="shared" si="24"/>
        <v>32775</v>
      </c>
      <c r="O1563" s="120"/>
    </row>
    <row r="1564" spans="1:15" ht="18" hidden="1">
      <c r="A1564" s="112">
        <v>20250300011</v>
      </c>
      <c r="B1564" s="113">
        <f>VLOOKUP(A:A,[2]振替CD変換!B:C,2,FALSE)</f>
        <v>20250300011</v>
      </c>
      <c r="C1564" s="112" t="s">
        <v>1488</v>
      </c>
      <c r="D1564" s="112" t="s">
        <v>1917</v>
      </c>
      <c r="E1564" s="112" t="s">
        <v>882</v>
      </c>
      <c r="F1564" s="112" t="s">
        <v>934</v>
      </c>
      <c r="G1564" s="114">
        <v>278</v>
      </c>
      <c r="H1564" s="94" t="s">
        <v>905</v>
      </c>
      <c r="I1564" s="94">
        <v>52</v>
      </c>
      <c r="J1564" s="94" t="s">
        <v>889</v>
      </c>
      <c r="K1564" s="94" t="s">
        <v>889</v>
      </c>
      <c r="L1564" s="94">
        <f>VLOOKUP(A:A,[2]資材単価マスタ202505!C:F,4,FALSE)</f>
        <v>28.4</v>
      </c>
      <c r="M1564" s="115">
        <f t="shared" si="24"/>
        <v>7895.2</v>
      </c>
      <c r="O1564" s="120"/>
    </row>
    <row r="1565" spans="1:15" ht="18" hidden="1">
      <c r="A1565" s="112">
        <v>20250300063</v>
      </c>
      <c r="B1565" s="113">
        <f>VLOOKUP(A:A,[2]振替CD変換!B:C,2,FALSE)</f>
        <v>20250300063</v>
      </c>
      <c r="C1565" s="112" t="s">
        <v>1488</v>
      </c>
      <c r="D1565" s="112" t="s">
        <v>1918</v>
      </c>
      <c r="E1565" s="112" t="s">
        <v>882</v>
      </c>
      <c r="F1565" s="112" t="s">
        <v>934</v>
      </c>
      <c r="G1565" s="114">
        <v>1408</v>
      </c>
      <c r="H1565" s="94" t="s">
        <v>905</v>
      </c>
      <c r="I1565" s="94">
        <v>52</v>
      </c>
      <c r="J1565" s="94" t="s">
        <v>889</v>
      </c>
      <c r="K1565" s="94" t="s">
        <v>889</v>
      </c>
      <c r="L1565" s="94">
        <f>VLOOKUP(A:A,[2]資材単価マスタ202505!C:F,4,FALSE)</f>
        <v>10</v>
      </c>
      <c r="M1565" s="115">
        <f t="shared" si="24"/>
        <v>14080</v>
      </c>
      <c r="O1565" s="120"/>
    </row>
    <row r="1566" spans="1:15" ht="18" hidden="1">
      <c r="A1566" s="112">
        <v>20250300064</v>
      </c>
      <c r="B1566" s="113">
        <f>VLOOKUP(A:A,[2]振替CD変換!B:C,2,FALSE)</f>
        <v>20250300064</v>
      </c>
      <c r="C1566" s="112" t="s">
        <v>1488</v>
      </c>
      <c r="D1566" s="112" t="s">
        <v>1919</v>
      </c>
      <c r="E1566" s="112" t="s">
        <v>882</v>
      </c>
      <c r="F1566" s="112" t="s">
        <v>934</v>
      </c>
      <c r="G1566" s="114">
        <v>1423</v>
      </c>
      <c r="H1566" s="94" t="s">
        <v>905</v>
      </c>
      <c r="I1566" s="94">
        <v>52</v>
      </c>
      <c r="J1566" s="94" t="s">
        <v>889</v>
      </c>
      <c r="K1566" s="94" t="s">
        <v>889</v>
      </c>
      <c r="L1566" s="94">
        <f>VLOOKUP(A:A,[2]資材単価マスタ202505!C:F,4,FALSE)</f>
        <v>47</v>
      </c>
      <c r="M1566" s="115">
        <f t="shared" si="24"/>
        <v>66881</v>
      </c>
      <c r="O1566" s="120"/>
    </row>
    <row r="1567" spans="1:15" ht="18" hidden="1">
      <c r="A1567" s="112">
        <v>20250300065</v>
      </c>
      <c r="B1567" s="113">
        <f>VLOOKUP(A:A,[2]振替CD変換!B:C,2,FALSE)</f>
        <v>20250300065</v>
      </c>
      <c r="C1567" s="112" t="s">
        <v>1488</v>
      </c>
      <c r="D1567" s="112" t="s">
        <v>1920</v>
      </c>
      <c r="E1567" s="112" t="s">
        <v>882</v>
      </c>
      <c r="F1567" s="112" t="s">
        <v>934</v>
      </c>
      <c r="G1567" s="114">
        <v>1485</v>
      </c>
      <c r="H1567" s="94" t="s">
        <v>905</v>
      </c>
      <c r="I1567" s="94">
        <v>52</v>
      </c>
      <c r="J1567" s="94" t="s">
        <v>889</v>
      </c>
      <c r="K1567" s="94" t="s">
        <v>889</v>
      </c>
      <c r="L1567" s="94">
        <f>VLOOKUP(A:A,[2]資材単価マスタ202505!C:F,4,FALSE)</f>
        <v>6.3</v>
      </c>
      <c r="M1567" s="115">
        <f t="shared" si="24"/>
        <v>9355.5</v>
      </c>
      <c r="O1567" s="120"/>
    </row>
    <row r="1568" spans="1:15" ht="18" hidden="1">
      <c r="A1568" s="112">
        <v>20250300066</v>
      </c>
      <c r="B1568" s="113">
        <f>VLOOKUP(A:A,[2]振替CD変換!B:C,2,FALSE)</f>
        <v>20250300066</v>
      </c>
      <c r="C1568" s="112" t="s">
        <v>1488</v>
      </c>
      <c r="D1568" s="112" t="s">
        <v>1921</v>
      </c>
      <c r="E1568" s="112" t="s">
        <v>1922</v>
      </c>
      <c r="F1568" s="112" t="s">
        <v>900</v>
      </c>
      <c r="G1568" s="114">
        <v>84</v>
      </c>
      <c r="H1568" s="94" t="s">
        <v>905</v>
      </c>
      <c r="I1568" s="94">
        <v>52</v>
      </c>
      <c r="J1568" s="94" t="s">
        <v>889</v>
      </c>
      <c r="K1568" s="94" t="s">
        <v>889</v>
      </c>
      <c r="L1568" s="94">
        <f>VLOOKUP(A:A,[2]資材単価マスタ202505!C:F,4,FALSE)</f>
        <v>443</v>
      </c>
      <c r="M1568" s="115">
        <f t="shared" si="24"/>
        <v>37212</v>
      </c>
      <c r="O1568" s="120"/>
    </row>
    <row r="1569" spans="1:15" ht="18" hidden="1">
      <c r="A1569" s="112">
        <v>20250300067</v>
      </c>
      <c r="B1569" s="113">
        <f>VLOOKUP(A:A,[2]振替CD変換!B:C,2,FALSE)</f>
        <v>20250300067</v>
      </c>
      <c r="C1569" s="112" t="s">
        <v>1488</v>
      </c>
      <c r="D1569" s="112" t="s">
        <v>1923</v>
      </c>
      <c r="E1569" s="112" t="s">
        <v>1924</v>
      </c>
      <c r="F1569" s="112" t="s">
        <v>900</v>
      </c>
      <c r="G1569" s="114">
        <v>84</v>
      </c>
      <c r="H1569" s="94" t="s">
        <v>905</v>
      </c>
      <c r="I1569" s="94">
        <v>52</v>
      </c>
      <c r="J1569" s="94" t="s">
        <v>889</v>
      </c>
      <c r="K1569" s="94" t="s">
        <v>889</v>
      </c>
      <c r="L1569" s="94">
        <f>VLOOKUP(A:A,[2]資材単価マスタ202505!C:F,4,FALSE)</f>
        <v>822</v>
      </c>
      <c r="M1569" s="115">
        <f t="shared" si="24"/>
        <v>69048</v>
      </c>
      <c r="O1569" s="120"/>
    </row>
    <row r="1570" spans="1:15" ht="18" hidden="1">
      <c r="A1570" s="112">
        <v>20250300068</v>
      </c>
      <c r="B1570" s="113">
        <f>VLOOKUP(A:A,[2]振替CD変換!B:C,2,FALSE)</f>
        <v>20250300068</v>
      </c>
      <c r="C1570" s="112" t="s">
        <v>1488</v>
      </c>
      <c r="D1570" s="112" t="s">
        <v>1925</v>
      </c>
      <c r="E1570" s="112" t="s">
        <v>882</v>
      </c>
      <c r="F1570" s="112" t="s">
        <v>934</v>
      </c>
      <c r="G1570" s="114">
        <v>277</v>
      </c>
      <c r="H1570" s="94" t="s">
        <v>905</v>
      </c>
      <c r="I1570" s="94">
        <v>52</v>
      </c>
      <c r="J1570" s="94" t="s">
        <v>889</v>
      </c>
      <c r="K1570" s="94" t="s">
        <v>889</v>
      </c>
      <c r="L1570" s="94">
        <f>VLOOKUP(A:A,[2]資材単価マスタ202505!C:F,4,FALSE)</f>
        <v>113</v>
      </c>
      <c r="M1570" s="115">
        <f t="shared" si="24"/>
        <v>31301</v>
      </c>
      <c r="O1570" s="120"/>
    </row>
    <row r="1571" spans="1:15" ht="18" hidden="1">
      <c r="A1571" s="112">
        <v>20250300069</v>
      </c>
      <c r="B1571" s="113">
        <f>VLOOKUP(A:A,[2]振替CD変換!B:C,2,FALSE)</f>
        <v>20250300069</v>
      </c>
      <c r="C1571" s="112" t="s">
        <v>1488</v>
      </c>
      <c r="D1571" s="112" t="s">
        <v>1926</v>
      </c>
      <c r="E1571" s="112" t="s">
        <v>882</v>
      </c>
      <c r="F1571" s="112" t="s">
        <v>934</v>
      </c>
      <c r="G1571" s="114">
        <v>323</v>
      </c>
      <c r="H1571" s="94" t="s">
        <v>905</v>
      </c>
      <c r="I1571" s="94">
        <v>52</v>
      </c>
      <c r="J1571" s="94" t="s">
        <v>889</v>
      </c>
      <c r="K1571" s="94" t="s">
        <v>889</v>
      </c>
      <c r="L1571" s="94">
        <f>VLOOKUP(A:A,[2]資材単価マスタ202505!C:F,4,FALSE)</f>
        <v>33</v>
      </c>
      <c r="M1571" s="115">
        <f t="shared" si="24"/>
        <v>10659</v>
      </c>
      <c r="O1571" s="120"/>
    </row>
    <row r="1572" spans="1:15" ht="18" hidden="1">
      <c r="A1572" s="112">
        <v>20250300070</v>
      </c>
      <c r="B1572" s="113">
        <f>VLOOKUP(A:A,[2]振替CD変換!B:C,2,FALSE)</f>
        <v>20250300070</v>
      </c>
      <c r="C1572" s="112" t="s">
        <v>1488</v>
      </c>
      <c r="D1572" s="112" t="s">
        <v>1927</v>
      </c>
      <c r="E1572" s="112" t="s">
        <v>882</v>
      </c>
      <c r="F1572" s="112" t="s">
        <v>934</v>
      </c>
      <c r="G1572" s="114">
        <v>78</v>
      </c>
      <c r="H1572" s="94" t="s">
        <v>905</v>
      </c>
      <c r="I1572" s="94">
        <v>52</v>
      </c>
      <c r="J1572" s="94" t="s">
        <v>889</v>
      </c>
      <c r="K1572" s="94" t="s">
        <v>889</v>
      </c>
      <c r="L1572" s="94">
        <f>VLOOKUP(A:A,[2]資材単価マスタ202505!C:F,4,FALSE)</f>
        <v>125</v>
      </c>
      <c r="M1572" s="115">
        <f t="shared" si="24"/>
        <v>9750</v>
      </c>
      <c r="O1572" s="120"/>
    </row>
    <row r="1573" spans="1:15" ht="18" hidden="1">
      <c r="A1573" s="112">
        <v>20250300085</v>
      </c>
      <c r="B1573" s="113">
        <f>VLOOKUP(A:A,[2]振替CD変換!B:C,2,FALSE)</f>
        <v>20250300085</v>
      </c>
      <c r="C1573" s="112" t="s">
        <v>1488</v>
      </c>
      <c r="D1573" s="112" t="s">
        <v>1928</v>
      </c>
      <c r="E1573" s="112" t="s">
        <v>882</v>
      </c>
      <c r="F1573" s="112" t="s">
        <v>934</v>
      </c>
      <c r="G1573" s="114">
        <v>37</v>
      </c>
      <c r="H1573" s="94" t="s">
        <v>905</v>
      </c>
      <c r="I1573" s="94">
        <v>52</v>
      </c>
      <c r="J1573" s="94" t="s">
        <v>889</v>
      </c>
      <c r="K1573" s="94" t="s">
        <v>889</v>
      </c>
      <c r="L1573" s="94">
        <f>VLOOKUP(A:A,[2]資材単価マスタ202505!C:F,4,FALSE)</f>
        <v>495</v>
      </c>
      <c r="M1573" s="115">
        <f t="shared" si="24"/>
        <v>18315</v>
      </c>
      <c r="O1573" s="120"/>
    </row>
    <row r="1574" spans="1:15" ht="18" hidden="1">
      <c r="A1574" s="112">
        <v>20110900003</v>
      </c>
      <c r="B1574" s="113">
        <f>VLOOKUP(A:A,[2]振替CD変換!B:C,2,FALSE)</f>
        <v>20110900003</v>
      </c>
      <c r="C1574" s="112" t="s">
        <v>1929</v>
      </c>
      <c r="D1574" s="112" t="s">
        <v>77</v>
      </c>
      <c r="E1574" s="112" t="s">
        <v>882</v>
      </c>
      <c r="F1574" s="112" t="s">
        <v>914</v>
      </c>
      <c r="G1574" s="114">
        <v>1248</v>
      </c>
      <c r="H1574" s="94" t="s">
        <v>888</v>
      </c>
      <c r="I1574" s="94">
        <v>53</v>
      </c>
      <c r="J1574" s="94" t="s">
        <v>901</v>
      </c>
      <c r="K1574" s="94" t="s">
        <v>915</v>
      </c>
      <c r="M1574" s="115">
        <f t="shared" si="24"/>
        <v>0</v>
      </c>
      <c r="O1574" s="120"/>
    </row>
    <row r="1575" spans="1:15" ht="18" hidden="1">
      <c r="A1575" s="112">
        <v>20110900007</v>
      </c>
      <c r="B1575" s="113">
        <f>VLOOKUP(A:A,[2]振替CD変換!B:C,2,FALSE)</f>
        <v>20110900007</v>
      </c>
      <c r="C1575" s="112" t="s">
        <v>1929</v>
      </c>
      <c r="D1575" s="112" t="s">
        <v>1930</v>
      </c>
      <c r="E1575" s="112" t="s">
        <v>882</v>
      </c>
      <c r="F1575" s="112" t="s">
        <v>914</v>
      </c>
      <c r="G1575" s="114">
        <v>1.2</v>
      </c>
      <c r="H1575" s="94" t="s">
        <v>888</v>
      </c>
      <c r="I1575" s="94">
        <v>53</v>
      </c>
      <c r="J1575" s="94" t="s">
        <v>901</v>
      </c>
      <c r="K1575" s="94" t="s">
        <v>915</v>
      </c>
      <c r="M1575" s="115">
        <f t="shared" si="24"/>
        <v>0</v>
      </c>
      <c r="O1575" s="120"/>
    </row>
    <row r="1576" spans="1:15" ht="18" hidden="1">
      <c r="A1576" s="112">
        <v>20110900011</v>
      </c>
      <c r="B1576" s="113">
        <f>VLOOKUP(A:A,[2]振替CD変換!B:C,2,FALSE)</f>
        <v>20110900011</v>
      </c>
      <c r="C1576" s="112" t="s">
        <v>1929</v>
      </c>
      <c r="D1576" s="112" t="s">
        <v>916</v>
      </c>
      <c r="E1576" s="112" t="s">
        <v>882</v>
      </c>
      <c r="F1576" s="112" t="s">
        <v>914</v>
      </c>
      <c r="G1576" s="114">
        <v>612</v>
      </c>
      <c r="H1576" s="94" t="s">
        <v>888</v>
      </c>
      <c r="I1576" s="94">
        <v>53</v>
      </c>
      <c r="J1576" s="94" t="s">
        <v>901</v>
      </c>
      <c r="K1576" s="94" t="s">
        <v>915</v>
      </c>
      <c r="M1576" s="115">
        <f t="shared" si="24"/>
        <v>0</v>
      </c>
      <c r="O1576" s="120"/>
    </row>
    <row r="1577" spans="1:15" ht="18" hidden="1">
      <c r="A1577" s="112">
        <v>20110900016</v>
      </c>
      <c r="B1577" s="113">
        <f>VLOOKUP(A:A,[2]振替CD変換!B:C,2,FALSE)</f>
        <v>20110900016</v>
      </c>
      <c r="C1577" s="112" t="s">
        <v>1929</v>
      </c>
      <c r="D1577" s="112" t="s">
        <v>1931</v>
      </c>
      <c r="E1577" s="112" t="s">
        <v>882</v>
      </c>
      <c r="F1577" s="112" t="s">
        <v>914</v>
      </c>
      <c r="G1577" s="114">
        <v>207.5</v>
      </c>
      <c r="H1577" s="94" t="s">
        <v>888</v>
      </c>
      <c r="I1577" s="94">
        <v>53</v>
      </c>
      <c r="J1577" s="94" t="s">
        <v>901</v>
      </c>
      <c r="K1577" s="94" t="s">
        <v>915</v>
      </c>
      <c r="M1577" s="115">
        <f t="shared" si="24"/>
        <v>0</v>
      </c>
      <c r="O1577" s="120"/>
    </row>
    <row r="1578" spans="1:15" ht="18" hidden="1">
      <c r="A1578" s="112">
        <v>20110900019</v>
      </c>
      <c r="B1578" s="113">
        <f>VLOOKUP(A:A,[2]振替CD変換!B:C,2,FALSE)</f>
        <v>20110900019</v>
      </c>
      <c r="C1578" s="112" t="s">
        <v>1929</v>
      </c>
      <c r="D1578" s="112" t="s">
        <v>61</v>
      </c>
      <c r="E1578" s="112" t="s">
        <v>882</v>
      </c>
      <c r="F1578" s="112" t="s">
        <v>914</v>
      </c>
      <c r="G1578" s="114">
        <v>2041</v>
      </c>
      <c r="H1578" s="94" t="s">
        <v>888</v>
      </c>
      <c r="I1578" s="94">
        <v>53</v>
      </c>
      <c r="J1578" s="94" t="s">
        <v>901</v>
      </c>
      <c r="K1578" s="94" t="s">
        <v>915</v>
      </c>
      <c r="M1578" s="115">
        <f t="shared" si="24"/>
        <v>0</v>
      </c>
      <c r="O1578" s="120"/>
    </row>
    <row r="1579" spans="1:15" ht="18" hidden="1">
      <c r="A1579" s="112">
        <v>20110900021</v>
      </c>
      <c r="B1579" s="113">
        <f>VLOOKUP(A:A,[2]振替CD変換!B:C,2,FALSE)</f>
        <v>20110900021</v>
      </c>
      <c r="C1579" s="112" t="s">
        <v>1929</v>
      </c>
      <c r="D1579" s="112" t="s">
        <v>83</v>
      </c>
      <c r="E1579" s="112" t="s">
        <v>882</v>
      </c>
      <c r="F1579" s="112" t="s">
        <v>914</v>
      </c>
      <c r="G1579" s="114">
        <v>59</v>
      </c>
      <c r="H1579" s="94" t="s">
        <v>888</v>
      </c>
      <c r="I1579" s="94">
        <v>53</v>
      </c>
      <c r="J1579" s="94" t="s">
        <v>901</v>
      </c>
      <c r="K1579" s="94" t="s">
        <v>915</v>
      </c>
      <c r="M1579" s="115">
        <f t="shared" si="24"/>
        <v>0</v>
      </c>
      <c r="O1579" s="120"/>
    </row>
    <row r="1580" spans="1:15" ht="18" hidden="1">
      <c r="A1580" s="112">
        <v>20110900024</v>
      </c>
      <c r="B1580" s="113">
        <f>VLOOKUP(A:A,[2]振替CD変換!B:C,2,FALSE)</f>
        <v>20110900024</v>
      </c>
      <c r="C1580" s="112" t="s">
        <v>1929</v>
      </c>
      <c r="D1580" s="112" t="s">
        <v>87</v>
      </c>
      <c r="E1580" s="112" t="s">
        <v>882</v>
      </c>
      <c r="F1580" s="112" t="s">
        <v>914</v>
      </c>
      <c r="G1580" s="114">
        <v>391</v>
      </c>
      <c r="H1580" s="94" t="s">
        <v>888</v>
      </c>
      <c r="I1580" s="94">
        <v>53</v>
      </c>
      <c r="J1580" s="94" t="s">
        <v>901</v>
      </c>
      <c r="K1580" s="94" t="s">
        <v>915</v>
      </c>
      <c r="M1580" s="115">
        <f t="shared" si="24"/>
        <v>0</v>
      </c>
      <c r="O1580" s="120"/>
    </row>
    <row r="1581" spans="1:15" ht="18" hidden="1">
      <c r="A1581" s="112">
        <v>20110900027</v>
      </c>
      <c r="B1581" s="113">
        <f>VLOOKUP(A:A,[2]振替CD変換!B:C,2,FALSE)</f>
        <v>20110900027</v>
      </c>
      <c r="C1581" s="112" t="s">
        <v>1929</v>
      </c>
      <c r="D1581" s="112" t="s">
        <v>45</v>
      </c>
      <c r="E1581" s="112" t="s">
        <v>882</v>
      </c>
      <c r="F1581" s="112" t="s">
        <v>914</v>
      </c>
      <c r="G1581" s="114">
        <v>1059</v>
      </c>
      <c r="H1581" s="94" t="s">
        <v>888</v>
      </c>
      <c r="I1581" s="94">
        <v>53</v>
      </c>
      <c r="J1581" s="94" t="s">
        <v>901</v>
      </c>
      <c r="K1581" s="94" t="s">
        <v>915</v>
      </c>
      <c r="M1581" s="115">
        <f t="shared" si="24"/>
        <v>0</v>
      </c>
      <c r="O1581" s="120"/>
    </row>
    <row r="1582" spans="1:15" ht="18" hidden="1">
      <c r="A1582" s="112">
        <v>20110900030</v>
      </c>
      <c r="B1582" s="113">
        <f>VLOOKUP(A:A,[2]振替CD変換!B:C,2,FALSE)</f>
        <v>20110900030</v>
      </c>
      <c r="C1582" s="112" t="s">
        <v>1929</v>
      </c>
      <c r="D1582" s="112" t="s">
        <v>57</v>
      </c>
      <c r="E1582" s="112" t="s">
        <v>882</v>
      </c>
      <c r="F1582" s="112" t="s">
        <v>914</v>
      </c>
      <c r="G1582" s="114">
        <v>607</v>
      </c>
      <c r="H1582" s="94" t="s">
        <v>888</v>
      </c>
      <c r="I1582" s="94">
        <v>53</v>
      </c>
      <c r="J1582" s="94" t="s">
        <v>901</v>
      </c>
      <c r="K1582" s="94" t="s">
        <v>915</v>
      </c>
      <c r="M1582" s="115">
        <f t="shared" si="24"/>
        <v>0</v>
      </c>
      <c r="O1582" s="120"/>
    </row>
    <row r="1583" spans="1:15" ht="18" hidden="1">
      <c r="A1583" s="112">
        <v>20110900033</v>
      </c>
      <c r="B1583" s="113">
        <f>VLOOKUP(A:A,[2]振替CD変換!B:C,2,FALSE)</f>
        <v>20110900033</v>
      </c>
      <c r="C1583" s="112" t="s">
        <v>1929</v>
      </c>
      <c r="D1583" s="112" t="s">
        <v>1932</v>
      </c>
      <c r="E1583" s="112" t="s">
        <v>882</v>
      </c>
      <c r="F1583" s="112" t="s">
        <v>914</v>
      </c>
      <c r="G1583" s="114">
        <v>238</v>
      </c>
      <c r="H1583" s="94" t="s">
        <v>888</v>
      </c>
      <c r="I1583" s="94">
        <v>53</v>
      </c>
      <c r="J1583" s="94" t="s">
        <v>901</v>
      </c>
      <c r="K1583" s="94" t="s">
        <v>915</v>
      </c>
      <c r="M1583" s="115">
        <f t="shared" si="24"/>
        <v>0</v>
      </c>
      <c r="O1583" s="120"/>
    </row>
    <row r="1584" spans="1:15" ht="18" hidden="1">
      <c r="A1584" s="112">
        <v>20110900040</v>
      </c>
      <c r="B1584" s="113">
        <f>VLOOKUP(A:A,[2]振替CD変換!B:C,2,FALSE)</f>
        <v>20110900040</v>
      </c>
      <c r="C1584" s="112" t="s">
        <v>1929</v>
      </c>
      <c r="D1584" s="112" t="s">
        <v>302</v>
      </c>
      <c r="E1584" s="112" t="s">
        <v>882</v>
      </c>
      <c r="F1584" s="112" t="s">
        <v>914</v>
      </c>
      <c r="G1584" s="114">
        <v>7743.5</v>
      </c>
      <c r="H1584" s="94" t="s">
        <v>888</v>
      </c>
      <c r="I1584" s="94">
        <v>53</v>
      </c>
      <c r="J1584" s="94" t="s">
        <v>901</v>
      </c>
      <c r="K1584" s="94" t="s">
        <v>915</v>
      </c>
      <c r="M1584" s="115">
        <f t="shared" si="24"/>
        <v>0</v>
      </c>
      <c r="O1584" s="120"/>
    </row>
    <row r="1585" spans="1:15" ht="18" hidden="1">
      <c r="A1585" s="112">
        <v>20110900045</v>
      </c>
      <c r="B1585" s="113">
        <f>VLOOKUP(A:A,[2]振替CD変換!B:C,2,FALSE)</f>
        <v>20110900045</v>
      </c>
      <c r="C1585" s="112" t="s">
        <v>1929</v>
      </c>
      <c r="D1585" s="112" t="s">
        <v>93</v>
      </c>
      <c r="E1585" s="112" t="s">
        <v>882</v>
      </c>
      <c r="F1585" s="112" t="s">
        <v>914</v>
      </c>
      <c r="G1585" s="114">
        <v>1817</v>
      </c>
      <c r="H1585" s="94" t="s">
        <v>888</v>
      </c>
      <c r="I1585" s="94">
        <v>53</v>
      </c>
      <c r="J1585" s="94" t="s">
        <v>901</v>
      </c>
      <c r="K1585" s="94" t="s">
        <v>915</v>
      </c>
      <c r="M1585" s="115">
        <f t="shared" si="24"/>
        <v>0</v>
      </c>
      <c r="O1585" s="120"/>
    </row>
    <row r="1586" spans="1:15" ht="18" hidden="1">
      <c r="A1586" s="112">
        <v>20111000017</v>
      </c>
      <c r="B1586" s="113">
        <f>VLOOKUP(A:A,[2]振替CD変換!B:C,2,FALSE)</f>
        <v>20111000017</v>
      </c>
      <c r="C1586" s="112" t="s">
        <v>1929</v>
      </c>
      <c r="D1586" s="112" t="s">
        <v>1933</v>
      </c>
      <c r="E1586" s="112" t="s">
        <v>882</v>
      </c>
      <c r="F1586" s="112" t="s">
        <v>914</v>
      </c>
      <c r="G1586" s="114">
        <v>3964</v>
      </c>
      <c r="H1586" s="94" t="s">
        <v>888</v>
      </c>
      <c r="I1586" s="94">
        <v>53</v>
      </c>
      <c r="J1586" s="94" t="s">
        <v>901</v>
      </c>
      <c r="K1586" s="94" t="s">
        <v>915</v>
      </c>
      <c r="M1586" s="115">
        <f t="shared" si="24"/>
        <v>0</v>
      </c>
      <c r="O1586" s="120"/>
    </row>
    <row r="1587" spans="1:15" ht="18" hidden="1">
      <c r="A1587" s="112">
        <v>20111001040</v>
      </c>
      <c r="B1587" s="113">
        <f>VLOOKUP(A:A,[2]振替CD変換!B:C,2,FALSE)</f>
        <v>20111001040</v>
      </c>
      <c r="C1587" s="112" t="s">
        <v>1929</v>
      </c>
      <c r="D1587" s="112" t="s">
        <v>1934</v>
      </c>
      <c r="E1587" s="112" t="s">
        <v>882</v>
      </c>
      <c r="F1587" s="112" t="s">
        <v>914</v>
      </c>
      <c r="G1587" s="114">
        <v>1.8</v>
      </c>
      <c r="H1587" s="94" t="s">
        <v>888</v>
      </c>
      <c r="I1587" s="94">
        <v>53</v>
      </c>
      <c r="J1587" s="94" t="s">
        <v>901</v>
      </c>
      <c r="K1587" s="94" t="s">
        <v>915</v>
      </c>
      <c r="M1587" s="115">
        <f t="shared" si="24"/>
        <v>0</v>
      </c>
      <c r="O1587" s="120"/>
    </row>
    <row r="1588" spans="1:15" ht="18" hidden="1">
      <c r="A1588" s="112">
        <v>20111001057</v>
      </c>
      <c r="B1588" s="113">
        <f>VLOOKUP(A:A,[2]振替CD変換!B:C,2,FALSE)</f>
        <v>20111001057</v>
      </c>
      <c r="C1588" s="112" t="s">
        <v>1929</v>
      </c>
      <c r="D1588" s="112" t="s">
        <v>1935</v>
      </c>
      <c r="E1588" s="112" t="s">
        <v>882</v>
      </c>
      <c r="F1588" s="112" t="s">
        <v>914</v>
      </c>
      <c r="G1588" s="114">
        <v>723.5</v>
      </c>
      <c r="H1588" s="94" t="s">
        <v>888</v>
      </c>
      <c r="I1588" s="94">
        <v>53</v>
      </c>
      <c r="J1588" s="94" t="s">
        <v>901</v>
      </c>
      <c r="K1588" s="94" t="s">
        <v>915</v>
      </c>
      <c r="M1588" s="115">
        <f t="shared" si="24"/>
        <v>0</v>
      </c>
      <c r="O1588" s="120"/>
    </row>
    <row r="1589" spans="1:15" ht="18" hidden="1">
      <c r="A1589" s="112">
        <v>20120300030</v>
      </c>
      <c r="B1589" s="113">
        <f>VLOOKUP(A:A,[2]振替CD変換!B:C,2,FALSE)</f>
        <v>20120300030</v>
      </c>
      <c r="C1589" s="112" t="s">
        <v>1929</v>
      </c>
      <c r="D1589" s="112" t="s">
        <v>1936</v>
      </c>
      <c r="E1589" s="112" t="s">
        <v>882</v>
      </c>
      <c r="F1589" s="112" t="s">
        <v>914</v>
      </c>
      <c r="G1589" s="114">
        <v>3.1</v>
      </c>
      <c r="H1589" s="94" t="s">
        <v>888</v>
      </c>
      <c r="I1589" s="94">
        <v>53</v>
      </c>
      <c r="J1589" s="94" t="s">
        <v>901</v>
      </c>
      <c r="K1589" s="94" t="s">
        <v>915</v>
      </c>
      <c r="M1589" s="115">
        <f t="shared" si="24"/>
        <v>0</v>
      </c>
      <c r="O1589" s="120"/>
    </row>
    <row r="1590" spans="1:15" ht="18" hidden="1">
      <c r="A1590" s="112">
        <v>20120600016</v>
      </c>
      <c r="B1590" s="113">
        <f>VLOOKUP(A:A,[2]振替CD変換!B:C,2,FALSE)</f>
        <v>20120600016</v>
      </c>
      <c r="C1590" s="112" t="s">
        <v>1929</v>
      </c>
      <c r="D1590" s="112" t="s">
        <v>314</v>
      </c>
      <c r="E1590" s="112" t="s">
        <v>882</v>
      </c>
      <c r="F1590" s="112" t="s">
        <v>914</v>
      </c>
      <c r="G1590" s="114">
        <v>797.5</v>
      </c>
      <c r="H1590" s="94" t="s">
        <v>888</v>
      </c>
      <c r="I1590" s="94">
        <v>53</v>
      </c>
      <c r="J1590" s="94" t="s">
        <v>901</v>
      </c>
      <c r="K1590" s="94" t="s">
        <v>915</v>
      </c>
      <c r="M1590" s="115">
        <f t="shared" si="24"/>
        <v>0</v>
      </c>
      <c r="O1590" s="120"/>
    </row>
    <row r="1591" spans="1:15" ht="18" hidden="1">
      <c r="A1591" s="112">
        <v>20140400060</v>
      </c>
      <c r="B1591" s="113">
        <f>VLOOKUP(A:A,[2]振替CD変換!B:C,2,FALSE)</f>
        <v>20140400060</v>
      </c>
      <c r="C1591" s="112" t="s">
        <v>1929</v>
      </c>
      <c r="D1591" s="112" t="s">
        <v>1937</v>
      </c>
      <c r="E1591" s="112" t="s">
        <v>882</v>
      </c>
      <c r="F1591" s="112" t="s">
        <v>914</v>
      </c>
      <c r="G1591" s="114">
        <v>2262.5</v>
      </c>
      <c r="H1591" s="94" t="s">
        <v>888</v>
      </c>
      <c r="I1591" s="94">
        <v>53</v>
      </c>
      <c r="J1591" s="94" t="s">
        <v>901</v>
      </c>
      <c r="K1591" s="94" t="s">
        <v>915</v>
      </c>
      <c r="M1591" s="115">
        <f t="shared" si="24"/>
        <v>0</v>
      </c>
      <c r="O1591" s="120"/>
    </row>
    <row r="1592" spans="1:15" ht="18" hidden="1">
      <c r="A1592" s="112">
        <v>20140800010</v>
      </c>
      <c r="B1592" s="113">
        <f>VLOOKUP(A:A,[2]振替CD変換!B:C,2,FALSE)</f>
        <v>20140800010</v>
      </c>
      <c r="C1592" s="112" t="s">
        <v>1929</v>
      </c>
      <c r="D1592" s="112" t="s">
        <v>137</v>
      </c>
      <c r="E1592" s="112" t="s">
        <v>882</v>
      </c>
      <c r="F1592" s="112" t="s">
        <v>914</v>
      </c>
      <c r="G1592" s="114">
        <v>537</v>
      </c>
      <c r="H1592" s="94" t="s">
        <v>888</v>
      </c>
      <c r="I1592" s="94">
        <v>53</v>
      </c>
      <c r="J1592" s="94" t="s">
        <v>901</v>
      </c>
      <c r="K1592" s="94" t="s">
        <v>915</v>
      </c>
      <c r="M1592" s="115">
        <f t="shared" si="24"/>
        <v>0</v>
      </c>
      <c r="O1592" s="120"/>
    </row>
    <row r="1593" spans="1:15" ht="18" hidden="1">
      <c r="A1593" s="112">
        <v>20160600001</v>
      </c>
      <c r="B1593" s="113">
        <f>VLOOKUP(A:A,[2]振替CD変換!B:C,2,FALSE)</f>
        <v>20160600001</v>
      </c>
      <c r="C1593" s="112" t="s">
        <v>1929</v>
      </c>
      <c r="D1593" s="112" t="s">
        <v>149</v>
      </c>
      <c r="E1593" s="112" t="s">
        <v>882</v>
      </c>
      <c r="F1593" s="112" t="s">
        <v>914</v>
      </c>
      <c r="G1593" s="114">
        <v>1612</v>
      </c>
      <c r="H1593" s="94" t="s">
        <v>888</v>
      </c>
      <c r="I1593" s="94">
        <v>53</v>
      </c>
      <c r="J1593" s="94" t="s">
        <v>901</v>
      </c>
      <c r="K1593" s="94" t="s">
        <v>915</v>
      </c>
      <c r="M1593" s="115">
        <f t="shared" si="24"/>
        <v>0</v>
      </c>
      <c r="O1593" s="120"/>
    </row>
    <row r="1594" spans="1:15" ht="18" hidden="1">
      <c r="A1594" s="112">
        <v>20170500055</v>
      </c>
      <c r="B1594" s="113">
        <f>VLOOKUP(A:A,[2]振替CD変換!B:C,2,FALSE)</f>
        <v>20170500055</v>
      </c>
      <c r="C1594" s="112" t="s">
        <v>1929</v>
      </c>
      <c r="D1594" s="112" t="s">
        <v>155</v>
      </c>
      <c r="E1594" s="112" t="s">
        <v>882</v>
      </c>
      <c r="F1594" s="112" t="s">
        <v>914</v>
      </c>
      <c r="G1594" s="114">
        <v>2177</v>
      </c>
      <c r="H1594" s="94" t="s">
        <v>888</v>
      </c>
      <c r="I1594" s="94">
        <v>53</v>
      </c>
      <c r="J1594" s="94" t="s">
        <v>901</v>
      </c>
      <c r="K1594" s="94" t="s">
        <v>915</v>
      </c>
      <c r="M1594" s="115">
        <f t="shared" si="24"/>
        <v>0</v>
      </c>
      <c r="O1594" s="120"/>
    </row>
    <row r="1595" spans="1:15" ht="18" hidden="1">
      <c r="A1595" s="112">
        <v>20171100007</v>
      </c>
      <c r="B1595" s="113">
        <f>VLOOKUP(A:A,[2]振替CD変換!B:C,2,FALSE)</f>
        <v>20171100007</v>
      </c>
      <c r="C1595" s="112" t="s">
        <v>1929</v>
      </c>
      <c r="D1595" s="112" t="s">
        <v>170</v>
      </c>
      <c r="E1595" s="112" t="s">
        <v>882</v>
      </c>
      <c r="F1595" s="112" t="s">
        <v>914</v>
      </c>
      <c r="G1595" s="114">
        <v>3603.5</v>
      </c>
      <c r="H1595" s="94" t="s">
        <v>888</v>
      </c>
      <c r="I1595" s="94">
        <v>53</v>
      </c>
      <c r="J1595" s="94" t="s">
        <v>901</v>
      </c>
      <c r="K1595" s="94" t="s">
        <v>915</v>
      </c>
      <c r="M1595" s="115">
        <f t="shared" si="24"/>
        <v>0</v>
      </c>
      <c r="O1595" s="120"/>
    </row>
    <row r="1596" spans="1:15" ht="18" hidden="1">
      <c r="A1596" s="112">
        <v>20180100075</v>
      </c>
      <c r="B1596" s="113">
        <f>VLOOKUP(A:A,[2]振替CD変換!B:C,2,FALSE)</f>
        <v>20180100075</v>
      </c>
      <c r="C1596" s="112" t="s">
        <v>1929</v>
      </c>
      <c r="D1596" s="112" t="s">
        <v>1938</v>
      </c>
      <c r="E1596" s="112" t="s">
        <v>882</v>
      </c>
      <c r="F1596" s="112" t="s">
        <v>914</v>
      </c>
      <c r="G1596" s="114">
        <v>4.5</v>
      </c>
      <c r="H1596" s="94" t="s">
        <v>888</v>
      </c>
      <c r="I1596" s="94">
        <v>53</v>
      </c>
      <c r="J1596" s="94" t="s">
        <v>901</v>
      </c>
      <c r="K1596" s="94" t="s">
        <v>915</v>
      </c>
      <c r="M1596" s="115">
        <f t="shared" si="24"/>
        <v>0</v>
      </c>
      <c r="O1596" s="120"/>
    </row>
    <row r="1597" spans="1:15" ht="18" hidden="1">
      <c r="A1597" s="112">
        <v>20180600004</v>
      </c>
      <c r="B1597" s="113">
        <f>VLOOKUP(A:A,[2]振替CD変換!B:C,2,FALSE)</f>
        <v>20180600004</v>
      </c>
      <c r="C1597" s="112" t="s">
        <v>1929</v>
      </c>
      <c r="D1597" s="112" t="s">
        <v>1939</v>
      </c>
      <c r="E1597" s="112" t="s">
        <v>882</v>
      </c>
      <c r="F1597" s="112" t="s">
        <v>914</v>
      </c>
      <c r="G1597" s="114">
        <v>3.7</v>
      </c>
      <c r="H1597" s="94" t="s">
        <v>888</v>
      </c>
      <c r="I1597" s="94">
        <v>53</v>
      </c>
      <c r="J1597" s="94" t="s">
        <v>901</v>
      </c>
      <c r="K1597" s="94" t="s">
        <v>915</v>
      </c>
      <c r="M1597" s="115">
        <f t="shared" si="24"/>
        <v>0</v>
      </c>
      <c r="O1597" s="120"/>
    </row>
    <row r="1598" spans="1:15" ht="18" hidden="1">
      <c r="A1598" s="112">
        <v>20200200009</v>
      </c>
      <c r="B1598" s="113">
        <f>VLOOKUP(A:A,[2]振替CD変換!B:C,2,FALSE)</f>
        <v>20200200009</v>
      </c>
      <c r="C1598" s="112" t="s">
        <v>1929</v>
      </c>
      <c r="D1598" s="112" t="s">
        <v>1940</v>
      </c>
      <c r="E1598" s="112" t="s">
        <v>882</v>
      </c>
      <c r="F1598" s="112" t="s">
        <v>914</v>
      </c>
      <c r="G1598" s="114">
        <v>1203</v>
      </c>
      <c r="H1598" s="94" t="s">
        <v>888</v>
      </c>
      <c r="I1598" s="94">
        <v>53</v>
      </c>
      <c r="J1598" s="94" t="s">
        <v>901</v>
      </c>
      <c r="K1598" s="94" t="s">
        <v>915</v>
      </c>
      <c r="M1598" s="115">
        <f t="shared" si="24"/>
        <v>0</v>
      </c>
      <c r="O1598" s="120"/>
    </row>
    <row r="1599" spans="1:15" ht="18" hidden="1">
      <c r="A1599" s="112">
        <v>20200300073</v>
      </c>
      <c r="B1599" s="113">
        <f>VLOOKUP(A:A,[2]振替CD変換!B:C,2,FALSE)</f>
        <v>20200300073</v>
      </c>
      <c r="C1599" s="112" t="s">
        <v>1929</v>
      </c>
      <c r="D1599" s="112" t="s">
        <v>172</v>
      </c>
      <c r="E1599" s="112" t="s">
        <v>882</v>
      </c>
      <c r="F1599" s="112" t="s">
        <v>914</v>
      </c>
      <c r="G1599" s="114">
        <v>30</v>
      </c>
      <c r="H1599" s="94" t="s">
        <v>888</v>
      </c>
      <c r="I1599" s="94">
        <v>53</v>
      </c>
      <c r="J1599" s="94" t="s">
        <v>901</v>
      </c>
      <c r="K1599" s="94" t="s">
        <v>915</v>
      </c>
      <c r="M1599" s="115">
        <f t="shared" si="24"/>
        <v>0</v>
      </c>
      <c r="O1599" s="120"/>
    </row>
    <row r="1600" spans="1:15" ht="18" hidden="1">
      <c r="A1600" s="112">
        <v>20200900079</v>
      </c>
      <c r="B1600" s="113">
        <f>VLOOKUP(A:A,[2]振替CD変換!B:C,2,FALSE)</f>
        <v>20200900079</v>
      </c>
      <c r="C1600" s="112" t="s">
        <v>1929</v>
      </c>
      <c r="D1600" s="112" t="s">
        <v>1941</v>
      </c>
      <c r="E1600" s="112" t="s">
        <v>882</v>
      </c>
      <c r="F1600" s="112" t="s">
        <v>914</v>
      </c>
      <c r="G1600" s="114">
        <v>6.3</v>
      </c>
      <c r="H1600" s="94" t="s">
        <v>888</v>
      </c>
      <c r="I1600" s="94">
        <v>53</v>
      </c>
      <c r="J1600" s="94" t="s">
        <v>901</v>
      </c>
      <c r="K1600" s="94" t="s">
        <v>915</v>
      </c>
      <c r="M1600" s="115">
        <f t="shared" si="24"/>
        <v>0</v>
      </c>
      <c r="O1600" s="120"/>
    </row>
    <row r="1601" spans="1:15" ht="18" hidden="1">
      <c r="A1601" s="112">
        <v>20201100061</v>
      </c>
      <c r="B1601" s="113">
        <f>VLOOKUP(A:A,[2]振替CD変換!B:C,2,FALSE)</f>
        <v>20201100061</v>
      </c>
      <c r="C1601" s="112" t="s">
        <v>1929</v>
      </c>
      <c r="D1601" s="112" t="s">
        <v>921</v>
      </c>
      <c r="E1601" s="112" t="s">
        <v>882</v>
      </c>
      <c r="F1601" s="112" t="s">
        <v>914</v>
      </c>
      <c r="G1601" s="114">
        <v>2.6</v>
      </c>
      <c r="H1601" s="94" t="s">
        <v>888</v>
      </c>
      <c r="I1601" s="94">
        <v>53</v>
      </c>
      <c r="J1601" s="94" t="s">
        <v>901</v>
      </c>
      <c r="K1601" s="94" t="s">
        <v>915</v>
      </c>
      <c r="M1601" s="115">
        <f t="shared" si="24"/>
        <v>0</v>
      </c>
      <c r="O1601" s="120"/>
    </row>
    <row r="1602" spans="1:15" ht="18" hidden="1">
      <c r="A1602" s="112">
        <v>20210400012</v>
      </c>
      <c r="B1602" s="113">
        <f>VLOOKUP(A:A,[2]振替CD変換!B:C,2,FALSE)</f>
        <v>20210400012</v>
      </c>
      <c r="C1602" s="112" t="s">
        <v>1929</v>
      </c>
      <c r="D1602" s="112" t="s">
        <v>1942</v>
      </c>
      <c r="E1602" s="112" t="s">
        <v>882</v>
      </c>
      <c r="F1602" s="112" t="s">
        <v>914</v>
      </c>
      <c r="G1602" s="114">
        <v>629.5</v>
      </c>
      <c r="H1602" s="94" t="s">
        <v>888</v>
      </c>
      <c r="I1602" s="94">
        <v>53</v>
      </c>
      <c r="J1602" s="94" t="s">
        <v>901</v>
      </c>
      <c r="K1602" s="94" t="s">
        <v>915</v>
      </c>
      <c r="M1602" s="115">
        <f t="shared" ref="M1602:M1665" si="25">G1602*L1602</f>
        <v>0</v>
      </c>
      <c r="O1602" s="120"/>
    </row>
    <row r="1603" spans="1:15" ht="18" hidden="1">
      <c r="A1603" s="112">
        <v>20230400008</v>
      </c>
      <c r="B1603" s="113">
        <f>VLOOKUP(A:A,[2]振替CD変換!B:C,2,FALSE)</f>
        <v>20230400008</v>
      </c>
      <c r="C1603" s="112" t="s">
        <v>1929</v>
      </c>
      <c r="D1603" s="112" t="s">
        <v>463</v>
      </c>
      <c r="E1603" s="112" t="s">
        <v>882</v>
      </c>
      <c r="F1603" s="112" t="s">
        <v>914</v>
      </c>
      <c r="G1603" s="114">
        <v>401.5</v>
      </c>
      <c r="H1603" s="94" t="s">
        <v>888</v>
      </c>
      <c r="I1603" s="94">
        <v>53</v>
      </c>
      <c r="J1603" s="94" t="s">
        <v>901</v>
      </c>
      <c r="K1603" s="94" t="s">
        <v>915</v>
      </c>
      <c r="M1603" s="115">
        <f t="shared" si="25"/>
        <v>0</v>
      </c>
      <c r="O1603" s="120"/>
    </row>
    <row r="1604" spans="1:15" ht="18" hidden="1">
      <c r="A1604" s="112">
        <v>20230600047</v>
      </c>
      <c r="B1604" s="113">
        <f>VLOOKUP(A:A,[2]振替CD変換!B:C,2,FALSE)</f>
        <v>20230600047</v>
      </c>
      <c r="C1604" s="112" t="s">
        <v>1929</v>
      </c>
      <c r="D1604" s="112" t="s">
        <v>1943</v>
      </c>
      <c r="E1604" s="112" t="s">
        <v>882</v>
      </c>
      <c r="F1604" s="112" t="s">
        <v>914</v>
      </c>
      <c r="G1604" s="114">
        <v>1.7</v>
      </c>
      <c r="H1604" s="94" t="s">
        <v>888</v>
      </c>
      <c r="I1604" s="94">
        <v>53</v>
      </c>
      <c r="J1604" s="94" t="s">
        <v>901</v>
      </c>
      <c r="K1604" s="94" t="s">
        <v>915</v>
      </c>
      <c r="M1604" s="115">
        <f t="shared" si="25"/>
        <v>0</v>
      </c>
      <c r="O1604" s="120"/>
    </row>
    <row r="1605" spans="1:15" ht="18" hidden="1">
      <c r="A1605" s="112">
        <v>20231100014</v>
      </c>
      <c r="B1605" s="113">
        <f>VLOOKUP(A:A,[2]振替CD変換!B:C,2,FALSE)</f>
        <v>20231100014</v>
      </c>
      <c r="C1605" s="112" t="s">
        <v>1929</v>
      </c>
      <c r="D1605" s="112" t="s">
        <v>1944</v>
      </c>
      <c r="E1605" s="112" t="s">
        <v>882</v>
      </c>
      <c r="F1605" s="112" t="s">
        <v>914</v>
      </c>
      <c r="G1605" s="114">
        <v>2</v>
      </c>
      <c r="H1605" s="94" t="s">
        <v>888</v>
      </c>
      <c r="I1605" s="94">
        <v>53</v>
      </c>
      <c r="J1605" s="94" t="s">
        <v>901</v>
      </c>
      <c r="K1605" s="94" t="s">
        <v>915</v>
      </c>
      <c r="M1605" s="115">
        <f t="shared" si="25"/>
        <v>0</v>
      </c>
      <c r="O1605" s="120"/>
    </row>
    <row r="1606" spans="1:15" ht="18" hidden="1">
      <c r="A1606" s="112">
        <v>20240200025</v>
      </c>
      <c r="B1606" s="113">
        <f>VLOOKUP(A:A,[2]振替CD変換!B:C,2,FALSE)</f>
        <v>20240200025</v>
      </c>
      <c r="C1606" s="112" t="s">
        <v>1929</v>
      </c>
      <c r="D1606" s="112" t="s">
        <v>1945</v>
      </c>
      <c r="E1606" s="112" t="s">
        <v>882</v>
      </c>
      <c r="F1606" s="112" t="s">
        <v>914</v>
      </c>
      <c r="G1606" s="114">
        <v>32.5</v>
      </c>
      <c r="H1606" s="94" t="s">
        <v>888</v>
      </c>
      <c r="I1606" s="94">
        <v>53</v>
      </c>
      <c r="J1606" s="94" t="s">
        <v>901</v>
      </c>
      <c r="K1606" s="94" t="s">
        <v>915</v>
      </c>
      <c r="M1606" s="115">
        <f t="shared" si="25"/>
        <v>0</v>
      </c>
      <c r="O1606" s="120"/>
    </row>
    <row r="1607" spans="1:15" ht="18" hidden="1">
      <c r="A1607" s="112">
        <v>20110801874</v>
      </c>
      <c r="B1607" s="113">
        <f>VLOOKUP(A:A,[2]振替CD変換!B:C,2,FALSE)</f>
        <v>20110801874</v>
      </c>
      <c r="C1607" s="112" t="s">
        <v>1946</v>
      </c>
      <c r="D1607" s="112" t="s">
        <v>1947</v>
      </c>
      <c r="E1607" s="112" t="s">
        <v>882</v>
      </c>
      <c r="F1607" s="112" t="s">
        <v>934</v>
      </c>
      <c r="G1607" s="114">
        <v>43</v>
      </c>
      <c r="H1607" s="94" t="s">
        <v>905</v>
      </c>
      <c r="I1607" s="94">
        <v>52</v>
      </c>
      <c r="J1607" s="94" t="s">
        <v>889</v>
      </c>
      <c r="K1607" s="94" t="s">
        <v>889</v>
      </c>
      <c r="L1607" s="94">
        <f>VLOOKUP(A:A,[2]資材単価マスタ202505!C:F,4,FALSE)</f>
        <v>38</v>
      </c>
      <c r="M1607" s="115">
        <f t="shared" si="25"/>
        <v>1634</v>
      </c>
      <c r="O1607" s="120"/>
    </row>
    <row r="1608" spans="1:15" ht="18" hidden="1">
      <c r="A1608" s="112">
        <v>20110801875</v>
      </c>
      <c r="B1608" s="113">
        <f>VLOOKUP(A:A,[2]振替CD変換!B:C,2,FALSE)</f>
        <v>20110801875</v>
      </c>
      <c r="C1608" s="112" t="s">
        <v>1946</v>
      </c>
      <c r="D1608" s="112" t="s">
        <v>1948</v>
      </c>
      <c r="E1608" s="112" t="s">
        <v>882</v>
      </c>
      <c r="F1608" s="112" t="s">
        <v>934</v>
      </c>
      <c r="G1608" s="114">
        <v>4560</v>
      </c>
      <c r="H1608" s="94" t="s">
        <v>905</v>
      </c>
      <c r="I1608" s="94">
        <v>52</v>
      </c>
      <c r="J1608" s="94" t="s">
        <v>889</v>
      </c>
      <c r="K1608" s="94" t="s">
        <v>889</v>
      </c>
      <c r="L1608" s="94">
        <f>VLOOKUP(A:A,[2]資材単価マスタ202505!C:F,4,FALSE)</f>
        <v>8.5</v>
      </c>
      <c r="M1608" s="115">
        <f t="shared" si="25"/>
        <v>38760</v>
      </c>
      <c r="O1608" s="120"/>
    </row>
    <row r="1609" spans="1:15" ht="18" hidden="1">
      <c r="A1609" s="112">
        <v>20110802295</v>
      </c>
      <c r="B1609" s="113">
        <f>VLOOKUP(A:A,[2]振替CD変換!B:C,2,FALSE)</f>
        <v>20110802295</v>
      </c>
      <c r="C1609" s="112" t="s">
        <v>1946</v>
      </c>
      <c r="D1609" s="112" t="s">
        <v>1949</v>
      </c>
      <c r="E1609" s="112" t="s">
        <v>882</v>
      </c>
      <c r="F1609" s="112" t="s">
        <v>934</v>
      </c>
      <c r="G1609" s="114">
        <v>741</v>
      </c>
      <c r="H1609" s="94" t="s">
        <v>905</v>
      </c>
      <c r="I1609" s="94">
        <v>52</v>
      </c>
      <c r="J1609" s="94" t="s">
        <v>889</v>
      </c>
      <c r="K1609" s="94" t="s">
        <v>889</v>
      </c>
      <c r="L1609" s="94">
        <f>VLOOKUP(A:A,[2]資材単価マスタ202505!C:F,4,FALSE)</f>
        <v>12</v>
      </c>
      <c r="M1609" s="115">
        <f t="shared" si="25"/>
        <v>8892</v>
      </c>
      <c r="O1609" s="120"/>
    </row>
    <row r="1610" spans="1:15" ht="18" hidden="1">
      <c r="A1610" s="112">
        <v>20110802297</v>
      </c>
      <c r="B1610" s="113">
        <f>VLOOKUP(A:A,[2]振替CD変換!B:C,2,FALSE)</f>
        <v>20110802297</v>
      </c>
      <c r="C1610" s="112" t="s">
        <v>1946</v>
      </c>
      <c r="D1610" s="112" t="s">
        <v>1950</v>
      </c>
      <c r="E1610" s="112" t="s">
        <v>882</v>
      </c>
      <c r="F1610" s="112" t="s">
        <v>934</v>
      </c>
      <c r="G1610" s="114">
        <v>513</v>
      </c>
      <c r="H1610" s="94" t="s">
        <v>905</v>
      </c>
      <c r="I1610" s="94">
        <v>52</v>
      </c>
      <c r="J1610" s="94" t="s">
        <v>889</v>
      </c>
      <c r="K1610" s="94" t="s">
        <v>889</v>
      </c>
      <c r="L1610" s="94">
        <f>VLOOKUP(A:A,[2]資材単価マスタ202505!C:F,4,FALSE)</f>
        <v>21.388888888888889</v>
      </c>
      <c r="M1610" s="115">
        <f t="shared" si="25"/>
        <v>10972.5</v>
      </c>
      <c r="O1610" s="120"/>
    </row>
    <row r="1611" spans="1:15" ht="18" hidden="1">
      <c r="A1611" s="112">
        <v>20110804010</v>
      </c>
      <c r="B1611" s="113">
        <f>VLOOKUP(A:A,[2]振替CD変換!B:C,2,FALSE)</f>
        <v>20110804010</v>
      </c>
      <c r="C1611" s="112" t="s">
        <v>1946</v>
      </c>
      <c r="D1611" s="112" t="s">
        <v>1951</v>
      </c>
      <c r="E1611" s="112" t="s">
        <v>882</v>
      </c>
      <c r="F1611" s="112" t="s">
        <v>934</v>
      </c>
      <c r="G1611" s="114">
        <v>125</v>
      </c>
      <c r="H1611" s="94" t="s">
        <v>905</v>
      </c>
      <c r="I1611" s="94">
        <v>52</v>
      </c>
      <c r="J1611" s="94" t="s">
        <v>889</v>
      </c>
      <c r="K1611" s="94" t="s">
        <v>889</v>
      </c>
      <c r="L1611" s="94">
        <f>VLOOKUP(A:A,[2]資材単価マスタ202505!C:F,4,FALSE)</f>
        <v>24</v>
      </c>
      <c r="M1611" s="115">
        <f t="shared" si="25"/>
        <v>3000</v>
      </c>
      <c r="O1611" s="120"/>
    </row>
    <row r="1612" spans="1:15" ht="18" hidden="1">
      <c r="A1612" s="112">
        <v>20110804659</v>
      </c>
      <c r="B1612" s="113">
        <f>VLOOKUP(A:A,[2]振替CD変換!B:C,2,FALSE)</f>
        <v>20110804659</v>
      </c>
      <c r="C1612" s="112" t="s">
        <v>1946</v>
      </c>
      <c r="D1612" s="112" t="s">
        <v>1952</v>
      </c>
      <c r="E1612" s="112" t="s">
        <v>882</v>
      </c>
      <c r="F1612" s="112" t="s">
        <v>934</v>
      </c>
      <c r="G1612" s="114">
        <v>397</v>
      </c>
      <c r="H1612" s="94" t="s">
        <v>905</v>
      </c>
      <c r="I1612" s="94">
        <v>52</v>
      </c>
      <c r="J1612" s="94" t="s">
        <v>889</v>
      </c>
      <c r="K1612" s="94" t="s">
        <v>889</v>
      </c>
      <c r="L1612" s="94">
        <f>VLOOKUP(A:A,[2]資材単価マスタ202505!C:F,4,FALSE)</f>
        <v>340</v>
      </c>
      <c r="M1612" s="115">
        <f t="shared" si="25"/>
        <v>134980</v>
      </c>
      <c r="O1612" s="120"/>
    </row>
    <row r="1613" spans="1:15" ht="18" hidden="1">
      <c r="A1613" s="112">
        <v>20110804660</v>
      </c>
      <c r="B1613" s="113">
        <f>VLOOKUP(A:A,[2]振替CD変換!B:C,2,FALSE)</f>
        <v>20110804660</v>
      </c>
      <c r="C1613" s="112" t="s">
        <v>1946</v>
      </c>
      <c r="D1613" s="112" t="s">
        <v>1953</v>
      </c>
      <c r="E1613" s="112" t="s">
        <v>882</v>
      </c>
      <c r="F1613" s="112" t="s">
        <v>934</v>
      </c>
      <c r="G1613" s="114">
        <v>92</v>
      </c>
      <c r="H1613" s="94" t="s">
        <v>905</v>
      </c>
      <c r="I1613" s="94">
        <v>52</v>
      </c>
      <c r="J1613" s="94" t="s">
        <v>889</v>
      </c>
      <c r="K1613" s="94" t="s">
        <v>889</v>
      </c>
      <c r="L1613" s="94">
        <f>VLOOKUP(A:A,[2]資材単価マスタ202505!C:F,4,FALSE)</f>
        <v>410</v>
      </c>
      <c r="M1613" s="115">
        <f t="shared" si="25"/>
        <v>37720</v>
      </c>
      <c r="O1613" s="120"/>
    </row>
    <row r="1614" spans="1:15" ht="18" hidden="1">
      <c r="A1614" s="112">
        <v>20110805943</v>
      </c>
      <c r="B1614" s="113">
        <f>VLOOKUP(A:A,[2]振替CD変換!B:C,2,FALSE)</f>
        <v>20110805943</v>
      </c>
      <c r="C1614" s="112" t="s">
        <v>1946</v>
      </c>
      <c r="D1614" s="112" t="s">
        <v>1954</v>
      </c>
      <c r="E1614" s="112" t="s">
        <v>882</v>
      </c>
      <c r="F1614" s="112" t="s">
        <v>934</v>
      </c>
      <c r="G1614" s="114">
        <v>24</v>
      </c>
      <c r="H1614" s="94" t="s">
        <v>905</v>
      </c>
      <c r="I1614" s="94">
        <v>52</v>
      </c>
      <c r="J1614" s="94" t="s">
        <v>889</v>
      </c>
      <c r="K1614" s="94" t="s">
        <v>889</v>
      </c>
      <c r="L1614" s="94">
        <f>VLOOKUP(A:A,[2]資材単価マスタ202505!C:F,4,FALSE)</f>
        <v>2.5</v>
      </c>
      <c r="M1614" s="115">
        <f t="shared" si="25"/>
        <v>60</v>
      </c>
      <c r="O1614" s="120"/>
    </row>
    <row r="1615" spans="1:15" ht="18" hidden="1">
      <c r="A1615" s="112">
        <v>20140100019</v>
      </c>
      <c r="B1615" s="113">
        <f>VLOOKUP(A:A,[2]振替CD変換!B:C,2,FALSE)</f>
        <v>20140100019</v>
      </c>
      <c r="C1615" s="112" t="s">
        <v>1946</v>
      </c>
      <c r="D1615" s="112" t="s">
        <v>1955</v>
      </c>
      <c r="E1615" s="112" t="s">
        <v>1596</v>
      </c>
      <c r="F1615" s="112" t="s">
        <v>934</v>
      </c>
      <c r="G1615" s="114">
        <v>760</v>
      </c>
      <c r="H1615" s="94" t="s">
        <v>905</v>
      </c>
      <c r="I1615" s="94">
        <v>52</v>
      </c>
      <c r="J1615" s="94" t="s">
        <v>889</v>
      </c>
      <c r="K1615" s="94" t="s">
        <v>889</v>
      </c>
      <c r="L1615" s="94">
        <f>VLOOKUP(A:A,[2]資材単価マスタ202505!C:F,4,FALSE)</f>
        <v>25.4</v>
      </c>
      <c r="M1615" s="115">
        <f t="shared" si="25"/>
        <v>19304</v>
      </c>
      <c r="O1615" s="120"/>
    </row>
    <row r="1616" spans="1:15" ht="18" hidden="1">
      <c r="A1616" s="112">
        <v>20140100024</v>
      </c>
      <c r="B1616" s="113">
        <f>VLOOKUP(A:A,[2]振替CD変換!B:C,2,FALSE)</f>
        <v>20140100024</v>
      </c>
      <c r="C1616" s="112" t="s">
        <v>1946</v>
      </c>
      <c r="D1616" s="112" t="s">
        <v>1956</v>
      </c>
      <c r="E1616" s="112" t="s">
        <v>882</v>
      </c>
      <c r="F1616" s="112" t="s">
        <v>934</v>
      </c>
      <c r="G1616" s="114">
        <v>3906</v>
      </c>
      <c r="H1616" s="94" t="s">
        <v>905</v>
      </c>
      <c r="I1616" s="94">
        <v>52</v>
      </c>
      <c r="J1616" s="94" t="s">
        <v>889</v>
      </c>
      <c r="K1616" s="94" t="s">
        <v>889</v>
      </c>
      <c r="L1616" s="94">
        <f>VLOOKUP(A:A,[2]資材単価マスタ202505!C:F,4,FALSE)</f>
        <v>9.6080000000000005</v>
      </c>
      <c r="M1616" s="115">
        <f t="shared" si="25"/>
        <v>37528.848000000005</v>
      </c>
      <c r="O1616" s="120"/>
    </row>
    <row r="1617" spans="1:15" ht="18" hidden="1">
      <c r="A1617" s="112">
        <v>20140100027</v>
      </c>
      <c r="B1617" s="113">
        <f>VLOOKUP(A:A,[2]振替CD変換!B:C,2,FALSE)</f>
        <v>20140100027</v>
      </c>
      <c r="C1617" s="112" t="s">
        <v>1946</v>
      </c>
      <c r="D1617" s="112" t="s">
        <v>1957</v>
      </c>
      <c r="E1617" s="112" t="s">
        <v>1596</v>
      </c>
      <c r="F1617" s="112" t="s">
        <v>934</v>
      </c>
      <c r="G1617" s="114">
        <v>110</v>
      </c>
      <c r="H1617" s="94" t="s">
        <v>905</v>
      </c>
      <c r="I1617" s="94">
        <v>52</v>
      </c>
      <c r="J1617" s="94" t="s">
        <v>889</v>
      </c>
      <c r="K1617" s="94" t="s">
        <v>889</v>
      </c>
      <c r="L1617" s="94">
        <f>VLOOKUP(A:A,[2]資材単価マスタ202505!C:F,4,FALSE)</f>
        <v>18.446601941747574</v>
      </c>
      <c r="M1617" s="115">
        <f t="shared" si="25"/>
        <v>2029.1262135922332</v>
      </c>
      <c r="O1617" s="120"/>
    </row>
    <row r="1618" spans="1:15" ht="18" hidden="1">
      <c r="A1618" s="112">
        <v>20140100040</v>
      </c>
      <c r="B1618" s="113">
        <f>VLOOKUP(A:A,[2]振替CD変換!B:C,2,FALSE)</f>
        <v>20140100040</v>
      </c>
      <c r="C1618" s="112" t="s">
        <v>1946</v>
      </c>
      <c r="D1618" s="112" t="s">
        <v>1958</v>
      </c>
      <c r="E1618" s="112" t="s">
        <v>882</v>
      </c>
      <c r="F1618" s="112" t="s">
        <v>934</v>
      </c>
      <c r="G1618" s="114">
        <v>203</v>
      </c>
      <c r="H1618" s="94" t="s">
        <v>905</v>
      </c>
      <c r="I1618" s="94">
        <v>52</v>
      </c>
      <c r="J1618" s="94" t="s">
        <v>889</v>
      </c>
      <c r="K1618" s="94" t="s">
        <v>889</v>
      </c>
      <c r="L1618" s="94">
        <f>VLOOKUP(A:A,[2]資材単価マスタ202505!C:F,4,FALSE)</f>
        <v>15.4</v>
      </c>
      <c r="M1618" s="115">
        <f t="shared" si="25"/>
        <v>3126.2000000000003</v>
      </c>
      <c r="O1618" s="120"/>
    </row>
    <row r="1619" spans="1:15" ht="18" hidden="1">
      <c r="A1619" s="112">
        <v>20140100078</v>
      </c>
      <c r="B1619" s="113">
        <f>VLOOKUP(A:A,[2]振替CD変換!B:C,2,FALSE)</f>
        <v>20140100078</v>
      </c>
      <c r="C1619" s="112" t="s">
        <v>1946</v>
      </c>
      <c r="D1619" s="112" t="s">
        <v>135</v>
      </c>
      <c r="E1619" s="112" t="s">
        <v>882</v>
      </c>
      <c r="F1619" s="112" t="s">
        <v>934</v>
      </c>
      <c r="G1619" s="114">
        <v>4</v>
      </c>
      <c r="H1619" s="94" t="s">
        <v>905</v>
      </c>
      <c r="I1619" s="94">
        <v>52</v>
      </c>
      <c r="J1619" s="94" t="s">
        <v>889</v>
      </c>
      <c r="K1619" s="94" t="s">
        <v>889</v>
      </c>
      <c r="L1619" s="94">
        <f>VLOOKUP(A:A,[2]資材単価マスタ202505!C:F,4,FALSE)</f>
        <v>23.714285714285715</v>
      </c>
      <c r="M1619" s="115">
        <f t="shared" si="25"/>
        <v>94.857142857142861</v>
      </c>
      <c r="O1619" s="120"/>
    </row>
    <row r="1620" spans="1:15" ht="18" hidden="1">
      <c r="A1620" s="112">
        <v>20140200022</v>
      </c>
      <c r="B1620" s="113">
        <f>VLOOKUP(A:A,[2]振替CD変換!B:C,2,FALSE)</f>
        <v>20140200022</v>
      </c>
      <c r="C1620" s="112" t="s">
        <v>1946</v>
      </c>
      <c r="D1620" s="112" t="s">
        <v>1959</v>
      </c>
      <c r="E1620" s="112" t="s">
        <v>882</v>
      </c>
      <c r="F1620" s="112" t="s">
        <v>934</v>
      </c>
      <c r="G1620" s="114">
        <v>41</v>
      </c>
      <c r="H1620" s="94" t="s">
        <v>905</v>
      </c>
      <c r="I1620" s="94">
        <v>52</v>
      </c>
      <c r="J1620" s="94" t="s">
        <v>889</v>
      </c>
      <c r="K1620" s="94" t="s">
        <v>889</v>
      </c>
      <c r="L1620" s="94">
        <f>VLOOKUP(A:A,[2]資材単価マスタ202505!C:F,4,FALSE)</f>
        <v>14.2</v>
      </c>
      <c r="M1620" s="115">
        <f t="shared" si="25"/>
        <v>582.19999999999993</v>
      </c>
      <c r="O1620" s="120"/>
    </row>
    <row r="1621" spans="1:15" ht="18" hidden="1">
      <c r="A1621" s="112">
        <v>20140200048</v>
      </c>
      <c r="B1621" s="113">
        <f>VLOOKUP(A:A,[2]振替CD変換!B:C,2,FALSE)</f>
        <v>20140200048</v>
      </c>
      <c r="C1621" s="112" t="s">
        <v>1946</v>
      </c>
      <c r="D1621" s="112" t="s">
        <v>1960</v>
      </c>
      <c r="E1621" s="112" t="s">
        <v>882</v>
      </c>
      <c r="F1621" s="112" t="s">
        <v>934</v>
      </c>
      <c r="G1621" s="114">
        <v>124</v>
      </c>
      <c r="H1621" s="94" t="s">
        <v>905</v>
      </c>
      <c r="I1621" s="94">
        <v>52</v>
      </c>
      <c r="J1621" s="94" t="s">
        <v>889</v>
      </c>
      <c r="K1621" s="94" t="s">
        <v>889</v>
      </c>
      <c r="L1621" s="94">
        <f>VLOOKUP(A:A,[2]資材単価マスタ202505!C:F,4,FALSE)</f>
        <v>135</v>
      </c>
      <c r="M1621" s="115">
        <f t="shared" si="25"/>
        <v>16740</v>
      </c>
      <c r="O1621" s="120"/>
    </row>
    <row r="1622" spans="1:15" ht="18" hidden="1">
      <c r="A1622" s="112">
        <v>20140700016</v>
      </c>
      <c r="B1622" s="113">
        <f>VLOOKUP(A:A,[2]振替CD変換!B:C,2,FALSE)</f>
        <v>20140700016</v>
      </c>
      <c r="C1622" s="112" t="s">
        <v>1946</v>
      </c>
      <c r="D1622" s="112" t="s">
        <v>1961</v>
      </c>
      <c r="E1622" s="112" t="s">
        <v>882</v>
      </c>
      <c r="F1622" s="112" t="s">
        <v>934</v>
      </c>
      <c r="G1622" s="114">
        <v>1152</v>
      </c>
      <c r="H1622" s="94" t="s">
        <v>905</v>
      </c>
      <c r="I1622" s="94">
        <v>52</v>
      </c>
      <c r="J1622" s="94" t="s">
        <v>889</v>
      </c>
      <c r="K1622" s="94" t="s">
        <v>889</v>
      </c>
      <c r="L1622" s="94">
        <f>VLOOKUP(A:A,[2]資材単価マスタ202505!C:F,4,FALSE)</f>
        <v>14.5</v>
      </c>
      <c r="M1622" s="115">
        <f t="shared" si="25"/>
        <v>16704</v>
      </c>
      <c r="O1622" s="120"/>
    </row>
    <row r="1623" spans="1:15" ht="18" hidden="1">
      <c r="A1623" s="112">
        <v>20140900059</v>
      </c>
      <c r="B1623" s="113">
        <f>VLOOKUP(A:A,[2]振替CD変換!B:C,2,FALSE)</f>
        <v>20140900059</v>
      </c>
      <c r="C1623" s="112" t="s">
        <v>1946</v>
      </c>
      <c r="D1623" s="112" t="s">
        <v>1962</v>
      </c>
      <c r="E1623" s="112" t="s">
        <v>882</v>
      </c>
      <c r="F1623" s="112" t="s">
        <v>934</v>
      </c>
      <c r="G1623" s="114">
        <v>486</v>
      </c>
      <c r="H1623" s="94" t="s">
        <v>905</v>
      </c>
      <c r="I1623" s="94">
        <v>52</v>
      </c>
      <c r="J1623" s="94" t="s">
        <v>889</v>
      </c>
      <c r="K1623" s="94" t="s">
        <v>889</v>
      </c>
      <c r="L1623" s="94">
        <f>VLOOKUP(A:A,[2]資材単価マスタ202505!C:F,4,FALSE)</f>
        <v>358.25</v>
      </c>
      <c r="M1623" s="115">
        <f t="shared" si="25"/>
        <v>174109.5</v>
      </c>
      <c r="O1623" s="120"/>
    </row>
    <row r="1624" spans="1:15" ht="18" hidden="1">
      <c r="A1624" s="112">
        <v>20140900065</v>
      </c>
      <c r="B1624" s="113">
        <f>VLOOKUP(A:A,[2]振替CD変換!B:C,2,FALSE)</f>
        <v>20140900065</v>
      </c>
      <c r="C1624" s="112" t="s">
        <v>1946</v>
      </c>
      <c r="D1624" s="112" t="s">
        <v>1963</v>
      </c>
      <c r="E1624" s="112" t="s">
        <v>882</v>
      </c>
      <c r="F1624" s="112" t="s">
        <v>934</v>
      </c>
      <c r="G1624" s="114">
        <v>381</v>
      </c>
      <c r="H1624" s="94" t="s">
        <v>905</v>
      </c>
      <c r="I1624" s="94">
        <v>52</v>
      </c>
      <c r="J1624" s="94" t="s">
        <v>889</v>
      </c>
      <c r="K1624" s="94" t="s">
        <v>889</v>
      </c>
      <c r="L1624" s="94">
        <f>VLOOKUP(A:A,[2]資材単価マスタ202505!C:F,4,FALSE)</f>
        <v>11.833333333333334</v>
      </c>
      <c r="M1624" s="115">
        <f t="shared" si="25"/>
        <v>4508.5</v>
      </c>
      <c r="O1624" s="120"/>
    </row>
    <row r="1625" spans="1:15" ht="18" hidden="1">
      <c r="A1625" s="112">
        <v>20140900066</v>
      </c>
      <c r="B1625" s="113">
        <f>VLOOKUP(A:A,[2]振替CD変換!B:C,2,FALSE)</f>
        <v>20140900066</v>
      </c>
      <c r="C1625" s="112" t="s">
        <v>1946</v>
      </c>
      <c r="D1625" s="112" t="s">
        <v>1964</v>
      </c>
      <c r="E1625" s="112" t="s">
        <v>882</v>
      </c>
      <c r="F1625" s="112" t="s">
        <v>934</v>
      </c>
      <c r="G1625" s="114">
        <v>2196</v>
      </c>
      <c r="H1625" s="94" t="s">
        <v>905</v>
      </c>
      <c r="I1625" s="94">
        <v>52</v>
      </c>
      <c r="J1625" s="94" t="s">
        <v>889</v>
      </c>
      <c r="K1625" s="94" t="s">
        <v>889</v>
      </c>
      <c r="L1625" s="94">
        <f>VLOOKUP(A:A,[2]資材単価マスタ202505!C:F,4,FALSE)</f>
        <v>16.666666666666668</v>
      </c>
      <c r="M1625" s="115">
        <f t="shared" si="25"/>
        <v>36600</v>
      </c>
      <c r="O1625" s="120"/>
    </row>
    <row r="1626" spans="1:15" ht="18" hidden="1">
      <c r="A1626" s="112">
        <v>20140900070</v>
      </c>
      <c r="B1626" s="113">
        <f>VLOOKUP(A:A,[2]振替CD変換!B:C,2,FALSE)</f>
        <v>20140900070</v>
      </c>
      <c r="C1626" s="112" t="s">
        <v>1946</v>
      </c>
      <c r="D1626" s="112" t="s">
        <v>1965</v>
      </c>
      <c r="E1626" s="112" t="s">
        <v>882</v>
      </c>
      <c r="F1626" s="112" t="s">
        <v>934</v>
      </c>
      <c r="G1626" s="114">
        <v>109</v>
      </c>
      <c r="H1626" s="94" t="s">
        <v>905</v>
      </c>
      <c r="I1626" s="94">
        <v>52</v>
      </c>
      <c r="J1626" s="94" t="s">
        <v>889</v>
      </c>
      <c r="K1626" s="94" t="s">
        <v>889</v>
      </c>
      <c r="L1626" s="94">
        <f>VLOOKUP(A:A,[2]資材単価マスタ202505!C:F,4,FALSE)</f>
        <v>15.294117647058824</v>
      </c>
      <c r="M1626" s="115">
        <f t="shared" si="25"/>
        <v>1667.0588235294119</v>
      </c>
      <c r="O1626" s="120"/>
    </row>
    <row r="1627" spans="1:15" ht="18" hidden="1">
      <c r="A1627" s="112">
        <v>20150100014</v>
      </c>
      <c r="B1627" s="113">
        <f>VLOOKUP(A:A,[2]振替CD変換!B:C,2,FALSE)</f>
        <v>20150100014</v>
      </c>
      <c r="C1627" s="112" t="s">
        <v>1946</v>
      </c>
      <c r="D1627" s="112" t="s">
        <v>1966</v>
      </c>
      <c r="E1627" s="112" t="s">
        <v>882</v>
      </c>
      <c r="F1627" s="112" t="s">
        <v>934</v>
      </c>
      <c r="G1627" s="114">
        <v>661</v>
      </c>
      <c r="H1627" s="94" t="s">
        <v>905</v>
      </c>
      <c r="I1627" s="94">
        <v>52</v>
      </c>
      <c r="J1627" s="94" t="s">
        <v>889</v>
      </c>
      <c r="K1627" s="94" t="s">
        <v>889</v>
      </c>
      <c r="L1627" s="94">
        <f>VLOOKUP(A:A,[2]資材単価マスタ202505!C:F,4,FALSE)</f>
        <v>24.5</v>
      </c>
      <c r="M1627" s="115">
        <f t="shared" si="25"/>
        <v>16194.5</v>
      </c>
      <c r="O1627" s="120"/>
    </row>
    <row r="1628" spans="1:15" ht="18" hidden="1">
      <c r="A1628" s="112">
        <v>20150300005</v>
      </c>
      <c r="B1628" s="113">
        <f>VLOOKUP(A:A,[2]振替CD変換!B:C,2,FALSE)</f>
        <v>20150300005</v>
      </c>
      <c r="C1628" s="112" t="s">
        <v>1946</v>
      </c>
      <c r="D1628" s="112" t="s">
        <v>1967</v>
      </c>
      <c r="E1628" s="112" t="s">
        <v>882</v>
      </c>
      <c r="F1628" s="112" t="s">
        <v>934</v>
      </c>
      <c r="G1628" s="114">
        <v>210</v>
      </c>
      <c r="H1628" s="94" t="s">
        <v>905</v>
      </c>
      <c r="I1628" s="94">
        <v>52</v>
      </c>
      <c r="J1628" s="94" t="s">
        <v>889</v>
      </c>
      <c r="K1628" s="94" t="s">
        <v>889</v>
      </c>
      <c r="L1628" s="94">
        <f>VLOOKUP(A:A,[2]資材単価マスタ202505!C:F,4,FALSE)</f>
        <v>500</v>
      </c>
      <c r="M1628" s="115">
        <f t="shared" si="25"/>
        <v>105000</v>
      </c>
      <c r="O1628" s="120"/>
    </row>
    <row r="1629" spans="1:15" ht="18" hidden="1">
      <c r="A1629" s="112">
        <v>20150700004</v>
      </c>
      <c r="B1629" s="113">
        <f>VLOOKUP(A:A,[2]振替CD変換!B:C,2,FALSE)</f>
        <v>20150700004</v>
      </c>
      <c r="C1629" s="112" t="s">
        <v>1946</v>
      </c>
      <c r="D1629" s="112" t="s">
        <v>1968</v>
      </c>
      <c r="E1629" s="112" t="s">
        <v>882</v>
      </c>
      <c r="F1629" s="112" t="s">
        <v>934</v>
      </c>
      <c r="G1629" s="114">
        <v>15</v>
      </c>
      <c r="H1629" s="94" t="s">
        <v>905</v>
      </c>
      <c r="I1629" s="94">
        <v>52</v>
      </c>
      <c r="J1629" s="94" t="s">
        <v>889</v>
      </c>
      <c r="K1629" s="94" t="s">
        <v>889</v>
      </c>
      <c r="L1629" s="94">
        <f>VLOOKUP(A:A,[2]資材単価マスタ202505!C:F,4,FALSE)</f>
        <v>11.6</v>
      </c>
      <c r="M1629" s="115">
        <f t="shared" si="25"/>
        <v>174</v>
      </c>
      <c r="O1629" s="120"/>
    </row>
    <row r="1630" spans="1:15" ht="18" hidden="1">
      <c r="A1630" s="112">
        <v>20170600021</v>
      </c>
      <c r="B1630" s="113">
        <f>VLOOKUP(A:A,[2]振替CD変換!B:C,2,FALSE)</f>
        <v>20170600021</v>
      </c>
      <c r="C1630" s="112" t="s">
        <v>1946</v>
      </c>
      <c r="D1630" s="112" t="s">
        <v>1969</v>
      </c>
      <c r="E1630" s="112" t="s">
        <v>882</v>
      </c>
      <c r="F1630" s="112" t="s">
        <v>934</v>
      </c>
      <c r="G1630" s="114">
        <v>12975</v>
      </c>
      <c r="H1630" s="94" t="s">
        <v>905</v>
      </c>
      <c r="I1630" s="94">
        <v>52</v>
      </c>
      <c r="J1630" s="94" t="s">
        <v>889</v>
      </c>
      <c r="K1630" s="94" t="s">
        <v>889</v>
      </c>
      <c r="L1630" s="94">
        <f>VLOOKUP(A:A,[2]資材単価マスタ202505!C:F,4,FALSE)</f>
        <v>19.7</v>
      </c>
      <c r="M1630" s="115">
        <f t="shared" si="25"/>
        <v>255607.5</v>
      </c>
      <c r="O1630" s="120"/>
    </row>
    <row r="1631" spans="1:15" ht="18" hidden="1">
      <c r="A1631" s="112">
        <v>20180300069</v>
      </c>
      <c r="B1631" s="113">
        <f>VLOOKUP(A:A,[2]振替CD変換!B:C,2,FALSE)</f>
        <v>20180300069</v>
      </c>
      <c r="C1631" s="112" t="s">
        <v>1946</v>
      </c>
      <c r="D1631" s="112" t="s">
        <v>1970</v>
      </c>
      <c r="E1631" s="112" t="s">
        <v>882</v>
      </c>
      <c r="F1631" s="112" t="s">
        <v>934</v>
      </c>
      <c r="G1631" s="114">
        <v>21810</v>
      </c>
      <c r="H1631" s="94" t="s">
        <v>905</v>
      </c>
      <c r="I1631" s="94">
        <v>52</v>
      </c>
      <c r="J1631" s="94" t="s">
        <v>889</v>
      </c>
      <c r="K1631" s="94" t="s">
        <v>889</v>
      </c>
      <c r="L1631" s="94">
        <f>VLOOKUP(A:A,[2]資材単価マスタ202505!C:F,4,FALSE)</f>
        <v>19</v>
      </c>
      <c r="M1631" s="115">
        <f t="shared" si="25"/>
        <v>414390</v>
      </c>
      <c r="O1631" s="120"/>
    </row>
    <row r="1632" spans="1:15" ht="18" hidden="1">
      <c r="A1632" s="112">
        <v>20180300070</v>
      </c>
      <c r="B1632" s="113">
        <f>VLOOKUP(A:A,[2]振替CD変換!B:C,2,FALSE)</f>
        <v>20180300070</v>
      </c>
      <c r="C1632" s="112" t="s">
        <v>1946</v>
      </c>
      <c r="D1632" s="112" t="s">
        <v>1971</v>
      </c>
      <c r="E1632" s="112" t="s">
        <v>882</v>
      </c>
      <c r="F1632" s="112" t="s">
        <v>934</v>
      </c>
      <c r="G1632" s="114">
        <v>23162</v>
      </c>
      <c r="H1632" s="94" t="s">
        <v>905</v>
      </c>
      <c r="I1632" s="94">
        <v>52</v>
      </c>
      <c r="J1632" s="94" t="s">
        <v>889</v>
      </c>
      <c r="K1632" s="94" t="s">
        <v>889</v>
      </c>
      <c r="L1632" s="94">
        <f>VLOOKUP(A:A,[2]資材単価マスタ202505!C:F,4,FALSE)</f>
        <v>19</v>
      </c>
      <c r="M1632" s="115">
        <f t="shared" si="25"/>
        <v>440078</v>
      </c>
      <c r="O1632" s="120"/>
    </row>
    <row r="1633" spans="1:15" ht="18" hidden="1">
      <c r="A1633" s="112">
        <v>20180500086</v>
      </c>
      <c r="B1633" s="113">
        <f>VLOOKUP(A:A,[2]振替CD変換!B:C,2,FALSE)</f>
        <v>20180500086</v>
      </c>
      <c r="C1633" s="112" t="s">
        <v>1946</v>
      </c>
      <c r="D1633" s="112" t="s">
        <v>1972</v>
      </c>
      <c r="E1633" s="112" t="s">
        <v>882</v>
      </c>
      <c r="F1633" s="112" t="s">
        <v>934</v>
      </c>
      <c r="G1633" s="114">
        <v>4144</v>
      </c>
      <c r="H1633" s="94" t="s">
        <v>905</v>
      </c>
      <c r="I1633" s="94">
        <v>52</v>
      </c>
      <c r="J1633" s="94" t="s">
        <v>889</v>
      </c>
      <c r="K1633" s="94" t="s">
        <v>889</v>
      </c>
      <c r="L1633" s="94">
        <f>VLOOKUP(A:A,[2]資材単価マスタ202505!C:F,4,FALSE)</f>
        <v>35.07</v>
      </c>
      <c r="M1633" s="115">
        <f t="shared" si="25"/>
        <v>145330.07999999999</v>
      </c>
      <c r="O1633" s="120"/>
    </row>
    <row r="1634" spans="1:15" ht="18" hidden="1">
      <c r="A1634" s="112">
        <v>20180700070</v>
      </c>
      <c r="B1634" s="113">
        <f>VLOOKUP(A:A,[2]振替CD変換!B:C,2,FALSE)</f>
        <v>20180700070</v>
      </c>
      <c r="C1634" s="112" t="s">
        <v>1946</v>
      </c>
      <c r="D1634" s="112" t="s">
        <v>1973</v>
      </c>
      <c r="E1634" s="112" t="s">
        <v>882</v>
      </c>
      <c r="F1634" s="112" t="s">
        <v>934</v>
      </c>
      <c r="G1634" s="114">
        <v>26</v>
      </c>
      <c r="H1634" s="94" t="s">
        <v>905</v>
      </c>
      <c r="I1634" s="94">
        <v>52</v>
      </c>
      <c r="J1634" s="94" t="s">
        <v>889</v>
      </c>
      <c r="K1634" s="94" t="s">
        <v>889</v>
      </c>
      <c r="L1634" s="94">
        <f>VLOOKUP(A:A,[2]資材単価マスタ202505!C:F,4,FALSE)</f>
        <v>51.2</v>
      </c>
      <c r="M1634" s="115">
        <f t="shared" si="25"/>
        <v>1331.2</v>
      </c>
      <c r="O1634" s="120"/>
    </row>
    <row r="1635" spans="1:15" ht="18" hidden="1">
      <c r="A1635" s="112">
        <v>20181100050</v>
      </c>
      <c r="B1635" s="113">
        <f>VLOOKUP(A:A,[2]振替CD変換!B:C,2,FALSE)</f>
        <v>20181100050</v>
      </c>
      <c r="C1635" s="112" t="s">
        <v>1946</v>
      </c>
      <c r="D1635" s="112" t="s">
        <v>1974</v>
      </c>
      <c r="E1635" s="112" t="s">
        <v>882</v>
      </c>
      <c r="F1635" s="112" t="s">
        <v>934</v>
      </c>
      <c r="G1635" s="114">
        <v>792</v>
      </c>
      <c r="H1635" s="94" t="s">
        <v>905</v>
      </c>
      <c r="I1635" s="94">
        <v>52</v>
      </c>
      <c r="J1635" s="94" t="s">
        <v>889</v>
      </c>
      <c r="K1635" s="94" t="s">
        <v>889</v>
      </c>
      <c r="L1635" s="94">
        <f>VLOOKUP(A:A,[2]資材単価マスタ202505!C:F,4,FALSE)</f>
        <v>57</v>
      </c>
      <c r="M1635" s="115">
        <f t="shared" si="25"/>
        <v>45144</v>
      </c>
      <c r="O1635" s="120"/>
    </row>
    <row r="1636" spans="1:15" ht="18" hidden="1">
      <c r="A1636" s="112">
        <v>20181100052</v>
      </c>
      <c r="B1636" s="113">
        <f>VLOOKUP(A:A,[2]振替CD変換!B:C,2,FALSE)</f>
        <v>20181100052</v>
      </c>
      <c r="C1636" s="112" t="s">
        <v>1946</v>
      </c>
      <c r="D1636" s="112" t="s">
        <v>1975</v>
      </c>
      <c r="E1636" s="112" t="s">
        <v>882</v>
      </c>
      <c r="F1636" s="112" t="s">
        <v>934</v>
      </c>
      <c r="G1636" s="114">
        <v>609</v>
      </c>
      <c r="H1636" s="94" t="s">
        <v>905</v>
      </c>
      <c r="I1636" s="94">
        <v>52</v>
      </c>
      <c r="J1636" s="94" t="s">
        <v>889</v>
      </c>
      <c r="K1636" s="94" t="s">
        <v>889</v>
      </c>
      <c r="L1636" s="94">
        <f>VLOOKUP(A:A,[2]資材単価マスタ202505!C:F,4,FALSE)</f>
        <v>59.8</v>
      </c>
      <c r="M1636" s="115">
        <f t="shared" si="25"/>
        <v>36418.199999999997</v>
      </c>
      <c r="O1636" s="120"/>
    </row>
    <row r="1637" spans="1:15" ht="18" hidden="1">
      <c r="A1637" s="112">
        <v>20190700002</v>
      </c>
      <c r="B1637" s="113">
        <f>VLOOKUP(A:A,[2]振替CD変換!B:C,2,FALSE)</f>
        <v>20190700002</v>
      </c>
      <c r="C1637" s="112" t="s">
        <v>1946</v>
      </c>
      <c r="D1637" s="112" t="s">
        <v>1976</v>
      </c>
      <c r="E1637" s="112" t="s">
        <v>882</v>
      </c>
      <c r="F1637" s="112" t="s">
        <v>934</v>
      </c>
      <c r="G1637" s="114">
        <v>230</v>
      </c>
      <c r="H1637" s="94" t="s">
        <v>905</v>
      </c>
      <c r="I1637" s="94">
        <v>52</v>
      </c>
      <c r="J1637" s="94" t="s">
        <v>889</v>
      </c>
      <c r="K1637" s="94" t="s">
        <v>889</v>
      </c>
      <c r="L1637" s="94">
        <f>VLOOKUP(A:A,[2]資材単価マスタ202505!C:F,4,FALSE)</f>
        <v>571</v>
      </c>
      <c r="M1637" s="115">
        <f t="shared" si="25"/>
        <v>131330</v>
      </c>
      <c r="O1637" s="120"/>
    </row>
    <row r="1638" spans="1:15" ht="18" hidden="1">
      <c r="A1638" s="112">
        <v>20190700003</v>
      </c>
      <c r="B1638" s="113">
        <f>VLOOKUP(A:A,[2]振替CD変換!B:C,2,FALSE)</f>
        <v>20190700003</v>
      </c>
      <c r="C1638" s="112" t="s">
        <v>1946</v>
      </c>
      <c r="D1638" s="112" t="s">
        <v>1977</v>
      </c>
      <c r="E1638" s="112" t="s">
        <v>882</v>
      </c>
      <c r="F1638" s="112" t="s">
        <v>934</v>
      </c>
      <c r="G1638" s="114">
        <v>1382</v>
      </c>
      <c r="H1638" s="94" t="s">
        <v>905</v>
      </c>
      <c r="I1638" s="94">
        <v>52</v>
      </c>
      <c r="J1638" s="94" t="s">
        <v>889</v>
      </c>
      <c r="K1638" s="94" t="s">
        <v>889</v>
      </c>
      <c r="L1638" s="94">
        <f>VLOOKUP(A:A,[2]資材単価マスタ202505!C:F,4,FALSE)</f>
        <v>228.00693196405649</v>
      </c>
      <c r="M1638" s="115">
        <f t="shared" si="25"/>
        <v>315105.57997432607</v>
      </c>
      <c r="O1638" s="120"/>
    </row>
    <row r="1639" spans="1:15" ht="18" hidden="1">
      <c r="A1639" s="112">
        <v>20190700010</v>
      </c>
      <c r="B1639" s="113">
        <f>VLOOKUP(A:A,[2]振替CD変換!B:C,2,FALSE)</f>
        <v>20190700010</v>
      </c>
      <c r="C1639" s="112" t="s">
        <v>1946</v>
      </c>
      <c r="D1639" s="112" t="s">
        <v>1978</v>
      </c>
      <c r="E1639" s="112" t="s">
        <v>882</v>
      </c>
      <c r="F1639" s="112" t="s">
        <v>934</v>
      </c>
      <c r="G1639" s="114">
        <v>500</v>
      </c>
      <c r="H1639" s="94" t="s">
        <v>905</v>
      </c>
      <c r="I1639" s="94">
        <v>52</v>
      </c>
      <c r="J1639" s="94" t="s">
        <v>889</v>
      </c>
      <c r="K1639" s="94" t="s">
        <v>889</v>
      </c>
      <c r="L1639" s="94">
        <f>VLOOKUP(A:A,[2]資材単価マスタ202505!C:F,4,FALSE)</f>
        <v>125</v>
      </c>
      <c r="M1639" s="115">
        <f t="shared" si="25"/>
        <v>62500</v>
      </c>
      <c r="O1639" s="120"/>
    </row>
    <row r="1640" spans="1:15" ht="18" hidden="1">
      <c r="A1640" s="112">
        <v>20190700012</v>
      </c>
      <c r="B1640" s="113">
        <f>VLOOKUP(A:A,[2]振替CD変換!B:C,2,FALSE)</f>
        <v>20190700012</v>
      </c>
      <c r="C1640" s="112" t="s">
        <v>1946</v>
      </c>
      <c r="D1640" s="112" t="s">
        <v>1979</v>
      </c>
      <c r="E1640" s="112" t="s">
        <v>882</v>
      </c>
      <c r="F1640" s="112" t="s">
        <v>934</v>
      </c>
      <c r="G1640" s="114">
        <v>140088</v>
      </c>
      <c r="H1640" s="94" t="s">
        <v>905</v>
      </c>
      <c r="I1640" s="94">
        <v>52</v>
      </c>
      <c r="J1640" s="94" t="s">
        <v>889</v>
      </c>
      <c r="K1640" s="94" t="s">
        <v>889</v>
      </c>
      <c r="L1640" s="94">
        <f>VLOOKUP(A:A,[2]資材単価マスタ202505!C:F,4,FALSE)</f>
        <v>14.079168929929386</v>
      </c>
      <c r="M1640" s="115">
        <f t="shared" si="25"/>
        <v>1972322.6170559479</v>
      </c>
      <c r="O1640" s="120"/>
    </row>
    <row r="1641" spans="1:15" ht="18" hidden="1">
      <c r="A1641" s="112">
        <v>20190700033</v>
      </c>
      <c r="B1641" s="113">
        <f>VLOOKUP(A:A,[2]振替CD変換!B:C,2,FALSE)</f>
        <v>20190700033</v>
      </c>
      <c r="C1641" s="112" t="s">
        <v>1946</v>
      </c>
      <c r="D1641" s="112" t="s">
        <v>1980</v>
      </c>
      <c r="E1641" s="112" t="s">
        <v>882</v>
      </c>
      <c r="F1641" s="112" t="s">
        <v>934</v>
      </c>
      <c r="G1641" s="114">
        <v>394</v>
      </c>
      <c r="H1641" s="94" t="s">
        <v>905</v>
      </c>
      <c r="I1641" s="94">
        <v>52</v>
      </c>
      <c r="J1641" s="94" t="s">
        <v>889</v>
      </c>
      <c r="K1641" s="94" t="s">
        <v>889</v>
      </c>
      <c r="L1641" s="94">
        <f>VLOOKUP(A:A,[2]資材単価マスタ202505!C:F,4,FALSE)</f>
        <v>9.7789473684210524</v>
      </c>
      <c r="M1641" s="115">
        <f t="shared" si="25"/>
        <v>3852.9052631578948</v>
      </c>
      <c r="O1641" s="120"/>
    </row>
    <row r="1642" spans="1:15" ht="18" hidden="1">
      <c r="A1642" s="112">
        <v>20190700049</v>
      </c>
      <c r="B1642" s="113">
        <f>VLOOKUP(A:A,[2]振替CD変換!B:C,2,FALSE)</f>
        <v>20190700049</v>
      </c>
      <c r="C1642" s="112" t="s">
        <v>1946</v>
      </c>
      <c r="D1642" s="112" t="s">
        <v>1981</v>
      </c>
      <c r="E1642" s="112" t="s">
        <v>882</v>
      </c>
      <c r="F1642" s="112" t="s">
        <v>934</v>
      </c>
      <c r="G1642" s="114">
        <v>2144</v>
      </c>
      <c r="H1642" s="94" t="s">
        <v>905</v>
      </c>
      <c r="I1642" s="94">
        <v>52</v>
      </c>
      <c r="J1642" s="94" t="s">
        <v>889</v>
      </c>
      <c r="K1642" s="94" t="s">
        <v>889</v>
      </c>
      <c r="L1642" s="94">
        <f>VLOOKUP(A:A,[2]資材単価マスタ202505!C:F,4,FALSE)</f>
        <v>7.0857142857142854</v>
      </c>
      <c r="M1642" s="115">
        <f t="shared" si="25"/>
        <v>15191.771428571428</v>
      </c>
      <c r="O1642" s="120"/>
    </row>
    <row r="1643" spans="1:15" ht="18" hidden="1">
      <c r="A1643" s="112">
        <v>20190800032</v>
      </c>
      <c r="B1643" s="113">
        <f>VLOOKUP(A:A,[2]振替CD変換!B:C,2,FALSE)</f>
        <v>20190800032</v>
      </c>
      <c r="C1643" s="112" t="s">
        <v>1946</v>
      </c>
      <c r="D1643" s="112" t="s">
        <v>1982</v>
      </c>
      <c r="E1643" s="112" t="s">
        <v>882</v>
      </c>
      <c r="F1643" s="112" t="s">
        <v>934</v>
      </c>
      <c r="G1643" s="114">
        <v>371</v>
      </c>
      <c r="H1643" s="94" t="s">
        <v>905</v>
      </c>
      <c r="I1643" s="94">
        <v>52</v>
      </c>
      <c r="J1643" s="94" t="s">
        <v>889</v>
      </c>
      <c r="K1643" s="94" t="s">
        <v>889</v>
      </c>
      <c r="L1643" s="94">
        <f>VLOOKUP(A:A,[2]資材単価マスタ202505!C:F,4,FALSE)</f>
        <v>11</v>
      </c>
      <c r="M1643" s="115">
        <f t="shared" si="25"/>
        <v>4081</v>
      </c>
      <c r="O1643" s="120"/>
    </row>
    <row r="1644" spans="1:15" ht="18" hidden="1">
      <c r="A1644" s="112">
        <v>20190800034</v>
      </c>
      <c r="B1644" s="113">
        <f>VLOOKUP(A:A,[2]振替CD変換!B:C,2,FALSE)</f>
        <v>20190800034</v>
      </c>
      <c r="C1644" s="112" t="s">
        <v>1946</v>
      </c>
      <c r="D1644" s="112" t="s">
        <v>1983</v>
      </c>
      <c r="E1644" s="112" t="s">
        <v>882</v>
      </c>
      <c r="F1644" s="112" t="s">
        <v>934</v>
      </c>
      <c r="G1644" s="114">
        <v>703</v>
      </c>
      <c r="H1644" s="94" t="s">
        <v>905</v>
      </c>
      <c r="I1644" s="94">
        <v>52</v>
      </c>
      <c r="J1644" s="94" t="s">
        <v>889</v>
      </c>
      <c r="K1644" s="94" t="s">
        <v>889</v>
      </c>
      <c r="L1644" s="94">
        <f>VLOOKUP(A:A,[2]資材単価マスタ202505!C:F,4,FALSE)</f>
        <v>80</v>
      </c>
      <c r="M1644" s="115">
        <f t="shared" si="25"/>
        <v>56240</v>
      </c>
      <c r="O1644" s="120"/>
    </row>
    <row r="1645" spans="1:15" ht="18" hidden="1">
      <c r="A1645" s="112">
        <v>20190800047</v>
      </c>
      <c r="B1645" s="113">
        <f>VLOOKUP(A:A,[2]振替CD変換!B:C,2,FALSE)</f>
        <v>20190800047</v>
      </c>
      <c r="C1645" s="112" t="s">
        <v>1946</v>
      </c>
      <c r="D1645" s="112" t="s">
        <v>1984</v>
      </c>
      <c r="E1645" s="112" t="s">
        <v>882</v>
      </c>
      <c r="F1645" s="112" t="s">
        <v>934</v>
      </c>
      <c r="G1645" s="114">
        <v>228</v>
      </c>
      <c r="H1645" s="94" t="s">
        <v>905</v>
      </c>
      <c r="I1645" s="94">
        <v>52</v>
      </c>
      <c r="J1645" s="94" t="s">
        <v>889</v>
      </c>
      <c r="K1645" s="94" t="s">
        <v>889</v>
      </c>
      <c r="L1645" s="94">
        <f>VLOOKUP(A:A,[2]資材単価マスタ202505!C:F,4,FALSE)</f>
        <v>11</v>
      </c>
      <c r="M1645" s="115">
        <f t="shared" si="25"/>
        <v>2508</v>
      </c>
      <c r="O1645" s="120"/>
    </row>
    <row r="1646" spans="1:15" ht="18" hidden="1">
      <c r="A1646" s="112">
        <v>20190800048</v>
      </c>
      <c r="B1646" s="113">
        <f>VLOOKUP(A:A,[2]振替CD変換!B:C,2,FALSE)</f>
        <v>20190800048</v>
      </c>
      <c r="C1646" s="112" t="s">
        <v>1946</v>
      </c>
      <c r="D1646" s="112" t="s">
        <v>1985</v>
      </c>
      <c r="E1646" s="112" t="s">
        <v>1739</v>
      </c>
      <c r="F1646" s="112" t="s">
        <v>927</v>
      </c>
      <c r="G1646" s="114">
        <v>170</v>
      </c>
      <c r="H1646" s="94" t="s">
        <v>905</v>
      </c>
      <c r="I1646" s="94">
        <v>52</v>
      </c>
      <c r="J1646" s="94" t="s">
        <v>889</v>
      </c>
      <c r="K1646" s="94" t="s">
        <v>889</v>
      </c>
      <c r="L1646" s="94">
        <f>VLOOKUP(A:A,[2]資材単価マスタ202505!C:F,4,FALSE)</f>
        <v>140</v>
      </c>
      <c r="M1646" s="115">
        <f t="shared" si="25"/>
        <v>23800</v>
      </c>
      <c r="O1646" s="120"/>
    </row>
    <row r="1647" spans="1:15" ht="18" hidden="1">
      <c r="A1647" s="112">
        <v>20190800049</v>
      </c>
      <c r="B1647" s="113">
        <f>VLOOKUP(A:A,[2]振替CD変換!B:C,2,FALSE)</f>
        <v>20190800049</v>
      </c>
      <c r="C1647" s="112" t="s">
        <v>1946</v>
      </c>
      <c r="D1647" s="112" t="s">
        <v>1986</v>
      </c>
      <c r="E1647" s="112" t="s">
        <v>882</v>
      </c>
      <c r="F1647" s="112" t="s">
        <v>934</v>
      </c>
      <c r="G1647" s="114">
        <v>175</v>
      </c>
      <c r="H1647" s="94" t="s">
        <v>905</v>
      </c>
      <c r="I1647" s="94">
        <v>52</v>
      </c>
      <c r="J1647" s="94" t="s">
        <v>889</v>
      </c>
      <c r="K1647" s="94" t="s">
        <v>889</v>
      </c>
      <c r="L1647" s="94">
        <f>VLOOKUP(A:A,[2]資材単価マスタ202505!C:F,4,FALSE)</f>
        <v>83</v>
      </c>
      <c r="M1647" s="115">
        <f t="shared" si="25"/>
        <v>14525</v>
      </c>
      <c r="O1647" s="120"/>
    </row>
    <row r="1648" spans="1:15" ht="18" hidden="1">
      <c r="A1648" s="112">
        <v>20190900001</v>
      </c>
      <c r="B1648" s="113">
        <f>VLOOKUP(A:A,[2]振替CD変換!B:C,2,FALSE)</f>
        <v>20190900001</v>
      </c>
      <c r="C1648" s="112" t="s">
        <v>1946</v>
      </c>
      <c r="D1648" s="112" t="s">
        <v>1987</v>
      </c>
      <c r="E1648" s="112" t="s">
        <v>882</v>
      </c>
      <c r="F1648" s="112" t="s">
        <v>934</v>
      </c>
      <c r="G1648" s="114">
        <v>1227</v>
      </c>
      <c r="H1648" s="94" t="s">
        <v>905</v>
      </c>
      <c r="I1648" s="94">
        <v>52</v>
      </c>
      <c r="J1648" s="94" t="s">
        <v>889</v>
      </c>
      <c r="K1648" s="94" t="s">
        <v>889</v>
      </c>
      <c r="L1648" s="94">
        <f>VLOOKUP(A:A,[2]資材単価マスタ202505!C:F,4,FALSE)</f>
        <v>86</v>
      </c>
      <c r="M1648" s="115">
        <f t="shared" si="25"/>
        <v>105522</v>
      </c>
      <c r="O1648" s="120"/>
    </row>
    <row r="1649" spans="1:15" ht="18" hidden="1">
      <c r="A1649" s="112">
        <v>20190900003</v>
      </c>
      <c r="B1649" s="113">
        <f>VLOOKUP(A:A,[2]振替CD変換!B:C,2,FALSE)</f>
        <v>20190900003</v>
      </c>
      <c r="C1649" s="112" t="s">
        <v>1946</v>
      </c>
      <c r="D1649" s="112" t="s">
        <v>1988</v>
      </c>
      <c r="E1649" s="112" t="s">
        <v>882</v>
      </c>
      <c r="F1649" s="112" t="s">
        <v>934</v>
      </c>
      <c r="G1649" s="114">
        <v>580</v>
      </c>
      <c r="H1649" s="94" t="s">
        <v>905</v>
      </c>
      <c r="I1649" s="94">
        <v>52</v>
      </c>
      <c r="J1649" s="94" t="s">
        <v>889</v>
      </c>
      <c r="K1649" s="94" t="s">
        <v>889</v>
      </c>
      <c r="L1649" s="94">
        <f>VLOOKUP(A:A,[2]資材単価マスタ202505!C:F,4,FALSE)</f>
        <v>55</v>
      </c>
      <c r="M1649" s="115">
        <f t="shared" si="25"/>
        <v>31900</v>
      </c>
      <c r="O1649" s="120"/>
    </row>
    <row r="1650" spans="1:15" ht="18" hidden="1">
      <c r="A1650" s="112">
        <v>20190900004</v>
      </c>
      <c r="B1650" s="113">
        <f>VLOOKUP(A:A,[2]振替CD変換!B:C,2,FALSE)</f>
        <v>20190900004</v>
      </c>
      <c r="C1650" s="112" t="s">
        <v>1946</v>
      </c>
      <c r="D1650" s="112" t="s">
        <v>1989</v>
      </c>
      <c r="E1650" s="112" t="s">
        <v>882</v>
      </c>
      <c r="F1650" s="112" t="s">
        <v>934</v>
      </c>
      <c r="G1650" s="114">
        <v>107</v>
      </c>
      <c r="H1650" s="94" t="s">
        <v>905</v>
      </c>
      <c r="I1650" s="94">
        <v>52</v>
      </c>
      <c r="J1650" s="94" t="s">
        <v>889</v>
      </c>
      <c r="K1650" s="94" t="s">
        <v>889</v>
      </c>
      <c r="L1650" s="94">
        <f>VLOOKUP(A:A,[2]資材単価マスタ202505!C:F,4,FALSE)</f>
        <v>1300</v>
      </c>
      <c r="M1650" s="115">
        <f t="shared" si="25"/>
        <v>139100</v>
      </c>
      <c r="O1650" s="120"/>
    </row>
    <row r="1651" spans="1:15" ht="18" hidden="1">
      <c r="A1651" s="112">
        <v>20190900065</v>
      </c>
      <c r="B1651" s="113">
        <f>VLOOKUP(A:A,[2]振替CD変換!B:C,2,FALSE)</f>
        <v>20190900065</v>
      </c>
      <c r="C1651" s="112" t="s">
        <v>1946</v>
      </c>
      <c r="D1651" s="112" t="s">
        <v>1990</v>
      </c>
      <c r="E1651" s="112" t="s">
        <v>882</v>
      </c>
      <c r="F1651" s="112" t="s">
        <v>934</v>
      </c>
      <c r="G1651" s="114">
        <v>224</v>
      </c>
      <c r="H1651" s="94" t="s">
        <v>905</v>
      </c>
      <c r="I1651" s="94">
        <v>52</v>
      </c>
      <c r="J1651" s="94" t="s">
        <v>889</v>
      </c>
      <c r="K1651" s="94" t="s">
        <v>889</v>
      </c>
      <c r="L1651" s="94">
        <f>VLOOKUP(A:A,[2]資材単価マスタ202505!C:F,4,FALSE)</f>
        <v>13.5</v>
      </c>
      <c r="M1651" s="115">
        <f t="shared" si="25"/>
        <v>3024</v>
      </c>
      <c r="O1651" s="120"/>
    </row>
    <row r="1652" spans="1:15" ht="18" hidden="1">
      <c r="A1652" s="112">
        <v>20191000001</v>
      </c>
      <c r="B1652" s="113">
        <f>VLOOKUP(A:A,[2]振替CD変換!B:C,2,FALSE)</f>
        <v>20191000001</v>
      </c>
      <c r="C1652" s="112" t="s">
        <v>1946</v>
      </c>
      <c r="D1652" s="112" t="s">
        <v>1991</v>
      </c>
      <c r="E1652" s="112" t="s">
        <v>1814</v>
      </c>
      <c r="F1652" s="112" t="s">
        <v>934</v>
      </c>
      <c r="G1652" s="114">
        <v>1930</v>
      </c>
      <c r="H1652" s="94" t="s">
        <v>905</v>
      </c>
      <c r="I1652" s="94">
        <v>52</v>
      </c>
      <c r="J1652" s="94" t="s">
        <v>889</v>
      </c>
      <c r="K1652" s="94" t="s">
        <v>889</v>
      </c>
      <c r="L1652" s="94">
        <f>VLOOKUP(A:A,[2]資材単価マスタ202505!C:F,4,FALSE)</f>
        <v>110</v>
      </c>
      <c r="M1652" s="115">
        <f t="shared" si="25"/>
        <v>212300</v>
      </c>
      <c r="O1652" s="120"/>
    </row>
    <row r="1653" spans="1:15" ht="18" hidden="1">
      <c r="A1653" s="112">
        <v>20191000004</v>
      </c>
      <c r="B1653" s="113">
        <f>VLOOKUP(A:A,[2]振替CD変換!B:C,2,FALSE)</f>
        <v>20191000004</v>
      </c>
      <c r="C1653" s="112" t="s">
        <v>1946</v>
      </c>
      <c r="D1653" s="112" t="s">
        <v>1992</v>
      </c>
      <c r="E1653" s="112" t="s">
        <v>882</v>
      </c>
      <c r="F1653" s="112" t="s">
        <v>934</v>
      </c>
      <c r="G1653" s="114">
        <v>14</v>
      </c>
      <c r="H1653" s="94" t="s">
        <v>905</v>
      </c>
      <c r="I1653" s="94">
        <v>52</v>
      </c>
      <c r="J1653" s="94" t="s">
        <v>889</v>
      </c>
      <c r="K1653" s="94" t="s">
        <v>889</v>
      </c>
      <c r="L1653" s="94">
        <f>VLOOKUP(A:A,[2]資材単価マスタ202505!C:F,4,FALSE)</f>
        <v>91.877469367341831</v>
      </c>
      <c r="M1653" s="115">
        <f t="shared" si="25"/>
        <v>1286.2845711427856</v>
      </c>
      <c r="O1653" s="120"/>
    </row>
    <row r="1654" spans="1:15" ht="18" hidden="1">
      <c r="A1654" s="112">
        <v>20191000066</v>
      </c>
      <c r="B1654" s="113">
        <f>VLOOKUP(A:A,[2]振替CD変換!B:C,2,FALSE)</f>
        <v>20191000066</v>
      </c>
      <c r="C1654" s="112" t="s">
        <v>1946</v>
      </c>
      <c r="D1654" s="112" t="s">
        <v>1993</v>
      </c>
      <c r="E1654" s="112" t="s">
        <v>882</v>
      </c>
      <c r="F1654" s="112" t="s">
        <v>934</v>
      </c>
      <c r="G1654" s="114">
        <v>216</v>
      </c>
      <c r="H1654" s="94" t="s">
        <v>905</v>
      </c>
      <c r="I1654" s="94">
        <v>52</v>
      </c>
      <c r="J1654" s="94" t="s">
        <v>889</v>
      </c>
      <c r="K1654" s="94" t="s">
        <v>889</v>
      </c>
      <c r="L1654" s="94">
        <f>VLOOKUP(A:A,[2]資材単価マスタ202505!C:F,4,FALSE)</f>
        <v>269</v>
      </c>
      <c r="M1654" s="115">
        <f t="shared" si="25"/>
        <v>58104</v>
      </c>
      <c r="O1654" s="120"/>
    </row>
    <row r="1655" spans="1:15" ht="18" hidden="1">
      <c r="A1655" s="112">
        <v>20191100110</v>
      </c>
      <c r="B1655" s="113">
        <f>VLOOKUP(A:A,[2]振替CD変換!B:C,2,FALSE)</f>
        <v>20191100110</v>
      </c>
      <c r="C1655" s="112" t="s">
        <v>1946</v>
      </c>
      <c r="D1655" s="112" t="s">
        <v>1994</v>
      </c>
      <c r="E1655" s="112" t="s">
        <v>882</v>
      </c>
      <c r="F1655" s="112" t="s">
        <v>934</v>
      </c>
      <c r="G1655" s="114">
        <v>505</v>
      </c>
      <c r="H1655" s="94" t="s">
        <v>905</v>
      </c>
      <c r="I1655" s="94">
        <v>52</v>
      </c>
      <c r="J1655" s="94" t="s">
        <v>889</v>
      </c>
      <c r="K1655" s="94" t="s">
        <v>889</v>
      </c>
      <c r="L1655" s="94">
        <f>VLOOKUP(A:A,[2]資材単価マスタ202505!C:F,4,FALSE)</f>
        <v>198</v>
      </c>
      <c r="M1655" s="115">
        <f t="shared" si="25"/>
        <v>99990</v>
      </c>
      <c r="O1655" s="120"/>
    </row>
    <row r="1656" spans="1:15" ht="18" hidden="1">
      <c r="A1656" s="112">
        <v>20191100112</v>
      </c>
      <c r="B1656" s="113">
        <f>VLOOKUP(A:A,[2]振替CD変換!B:C,2,FALSE)</f>
        <v>20191100112</v>
      </c>
      <c r="C1656" s="112" t="s">
        <v>1946</v>
      </c>
      <c r="D1656" s="112" t="s">
        <v>1995</v>
      </c>
      <c r="E1656" s="112" t="s">
        <v>882</v>
      </c>
      <c r="F1656" s="112" t="s">
        <v>934</v>
      </c>
      <c r="G1656" s="114">
        <v>95</v>
      </c>
      <c r="H1656" s="94" t="s">
        <v>905</v>
      </c>
      <c r="I1656" s="94">
        <v>52</v>
      </c>
      <c r="J1656" s="94" t="s">
        <v>889</v>
      </c>
      <c r="K1656" s="94" t="s">
        <v>889</v>
      </c>
      <c r="L1656" s="94">
        <f>VLOOKUP(A:A,[2]資材単価マスタ202505!C:F,4,FALSE)</f>
        <v>102</v>
      </c>
      <c r="M1656" s="115">
        <f t="shared" si="25"/>
        <v>9690</v>
      </c>
      <c r="O1656" s="120"/>
    </row>
    <row r="1657" spans="1:15" ht="18" hidden="1">
      <c r="A1657" s="112">
        <v>20191100117</v>
      </c>
      <c r="B1657" s="113">
        <f>VLOOKUP(A:A,[2]振替CD変換!B:C,2,FALSE)</f>
        <v>20191100117</v>
      </c>
      <c r="C1657" s="112" t="s">
        <v>1946</v>
      </c>
      <c r="D1657" s="112" t="s">
        <v>1996</v>
      </c>
      <c r="E1657" s="112" t="s">
        <v>882</v>
      </c>
      <c r="F1657" s="112" t="s">
        <v>934</v>
      </c>
      <c r="G1657" s="114">
        <v>24805</v>
      </c>
      <c r="H1657" s="94" t="s">
        <v>905</v>
      </c>
      <c r="I1657" s="94">
        <v>52</v>
      </c>
      <c r="J1657" s="94" t="s">
        <v>889</v>
      </c>
      <c r="K1657" s="94" t="s">
        <v>889</v>
      </c>
      <c r="L1657" s="94">
        <f>VLOOKUP(A:A,[2]資材単価マスタ202505!C:F,4,FALSE)</f>
        <v>9.8000000000000007</v>
      </c>
      <c r="M1657" s="115">
        <f t="shared" si="25"/>
        <v>243089.00000000003</v>
      </c>
      <c r="O1657" s="120"/>
    </row>
    <row r="1658" spans="1:15" ht="18" hidden="1">
      <c r="A1658" s="112">
        <v>20191100119</v>
      </c>
      <c r="B1658" s="113">
        <f>VLOOKUP(A:A,[2]振替CD変換!B:C,2,FALSE)</f>
        <v>20191100119</v>
      </c>
      <c r="C1658" s="112" t="s">
        <v>1946</v>
      </c>
      <c r="D1658" s="112" t="s">
        <v>1997</v>
      </c>
      <c r="E1658" s="112" t="s">
        <v>882</v>
      </c>
      <c r="F1658" s="112" t="s">
        <v>900</v>
      </c>
      <c r="G1658" s="114">
        <v>449</v>
      </c>
      <c r="H1658" s="94" t="s">
        <v>905</v>
      </c>
      <c r="I1658" s="94">
        <v>52</v>
      </c>
      <c r="J1658" s="94" t="s">
        <v>889</v>
      </c>
      <c r="K1658" s="94" t="s">
        <v>889</v>
      </c>
      <c r="L1658" s="94">
        <f>VLOOKUP(A:A,[2]資材単価マスタ202505!C:F,4,FALSE)</f>
        <v>450</v>
      </c>
      <c r="M1658" s="115">
        <f t="shared" si="25"/>
        <v>202050</v>
      </c>
      <c r="O1658" s="120"/>
    </row>
    <row r="1659" spans="1:15" ht="18" hidden="1">
      <c r="A1659" s="112">
        <v>20191200024</v>
      </c>
      <c r="B1659" s="113">
        <f>VLOOKUP(A:A,[2]振替CD変換!B:C,2,FALSE)</f>
        <v>20191200024</v>
      </c>
      <c r="C1659" s="112" t="s">
        <v>1946</v>
      </c>
      <c r="D1659" s="112" t="s">
        <v>1998</v>
      </c>
      <c r="E1659" s="112" t="s">
        <v>1652</v>
      </c>
      <c r="F1659" s="112" t="s">
        <v>934</v>
      </c>
      <c r="G1659" s="114">
        <v>988</v>
      </c>
      <c r="H1659" s="94" t="s">
        <v>905</v>
      </c>
      <c r="I1659" s="94">
        <v>52</v>
      </c>
      <c r="J1659" s="94" t="s">
        <v>889</v>
      </c>
      <c r="K1659" s="94" t="s">
        <v>889</v>
      </c>
      <c r="L1659" s="94">
        <f>VLOOKUP(A:A,[2]資材単価マスタ202505!C:F,4,FALSE)</f>
        <v>67.329451540195336</v>
      </c>
      <c r="M1659" s="115">
        <f t="shared" si="25"/>
        <v>66521.498121712997</v>
      </c>
      <c r="O1659" s="120"/>
    </row>
    <row r="1660" spans="1:15" ht="18" hidden="1">
      <c r="A1660" s="112">
        <v>20191200025</v>
      </c>
      <c r="B1660" s="113">
        <f>VLOOKUP(A:A,[2]振替CD変換!B:C,2,FALSE)</f>
        <v>20191200025</v>
      </c>
      <c r="C1660" s="112" t="s">
        <v>1946</v>
      </c>
      <c r="D1660" s="112" t="s">
        <v>1999</v>
      </c>
      <c r="E1660" s="112" t="s">
        <v>882</v>
      </c>
      <c r="F1660" s="112" t="s">
        <v>934</v>
      </c>
      <c r="G1660" s="114">
        <v>584</v>
      </c>
      <c r="H1660" s="94" t="s">
        <v>905</v>
      </c>
      <c r="I1660" s="94">
        <v>52</v>
      </c>
      <c r="J1660" s="94" t="s">
        <v>889</v>
      </c>
      <c r="K1660" s="94" t="s">
        <v>889</v>
      </c>
      <c r="L1660" s="94">
        <f>VLOOKUP(A:A,[2]資材単価マスタ202505!C:F,4,FALSE)</f>
        <v>9.8000000000000007</v>
      </c>
      <c r="M1660" s="115">
        <f t="shared" si="25"/>
        <v>5723.2000000000007</v>
      </c>
      <c r="O1660" s="120"/>
    </row>
    <row r="1661" spans="1:15" ht="18" hidden="1">
      <c r="A1661" s="112">
        <v>20191200026</v>
      </c>
      <c r="B1661" s="113">
        <f>VLOOKUP(A:A,[2]振替CD変換!B:C,2,FALSE)</f>
        <v>20191200026</v>
      </c>
      <c r="C1661" s="112" t="s">
        <v>1946</v>
      </c>
      <c r="D1661" s="112" t="s">
        <v>2000</v>
      </c>
      <c r="E1661" s="112" t="s">
        <v>1652</v>
      </c>
      <c r="F1661" s="112" t="s">
        <v>934</v>
      </c>
      <c r="G1661" s="114">
        <v>787</v>
      </c>
      <c r="H1661" s="94" t="s">
        <v>905</v>
      </c>
      <c r="I1661" s="94">
        <v>52</v>
      </c>
      <c r="J1661" s="94" t="s">
        <v>889</v>
      </c>
      <c r="K1661" s="94" t="s">
        <v>889</v>
      </c>
      <c r="L1661" s="94">
        <f>VLOOKUP(A:A,[2]資材単価マスタ202505!C:F,4,FALSE)</f>
        <v>31</v>
      </c>
      <c r="M1661" s="115">
        <f t="shared" si="25"/>
        <v>24397</v>
      </c>
      <c r="O1661" s="120"/>
    </row>
    <row r="1662" spans="1:15" ht="18" hidden="1">
      <c r="A1662" s="112">
        <v>20191200027</v>
      </c>
      <c r="B1662" s="113">
        <f>VLOOKUP(A:A,[2]振替CD変換!B:C,2,FALSE)</f>
        <v>20191200027</v>
      </c>
      <c r="C1662" s="112" t="s">
        <v>1946</v>
      </c>
      <c r="D1662" s="112" t="s">
        <v>2001</v>
      </c>
      <c r="E1662" s="112" t="s">
        <v>882</v>
      </c>
      <c r="F1662" s="112" t="s">
        <v>934</v>
      </c>
      <c r="G1662" s="114">
        <v>1554</v>
      </c>
      <c r="H1662" s="94" t="s">
        <v>905</v>
      </c>
      <c r="I1662" s="94">
        <v>52</v>
      </c>
      <c r="J1662" s="94" t="s">
        <v>889</v>
      </c>
      <c r="K1662" s="94" t="s">
        <v>889</v>
      </c>
      <c r="L1662" s="94">
        <f>VLOOKUP(A:A,[2]資材単価マスタ202505!C:F,4,FALSE)</f>
        <v>130</v>
      </c>
      <c r="M1662" s="115">
        <f t="shared" si="25"/>
        <v>202020</v>
      </c>
      <c r="O1662" s="120"/>
    </row>
    <row r="1663" spans="1:15" ht="18" hidden="1">
      <c r="A1663" s="112">
        <v>20191200028</v>
      </c>
      <c r="B1663" s="113">
        <f>VLOOKUP(A:A,[2]振替CD変換!B:C,2,FALSE)</f>
        <v>20191200028</v>
      </c>
      <c r="C1663" s="112" t="s">
        <v>1946</v>
      </c>
      <c r="D1663" s="112" t="s">
        <v>2002</v>
      </c>
      <c r="E1663" s="112" t="s">
        <v>882</v>
      </c>
      <c r="F1663" s="112" t="s">
        <v>934</v>
      </c>
      <c r="G1663" s="114">
        <v>171</v>
      </c>
      <c r="H1663" s="94" t="s">
        <v>905</v>
      </c>
      <c r="I1663" s="94">
        <v>52</v>
      </c>
      <c r="J1663" s="94" t="s">
        <v>889</v>
      </c>
      <c r="K1663" s="94" t="s">
        <v>889</v>
      </c>
      <c r="L1663" s="94">
        <f>VLOOKUP(A:A,[2]資材単価マスタ202505!C:F,4,FALSE)</f>
        <v>108</v>
      </c>
      <c r="M1663" s="115">
        <f t="shared" si="25"/>
        <v>18468</v>
      </c>
      <c r="O1663" s="120"/>
    </row>
    <row r="1664" spans="1:15" ht="18" hidden="1">
      <c r="A1664" s="112">
        <v>20191200029</v>
      </c>
      <c r="B1664" s="113">
        <f>VLOOKUP(A:A,[2]振替CD変換!B:C,2,FALSE)</f>
        <v>20191200029</v>
      </c>
      <c r="C1664" s="112" t="s">
        <v>1946</v>
      </c>
      <c r="D1664" s="112" t="s">
        <v>2003</v>
      </c>
      <c r="E1664" s="112" t="s">
        <v>882</v>
      </c>
      <c r="F1664" s="112" t="s">
        <v>934</v>
      </c>
      <c r="G1664" s="114">
        <v>982</v>
      </c>
      <c r="H1664" s="94" t="s">
        <v>905</v>
      </c>
      <c r="I1664" s="94">
        <v>52</v>
      </c>
      <c r="J1664" s="94" t="s">
        <v>889</v>
      </c>
      <c r="K1664" s="94" t="s">
        <v>889</v>
      </c>
      <c r="L1664" s="94">
        <f>VLOOKUP(A:A,[2]資材単価マスタ202505!C:F,4,FALSE)</f>
        <v>260.17362270450752</v>
      </c>
      <c r="M1664" s="115">
        <f t="shared" si="25"/>
        <v>255490.49749582639</v>
      </c>
      <c r="O1664" s="120"/>
    </row>
    <row r="1665" spans="1:15" ht="18" hidden="1">
      <c r="A1665" s="112">
        <v>20191200030</v>
      </c>
      <c r="B1665" s="113">
        <f>VLOOKUP(A:A,[2]振替CD変換!B:C,2,FALSE)</f>
        <v>20191200030</v>
      </c>
      <c r="C1665" s="112" t="s">
        <v>1946</v>
      </c>
      <c r="D1665" s="112" t="s">
        <v>2004</v>
      </c>
      <c r="E1665" s="112" t="s">
        <v>882</v>
      </c>
      <c r="F1665" s="112" t="s">
        <v>934</v>
      </c>
      <c r="G1665" s="114">
        <v>134</v>
      </c>
      <c r="H1665" s="94" t="s">
        <v>905</v>
      </c>
      <c r="I1665" s="94">
        <v>52</v>
      </c>
      <c r="J1665" s="94" t="s">
        <v>889</v>
      </c>
      <c r="K1665" s="94" t="s">
        <v>889</v>
      </c>
      <c r="L1665" s="94">
        <f>VLOOKUP(A:A,[2]資材単価マスタ202505!C:F,4,FALSE)</f>
        <v>1449.1958041958042</v>
      </c>
      <c r="M1665" s="115">
        <f t="shared" si="25"/>
        <v>194192.23776223775</v>
      </c>
      <c r="O1665" s="120"/>
    </row>
    <row r="1666" spans="1:15" ht="18" hidden="1">
      <c r="A1666" s="112">
        <v>20191200031</v>
      </c>
      <c r="B1666" s="113">
        <f>VLOOKUP(A:A,[2]振替CD変換!B:C,2,FALSE)</f>
        <v>20191200031</v>
      </c>
      <c r="C1666" s="112" t="s">
        <v>1946</v>
      </c>
      <c r="D1666" s="112" t="s">
        <v>2005</v>
      </c>
      <c r="E1666" s="112" t="s">
        <v>882</v>
      </c>
      <c r="F1666" s="112" t="s">
        <v>934</v>
      </c>
      <c r="G1666" s="114">
        <v>304</v>
      </c>
      <c r="H1666" s="94" t="s">
        <v>905</v>
      </c>
      <c r="I1666" s="94">
        <v>52</v>
      </c>
      <c r="J1666" s="94" t="s">
        <v>889</v>
      </c>
      <c r="K1666" s="94" t="s">
        <v>889</v>
      </c>
      <c r="L1666" s="94">
        <f>VLOOKUP(A:A,[2]資材単価マスタ202505!C:F,4,FALSE)</f>
        <v>465</v>
      </c>
      <c r="M1666" s="115">
        <f t="shared" ref="M1666:M1729" si="26">G1666*L1666</f>
        <v>141360</v>
      </c>
      <c r="O1666" s="120"/>
    </row>
    <row r="1667" spans="1:15" ht="18" hidden="1">
      <c r="A1667" s="112">
        <v>20191200032</v>
      </c>
      <c r="B1667" s="113">
        <f>VLOOKUP(A:A,[2]振替CD変換!B:C,2,FALSE)</f>
        <v>20191200032</v>
      </c>
      <c r="C1667" s="112" t="s">
        <v>1946</v>
      </c>
      <c r="D1667" s="112" t="s">
        <v>2006</v>
      </c>
      <c r="E1667" s="112" t="s">
        <v>882</v>
      </c>
      <c r="F1667" s="112" t="s">
        <v>934</v>
      </c>
      <c r="G1667" s="114">
        <v>398</v>
      </c>
      <c r="H1667" s="94" t="s">
        <v>905</v>
      </c>
      <c r="I1667" s="94">
        <v>52</v>
      </c>
      <c r="J1667" s="94" t="s">
        <v>889</v>
      </c>
      <c r="K1667" s="94" t="s">
        <v>889</v>
      </c>
      <c r="L1667" s="94">
        <f>VLOOKUP(A:A,[2]資材単価マスタ202505!C:F,4,FALSE)</f>
        <v>149</v>
      </c>
      <c r="M1667" s="115">
        <f t="shared" si="26"/>
        <v>59302</v>
      </c>
      <c r="O1667" s="120"/>
    </row>
    <row r="1668" spans="1:15" ht="18" hidden="1">
      <c r="A1668" s="112">
        <v>20191200033</v>
      </c>
      <c r="B1668" s="113">
        <f>VLOOKUP(A:A,[2]振替CD変換!B:C,2,FALSE)</f>
        <v>20191200033</v>
      </c>
      <c r="C1668" s="112" t="s">
        <v>1946</v>
      </c>
      <c r="D1668" s="112" t="s">
        <v>2007</v>
      </c>
      <c r="E1668" s="112" t="s">
        <v>882</v>
      </c>
      <c r="F1668" s="112" t="s">
        <v>934</v>
      </c>
      <c r="G1668" s="114">
        <v>99</v>
      </c>
      <c r="H1668" s="94" t="s">
        <v>905</v>
      </c>
      <c r="I1668" s="94">
        <v>52</v>
      </c>
      <c r="J1668" s="94" t="s">
        <v>889</v>
      </c>
      <c r="K1668" s="94" t="s">
        <v>889</v>
      </c>
      <c r="L1668" s="94">
        <f>VLOOKUP(A:A,[2]資材単価マスタ202505!C:F,4,FALSE)</f>
        <v>733.4</v>
      </c>
      <c r="M1668" s="115">
        <f t="shared" si="26"/>
        <v>72606.599999999991</v>
      </c>
      <c r="O1668" s="120"/>
    </row>
    <row r="1669" spans="1:15" ht="18" hidden="1">
      <c r="A1669" s="112">
        <v>20191200034</v>
      </c>
      <c r="B1669" s="113">
        <f>VLOOKUP(A:A,[2]振替CD変換!B:C,2,FALSE)</f>
        <v>20191200034</v>
      </c>
      <c r="C1669" s="112" t="s">
        <v>1946</v>
      </c>
      <c r="D1669" s="112" t="s">
        <v>2008</v>
      </c>
      <c r="E1669" s="112" t="s">
        <v>882</v>
      </c>
      <c r="F1669" s="112" t="s">
        <v>934</v>
      </c>
      <c r="G1669" s="114">
        <v>53</v>
      </c>
      <c r="H1669" s="94" t="s">
        <v>905</v>
      </c>
      <c r="I1669" s="94">
        <v>52</v>
      </c>
      <c r="J1669" s="94" t="s">
        <v>889</v>
      </c>
      <c r="K1669" s="94" t="s">
        <v>889</v>
      </c>
      <c r="L1669" s="94">
        <f>VLOOKUP(A:A,[2]資材単価マスタ202505!C:F,4,FALSE)</f>
        <v>835</v>
      </c>
      <c r="M1669" s="115">
        <f t="shared" si="26"/>
        <v>44255</v>
      </c>
      <c r="O1669" s="120"/>
    </row>
    <row r="1670" spans="1:15" ht="18" hidden="1">
      <c r="A1670" s="112">
        <v>20191200036</v>
      </c>
      <c r="B1670" s="113">
        <f>VLOOKUP(A:A,[2]振替CD変換!B:C,2,FALSE)</f>
        <v>20191200036</v>
      </c>
      <c r="C1670" s="112" t="s">
        <v>1946</v>
      </c>
      <c r="D1670" s="112" t="s">
        <v>2009</v>
      </c>
      <c r="E1670" s="112" t="s">
        <v>882</v>
      </c>
      <c r="F1670" s="112" t="s">
        <v>934</v>
      </c>
      <c r="G1670" s="114">
        <v>140</v>
      </c>
      <c r="H1670" s="94" t="s">
        <v>905</v>
      </c>
      <c r="I1670" s="94">
        <v>52</v>
      </c>
      <c r="J1670" s="94" t="s">
        <v>889</v>
      </c>
      <c r="K1670" s="94" t="s">
        <v>889</v>
      </c>
      <c r="L1670" s="94">
        <f>VLOOKUP(A:A,[2]資材単価マスタ202505!C:F,4,FALSE)</f>
        <v>573</v>
      </c>
      <c r="M1670" s="115">
        <f t="shared" si="26"/>
        <v>80220</v>
      </c>
      <c r="O1670" s="120"/>
    </row>
    <row r="1671" spans="1:15" ht="18" hidden="1">
      <c r="A1671" s="112">
        <v>20191200037</v>
      </c>
      <c r="B1671" s="113">
        <f>VLOOKUP(A:A,[2]振替CD変換!B:C,2,FALSE)</f>
        <v>20191200037</v>
      </c>
      <c r="C1671" s="112" t="s">
        <v>1946</v>
      </c>
      <c r="D1671" s="112" t="s">
        <v>2010</v>
      </c>
      <c r="E1671" s="112" t="s">
        <v>882</v>
      </c>
      <c r="F1671" s="112" t="s">
        <v>934</v>
      </c>
      <c r="G1671" s="114">
        <v>690</v>
      </c>
      <c r="H1671" s="94" t="s">
        <v>905</v>
      </c>
      <c r="I1671" s="94">
        <v>52</v>
      </c>
      <c r="J1671" s="94" t="s">
        <v>889</v>
      </c>
      <c r="K1671" s="94" t="s">
        <v>889</v>
      </c>
      <c r="L1671" s="94">
        <f>VLOOKUP(A:A,[2]資材単価マスタ202505!C:F,4,FALSE)</f>
        <v>108</v>
      </c>
      <c r="M1671" s="115">
        <f t="shared" si="26"/>
        <v>74520</v>
      </c>
      <c r="O1671" s="120"/>
    </row>
    <row r="1672" spans="1:15" ht="18" hidden="1">
      <c r="A1672" s="112">
        <v>20191200042</v>
      </c>
      <c r="B1672" s="113">
        <f>VLOOKUP(A:A,[2]振替CD変換!B:C,2,FALSE)</f>
        <v>20191200042</v>
      </c>
      <c r="C1672" s="112" t="s">
        <v>1946</v>
      </c>
      <c r="D1672" s="112" t="s">
        <v>2011</v>
      </c>
      <c r="E1672" s="112" t="s">
        <v>882</v>
      </c>
      <c r="F1672" s="112" t="s">
        <v>934</v>
      </c>
      <c r="G1672" s="114">
        <v>644</v>
      </c>
      <c r="H1672" s="94" t="s">
        <v>905</v>
      </c>
      <c r="I1672" s="94">
        <v>52</v>
      </c>
      <c r="J1672" s="94" t="s">
        <v>889</v>
      </c>
      <c r="K1672" s="94" t="s">
        <v>889</v>
      </c>
      <c r="L1672" s="94">
        <f>VLOOKUP(A:A,[2]資材単価マスタ202505!C:F,4,FALSE)</f>
        <v>230</v>
      </c>
      <c r="M1672" s="115">
        <f t="shared" si="26"/>
        <v>148120</v>
      </c>
      <c r="O1672" s="120"/>
    </row>
    <row r="1673" spans="1:15" ht="18" hidden="1">
      <c r="A1673" s="112">
        <v>20191200043</v>
      </c>
      <c r="B1673" s="113">
        <f>VLOOKUP(A:A,[2]振替CD変換!B:C,2,FALSE)</f>
        <v>20191200043</v>
      </c>
      <c r="C1673" s="112" t="s">
        <v>1946</v>
      </c>
      <c r="D1673" s="112" t="s">
        <v>2012</v>
      </c>
      <c r="E1673" s="112" t="s">
        <v>882</v>
      </c>
      <c r="F1673" s="112" t="s">
        <v>934</v>
      </c>
      <c r="G1673" s="114">
        <v>222</v>
      </c>
      <c r="H1673" s="94" t="s">
        <v>905</v>
      </c>
      <c r="I1673" s="94">
        <v>52</v>
      </c>
      <c r="J1673" s="94" t="s">
        <v>889</v>
      </c>
      <c r="K1673" s="94" t="s">
        <v>889</v>
      </c>
      <c r="L1673" s="94">
        <f>VLOOKUP(A:A,[2]資材単価マスタ202505!C:F,4,FALSE)</f>
        <v>415</v>
      </c>
      <c r="M1673" s="115">
        <f t="shared" si="26"/>
        <v>92130</v>
      </c>
      <c r="O1673" s="120"/>
    </row>
    <row r="1674" spans="1:15" ht="18" hidden="1">
      <c r="A1674" s="112">
        <v>20191200046</v>
      </c>
      <c r="B1674" s="113">
        <f>VLOOKUP(A:A,[2]振替CD変換!B:C,2,FALSE)</f>
        <v>20191200046</v>
      </c>
      <c r="C1674" s="112" t="s">
        <v>1946</v>
      </c>
      <c r="D1674" s="112" t="s">
        <v>2013</v>
      </c>
      <c r="E1674" s="112" t="s">
        <v>882</v>
      </c>
      <c r="F1674" s="112" t="s">
        <v>934</v>
      </c>
      <c r="G1674" s="114">
        <v>93</v>
      </c>
      <c r="H1674" s="94" t="s">
        <v>905</v>
      </c>
      <c r="I1674" s="94">
        <v>52</v>
      </c>
      <c r="J1674" s="94" t="s">
        <v>889</v>
      </c>
      <c r="K1674" s="94" t="s">
        <v>889</v>
      </c>
      <c r="L1674" s="94">
        <f>VLOOKUP(A:A,[2]資材単価マスタ202505!C:F,4,FALSE)</f>
        <v>260</v>
      </c>
      <c r="M1674" s="115">
        <f t="shared" si="26"/>
        <v>24180</v>
      </c>
      <c r="O1674" s="120"/>
    </row>
    <row r="1675" spans="1:15" ht="18" hidden="1">
      <c r="A1675" s="112">
        <v>20191200047</v>
      </c>
      <c r="B1675" s="113">
        <f>VLOOKUP(A:A,[2]振替CD変換!B:C,2,FALSE)</f>
        <v>20191200047</v>
      </c>
      <c r="C1675" s="112" t="s">
        <v>1946</v>
      </c>
      <c r="D1675" s="112" t="s">
        <v>2014</v>
      </c>
      <c r="E1675" s="112" t="s">
        <v>882</v>
      </c>
      <c r="F1675" s="112" t="s">
        <v>934</v>
      </c>
      <c r="G1675" s="114">
        <v>18</v>
      </c>
      <c r="H1675" s="94" t="s">
        <v>905</v>
      </c>
      <c r="I1675" s="94">
        <v>52</v>
      </c>
      <c r="J1675" s="94" t="s">
        <v>889</v>
      </c>
      <c r="K1675" s="94" t="s">
        <v>889</v>
      </c>
      <c r="L1675" s="94">
        <f>VLOOKUP(A:A,[2]資材単価マスタ202505!C:F,4,FALSE)</f>
        <v>487.39307535641547</v>
      </c>
      <c r="M1675" s="115">
        <f t="shared" si="26"/>
        <v>8773.0753564154784</v>
      </c>
      <c r="O1675" s="120"/>
    </row>
    <row r="1676" spans="1:15" ht="18" hidden="1">
      <c r="A1676" s="112">
        <v>20191200051</v>
      </c>
      <c r="B1676" s="113">
        <f>VLOOKUP(A:A,[2]振替CD変換!B:C,2,FALSE)</f>
        <v>20191200051</v>
      </c>
      <c r="C1676" s="112" t="s">
        <v>1946</v>
      </c>
      <c r="D1676" s="112" t="s">
        <v>2015</v>
      </c>
      <c r="E1676" s="112" t="s">
        <v>882</v>
      </c>
      <c r="F1676" s="112" t="s">
        <v>934</v>
      </c>
      <c r="G1676" s="114">
        <v>389</v>
      </c>
      <c r="H1676" s="94" t="s">
        <v>905</v>
      </c>
      <c r="I1676" s="94">
        <v>52</v>
      </c>
      <c r="J1676" s="94" t="s">
        <v>889</v>
      </c>
      <c r="K1676" s="94" t="s">
        <v>889</v>
      </c>
      <c r="L1676" s="94">
        <f>VLOOKUP(A:A,[2]資材単価マスタ202505!C:F,4,FALSE)</f>
        <v>50</v>
      </c>
      <c r="M1676" s="115">
        <f t="shared" si="26"/>
        <v>19450</v>
      </c>
      <c r="O1676" s="120"/>
    </row>
    <row r="1677" spans="1:15" ht="18" hidden="1">
      <c r="A1677" s="112">
        <v>20191200052</v>
      </c>
      <c r="B1677" s="113">
        <f>VLOOKUP(A:A,[2]振替CD変換!B:C,2,FALSE)</f>
        <v>20191200052</v>
      </c>
      <c r="C1677" s="112" t="s">
        <v>1946</v>
      </c>
      <c r="D1677" s="112" t="s">
        <v>2016</v>
      </c>
      <c r="E1677" s="112" t="s">
        <v>882</v>
      </c>
      <c r="F1677" s="112" t="s">
        <v>934</v>
      </c>
      <c r="G1677" s="114">
        <v>84</v>
      </c>
      <c r="H1677" s="94" t="s">
        <v>905</v>
      </c>
      <c r="I1677" s="94">
        <v>52</v>
      </c>
      <c r="J1677" s="94" t="s">
        <v>889</v>
      </c>
      <c r="K1677" s="94" t="s">
        <v>889</v>
      </c>
      <c r="L1677" s="94">
        <f>VLOOKUP(A:A,[2]資材単価マスタ202505!C:F,4,FALSE)</f>
        <v>53.5</v>
      </c>
      <c r="M1677" s="115">
        <f t="shared" si="26"/>
        <v>4494</v>
      </c>
      <c r="O1677" s="120"/>
    </row>
    <row r="1678" spans="1:15" ht="18" hidden="1">
      <c r="A1678" s="112">
        <v>20191200053</v>
      </c>
      <c r="B1678" s="113">
        <f>VLOOKUP(A:A,[2]振替CD変換!B:C,2,FALSE)</f>
        <v>20191200053</v>
      </c>
      <c r="C1678" s="112" t="s">
        <v>1946</v>
      </c>
      <c r="D1678" s="112" t="s">
        <v>2017</v>
      </c>
      <c r="E1678" s="112" t="s">
        <v>882</v>
      </c>
      <c r="F1678" s="112" t="s">
        <v>934</v>
      </c>
      <c r="G1678" s="114">
        <v>51</v>
      </c>
      <c r="H1678" s="94" t="s">
        <v>905</v>
      </c>
      <c r="I1678" s="94">
        <v>52</v>
      </c>
      <c r="J1678" s="94" t="s">
        <v>889</v>
      </c>
      <c r="K1678" s="94" t="s">
        <v>889</v>
      </c>
      <c r="L1678" s="94">
        <f>VLOOKUP(A:A,[2]資材単価マスタ202505!C:F,4,FALSE)</f>
        <v>210</v>
      </c>
      <c r="M1678" s="115">
        <f t="shared" si="26"/>
        <v>10710</v>
      </c>
      <c r="O1678" s="120"/>
    </row>
    <row r="1679" spans="1:15" ht="18" hidden="1">
      <c r="A1679" s="112">
        <v>20191200054</v>
      </c>
      <c r="B1679" s="113">
        <f>VLOOKUP(A:A,[2]振替CD変換!B:C,2,FALSE)</f>
        <v>20191200054</v>
      </c>
      <c r="C1679" s="112" t="s">
        <v>1946</v>
      </c>
      <c r="D1679" s="112" t="s">
        <v>159</v>
      </c>
      <c r="E1679" s="112" t="s">
        <v>882</v>
      </c>
      <c r="F1679" s="112" t="s">
        <v>934</v>
      </c>
      <c r="G1679" s="114">
        <v>52</v>
      </c>
      <c r="H1679" s="94" t="s">
        <v>905</v>
      </c>
      <c r="I1679" s="94">
        <v>52</v>
      </c>
      <c r="J1679" s="94" t="s">
        <v>889</v>
      </c>
      <c r="K1679" s="94" t="s">
        <v>889</v>
      </c>
      <c r="L1679" s="94">
        <f>VLOOKUP(A:A,[2]資材単価マスタ202505!C:F,4,FALSE)</f>
        <v>162</v>
      </c>
      <c r="M1679" s="115">
        <f t="shared" si="26"/>
        <v>8424</v>
      </c>
      <c r="O1679" s="120"/>
    </row>
    <row r="1680" spans="1:15" ht="18" hidden="1">
      <c r="A1680" s="112">
        <v>20191200056</v>
      </c>
      <c r="B1680" s="113">
        <f>VLOOKUP(A:A,[2]振替CD変換!B:C,2,FALSE)</f>
        <v>20191200056</v>
      </c>
      <c r="C1680" s="112" t="s">
        <v>1946</v>
      </c>
      <c r="D1680" s="112" t="s">
        <v>160</v>
      </c>
      <c r="E1680" s="112" t="s">
        <v>882</v>
      </c>
      <c r="F1680" s="112" t="s">
        <v>934</v>
      </c>
      <c r="G1680" s="114">
        <v>90</v>
      </c>
      <c r="H1680" s="94" t="s">
        <v>905</v>
      </c>
      <c r="I1680" s="94">
        <v>52</v>
      </c>
      <c r="J1680" s="94" t="s">
        <v>889</v>
      </c>
      <c r="K1680" s="94" t="s">
        <v>889</v>
      </c>
      <c r="L1680" s="94">
        <f>VLOOKUP(A:A,[2]資材単価マスタ202505!C:F,4,FALSE)</f>
        <v>60.701754385964911</v>
      </c>
      <c r="M1680" s="115">
        <f t="shared" si="26"/>
        <v>5463.1578947368416</v>
      </c>
      <c r="O1680" s="120"/>
    </row>
    <row r="1681" spans="1:15" ht="18" hidden="1">
      <c r="A1681" s="112">
        <v>20191200069</v>
      </c>
      <c r="B1681" s="113">
        <f>VLOOKUP(A:A,[2]振替CD変換!B:C,2,FALSE)</f>
        <v>20191200069</v>
      </c>
      <c r="C1681" s="112" t="s">
        <v>1946</v>
      </c>
      <c r="D1681" s="112" t="s">
        <v>2018</v>
      </c>
      <c r="E1681" s="112" t="s">
        <v>882</v>
      </c>
      <c r="F1681" s="112" t="s">
        <v>934</v>
      </c>
      <c r="G1681" s="114">
        <v>4108</v>
      </c>
      <c r="H1681" s="94" t="s">
        <v>905</v>
      </c>
      <c r="I1681" s="94">
        <v>52</v>
      </c>
      <c r="J1681" s="94" t="s">
        <v>889</v>
      </c>
      <c r="K1681" s="94" t="s">
        <v>889</v>
      </c>
      <c r="L1681" s="94">
        <f>VLOOKUP(A:A,[2]資材単価マスタ202505!C:F,4,FALSE)</f>
        <v>11.2</v>
      </c>
      <c r="M1681" s="115">
        <f t="shared" si="26"/>
        <v>46009.599999999999</v>
      </c>
      <c r="O1681" s="120"/>
    </row>
    <row r="1682" spans="1:15" ht="18" hidden="1">
      <c r="A1682" s="112">
        <v>20191200070</v>
      </c>
      <c r="B1682" s="113">
        <f>VLOOKUP(A:A,[2]振替CD変換!B:C,2,FALSE)</f>
        <v>20191200070</v>
      </c>
      <c r="C1682" s="112" t="s">
        <v>1946</v>
      </c>
      <c r="D1682" s="112" t="s">
        <v>280</v>
      </c>
      <c r="E1682" s="112" t="s">
        <v>2019</v>
      </c>
      <c r="F1682" s="112" t="s">
        <v>934</v>
      </c>
      <c r="G1682" s="114">
        <v>8951</v>
      </c>
      <c r="H1682" s="94" t="s">
        <v>905</v>
      </c>
      <c r="I1682" s="94">
        <v>52</v>
      </c>
      <c r="J1682" s="94" t="s">
        <v>889</v>
      </c>
      <c r="K1682" s="94" t="s">
        <v>889</v>
      </c>
      <c r="L1682" s="94">
        <f>VLOOKUP(A:A,[2]資材単価マスタ202505!C:F,4,FALSE)</f>
        <v>11.2</v>
      </c>
      <c r="M1682" s="115">
        <f t="shared" si="26"/>
        <v>100251.2</v>
      </c>
      <c r="O1682" s="120"/>
    </row>
    <row r="1683" spans="1:15" ht="18" hidden="1">
      <c r="A1683" s="112">
        <v>20191200073</v>
      </c>
      <c r="B1683" s="113">
        <f>VLOOKUP(A:A,[2]振替CD変換!B:C,2,FALSE)</f>
        <v>20191200073</v>
      </c>
      <c r="C1683" s="112" t="s">
        <v>1946</v>
      </c>
      <c r="D1683" s="112" t="s">
        <v>2020</v>
      </c>
      <c r="E1683" s="112" t="s">
        <v>882</v>
      </c>
      <c r="F1683" s="112" t="s">
        <v>934</v>
      </c>
      <c r="G1683" s="114">
        <v>105</v>
      </c>
      <c r="H1683" s="94" t="s">
        <v>905</v>
      </c>
      <c r="I1683" s="94">
        <v>52</v>
      </c>
      <c r="J1683" s="94" t="s">
        <v>889</v>
      </c>
      <c r="K1683" s="94" t="s">
        <v>889</v>
      </c>
      <c r="L1683" s="94">
        <f>VLOOKUP(A:A,[2]資材単価マスタ202505!C:F,4,FALSE)</f>
        <v>225</v>
      </c>
      <c r="M1683" s="115">
        <f t="shared" si="26"/>
        <v>23625</v>
      </c>
      <c r="O1683" s="120"/>
    </row>
    <row r="1684" spans="1:15" ht="18" hidden="1">
      <c r="A1684" s="112">
        <v>20191200074</v>
      </c>
      <c r="B1684" s="113">
        <f>VLOOKUP(A:A,[2]振替CD変換!B:C,2,FALSE)</f>
        <v>20191200074</v>
      </c>
      <c r="C1684" s="112" t="s">
        <v>1946</v>
      </c>
      <c r="D1684" s="112" t="s">
        <v>2021</v>
      </c>
      <c r="E1684" s="112" t="s">
        <v>882</v>
      </c>
      <c r="F1684" s="112" t="s">
        <v>934</v>
      </c>
      <c r="G1684" s="114">
        <v>59</v>
      </c>
      <c r="H1684" s="94" t="s">
        <v>905</v>
      </c>
      <c r="I1684" s="94">
        <v>52</v>
      </c>
      <c r="J1684" s="94" t="s">
        <v>889</v>
      </c>
      <c r="K1684" s="94" t="s">
        <v>889</v>
      </c>
      <c r="L1684" s="94">
        <f>VLOOKUP(A:A,[2]資材単価マスタ202505!C:F,4,FALSE)</f>
        <v>348</v>
      </c>
      <c r="M1684" s="115">
        <f t="shared" si="26"/>
        <v>20532</v>
      </c>
      <c r="O1684" s="120"/>
    </row>
    <row r="1685" spans="1:15" ht="18" hidden="1">
      <c r="A1685" s="112">
        <v>20200100023</v>
      </c>
      <c r="B1685" s="113">
        <f>VLOOKUP(A:A,[2]振替CD変換!B:C,2,FALSE)</f>
        <v>20200100023</v>
      </c>
      <c r="C1685" s="112" t="s">
        <v>1946</v>
      </c>
      <c r="D1685" s="112" t="s">
        <v>2022</v>
      </c>
      <c r="E1685" s="112" t="s">
        <v>1731</v>
      </c>
      <c r="F1685" s="112" t="s">
        <v>934</v>
      </c>
      <c r="G1685" s="114">
        <v>10635</v>
      </c>
      <c r="H1685" s="94" t="s">
        <v>905</v>
      </c>
      <c r="I1685" s="94">
        <v>52</v>
      </c>
      <c r="J1685" s="94" t="s">
        <v>889</v>
      </c>
      <c r="K1685" s="94" t="s">
        <v>889</v>
      </c>
      <c r="L1685" s="94">
        <f>VLOOKUP(A:A,[2]資材単価マスタ202505!C:F,4,FALSE)</f>
        <v>29.6</v>
      </c>
      <c r="M1685" s="115">
        <f t="shared" si="26"/>
        <v>314796</v>
      </c>
      <c r="O1685" s="120"/>
    </row>
    <row r="1686" spans="1:15" ht="18" hidden="1">
      <c r="A1686" s="112">
        <v>20200200052</v>
      </c>
      <c r="B1686" s="113">
        <f>VLOOKUP(A:A,[2]振替CD変換!B:C,2,FALSE)</f>
        <v>20200200052</v>
      </c>
      <c r="C1686" s="112" t="s">
        <v>1946</v>
      </c>
      <c r="D1686" s="112" t="s">
        <v>1202</v>
      </c>
      <c r="E1686" s="112" t="s">
        <v>2023</v>
      </c>
      <c r="F1686" s="112" t="s">
        <v>934</v>
      </c>
      <c r="G1686" s="114">
        <v>905</v>
      </c>
      <c r="H1686" s="94" t="s">
        <v>905</v>
      </c>
      <c r="I1686" s="94">
        <v>52</v>
      </c>
      <c r="J1686" s="94" t="s">
        <v>889</v>
      </c>
      <c r="K1686" s="94" t="s">
        <v>889</v>
      </c>
      <c r="L1686" s="94">
        <f>VLOOKUP(A:A,[2]資材単価マスタ202505!C:F,4,FALSE)</f>
        <v>141</v>
      </c>
      <c r="M1686" s="115">
        <f t="shared" si="26"/>
        <v>127605</v>
      </c>
      <c r="O1686" s="120"/>
    </row>
    <row r="1687" spans="1:15" ht="18" hidden="1">
      <c r="A1687" s="112">
        <v>20200300075</v>
      </c>
      <c r="B1687" s="113">
        <f>VLOOKUP(A:A,[2]振替CD変換!B:C,2,FALSE)</f>
        <v>20200300075</v>
      </c>
      <c r="C1687" s="112" t="s">
        <v>1946</v>
      </c>
      <c r="D1687" s="112" t="s">
        <v>2024</v>
      </c>
      <c r="E1687" s="112" t="s">
        <v>882</v>
      </c>
      <c r="F1687" s="112" t="s">
        <v>934</v>
      </c>
      <c r="G1687" s="114">
        <v>149</v>
      </c>
      <c r="H1687" s="94" t="s">
        <v>905</v>
      </c>
      <c r="I1687" s="94">
        <v>52</v>
      </c>
      <c r="J1687" s="94" t="s">
        <v>889</v>
      </c>
      <c r="K1687" s="94" t="s">
        <v>889</v>
      </c>
      <c r="L1687" s="94">
        <f>VLOOKUP(A:A,[2]資材単価マスタ202505!C:F,4,FALSE)</f>
        <v>46</v>
      </c>
      <c r="M1687" s="115">
        <f t="shared" si="26"/>
        <v>6854</v>
      </c>
      <c r="O1687" s="120"/>
    </row>
    <row r="1688" spans="1:15" ht="18" hidden="1">
      <c r="A1688" s="112">
        <v>20200300093</v>
      </c>
      <c r="B1688" s="113">
        <f>VLOOKUP(A:A,[2]振替CD変換!B:C,2,FALSE)</f>
        <v>20200300093</v>
      </c>
      <c r="C1688" s="112" t="s">
        <v>1946</v>
      </c>
      <c r="D1688" s="112" t="s">
        <v>2025</v>
      </c>
      <c r="E1688" s="112" t="s">
        <v>882</v>
      </c>
      <c r="F1688" s="112" t="s">
        <v>934</v>
      </c>
      <c r="G1688" s="114">
        <v>683</v>
      </c>
      <c r="H1688" s="94" t="s">
        <v>905</v>
      </c>
      <c r="I1688" s="94">
        <v>52</v>
      </c>
      <c r="J1688" s="94" t="s">
        <v>889</v>
      </c>
      <c r="K1688" s="94" t="s">
        <v>889</v>
      </c>
      <c r="L1688" s="94">
        <f>VLOOKUP(A:A,[2]資材単価マスタ202505!C:F,4,FALSE)</f>
        <v>41</v>
      </c>
      <c r="M1688" s="115">
        <f t="shared" si="26"/>
        <v>28003</v>
      </c>
      <c r="O1688" s="120"/>
    </row>
    <row r="1689" spans="1:15" ht="18" hidden="1">
      <c r="A1689" s="112">
        <v>20200300095</v>
      </c>
      <c r="B1689" s="113">
        <f>VLOOKUP(A:A,[2]振替CD変換!B:C,2,FALSE)</f>
        <v>20200300095</v>
      </c>
      <c r="C1689" s="112" t="s">
        <v>1946</v>
      </c>
      <c r="D1689" s="112" t="s">
        <v>2026</v>
      </c>
      <c r="E1689" s="112" t="s">
        <v>882</v>
      </c>
      <c r="F1689" s="112" t="s">
        <v>934</v>
      </c>
      <c r="G1689" s="114">
        <v>1016</v>
      </c>
      <c r="H1689" s="94" t="s">
        <v>905</v>
      </c>
      <c r="I1689" s="94">
        <v>52</v>
      </c>
      <c r="J1689" s="94" t="s">
        <v>889</v>
      </c>
      <c r="K1689" s="94" t="s">
        <v>889</v>
      </c>
      <c r="L1689" s="94">
        <f>VLOOKUP(A:A,[2]資材単価マスタ202505!C:F,4,FALSE)</f>
        <v>48</v>
      </c>
      <c r="M1689" s="115">
        <f t="shared" si="26"/>
        <v>48768</v>
      </c>
      <c r="O1689" s="120"/>
    </row>
    <row r="1690" spans="1:15" ht="18" hidden="1">
      <c r="A1690" s="112">
        <v>20200300102</v>
      </c>
      <c r="B1690" s="113">
        <f>VLOOKUP(A:A,[2]振替CD変換!B:C,2,FALSE)</f>
        <v>20200300102</v>
      </c>
      <c r="C1690" s="112" t="s">
        <v>1946</v>
      </c>
      <c r="D1690" s="112" t="s">
        <v>2027</v>
      </c>
      <c r="E1690" s="112" t="s">
        <v>882</v>
      </c>
      <c r="F1690" s="112" t="s">
        <v>868</v>
      </c>
      <c r="G1690" s="114">
        <v>154</v>
      </c>
      <c r="H1690" s="94" t="s">
        <v>905</v>
      </c>
      <c r="I1690" s="94">
        <v>52</v>
      </c>
      <c r="J1690" s="94" t="s">
        <v>889</v>
      </c>
      <c r="K1690" s="94" t="s">
        <v>889</v>
      </c>
      <c r="L1690" s="94">
        <f>VLOOKUP(A:A,[2]資材単価マスタ202505!C:F,4,FALSE)</f>
        <v>260</v>
      </c>
      <c r="M1690" s="115">
        <f t="shared" si="26"/>
        <v>40040</v>
      </c>
      <c r="O1690" s="120"/>
    </row>
    <row r="1691" spans="1:15" ht="18" hidden="1">
      <c r="A1691" s="112">
        <v>20200300104</v>
      </c>
      <c r="B1691" s="113">
        <f>VLOOKUP(A:A,[2]振替CD変換!B:C,2,FALSE)</f>
        <v>20200300104</v>
      </c>
      <c r="C1691" s="112" t="s">
        <v>1946</v>
      </c>
      <c r="D1691" s="112" t="s">
        <v>2028</v>
      </c>
      <c r="E1691" s="112" t="s">
        <v>882</v>
      </c>
      <c r="F1691" s="112" t="s">
        <v>934</v>
      </c>
      <c r="G1691" s="114">
        <v>554</v>
      </c>
      <c r="H1691" s="94" t="s">
        <v>905</v>
      </c>
      <c r="I1691" s="94">
        <v>52</v>
      </c>
      <c r="J1691" s="94" t="s">
        <v>889</v>
      </c>
      <c r="K1691" s="94" t="s">
        <v>889</v>
      </c>
      <c r="L1691" s="94">
        <f>VLOOKUP(A:A,[2]資材単価マスタ202505!C:F,4,FALSE)</f>
        <v>16.196721311475411</v>
      </c>
      <c r="M1691" s="115">
        <f t="shared" si="26"/>
        <v>8972.9836065573782</v>
      </c>
      <c r="O1691" s="120"/>
    </row>
    <row r="1692" spans="1:15" ht="18" hidden="1">
      <c r="A1692" s="112">
        <v>20200300107</v>
      </c>
      <c r="B1692" s="113">
        <f>VLOOKUP(A:A,[2]振替CD変換!B:C,2,FALSE)</f>
        <v>20200300107</v>
      </c>
      <c r="C1692" s="112" t="s">
        <v>1946</v>
      </c>
      <c r="D1692" s="112" t="s">
        <v>2029</v>
      </c>
      <c r="E1692" s="112" t="s">
        <v>882</v>
      </c>
      <c r="F1692" s="112" t="s">
        <v>934</v>
      </c>
      <c r="G1692" s="114">
        <v>246</v>
      </c>
      <c r="H1692" s="94" t="s">
        <v>905</v>
      </c>
      <c r="I1692" s="94">
        <v>52</v>
      </c>
      <c r="J1692" s="94" t="s">
        <v>889</v>
      </c>
      <c r="K1692" s="94" t="s">
        <v>889</v>
      </c>
      <c r="L1692" s="94">
        <f>VLOOKUP(A:A,[2]資材単価マスタ202505!C:F,4,FALSE)</f>
        <v>19.399999999999999</v>
      </c>
      <c r="M1692" s="115">
        <f t="shared" si="26"/>
        <v>4772.3999999999996</v>
      </c>
      <c r="O1692" s="120"/>
    </row>
    <row r="1693" spans="1:15" ht="18" hidden="1">
      <c r="A1693" s="112">
        <v>20200300110</v>
      </c>
      <c r="B1693" s="113">
        <f>VLOOKUP(A:A,[2]振替CD変換!B:C,2,FALSE)</f>
        <v>20200300110</v>
      </c>
      <c r="C1693" s="112" t="s">
        <v>1946</v>
      </c>
      <c r="D1693" s="112" t="s">
        <v>2030</v>
      </c>
      <c r="E1693" s="112" t="s">
        <v>882</v>
      </c>
      <c r="F1693" s="112" t="s">
        <v>934</v>
      </c>
      <c r="G1693" s="114">
        <v>132</v>
      </c>
      <c r="H1693" s="94" t="s">
        <v>905</v>
      </c>
      <c r="I1693" s="94">
        <v>52</v>
      </c>
      <c r="J1693" s="94" t="s">
        <v>889</v>
      </c>
      <c r="K1693" s="94" t="s">
        <v>889</v>
      </c>
      <c r="L1693" s="94">
        <f>VLOOKUP(A:A,[2]資材単価マスタ202505!C:F,4,FALSE)</f>
        <v>70</v>
      </c>
      <c r="M1693" s="115">
        <f t="shared" si="26"/>
        <v>9240</v>
      </c>
      <c r="O1693" s="120"/>
    </row>
    <row r="1694" spans="1:15" ht="18" hidden="1">
      <c r="A1694" s="112">
        <v>20200500038</v>
      </c>
      <c r="B1694" s="113">
        <f>VLOOKUP(A:A,[2]振替CD変換!B:C,2,FALSE)</f>
        <v>20200500038</v>
      </c>
      <c r="C1694" s="112" t="s">
        <v>1946</v>
      </c>
      <c r="D1694" s="112" t="s">
        <v>2031</v>
      </c>
      <c r="E1694" s="112" t="s">
        <v>2032</v>
      </c>
      <c r="F1694" s="112" t="s">
        <v>934</v>
      </c>
      <c r="G1694" s="114">
        <v>865</v>
      </c>
      <c r="H1694" s="94" t="s">
        <v>905</v>
      </c>
      <c r="I1694" s="94">
        <v>52</v>
      </c>
      <c r="J1694" s="94" t="s">
        <v>889</v>
      </c>
      <c r="K1694" s="94" t="s">
        <v>889</v>
      </c>
      <c r="L1694" s="94">
        <f>VLOOKUP(A:A,[2]資材単価マスタ202505!C:F,4,FALSE)</f>
        <v>83.42</v>
      </c>
      <c r="M1694" s="115">
        <f t="shared" si="26"/>
        <v>72158.3</v>
      </c>
      <c r="O1694" s="120"/>
    </row>
    <row r="1695" spans="1:15" ht="18" hidden="1">
      <c r="A1695" s="112">
        <v>20201100009</v>
      </c>
      <c r="B1695" s="113">
        <f>VLOOKUP(A:A,[2]振替CD変換!B:C,2,FALSE)</f>
        <v>20201100009</v>
      </c>
      <c r="C1695" s="112" t="s">
        <v>1946</v>
      </c>
      <c r="D1695" s="112" t="s">
        <v>2033</v>
      </c>
      <c r="E1695" s="112" t="s">
        <v>882</v>
      </c>
      <c r="F1695" s="112" t="s">
        <v>934</v>
      </c>
      <c r="G1695" s="114">
        <v>10411</v>
      </c>
      <c r="H1695" s="94" t="s">
        <v>905</v>
      </c>
      <c r="I1695" s="94">
        <v>52</v>
      </c>
      <c r="J1695" s="94" t="s">
        <v>889</v>
      </c>
      <c r="K1695" s="94" t="s">
        <v>889</v>
      </c>
      <c r="L1695" s="94">
        <f>VLOOKUP(A:A,[2]資材単価マスタ202505!C:F,4,FALSE)</f>
        <v>40.6</v>
      </c>
      <c r="M1695" s="115">
        <f t="shared" si="26"/>
        <v>422686.60000000003</v>
      </c>
      <c r="O1695" s="120"/>
    </row>
    <row r="1696" spans="1:15" ht="18" hidden="1">
      <c r="A1696" s="112">
        <v>20201100058</v>
      </c>
      <c r="B1696" s="113">
        <f>VLOOKUP(A:A,[2]振替CD変換!B:C,2,FALSE)</f>
        <v>20201100058</v>
      </c>
      <c r="C1696" s="112" t="s">
        <v>1946</v>
      </c>
      <c r="D1696" s="112" t="s">
        <v>2034</v>
      </c>
      <c r="E1696" s="112" t="s">
        <v>882</v>
      </c>
      <c r="F1696" s="112" t="s">
        <v>934</v>
      </c>
      <c r="G1696" s="114">
        <v>374</v>
      </c>
      <c r="H1696" s="94" t="s">
        <v>905</v>
      </c>
      <c r="I1696" s="94">
        <v>52</v>
      </c>
      <c r="J1696" s="94" t="s">
        <v>889</v>
      </c>
      <c r="K1696" s="94" t="s">
        <v>889</v>
      </c>
      <c r="L1696" s="94">
        <f>VLOOKUP(A:A,[2]資材単価マスタ202505!C:F,4,FALSE)</f>
        <v>164</v>
      </c>
      <c r="M1696" s="115">
        <f t="shared" si="26"/>
        <v>61336</v>
      </c>
      <c r="O1696" s="120"/>
    </row>
    <row r="1697" spans="1:15" ht="18" hidden="1">
      <c r="A1697" s="112">
        <v>20201200001</v>
      </c>
      <c r="B1697" s="113">
        <f>VLOOKUP(A:A,[2]振替CD変換!B:C,2,FALSE)</f>
        <v>20201200001</v>
      </c>
      <c r="C1697" s="112" t="s">
        <v>1946</v>
      </c>
      <c r="D1697" s="112" t="s">
        <v>2035</v>
      </c>
      <c r="E1697" s="112" t="s">
        <v>2036</v>
      </c>
      <c r="F1697" s="112" t="s">
        <v>934</v>
      </c>
      <c r="G1697" s="114">
        <v>5054</v>
      </c>
      <c r="H1697" s="94" t="s">
        <v>905</v>
      </c>
      <c r="I1697" s="94">
        <v>52</v>
      </c>
      <c r="J1697" s="94" t="s">
        <v>889</v>
      </c>
      <c r="K1697" s="94" t="s">
        <v>889</v>
      </c>
      <c r="L1697" s="94">
        <f>VLOOKUP(A:A,[2]資材単価マスタ202505!C:F,4,FALSE)</f>
        <v>10.25</v>
      </c>
      <c r="M1697" s="115">
        <f t="shared" si="26"/>
        <v>51803.5</v>
      </c>
      <c r="O1697" s="120"/>
    </row>
    <row r="1698" spans="1:15" ht="18" hidden="1">
      <c r="A1698" s="112">
        <v>20210300020</v>
      </c>
      <c r="B1698" s="113">
        <f>VLOOKUP(A:A,[2]振替CD変換!B:C,2,FALSE)</f>
        <v>20180700071</v>
      </c>
      <c r="C1698" s="112" t="s">
        <v>1946</v>
      </c>
      <c r="D1698" s="112" t="s">
        <v>2037</v>
      </c>
      <c r="E1698" s="112" t="s">
        <v>1033</v>
      </c>
      <c r="F1698" s="112" t="s">
        <v>927</v>
      </c>
      <c r="G1698" s="114">
        <v>11580</v>
      </c>
      <c r="H1698" s="94" t="s">
        <v>905</v>
      </c>
      <c r="I1698" s="94">
        <v>52</v>
      </c>
      <c r="J1698" s="94" t="s">
        <v>889</v>
      </c>
      <c r="K1698" s="94" t="s">
        <v>889</v>
      </c>
      <c r="L1698" s="94">
        <f>VLOOKUP(A:A,[2]資材単価マスタ202505!C:F,4,FALSE)</f>
        <v>11.066836734693878</v>
      </c>
      <c r="M1698" s="115">
        <f t="shared" si="26"/>
        <v>128153.9693877551</v>
      </c>
      <c r="O1698" s="120"/>
    </row>
    <row r="1699" spans="1:15" ht="18" hidden="1">
      <c r="A1699" s="112">
        <v>20210300021</v>
      </c>
      <c r="B1699" s="113">
        <f>VLOOKUP(A:A,[2]振替CD変換!B:C,2,FALSE)</f>
        <v>20210300021</v>
      </c>
      <c r="C1699" s="112" t="s">
        <v>1946</v>
      </c>
      <c r="D1699" s="112" t="s">
        <v>2038</v>
      </c>
      <c r="E1699" s="112" t="s">
        <v>1033</v>
      </c>
      <c r="F1699" s="112" t="s">
        <v>927</v>
      </c>
      <c r="G1699" s="114">
        <v>505</v>
      </c>
      <c r="H1699" s="94" t="s">
        <v>905</v>
      </c>
      <c r="I1699" s="94">
        <v>52</v>
      </c>
      <c r="J1699" s="94" t="s">
        <v>889</v>
      </c>
      <c r="K1699" s="94" t="s">
        <v>889</v>
      </c>
      <c r="L1699" s="94">
        <f>VLOOKUP(A:A,[2]資材単価マスタ202505!C:F,4,FALSE)</f>
        <v>10.7</v>
      </c>
      <c r="M1699" s="115">
        <f t="shared" si="26"/>
        <v>5403.5</v>
      </c>
      <c r="O1699" s="120"/>
    </row>
    <row r="1700" spans="1:15" ht="18" hidden="1">
      <c r="A1700" s="112">
        <v>20210300022</v>
      </c>
      <c r="B1700" s="113">
        <f>VLOOKUP(A:A,[2]振替CD変換!B:C,2,FALSE)</f>
        <v>20210300022</v>
      </c>
      <c r="C1700" s="112" t="s">
        <v>1946</v>
      </c>
      <c r="D1700" s="112" t="s">
        <v>2039</v>
      </c>
      <c r="E1700" s="112" t="s">
        <v>1033</v>
      </c>
      <c r="F1700" s="112" t="s">
        <v>927</v>
      </c>
      <c r="G1700" s="114">
        <v>4425</v>
      </c>
      <c r="H1700" s="94" t="s">
        <v>905</v>
      </c>
      <c r="I1700" s="94">
        <v>52</v>
      </c>
      <c r="J1700" s="94" t="s">
        <v>889</v>
      </c>
      <c r="K1700" s="94" t="s">
        <v>889</v>
      </c>
      <c r="L1700" s="94">
        <f>VLOOKUP(A:A,[2]資材単価マスタ202505!C:F,4,FALSE)</f>
        <v>11</v>
      </c>
      <c r="M1700" s="115">
        <f t="shared" si="26"/>
        <v>48675</v>
      </c>
      <c r="O1700" s="120"/>
    </row>
    <row r="1701" spans="1:15" ht="18" hidden="1">
      <c r="A1701" s="112">
        <v>20210300048</v>
      </c>
      <c r="B1701" s="113">
        <f>VLOOKUP(A:A,[2]振替CD変換!B:C,2,FALSE)</f>
        <v>20210300048</v>
      </c>
      <c r="C1701" s="112" t="s">
        <v>1946</v>
      </c>
      <c r="D1701" s="112" t="s">
        <v>2040</v>
      </c>
      <c r="E1701" s="112" t="s">
        <v>882</v>
      </c>
      <c r="F1701" s="112" t="s">
        <v>934</v>
      </c>
      <c r="G1701" s="114">
        <v>231</v>
      </c>
      <c r="H1701" s="94" t="s">
        <v>905</v>
      </c>
      <c r="I1701" s="94">
        <v>52</v>
      </c>
      <c r="J1701" s="94" t="s">
        <v>889</v>
      </c>
      <c r="K1701" s="94" t="s">
        <v>889</v>
      </c>
      <c r="L1701" s="94">
        <f>VLOOKUP(A:A,[2]資材単価マスタ202505!C:F,4,FALSE)</f>
        <v>70</v>
      </c>
      <c r="M1701" s="115">
        <f t="shared" si="26"/>
        <v>16170</v>
      </c>
      <c r="O1701" s="120"/>
    </row>
    <row r="1702" spans="1:15" ht="18" hidden="1">
      <c r="A1702" s="112">
        <v>20210400002</v>
      </c>
      <c r="B1702" s="113">
        <f>VLOOKUP(A:A,[2]振替CD変換!B:C,2,FALSE)</f>
        <v>20210400002</v>
      </c>
      <c r="C1702" s="112" t="s">
        <v>1946</v>
      </c>
      <c r="D1702" s="112" t="s">
        <v>2041</v>
      </c>
      <c r="E1702" s="112" t="s">
        <v>882</v>
      </c>
      <c r="F1702" s="112" t="s">
        <v>934</v>
      </c>
      <c r="G1702" s="114">
        <v>24</v>
      </c>
      <c r="H1702" s="94" t="s">
        <v>905</v>
      </c>
      <c r="I1702" s="94">
        <v>52</v>
      </c>
      <c r="J1702" s="94" t="s">
        <v>889</v>
      </c>
      <c r="K1702" s="94" t="s">
        <v>889</v>
      </c>
      <c r="L1702" s="94">
        <f>VLOOKUP(A:A,[2]資材単価マスタ202505!C:F,4,FALSE)</f>
        <v>35</v>
      </c>
      <c r="M1702" s="115">
        <f t="shared" si="26"/>
        <v>840</v>
      </c>
      <c r="O1702" s="120"/>
    </row>
    <row r="1703" spans="1:15" ht="18" hidden="1">
      <c r="A1703" s="112">
        <v>20210400003</v>
      </c>
      <c r="B1703" s="113">
        <f>VLOOKUP(A:A,[2]振替CD変換!B:C,2,FALSE)</f>
        <v>20210400003</v>
      </c>
      <c r="C1703" s="112" t="s">
        <v>1946</v>
      </c>
      <c r="D1703" s="112" t="s">
        <v>2042</v>
      </c>
      <c r="E1703" s="112" t="s">
        <v>882</v>
      </c>
      <c r="F1703" s="112" t="s">
        <v>934</v>
      </c>
      <c r="G1703" s="114">
        <v>9</v>
      </c>
      <c r="H1703" s="94" t="s">
        <v>905</v>
      </c>
      <c r="I1703" s="94">
        <v>52</v>
      </c>
      <c r="J1703" s="94" t="s">
        <v>889</v>
      </c>
      <c r="K1703" s="94" t="s">
        <v>889</v>
      </c>
      <c r="L1703" s="94">
        <f>VLOOKUP(A:A,[2]資材単価マスタ202505!C:F,4,FALSE)</f>
        <v>50.25</v>
      </c>
      <c r="M1703" s="115">
        <f t="shared" si="26"/>
        <v>452.25</v>
      </c>
      <c r="O1703" s="120"/>
    </row>
    <row r="1704" spans="1:15" ht="18" hidden="1">
      <c r="A1704" s="112">
        <v>20210400004</v>
      </c>
      <c r="B1704" s="113">
        <f>VLOOKUP(A:A,[2]振替CD変換!B:C,2,FALSE)</f>
        <v>20210400004</v>
      </c>
      <c r="C1704" s="112" t="s">
        <v>1946</v>
      </c>
      <c r="D1704" s="112" t="s">
        <v>2043</v>
      </c>
      <c r="E1704" s="112" t="s">
        <v>882</v>
      </c>
      <c r="F1704" s="112" t="s">
        <v>934</v>
      </c>
      <c r="G1704" s="114">
        <v>2</v>
      </c>
      <c r="H1704" s="94" t="s">
        <v>905</v>
      </c>
      <c r="I1704" s="94">
        <v>52</v>
      </c>
      <c r="J1704" s="94" t="s">
        <v>889</v>
      </c>
      <c r="K1704" s="94" t="s">
        <v>889</v>
      </c>
      <c r="L1704" s="94">
        <f>VLOOKUP(A:A,[2]資材単価マスタ202505!C:F,4,FALSE)</f>
        <v>51.5</v>
      </c>
      <c r="M1704" s="115">
        <f t="shared" si="26"/>
        <v>103</v>
      </c>
      <c r="O1704" s="120"/>
    </row>
    <row r="1705" spans="1:15" ht="18" hidden="1">
      <c r="A1705" s="112">
        <v>20210400006</v>
      </c>
      <c r="B1705" s="113">
        <f>VLOOKUP(A:A,[2]振替CD変換!B:C,2,FALSE)</f>
        <v>20210400006</v>
      </c>
      <c r="C1705" s="112" t="s">
        <v>1946</v>
      </c>
      <c r="D1705" s="112" t="s">
        <v>2044</v>
      </c>
      <c r="E1705" s="112" t="s">
        <v>882</v>
      </c>
      <c r="F1705" s="112" t="s">
        <v>934</v>
      </c>
      <c r="G1705" s="114">
        <v>11829</v>
      </c>
      <c r="H1705" s="94" t="s">
        <v>905</v>
      </c>
      <c r="I1705" s="94">
        <v>52</v>
      </c>
      <c r="J1705" s="94" t="s">
        <v>889</v>
      </c>
      <c r="K1705" s="94" t="s">
        <v>889</v>
      </c>
      <c r="L1705" s="94">
        <f>VLOOKUP(A:A,[2]資材単価マスタ202505!C:F,4,FALSE)</f>
        <v>29</v>
      </c>
      <c r="M1705" s="115">
        <f t="shared" si="26"/>
        <v>343041</v>
      </c>
      <c r="O1705" s="120"/>
    </row>
    <row r="1706" spans="1:15" ht="18" hidden="1">
      <c r="A1706" s="112">
        <v>20210500001</v>
      </c>
      <c r="B1706" s="113">
        <f>VLOOKUP(A:A,[2]振替CD変換!B:C,2,FALSE)</f>
        <v>20210500001</v>
      </c>
      <c r="C1706" s="112" t="s">
        <v>1946</v>
      </c>
      <c r="D1706" s="112" t="s">
        <v>2045</v>
      </c>
      <c r="E1706" s="112" t="s">
        <v>882</v>
      </c>
      <c r="F1706" s="112" t="s">
        <v>927</v>
      </c>
      <c r="G1706" s="114">
        <v>2000</v>
      </c>
      <c r="H1706" s="94" t="s">
        <v>905</v>
      </c>
      <c r="I1706" s="94">
        <v>52</v>
      </c>
      <c r="J1706" s="94" t="s">
        <v>889</v>
      </c>
      <c r="K1706" s="94" t="s">
        <v>889</v>
      </c>
      <c r="L1706" s="94">
        <f>VLOOKUP(A:A,[2]資材単価マスタ202505!C:F,4,FALSE)</f>
        <v>38.6</v>
      </c>
      <c r="M1706" s="115">
        <f t="shared" si="26"/>
        <v>77200</v>
      </c>
      <c r="O1706" s="120"/>
    </row>
    <row r="1707" spans="1:15" ht="18" hidden="1">
      <c r="A1707" s="112">
        <v>20210500002</v>
      </c>
      <c r="B1707" s="113">
        <f>VLOOKUP(A:A,[2]振替CD変換!B:C,2,FALSE)</f>
        <v>20210500002</v>
      </c>
      <c r="C1707" s="112" t="s">
        <v>1946</v>
      </c>
      <c r="D1707" s="112" t="s">
        <v>2046</v>
      </c>
      <c r="E1707" s="112" t="s">
        <v>882</v>
      </c>
      <c r="F1707" s="112" t="s">
        <v>927</v>
      </c>
      <c r="G1707" s="114">
        <v>8545</v>
      </c>
      <c r="H1707" s="94" t="s">
        <v>905</v>
      </c>
      <c r="I1707" s="94">
        <v>52</v>
      </c>
      <c r="J1707" s="94" t="s">
        <v>889</v>
      </c>
      <c r="K1707" s="94" t="s">
        <v>889</v>
      </c>
      <c r="L1707" s="94">
        <f>VLOOKUP(A:A,[2]資材単価マスタ202505!C:F,4,FALSE)</f>
        <v>38.6</v>
      </c>
      <c r="M1707" s="115">
        <f t="shared" si="26"/>
        <v>329837</v>
      </c>
      <c r="O1707" s="120"/>
    </row>
    <row r="1708" spans="1:15" ht="18" hidden="1">
      <c r="A1708" s="112">
        <v>20210500003</v>
      </c>
      <c r="B1708" s="113">
        <f>VLOOKUP(A:A,[2]振替CD変換!B:C,2,FALSE)</f>
        <v>20210500003</v>
      </c>
      <c r="C1708" s="112" t="s">
        <v>1946</v>
      </c>
      <c r="D1708" s="112" t="s">
        <v>1035</v>
      </c>
      <c r="E1708" s="112" t="s">
        <v>882</v>
      </c>
      <c r="F1708" s="112" t="s">
        <v>927</v>
      </c>
      <c r="G1708" s="114">
        <v>1382</v>
      </c>
      <c r="H1708" s="94" t="s">
        <v>905</v>
      </c>
      <c r="I1708" s="94">
        <v>52</v>
      </c>
      <c r="J1708" s="94" t="s">
        <v>889</v>
      </c>
      <c r="K1708" s="94" t="s">
        <v>889</v>
      </c>
      <c r="L1708" s="94">
        <f>VLOOKUP(A:A,[2]資材単価マスタ202505!C:F,4,FALSE)</f>
        <v>18.16</v>
      </c>
      <c r="M1708" s="115">
        <f t="shared" si="26"/>
        <v>25097.119999999999</v>
      </c>
      <c r="O1708" s="120"/>
    </row>
    <row r="1709" spans="1:15" ht="18" hidden="1">
      <c r="A1709" s="112">
        <v>20210500004</v>
      </c>
      <c r="B1709" s="113">
        <f>VLOOKUP(A:A,[2]振替CD変換!B:C,2,FALSE)</f>
        <v>20210500004</v>
      </c>
      <c r="C1709" s="112" t="s">
        <v>1946</v>
      </c>
      <c r="D1709" s="112" t="s">
        <v>2047</v>
      </c>
      <c r="E1709" s="112" t="s">
        <v>882</v>
      </c>
      <c r="F1709" s="112" t="s">
        <v>927</v>
      </c>
      <c r="G1709" s="114">
        <v>1020</v>
      </c>
      <c r="H1709" s="94" t="s">
        <v>905</v>
      </c>
      <c r="I1709" s="94">
        <v>52</v>
      </c>
      <c r="J1709" s="94" t="s">
        <v>889</v>
      </c>
      <c r="K1709" s="94" t="s">
        <v>889</v>
      </c>
      <c r="L1709" s="94">
        <f>VLOOKUP(A:A,[2]資材単価マスタ202505!C:F,4,FALSE)</f>
        <v>80.953333333333333</v>
      </c>
      <c r="M1709" s="115">
        <f t="shared" si="26"/>
        <v>82572.399999999994</v>
      </c>
      <c r="O1709" s="120"/>
    </row>
    <row r="1710" spans="1:15" ht="18" hidden="1">
      <c r="A1710" s="112">
        <v>20210500005</v>
      </c>
      <c r="B1710" s="113">
        <f>VLOOKUP(A:A,[2]振替CD変換!B:C,2,FALSE)</f>
        <v>20210500005</v>
      </c>
      <c r="C1710" s="112" t="s">
        <v>1946</v>
      </c>
      <c r="D1710" s="112" t="s">
        <v>1036</v>
      </c>
      <c r="E1710" s="112" t="s">
        <v>882</v>
      </c>
      <c r="F1710" s="112" t="s">
        <v>927</v>
      </c>
      <c r="G1710" s="114">
        <v>2647</v>
      </c>
      <c r="H1710" s="94" t="s">
        <v>905</v>
      </c>
      <c r="I1710" s="94">
        <v>52</v>
      </c>
      <c r="J1710" s="94" t="s">
        <v>889</v>
      </c>
      <c r="K1710" s="94" t="s">
        <v>889</v>
      </c>
      <c r="L1710" s="94">
        <f>VLOOKUP(A:A,[2]資材単価マスタ202505!C:F,4,FALSE)</f>
        <v>62.529936305732484</v>
      </c>
      <c r="M1710" s="115">
        <f t="shared" si="26"/>
        <v>165516.74140127387</v>
      </c>
      <c r="O1710" s="120"/>
    </row>
    <row r="1711" spans="1:15" ht="18" hidden="1">
      <c r="A1711" s="112">
        <v>20210500006</v>
      </c>
      <c r="B1711" s="113">
        <f>VLOOKUP(A:A,[2]振替CD変換!B:C,2,FALSE)</f>
        <v>20210500006</v>
      </c>
      <c r="C1711" s="112" t="s">
        <v>1946</v>
      </c>
      <c r="D1711" s="112" t="s">
        <v>2048</v>
      </c>
      <c r="E1711" s="112" t="s">
        <v>882</v>
      </c>
      <c r="F1711" s="112" t="s">
        <v>927</v>
      </c>
      <c r="G1711" s="114">
        <v>1825</v>
      </c>
      <c r="H1711" s="94" t="s">
        <v>905</v>
      </c>
      <c r="I1711" s="94">
        <v>52</v>
      </c>
      <c r="J1711" s="94" t="s">
        <v>889</v>
      </c>
      <c r="K1711" s="94" t="s">
        <v>889</v>
      </c>
      <c r="L1711" s="94">
        <f>VLOOKUP(A:A,[2]資材単価マスタ202505!C:F,4,FALSE)</f>
        <v>124.74</v>
      </c>
      <c r="M1711" s="115">
        <f t="shared" si="26"/>
        <v>227650.5</v>
      </c>
      <c r="O1711" s="120"/>
    </row>
    <row r="1712" spans="1:15" ht="18" hidden="1">
      <c r="A1712" s="112">
        <v>20210500007</v>
      </c>
      <c r="B1712" s="113">
        <f>VLOOKUP(A:A,[2]振替CD変換!B:C,2,FALSE)</f>
        <v>20210500007</v>
      </c>
      <c r="C1712" s="112" t="s">
        <v>1946</v>
      </c>
      <c r="D1712" s="112" t="s">
        <v>2049</v>
      </c>
      <c r="E1712" s="112" t="s">
        <v>882</v>
      </c>
      <c r="F1712" s="112" t="s">
        <v>927</v>
      </c>
      <c r="G1712" s="114">
        <v>841</v>
      </c>
      <c r="H1712" s="94" t="s">
        <v>905</v>
      </c>
      <c r="I1712" s="94">
        <v>52</v>
      </c>
      <c r="J1712" s="94" t="s">
        <v>889</v>
      </c>
      <c r="K1712" s="94" t="s">
        <v>889</v>
      </c>
      <c r="L1712" s="94">
        <f>VLOOKUP(A:A,[2]資材単価マスタ202505!C:F,4,FALSE)</f>
        <v>33.69</v>
      </c>
      <c r="M1712" s="115">
        <f t="shared" si="26"/>
        <v>28333.289999999997</v>
      </c>
      <c r="O1712" s="120"/>
    </row>
    <row r="1713" spans="1:15" ht="18" hidden="1">
      <c r="A1713" s="112">
        <v>20210500008</v>
      </c>
      <c r="B1713" s="113">
        <f>VLOOKUP(A:A,[2]振替CD変換!B:C,2,FALSE)</f>
        <v>20210500008</v>
      </c>
      <c r="C1713" s="112" t="s">
        <v>1946</v>
      </c>
      <c r="D1713" s="112" t="s">
        <v>2050</v>
      </c>
      <c r="E1713" s="112" t="s">
        <v>882</v>
      </c>
      <c r="F1713" s="112" t="s">
        <v>927</v>
      </c>
      <c r="G1713" s="114">
        <v>42</v>
      </c>
      <c r="H1713" s="94" t="s">
        <v>905</v>
      </c>
      <c r="I1713" s="94">
        <v>52</v>
      </c>
      <c r="J1713" s="94" t="s">
        <v>889</v>
      </c>
      <c r="K1713" s="94" t="s">
        <v>889</v>
      </c>
      <c r="L1713" s="94">
        <f>VLOOKUP(A:A,[2]資材単価マスタ202505!C:F,4,FALSE)</f>
        <v>455.05</v>
      </c>
      <c r="M1713" s="115">
        <f t="shared" si="26"/>
        <v>19112.100000000002</v>
      </c>
      <c r="O1713" s="120"/>
    </row>
    <row r="1714" spans="1:15" ht="18" hidden="1">
      <c r="A1714" s="112">
        <v>20210500009</v>
      </c>
      <c r="B1714" s="113">
        <f>VLOOKUP(A:A,[2]振替CD変換!B:C,2,FALSE)</f>
        <v>20210500009</v>
      </c>
      <c r="C1714" s="112" t="s">
        <v>1946</v>
      </c>
      <c r="D1714" s="112" t="s">
        <v>2051</v>
      </c>
      <c r="E1714" s="112" t="s">
        <v>882</v>
      </c>
      <c r="F1714" s="112" t="s">
        <v>927</v>
      </c>
      <c r="G1714" s="114">
        <v>5810</v>
      </c>
      <c r="H1714" s="94" t="s">
        <v>905</v>
      </c>
      <c r="I1714" s="94">
        <v>52</v>
      </c>
      <c r="J1714" s="94" t="s">
        <v>889</v>
      </c>
      <c r="K1714" s="94" t="s">
        <v>889</v>
      </c>
      <c r="L1714" s="94">
        <f>VLOOKUP(A:A,[2]資材単価マスタ202505!C:F,4,FALSE)</f>
        <v>68.3</v>
      </c>
      <c r="M1714" s="115">
        <f t="shared" si="26"/>
        <v>396823</v>
      </c>
      <c r="O1714" s="120"/>
    </row>
    <row r="1715" spans="1:15" ht="18" hidden="1">
      <c r="A1715" s="112">
        <v>20210600048</v>
      </c>
      <c r="B1715" s="113">
        <f>VLOOKUP(A:A,[2]振替CD変換!B:C,2,FALSE)</f>
        <v>20210600048</v>
      </c>
      <c r="C1715" s="112" t="s">
        <v>1946</v>
      </c>
      <c r="D1715" s="112" t="s">
        <v>2052</v>
      </c>
      <c r="E1715" s="112" t="s">
        <v>882</v>
      </c>
      <c r="F1715" s="112" t="s">
        <v>934</v>
      </c>
      <c r="G1715" s="114">
        <v>6446</v>
      </c>
      <c r="H1715" s="94" t="s">
        <v>905</v>
      </c>
      <c r="I1715" s="94">
        <v>52</v>
      </c>
      <c r="J1715" s="94" t="s">
        <v>889</v>
      </c>
      <c r="K1715" s="94" t="s">
        <v>889</v>
      </c>
      <c r="L1715" s="94">
        <f>VLOOKUP(A:A,[2]資材単価マスタ202505!C:F,4,FALSE)</f>
        <v>57.945945945945944</v>
      </c>
      <c r="M1715" s="115">
        <f t="shared" si="26"/>
        <v>373519.56756756757</v>
      </c>
      <c r="O1715" s="120"/>
    </row>
    <row r="1716" spans="1:15" ht="18" hidden="1">
      <c r="A1716" s="112">
        <v>20210900016</v>
      </c>
      <c r="B1716" s="113">
        <f>VLOOKUP(A:A,[2]振替CD変換!B:C,2,FALSE)</f>
        <v>20210900016</v>
      </c>
      <c r="C1716" s="112" t="s">
        <v>1946</v>
      </c>
      <c r="D1716" s="112" t="s">
        <v>2053</v>
      </c>
      <c r="E1716" s="112" t="s">
        <v>882</v>
      </c>
      <c r="F1716" s="112" t="s">
        <v>934</v>
      </c>
      <c r="G1716" s="114">
        <v>90</v>
      </c>
      <c r="H1716" s="94" t="s">
        <v>905</v>
      </c>
      <c r="I1716" s="94">
        <v>52</v>
      </c>
      <c r="J1716" s="94" t="s">
        <v>889</v>
      </c>
      <c r="K1716" s="94" t="s">
        <v>889</v>
      </c>
      <c r="L1716" s="94">
        <f>VLOOKUP(A:A,[2]資材単価マスタ202505!C:F,4,FALSE)</f>
        <v>255</v>
      </c>
      <c r="M1716" s="115">
        <f t="shared" si="26"/>
        <v>22950</v>
      </c>
      <c r="O1716" s="120"/>
    </row>
    <row r="1717" spans="1:15" ht="18" hidden="1">
      <c r="A1717" s="112">
        <v>20211000065</v>
      </c>
      <c r="B1717" s="113">
        <f>VLOOKUP(A:A,[2]振替CD変換!B:C,2,FALSE)</f>
        <v>20211000065</v>
      </c>
      <c r="C1717" s="112" t="s">
        <v>1946</v>
      </c>
      <c r="D1717" s="112" t="s">
        <v>2054</v>
      </c>
      <c r="E1717" s="112" t="s">
        <v>882</v>
      </c>
      <c r="F1717" s="112" t="s">
        <v>934</v>
      </c>
      <c r="G1717" s="114">
        <v>43</v>
      </c>
      <c r="H1717" s="94" t="s">
        <v>905</v>
      </c>
      <c r="I1717" s="94">
        <v>52</v>
      </c>
      <c r="J1717" s="94" t="s">
        <v>889</v>
      </c>
      <c r="K1717" s="94" t="s">
        <v>889</v>
      </c>
      <c r="L1717" s="94">
        <f>VLOOKUP(A:A,[2]資材単価マスタ202505!C:F,4,FALSE)</f>
        <v>88</v>
      </c>
      <c r="M1717" s="115">
        <f t="shared" si="26"/>
        <v>3784</v>
      </c>
      <c r="O1717" s="120"/>
    </row>
    <row r="1718" spans="1:15" ht="18" hidden="1">
      <c r="A1718" s="112">
        <v>20211000067</v>
      </c>
      <c r="B1718" s="113">
        <f>VLOOKUP(A:A,[2]振替CD変換!B:C,2,FALSE)</f>
        <v>20211000067</v>
      </c>
      <c r="C1718" s="112" t="s">
        <v>1946</v>
      </c>
      <c r="D1718" s="112" t="s">
        <v>2055</v>
      </c>
      <c r="E1718" s="112" t="s">
        <v>882</v>
      </c>
      <c r="F1718" s="112" t="s">
        <v>934</v>
      </c>
      <c r="G1718" s="114">
        <v>168</v>
      </c>
      <c r="H1718" s="94" t="s">
        <v>905</v>
      </c>
      <c r="I1718" s="94">
        <v>52</v>
      </c>
      <c r="J1718" s="94" t="s">
        <v>889</v>
      </c>
      <c r="K1718" s="94" t="s">
        <v>889</v>
      </c>
      <c r="L1718" s="94">
        <f>VLOOKUP(A:A,[2]資材単価マスタ202505!C:F,4,FALSE)</f>
        <v>305</v>
      </c>
      <c r="M1718" s="115">
        <f t="shared" si="26"/>
        <v>51240</v>
      </c>
      <c r="O1718" s="120"/>
    </row>
    <row r="1719" spans="1:15" ht="18" hidden="1">
      <c r="A1719" s="112">
        <v>20211100019</v>
      </c>
      <c r="B1719" s="113">
        <f>VLOOKUP(A:A,[2]振替CD変換!B:C,2,FALSE)</f>
        <v>20211100019</v>
      </c>
      <c r="C1719" s="112" t="s">
        <v>1946</v>
      </c>
      <c r="D1719" s="112" t="s">
        <v>2056</v>
      </c>
      <c r="E1719" s="112" t="s">
        <v>882</v>
      </c>
      <c r="F1719" s="112" t="s">
        <v>934</v>
      </c>
      <c r="G1719" s="114">
        <v>147</v>
      </c>
      <c r="H1719" s="94" t="s">
        <v>905</v>
      </c>
      <c r="I1719" s="94">
        <v>52</v>
      </c>
      <c r="J1719" s="94" t="s">
        <v>889</v>
      </c>
      <c r="K1719" s="94" t="s">
        <v>889</v>
      </c>
      <c r="L1719" s="94">
        <f>VLOOKUP(A:A,[2]資材単価マスタ202505!C:F,4,FALSE)</f>
        <v>260</v>
      </c>
      <c r="M1719" s="115">
        <f t="shared" si="26"/>
        <v>38220</v>
      </c>
      <c r="O1719" s="120"/>
    </row>
    <row r="1720" spans="1:15" ht="18" hidden="1">
      <c r="A1720" s="112">
        <v>20211100020</v>
      </c>
      <c r="B1720" s="113">
        <f>VLOOKUP(A:A,[2]振替CD変換!B:C,2,FALSE)</f>
        <v>20211100020</v>
      </c>
      <c r="C1720" s="112" t="s">
        <v>1946</v>
      </c>
      <c r="D1720" s="112" t="s">
        <v>2057</v>
      </c>
      <c r="E1720" s="112" t="s">
        <v>882</v>
      </c>
      <c r="F1720" s="112" t="s">
        <v>934</v>
      </c>
      <c r="G1720" s="114">
        <v>154</v>
      </c>
      <c r="H1720" s="94" t="s">
        <v>905</v>
      </c>
      <c r="I1720" s="94">
        <v>52</v>
      </c>
      <c r="J1720" s="94" t="s">
        <v>889</v>
      </c>
      <c r="K1720" s="94" t="s">
        <v>889</v>
      </c>
      <c r="L1720" s="94">
        <f>VLOOKUP(A:A,[2]資材単価マスタ202505!C:F,4,FALSE)</f>
        <v>137</v>
      </c>
      <c r="M1720" s="115">
        <f t="shared" si="26"/>
        <v>21098</v>
      </c>
      <c r="O1720" s="120"/>
    </row>
    <row r="1721" spans="1:15" ht="18" hidden="1">
      <c r="A1721" s="112">
        <v>20211100025</v>
      </c>
      <c r="B1721" s="113">
        <f>VLOOKUP(A:A,[2]振替CD変換!B:C,2,FALSE)</f>
        <v>20211100025</v>
      </c>
      <c r="C1721" s="112" t="s">
        <v>1946</v>
      </c>
      <c r="D1721" s="112" t="s">
        <v>2058</v>
      </c>
      <c r="E1721" s="112" t="s">
        <v>882</v>
      </c>
      <c r="F1721" s="112" t="s">
        <v>934</v>
      </c>
      <c r="G1721" s="114">
        <v>427</v>
      </c>
      <c r="H1721" s="94" t="s">
        <v>905</v>
      </c>
      <c r="I1721" s="94">
        <v>52</v>
      </c>
      <c r="J1721" s="94" t="s">
        <v>889</v>
      </c>
      <c r="K1721" s="94" t="s">
        <v>889</v>
      </c>
      <c r="L1721" s="94">
        <f>VLOOKUP(A:A,[2]資材単価マスタ202505!C:F,4,FALSE)</f>
        <v>88</v>
      </c>
      <c r="M1721" s="115">
        <f t="shared" si="26"/>
        <v>37576</v>
      </c>
      <c r="O1721" s="120"/>
    </row>
    <row r="1722" spans="1:15" ht="18" hidden="1">
      <c r="A1722" s="112">
        <v>20211200009</v>
      </c>
      <c r="B1722" s="113">
        <f>VLOOKUP(A:A,[2]振替CD変換!B:C,2,FALSE)</f>
        <v>20211200009</v>
      </c>
      <c r="C1722" s="112" t="s">
        <v>1946</v>
      </c>
      <c r="D1722" s="112" t="s">
        <v>2059</v>
      </c>
      <c r="E1722" s="112" t="s">
        <v>882</v>
      </c>
      <c r="F1722" s="112" t="s">
        <v>934</v>
      </c>
      <c r="G1722" s="114">
        <v>2438</v>
      </c>
      <c r="H1722" s="94" t="s">
        <v>905</v>
      </c>
      <c r="I1722" s="94">
        <v>52</v>
      </c>
      <c r="J1722" s="94" t="s">
        <v>889</v>
      </c>
      <c r="K1722" s="94" t="s">
        <v>889</v>
      </c>
      <c r="L1722" s="94">
        <f>VLOOKUP(A:A,[2]資材単価マスタ202505!C:F,4,FALSE)</f>
        <v>109</v>
      </c>
      <c r="M1722" s="115">
        <f t="shared" si="26"/>
        <v>265742</v>
      </c>
      <c r="O1722" s="120"/>
    </row>
    <row r="1723" spans="1:15" ht="18" hidden="1">
      <c r="A1723" s="112">
        <v>20220500020</v>
      </c>
      <c r="B1723" s="113">
        <f>VLOOKUP(A:A,[2]振替CD変換!B:C,2,FALSE)</f>
        <v>20220500020</v>
      </c>
      <c r="C1723" s="112" t="s">
        <v>1946</v>
      </c>
      <c r="D1723" s="112" t="s">
        <v>2060</v>
      </c>
      <c r="E1723" s="112" t="s">
        <v>882</v>
      </c>
      <c r="F1723" s="112" t="s">
        <v>934</v>
      </c>
      <c r="G1723" s="114">
        <v>110000</v>
      </c>
      <c r="H1723" s="94" t="s">
        <v>905</v>
      </c>
      <c r="I1723" s="94">
        <v>52</v>
      </c>
      <c r="J1723" s="94" t="s">
        <v>889</v>
      </c>
      <c r="K1723" s="94" t="s">
        <v>889</v>
      </c>
      <c r="L1723" s="94">
        <f>VLOOKUP(A:A,[2]資材単価マスタ202505!C:F,4,FALSE)</f>
        <v>13.4</v>
      </c>
      <c r="M1723" s="115">
        <f t="shared" si="26"/>
        <v>1474000</v>
      </c>
      <c r="O1723" s="120"/>
    </row>
    <row r="1724" spans="1:15" ht="18" hidden="1">
      <c r="A1724" s="112">
        <v>20220500023</v>
      </c>
      <c r="B1724" s="113">
        <f>VLOOKUP(A:A,[2]振替CD変換!B:C,2,FALSE)</f>
        <v>20220500023</v>
      </c>
      <c r="C1724" s="112" t="s">
        <v>1946</v>
      </c>
      <c r="D1724" s="112" t="s">
        <v>2061</v>
      </c>
      <c r="E1724" s="112" t="s">
        <v>882</v>
      </c>
      <c r="F1724" s="112" t="s">
        <v>934</v>
      </c>
      <c r="G1724" s="114">
        <v>13500</v>
      </c>
      <c r="H1724" s="94" t="s">
        <v>905</v>
      </c>
      <c r="I1724" s="94">
        <v>52</v>
      </c>
      <c r="J1724" s="94" t="s">
        <v>889</v>
      </c>
      <c r="K1724" s="94" t="s">
        <v>889</v>
      </c>
      <c r="L1724" s="94">
        <f>VLOOKUP(A:A,[2]資材単価マスタ202505!C:F,4,FALSE)</f>
        <v>25.412027570361861</v>
      </c>
      <c r="M1724" s="115">
        <f t="shared" si="26"/>
        <v>343062.37219988514</v>
      </c>
      <c r="O1724" s="120"/>
    </row>
    <row r="1725" spans="1:15" ht="18" hidden="1">
      <c r="A1725" s="112">
        <v>20220600064</v>
      </c>
      <c r="B1725" s="113">
        <f>VLOOKUP(A:A,[2]振替CD変換!B:C,2,FALSE)</f>
        <v>20220600064</v>
      </c>
      <c r="C1725" s="112" t="s">
        <v>1946</v>
      </c>
      <c r="D1725" s="112" t="s">
        <v>2062</v>
      </c>
      <c r="E1725" s="112" t="s">
        <v>882</v>
      </c>
      <c r="F1725" s="112" t="s">
        <v>934</v>
      </c>
      <c r="G1725" s="114">
        <v>20564</v>
      </c>
      <c r="H1725" s="94" t="s">
        <v>905</v>
      </c>
      <c r="I1725" s="94">
        <v>52</v>
      </c>
      <c r="J1725" s="94" t="s">
        <v>889</v>
      </c>
      <c r="K1725" s="94" t="s">
        <v>889</v>
      </c>
      <c r="L1725" s="94">
        <f>VLOOKUP(A:A,[2]資材単価マスタ202505!C:F,4,FALSE)</f>
        <v>23.6</v>
      </c>
      <c r="M1725" s="115">
        <f t="shared" si="26"/>
        <v>485310.4</v>
      </c>
      <c r="O1725" s="120"/>
    </row>
    <row r="1726" spans="1:15" ht="18" hidden="1">
      <c r="A1726" s="112">
        <v>20220800042</v>
      </c>
      <c r="B1726" s="113">
        <f>VLOOKUP(A:A,[2]振替CD変換!B:C,2,FALSE)</f>
        <v>20220800042</v>
      </c>
      <c r="C1726" s="112" t="s">
        <v>1946</v>
      </c>
      <c r="D1726" s="112" t="s">
        <v>2063</v>
      </c>
      <c r="E1726" s="112" t="s">
        <v>882</v>
      </c>
      <c r="F1726" s="112" t="s">
        <v>927</v>
      </c>
      <c r="G1726" s="114">
        <v>2687</v>
      </c>
      <c r="H1726" s="94" t="s">
        <v>905</v>
      </c>
      <c r="I1726" s="94">
        <v>52</v>
      </c>
      <c r="J1726" s="94" t="s">
        <v>889</v>
      </c>
      <c r="K1726" s="94" t="s">
        <v>889</v>
      </c>
      <c r="L1726" s="94">
        <f>VLOOKUP(A:A,[2]資材単価マスタ202505!C:F,4,FALSE)</f>
        <v>60.89</v>
      </c>
      <c r="M1726" s="115">
        <f t="shared" si="26"/>
        <v>163611.43</v>
      </c>
      <c r="O1726" s="120"/>
    </row>
    <row r="1727" spans="1:15" ht="18" hidden="1">
      <c r="A1727" s="112">
        <v>20220900003</v>
      </c>
      <c r="B1727" s="113">
        <f>VLOOKUP(A:A,[2]振替CD変換!B:C,2,FALSE)</f>
        <v>20220900003</v>
      </c>
      <c r="C1727" s="112" t="s">
        <v>1946</v>
      </c>
      <c r="D1727" s="112" t="s">
        <v>2064</v>
      </c>
      <c r="E1727" s="112" t="s">
        <v>2032</v>
      </c>
      <c r="F1727" s="112" t="s">
        <v>934</v>
      </c>
      <c r="G1727" s="114">
        <v>97</v>
      </c>
      <c r="H1727" s="94" t="s">
        <v>905</v>
      </c>
      <c r="I1727" s="94">
        <v>52</v>
      </c>
      <c r="J1727" s="94" t="s">
        <v>889</v>
      </c>
      <c r="K1727" s="94" t="s">
        <v>889</v>
      </c>
      <c r="L1727" s="94">
        <f>VLOOKUP(A:A,[2]資材単価マスタ202505!C:F,4,FALSE)</f>
        <v>149.75</v>
      </c>
      <c r="M1727" s="115">
        <f t="shared" si="26"/>
        <v>14525.75</v>
      </c>
      <c r="O1727" s="120"/>
    </row>
    <row r="1728" spans="1:15" ht="18" hidden="1">
      <c r="A1728" s="112">
        <v>20221000062</v>
      </c>
      <c r="B1728" s="113">
        <f>VLOOKUP(A:A,[2]振替CD変換!B:C,2,FALSE)</f>
        <v>20221000062</v>
      </c>
      <c r="C1728" s="112" t="s">
        <v>1946</v>
      </c>
      <c r="D1728" s="112" t="s">
        <v>2065</v>
      </c>
      <c r="E1728" s="112" t="s">
        <v>882</v>
      </c>
      <c r="F1728" s="112" t="s">
        <v>934</v>
      </c>
      <c r="G1728" s="114">
        <v>2891</v>
      </c>
      <c r="H1728" s="94" t="s">
        <v>905</v>
      </c>
      <c r="I1728" s="94">
        <v>52</v>
      </c>
      <c r="J1728" s="94" t="s">
        <v>889</v>
      </c>
      <c r="K1728" s="94" t="s">
        <v>889</v>
      </c>
      <c r="L1728" s="94">
        <f>VLOOKUP(A:A,[2]資材単価マスタ202505!C:F,4,FALSE)</f>
        <v>130</v>
      </c>
      <c r="M1728" s="115">
        <f t="shared" si="26"/>
        <v>375830</v>
      </c>
      <c r="O1728" s="120"/>
    </row>
    <row r="1729" spans="1:15" ht="18" hidden="1">
      <c r="A1729" s="112">
        <v>20221000063</v>
      </c>
      <c r="B1729" s="113">
        <f>VLOOKUP(A:A,[2]振替CD変換!B:C,2,FALSE)</f>
        <v>20221000063</v>
      </c>
      <c r="C1729" s="112" t="s">
        <v>1946</v>
      </c>
      <c r="D1729" s="112" t="s">
        <v>2066</v>
      </c>
      <c r="E1729" s="112" t="s">
        <v>882</v>
      </c>
      <c r="F1729" s="112" t="s">
        <v>934</v>
      </c>
      <c r="G1729" s="114">
        <v>28477</v>
      </c>
      <c r="H1729" s="94" t="s">
        <v>905</v>
      </c>
      <c r="I1729" s="94">
        <v>52</v>
      </c>
      <c r="J1729" s="94" t="s">
        <v>889</v>
      </c>
      <c r="K1729" s="94" t="s">
        <v>889</v>
      </c>
      <c r="L1729" s="94">
        <f>VLOOKUP(A:A,[2]資材単価マスタ202505!C:F,4,FALSE)</f>
        <v>22.971407921364555</v>
      </c>
      <c r="M1729" s="115">
        <f t="shared" si="26"/>
        <v>654156.7833766985</v>
      </c>
      <c r="O1729" s="120"/>
    </row>
    <row r="1730" spans="1:15" ht="18" hidden="1">
      <c r="A1730" s="112">
        <v>20221000064</v>
      </c>
      <c r="B1730" s="113">
        <f>VLOOKUP(A:A,[2]振替CD変換!B:C,2,FALSE)</f>
        <v>20221000064</v>
      </c>
      <c r="C1730" s="112" t="s">
        <v>1946</v>
      </c>
      <c r="D1730" s="112" t="s">
        <v>2067</v>
      </c>
      <c r="E1730" s="112" t="s">
        <v>882</v>
      </c>
      <c r="F1730" s="112" t="s">
        <v>934</v>
      </c>
      <c r="G1730" s="114">
        <v>7801</v>
      </c>
      <c r="H1730" s="94" t="s">
        <v>905</v>
      </c>
      <c r="I1730" s="94">
        <v>52</v>
      </c>
      <c r="J1730" s="94" t="s">
        <v>889</v>
      </c>
      <c r="K1730" s="94" t="s">
        <v>889</v>
      </c>
      <c r="L1730" s="94">
        <f>VLOOKUP(A:A,[2]資材単価マスタ202505!C:F,4,FALSE)</f>
        <v>75.8</v>
      </c>
      <c r="M1730" s="115">
        <f t="shared" ref="M1730:M1793" si="27">G1730*L1730</f>
        <v>591315.79999999993</v>
      </c>
      <c r="O1730" s="120"/>
    </row>
    <row r="1731" spans="1:15" ht="18" hidden="1">
      <c r="A1731" s="112">
        <v>20221200030</v>
      </c>
      <c r="B1731" s="113">
        <f>VLOOKUP(A:A,[2]振替CD変換!B:C,2,FALSE)</f>
        <v>20221200030</v>
      </c>
      <c r="C1731" s="112" t="s">
        <v>1946</v>
      </c>
      <c r="D1731" s="112" t="s">
        <v>2068</v>
      </c>
      <c r="E1731" s="112" t="s">
        <v>882</v>
      </c>
      <c r="F1731" s="112" t="s">
        <v>934</v>
      </c>
      <c r="G1731" s="114">
        <v>25</v>
      </c>
      <c r="H1731" s="94" t="s">
        <v>905</v>
      </c>
      <c r="I1731" s="94">
        <v>52</v>
      </c>
      <c r="J1731" s="94" t="s">
        <v>889</v>
      </c>
      <c r="K1731" s="94" t="s">
        <v>889</v>
      </c>
      <c r="L1731" s="94">
        <f>VLOOKUP(A:A,[2]資材単価マスタ202505!C:F,4,FALSE)</f>
        <v>64.5</v>
      </c>
      <c r="M1731" s="115">
        <f t="shared" si="27"/>
        <v>1612.5</v>
      </c>
      <c r="O1731" s="120"/>
    </row>
    <row r="1732" spans="1:15" ht="18" hidden="1">
      <c r="A1732" s="112">
        <v>20230200006</v>
      </c>
      <c r="B1732" s="113">
        <f>VLOOKUP(A:A,[2]振替CD変換!B:C,2,FALSE)</f>
        <v>20230200006</v>
      </c>
      <c r="C1732" s="112" t="s">
        <v>1946</v>
      </c>
      <c r="D1732" s="112" t="s">
        <v>323</v>
      </c>
      <c r="E1732" s="112" t="s">
        <v>2069</v>
      </c>
      <c r="F1732" s="112" t="s">
        <v>934</v>
      </c>
      <c r="G1732" s="114">
        <v>5</v>
      </c>
      <c r="H1732" s="94" t="s">
        <v>905</v>
      </c>
      <c r="I1732" s="94">
        <v>52</v>
      </c>
      <c r="J1732" s="94" t="s">
        <v>889</v>
      </c>
      <c r="K1732" s="94" t="s">
        <v>889</v>
      </c>
      <c r="L1732" s="94">
        <f>VLOOKUP(A:A,[2]資材単価マスタ202505!C:F,4,FALSE)</f>
        <v>57</v>
      </c>
      <c r="M1732" s="115">
        <f t="shared" si="27"/>
        <v>285</v>
      </c>
      <c r="O1732" s="120"/>
    </row>
    <row r="1733" spans="1:15" ht="18" hidden="1">
      <c r="A1733" s="112">
        <v>20230300049</v>
      </c>
      <c r="B1733" s="113">
        <f>VLOOKUP(A:A,[2]振替CD変換!B:C,2,FALSE)</f>
        <v>20230300049</v>
      </c>
      <c r="C1733" s="112" t="s">
        <v>1946</v>
      </c>
      <c r="D1733" s="112" t="s">
        <v>2070</v>
      </c>
      <c r="E1733" s="112" t="s">
        <v>2071</v>
      </c>
      <c r="F1733" s="112" t="s">
        <v>934</v>
      </c>
      <c r="G1733" s="114">
        <v>639</v>
      </c>
      <c r="H1733" s="94" t="s">
        <v>905</v>
      </c>
      <c r="I1733" s="94">
        <v>52</v>
      </c>
      <c r="J1733" s="94" t="s">
        <v>889</v>
      </c>
      <c r="K1733" s="94" t="s">
        <v>889</v>
      </c>
      <c r="L1733" s="94">
        <f>VLOOKUP(A:A,[2]資材単価マスタ202505!C:F,4,FALSE)</f>
        <v>4.2</v>
      </c>
      <c r="M1733" s="115">
        <f t="shared" si="27"/>
        <v>2683.8</v>
      </c>
      <c r="O1733" s="120"/>
    </row>
    <row r="1734" spans="1:15" ht="18" hidden="1">
      <c r="A1734" s="112">
        <v>20230600003</v>
      </c>
      <c r="B1734" s="113">
        <f>VLOOKUP(A:A,[2]振替CD変換!B:C,2,FALSE)</f>
        <v>20230600003</v>
      </c>
      <c r="C1734" s="112" t="s">
        <v>1946</v>
      </c>
      <c r="D1734" s="112" t="s">
        <v>2072</v>
      </c>
      <c r="E1734" s="112" t="s">
        <v>882</v>
      </c>
      <c r="F1734" s="112" t="s">
        <v>934</v>
      </c>
      <c r="G1734" s="114">
        <v>426</v>
      </c>
      <c r="H1734" s="94" t="s">
        <v>905</v>
      </c>
      <c r="I1734" s="94">
        <v>52</v>
      </c>
      <c r="J1734" s="94" t="s">
        <v>889</v>
      </c>
      <c r="K1734" s="94" t="s">
        <v>889</v>
      </c>
      <c r="L1734" s="94">
        <f>VLOOKUP(A:A,[2]資材単価マスタ202505!C:F,4,FALSE)</f>
        <v>305</v>
      </c>
      <c r="M1734" s="115">
        <f t="shared" si="27"/>
        <v>129930</v>
      </c>
      <c r="O1734" s="120"/>
    </row>
    <row r="1735" spans="1:15" ht="18" hidden="1">
      <c r="A1735" s="112">
        <v>20230600004</v>
      </c>
      <c r="B1735" s="113">
        <f>VLOOKUP(A:A,[2]振替CD変換!B:C,2,FALSE)</f>
        <v>20230600004</v>
      </c>
      <c r="C1735" s="112" t="s">
        <v>1946</v>
      </c>
      <c r="D1735" s="112" t="s">
        <v>2073</v>
      </c>
      <c r="E1735" s="112" t="s">
        <v>882</v>
      </c>
      <c r="F1735" s="112" t="s">
        <v>934</v>
      </c>
      <c r="G1735" s="114">
        <v>198</v>
      </c>
      <c r="H1735" s="94" t="s">
        <v>905</v>
      </c>
      <c r="I1735" s="94">
        <v>52</v>
      </c>
      <c r="J1735" s="94" t="s">
        <v>889</v>
      </c>
      <c r="K1735" s="94" t="s">
        <v>889</v>
      </c>
      <c r="L1735" s="94">
        <f>VLOOKUP(A:A,[2]資材単価マスタ202505!C:F,4,FALSE)</f>
        <v>42</v>
      </c>
      <c r="M1735" s="115">
        <f t="shared" si="27"/>
        <v>8316</v>
      </c>
      <c r="O1735" s="120"/>
    </row>
    <row r="1736" spans="1:15" ht="18" hidden="1">
      <c r="A1736" s="112">
        <v>20230600006</v>
      </c>
      <c r="B1736" s="113">
        <f>VLOOKUP(A:A,[2]振替CD変換!B:C,2,FALSE)</f>
        <v>20230600006</v>
      </c>
      <c r="C1736" s="112" t="s">
        <v>1946</v>
      </c>
      <c r="D1736" s="112" t="s">
        <v>2074</v>
      </c>
      <c r="E1736" s="112" t="s">
        <v>882</v>
      </c>
      <c r="F1736" s="112" t="s">
        <v>934</v>
      </c>
      <c r="G1736" s="114">
        <v>264</v>
      </c>
      <c r="H1736" s="94" t="s">
        <v>905</v>
      </c>
      <c r="I1736" s="94">
        <v>52</v>
      </c>
      <c r="J1736" s="94" t="s">
        <v>889</v>
      </c>
      <c r="K1736" s="94" t="s">
        <v>889</v>
      </c>
      <c r="L1736" s="94">
        <f>VLOOKUP(A:A,[2]資材単価マスタ202505!C:F,4,FALSE)</f>
        <v>14.7</v>
      </c>
      <c r="M1736" s="115">
        <f t="shared" si="27"/>
        <v>3880.7999999999997</v>
      </c>
      <c r="O1736" s="120"/>
    </row>
    <row r="1737" spans="1:15" ht="18" hidden="1">
      <c r="A1737" s="112">
        <v>20230600029</v>
      </c>
      <c r="B1737" s="113">
        <f>VLOOKUP(A:A,[2]振替CD変換!B:C,2,FALSE)</f>
        <v>20230600029</v>
      </c>
      <c r="C1737" s="112" t="s">
        <v>1946</v>
      </c>
      <c r="D1737" s="112" t="s">
        <v>999</v>
      </c>
      <c r="E1737" s="112" t="s">
        <v>882</v>
      </c>
      <c r="F1737" s="112" t="s">
        <v>934</v>
      </c>
      <c r="G1737" s="114">
        <v>33622</v>
      </c>
      <c r="H1737" s="94" t="s">
        <v>905</v>
      </c>
      <c r="I1737" s="94">
        <v>52</v>
      </c>
      <c r="J1737" s="94" t="s">
        <v>889</v>
      </c>
      <c r="K1737" s="94" t="s">
        <v>889</v>
      </c>
      <c r="L1737" s="94">
        <f>VLOOKUP(A:A,[2]資材単価マスタ202505!C:F,4,FALSE)</f>
        <v>21.4</v>
      </c>
      <c r="M1737" s="115">
        <f t="shared" si="27"/>
        <v>719510.79999999993</v>
      </c>
      <c r="O1737" s="120"/>
    </row>
    <row r="1738" spans="1:15" ht="18" hidden="1">
      <c r="A1738" s="112">
        <v>20230600030</v>
      </c>
      <c r="B1738" s="113">
        <f>VLOOKUP(A:A,[2]振替CD変換!B:C,2,FALSE)</f>
        <v>20230600030</v>
      </c>
      <c r="C1738" s="112" t="s">
        <v>1946</v>
      </c>
      <c r="D1738" s="112" t="s">
        <v>2075</v>
      </c>
      <c r="E1738" s="112" t="s">
        <v>2076</v>
      </c>
      <c r="F1738" s="112" t="s">
        <v>927</v>
      </c>
      <c r="G1738" s="114">
        <v>20863</v>
      </c>
      <c r="H1738" s="94" t="s">
        <v>905</v>
      </c>
      <c r="I1738" s="94">
        <v>52</v>
      </c>
      <c r="J1738" s="94" t="s">
        <v>889</v>
      </c>
      <c r="K1738" s="94" t="s">
        <v>889</v>
      </c>
      <c r="L1738" s="94">
        <f>VLOOKUP(A:A,[2]資材単価マスタ202505!C:F,4,FALSE)</f>
        <v>35.1</v>
      </c>
      <c r="M1738" s="115">
        <f t="shared" si="27"/>
        <v>732291.3</v>
      </c>
      <c r="O1738" s="120"/>
    </row>
    <row r="1739" spans="1:15" ht="18" hidden="1">
      <c r="A1739" s="112">
        <v>20230600031</v>
      </c>
      <c r="B1739" s="113">
        <f>VLOOKUP(A:A,[2]振替CD変換!B:C,2,FALSE)</f>
        <v>20230600031</v>
      </c>
      <c r="C1739" s="112" t="s">
        <v>1946</v>
      </c>
      <c r="D1739" s="112" t="s">
        <v>1795</v>
      </c>
      <c r="E1739" s="112" t="s">
        <v>882</v>
      </c>
      <c r="F1739" s="112" t="s">
        <v>934</v>
      </c>
      <c r="G1739" s="114">
        <v>67500</v>
      </c>
      <c r="H1739" s="94" t="s">
        <v>905</v>
      </c>
      <c r="I1739" s="94">
        <v>52</v>
      </c>
      <c r="J1739" s="94" t="s">
        <v>889</v>
      </c>
      <c r="K1739" s="94" t="s">
        <v>889</v>
      </c>
      <c r="L1739" s="94">
        <f>VLOOKUP(A:A,[2]資材単価マスタ202505!C:F,4,FALSE)</f>
        <v>17.3</v>
      </c>
      <c r="M1739" s="115">
        <f t="shared" si="27"/>
        <v>1167750</v>
      </c>
      <c r="O1739" s="120"/>
    </row>
    <row r="1740" spans="1:15" ht="18" hidden="1">
      <c r="A1740" s="112">
        <v>20230600077</v>
      </c>
      <c r="B1740" s="113">
        <f>VLOOKUP(A:A,[2]振替CD変換!B:C,2,FALSE)</f>
        <v>20230600077</v>
      </c>
      <c r="C1740" s="112" t="s">
        <v>1946</v>
      </c>
      <c r="D1740" s="112" t="s">
        <v>2077</v>
      </c>
      <c r="E1740" s="112" t="s">
        <v>882</v>
      </c>
      <c r="F1740" s="112" t="s">
        <v>927</v>
      </c>
      <c r="G1740" s="114">
        <v>2990</v>
      </c>
      <c r="H1740" s="94" t="s">
        <v>905</v>
      </c>
      <c r="I1740" s="94">
        <v>52</v>
      </c>
      <c r="J1740" s="94" t="s">
        <v>889</v>
      </c>
      <c r="K1740" s="94" t="s">
        <v>889</v>
      </c>
      <c r="L1740" s="94">
        <f>VLOOKUP(A:A,[2]資材単価マスタ202505!C:F,4,FALSE)</f>
        <v>88.99</v>
      </c>
      <c r="M1740" s="115">
        <f t="shared" si="27"/>
        <v>266080.09999999998</v>
      </c>
      <c r="O1740" s="120"/>
    </row>
    <row r="1741" spans="1:15" ht="18" hidden="1">
      <c r="A1741" s="112">
        <v>20230600078</v>
      </c>
      <c r="B1741" s="113">
        <f>VLOOKUP(A:A,[2]振替CD変換!B:C,2,FALSE)</f>
        <v>20230600078</v>
      </c>
      <c r="C1741" s="112" t="s">
        <v>1946</v>
      </c>
      <c r="D1741" s="112" t="s">
        <v>2078</v>
      </c>
      <c r="E1741" s="112" t="s">
        <v>882</v>
      </c>
      <c r="F1741" s="112" t="s">
        <v>934</v>
      </c>
      <c r="G1741" s="114">
        <v>88</v>
      </c>
      <c r="H1741" s="94" t="s">
        <v>905</v>
      </c>
      <c r="I1741" s="94">
        <v>52</v>
      </c>
      <c r="J1741" s="94" t="s">
        <v>889</v>
      </c>
      <c r="K1741" s="94" t="s">
        <v>889</v>
      </c>
      <c r="L1741" s="94">
        <f>VLOOKUP(A:A,[2]資材単価マスタ202505!C:F,4,FALSE)</f>
        <v>153</v>
      </c>
      <c r="M1741" s="115">
        <f t="shared" si="27"/>
        <v>13464</v>
      </c>
      <c r="O1741" s="120"/>
    </row>
    <row r="1742" spans="1:15" ht="18" hidden="1">
      <c r="A1742" s="112">
        <v>20230700032</v>
      </c>
      <c r="B1742" s="113">
        <f>VLOOKUP(A:A,[2]振替CD変換!B:C,2,FALSE)</f>
        <v>20230700032</v>
      </c>
      <c r="C1742" s="112" t="s">
        <v>1946</v>
      </c>
      <c r="D1742" s="112" t="s">
        <v>2079</v>
      </c>
      <c r="E1742" s="112" t="s">
        <v>882</v>
      </c>
      <c r="F1742" s="112" t="s">
        <v>934</v>
      </c>
      <c r="G1742" s="114">
        <v>902</v>
      </c>
      <c r="H1742" s="94" t="s">
        <v>905</v>
      </c>
      <c r="I1742" s="94">
        <v>52</v>
      </c>
      <c r="J1742" s="94" t="s">
        <v>889</v>
      </c>
      <c r="K1742" s="94" t="s">
        <v>889</v>
      </c>
      <c r="L1742" s="94">
        <f>VLOOKUP(A:A,[2]資材単価マスタ202505!C:F,4,FALSE)</f>
        <v>244.63942798774261</v>
      </c>
      <c r="M1742" s="115">
        <f t="shared" si="27"/>
        <v>220664.76404494382</v>
      </c>
      <c r="O1742" s="120"/>
    </row>
    <row r="1743" spans="1:15" ht="18" hidden="1">
      <c r="A1743" s="112">
        <v>20230700047</v>
      </c>
      <c r="B1743" s="113">
        <f>VLOOKUP(A:A,[2]振替CD変換!B:C,2,FALSE)</f>
        <v>20230700047</v>
      </c>
      <c r="C1743" s="112" t="s">
        <v>1946</v>
      </c>
      <c r="D1743" s="112" t="s">
        <v>2080</v>
      </c>
      <c r="E1743" s="112" t="s">
        <v>882</v>
      </c>
      <c r="F1743" s="112" t="s">
        <v>934</v>
      </c>
      <c r="G1743" s="114">
        <v>136</v>
      </c>
      <c r="H1743" s="94" t="s">
        <v>905</v>
      </c>
      <c r="I1743" s="94">
        <v>52</v>
      </c>
      <c r="J1743" s="94" t="s">
        <v>889</v>
      </c>
      <c r="K1743" s="94" t="s">
        <v>889</v>
      </c>
      <c r="L1743" s="94">
        <f>VLOOKUP(A:A,[2]資材単価マスタ202505!C:F,4,FALSE)</f>
        <v>12.5</v>
      </c>
      <c r="M1743" s="115">
        <f t="shared" si="27"/>
        <v>1700</v>
      </c>
      <c r="O1743" s="120"/>
    </row>
    <row r="1744" spans="1:15" ht="18" hidden="1">
      <c r="A1744" s="112">
        <v>20230700048</v>
      </c>
      <c r="B1744" s="113">
        <f>VLOOKUP(A:A,[2]振替CD変換!B:C,2,FALSE)</f>
        <v>20230700048</v>
      </c>
      <c r="C1744" s="112" t="s">
        <v>1946</v>
      </c>
      <c r="D1744" s="112" t="s">
        <v>2081</v>
      </c>
      <c r="E1744" s="112" t="s">
        <v>882</v>
      </c>
      <c r="F1744" s="112" t="s">
        <v>934</v>
      </c>
      <c r="G1744" s="114">
        <v>200</v>
      </c>
      <c r="H1744" s="94" t="s">
        <v>905</v>
      </c>
      <c r="I1744" s="94">
        <v>52</v>
      </c>
      <c r="J1744" s="94" t="s">
        <v>889</v>
      </c>
      <c r="K1744" s="94" t="s">
        <v>889</v>
      </c>
      <c r="L1744" s="94">
        <f>VLOOKUP(A:A,[2]資材単価マスタ202505!C:F,4,FALSE)</f>
        <v>276.84069611780455</v>
      </c>
      <c r="M1744" s="115">
        <f t="shared" si="27"/>
        <v>55368.139223560909</v>
      </c>
      <c r="O1744" s="120"/>
    </row>
    <row r="1745" spans="1:15" ht="18" hidden="1">
      <c r="A1745" s="112">
        <v>20230700051</v>
      </c>
      <c r="B1745" s="113">
        <f>VLOOKUP(A:A,[2]振替CD変換!B:C,2,FALSE)</f>
        <v>20230700051</v>
      </c>
      <c r="C1745" s="112" t="s">
        <v>1946</v>
      </c>
      <c r="D1745" s="112" t="s">
        <v>2082</v>
      </c>
      <c r="E1745" s="112" t="s">
        <v>882</v>
      </c>
      <c r="F1745" s="112" t="s">
        <v>934</v>
      </c>
      <c r="G1745" s="114">
        <v>169</v>
      </c>
      <c r="H1745" s="94" t="s">
        <v>905</v>
      </c>
      <c r="I1745" s="94">
        <v>52</v>
      </c>
      <c r="J1745" s="94" t="s">
        <v>889</v>
      </c>
      <c r="K1745" s="94" t="s">
        <v>889</v>
      </c>
      <c r="L1745" s="94">
        <f>VLOOKUP(A:A,[2]資材単価マスタ202505!C:F,4,FALSE)</f>
        <v>5</v>
      </c>
      <c r="M1745" s="115">
        <f t="shared" si="27"/>
        <v>845</v>
      </c>
      <c r="O1745" s="120"/>
    </row>
    <row r="1746" spans="1:15" ht="18" hidden="1">
      <c r="A1746" s="112">
        <v>20230700052</v>
      </c>
      <c r="B1746" s="113">
        <f>VLOOKUP(A:A,[2]振替CD変換!B:C,2,FALSE)</f>
        <v>20230700052</v>
      </c>
      <c r="C1746" s="112" t="s">
        <v>1946</v>
      </c>
      <c r="D1746" s="112" t="s">
        <v>2083</v>
      </c>
      <c r="E1746" s="112" t="s">
        <v>882</v>
      </c>
      <c r="F1746" s="112" t="s">
        <v>934</v>
      </c>
      <c r="G1746" s="114">
        <v>159</v>
      </c>
      <c r="H1746" s="94" t="s">
        <v>905</v>
      </c>
      <c r="I1746" s="94">
        <v>52</v>
      </c>
      <c r="J1746" s="94" t="s">
        <v>889</v>
      </c>
      <c r="K1746" s="94" t="s">
        <v>889</v>
      </c>
      <c r="L1746" s="94">
        <f>VLOOKUP(A:A,[2]資材単価マスタ202505!C:F,4,FALSE)</f>
        <v>7.5</v>
      </c>
      <c r="M1746" s="115">
        <f t="shared" si="27"/>
        <v>1192.5</v>
      </c>
      <c r="O1746" s="120"/>
    </row>
    <row r="1747" spans="1:15" ht="18" hidden="1">
      <c r="A1747" s="112">
        <v>20230700053</v>
      </c>
      <c r="B1747" s="113">
        <f>VLOOKUP(A:A,[2]振替CD変換!B:C,2,FALSE)</f>
        <v>20230700053</v>
      </c>
      <c r="C1747" s="112" t="s">
        <v>1946</v>
      </c>
      <c r="D1747" s="112" t="s">
        <v>2084</v>
      </c>
      <c r="E1747" s="112" t="s">
        <v>882</v>
      </c>
      <c r="F1747" s="112" t="s">
        <v>934</v>
      </c>
      <c r="G1747" s="114">
        <v>158</v>
      </c>
      <c r="H1747" s="94" t="s">
        <v>905</v>
      </c>
      <c r="I1747" s="94">
        <v>52</v>
      </c>
      <c r="J1747" s="94" t="s">
        <v>889</v>
      </c>
      <c r="K1747" s="94" t="s">
        <v>889</v>
      </c>
      <c r="L1747" s="94">
        <f>VLOOKUP(A:A,[2]資材単価マスタ202505!C:F,4,FALSE)</f>
        <v>7.5</v>
      </c>
      <c r="M1747" s="115">
        <f t="shared" si="27"/>
        <v>1185</v>
      </c>
      <c r="O1747" s="120"/>
    </row>
    <row r="1748" spans="1:15" ht="18" hidden="1">
      <c r="A1748" s="112">
        <v>20230700054</v>
      </c>
      <c r="B1748" s="113">
        <f>VLOOKUP(A:A,[2]振替CD変換!B:C,2,FALSE)</f>
        <v>20230700054</v>
      </c>
      <c r="C1748" s="112" t="s">
        <v>1946</v>
      </c>
      <c r="D1748" s="112" t="s">
        <v>2085</v>
      </c>
      <c r="E1748" s="112" t="s">
        <v>882</v>
      </c>
      <c r="F1748" s="112" t="s">
        <v>934</v>
      </c>
      <c r="G1748" s="114">
        <v>251</v>
      </c>
      <c r="H1748" s="94" t="s">
        <v>905</v>
      </c>
      <c r="I1748" s="94">
        <v>52</v>
      </c>
      <c r="J1748" s="94" t="s">
        <v>889</v>
      </c>
      <c r="K1748" s="94" t="s">
        <v>889</v>
      </c>
      <c r="L1748" s="94">
        <f>VLOOKUP(A:A,[2]資材単価マスタ202505!C:F,4,FALSE)</f>
        <v>5.6</v>
      </c>
      <c r="M1748" s="115">
        <f t="shared" si="27"/>
        <v>1405.6</v>
      </c>
      <c r="O1748" s="120"/>
    </row>
    <row r="1749" spans="1:15" ht="18" hidden="1">
      <c r="A1749" s="112">
        <v>20230700055</v>
      </c>
      <c r="B1749" s="113">
        <f>VLOOKUP(A:A,[2]振替CD変換!B:C,2,FALSE)</f>
        <v>20230700055</v>
      </c>
      <c r="C1749" s="112" t="s">
        <v>1946</v>
      </c>
      <c r="D1749" s="112" t="s">
        <v>2086</v>
      </c>
      <c r="E1749" s="112" t="s">
        <v>882</v>
      </c>
      <c r="F1749" s="112" t="s">
        <v>934</v>
      </c>
      <c r="G1749" s="114">
        <v>251</v>
      </c>
      <c r="H1749" s="94" t="s">
        <v>905</v>
      </c>
      <c r="I1749" s="94">
        <v>52</v>
      </c>
      <c r="J1749" s="94" t="s">
        <v>889</v>
      </c>
      <c r="K1749" s="94" t="s">
        <v>889</v>
      </c>
      <c r="L1749" s="94">
        <f>VLOOKUP(A:A,[2]資材単価マスタ202505!C:F,4,FALSE)</f>
        <v>4.8</v>
      </c>
      <c r="M1749" s="115">
        <f t="shared" si="27"/>
        <v>1204.8</v>
      </c>
      <c r="O1749" s="120"/>
    </row>
    <row r="1750" spans="1:15" ht="18" hidden="1">
      <c r="A1750" s="112">
        <v>20230800022</v>
      </c>
      <c r="B1750" s="113">
        <f>VLOOKUP(A:A,[2]振替CD変換!B:C,2,FALSE)</f>
        <v>20230800022</v>
      </c>
      <c r="C1750" s="112" t="s">
        <v>1946</v>
      </c>
      <c r="D1750" s="112" t="s">
        <v>2087</v>
      </c>
      <c r="E1750" s="112" t="s">
        <v>882</v>
      </c>
      <c r="F1750" s="112" t="s">
        <v>934</v>
      </c>
      <c r="G1750" s="114">
        <v>45</v>
      </c>
      <c r="H1750" s="94" t="s">
        <v>905</v>
      </c>
      <c r="I1750" s="94">
        <v>52</v>
      </c>
      <c r="J1750" s="94" t="s">
        <v>889</v>
      </c>
      <c r="K1750" s="94" t="s">
        <v>889</v>
      </c>
      <c r="L1750" s="94">
        <f>VLOOKUP(A:A,[2]資材単価マスタ202505!C:F,4,FALSE)</f>
        <v>680</v>
      </c>
      <c r="M1750" s="115">
        <f t="shared" si="27"/>
        <v>30600</v>
      </c>
      <c r="O1750" s="120"/>
    </row>
    <row r="1751" spans="1:15" ht="18" hidden="1">
      <c r="A1751" s="112">
        <v>20230900044</v>
      </c>
      <c r="B1751" s="113">
        <f>VLOOKUP(A:A,[2]振替CD変換!B:C,2,FALSE)</f>
        <v>20230900044</v>
      </c>
      <c r="C1751" s="112" t="s">
        <v>1946</v>
      </c>
      <c r="D1751" s="112" t="s">
        <v>2088</v>
      </c>
      <c r="E1751" s="112" t="s">
        <v>882</v>
      </c>
      <c r="F1751" s="112" t="s">
        <v>934</v>
      </c>
      <c r="G1751" s="114">
        <v>45</v>
      </c>
      <c r="H1751" s="94" t="s">
        <v>905</v>
      </c>
      <c r="I1751" s="94">
        <v>52</v>
      </c>
      <c r="J1751" s="94" t="s">
        <v>889</v>
      </c>
      <c r="K1751" s="94" t="s">
        <v>889</v>
      </c>
      <c r="L1751" s="94">
        <f>VLOOKUP(A:A,[2]資材単価マスタ202505!C:F,4,FALSE)</f>
        <v>1950</v>
      </c>
      <c r="M1751" s="115">
        <f t="shared" si="27"/>
        <v>87750</v>
      </c>
      <c r="O1751" s="120"/>
    </row>
    <row r="1752" spans="1:15" ht="18" hidden="1">
      <c r="A1752" s="112">
        <v>20231000061</v>
      </c>
      <c r="B1752" s="113">
        <f>VLOOKUP(A:A,[2]振替CD変換!B:C,2,FALSE)</f>
        <v>20231000061</v>
      </c>
      <c r="C1752" s="112" t="s">
        <v>1946</v>
      </c>
      <c r="D1752" s="112" t="s">
        <v>2089</v>
      </c>
      <c r="E1752" s="112" t="s">
        <v>882</v>
      </c>
      <c r="F1752" s="112" t="s">
        <v>934</v>
      </c>
      <c r="G1752" s="114">
        <v>504</v>
      </c>
      <c r="H1752" s="94" t="s">
        <v>905</v>
      </c>
      <c r="I1752" s="94">
        <v>52</v>
      </c>
      <c r="J1752" s="94" t="s">
        <v>889</v>
      </c>
      <c r="K1752" s="94" t="s">
        <v>889</v>
      </c>
      <c r="L1752" s="94">
        <f>VLOOKUP(A:A,[2]資材単価マスタ202505!C:F,4,FALSE)</f>
        <v>192.50150808884015</v>
      </c>
      <c r="M1752" s="115">
        <f t="shared" si="27"/>
        <v>97020.760076775434</v>
      </c>
      <c r="O1752" s="120"/>
    </row>
    <row r="1753" spans="1:15" ht="18" hidden="1">
      <c r="A1753" s="112">
        <v>20231000062</v>
      </c>
      <c r="B1753" s="113">
        <f>VLOOKUP(A:A,[2]振替CD変換!B:C,2,FALSE)</f>
        <v>20231000062</v>
      </c>
      <c r="C1753" s="112" t="s">
        <v>1946</v>
      </c>
      <c r="D1753" s="112" t="s">
        <v>2090</v>
      </c>
      <c r="E1753" s="112" t="s">
        <v>882</v>
      </c>
      <c r="F1753" s="112" t="s">
        <v>934</v>
      </c>
      <c r="G1753" s="114">
        <v>46</v>
      </c>
      <c r="H1753" s="94" t="s">
        <v>905</v>
      </c>
      <c r="I1753" s="94">
        <v>52</v>
      </c>
      <c r="J1753" s="94" t="s">
        <v>889</v>
      </c>
      <c r="K1753" s="94" t="s">
        <v>889</v>
      </c>
      <c r="L1753" s="94">
        <f>VLOOKUP(A:A,[2]資材単価マスタ202505!C:F,4,FALSE)</f>
        <v>680</v>
      </c>
      <c r="M1753" s="115">
        <f t="shared" si="27"/>
        <v>31280</v>
      </c>
      <c r="O1753" s="120"/>
    </row>
    <row r="1754" spans="1:15" ht="18" hidden="1">
      <c r="A1754" s="112">
        <v>20231000063</v>
      </c>
      <c r="B1754" s="113">
        <f>VLOOKUP(A:A,[2]振替CD変換!B:C,2,FALSE)</f>
        <v>20231000063</v>
      </c>
      <c r="C1754" s="112" t="s">
        <v>1946</v>
      </c>
      <c r="D1754" s="112" t="s">
        <v>2091</v>
      </c>
      <c r="E1754" s="112" t="s">
        <v>882</v>
      </c>
      <c r="F1754" s="112" t="s">
        <v>934</v>
      </c>
      <c r="G1754" s="114">
        <v>291</v>
      </c>
      <c r="H1754" s="94" t="s">
        <v>905</v>
      </c>
      <c r="I1754" s="94">
        <v>52</v>
      </c>
      <c r="J1754" s="94" t="s">
        <v>889</v>
      </c>
      <c r="K1754" s="94" t="s">
        <v>889</v>
      </c>
      <c r="L1754" s="94">
        <f>VLOOKUP(A:A,[2]資材単価マスタ202505!C:F,4,FALSE)</f>
        <v>64</v>
      </c>
      <c r="M1754" s="115">
        <f t="shared" si="27"/>
        <v>18624</v>
      </c>
      <c r="O1754" s="120"/>
    </row>
    <row r="1755" spans="1:15" ht="18" hidden="1">
      <c r="A1755" s="112">
        <v>20240100010</v>
      </c>
      <c r="B1755" s="113">
        <f>VLOOKUP(A:A,[2]振替CD変換!B:C,2,FALSE)</f>
        <v>20240100010</v>
      </c>
      <c r="C1755" s="112" t="s">
        <v>1946</v>
      </c>
      <c r="D1755" s="112" t="s">
        <v>2092</v>
      </c>
      <c r="E1755" s="112" t="s">
        <v>882</v>
      </c>
      <c r="F1755" s="112" t="s">
        <v>934</v>
      </c>
      <c r="G1755" s="114">
        <v>177</v>
      </c>
      <c r="H1755" s="94" t="s">
        <v>905</v>
      </c>
      <c r="I1755" s="94">
        <v>52</v>
      </c>
      <c r="J1755" s="94" t="s">
        <v>889</v>
      </c>
      <c r="K1755" s="94" t="s">
        <v>889</v>
      </c>
      <c r="L1755" s="94">
        <f>VLOOKUP(A:A,[2]資材単価マスタ202505!C:F,4,FALSE)</f>
        <v>18</v>
      </c>
      <c r="M1755" s="115">
        <f t="shared" si="27"/>
        <v>3186</v>
      </c>
      <c r="O1755" s="120"/>
    </row>
    <row r="1756" spans="1:15" ht="18" hidden="1">
      <c r="A1756" s="112">
        <v>20240100011</v>
      </c>
      <c r="B1756" s="113">
        <f>VLOOKUP(A:A,[2]振替CD変換!B:C,2,FALSE)</f>
        <v>20240100011</v>
      </c>
      <c r="C1756" s="112" t="s">
        <v>1946</v>
      </c>
      <c r="D1756" s="112" t="s">
        <v>2093</v>
      </c>
      <c r="E1756" s="112" t="s">
        <v>882</v>
      </c>
      <c r="F1756" s="112" t="s">
        <v>934</v>
      </c>
      <c r="G1756" s="114">
        <v>208</v>
      </c>
      <c r="H1756" s="94" t="s">
        <v>905</v>
      </c>
      <c r="I1756" s="94">
        <v>52</v>
      </c>
      <c r="J1756" s="94" t="s">
        <v>889</v>
      </c>
      <c r="K1756" s="94" t="s">
        <v>889</v>
      </c>
      <c r="L1756" s="94">
        <f>VLOOKUP(A:A,[2]資材単価マスタ202505!C:F,4,FALSE)</f>
        <v>16</v>
      </c>
      <c r="M1756" s="115">
        <f t="shared" si="27"/>
        <v>3328</v>
      </c>
      <c r="O1756" s="120"/>
    </row>
    <row r="1757" spans="1:15" ht="18" hidden="1">
      <c r="A1757" s="112">
        <v>20240200033</v>
      </c>
      <c r="B1757" s="113">
        <f>VLOOKUP(A:A,[2]振替CD変換!B:C,2,FALSE)</f>
        <v>20240200033</v>
      </c>
      <c r="C1757" s="112" t="s">
        <v>1946</v>
      </c>
      <c r="D1757" s="112" t="s">
        <v>2094</v>
      </c>
      <c r="E1757" s="112" t="s">
        <v>882</v>
      </c>
      <c r="F1757" s="112" t="s">
        <v>934</v>
      </c>
      <c r="G1757" s="114">
        <v>36</v>
      </c>
      <c r="H1757" s="94" t="s">
        <v>905</v>
      </c>
      <c r="I1757" s="94">
        <v>52</v>
      </c>
      <c r="J1757" s="94" t="s">
        <v>889</v>
      </c>
      <c r="K1757" s="94" t="s">
        <v>889</v>
      </c>
      <c r="L1757" s="94">
        <f>VLOOKUP(A:A,[2]資材単価マスタ202505!C:F,4,FALSE)</f>
        <v>75</v>
      </c>
      <c r="M1757" s="115">
        <f t="shared" si="27"/>
        <v>2700</v>
      </c>
      <c r="O1757" s="120"/>
    </row>
    <row r="1758" spans="1:15" ht="18" hidden="1">
      <c r="A1758" s="112">
        <v>20240700031</v>
      </c>
      <c r="B1758" s="113">
        <f>VLOOKUP(A:A,[2]振替CD変換!B:C,2,FALSE)</f>
        <v>20240700031</v>
      </c>
      <c r="C1758" s="112" t="s">
        <v>1946</v>
      </c>
      <c r="D1758" s="112" t="s">
        <v>2095</v>
      </c>
      <c r="E1758" s="112" t="s">
        <v>882</v>
      </c>
      <c r="F1758" s="112" t="s">
        <v>934</v>
      </c>
      <c r="G1758" s="114">
        <v>654</v>
      </c>
      <c r="H1758" s="94" t="s">
        <v>905</v>
      </c>
      <c r="I1758" s="94">
        <v>52</v>
      </c>
      <c r="J1758" s="94" t="s">
        <v>889</v>
      </c>
      <c r="K1758" s="94" t="s">
        <v>889</v>
      </c>
      <c r="L1758" s="94">
        <f>VLOOKUP(A:A,[2]資材単価マスタ202505!C:F,4,FALSE)</f>
        <v>123</v>
      </c>
      <c r="M1758" s="115">
        <f t="shared" si="27"/>
        <v>80442</v>
      </c>
      <c r="O1758" s="104"/>
    </row>
    <row r="1759" spans="1:15" ht="18" hidden="1">
      <c r="A1759" s="112">
        <v>20240800018</v>
      </c>
      <c r="B1759" s="113">
        <f>VLOOKUP(A:A,[2]振替CD変換!B:C,2,FALSE)</f>
        <v>20240800018</v>
      </c>
      <c r="C1759" s="112" t="s">
        <v>1946</v>
      </c>
      <c r="D1759" s="112" t="s">
        <v>2096</v>
      </c>
      <c r="E1759" s="112" t="s">
        <v>882</v>
      </c>
      <c r="F1759" s="112" t="s">
        <v>934</v>
      </c>
      <c r="G1759" s="114">
        <v>86</v>
      </c>
      <c r="H1759" s="94" t="s">
        <v>905</v>
      </c>
      <c r="I1759" s="94">
        <v>52</v>
      </c>
      <c r="J1759" s="94" t="s">
        <v>889</v>
      </c>
      <c r="K1759" s="94" t="s">
        <v>889</v>
      </c>
      <c r="L1759" s="94">
        <f>VLOOKUP(A:A,[2]資材単価マスタ202505!C:F,4,FALSE)</f>
        <v>1310</v>
      </c>
      <c r="M1759" s="115">
        <f t="shared" si="27"/>
        <v>112660</v>
      </c>
      <c r="O1759" s="104"/>
    </row>
    <row r="1760" spans="1:15" ht="18" hidden="1">
      <c r="A1760" s="112">
        <v>20250100041</v>
      </c>
      <c r="B1760" s="113">
        <f>VLOOKUP(A:A,[2]振替CD変換!B:C,2,FALSE)</f>
        <v>20250100041</v>
      </c>
      <c r="C1760" s="112" t="s">
        <v>2097</v>
      </c>
      <c r="D1760" s="112" t="s">
        <v>2098</v>
      </c>
      <c r="E1760" s="112" t="s">
        <v>882</v>
      </c>
      <c r="F1760" s="112" t="s">
        <v>907</v>
      </c>
      <c r="G1760" s="114">
        <v>317</v>
      </c>
      <c r="H1760" s="94" t="s">
        <v>1070</v>
      </c>
      <c r="I1760" s="94">
        <v>4</v>
      </c>
      <c r="J1760" s="94" t="s">
        <v>1177</v>
      </c>
      <c r="K1760" s="94" t="s">
        <v>883</v>
      </c>
      <c r="M1760" s="115">
        <f t="shared" si="27"/>
        <v>0</v>
      </c>
      <c r="O1760" s="104" t="s">
        <v>871</v>
      </c>
    </row>
    <row r="1761" spans="1:15" ht="18" hidden="1">
      <c r="A1761" s="112">
        <v>20250100042</v>
      </c>
      <c r="B1761" s="113">
        <f>VLOOKUP(A:A,[2]振替CD変換!B:C,2,FALSE)</f>
        <v>20250100042</v>
      </c>
      <c r="C1761" s="112" t="s">
        <v>2097</v>
      </c>
      <c r="D1761" s="112" t="s">
        <v>2099</v>
      </c>
      <c r="E1761" s="112" t="s">
        <v>882</v>
      </c>
      <c r="F1761" s="112" t="s">
        <v>907</v>
      </c>
      <c r="G1761" s="114">
        <v>322</v>
      </c>
      <c r="H1761" s="94" t="s">
        <v>1070</v>
      </c>
      <c r="I1761" s="94">
        <v>4</v>
      </c>
      <c r="J1761" s="94" t="s">
        <v>1177</v>
      </c>
      <c r="K1761" s="94" t="s">
        <v>883</v>
      </c>
      <c r="M1761" s="115">
        <f t="shared" si="27"/>
        <v>0</v>
      </c>
      <c r="O1761" s="104" t="s">
        <v>871</v>
      </c>
    </row>
    <row r="1762" spans="1:15" ht="18" hidden="1">
      <c r="A1762" s="112">
        <v>20250100043</v>
      </c>
      <c r="B1762" s="113">
        <f>VLOOKUP(A:A,[2]振替CD変換!B:C,2,FALSE)</f>
        <v>20250100043</v>
      </c>
      <c r="C1762" s="112" t="s">
        <v>2097</v>
      </c>
      <c r="D1762" s="112" t="s">
        <v>2100</v>
      </c>
      <c r="E1762" s="112" t="s">
        <v>882</v>
      </c>
      <c r="F1762" s="112" t="s">
        <v>907</v>
      </c>
      <c r="G1762" s="114">
        <v>306</v>
      </c>
      <c r="H1762" s="94" t="s">
        <v>1070</v>
      </c>
      <c r="I1762" s="94">
        <v>4</v>
      </c>
      <c r="J1762" s="94" t="s">
        <v>1177</v>
      </c>
      <c r="K1762" s="94" t="s">
        <v>883</v>
      </c>
      <c r="M1762" s="115">
        <f t="shared" si="27"/>
        <v>0</v>
      </c>
      <c r="O1762" s="104" t="s">
        <v>871</v>
      </c>
    </row>
    <row r="1763" spans="1:15" ht="18" hidden="1">
      <c r="A1763" s="112">
        <v>20250100044</v>
      </c>
      <c r="B1763" s="113">
        <f>VLOOKUP(A:A,[2]振替CD変換!B:C,2,FALSE)</f>
        <v>20250100044</v>
      </c>
      <c r="C1763" s="112" t="s">
        <v>2097</v>
      </c>
      <c r="D1763" s="112" t="s">
        <v>1282</v>
      </c>
      <c r="E1763" s="112" t="s">
        <v>882</v>
      </c>
      <c r="F1763" s="112" t="s">
        <v>900</v>
      </c>
      <c r="G1763" s="114">
        <v>88</v>
      </c>
      <c r="H1763" s="94" t="s">
        <v>1070</v>
      </c>
      <c r="I1763" s="94">
        <v>4</v>
      </c>
      <c r="J1763" s="94" t="s">
        <v>1177</v>
      </c>
      <c r="K1763" s="94" t="s">
        <v>883</v>
      </c>
      <c r="M1763" s="115">
        <f t="shared" si="27"/>
        <v>0</v>
      </c>
      <c r="O1763" s="104" t="s">
        <v>871</v>
      </c>
    </row>
    <row r="1764" spans="1:15" ht="18" hidden="1">
      <c r="A1764" s="112">
        <v>20250100065</v>
      </c>
      <c r="B1764" s="113">
        <f>VLOOKUP(A:A,[2]振替CD変換!B:C,2,FALSE)</f>
        <v>20250100065</v>
      </c>
      <c r="C1764" s="112" t="s">
        <v>2097</v>
      </c>
      <c r="D1764" s="112" t="s">
        <v>1285</v>
      </c>
      <c r="E1764" s="112" t="s">
        <v>882</v>
      </c>
      <c r="F1764" s="112" t="s">
        <v>900</v>
      </c>
      <c r="G1764" s="114">
        <v>108</v>
      </c>
      <c r="H1764" s="94" t="s">
        <v>1070</v>
      </c>
      <c r="I1764" s="94">
        <v>4</v>
      </c>
      <c r="J1764" s="94" t="s">
        <v>1177</v>
      </c>
      <c r="K1764" s="94" t="s">
        <v>883</v>
      </c>
      <c r="M1764" s="115">
        <f t="shared" si="27"/>
        <v>0</v>
      </c>
      <c r="O1764" s="104" t="s">
        <v>871</v>
      </c>
    </row>
    <row r="1765" spans="1:15" ht="18" hidden="1">
      <c r="A1765" s="112">
        <v>20250100067</v>
      </c>
      <c r="B1765" s="113">
        <f>VLOOKUP(A:A,[2]振替CD変換!B:C,2,FALSE)</f>
        <v>20250100067</v>
      </c>
      <c r="C1765" s="112" t="s">
        <v>2097</v>
      </c>
      <c r="D1765" s="112" t="s">
        <v>1286</v>
      </c>
      <c r="E1765" s="112" t="s">
        <v>882</v>
      </c>
      <c r="F1765" s="112" t="s">
        <v>900</v>
      </c>
      <c r="G1765" s="114">
        <v>94</v>
      </c>
      <c r="H1765" s="94" t="s">
        <v>1070</v>
      </c>
      <c r="I1765" s="94">
        <v>4</v>
      </c>
      <c r="J1765" s="94" t="s">
        <v>1177</v>
      </c>
      <c r="K1765" s="94" t="s">
        <v>883</v>
      </c>
      <c r="M1765" s="115">
        <f t="shared" si="27"/>
        <v>0</v>
      </c>
      <c r="O1765" s="104" t="s">
        <v>871</v>
      </c>
    </row>
    <row r="1766" spans="1:15" ht="18" hidden="1">
      <c r="A1766" s="112">
        <v>20250500092</v>
      </c>
      <c r="B1766" s="113">
        <f>VLOOKUP(A:A,[2]振替CD変換!B:C,2,FALSE)</f>
        <v>20250500092</v>
      </c>
      <c r="C1766" s="112" t="s">
        <v>2097</v>
      </c>
      <c r="D1766" s="112" t="s">
        <v>2101</v>
      </c>
      <c r="E1766" s="112" t="s">
        <v>882</v>
      </c>
      <c r="F1766" s="112" t="s">
        <v>1198</v>
      </c>
      <c r="G1766" s="114">
        <v>2499</v>
      </c>
      <c r="H1766" s="94" t="s">
        <v>1070</v>
      </c>
      <c r="I1766" s="94">
        <v>4</v>
      </c>
      <c r="J1766" s="94" t="s">
        <v>1177</v>
      </c>
      <c r="K1766" s="94" t="s">
        <v>883</v>
      </c>
      <c r="M1766" s="115">
        <f t="shared" si="27"/>
        <v>0</v>
      </c>
      <c r="O1766" s="104" t="s">
        <v>871</v>
      </c>
    </row>
    <row r="1767" spans="1:15" ht="18" hidden="1">
      <c r="A1767" s="112">
        <v>20250500093</v>
      </c>
      <c r="B1767" s="113">
        <f>VLOOKUP(A:A,[2]振替CD変換!B:C,2,FALSE)</f>
        <v>20250500093</v>
      </c>
      <c r="C1767" s="112" t="s">
        <v>2097</v>
      </c>
      <c r="D1767" s="112" t="s">
        <v>2102</v>
      </c>
      <c r="E1767" s="112" t="s">
        <v>882</v>
      </c>
      <c r="F1767" s="112" t="s">
        <v>1198</v>
      </c>
      <c r="G1767" s="114">
        <v>2420</v>
      </c>
      <c r="H1767" s="94" t="s">
        <v>1070</v>
      </c>
      <c r="I1767" s="94">
        <v>4</v>
      </c>
      <c r="J1767" s="94" t="s">
        <v>1177</v>
      </c>
      <c r="K1767" s="94" t="s">
        <v>883</v>
      </c>
      <c r="M1767" s="115">
        <f t="shared" si="27"/>
        <v>0</v>
      </c>
      <c r="O1767" s="104" t="s">
        <v>871</v>
      </c>
    </row>
    <row r="1768" spans="1:15" ht="18" hidden="1">
      <c r="A1768" s="112">
        <v>20250500094</v>
      </c>
      <c r="B1768" s="113">
        <f>VLOOKUP(A:A,[2]振替CD変換!B:C,2,FALSE)</f>
        <v>20250500094</v>
      </c>
      <c r="C1768" s="112" t="s">
        <v>2097</v>
      </c>
      <c r="D1768" s="112" t="s">
        <v>2103</v>
      </c>
      <c r="E1768" s="112" t="s">
        <v>882</v>
      </c>
      <c r="F1768" s="112" t="s">
        <v>1198</v>
      </c>
      <c r="G1768" s="114">
        <v>400</v>
      </c>
      <c r="H1768" s="94" t="s">
        <v>1070</v>
      </c>
      <c r="I1768" s="94">
        <v>4</v>
      </c>
      <c r="J1768" s="94" t="s">
        <v>1177</v>
      </c>
      <c r="K1768" s="94" t="s">
        <v>883</v>
      </c>
      <c r="M1768" s="115">
        <f t="shared" si="27"/>
        <v>0</v>
      </c>
      <c r="O1768" s="104" t="s">
        <v>871</v>
      </c>
    </row>
    <row r="1769" spans="1:15" ht="18" hidden="1">
      <c r="A1769" s="112">
        <v>20111000282</v>
      </c>
      <c r="B1769" s="113">
        <f>VLOOKUP(A:A,[2]振替CD変換!B:C,2,FALSE)</f>
        <v>20061200012</v>
      </c>
      <c r="C1769" s="112" t="s">
        <v>2104</v>
      </c>
      <c r="D1769" s="112" t="s">
        <v>222</v>
      </c>
      <c r="E1769" s="112" t="s">
        <v>882</v>
      </c>
      <c r="F1769" s="112" t="s">
        <v>868</v>
      </c>
      <c r="G1769" s="114">
        <v>1</v>
      </c>
      <c r="H1769" s="94" t="s">
        <v>1070</v>
      </c>
      <c r="I1769" s="94">
        <v>1</v>
      </c>
      <c r="J1769" s="94" t="s">
        <v>870</v>
      </c>
      <c r="K1769" s="94" t="s">
        <v>869</v>
      </c>
      <c r="M1769" s="115">
        <f t="shared" si="27"/>
        <v>0</v>
      </c>
      <c r="O1769" s="104" t="s">
        <v>871</v>
      </c>
    </row>
    <row r="1770" spans="1:15" ht="18" hidden="1">
      <c r="A1770" s="112">
        <v>20111000283</v>
      </c>
      <c r="B1770" s="113">
        <f>VLOOKUP(A:A,[2]振替CD変換!B:C,2,FALSE)</f>
        <v>20070300033</v>
      </c>
      <c r="C1770" s="112" t="s">
        <v>2104</v>
      </c>
      <c r="D1770" s="112" t="s">
        <v>227</v>
      </c>
      <c r="E1770" s="112" t="s">
        <v>882</v>
      </c>
      <c r="F1770" s="112" t="s">
        <v>1065</v>
      </c>
      <c r="G1770" s="114">
        <v>9</v>
      </c>
      <c r="H1770" s="94" t="s">
        <v>1070</v>
      </c>
      <c r="I1770" s="94">
        <v>1</v>
      </c>
      <c r="J1770" s="94" t="s">
        <v>870</v>
      </c>
      <c r="K1770" s="94" t="s">
        <v>869</v>
      </c>
      <c r="M1770" s="115">
        <f t="shared" si="27"/>
        <v>0</v>
      </c>
      <c r="O1770" s="104" t="s">
        <v>871</v>
      </c>
    </row>
    <row r="1771" spans="1:15" ht="18" hidden="1">
      <c r="A1771" s="112">
        <v>20111000309</v>
      </c>
      <c r="B1771" s="113">
        <f>VLOOKUP(A:A,[2]振替CD変換!B:C,2,FALSE)</f>
        <v>20051200005</v>
      </c>
      <c r="C1771" s="112" t="s">
        <v>2104</v>
      </c>
      <c r="D1771" s="112" t="s">
        <v>209</v>
      </c>
      <c r="E1771" s="112" t="s">
        <v>882</v>
      </c>
      <c r="F1771" s="112" t="s">
        <v>1065</v>
      </c>
      <c r="G1771" s="114">
        <v>3</v>
      </c>
      <c r="H1771" s="94" t="s">
        <v>1070</v>
      </c>
      <c r="I1771" s="94">
        <v>1</v>
      </c>
      <c r="J1771" s="94" t="s">
        <v>870</v>
      </c>
      <c r="K1771" s="94" t="s">
        <v>869</v>
      </c>
      <c r="M1771" s="115">
        <f t="shared" si="27"/>
        <v>0</v>
      </c>
      <c r="O1771" s="104" t="s">
        <v>871</v>
      </c>
    </row>
    <row r="1772" spans="1:15" ht="18" hidden="1">
      <c r="A1772" s="112">
        <v>20111000349</v>
      </c>
      <c r="B1772" s="113">
        <f>VLOOKUP(A:A,[2]振替CD変換!B:C,2,FALSE)</f>
        <v>20081200013</v>
      </c>
      <c r="C1772" s="112" t="s">
        <v>2104</v>
      </c>
      <c r="D1772" s="112" t="s">
        <v>259</v>
      </c>
      <c r="E1772" s="112" t="s">
        <v>882</v>
      </c>
      <c r="F1772" s="112" t="s">
        <v>868</v>
      </c>
      <c r="G1772" s="114">
        <v>2</v>
      </c>
      <c r="H1772" s="94" t="s">
        <v>1070</v>
      </c>
      <c r="I1772" s="94">
        <v>2</v>
      </c>
      <c r="J1772" s="94" t="s">
        <v>1066</v>
      </c>
      <c r="K1772" s="94" t="s">
        <v>869</v>
      </c>
      <c r="M1772" s="115">
        <f t="shared" si="27"/>
        <v>0</v>
      </c>
      <c r="O1772" s="104" t="s">
        <v>871</v>
      </c>
    </row>
    <row r="1773" spans="1:15" ht="18" hidden="1">
      <c r="A1773" s="112">
        <v>20111000443</v>
      </c>
      <c r="B1773" s="113">
        <f>VLOOKUP(A:A,[2]振替CD変換!B:C,2,FALSE)</f>
        <v>20110100010</v>
      </c>
      <c r="C1773" s="112" t="s">
        <v>2104</v>
      </c>
      <c r="D1773" s="112" t="s">
        <v>570</v>
      </c>
      <c r="E1773" s="112" t="s">
        <v>882</v>
      </c>
      <c r="F1773" s="112" t="s">
        <v>868</v>
      </c>
      <c r="G1773" s="114">
        <v>50</v>
      </c>
      <c r="H1773" s="94" t="s">
        <v>1070</v>
      </c>
      <c r="I1773" s="94">
        <v>2</v>
      </c>
      <c r="J1773" s="94" t="s">
        <v>1066</v>
      </c>
      <c r="K1773" s="94" t="s">
        <v>869</v>
      </c>
      <c r="M1773" s="115">
        <f t="shared" si="27"/>
        <v>0</v>
      </c>
      <c r="O1773" s="104" t="s">
        <v>871</v>
      </c>
    </row>
    <row r="1774" spans="1:15" ht="18" hidden="1">
      <c r="A1774" s="112">
        <v>20111000444</v>
      </c>
      <c r="B1774" s="113">
        <f>VLOOKUP(A:A,[2]振替CD変換!B:C,2,FALSE)</f>
        <v>20110100011</v>
      </c>
      <c r="C1774" s="112" t="s">
        <v>2104</v>
      </c>
      <c r="D1774" s="112" t="s">
        <v>571</v>
      </c>
      <c r="E1774" s="112" t="s">
        <v>882</v>
      </c>
      <c r="F1774" s="112" t="s">
        <v>868</v>
      </c>
      <c r="G1774" s="114">
        <v>27</v>
      </c>
      <c r="H1774" s="94" t="s">
        <v>1070</v>
      </c>
      <c r="I1774" s="94">
        <v>2</v>
      </c>
      <c r="J1774" s="94" t="s">
        <v>1066</v>
      </c>
      <c r="K1774" s="94" t="s">
        <v>869</v>
      </c>
      <c r="M1774" s="115">
        <f t="shared" si="27"/>
        <v>0</v>
      </c>
      <c r="O1774" s="104" t="s">
        <v>871</v>
      </c>
    </row>
    <row r="1775" spans="1:15" ht="18" hidden="1">
      <c r="A1775" s="112">
        <v>20111000445</v>
      </c>
      <c r="B1775" s="113">
        <f>VLOOKUP(A:A,[2]振替CD変換!B:C,2,FALSE)</f>
        <v>20110100012</v>
      </c>
      <c r="C1775" s="112" t="s">
        <v>2104</v>
      </c>
      <c r="D1775" s="112" t="s">
        <v>572</v>
      </c>
      <c r="E1775" s="112" t="s">
        <v>882</v>
      </c>
      <c r="F1775" s="112" t="s">
        <v>868</v>
      </c>
      <c r="G1775" s="114">
        <v>30</v>
      </c>
      <c r="H1775" s="94" t="s">
        <v>1070</v>
      </c>
      <c r="I1775" s="94">
        <v>2</v>
      </c>
      <c r="J1775" s="94" t="s">
        <v>1066</v>
      </c>
      <c r="K1775" s="94" t="s">
        <v>869</v>
      </c>
      <c r="M1775" s="115">
        <f t="shared" si="27"/>
        <v>0</v>
      </c>
      <c r="O1775" s="104" t="s">
        <v>871</v>
      </c>
    </row>
    <row r="1776" spans="1:15" ht="18" hidden="1">
      <c r="A1776" s="112">
        <v>20130500027</v>
      </c>
      <c r="B1776" s="113">
        <f>VLOOKUP(A:A,[2]振替CD変換!B:C,2,FALSE)</f>
        <v>20130500019</v>
      </c>
      <c r="C1776" s="112" t="s">
        <v>2104</v>
      </c>
      <c r="D1776" s="112" t="s">
        <v>1090</v>
      </c>
      <c r="E1776" s="112" t="s">
        <v>882</v>
      </c>
      <c r="F1776" s="112" t="s">
        <v>900</v>
      </c>
      <c r="G1776" s="114">
        <v>7</v>
      </c>
      <c r="H1776" s="94" t="s">
        <v>1070</v>
      </c>
      <c r="I1776" s="94">
        <v>3</v>
      </c>
      <c r="J1776" s="94" t="s">
        <v>901</v>
      </c>
      <c r="K1776" s="94" t="s">
        <v>869</v>
      </c>
      <c r="M1776" s="115">
        <f t="shared" si="27"/>
        <v>0</v>
      </c>
      <c r="O1776" s="104" t="s">
        <v>871</v>
      </c>
    </row>
    <row r="1777" spans="1:15" ht="18" hidden="1">
      <c r="A1777" s="112">
        <v>20131100043</v>
      </c>
      <c r="B1777" s="113" t="str">
        <f>VLOOKUP(A:A,[2]振替CD変換!B:C,2,FALSE)</f>
        <v>20131100036</v>
      </c>
      <c r="C1777" s="112" t="s">
        <v>2104</v>
      </c>
      <c r="D1777" s="112" t="s">
        <v>630</v>
      </c>
      <c r="E1777" s="112" t="s">
        <v>882</v>
      </c>
      <c r="F1777" s="112" t="s">
        <v>900</v>
      </c>
      <c r="G1777" s="114">
        <v>95</v>
      </c>
      <c r="H1777" s="94" t="s">
        <v>1070</v>
      </c>
      <c r="I1777" s="94">
        <v>4</v>
      </c>
      <c r="J1777" s="94" t="s">
        <v>1177</v>
      </c>
      <c r="K1777" s="94" t="s">
        <v>869</v>
      </c>
      <c r="M1777" s="115">
        <f t="shared" si="27"/>
        <v>0</v>
      </c>
      <c r="O1777" s="104" t="s">
        <v>871</v>
      </c>
    </row>
    <row r="1778" spans="1:15" ht="18" hidden="1">
      <c r="A1778" s="112">
        <v>20150100017</v>
      </c>
      <c r="B1778" s="113">
        <f>VLOOKUP(A:A,[2]振替CD変換!B:C,2,FALSE)</f>
        <v>20131100025</v>
      </c>
      <c r="C1778" s="112" t="s">
        <v>2104</v>
      </c>
      <c r="D1778" s="112" t="s">
        <v>629</v>
      </c>
      <c r="E1778" s="112" t="s">
        <v>882</v>
      </c>
      <c r="F1778" s="112" t="s">
        <v>868</v>
      </c>
      <c r="G1778" s="114">
        <v>25</v>
      </c>
      <c r="H1778" s="94" t="s">
        <v>869</v>
      </c>
      <c r="I1778" s="94">
        <v>2</v>
      </c>
      <c r="J1778" s="94" t="s">
        <v>1066</v>
      </c>
      <c r="K1778" s="94" t="s">
        <v>869</v>
      </c>
      <c r="M1778" s="115">
        <f t="shared" si="27"/>
        <v>0</v>
      </c>
      <c r="O1778" s="104" t="s">
        <v>871</v>
      </c>
    </row>
    <row r="1779" spans="1:15" ht="18" hidden="1">
      <c r="A1779" s="112">
        <v>20150200047</v>
      </c>
      <c r="B1779" s="113">
        <f>VLOOKUP(A:A,[2]振替CD変換!B:C,2,FALSE)</f>
        <v>20140700032</v>
      </c>
      <c r="C1779" s="112" t="s">
        <v>2104</v>
      </c>
      <c r="D1779" s="112" t="s">
        <v>634</v>
      </c>
      <c r="E1779" s="112" t="s">
        <v>1111</v>
      </c>
      <c r="F1779" s="112" t="s">
        <v>907</v>
      </c>
      <c r="G1779" s="114">
        <v>1</v>
      </c>
      <c r="H1779" s="94" t="s">
        <v>869</v>
      </c>
      <c r="I1779" s="94">
        <v>3</v>
      </c>
      <c r="J1779" s="94" t="s">
        <v>901</v>
      </c>
      <c r="K1779" s="94" t="s">
        <v>869</v>
      </c>
      <c r="M1779" s="115">
        <f t="shared" si="27"/>
        <v>0</v>
      </c>
      <c r="O1779" s="104" t="s">
        <v>871</v>
      </c>
    </row>
    <row r="1780" spans="1:15" ht="18" hidden="1">
      <c r="A1780" s="112">
        <v>20170700034</v>
      </c>
      <c r="B1780" s="113">
        <f>VLOOKUP(A:A,[2]振替CD変換!B:C,2,FALSE)</f>
        <v>20170400006</v>
      </c>
      <c r="C1780" s="112" t="s">
        <v>2104</v>
      </c>
      <c r="D1780" s="112" t="s">
        <v>796</v>
      </c>
      <c r="E1780" s="112" t="s">
        <v>1145</v>
      </c>
      <c r="F1780" s="112" t="s">
        <v>907</v>
      </c>
      <c r="G1780" s="114">
        <v>31</v>
      </c>
      <c r="H1780" s="94" t="s">
        <v>869</v>
      </c>
      <c r="I1780" s="94">
        <v>1</v>
      </c>
      <c r="J1780" s="94" t="s">
        <v>870</v>
      </c>
      <c r="K1780" s="94" t="s">
        <v>869</v>
      </c>
      <c r="M1780" s="115">
        <f t="shared" si="27"/>
        <v>0</v>
      </c>
      <c r="O1780" s="104" t="s">
        <v>871</v>
      </c>
    </row>
    <row r="1781" spans="1:15" ht="18" hidden="1">
      <c r="A1781" s="112">
        <v>20170700037</v>
      </c>
      <c r="B1781" s="113">
        <f>VLOOKUP(A:A,[2]振替CD変換!B:C,2,FALSE)</f>
        <v>20170400009</v>
      </c>
      <c r="C1781" s="112" t="s">
        <v>2104</v>
      </c>
      <c r="D1781" s="112" t="s">
        <v>797</v>
      </c>
      <c r="E1781" s="112" t="s">
        <v>1145</v>
      </c>
      <c r="F1781" s="112" t="s">
        <v>907</v>
      </c>
      <c r="G1781" s="114">
        <v>37</v>
      </c>
      <c r="H1781" s="94" t="s">
        <v>869</v>
      </c>
      <c r="I1781" s="94">
        <v>1</v>
      </c>
      <c r="J1781" s="94" t="s">
        <v>870</v>
      </c>
      <c r="K1781" s="94" t="s">
        <v>869</v>
      </c>
      <c r="M1781" s="115">
        <f t="shared" si="27"/>
        <v>0</v>
      </c>
      <c r="O1781" s="104" t="s">
        <v>871</v>
      </c>
    </row>
    <row r="1782" spans="1:15" ht="18" hidden="1">
      <c r="A1782" s="112">
        <v>20170700038</v>
      </c>
      <c r="B1782" s="113">
        <f>VLOOKUP(A:A,[2]振替CD変換!B:C,2,FALSE)</f>
        <v>20170300008</v>
      </c>
      <c r="C1782" s="112" t="s">
        <v>2104</v>
      </c>
      <c r="D1782" s="112" t="s">
        <v>645</v>
      </c>
      <c r="E1782" s="112" t="s">
        <v>882</v>
      </c>
      <c r="F1782" s="112" t="s">
        <v>900</v>
      </c>
      <c r="G1782" s="114">
        <v>23</v>
      </c>
      <c r="H1782" s="94" t="s">
        <v>869</v>
      </c>
      <c r="I1782" s="94">
        <v>1</v>
      </c>
      <c r="J1782" s="94" t="s">
        <v>870</v>
      </c>
      <c r="K1782" s="94" t="s">
        <v>869</v>
      </c>
      <c r="M1782" s="115">
        <f t="shared" si="27"/>
        <v>0</v>
      </c>
      <c r="O1782" s="104" t="s">
        <v>871</v>
      </c>
    </row>
    <row r="1783" spans="1:15" ht="18" hidden="1">
      <c r="A1783" s="112">
        <v>20170700039</v>
      </c>
      <c r="B1783" s="113">
        <f>VLOOKUP(A:A,[2]振替CD変換!B:C,2,FALSE)</f>
        <v>20170300010</v>
      </c>
      <c r="C1783" s="112" t="s">
        <v>2104</v>
      </c>
      <c r="D1783" s="112" t="s">
        <v>647</v>
      </c>
      <c r="E1783" s="112" t="s">
        <v>882</v>
      </c>
      <c r="F1783" s="112" t="s">
        <v>868</v>
      </c>
      <c r="G1783" s="114">
        <v>35</v>
      </c>
      <c r="H1783" s="94" t="s">
        <v>869</v>
      </c>
      <c r="I1783" s="94">
        <v>1</v>
      </c>
      <c r="J1783" s="94" t="s">
        <v>870</v>
      </c>
      <c r="K1783" s="94" t="s">
        <v>869</v>
      </c>
      <c r="M1783" s="115">
        <f t="shared" si="27"/>
        <v>0</v>
      </c>
      <c r="O1783" s="104" t="s">
        <v>871</v>
      </c>
    </row>
    <row r="1784" spans="1:15" ht="18" hidden="1">
      <c r="A1784" s="112">
        <v>20170700041</v>
      </c>
      <c r="B1784" s="113">
        <f>VLOOKUP(A:A,[2]振替CD変換!B:C,2,FALSE)</f>
        <v>20170300007</v>
      </c>
      <c r="C1784" s="112" t="s">
        <v>2104</v>
      </c>
      <c r="D1784" s="112" t="s">
        <v>644</v>
      </c>
      <c r="E1784" s="112" t="s">
        <v>882</v>
      </c>
      <c r="F1784" s="112" t="s">
        <v>900</v>
      </c>
      <c r="G1784" s="114">
        <v>79</v>
      </c>
      <c r="H1784" s="94" t="s">
        <v>869</v>
      </c>
      <c r="I1784" s="94">
        <v>3</v>
      </c>
      <c r="J1784" s="94" t="s">
        <v>901</v>
      </c>
      <c r="K1784" s="94" t="s">
        <v>869</v>
      </c>
      <c r="M1784" s="115">
        <f t="shared" si="27"/>
        <v>0</v>
      </c>
      <c r="O1784" s="104" t="s">
        <v>871</v>
      </c>
    </row>
    <row r="1785" spans="1:15" ht="18" hidden="1">
      <c r="A1785" s="112">
        <v>20170700042</v>
      </c>
      <c r="B1785" s="113">
        <f>VLOOKUP(A:A,[2]振替CD変換!B:C,2,FALSE)</f>
        <v>20170300006</v>
      </c>
      <c r="C1785" s="112" t="s">
        <v>2104</v>
      </c>
      <c r="D1785" s="112" t="s">
        <v>643</v>
      </c>
      <c r="E1785" s="112" t="s">
        <v>882</v>
      </c>
      <c r="F1785" s="112" t="s">
        <v>900</v>
      </c>
      <c r="G1785" s="114">
        <v>36</v>
      </c>
      <c r="H1785" s="94" t="s">
        <v>869</v>
      </c>
      <c r="I1785" s="94">
        <v>3</v>
      </c>
      <c r="J1785" s="94" t="s">
        <v>901</v>
      </c>
      <c r="K1785" s="94" t="s">
        <v>869</v>
      </c>
      <c r="M1785" s="115">
        <f t="shared" si="27"/>
        <v>0</v>
      </c>
      <c r="O1785" s="104" t="s">
        <v>871</v>
      </c>
    </row>
    <row r="1786" spans="1:15" ht="18" hidden="1">
      <c r="A1786" s="112">
        <v>20171000001</v>
      </c>
      <c r="B1786" s="113">
        <f>VLOOKUP(A:A,[2]振替CD変換!B:C,2,FALSE)</f>
        <v>20220500015</v>
      </c>
      <c r="C1786" s="112" t="s">
        <v>2104</v>
      </c>
      <c r="D1786" s="112" t="s">
        <v>648</v>
      </c>
      <c r="E1786" s="112" t="s">
        <v>882</v>
      </c>
      <c r="F1786" s="112" t="s">
        <v>868</v>
      </c>
      <c r="G1786" s="114">
        <v>673</v>
      </c>
      <c r="H1786" s="94" t="s">
        <v>869</v>
      </c>
      <c r="I1786" s="94">
        <v>1</v>
      </c>
      <c r="J1786" s="94" t="s">
        <v>870</v>
      </c>
      <c r="K1786" s="94" t="s">
        <v>869</v>
      </c>
      <c r="M1786" s="115">
        <f t="shared" si="27"/>
        <v>0</v>
      </c>
      <c r="O1786" s="104" t="s">
        <v>871</v>
      </c>
    </row>
    <row r="1787" spans="1:15" ht="18" hidden="1">
      <c r="A1787" s="112">
        <v>20180300072</v>
      </c>
      <c r="B1787" s="113">
        <f>VLOOKUP(A:A,[2]振替CD変換!B:C,2,FALSE)</f>
        <v>20180100009</v>
      </c>
      <c r="C1787" s="112" t="s">
        <v>2104</v>
      </c>
      <c r="D1787" s="112" t="s">
        <v>659</v>
      </c>
      <c r="E1787" s="112" t="s">
        <v>882</v>
      </c>
      <c r="F1787" s="112" t="s">
        <v>907</v>
      </c>
      <c r="G1787" s="114">
        <v>14</v>
      </c>
      <c r="H1787" s="94" t="s">
        <v>1070</v>
      </c>
      <c r="I1787" s="94">
        <v>1</v>
      </c>
      <c r="J1787" s="94" t="s">
        <v>870</v>
      </c>
      <c r="K1787" s="94" t="s">
        <v>869</v>
      </c>
      <c r="M1787" s="115">
        <f t="shared" si="27"/>
        <v>0</v>
      </c>
      <c r="O1787" s="104" t="s">
        <v>871</v>
      </c>
    </row>
    <row r="1788" spans="1:15" ht="18" hidden="1">
      <c r="A1788" s="112">
        <v>20180300073</v>
      </c>
      <c r="B1788" s="113">
        <f>VLOOKUP(A:A,[2]振替CD変換!B:C,2,FALSE)</f>
        <v>20180100008</v>
      </c>
      <c r="C1788" s="112" t="s">
        <v>2104</v>
      </c>
      <c r="D1788" s="112" t="s">
        <v>658</v>
      </c>
      <c r="E1788" s="112" t="s">
        <v>882</v>
      </c>
      <c r="F1788" s="112" t="s">
        <v>907</v>
      </c>
      <c r="G1788" s="114">
        <v>14</v>
      </c>
      <c r="H1788" s="94" t="s">
        <v>1070</v>
      </c>
      <c r="I1788" s="94">
        <v>1</v>
      </c>
      <c r="J1788" s="94" t="s">
        <v>870</v>
      </c>
      <c r="K1788" s="94" t="s">
        <v>869</v>
      </c>
      <c r="M1788" s="115">
        <f t="shared" si="27"/>
        <v>0</v>
      </c>
      <c r="O1788" s="104" t="s">
        <v>871</v>
      </c>
    </row>
    <row r="1789" spans="1:15" ht="18" hidden="1">
      <c r="A1789" s="112">
        <v>20180500056</v>
      </c>
      <c r="B1789" s="113">
        <f>VLOOKUP(A:A,[2]振替CD変換!B:C,2,FALSE)</f>
        <v>20180200096</v>
      </c>
      <c r="C1789" s="112" t="s">
        <v>2104</v>
      </c>
      <c r="D1789" s="112" t="s">
        <v>664</v>
      </c>
      <c r="E1789" s="112" t="s">
        <v>882</v>
      </c>
      <c r="F1789" s="112" t="s">
        <v>900</v>
      </c>
      <c r="G1789" s="114">
        <v>26</v>
      </c>
      <c r="H1789" s="94" t="s">
        <v>869</v>
      </c>
      <c r="I1789" s="94">
        <v>3</v>
      </c>
      <c r="J1789" s="94" t="s">
        <v>901</v>
      </c>
      <c r="K1789" s="94" t="s">
        <v>869</v>
      </c>
      <c r="M1789" s="115">
        <f t="shared" si="27"/>
        <v>0</v>
      </c>
      <c r="O1789" s="104" t="s">
        <v>871</v>
      </c>
    </row>
    <row r="1790" spans="1:15" ht="18" hidden="1">
      <c r="A1790" s="112">
        <v>20180500058</v>
      </c>
      <c r="B1790" s="113">
        <f>VLOOKUP(A:A,[2]振替CD変換!B:C,2,FALSE)</f>
        <v>20180200044</v>
      </c>
      <c r="C1790" s="112" t="s">
        <v>2104</v>
      </c>
      <c r="D1790" s="112" t="s">
        <v>2105</v>
      </c>
      <c r="E1790" s="112" t="s">
        <v>882</v>
      </c>
      <c r="F1790" s="112" t="s">
        <v>900</v>
      </c>
      <c r="G1790" s="114">
        <v>11</v>
      </c>
      <c r="H1790" s="94" t="s">
        <v>869</v>
      </c>
      <c r="I1790" s="94">
        <v>3</v>
      </c>
      <c r="J1790" s="94" t="s">
        <v>901</v>
      </c>
      <c r="K1790" s="94" t="s">
        <v>869</v>
      </c>
      <c r="M1790" s="115">
        <f t="shared" si="27"/>
        <v>0</v>
      </c>
      <c r="O1790" s="104" t="s">
        <v>871</v>
      </c>
    </row>
    <row r="1791" spans="1:15" ht="18" hidden="1">
      <c r="A1791" s="112">
        <v>20180500062</v>
      </c>
      <c r="B1791" s="113">
        <f>VLOOKUP(A:A,[2]振替CD変換!B:C,2,FALSE)</f>
        <v>20180200045</v>
      </c>
      <c r="C1791" s="112" t="s">
        <v>2104</v>
      </c>
      <c r="D1791" s="112" t="s">
        <v>662</v>
      </c>
      <c r="E1791" s="112" t="s">
        <v>882</v>
      </c>
      <c r="F1791" s="112" t="s">
        <v>900</v>
      </c>
      <c r="G1791" s="114">
        <v>50</v>
      </c>
      <c r="H1791" s="94" t="s">
        <v>869</v>
      </c>
      <c r="I1791" s="94">
        <v>3</v>
      </c>
      <c r="J1791" s="94" t="s">
        <v>901</v>
      </c>
      <c r="K1791" s="94" t="s">
        <v>869</v>
      </c>
      <c r="M1791" s="115">
        <f t="shared" si="27"/>
        <v>0</v>
      </c>
      <c r="O1791" s="104" t="s">
        <v>871</v>
      </c>
    </row>
    <row r="1792" spans="1:15" ht="18" hidden="1">
      <c r="A1792" s="112">
        <v>20180500109</v>
      </c>
      <c r="B1792" s="113">
        <f>VLOOKUP(A:A,[2]振替CD変換!B:C,2,FALSE)</f>
        <v>20170500008</v>
      </c>
      <c r="C1792" s="112" t="s">
        <v>2104</v>
      </c>
      <c r="D1792" s="112" t="s">
        <v>651</v>
      </c>
      <c r="E1792" s="112" t="s">
        <v>882</v>
      </c>
      <c r="F1792" s="112" t="s">
        <v>900</v>
      </c>
      <c r="G1792" s="114">
        <v>27</v>
      </c>
      <c r="H1792" s="94" t="s">
        <v>869</v>
      </c>
      <c r="I1792" s="94">
        <v>3</v>
      </c>
      <c r="J1792" s="94" t="s">
        <v>901</v>
      </c>
      <c r="K1792" s="94" t="s">
        <v>869</v>
      </c>
      <c r="M1792" s="115">
        <f t="shared" si="27"/>
        <v>0</v>
      </c>
      <c r="O1792" s="104" t="s">
        <v>871</v>
      </c>
    </row>
    <row r="1793" spans="1:15" ht="18" hidden="1">
      <c r="A1793" s="112">
        <v>20180500110</v>
      </c>
      <c r="B1793" s="113">
        <f>VLOOKUP(A:A,[2]振替CD変換!B:C,2,FALSE)</f>
        <v>20180300019</v>
      </c>
      <c r="C1793" s="112" t="s">
        <v>2104</v>
      </c>
      <c r="D1793" s="112" t="s">
        <v>668</v>
      </c>
      <c r="E1793" s="112" t="s">
        <v>1167</v>
      </c>
      <c r="F1793" s="112" t="s">
        <v>868</v>
      </c>
      <c r="G1793" s="114">
        <v>11</v>
      </c>
      <c r="H1793" s="94" t="s">
        <v>1070</v>
      </c>
      <c r="I1793" s="94">
        <v>3</v>
      </c>
      <c r="J1793" s="94" t="s">
        <v>901</v>
      </c>
      <c r="K1793" s="94" t="s">
        <v>869</v>
      </c>
      <c r="M1793" s="115">
        <f t="shared" si="27"/>
        <v>0</v>
      </c>
      <c r="O1793" s="104" t="s">
        <v>871</v>
      </c>
    </row>
    <row r="1794" spans="1:15" ht="18" hidden="1">
      <c r="A1794" s="112">
        <v>20180500111</v>
      </c>
      <c r="B1794" s="113">
        <f>VLOOKUP(A:A,[2]振替CD変換!B:C,2,FALSE)</f>
        <v>20180300017</v>
      </c>
      <c r="C1794" s="112" t="s">
        <v>2104</v>
      </c>
      <c r="D1794" s="112" t="s">
        <v>666</v>
      </c>
      <c r="E1794" s="112" t="s">
        <v>1167</v>
      </c>
      <c r="F1794" s="112" t="s">
        <v>868</v>
      </c>
      <c r="G1794" s="114">
        <v>10</v>
      </c>
      <c r="H1794" s="94" t="s">
        <v>869</v>
      </c>
      <c r="I1794" s="94">
        <v>3</v>
      </c>
      <c r="J1794" s="94" t="s">
        <v>901</v>
      </c>
      <c r="K1794" s="94" t="s">
        <v>869</v>
      </c>
      <c r="M1794" s="115">
        <f t="shared" ref="M1794:M1857" si="28">G1794*L1794</f>
        <v>0</v>
      </c>
      <c r="O1794" s="104" t="s">
        <v>871</v>
      </c>
    </row>
    <row r="1795" spans="1:15" ht="18" hidden="1">
      <c r="A1795" s="112">
        <v>20180500112</v>
      </c>
      <c r="B1795" s="113">
        <f>VLOOKUP(A:A,[2]振替CD変換!B:C,2,FALSE)</f>
        <v>20180300016</v>
      </c>
      <c r="C1795" s="112" t="s">
        <v>2104</v>
      </c>
      <c r="D1795" s="112" t="s">
        <v>665</v>
      </c>
      <c r="E1795" s="112" t="s">
        <v>1167</v>
      </c>
      <c r="F1795" s="112" t="s">
        <v>868</v>
      </c>
      <c r="G1795" s="114">
        <v>10</v>
      </c>
      <c r="H1795" s="94" t="s">
        <v>869</v>
      </c>
      <c r="I1795" s="94">
        <v>3</v>
      </c>
      <c r="J1795" s="94" t="s">
        <v>901</v>
      </c>
      <c r="K1795" s="94" t="s">
        <v>869</v>
      </c>
      <c r="M1795" s="115">
        <f t="shared" si="28"/>
        <v>0</v>
      </c>
      <c r="O1795" s="104" t="s">
        <v>871</v>
      </c>
    </row>
    <row r="1796" spans="1:15" ht="18" hidden="1">
      <c r="A1796" s="112">
        <v>20180500113</v>
      </c>
      <c r="B1796" s="113">
        <f>VLOOKUP(A:A,[2]振替CD変換!B:C,2,FALSE)</f>
        <v>20180300018</v>
      </c>
      <c r="C1796" s="112" t="s">
        <v>2104</v>
      </c>
      <c r="D1796" s="112" t="s">
        <v>667</v>
      </c>
      <c r="E1796" s="112" t="s">
        <v>1167</v>
      </c>
      <c r="F1796" s="112" t="s">
        <v>868</v>
      </c>
      <c r="G1796" s="114">
        <v>8</v>
      </c>
      <c r="H1796" s="94" t="s">
        <v>869</v>
      </c>
      <c r="I1796" s="94">
        <v>3</v>
      </c>
      <c r="J1796" s="94" t="s">
        <v>901</v>
      </c>
      <c r="K1796" s="94" t="s">
        <v>869</v>
      </c>
      <c r="M1796" s="115">
        <f t="shared" si="28"/>
        <v>0</v>
      </c>
      <c r="O1796" s="104" t="s">
        <v>871</v>
      </c>
    </row>
    <row r="1797" spans="1:15" ht="18" hidden="1">
      <c r="A1797" s="112">
        <v>20180700032</v>
      </c>
      <c r="B1797" s="113">
        <f>VLOOKUP(A:A,[2]振替CD変換!B:C,2,FALSE)</f>
        <v>20171000004</v>
      </c>
      <c r="C1797" s="112" t="s">
        <v>2104</v>
      </c>
      <c r="D1797" s="112" t="s">
        <v>799</v>
      </c>
      <c r="E1797" s="112" t="s">
        <v>1145</v>
      </c>
      <c r="F1797" s="112" t="s">
        <v>907</v>
      </c>
      <c r="G1797" s="114">
        <v>50</v>
      </c>
      <c r="H1797" s="94" t="s">
        <v>1070</v>
      </c>
      <c r="I1797" s="94">
        <v>1</v>
      </c>
      <c r="J1797" s="94" t="s">
        <v>870</v>
      </c>
      <c r="K1797" s="94" t="s">
        <v>869</v>
      </c>
      <c r="M1797" s="115">
        <f t="shared" si="28"/>
        <v>0</v>
      </c>
      <c r="O1797" s="104" t="s">
        <v>871</v>
      </c>
    </row>
    <row r="1798" spans="1:15" ht="18" hidden="1">
      <c r="A1798" s="112">
        <v>20180700033</v>
      </c>
      <c r="B1798" s="113">
        <f>VLOOKUP(A:A,[2]振替CD変換!B:C,2,FALSE)</f>
        <v>20180100007</v>
      </c>
      <c r="C1798" s="112" t="s">
        <v>2104</v>
      </c>
      <c r="D1798" s="112" t="s">
        <v>657</v>
      </c>
      <c r="E1798" s="112" t="s">
        <v>882</v>
      </c>
      <c r="F1798" s="112" t="s">
        <v>907</v>
      </c>
      <c r="G1798" s="114">
        <v>14</v>
      </c>
      <c r="H1798" s="94" t="s">
        <v>1070</v>
      </c>
      <c r="I1798" s="94">
        <v>1</v>
      </c>
      <c r="J1798" s="94" t="s">
        <v>870</v>
      </c>
      <c r="K1798" s="94" t="s">
        <v>869</v>
      </c>
      <c r="M1798" s="115">
        <f t="shared" si="28"/>
        <v>0</v>
      </c>
      <c r="O1798" s="104" t="s">
        <v>871</v>
      </c>
    </row>
    <row r="1799" spans="1:15" ht="18" hidden="1">
      <c r="A1799" s="112">
        <v>20180900001</v>
      </c>
      <c r="B1799" s="113">
        <f>VLOOKUP(A:A,[2]振替CD変換!B:C,2,FALSE)</f>
        <v>20180500120</v>
      </c>
      <c r="C1799" s="112" t="s">
        <v>2104</v>
      </c>
      <c r="D1799" s="112" t="s">
        <v>671</v>
      </c>
      <c r="E1799" s="112" t="s">
        <v>882</v>
      </c>
      <c r="F1799" s="112" t="s">
        <v>900</v>
      </c>
      <c r="G1799" s="114">
        <v>37</v>
      </c>
      <c r="H1799" s="94" t="s">
        <v>1070</v>
      </c>
      <c r="I1799" s="94">
        <v>3</v>
      </c>
      <c r="J1799" s="94" t="s">
        <v>901</v>
      </c>
      <c r="K1799" s="94" t="s">
        <v>869</v>
      </c>
      <c r="M1799" s="115">
        <f t="shared" si="28"/>
        <v>0</v>
      </c>
      <c r="O1799" s="104" t="s">
        <v>871</v>
      </c>
    </row>
    <row r="1800" spans="1:15" ht="18" hidden="1">
      <c r="A1800" s="112">
        <v>20191100111</v>
      </c>
      <c r="B1800" s="113">
        <f>VLOOKUP(A:A,[2]振替CD変換!B:C,2,FALSE)</f>
        <v>20191000010</v>
      </c>
      <c r="C1800" s="112" t="s">
        <v>2104</v>
      </c>
      <c r="D1800" s="112" t="s">
        <v>1196</v>
      </c>
      <c r="E1800" s="112" t="s">
        <v>1197</v>
      </c>
      <c r="F1800" s="112" t="s">
        <v>1198</v>
      </c>
      <c r="G1800" s="114">
        <v>31</v>
      </c>
      <c r="H1800" s="94" t="s">
        <v>1070</v>
      </c>
      <c r="I1800" s="94">
        <v>4</v>
      </c>
      <c r="J1800" s="94" t="s">
        <v>1177</v>
      </c>
      <c r="K1800" s="94" t="s">
        <v>869</v>
      </c>
      <c r="M1800" s="115">
        <f t="shared" si="28"/>
        <v>0</v>
      </c>
      <c r="O1800" s="104" t="s">
        <v>871</v>
      </c>
    </row>
    <row r="1801" spans="1:15" ht="18" hidden="1">
      <c r="A1801" s="112">
        <v>20200200037</v>
      </c>
      <c r="B1801" s="113">
        <f>VLOOKUP(A:A,[2]振替CD変換!B:C,2,FALSE)</f>
        <v>20191200088</v>
      </c>
      <c r="C1801" s="112" t="s">
        <v>2104</v>
      </c>
      <c r="D1801" s="112" t="s">
        <v>687</v>
      </c>
      <c r="E1801" s="112" t="s">
        <v>882</v>
      </c>
      <c r="F1801" s="112" t="s">
        <v>868</v>
      </c>
      <c r="G1801" s="114">
        <v>27</v>
      </c>
      <c r="H1801" s="94" t="s">
        <v>869</v>
      </c>
      <c r="I1801" s="94">
        <v>1</v>
      </c>
      <c r="J1801" s="94" t="s">
        <v>870</v>
      </c>
      <c r="K1801" s="94" t="s">
        <v>869</v>
      </c>
      <c r="M1801" s="115">
        <f t="shared" si="28"/>
        <v>0</v>
      </c>
      <c r="O1801" s="104" t="s">
        <v>871</v>
      </c>
    </row>
    <row r="1802" spans="1:15" ht="18" hidden="1">
      <c r="A1802" s="112">
        <v>20200600022</v>
      </c>
      <c r="B1802" s="113">
        <f>VLOOKUP(A:A,[2]振替CD変換!B:C,2,FALSE)</f>
        <v>20200400002</v>
      </c>
      <c r="C1802" s="112" t="s">
        <v>2104</v>
      </c>
      <c r="D1802" s="112" t="s">
        <v>1203</v>
      </c>
      <c r="E1802" s="112" t="s">
        <v>882</v>
      </c>
      <c r="F1802" s="112" t="s">
        <v>1065</v>
      </c>
      <c r="G1802" s="114">
        <v>27</v>
      </c>
      <c r="H1802" s="94" t="s">
        <v>1070</v>
      </c>
      <c r="I1802" s="94">
        <v>1</v>
      </c>
      <c r="J1802" s="94" t="s">
        <v>870</v>
      </c>
      <c r="K1802" s="94" t="s">
        <v>869</v>
      </c>
      <c r="M1802" s="115">
        <f t="shared" si="28"/>
        <v>0</v>
      </c>
      <c r="O1802" s="104" t="s">
        <v>871</v>
      </c>
    </row>
    <row r="1803" spans="1:15" ht="18" hidden="1">
      <c r="A1803" s="112">
        <v>20210400013</v>
      </c>
      <c r="B1803" s="113">
        <f>VLOOKUP(A:A,[2]振替CD変換!B:C,2,FALSE)</f>
        <v>20210200051</v>
      </c>
      <c r="C1803" s="112" t="s">
        <v>2104</v>
      </c>
      <c r="D1803" s="112" t="s">
        <v>702</v>
      </c>
      <c r="E1803" s="112" t="s">
        <v>882</v>
      </c>
      <c r="F1803" s="112" t="s">
        <v>907</v>
      </c>
      <c r="G1803" s="114">
        <v>254</v>
      </c>
      <c r="H1803" s="94" t="s">
        <v>1070</v>
      </c>
      <c r="I1803" s="94">
        <v>1</v>
      </c>
      <c r="J1803" s="94" t="s">
        <v>870</v>
      </c>
      <c r="K1803" s="94" t="s">
        <v>869</v>
      </c>
      <c r="M1803" s="115">
        <f t="shared" si="28"/>
        <v>0</v>
      </c>
      <c r="O1803" s="104" t="s">
        <v>871</v>
      </c>
    </row>
    <row r="1804" spans="1:15" ht="18" hidden="1">
      <c r="A1804" s="112">
        <v>20211100006</v>
      </c>
      <c r="B1804" s="113">
        <f>VLOOKUP(A:A,[2]振替CD変換!B:C,2,FALSE)</f>
        <v>20211100006</v>
      </c>
      <c r="C1804" s="112" t="s">
        <v>2104</v>
      </c>
      <c r="D1804" s="112" t="s">
        <v>2106</v>
      </c>
      <c r="E1804" s="112" t="s">
        <v>882</v>
      </c>
      <c r="F1804" s="112" t="s">
        <v>868</v>
      </c>
      <c r="G1804" s="114">
        <v>89</v>
      </c>
      <c r="H1804" s="94" t="s">
        <v>1070</v>
      </c>
      <c r="I1804" s="94">
        <v>4</v>
      </c>
      <c r="J1804" s="94" t="s">
        <v>1177</v>
      </c>
      <c r="K1804" s="94" t="s">
        <v>869</v>
      </c>
      <c r="M1804" s="115">
        <f t="shared" si="28"/>
        <v>0</v>
      </c>
      <c r="O1804" s="104" t="s">
        <v>871</v>
      </c>
    </row>
    <row r="1805" spans="1:15" ht="18" hidden="1">
      <c r="A1805" s="112">
        <v>20220500009</v>
      </c>
      <c r="B1805" s="113">
        <f>VLOOKUP(A:A,[2]振替CD変換!B:C,2,FALSE)</f>
        <v>20220100037</v>
      </c>
      <c r="C1805" s="112" t="s">
        <v>2104</v>
      </c>
      <c r="D1805" s="112" t="s">
        <v>1218</v>
      </c>
      <c r="E1805" s="112" t="s">
        <v>1167</v>
      </c>
      <c r="F1805" s="112" t="s">
        <v>868</v>
      </c>
      <c r="G1805" s="114">
        <v>11</v>
      </c>
      <c r="H1805" s="94" t="s">
        <v>1070</v>
      </c>
      <c r="I1805" s="94">
        <v>3</v>
      </c>
      <c r="J1805" s="94" t="s">
        <v>901</v>
      </c>
      <c r="K1805" s="94" t="s">
        <v>869</v>
      </c>
      <c r="M1805" s="115">
        <f t="shared" si="28"/>
        <v>0</v>
      </c>
      <c r="O1805" s="104" t="s">
        <v>871</v>
      </c>
    </row>
    <row r="1806" spans="1:15" ht="18" hidden="1">
      <c r="A1806" s="112">
        <v>20220800039</v>
      </c>
      <c r="B1806" s="113">
        <f>VLOOKUP(A:A,[2]振替CD変換!B:C,2,FALSE)</f>
        <v>20220500001</v>
      </c>
      <c r="C1806" s="112" t="s">
        <v>2104</v>
      </c>
      <c r="D1806" s="112" t="s">
        <v>2107</v>
      </c>
      <c r="E1806" s="112" t="s">
        <v>882</v>
      </c>
      <c r="F1806" s="112" t="s">
        <v>868</v>
      </c>
      <c r="G1806" s="114">
        <v>32</v>
      </c>
      <c r="H1806" s="94" t="s">
        <v>869</v>
      </c>
      <c r="I1806" s="94">
        <v>3</v>
      </c>
      <c r="J1806" s="94" t="s">
        <v>901</v>
      </c>
      <c r="K1806" s="94" t="s">
        <v>869</v>
      </c>
      <c r="M1806" s="115">
        <f t="shared" si="28"/>
        <v>0</v>
      </c>
      <c r="O1806" s="104" t="s">
        <v>871</v>
      </c>
    </row>
    <row r="1807" spans="1:15" ht="18" hidden="1">
      <c r="A1807" s="112">
        <v>20220800040</v>
      </c>
      <c r="B1807" s="113">
        <f>VLOOKUP(A:A,[2]振替CD変換!B:C,2,FALSE)</f>
        <v>20220600065</v>
      </c>
      <c r="C1807" s="112" t="s">
        <v>2104</v>
      </c>
      <c r="D1807" s="112" t="s">
        <v>2108</v>
      </c>
      <c r="E1807" s="112" t="s">
        <v>882</v>
      </c>
      <c r="F1807" s="112" t="s">
        <v>900</v>
      </c>
      <c r="G1807" s="114">
        <v>85</v>
      </c>
      <c r="H1807" s="94" t="s">
        <v>869</v>
      </c>
      <c r="I1807" s="94">
        <v>3</v>
      </c>
      <c r="J1807" s="94" t="s">
        <v>901</v>
      </c>
      <c r="K1807" s="94" t="s">
        <v>869</v>
      </c>
      <c r="M1807" s="115">
        <f t="shared" si="28"/>
        <v>0</v>
      </c>
      <c r="O1807" s="104" t="s">
        <v>871</v>
      </c>
    </row>
    <row r="1808" spans="1:15" ht="18" hidden="1">
      <c r="A1808" s="112">
        <v>20230100013</v>
      </c>
      <c r="B1808" s="113">
        <f>VLOOKUP(A:A,[2]振替CD変換!B:C,2,FALSE)</f>
        <v>20230100013</v>
      </c>
      <c r="C1808" s="112" t="s">
        <v>2104</v>
      </c>
      <c r="D1808" s="112" t="s">
        <v>2109</v>
      </c>
      <c r="E1808" s="112" t="s">
        <v>882</v>
      </c>
      <c r="F1808" s="112" t="s">
        <v>900</v>
      </c>
      <c r="G1808" s="114">
        <v>13</v>
      </c>
      <c r="H1808" s="94" t="s">
        <v>1070</v>
      </c>
      <c r="I1808" s="94">
        <v>3</v>
      </c>
      <c r="J1808" s="94" t="s">
        <v>901</v>
      </c>
      <c r="K1808" s="94" t="s">
        <v>869</v>
      </c>
      <c r="M1808" s="115">
        <f t="shared" si="28"/>
        <v>0</v>
      </c>
      <c r="O1808" s="104" t="s">
        <v>871</v>
      </c>
    </row>
    <row r="1809" spans="1:15" ht="18" hidden="1">
      <c r="A1809" s="112">
        <v>20230800002</v>
      </c>
      <c r="B1809" s="113">
        <f>VLOOKUP(A:A,[2]振替CD変換!B:C,2,FALSE)</f>
        <v>20230800002</v>
      </c>
      <c r="C1809" s="112" t="s">
        <v>2104</v>
      </c>
      <c r="D1809" s="112" t="s">
        <v>1281</v>
      </c>
      <c r="E1809" s="112" t="s">
        <v>882</v>
      </c>
      <c r="F1809" s="112" t="s">
        <v>934</v>
      </c>
      <c r="G1809" s="114">
        <v>183</v>
      </c>
      <c r="H1809" s="94" t="s">
        <v>1070</v>
      </c>
      <c r="I1809" s="94">
        <v>3</v>
      </c>
      <c r="J1809" s="94" t="s">
        <v>901</v>
      </c>
      <c r="K1809" s="94" t="s">
        <v>869</v>
      </c>
      <c r="M1809" s="115">
        <f t="shared" si="28"/>
        <v>0</v>
      </c>
      <c r="O1809" s="104" t="s">
        <v>871</v>
      </c>
    </row>
    <row r="1810" spans="1:15" ht="18" hidden="1">
      <c r="A1810" s="112">
        <v>20231100070</v>
      </c>
      <c r="B1810" s="113">
        <f>VLOOKUP(A:A,[2]振替CD変換!B:C,2,FALSE)</f>
        <v>20230600044</v>
      </c>
      <c r="C1810" s="112" t="s">
        <v>2104</v>
      </c>
      <c r="D1810" s="112" t="s">
        <v>819</v>
      </c>
      <c r="E1810" s="112" t="s">
        <v>1145</v>
      </c>
      <c r="F1810" s="112" t="s">
        <v>907</v>
      </c>
      <c r="G1810" s="114">
        <v>46</v>
      </c>
      <c r="H1810" s="94" t="s">
        <v>869</v>
      </c>
      <c r="I1810" s="94">
        <v>1</v>
      </c>
      <c r="J1810" s="94" t="s">
        <v>870</v>
      </c>
      <c r="K1810" s="94" t="s">
        <v>869</v>
      </c>
      <c r="M1810" s="115">
        <f t="shared" si="28"/>
        <v>0</v>
      </c>
      <c r="O1810" s="104" t="s">
        <v>871</v>
      </c>
    </row>
    <row r="1811" spans="1:15" ht="18" hidden="1">
      <c r="A1811" s="112">
        <v>20231100071</v>
      </c>
      <c r="B1811" s="113">
        <f>VLOOKUP(A:A,[2]振替CD変換!B:C,2,FALSE)</f>
        <v>20230600086</v>
      </c>
      <c r="C1811" s="112" t="s">
        <v>2104</v>
      </c>
      <c r="D1811" s="112" t="s">
        <v>1237</v>
      </c>
      <c r="E1811" s="112" t="s">
        <v>1238</v>
      </c>
      <c r="F1811" s="112" t="s">
        <v>1065</v>
      </c>
      <c r="G1811" s="114">
        <v>15</v>
      </c>
      <c r="H1811" s="94" t="s">
        <v>869</v>
      </c>
      <c r="I1811" s="94">
        <v>1</v>
      </c>
      <c r="J1811" s="94" t="s">
        <v>870</v>
      </c>
      <c r="K1811" s="94" t="s">
        <v>869</v>
      </c>
      <c r="M1811" s="115">
        <f t="shared" si="28"/>
        <v>0</v>
      </c>
      <c r="O1811" s="104" t="s">
        <v>871</v>
      </c>
    </row>
    <row r="1812" spans="1:15" ht="18" hidden="1">
      <c r="A1812" s="112">
        <v>20231100075</v>
      </c>
      <c r="B1812" s="113">
        <f>VLOOKUP(A:A,[2]振替CD変換!B:C,2,FALSE)</f>
        <v>20231100075</v>
      </c>
      <c r="C1812" s="112" t="s">
        <v>2104</v>
      </c>
      <c r="D1812" s="112" t="s">
        <v>2110</v>
      </c>
      <c r="E1812" s="112" t="s">
        <v>882</v>
      </c>
      <c r="F1812" s="112" t="s">
        <v>900</v>
      </c>
      <c r="G1812" s="114">
        <v>73</v>
      </c>
      <c r="H1812" s="94" t="s">
        <v>1070</v>
      </c>
      <c r="I1812" s="94">
        <v>3</v>
      </c>
      <c r="J1812" s="94" t="s">
        <v>901</v>
      </c>
      <c r="K1812" s="94" t="s">
        <v>869</v>
      </c>
      <c r="M1812" s="115">
        <f t="shared" si="28"/>
        <v>0</v>
      </c>
      <c r="O1812" s="104" t="s">
        <v>871</v>
      </c>
    </row>
    <row r="1813" spans="1:15" ht="18" hidden="1">
      <c r="A1813" s="112">
        <v>20231100076</v>
      </c>
      <c r="B1813" s="113">
        <f>VLOOKUP(A:A,[2]振替CD変換!B:C,2,FALSE)</f>
        <v>20231100076</v>
      </c>
      <c r="C1813" s="112" t="s">
        <v>2104</v>
      </c>
      <c r="D1813" s="112" t="s">
        <v>2111</v>
      </c>
      <c r="E1813" s="112" t="s">
        <v>882</v>
      </c>
      <c r="F1813" s="112" t="s">
        <v>900</v>
      </c>
      <c r="G1813" s="114">
        <v>46</v>
      </c>
      <c r="H1813" s="94" t="s">
        <v>1070</v>
      </c>
      <c r="I1813" s="94">
        <v>3</v>
      </c>
      <c r="J1813" s="94" t="s">
        <v>901</v>
      </c>
      <c r="K1813" s="94" t="s">
        <v>869</v>
      </c>
      <c r="M1813" s="115">
        <f t="shared" si="28"/>
        <v>0</v>
      </c>
      <c r="O1813" s="104" t="s">
        <v>871</v>
      </c>
    </row>
    <row r="1814" spans="1:15" ht="18" hidden="1">
      <c r="A1814" s="112">
        <v>20240100045</v>
      </c>
      <c r="B1814" s="113">
        <f>VLOOKUP(A:A,[2]振替CD変換!B:C,2,FALSE)</f>
        <v>20240100045</v>
      </c>
      <c r="C1814" s="112" t="s">
        <v>2104</v>
      </c>
      <c r="D1814" s="112" t="s">
        <v>2112</v>
      </c>
      <c r="E1814" s="112" t="s">
        <v>1243</v>
      </c>
      <c r="F1814" s="112" t="s">
        <v>868</v>
      </c>
      <c r="G1814" s="114">
        <v>3</v>
      </c>
      <c r="H1814" s="94" t="s">
        <v>869</v>
      </c>
      <c r="I1814" s="94">
        <v>1</v>
      </c>
      <c r="J1814" s="94" t="s">
        <v>870</v>
      </c>
      <c r="K1814" s="94" t="s">
        <v>869</v>
      </c>
      <c r="M1814" s="115">
        <f t="shared" si="28"/>
        <v>0</v>
      </c>
      <c r="O1814" s="104" t="s">
        <v>871</v>
      </c>
    </row>
    <row r="1815" spans="1:15" ht="18" hidden="1">
      <c r="A1815" s="112">
        <v>20240100046</v>
      </c>
      <c r="B1815" s="113">
        <f>VLOOKUP(A:A,[2]振替CD変換!B:C,2,FALSE)</f>
        <v>20230900056</v>
      </c>
      <c r="C1815" s="112" t="s">
        <v>2104</v>
      </c>
      <c r="D1815" s="112" t="s">
        <v>721</v>
      </c>
      <c r="E1815" s="112" t="s">
        <v>882</v>
      </c>
      <c r="F1815" s="112" t="s">
        <v>868</v>
      </c>
      <c r="G1815" s="114">
        <v>399</v>
      </c>
      <c r="H1815" s="94" t="s">
        <v>869</v>
      </c>
      <c r="I1815" s="94">
        <v>1</v>
      </c>
      <c r="J1815" s="94" t="s">
        <v>870</v>
      </c>
      <c r="K1815" s="94" t="s">
        <v>869</v>
      </c>
      <c r="M1815" s="115">
        <f t="shared" si="28"/>
        <v>0</v>
      </c>
      <c r="O1815" s="104" t="s">
        <v>871</v>
      </c>
    </row>
    <row r="1816" spans="1:15" ht="18" hidden="1">
      <c r="A1816" s="112">
        <v>20240200026</v>
      </c>
      <c r="B1816" s="113">
        <f>VLOOKUP(A:A,[2]振替CD変換!B:C,2,FALSE)</f>
        <v>20211000062</v>
      </c>
      <c r="C1816" s="112" t="s">
        <v>2104</v>
      </c>
      <c r="D1816" s="112" t="s">
        <v>701</v>
      </c>
      <c r="E1816" s="112" t="s">
        <v>1215</v>
      </c>
      <c r="F1816" s="112" t="s">
        <v>907</v>
      </c>
      <c r="G1816" s="114">
        <v>39</v>
      </c>
      <c r="H1816" s="94" t="s">
        <v>869</v>
      </c>
      <c r="I1816" s="94">
        <v>2</v>
      </c>
      <c r="J1816" s="94" t="s">
        <v>1066</v>
      </c>
      <c r="K1816" s="94" t="s">
        <v>869</v>
      </c>
      <c r="M1816" s="115">
        <f t="shared" si="28"/>
        <v>0</v>
      </c>
      <c r="O1816" s="104" t="s">
        <v>871</v>
      </c>
    </row>
    <row r="1817" spans="1:15" ht="18" hidden="1">
      <c r="A1817" s="112">
        <v>20240700045</v>
      </c>
      <c r="B1817" s="113">
        <f>VLOOKUP(A:A,[2]振替CD変換!B:C,2,FALSE)</f>
        <v>20240700045</v>
      </c>
      <c r="C1817" s="112" t="s">
        <v>2104</v>
      </c>
      <c r="D1817" s="112" t="s">
        <v>825</v>
      </c>
      <c r="E1817" s="112" t="s">
        <v>2113</v>
      </c>
      <c r="F1817" s="112" t="s">
        <v>907</v>
      </c>
      <c r="G1817" s="114">
        <v>34</v>
      </c>
      <c r="H1817" s="94" t="s">
        <v>869</v>
      </c>
      <c r="I1817" s="94">
        <v>1</v>
      </c>
      <c r="J1817" s="94" t="s">
        <v>870</v>
      </c>
      <c r="K1817" s="94" t="s">
        <v>883</v>
      </c>
      <c r="M1817" s="115">
        <f t="shared" si="28"/>
        <v>0</v>
      </c>
      <c r="O1817" s="104" t="s">
        <v>871</v>
      </c>
    </row>
    <row r="1818" spans="1:15" ht="18" hidden="1">
      <c r="A1818" s="112">
        <v>20240800017</v>
      </c>
      <c r="B1818" s="113">
        <f>VLOOKUP(A:A,[2]振替CD変換!B:C,2,FALSE)</f>
        <v>20240800015</v>
      </c>
      <c r="C1818" s="112" t="s">
        <v>2104</v>
      </c>
      <c r="D1818" s="112" t="s">
        <v>1265</v>
      </c>
      <c r="E1818" s="112" t="s">
        <v>1267</v>
      </c>
      <c r="F1818" s="112" t="s">
        <v>900</v>
      </c>
      <c r="G1818" s="114">
        <v>8</v>
      </c>
      <c r="H1818" s="94" t="s">
        <v>1070</v>
      </c>
      <c r="I1818" s="94">
        <v>3</v>
      </c>
      <c r="J1818" s="94" t="s">
        <v>901</v>
      </c>
      <c r="K1818" s="94" t="s">
        <v>883</v>
      </c>
      <c r="M1818" s="115">
        <f t="shared" si="28"/>
        <v>0</v>
      </c>
      <c r="O1818" s="104" t="s">
        <v>871</v>
      </c>
    </row>
    <row r="1819" spans="1:15" ht="18" hidden="1">
      <c r="A1819" s="112">
        <v>20241000009</v>
      </c>
      <c r="B1819" s="113">
        <f>VLOOKUP(A:A,[2]振替CD変換!B:C,2,FALSE)</f>
        <v>20241000009</v>
      </c>
      <c r="C1819" s="112" t="s">
        <v>2104</v>
      </c>
      <c r="D1819" s="112" t="s">
        <v>2114</v>
      </c>
      <c r="E1819" s="112" t="s">
        <v>882</v>
      </c>
      <c r="F1819" s="112" t="s">
        <v>934</v>
      </c>
      <c r="G1819" s="114">
        <v>46</v>
      </c>
      <c r="H1819" s="94" t="s">
        <v>1070</v>
      </c>
      <c r="I1819" s="94">
        <v>3</v>
      </c>
      <c r="J1819" s="94" t="s">
        <v>901</v>
      </c>
      <c r="K1819" s="94" t="s">
        <v>883</v>
      </c>
      <c r="M1819" s="115">
        <f t="shared" si="28"/>
        <v>0</v>
      </c>
      <c r="O1819" s="104" t="s">
        <v>871</v>
      </c>
    </row>
    <row r="1820" spans="1:15" ht="18" hidden="1">
      <c r="A1820" s="112">
        <v>20250100083</v>
      </c>
      <c r="B1820" s="113">
        <f>VLOOKUP(A:A,[2]振替CD変換!B:C,2,FALSE)</f>
        <v>20250100083</v>
      </c>
      <c r="C1820" s="112" t="s">
        <v>2104</v>
      </c>
      <c r="D1820" s="112" t="s">
        <v>2115</v>
      </c>
      <c r="E1820" s="112" t="s">
        <v>882</v>
      </c>
      <c r="F1820" s="112" t="s">
        <v>900</v>
      </c>
      <c r="G1820" s="114">
        <v>37</v>
      </c>
      <c r="H1820" s="94" t="s">
        <v>1070</v>
      </c>
      <c r="I1820" s="94">
        <v>4</v>
      </c>
      <c r="J1820" s="94" t="s">
        <v>1177</v>
      </c>
      <c r="K1820" s="94" t="s">
        <v>883</v>
      </c>
      <c r="M1820" s="115">
        <f t="shared" si="28"/>
        <v>0</v>
      </c>
      <c r="O1820" s="104" t="s">
        <v>871</v>
      </c>
    </row>
    <row r="1821" spans="1:15" ht="18" hidden="1">
      <c r="A1821" s="112">
        <v>20111000283</v>
      </c>
      <c r="B1821" s="113">
        <f>VLOOKUP(A:A,[2]振替CD変換!B:C,2,FALSE)</f>
        <v>20070300033</v>
      </c>
      <c r="C1821" s="112" t="s">
        <v>2116</v>
      </c>
      <c r="D1821" s="112" t="s">
        <v>227</v>
      </c>
      <c r="E1821" s="112" t="s">
        <v>882</v>
      </c>
      <c r="F1821" s="112" t="s">
        <v>1065</v>
      </c>
      <c r="G1821" s="114">
        <v>5</v>
      </c>
      <c r="H1821" s="94" t="s">
        <v>1070</v>
      </c>
      <c r="I1821" s="94">
        <v>1</v>
      </c>
      <c r="J1821" s="94" t="s">
        <v>870</v>
      </c>
      <c r="K1821" s="94" t="s">
        <v>869</v>
      </c>
      <c r="M1821" s="115">
        <f t="shared" si="28"/>
        <v>0</v>
      </c>
      <c r="O1821" s="104" t="s">
        <v>871</v>
      </c>
    </row>
    <row r="1822" spans="1:15" ht="18" hidden="1">
      <c r="A1822" s="112">
        <v>20111000296</v>
      </c>
      <c r="B1822" s="113">
        <f>VLOOKUP(A:A,[2]振替CD変換!B:C,2,FALSE)</f>
        <v>20061200018</v>
      </c>
      <c r="C1822" s="112" t="s">
        <v>2116</v>
      </c>
      <c r="D1822" s="112" t="s">
        <v>537</v>
      </c>
      <c r="E1822" s="112" t="s">
        <v>882</v>
      </c>
      <c r="F1822" s="112" t="s">
        <v>868</v>
      </c>
      <c r="G1822" s="114">
        <v>9</v>
      </c>
      <c r="H1822" s="94" t="s">
        <v>1070</v>
      </c>
      <c r="I1822" s="94">
        <v>2</v>
      </c>
      <c r="J1822" s="94" t="s">
        <v>1066</v>
      </c>
      <c r="K1822" s="94" t="s">
        <v>869</v>
      </c>
      <c r="M1822" s="115">
        <f t="shared" si="28"/>
        <v>0</v>
      </c>
      <c r="O1822" s="104" t="s">
        <v>871</v>
      </c>
    </row>
    <row r="1823" spans="1:15" ht="18" hidden="1">
      <c r="A1823" s="112">
        <v>20111000301</v>
      </c>
      <c r="B1823" s="113">
        <f>VLOOKUP(A:A,[2]振替CD変換!B:C,2,FALSE)</f>
        <v>20071000014</v>
      </c>
      <c r="C1823" s="112" t="s">
        <v>2116</v>
      </c>
      <c r="D1823" s="112" t="s">
        <v>234</v>
      </c>
      <c r="E1823" s="112" t="s">
        <v>882</v>
      </c>
      <c r="F1823" s="112" t="s">
        <v>907</v>
      </c>
      <c r="G1823" s="114">
        <v>100</v>
      </c>
      <c r="H1823" s="94" t="s">
        <v>1070</v>
      </c>
      <c r="I1823" s="94">
        <v>1</v>
      </c>
      <c r="J1823" s="94" t="s">
        <v>870</v>
      </c>
      <c r="K1823" s="94" t="s">
        <v>869</v>
      </c>
      <c r="M1823" s="115">
        <f t="shared" si="28"/>
        <v>0</v>
      </c>
      <c r="O1823" s="104" t="s">
        <v>871</v>
      </c>
    </row>
    <row r="1824" spans="1:15" ht="18" hidden="1">
      <c r="A1824" s="112">
        <v>20111000309</v>
      </c>
      <c r="B1824" s="113">
        <f>VLOOKUP(A:A,[2]振替CD変換!B:C,2,FALSE)</f>
        <v>20051200005</v>
      </c>
      <c r="C1824" s="112" t="s">
        <v>2116</v>
      </c>
      <c r="D1824" s="112" t="s">
        <v>209</v>
      </c>
      <c r="E1824" s="112" t="s">
        <v>882</v>
      </c>
      <c r="F1824" s="112" t="s">
        <v>1065</v>
      </c>
      <c r="G1824" s="114">
        <v>2</v>
      </c>
      <c r="H1824" s="94" t="s">
        <v>1070</v>
      </c>
      <c r="I1824" s="94">
        <v>1</v>
      </c>
      <c r="J1824" s="94" t="s">
        <v>870</v>
      </c>
      <c r="K1824" s="94" t="s">
        <v>869</v>
      </c>
      <c r="M1824" s="115">
        <f t="shared" si="28"/>
        <v>0</v>
      </c>
      <c r="O1824" s="104" t="s">
        <v>871</v>
      </c>
    </row>
    <row r="1825" spans="1:15" ht="18" hidden="1">
      <c r="A1825" s="112">
        <v>20111000327</v>
      </c>
      <c r="B1825" s="113">
        <f>VLOOKUP(A:A,[2]振替CD変換!B:C,2,FALSE)</f>
        <v>20081200019</v>
      </c>
      <c r="C1825" s="112" t="s">
        <v>2116</v>
      </c>
      <c r="D1825" s="112" t="s">
        <v>262</v>
      </c>
      <c r="E1825" s="112" t="s">
        <v>882</v>
      </c>
      <c r="F1825" s="112" t="s">
        <v>868</v>
      </c>
      <c r="G1825" s="114">
        <v>4</v>
      </c>
      <c r="H1825" s="94" t="s">
        <v>1070</v>
      </c>
      <c r="I1825" s="94">
        <v>2</v>
      </c>
      <c r="J1825" s="94" t="s">
        <v>1066</v>
      </c>
      <c r="K1825" s="94" t="s">
        <v>869</v>
      </c>
      <c r="M1825" s="115">
        <f t="shared" si="28"/>
        <v>0</v>
      </c>
      <c r="O1825" s="104" t="s">
        <v>871</v>
      </c>
    </row>
    <row r="1826" spans="1:15" ht="18" hidden="1">
      <c r="A1826" s="112">
        <v>20111000349</v>
      </c>
      <c r="B1826" s="113">
        <f>VLOOKUP(A:A,[2]振替CD変換!B:C,2,FALSE)</f>
        <v>20081200013</v>
      </c>
      <c r="C1826" s="112" t="s">
        <v>2116</v>
      </c>
      <c r="D1826" s="112" t="s">
        <v>259</v>
      </c>
      <c r="E1826" s="112" t="s">
        <v>882</v>
      </c>
      <c r="F1826" s="112" t="s">
        <v>868</v>
      </c>
      <c r="G1826" s="114">
        <v>7</v>
      </c>
      <c r="H1826" s="94" t="s">
        <v>1070</v>
      </c>
      <c r="I1826" s="94">
        <v>2</v>
      </c>
      <c r="J1826" s="94" t="s">
        <v>1066</v>
      </c>
      <c r="K1826" s="94" t="s">
        <v>869</v>
      </c>
      <c r="M1826" s="115">
        <f t="shared" si="28"/>
        <v>0</v>
      </c>
      <c r="O1826" s="104" t="s">
        <v>871</v>
      </c>
    </row>
    <row r="1827" spans="1:15" ht="18" hidden="1">
      <c r="A1827" s="112">
        <v>20111000350</v>
      </c>
      <c r="B1827" s="113">
        <f>VLOOKUP(A:A,[2]振替CD変換!B:C,2,FALSE)</f>
        <v>20081200014</v>
      </c>
      <c r="C1827" s="112" t="s">
        <v>2116</v>
      </c>
      <c r="D1827" s="112" t="s">
        <v>260</v>
      </c>
      <c r="E1827" s="112" t="s">
        <v>882</v>
      </c>
      <c r="F1827" s="112" t="s">
        <v>868</v>
      </c>
      <c r="G1827" s="114">
        <v>4</v>
      </c>
      <c r="H1827" s="94" t="s">
        <v>1070</v>
      </c>
      <c r="I1827" s="94">
        <v>2</v>
      </c>
      <c r="J1827" s="94" t="s">
        <v>1066</v>
      </c>
      <c r="K1827" s="94" t="s">
        <v>869</v>
      </c>
      <c r="M1827" s="115">
        <f t="shared" si="28"/>
        <v>0</v>
      </c>
      <c r="O1827" s="104" t="s">
        <v>871</v>
      </c>
    </row>
    <row r="1828" spans="1:15" ht="18" hidden="1">
      <c r="A1828" s="112">
        <v>20111000481</v>
      </c>
      <c r="B1828" s="113">
        <f>VLOOKUP(A:A,[2]振替CD変換!B:C,2,FALSE)</f>
        <v>20071100028</v>
      </c>
      <c r="C1828" s="112" t="s">
        <v>2116</v>
      </c>
      <c r="D1828" s="112" t="s">
        <v>244</v>
      </c>
      <c r="E1828" s="112" t="s">
        <v>882</v>
      </c>
      <c r="F1828" s="112" t="s">
        <v>868</v>
      </c>
      <c r="G1828" s="114">
        <v>3</v>
      </c>
      <c r="H1828" s="94" t="s">
        <v>1070</v>
      </c>
      <c r="I1828" s="94">
        <v>1</v>
      </c>
      <c r="J1828" s="94" t="s">
        <v>870</v>
      </c>
      <c r="K1828" s="94" t="s">
        <v>869</v>
      </c>
      <c r="M1828" s="115">
        <f t="shared" si="28"/>
        <v>0</v>
      </c>
      <c r="O1828" s="104" t="s">
        <v>871</v>
      </c>
    </row>
    <row r="1829" spans="1:15" ht="18" hidden="1">
      <c r="A1829" s="112">
        <v>20111000898</v>
      </c>
      <c r="B1829" s="113">
        <f>VLOOKUP(A:A,[2]振替CD変換!B:C,2,FALSE)</f>
        <v>20100300002</v>
      </c>
      <c r="C1829" s="112" t="s">
        <v>2116</v>
      </c>
      <c r="D1829" s="112" t="s">
        <v>562</v>
      </c>
      <c r="E1829" s="112" t="s">
        <v>882</v>
      </c>
      <c r="F1829" s="112" t="s">
        <v>868</v>
      </c>
      <c r="G1829" s="114">
        <v>18</v>
      </c>
      <c r="H1829" s="94" t="s">
        <v>1070</v>
      </c>
      <c r="I1829" s="94">
        <v>2</v>
      </c>
      <c r="J1829" s="94" t="s">
        <v>1066</v>
      </c>
      <c r="K1829" s="94" t="s">
        <v>869</v>
      </c>
      <c r="M1829" s="115">
        <f t="shared" si="28"/>
        <v>0</v>
      </c>
      <c r="O1829" s="104" t="s">
        <v>871</v>
      </c>
    </row>
    <row r="1830" spans="1:15" ht="18" hidden="1">
      <c r="A1830" s="112">
        <v>20170700034</v>
      </c>
      <c r="B1830" s="113">
        <f>VLOOKUP(A:A,[2]振替CD変換!B:C,2,FALSE)</f>
        <v>20170400006</v>
      </c>
      <c r="C1830" s="112" t="s">
        <v>2116</v>
      </c>
      <c r="D1830" s="112" t="s">
        <v>796</v>
      </c>
      <c r="E1830" s="112" t="s">
        <v>1145</v>
      </c>
      <c r="F1830" s="112" t="s">
        <v>907</v>
      </c>
      <c r="G1830" s="114">
        <v>6</v>
      </c>
      <c r="H1830" s="94" t="s">
        <v>869</v>
      </c>
      <c r="I1830" s="94">
        <v>1</v>
      </c>
      <c r="J1830" s="94" t="s">
        <v>870</v>
      </c>
      <c r="K1830" s="94" t="s">
        <v>869</v>
      </c>
      <c r="M1830" s="115">
        <f t="shared" si="28"/>
        <v>0</v>
      </c>
      <c r="O1830" s="104" t="s">
        <v>871</v>
      </c>
    </row>
    <row r="1831" spans="1:15" ht="18" hidden="1">
      <c r="A1831" s="112">
        <v>20170700037</v>
      </c>
      <c r="B1831" s="113">
        <f>VLOOKUP(A:A,[2]振替CD変換!B:C,2,FALSE)</f>
        <v>20170400009</v>
      </c>
      <c r="C1831" s="112" t="s">
        <v>2116</v>
      </c>
      <c r="D1831" s="112" t="s">
        <v>797</v>
      </c>
      <c r="E1831" s="112" t="s">
        <v>1145</v>
      </c>
      <c r="F1831" s="112" t="s">
        <v>907</v>
      </c>
      <c r="G1831" s="114">
        <v>8</v>
      </c>
      <c r="H1831" s="94" t="s">
        <v>869</v>
      </c>
      <c r="I1831" s="94">
        <v>1</v>
      </c>
      <c r="J1831" s="94" t="s">
        <v>870</v>
      </c>
      <c r="K1831" s="94" t="s">
        <v>869</v>
      </c>
      <c r="M1831" s="115">
        <f t="shared" si="28"/>
        <v>0</v>
      </c>
      <c r="O1831" s="104" t="s">
        <v>871</v>
      </c>
    </row>
    <row r="1832" spans="1:15" ht="18" hidden="1">
      <c r="A1832" s="112">
        <v>20180300072</v>
      </c>
      <c r="B1832" s="113">
        <f>VLOOKUP(A:A,[2]振替CD変換!B:C,2,FALSE)</f>
        <v>20180100009</v>
      </c>
      <c r="C1832" s="112" t="s">
        <v>2116</v>
      </c>
      <c r="D1832" s="112" t="s">
        <v>659</v>
      </c>
      <c r="E1832" s="112" t="s">
        <v>882</v>
      </c>
      <c r="F1832" s="112" t="s">
        <v>907</v>
      </c>
      <c r="G1832" s="114">
        <v>8</v>
      </c>
      <c r="H1832" s="94" t="s">
        <v>1070</v>
      </c>
      <c r="I1832" s="94">
        <v>1</v>
      </c>
      <c r="J1832" s="94" t="s">
        <v>870</v>
      </c>
      <c r="K1832" s="94" t="s">
        <v>869</v>
      </c>
      <c r="M1832" s="115">
        <f t="shared" si="28"/>
        <v>0</v>
      </c>
      <c r="O1832" s="104" t="s">
        <v>871</v>
      </c>
    </row>
    <row r="1833" spans="1:15" ht="18" hidden="1">
      <c r="A1833" s="112">
        <v>20180300073</v>
      </c>
      <c r="B1833" s="113">
        <f>VLOOKUP(A:A,[2]振替CD変換!B:C,2,FALSE)</f>
        <v>20180100008</v>
      </c>
      <c r="C1833" s="112" t="s">
        <v>2116</v>
      </c>
      <c r="D1833" s="112" t="s">
        <v>658</v>
      </c>
      <c r="E1833" s="112" t="s">
        <v>882</v>
      </c>
      <c r="F1833" s="112" t="s">
        <v>907</v>
      </c>
      <c r="G1833" s="114">
        <v>11</v>
      </c>
      <c r="H1833" s="94" t="s">
        <v>1070</v>
      </c>
      <c r="I1833" s="94">
        <v>1</v>
      </c>
      <c r="J1833" s="94" t="s">
        <v>870</v>
      </c>
      <c r="K1833" s="94" t="s">
        <v>869</v>
      </c>
      <c r="M1833" s="115">
        <f t="shared" si="28"/>
        <v>0</v>
      </c>
      <c r="O1833" s="104" t="s">
        <v>871</v>
      </c>
    </row>
    <row r="1834" spans="1:15" ht="18" hidden="1">
      <c r="A1834" s="112">
        <v>20180500111</v>
      </c>
      <c r="B1834" s="113">
        <f>VLOOKUP(A:A,[2]振替CD変換!B:C,2,FALSE)</f>
        <v>20180300017</v>
      </c>
      <c r="C1834" s="112" t="s">
        <v>2116</v>
      </c>
      <c r="D1834" s="112" t="s">
        <v>666</v>
      </c>
      <c r="E1834" s="112" t="s">
        <v>1167</v>
      </c>
      <c r="F1834" s="112" t="s">
        <v>868</v>
      </c>
      <c r="G1834" s="114">
        <v>1</v>
      </c>
      <c r="H1834" s="94" t="s">
        <v>869</v>
      </c>
      <c r="I1834" s="94">
        <v>3</v>
      </c>
      <c r="J1834" s="94" t="s">
        <v>901</v>
      </c>
      <c r="K1834" s="94" t="s">
        <v>869</v>
      </c>
      <c r="M1834" s="115">
        <f t="shared" si="28"/>
        <v>0</v>
      </c>
      <c r="O1834" s="104" t="s">
        <v>871</v>
      </c>
    </row>
    <row r="1835" spans="1:15" ht="18" hidden="1">
      <c r="A1835" s="112">
        <v>20180500112</v>
      </c>
      <c r="B1835" s="113">
        <f>VLOOKUP(A:A,[2]振替CD変換!B:C,2,FALSE)</f>
        <v>20180300016</v>
      </c>
      <c r="C1835" s="112" t="s">
        <v>2116</v>
      </c>
      <c r="D1835" s="112" t="s">
        <v>665</v>
      </c>
      <c r="E1835" s="112" t="s">
        <v>1167</v>
      </c>
      <c r="F1835" s="112" t="s">
        <v>868</v>
      </c>
      <c r="G1835" s="114">
        <v>1</v>
      </c>
      <c r="H1835" s="94" t="s">
        <v>869</v>
      </c>
      <c r="I1835" s="94">
        <v>3</v>
      </c>
      <c r="J1835" s="94" t="s">
        <v>901</v>
      </c>
      <c r="K1835" s="94" t="s">
        <v>869</v>
      </c>
      <c r="M1835" s="115">
        <f t="shared" si="28"/>
        <v>0</v>
      </c>
      <c r="O1835" s="104" t="s">
        <v>871</v>
      </c>
    </row>
    <row r="1836" spans="1:15" ht="18" hidden="1">
      <c r="A1836" s="112">
        <v>20180500113</v>
      </c>
      <c r="B1836" s="113">
        <f>VLOOKUP(A:A,[2]振替CD変換!B:C,2,FALSE)</f>
        <v>20180300018</v>
      </c>
      <c r="C1836" s="112" t="s">
        <v>2116</v>
      </c>
      <c r="D1836" s="112" t="s">
        <v>667</v>
      </c>
      <c r="E1836" s="112" t="s">
        <v>1167</v>
      </c>
      <c r="F1836" s="112" t="s">
        <v>868</v>
      </c>
      <c r="G1836" s="114">
        <v>1</v>
      </c>
      <c r="H1836" s="94" t="s">
        <v>869</v>
      </c>
      <c r="I1836" s="94">
        <v>3</v>
      </c>
      <c r="J1836" s="94" t="s">
        <v>901</v>
      </c>
      <c r="K1836" s="94" t="s">
        <v>869</v>
      </c>
      <c r="M1836" s="115">
        <f t="shared" si="28"/>
        <v>0</v>
      </c>
      <c r="O1836" s="104" t="s">
        <v>871</v>
      </c>
    </row>
    <row r="1837" spans="1:15" ht="18" hidden="1">
      <c r="A1837" s="112">
        <v>20180700032</v>
      </c>
      <c r="B1837" s="113">
        <f>VLOOKUP(A:A,[2]振替CD変換!B:C,2,FALSE)</f>
        <v>20171000004</v>
      </c>
      <c r="C1837" s="112" t="s">
        <v>2116</v>
      </c>
      <c r="D1837" s="112" t="s">
        <v>799</v>
      </c>
      <c r="E1837" s="112" t="s">
        <v>1145</v>
      </c>
      <c r="F1837" s="112" t="s">
        <v>907</v>
      </c>
      <c r="G1837" s="114">
        <v>7</v>
      </c>
      <c r="H1837" s="94" t="s">
        <v>1070</v>
      </c>
      <c r="I1837" s="94">
        <v>1</v>
      </c>
      <c r="J1837" s="94" t="s">
        <v>870</v>
      </c>
      <c r="K1837" s="94" t="s">
        <v>869</v>
      </c>
      <c r="M1837" s="115">
        <f t="shared" si="28"/>
        <v>0</v>
      </c>
      <c r="O1837" s="104" t="s">
        <v>871</v>
      </c>
    </row>
    <row r="1838" spans="1:15" ht="18" hidden="1">
      <c r="A1838" s="112">
        <v>20180700033</v>
      </c>
      <c r="B1838" s="113">
        <f>VLOOKUP(A:A,[2]振替CD変換!B:C,2,FALSE)</f>
        <v>20180100007</v>
      </c>
      <c r="C1838" s="112" t="s">
        <v>2116</v>
      </c>
      <c r="D1838" s="112" t="s">
        <v>657</v>
      </c>
      <c r="E1838" s="112" t="s">
        <v>882</v>
      </c>
      <c r="F1838" s="112" t="s">
        <v>907</v>
      </c>
      <c r="G1838" s="114">
        <v>5</v>
      </c>
      <c r="H1838" s="94" t="s">
        <v>1070</v>
      </c>
      <c r="I1838" s="94">
        <v>1</v>
      </c>
      <c r="J1838" s="94" t="s">
        <v>870</v>
      </c>
      <c r="K1838" s="94" t="s">
        <v>869</v>
      </c>
      <c r="M1838" s="115">
        <f t="shared" si="28"/>
        <v>0</v>
      </c>
      <c r="O1838" s="104" t="s">
        <v>871</v>
      </c>
    </row>
    <row r="1839" spans="1:15" ht="18" hidden="1">
      <c r="A1839" s="112">
        <v>20200700065</v>
      </c>
      <c r="B1839" s="113">
        <f>VLOOKUP(A:A,[2]振替CD変換!B:C,2,FALSE)</f>
        <v>20200200034</v>
      </c>
      <c r="C1839" s="112" t="s">
        <v>2116</v>
      </c>
      <c r="D1839" s="112" t="s">
        <v>808</v>
      </c>
      <c r="E1839" s="112" t="s">
        <v>1199</v>
      </c>
      <c r="F1839" s="112" t="s">
        <v>907</v>
      </c>
      <c r="G1839" s="114">
        <v>59</v>
      </c>
      <c r="H1839" s="94" t="s">
        <v>869</v>
      </c>
      <c r="I1839" s="94">
        <v>1</v>
      </c>
      <c r="J1839" s="94" t="s">
        <v>870</v>
      </c>
      <c r="K1839" s="94" t="s">
        <v>869</v>
      </c>
      <c r="M1839" s="115">
        <f t="shared" si="28"/>
        <v>0</v>
      </c>
      <c r="O1839" s="104" t="s">
        <v>871</v>
      </c>
    </row>
    <row r="1840" spans="1:15" ht="18" hidden="1">
      <c r="A1840" s="112">
        <v>20231100070</v>
      </c>
      <c r="B1840" s="113">
        <f>VLOOKUP(A:A,[2]振替CD変換!B:C,2,FALSE)</f>
        <v>20230600044</v>
      </c>
      <c r="C1840" s="112" t="s">
        <v>2116</v>
      </c>
      <c r="D1840" s="112" t="s">
        <v>819</v>
      </c>
      <c r="E1840" s="112" t="s">
        <v>1145</v>
      </c>
      <c r="F1840" s="112" t="s">
        <v>907</v>
      </c>
      <c r="G1840" s="114">
        <v>3</v>
      </c>
      <c r="H1840" s="94" t="s">
        <v>869</v>
      </c>
      <c r="I1840" s="94">
        <v>1</v>
      </c>
      <c r="J1840" s="94" t="s">
        <v>870</v>
      </c>
      <c r="K1840" s="94" t="s">
        <v>869</v>
      </c>
      <c r="M1840" s="115">
        <f t="shared" si="28"/>
        <v>0</v>
      </c>
      <c r="O1840" s="104" t="s">
        <v>871</v>
      </c>
    </row>
    <row r="1841" spans="1:15" ht="18" hidden="1">
      <c r="A1841" s="112">
        <v>20240200026</v>
      </c>
      <c r="B1841" s="113">
        <f>VLOOKUP(A:A,[2]振替CD変換!B:C,2,FALSE)</f>
        <v>20211000062</v>
      </c>
      <c r="C1841" s="112" t="s">
        <v>2116</v>
      </c>
      <c r="D1841" s="112" t="s">
        <v>701</v>
      </c>
      <c r="E1841" s="112" t="s">
        <v>1215</v>
      </c>
      <c r="F1841" s="112" t="s">
        <v>907</v>
      </c>
      <c r="G1841" s="114">
        <v>16</v>
      </c>
      <c r="H1841" s="94" t="s">
        <v>869</v>
      </c>
      <c r="I1841" s="94">
        <v>2</v>
      </c>
      <c r="J1841" s="94" t="s">
        <v>1066</v>
      </c>
      <c r="K1841" s="94" t="s">
        <v>869</v>
      </c>
      <c r="M1841" s="115">
        <f t="shared" si="28"/>
        <v>0</v>
      </c>
      <c r="O1841" s="104" t="s">
        <v>871</v>
      </c>
    </row>
    <row r="1842" spans="1:15" ht="18" hidden="1">
      <c r="A1842" s="112">
        <v>20111000283</v>
      </c>
      <c r="B1842" s="113">
        <f>VLOOKUP(A:A,[2]振替CD変換!B:C,2,FALSE)</f>
        <v>20070300033</v>
      </c>
      <c r="C1842" s="112" t="s">
        <v>2117</v>
      </c>
      <c r="D1842" s="112" t="s">
        <v>227</v>
      </c>
      <c r="E1842" s="112" t="s">
        <v>882</v>
      </c>
      <c r="F1842" s="112" t="s">
        <v>1065</v>
      </c>
      <c r="G1842" s="114">
        <v>60</v>
      </c>
      <c r="H1842" s="94" t="s">
        <v>1070</v>
      </c>
      <c r="I1842" s="94">
        <v>1</v>
      </c>
      <c r="J1842" s="94" t="s">
        <v>870</v>
      </c>
      <c r="K1842" s="94" t="s">
        <v>869</v>
      </c>
      <c r="M1842" s="115">
        <f t="shared" si="28"/>
        <v>0</v>
      </c>
      <c r="O1842" s="104" t="s">
        <v>871</v>
      </c>
    </row>
    <row r="1843" spans="1:15" ht="18" hidden="1">
      <c r="A1843" s="112">
        <v>20111000309</v>
      </c>
      <c r="B1843" s="113">
        <f>VLOOKUP(A:A,[2]振替CD変換!B:C,2,FALSE)</f>
        <v>20051200005</v>
      </c>
      <c r="C1843" s="112" t="s">
        <v>2117</v>
      </c>
      <c r="D1843" s="112" t="s">
        <v>209</v>
      </c>
      <c r="E1843" s="112" t="s">
        <v>882</v>
      </c>
      <c r="F1843" s="112" t="s">
        <v>1065</v>
      </c>
      <c r="G1843" s="114">
        <v>30</v>
      </c>
      <c r="H1843" s="94" t="s">
        <v>1070</v>
      </c>
      <c r="I1843" s="94">
        <v>1</v>
      </c>
      <c r="J1843" s="94" t="s">
        <v>870</v>
      </c>
      <c r="K1843" s="94" t="s">
        <v>869</v>
      </c>
      <c r="M1843" s="115">
        <f t="shared" si="28"/>
        <v>0</v>
      </c>
      <c r="O1843" s="104" t="s">
        <v>871</v>
      </c>
    </row>
    <row r="1844" spans="1:15" ht="18" hidden="1">
      <c r="A1844" s="112">
        <v>20111000435</v>
      </c>
      <c r="B1844" s="113">
        <f>VLOOKUP(A:A,[2]振替CD変換!B:C,2,FALSE)</f>
        <v>20091200010</v>
      </c>
      <c r="C1844" s="112" t="s">
        <v>2117</v>
      </c>
      <c r="D1844" s="112" t="s">
        <v>276</v>
      </c>
      <c r="E1844" s="112" t="s">
        <v>882</v>
      </c>
      <c r="F1844" s="112" t="s">
        <v>1065</v>
      </c>
      <c r="G1844" s="114">
        <v>111</v>
      </c>
      <c r="H1844" s="94" t="s">
        <v>1070</v>
      </c>
      <c r="I1844" s="94">
        <v>1</v>
      </c>
      <c r="J1844" s="94" t="s">
        <v>870</v>
      </c>
      <c r="K1844" s="94" t="s">
        <v>869</v>
      </c>
      <c r="M1844" s="115">
        <f t="shared" si="28"/>
        <v>0</v>
      </c>
      <c r="O1844" s="104" t="s">
        <v>871</v>
      </c>
    </row>
    <row r="1845" spans="1:15" ht="18" hidden="1">
      <c r="A1845" s="112">
        <v>20111000437</v>
      </c>
      <c r="B1845" s="113">
        <f>VLOOKUP(A:A,[2]振替CD変換!B:C,2,FALSE)</f>
        <v>20091200012</v>
      </c>
      <c r="C1845" s="112" t="s">
        <v>2117</v>
      </c>
      <c r="D1845" s="112" t="s">
        <v>278</v>
      </c>
      <c r="E1845" s="112" t="s">
        <v>882</v>
      </c>
      <c r="F1845" s="112" t="s">
        <v>1065</v>
      </c>
      <c r="G1845" s="114">
        <v>113</v>
      </c>
      <c r="H1845" s="94" t="s">
        <v>1070</v>
      </c>
      <c r="I1845" s="94">
        <v>1</v>
      </c>
      <c r="J1845" s="94" t="s">
        <v>870</v>
      </c>
      <c r="K1845" s="94" t="s">
        <v>869</v>
      </c>
      <c r="M1845" s="115">
        <f t="shared" si="28"/>
        <v>0</v>
      </c>
      <c r="O1845" s="104" t="s">
        <v>871</v>
      </c>
    </row>
    <row r="1846" spans="1:15" ht="18" hidden="1">
      <c r="A1846" s="112">
        <v>20170700034</v>
      </c>
      <c r="B1846" s="113">
        <f>VLOOKUP(A:A,[2]振替CD変換!B:C,2,FALSE)</f>
        <v>20170400006</v>
      </c>
      <c r="C1846" s="112" t="s">
        <v>2117</v>
      </c>
      <c r="D1846" s="112" t="s">
        <v>796</v>
      </c>
      <c r="E1846" s="112" t="s">
        <v>1145</v>
      </c>
      <c r="F1846" s="112" t="s">
        <v>907</v>
      </c>
      <c r="G1846" s="114">
        <v>92</v>
      </c>
      <c r="H1846" s="94" t="s">
        <v>869</v>
      </c>
      <c r="I1846" s="94">
        <v>1</v>
      </c>
      <c r="J1846" s="94" t="s">
        <v>870</v>
      </c>
      <c r="K1846" s="94" t="s">
        <v>869</v>
      </c>
      <c r="M1846" s="115">
        <f t="shared" si="28"/>
        <v>0</v>
      </c>
      <c r="O1846" s="104" t="s">
        <v>871</v>
      </c>
    </row>
    <row r="1847" spans="1:15" ht="18" hidden="1">
      <c r="A1847" s="112">
        <v>20170700037</v>
      </c>
      <c r="B1847" s="113">
        <f>VLOOKUP(A:A,[2]振替CD変換!B:C,2,FALSE)</f>
        <v>20170400009</v>
      </c>
      <c r="C1847" s="112" t="s">
        <v>2117</v>
      </c>
      <c r="D1847" s="112" t="s">
        <v>797</v>
      </c>
      <c r="E1847" s="112" t="s">
        <v>1145</v>
      </c>
      <c r="F1847" s="112" t="s">
        <v>907</v>
      </c>
      <c r="G1847" s="114">
        <v>94</v>
      </c>
      <c r="H1847" s="94" t="s">
        <v>869</v>
      </c>
      <c r="I1847" s="94">
        <v>1</v>
      </c>
      <c r="J1847" s="94" t="s">
        <v>870</v>
      </c>
      <c r="K1847" s="94" t="s">
        <v>869</v>
      </c>
      <c r="M1847" s="115">
        <f t="shared" si="28"/>
        <v>0</v>
      </c>
      <c r="O1847" s="104" t="s">
        <v>871</v>
      </c>
    </row>
    <row r="1848" spans="1:15" ht="18" hidden="1">
      <c r="A1848" s="112">
        <v>20180500110</v>
      </c>
      <c r="B1848" s="113">
        <f>VLOOKUP(A:A,[2]振替CD変換!B:C,2,FALSE)</f>
        <v>20180300019</v>
      </c>
      <c r="C1848" s="112" t="s">
        <v>2117</v>
      </c>
      <c r="D1848" s="112" t="s">
        <v>668</v>
      </c>
      <c r="E1848" s="112" t="s">
        <v>1167</v>
      </c>
      <c r="F1848" s="112" t="s">
        <v>868</v>
      </c>
      <c r="G1848" s="114">
        <v>2</v>
      </c>
      <c r="H1848" s="94" t="s">
        <v>1070</v>
      </c>
      <c r="I1848" s="94">
        <v>3</v>
      </c>
      <c r="J1848" s="94" t="s">
        <v>901</v>
      </c>
      <c r="K1848" s="94" t="s">
        <v>869</v>
      </c>
      <c r="M1848" s="115">
        <f t="shared" si="28"/>
        <v>0</v>
      </c>
      <c r="O1848" s="104" t="s">
        <v>871</v>
      </c>
    </row>
    <row r="1849" spans="1:15" ht="18" hidden="1">
      <c r="A1849" s="112">
        <v>20180500111</v>
      </c>
      <c r="B1849" s="113">
        <f>VLOOKUP(A:A,[2]振替CD変換!B:C,2,FALSE)</f>
        <v>20180300017</v>
      </c>
      <c r="C1849" s="112" t="s">
        <v>2117</v>
      </c>
      <c r="D1849" s="112" t="s">
        <v>666</v>
      </c>
      <c r="E1849" s="112" t="s">
        <v>1167</v>
      </c>
      <c r="F1849" s="112" t="s">
        <v>868</v>
      </c>
      <c r="G1849" s="114">
        <v>2</v>
      </c>
      <c r="H1849" s="94" t="s">
        <v>869</v>
      </c>
      <c r="I1849" s="94">
        <v>3</v>
      </c>
      <c r="J1849" s="94" t="s">
        <v>901</v>
      </c>
      <c r="K1849" s="94" t="s">
        <v>869</v>
      </c>
      <c r="M1849" s="115">
        <f t="shared" si="28"/>
        <v>0</v>
      </c>
      <c r="O1849" s="104" t="s">
        <v>871</v>
      </c>
    </row>
    <row r="1850" spans="1:15" ht="18" hidden="1">
      <c r="A1850" s="112">
        <v>20180500113</v>
      </c>
      <c r="B1850" s="113">
        <f>VLOOKUP(A:A,[2]振替CD変換!B:C,2,FALSE)</f>
        <v>20180300018</v>
      </c>
      <c r="C1850" s="112" t="s">
        <v>2117</v>
      </c>
      <c r="D1850" s="112" t="s">
        <v>667</v>
      </c>
      <c r="E1850" s="112" t="s">
        <v>1167</v>
      </c>
      <c r="F1850" s="112" t="s">
        <v>868</v>
      </c>
      <c r="G1850" s="114">
        <v>2</v>
      </c>
      <c r="H1850" s="94" t="s">
        <v>869</v>
      </c>
      <c r="I1850" s="94">
        <v>3</v>
      </c>
      <c r="J1850" s="94" t="s">
        <v>901</v>
      </c>
      <c r="K1850" s="94" t="s">
        <v>869</v>
      </c>
      <c r="M1850" s="115">
        <f t="shared" si="28"/>
        <v>0</v>
      </c>
      <c r="O1850" s="104" t="s">
        <v>871</v>
      </c>
    </row>
    <row r="1851" spans="1:15" ht="18" hidden="1">
      <c r="A1851" s="112">
        <v>20180700032</v>
      </c>
      <c r="B1851" s="113">
        <f>VLOOKUP(A:A,[2]振替CD変換!B:C,2,FALSE)</f>
        <v>20171000004</v>
      </c>
      <c r="C1851" s="112" t="s">
        <v>2117</v>
      </c>
      <c r="D1851" s="112" t="s">
        <v>799</v>
      </c>
      <c r="E1851" s="112" t="s">
        <v>1145</v>
      </c>
      <c r="F1851" s="112" t="s">
        <v>907</v>
      </c>
      <c r="G1851" s="114">
        <v>80</v>
      </c>
      <c r="H1851" s="94" t="s">
        <v>1070</v>
      </c>
      <c r="I1851" s="94">
        <v>1</v>
      </c>
      <c r="J1851" s="94" t="s">
        <v>870</v>
      </c>
      <c r="K1851" s="94" t="s">
        <v>869</v>
      </c>
      <c r="M1851" s="115">
        <f t="shared" si="28"/>
        <v>0</v>
      </c>
      <c r="O1851" s="104" t="s">
        <v>871</v>
      </c>
    </row>
    <row r="1852" spans="1:15" ht="18" hidden="1">
      <c r="A1852" s="112">
        <v>20191100111</v>
      </c>
      <c r="B1852" s="113">
        <f>VLOOKUP(A:A,[2]振替CD変換!B:C,2,FALSE)</f>
        <v>20191000010</v>
      </c>
      <c r="C1852" s="112" t="s">
        <v>2117</v>
      </c>
      <c r="D1852" s="112" t="s">
        <v>1196</v>
      </c>
      <c r="E1852" s="112" t="s">
        <v>1197</v>
      </c>
      <c r="F1852" s="112" t="s">
        <v>1198</v>
      </c>
      <c r="G1852" s="114">
        <v>68</v>
      </c>
      <c r="H1852" s="94" t="s">
        <v>1070</v>
      </c>
      <c r="I1852" s="94">
        <v>4</v>
      </c>
      <c r="J1852" s="94" t="s">
        <v>1177</v>
      </c>
      <c r="K1852" s="94" t="s">
        <v>869</v>
      </c>
      <c r="M1852" s="115">
        <f t="shared" si="28"/>
        <v>0</v>
      </c>
      <c r="O1852" s="104" t="s">
        <v>871</v>
      </c>
    </row>
    <row r="1853" spans="1:15" ht="18" hidden="1">
      <c r="A1853" s="112">
        <v>20200600022</v>
      </c>
      <c r="B1853" s="113">
        <f>VLOOKUP(A:A,[2]振替CD変換!B:C,2,FALSE)</f>
        <v>20200400002</v>
      </c>
      <c r="C1853" s="112" t="s">
        <v>2117</v>
      </c>
      <c r="D1853" s="112" t="s">
        <v>1203</v>
      </c>
      <c r="E1853" s="112" t="s">
        <v>882</v>
      </c>
      <c r="F1853" s="112" t="s">
        <v>1065</v>
      </c>
      <c r="G1853" s="114">
        <v>79</v>
      </c>
      <c r="H1853" s="94" t="s">
        <v>1070</v>
      </c>
      <c r="I1853" s="94">
        <v>1</v>
      </c>
      <c r="J1853" s="94" t="s">
        <v>870</v>
      </c>
      <c r="K1853" s="94" t="s">
        <v>869</v>
      </c>
      <c r="M1853" s="115">
        <f t="shared" si="28"/>
        <v>0</v>
      </c>
      <c r="O1853" s="104" t="s">
        <v>871</v>
      </c>
    </row>
    <row r="1854" spans="1:15" ht="18" hidden="1">
      <c r="A1854" s="112">
        <v>20220500009</v>
      </c>
      <c r="B1854" s="113">
        <f>VLOOKUP(A:A,[2]振替CD変換!B:C,2,FALSE)</f>
        <v>20220100037</v>
      </c>
      <c r="C1854" s="112" t="s">
        <v>2117</v>
      </c>
      <c r="D1854" s="112" t="s">
        <v>1218</v>
      </c>
      <c r="E1854" s="112" t="s">
        <v>1167</v>
      </c>
      <c r="F1854" s="112" t="s">
        <v>868</v>
      </c>
      <c r="G1854" s="114">
        <v>3</v>
      </c>
      <c r="H1854" s="94" t="s">
        <v>1070</v>
      </c>
      <c r="I1854" s="94">
        <v>3</v>
      </c>
      <c r="J1854" s="94" t="s">
        <v>901</v>
      </c>
      <c r="K1854" s="94" t="s">
        <v>869</v>
      </c>
      <c r="M1854" s="115">
        <f t="shared" si="28"/>
        <v>0</v>
      </c>
      <c r="O1854" s="104" t="s">
        <v>871</v>
      </c>
    </row>
    <row r="1855" spans="1:15" ht="18" hidden="1">
      <c r="A1855" s="112">
        <v>20240500001</v>
      </c>
      <c r="B1855" s="113">
        <f>VLOOKUP(A:A,[2]振替CD変換!B:C,2,FALSE)</f>
        <v>20240100051</v>
      </c>
      <c r="C1855" s="112" t="s">
        <v>2117</v>
      </c>
      <c r="D1855" s="112" t="s">
        <v>823</v>
      </c>
      <c r="E1855" s="112" t="s">
        <v>1245</v>
      </c>
      <c r="F1855" s="112" t="s">
        <v>907</v>
      </c>
      <c r="G1855" s="114">
        <v>95</v>
      </c>
      <c r="H1855" s="94" t="s">
        <v>869</v>
      </c>
      <c r="I1855" s="94">
        <v>1</v>
      </c>
      <c r="J1855" s="94" t="s">
        <v>870</v>
      </c>
      <c r="K1855" s="94" t="s">
        <v>869</v>
      </c>
      <c r="M1855" s="115">
        <f t="shared" si="28"/>
        <v>0</v>
      </c>
      <c r="O1855" s="104" t="s">
        <v>871</v>
      </c>
    </row>
    <row r="1856" spans="1:15" ht="18" hidden="1">
      <c r="A1856" s="112">
        <v>20240500078</v>
      </c>
      <c r="B1856" s="113">
        <f>VLOOKUP(A:A,[2]振替CD変換!B:C,2,FALSE)</f>
        <v>20240400016</v>
      </c>
      <c r="C1856" s="112" t="s">
        <v>2117</v>
      </c>
      <c r="D1856" s="112" t="s">
        <v>1248</v>
      </c>
      <c r="E1856" s="112" t="s">
        <v>882</v>
      </c>
      <c r="F1856" s="112" t="s">
        <v>907</v>
      </c>
      <c r="G1856" s="114">
        <v>97</v>
      </c>
      <c r="H1856" s="94" t="s">
        <v>1070</v>
      </c>
      <c r="I1856" s="94">
        <v>4</v>
      </c>
      <c r="J1856" s="94" t="s">
        <v>1177</v>
      </c>
      <c r="K1856" s="94" t="s">
        <v>883</v>
      </c>
      <c r="M1856" s="115">
        <f t="shared" si="28"/>
        <v>0</v>
      </c>
      <c r="O1856" s="104" t="s">
        <v>871</v>
      </c>
    </row>
    <row r="1857" spans="1:15" ht="18" hidden="1">
      <c r="A1857" s="112">
        <v>20241000009</v>
      </c>
      <c r="B1857" s="113">
        <f>VLOOKUP(A:A,[2]振替CD変換!B:C,2,FALSE)</f>
        <v>20241000009</v>
      </c>
      <c r="C1857" s="112" t="s">
        <v>2117</v>
      </c>
      <c r="D1857" s="112" t="s">
        <v>2114</v>
      </c>
      <c r="E1857" s="112" t="s">
        <v>882</v>
      </c>
      <c r="F1857" s="112" t="s">
        <v>934</v>
      </c>
      <c r="G1857" s="114">
        <v>8</v>
      </c>
      <c r="H1857" s="94" t="s">
        <v>1070</v>
      </c>
      <c r="I1857" s="94">
        <v>3</v>
      </c>
      <c r="J1857" s="94" t="s">
        <v>901</v>
      </c>
      <c r="K1857" s="94" t="s">
        <v>883</v>
      </c>
      <c r="M1857" s="115">
        <f t="shared" si="28"/>
        <v>0</v>
      </c>
      <c r="O1857" s="104" t="s">
        <v>871</v>
      </c>
    </row>
    <row r="1858" spans="1:15" ht="18" hidden="1">
      <c r="A1858" s="112">
        <v>20250100048</v>
      </c>
      <c r="B1858" s="113">
        <f>VLOOKUP(A:A,[2]振替CD変換!B:C,2,FALSE)</f>
        <v>20241000066</v>
      </c>
      <c r="C1858" s="112" t="s">
        <v>2117</v>
      </c>
      <c r="D1858" s="112" t="s">
        <v>459</v>
      </c>
      <c r="E1858" s="112" t="s">
        <v>882</v>
      </c>
      <c r="F1858" s="112" t="s">
        <v>900</v>
      </c>
      <c r="G1858" s="114">
        <v>29</v>
      </c>
      <c r="H1858" s="94" t="s">
        <v>1070</v>
      </c>
      <c r="I1858" s="94">
        <v>3</v>
      </c>
      <c r="J1858" s="94" t="s">
        <v>901</v>
      </c>
      <c r="K1858" s="94" t="s">
        <v>883</v>
      </c>
      <c r="M1858" s="115">
        <f t="shared" ref="M1858:M1917" si="29">G1858*L1858</f>
        <v>0</v>
      </c>
      <c r="O1858" s="104" t="s">
        <v>871</v>
      </c>
    </row>
    <row r="1859" spans="1:15" ht="18" hidden="1">
      <c r="A1859" s="112">
        <v>20250300071</v>
      </c>
      <c r="B1859" s="113">
        <f>VLOOKUP(A:A,[2]振替CD変換!B:C,2,FALSE)</f>
        <v>20241000054</v>
      </c>
      <c r="C1859" s="112" t="s">
        <v>2117</v>
      </c>
      <c r="D1859" s="112" t="s">
        <v>744</v>
      </c>
      <c r="E1859" s="112" t="s">
        <v>882</v>
      </c>
      <c r="F1859" s="112" t="s">
        <v>907</v>
      </c>
      <c r="G1859" s="114">
        <v>16</v>
      </c>
      <c r="H1859" s="94" t="s">
        <v>1070</v>
      </c>
      <c r="I1859" s="94">
        <v>3</v>
      </c>
      <c r="J1859" s="94" t="s">
        <v>901</v>
      </c>
      <c r="K1859" s="94" t="s">
        <v>883</v>
      </c>
      <c r="M1859" s="115">
        <f t="shared" si="29"/>
        <v>0</v>
      </c>
      <c r="O1859" s="104" t="s">
        <v>871</v>
      </c>
    </row>
    <row r="1860" spans="1:15" ht="18" hidden="1">
      <c r="A1860" s="112">
        <v>20250300076</v>
      </c>
      <c r="B1860" s="113">
        <f>VLOOKUP(A:A,[2]振替CD変換!B:C,2,FALSE)</f>
        <v>20241000053</v>
      </c>
      <c r="C1860" s="112" t="s">
        <v>2117</v>
      </c>
      <c r="D1860" s="112" t="s">
        <v>743</v>
      </c>
      <c r="E1860" s="112" t="s">
        <v>882</v>
      </c>
      <c r="F1860" s="112" t="s">
        <v>907</v>
      </c>
      <c r="G1860" s="114">
        <v>17</v>
      </c>
      <c r="H1860" s="94" t="s">
        <v>1070</v>
      </c>
      <c r="I1860" s="94">
        <v>3</v>
      </c>
      <c r="J1860" s="94" t="s">
        <v>901</v>
      </c>
      <c r="K1860" s="94" t="s">
        <v>883</v>
      </c>
      <c r="M1860" s="115">
        <f t="shared" si="29"/>
        <v>0</v>
      </c>
      <c r="O1860" s="104" t="s">
        <v>871</v>
      </c>
    </row>
    <row r="1861" spans="1:15" ht="18" hidden="1">
      <c r="A1861" s="112">
        <v>20250300077</v>
      </c>
      <c r="B1861" s="113">
        <f>VLOOKUP(A:A,[2]振替CD変換!B:C,2,FALSE)</f>
        <v>20241000052</v>
      </c>
      <c r="C1861" s="112" t="s">
        <v>2117</v>
      </c>
      <c r="D1861" s="112" t="s">
        <v>742</v>
      </c>
      <c r="E1861" s="112" t="s">
        <v>882</v>
      </c>
      <c r="F1861" s="112" t="s">
        <v>907</v>
      </c>
      <c r="G1861" s="114">
        <v>12</v>
      </c>
      <c r="H1861" s="94" t="s">
        <v>1070</v>
      </c>
      <c r="I1861" s="94">
        <v>3</v>
      </c>
      <c r="J1861" s="94" t="s">
        <v>901</v>
      </c>
      <c r="K1861" s="94" t="s">
        <v>883</v>
      </c>
      <c r="M1861" s="115">
        <f t="shared" si="29"/>
        <v>0</v>
      </c>
      <c r="O1861" s="104" t="s">
        <v>871</v>
      </c>
    </row>
    <row r="1862" spans="1:15" ht="18" hidden="1">
      <c r="A1862" s="112">
        <v>20250300078</v>
      </c>
      <c r="B1862" s="113">
        <f>VLOOKUP(A:A,[2]振替CD変換!B:C,2,FALSE)</f>
        <v>20241000051</v>
      </c>
      <c r="C1862" s="112" t="s">
        <v>2117</v>
      </c>
      <c r="D1862" s="112" t="s">
        <v>741</v>
      </c>
      <c r="E1862" s="112" t="s">
        <v>882</v>
      </c>
      <c r="F1862" s="112" t="s">
        <v>907</v>
      </c>
      <c r="G1862" s="114">
        <v>20</v>
      </c>
      <c r="H1862" s="94" t="s">
        <v>1070</v>
      </c>
      <c r="I1862" s="94">
        <v>3</v>
      </c>
      <c r="J1862" s="94" t="s">
        <v>901</v>
      </c>
      <c r="K1862" s="94" t="s">
        <v>883</v>
      </c>
      <c r="M1862" s="115">
        <f t="shared" si="29"/>
        <v>0</v>
      </c>
      <c r="O1862" s="104" t="s">
        <v>871</v>
      </c>
    </row>
    <row r="1863" spans="1:15" ht="18" hidden="1">
      <c r="A1863" s="112">
        <v>20240500001</v>
      </c>
      <c r="B1863" s="113">
        <f>VLOOKUP(A:A,[2]振替CD変換!B:C,2,FALSE)</f>
        <v>20240100051</v>
      </c>
      <c r="C1863" s="112" t="s">
        <v>2118</v>
      </c>
      <c r="D1863" s="112" t="s">
        <v>823</v>
      </c>
      <c r="E1863" s="112" t="s">
        <v>1245</v>
      </c>
      <c r="F1863" s="112" t="s">
        <v>907</v>
      </c>
      <c r="G1863" s="114">
        <v>1880</v>
      </c>
      <c r="H1863" s="94" t="s">
        <v>869</v>
      </c>
      <c r="I1863" s="94">
        <v>1</v>
      </c>
      <c r="J1863" s="94" t="s">
        <v>870</v>
      </c>
      <c r="K1863" s="94" t="s">
        <v>869</v>
      </c>
      <c r="M1863" s="115">
        <f t="shared" si="29"/>
        <v>0</v>
      </c>
      <c r="O1863" s="104" t="s">
        <v>871</v>
      </c>
    </row>
    <row r="1864" spans="1:15" ht="18" hidden="1">
      <c r="A1864" s="112">
        <v>20111000296</v>
      </c>
      <c r="B1864" s="113">
        <f>VLOOKUP(A:A,[2]振替CD変換!B:C,2,FALSE)</f>
        <v>20061200018</v>
      </c>
      <c r="C1864" s="112" t="s">
        <v>2119</v>
      </c>
      <c r="D1864" s="112" t="s">
        <v>537</v>
      </c>
      <c r="E1864" s="112" t="s">
        <v>882</v>
      </c>
      <c r="F1864" s="112" t="s">
        <v>868</v>
      </c>
      <c r="G1864" s="114">
        <v>6</v>
      </c>
      <c r="H1864" s="94" t="s">
        <v>1070</v>
      </c>
      <c r="I1864" s="94">
        <v>2</v>
      </c>
      <c r="J1864" s="94" t="s">
        <v>1066</v>
      </c>
      <c r="K1864" s="94" t="s">
        <v>869</v>
      </c>
      <c r="M1864" s="115">
        <f t="shared" si="29"/>
        <v>0</v>
      </c>
      <c r="O1864" s="104" t="s">
        <v>871</v>
      </c>
    </row>
    <row r="1865" spans="1:15" ht="18" hidden="1">
      <c r="A1865" s="112">
        <v>20111000297</v>
      </c>
      <c r="B1865" s="113">
        <f>VLOOKUP(A:A,[2]振替CD変換!B:C,2,FALSE)</f>
        <v>20061200019</v>
      </c>
      <c r="C1865" s="112" t="s">
        <v>2119</v>
      </c>
      <c r="D1865" s="112" t="s">
        <v>538</v>
      </c>
      <c r="E1865" s="112" t="s">
        <v>882</v>
      </c>
      <c r="F1865" s="112" t="s">
        <v>868</v>
      </c>
      <c r="G1865" s="114">
        <v>12</v>
      </c>
      <c r="H1865" s="94" t="s">
        <v>1070</v>
      </c>
      <c r="I1865" s="94">
        <v>2</v>
      </c>
      <c r="J1865" s="94" t="s">
        <v>1066</v>
      </c>
      <c r="K1865" s="94" t="s">
        <v>869</v>
      </c>
      <c r="M1865" s="115">
        <f t="shared" si="29"/>
        <v>0</v>
      </c>
      <c r="O1865" s="104" t="s">
        <v>871</v>
      </c>
    </row>
    <row r="1866" spans="1:15" ht="18" hidden="1">
      <c r="A1866" s="112">
        <v>20111000310</v>
      </c>
      <c r="B1866" s="113">
        <f>VLOOKUP(A:A,[2]振替CD変換!B:C,2,FALSE)</f>
        <v>20061200026</v>
      </c>
      <c r="C1866" s="112" t="s">
        <v>2119</v>
      </c>
      <c r="D1866" s="112" t="s">
        <v>539</v>
      </c>
      <c r="E1866" s="112" t="s">
        <v>882</v>
      </c>
      <c r="F1866" s="112" t="s">
        <v>868</v>
      </c>
      <c r="G1866" s="114">
        <v>1</v>
      </c>
      <c r="H1866" s="94" t="s">
        <v>1070</v>
      </c>
      <c r="I1866" s="94">
        <v>2</v>
      </c>
      <c r="J1866" s="94" t="s">
        <v>1066</v>
      </c>
      <c r="K1866" s="94" t="s">
        <v>869</v>
      </c>
      <c r="M1866" s="115">
        <f t="shared" si="29"/>
        <v>0</v>
      </c>
      <c r="O1866" s="104" t="s">
        <v>871</v>
      </c>
    </row>
    <row r="1867" spans="1:15" ht="18" hidden="1">
      <c r="A1867" s="112">
        <v>20111000327</v>
      </c>
      <c r="B1867" s="113">
        <f>VLOOKUP(A:A,[2]振替CD変換!B:C,2,FALSE)</f>
        <v>20081200019</v>
      </c>
      <c r="C1867" s="112" t="s">
        <v>2119</v>
      </c>
      <c r="D1867" s="112" t="s">
        <v>262</v>
      </c>
      <c r="E1867" s="112" t="s">
        <v>882</v>
      </c>
      <c r="F1867" s="112" t="s">
        <v>868</v>
      </c>
      <c r="G1867" s="114">
        <v>26</v>
      </c>
      <c r="H1867" s="94" t="s">
        <v>1070</v>
      </c>
      <c r="I1867" s="94">
        <v>2</v>
      </c>
      <c r="J1867" s="94" t="s">
        <v>1066</v>
      </c>
      <c r="K1867" s="94" t="s">
        <v>869</v>
      </c>
      <c r="M1867" s="115">
        <f t="shared" si="29"/>
        <v>0</v>
      </c>
      <c r="O1867" s="104" t="s">
        <v>871</v>
      </c>
    </row>
    <row r="1868" spans="1:15" ht="18" hidden="1">
      <c r="A1868" s="112">
        <v>20111000349</v>
      </c>
      <c r="B1868" s="113">
        <f>VLOOKUP(A:A,[2]振替CD変換!B:C,2,FALSE)</f>
        <v>20081200013</v>
      </c>
      <c r="C1868" s="112" t="s">
        <v>2119</v>
      </c>
      <c r="D1868" s="112" t="s">
        <v>259</v>
      </c>
      <c r="E1868" s="112" t="s">
        <v>882</v>
      </c>
      <c r="F1868" s="112" t="s">
        <v>868</v>
      </c>
      <c r="G1868" s="114">
        <v>22</v>
      </c>
      <c r="H1868" s="94" t="s">
        <v>1070</v>
      </c>
      <c r="I1868" s="94">
        <v>2</v>
      </c>
      <c r="J1868" s="94" t="s">
        <v>1066</v>
      </c>
      <c r="K1868" s="94" t="s">
        <v>869</v>
      </c>
      <c r="M1868" s="115">
        <f t="shared" si="29"/>
        <v>0</v>
      </c>
      <c r="O1868" s="104" t="s">
        <v>871</v>
      </c>
    </row>
    <row r="1869" spans="1:15" ht="18" hidden="1">
      <c r="A1869" s="112">
        <v>20111000350</v>
      </c>
      <c r="B1869" s="113">
        <f>VLOOKUP(A:A,[2]振替CD変換!B:C,2,FALSE)</f>
        <v>20081200014</v>
      </c>
      <c r="C1869" s="112" t="s">
        <v>2119</v>
      </c>
      <c r="D1869" s="112" t="s">
        <v>260</v>
      </c>
      <c r="E1869" s="112" t="s">
        <v>882</v>
      </c>
      <c r="F1869" s="112" t="s">
        <v>868</v>
      </c>
      <c r="G1869" s="114">
        <v>1</v>
      </c>
      <c r="H1869" s="94" t="s">
        <v>1070</v>
      </c>
      <c r="I1869" s="94">
        <v>2</v>
      </c>
      <c r="J1869" s="94" t="s">
        <v>1066</v>
      </c>
      <c r="K1869" s="94" t="s">
        <v>869</v>
      </c>
      <c r="M1869" s="115">
        <f t="shared" si="29"/>
        <v>0</v>
      </c>
      <c r="O1869" s="104" t="s">
        <v>871</v>
      </c>
    </row>
    <row r="1870" spans="1:15" ht="18" hidden="1">
      <c r="A1870" s="112">
        <v>20111000481</v>
      </c>
      <c r="B1870" s="113">
        <f>VLOOKUP(A:A,[2]振替CD変換!B:C,2,FALSE)</f>
        <v>20071100028</v>
      </c>
      <c r="C1870" s="112" t="s">
        <v>2119</v>
      </c>
      <c r="D1870" s="112" t="s">
        <v>244</v>
      </c>
      <c r="E1870" s="112" t="s">
        <v>882</v>
      </c>
      <c r="F1870" s="112" t="s">
        <v>868</v>
      </c>
      <c r="G1870" s="114">
        <v>2</v>
      </c>
      <c r="H1870" s="94" t="s">
        <v>1070</v>
      </c>
      <c r="I1870" s="94">
        <v>1</v>
      </c>
      <c r="J1870" s="94" t="s">
        <v>870</v>
      </c>
      <c r="K1870" s="94" t="s">
        <v>869</v>
      </c>
      <c r="M1870" s="115">
        <f t="shared" si="29"/>
        <v>0</v>
      </c>
      <c r="O1870" s="104" t="s">
        <v>871</v>
      </c>
    </row>
    <row r="1871" spans="1:15" ht="18" hidden="1">
      <c r="A1871" s="112">
        <v>20150200047</v>
      </c>
      <c r="B1871" s="113">
        <f>VLOOKUP(A:A,[2]振替CD変換!B:C,2,FALSE)</f>
        <v>20140700032</v>
      </c>
      <c r="C1871" s="112" t="s">
        <v>2119</v>
      </c>
      <c r="D1871" s="112" t="s">
        <v>634</v>
      </c>
      <c r="E1871" s="112" t="s">
        <v>1111</v>
      </c>
      <c r="F1871" s="112" t="s">
        <v>907</v>
      </c>
      <c r="G1871" s="114">
        <v>2</v>
      </c>
      <c r="H1871" s="94" t="s">
        <v>869</v>
      </c>
      <c r="I1871" s="94">
        <v>3</v>
      </c>
      <c r="J1871" s="94" t="s">
        <v>901</v>
      </c>
      <c r="K1871" s="94" t="s">
        <v>869</v>
      </c>
      <c r="M1871" s="115">
        <f t="shared" si="29"/>
        <v>0</v>
      </c>
      <c r="O1871" s="104" t="s">
        <v>871</v>
      </c>
    </row>
    <row r="1872" spans="1:15" ht="18" hidden="1">
      <c r="A1872" s="112">
        <v>20170700034</v>
      </c>
      <c r="B1872" s="113">
        <f>VLOOKUP(A:A,[2]振替CD変換!B:C,2,FALSE)</f>
        <v>20170400006</v>
      </c>
      <c r="C1872" s="112" t="s">
        <v>2119</v>
      </c>
      <c r="D1872" s="112" t="s">
        <v>796</v>
      </c>
      <c r="E1872" s="112" t="s">
        <v>1145</v>
      </c>
      <c r="F1872" s="112" t="s">
        <v>907</v>
      </c>
      <c r="G1872" s="114">
        <v>27</v>
      </c>
      <c r="H1872" s="94" t="s">
        <v>869</v>
      </c>
      <c r="I1872" s="94">
        <v>1</v>
      </c>
      <c r="J1872" s="94" t="s">
        <v>870</v>
      </c>
      <c r="K1872" s="94" t="s">
        <v>869</v>
      </c>
      <c r="M1872" s="115">
        <f t="shared" si="29"/>
        <v>0</v>
      </c>
      <c r="O1872" s="104" t="s">
        <v>871</v>
      </c>
    </row>
    <row r="1873" spans="1:15" ht="18" hidden="1">
      <c r="A1873" s="112">
        <v>20170700037</v>
      </c>
      <c r="B1873" s="113">
        <f>VLOOKUP(A:A,[2]振替CD変換!B:C,2,FALSE)</f>
        <v>20170400009</v>
      </c>
      <c r="C1873" s="112" t="s">
        <v>2119</v>
      </c>
      <c r="D1873" s="112" t="s">
        <v>797</v>
      </c>
      <c r="E1873" s="112" t="s">
        <v>1145</v>
      </c>
      <c r="F1873" s="112" t="s">
        <v>907</v>
      </c>
      <c r="G1873" s="114">
        <v>28</v>
      </c>
      <c r="H1873" s="94" t="s">
        <v>869</v>
      </c>
      <c r="I1873" s="94">
        <v>1</v>
      </c>
      <c r="J1873" s="94" t="s">
        <v>870</v>
      </c>
      <c r="K1873" s="94" t="s">
        <v>869</v>
      </c>
      <c r="M1873" s="115">
        <f t="shared" si="29"/>
        <v>0</v>
      </c>
      <c r="O1873" s="104" t="s">
        <v>871</v>
      </c>
    </row>
    <row r="1874" spans="1:15" ht="18" hidden="1">
      <c r="A1874" s="112">
        <v>20170700041</v>
      </c>
      <c r="B1874" s="113">
        <f>VLOOKUP(A:A,[2]振替CD変換!B:C,2,FALSE)</f>
        <v>20170300007</v>
      </c>
      <c r="C1874" s="112" t="s">
        <v>2119</v>
      </c>
      <c r="D1874" s="112" t="s">
        <v>644</v>
      </c>
      <c r="E1874" s="112" t="s">
        <v>882</v>
      </c>
      <c r="F1874" s="112" t="s">
        <v>900</v>
      </c>
      <c r="G1874" s="114">
        <v>10</v>
      </c>
      <c r="H1874" s="94" t="s">
        <v>869</v>
      </c>
      <c r="I1874" s="94">
        <v>3</v>
      </c>
      <c r="J1874" s="94" t="s">
        <v>901</v>
      </c>
      <c r="K1874" s="94" t="s">
        <v>869</v>
      </c>
      <c r="M1874" s="115">
        <f t="shared" si="29"/>
        <v>0</v>
      </c>
      <c r="O1874" s="104" t="s">
        <v>871</v>
      </c>
    </row>
    <row r="1875" spans="1:15" ht="18" hidden="1">
      <c r="A1875" s="112">
        <v>20180700032</v>
      </c>
      <c r="B1875" s="113">
        <f>VLOOKUP(A:A,[2]振替CD変換!B:C,2,FALSE)</f>
        <v>20171000004</v>
      </c>
      <c r="C1875" s="112" t="s">
        <v>2119</v>
      </c>
      <c r="D1875" s="112" t="s">
        <v>799</v>
      </c>
      <c r="E1875" s="112" t="s">
        <v>1145</v>
      </c>
      <c r="F1875" s="112" t="s">
        <v>907</v>
      </c>
      <c r="G1875" s="114">
        <v>21</v>
      </c>
      <c r="H1875" s="94" t="s">
        <v>1070</v>
      </c>
      <c r="I1875" s="94">
        <v>1</v>
      </c>
      <c r="J1875" s="94" t="s">
        <v>870</v>
      </c>
      <c r="K1875" s="94" t="s">
        <v>869</v>
      </c>
      <c r="M1875" s="115">
        <f t="shared" si="29"/>
        <v>0</v>
      </c>
      <c r="O1875" s="104" t="s">
        <v>871</v>
      </c>
    </row>
    <row r="1876" spans="1:15" ht="18" hidden="1">
      <c r="A1876" s="112">
        <v>20221100046</v>
      </c>
      <c r="B1876" s="113">
        <f>VLOOKUP(A:A,[2]振替CD変換!B:C,2,FALSE)</f>
        <v>20220500015</v>
      </c>
      <c r="C1876" s="112" t="s">
        <v>2119</v>
      </c>
      <c r="D1876" s="112" t="s">
        <v>648</v>
      </c>
      <c r="E1876" s="112" t="s">
        <v>867</v>
      </c>
      <c r="F1876" s="112" t="s">
        <v>868</v>
      </c>
      <c r="G1876" s="114">
        <v>140</v>
      </c>
      <c r="H1876" s="94" t="s">
        <v>869</v>
      </c>
      <c r="I1876" s="94">
        <v>1</v>
      </c>
      <c r="J1876" s="94" t="s">
        <v>870</v>
      </c>
      <c r="K1876" s="94" t="s">
        <v>869</v>
      </c>
      <c r="M1876" s="115">
        <f t="shared" si="29"/>
        <v>0</v>
      </c>
      <c r="O1876" s="104" t="s">
        <v>871</v>
      </c>
    </row>
    <row r="1877" spans="1:15" ht="18" hidden="1">
      <c r="A1877" s="112">
        <v>20240500001</v>
      </c>
      <c r="B1877" s="113">
        <f>VLOOKUP(A:A,[2]振替CD変換!B:C,2,FALSE)</f>
        <v>20240100051</v>
      </c>
      <c r="C1877" s="112" t="s">
        <v>2119</v>
      </c>
      <c r="D1877" s="112" t="s">
        <v>823</v>
      </c>
      <c r="E1877" s="112" t="s">
        <v>1245</v>
      </c>
      <c r="F1877" s="112" t="s">
        <v>907</v>
      </c>
      <c r="G1877" s="114">
        <v>34</v>
      </c>
      <c r="H1877" s="94" t="s">
        <v>869</v>
      </c>
      <c r="I1877" s="94">
        <v>1</v>
      </c>
      <c r="J1877" s="94" t="s">
        <v>870</v>
      </c>
      <c r="K1877" s="94" t="s">
        <v>869</v>
      </c>
      <c r="M1877" s="115">
        <f t="shared" si="29"/>
        <v>0</v>
      </c>
      <c r="O1877" s="104" t="s">
        <v>871</v>
      </c>
    </row>
    <row r="1878" spans="1:15" ht="18" hidden="1">
      <c r="A1878" s="112">
        <v>20250100048</v>
      </c>
      <c r="B1878" s="113">
        <f>VLOOKUP(A:A,[2]振替CD変換!B:C,2,FALSE)</f>
        <v>20241000066</v>
      </c>
      <c r="C1878" s="112" t="s">
        <v>2119</v>
      </c>
      <c r="D1878" s="112" t="s">
        <v>459</v>
      </c>
      <c r="E1878" s="112" t="s">
        <v>882</v>
      </c>
      <c r="F1878" s="112" t="s">
        <v>900</v>
      </c>
      <c r="G1878" s="114">
        <v>29</v>
      </c>
      <c r="H1878" s="94" t="s">
        <v>1070</v>
      </c>
      <c r="I1878" s="94">
        <v>3</v>
      </c>
      <c r="J1878" s="94" t="s">
        <v>901</v>
      </c>
      <c r="K1878" s="94" t="s">
        <v>883</v>
      </c>
      <c r="M1878" s="115">
        <f t="shared" si="29"/>
        <v>0</v>
      </c>
      <c r="O1878" s="104" t="s">
        <v>871</v>
      </c>
    </row>
    <row r="1879" spans="1:15" ht="18" hidden="1">
      <c r="A1879" s="112">
        <v>20250300071</v>
      </c>
      <c r="B1879" s="113">
        <f>VLOOKUP(A:A,[2]振替CD変換!B:C,2,FALSE)</f>
        <v>20241000054</v>
      </c>
      <c r="C1879" s="112" t="s">
        <v>2119</v>
      </c>
      <c r="D1879" s="112" t="s">
        <v>744</v>
      </c>
      <c r="E1879" s="112" t="s">
        <v>882</v>
      </c>
      <c r="F1879" s="112" t="s">
        <v>907</v>
      </c>
      <c r="G1879" s="114">
        <v>28</v>
      </c>
      <c r="H1879" s="94" t="s">
        <v>1070</v>
      </c>
      <c r="I1879" s="94">
        <v>3</v>
      </c>
      <c r="J1879" s="94" t="s">
        <v>901</v>
      </c>
      <c r="K1879" s="94" t="s">
        <v>883</v>
      </c>
      <c r="M1879" s="115">
        <f t="shared" si="29"/>
        <v>0</v>
      </c>
      <c r="O1879" s="104" t="s">
        <v>871</v>
      </c>
    </row>
    <row r="1880" spans="1:15" ht="18" hidden="1">
      <c r="A1880" s="112">
        <v>20250300076</v>
      </c>
      <c r="B1880" s="113">
        <f>VLOOKUP(A:A,[2]振替CD変換!B:C,2,FALSE)</f>
        <v>20241000053</v>
      </c>
      <c r="C1880" s="112" t="s">
        <v>2119</v>
      </c>
      <c r="D1880" s="112" t="s">
        <v>743</v>
      </c>
      <c r="E1880" s="112" t="s">
        <v>882</v>
      </c>
      <c r="F1880" s="112" t="s">
        <v>907</v>
      </c>
      <c r="G1880" s="114">
        <v>22</v>
      </c>
      <c r="H1880" s="94" t="s">
        <v>1070</v>
      </c>
      <c r="I1880" s="94">
        <v>3</v>
      </c>
      <c r="J1880" s="94" t="s">
        <v>901</v>
      </c>
      <c r="K1880" s="94" t="s">
        <v>883</v>
      </c>
      <c r="M1880" s="115">
        <f t="shared" si="29"/>
        <v>0</v>
      </c>
      <c r="O1880" s="104" t="s">
        <v>871</v>
      </c>
    </row>
    <row r="1881" spans="1:15" ht="18" hidden="1">
      <c r="A1881" s="112">
        <v>20250300077</v>
      </c>
      <c r="B1881" s="113">
        <f>VLOOKUP(A:A,[2]振替CD変換!B:C,2,FALSE)</f>
        <v>20241000052</v>
      </c>
      <c r="C1881" s="112" t="s">
        <v>2119</v>
      </c>
      <c r="D1881" s="112" t="s">
        <v>742</v>
      </c>
      <c r="E1881" s="112" t="s">
        <v>882</v>
      </c>
      <c r="F1881" s="112" t="s">
        <v>907</v>
      </c>
      <c r="G1881" s="114">
        <v>27</v>
      </c>
      <c r="H1881" s="94" t="s">
        <v>1070</v>
      </c>
      <c r="I1881" s="94">
        <v>3</v>
      </c>
      <c r="J1881" s="94" t="s">
        <v>901</v>
      </c>
      <c r="K1881" s="94" t="s">
        <v>883</v>
      </c>
      <c r="M1881" s="115">
        <f t="shared" si="29"/>
        <v>0</v>
      </c>
      <c r="O1881" s="104" t="s">
        <v>871</v>
      </c>
    </row>
    <row r="1882" spans="1:15" ht="18" hidden="1">
      <c r="A1882" s="112">
        <v>20250300078</v>
      </c>
      <c r="B1882" s="113">
        <f>VLOOKUP(A:A,[2]振替CD変換!B:C,2,FALSE)</f>
        <v>20241000051</v>
      </c>
      <c r="C1882" s="112" t="s">
        <v>2119</v>
      </c>
      <c r="D1882" s="112" t="s">
        <v>741</v>
      </c>
      <c r="E1882" s="112" t="s">
        <v>882</v>
      </c>
      <c r="F1882" s="112" t="s">
        <v>907</v>
      </c>
      <c r="G1882" s="114">
        <v>14</v>
      </c>
      <c r="H1882" s="94" t="s">
        <v>1070</v>
      </c>
      <c r="I1882" s="94">
        <v>3</v>
      </c>
      <c r="J1882" s="94" t="s">
        <v>901</v>
      </c>
      <c r="K1882" s="94" t="s">
        <v>883</v>
      </c>
      <c r="M1882" s="115">
        <f t="shared" si="29"/>
        <v>0</v>
      </c>
      <c r="O1882" s="104" t="s">
        <v>871</v>
      </c>
    </row>
    <row r="1883" spans="1:15" ht="18" hidden="1">
      <c r="A1883" s="112">
        <v>20111000196</v>
      </c>
      <c r="B1883" s="113">
        <f>VLOOKUP(A:A,[2]振替CD変換!B:C,2,FALSE)</f>
        <v>20110800272</v>
      </c>
      <c r="C1883" s="112" t="s">
        <v>2120</v>
      </c>
      <c r="D1883" s="112" t="s">
        <v>288</v>
      </c>
      <c r="E1883" s="112" t="s">
        <v>882</v>
      </c>
      <c r="F1883" s="112" t="s">
        <v>868</v>
      </c>
      <c r="G1883" s="114">
        <v>2</v>
      </c>
      <c r="H1883" s="94" t="s">
        <v>1070</v>
      </c>
      <c r="I1883" s="94">
        <v>1</v>
      </c>
      <c r="J1883" s="94" t="s">
        <v>870</v>
      </c>
      <c r="K1883" s="94" t="s">
        <v>869</v>
      </c>
      <c r="M1883" s="115">
        <f t="shared" si="29"/>
        <v>0</v>
      </c>
      <c r="O1883" s="104" t="s">
        <v>871</v>
      </c>
    </row>
    <row r="1884" spans="1:15" ht="18" hidden="1">
      <c r="A1884" s="112">
        <v>20111000333</v>
      </c>
      <c r="B1884" s="113">
        <f>VLOOKUP(A:A,[2]振替CD変換!B:C,2,FALSE)</f>
        <v>20080800002</v>
      </c>
      <c r="C1884" s="112" t="s">
        <v>2120</v>
      </c>
      <c r="D1884" s="112" t="s">
        <v>258</v>
      </c>
      <c r="E1884" s="112" t="s">
        <v>1073</v>
      </c>
      <c r="F1884" s="112" t="s">
        <v>1065</v>
      </c>
      <c r="G1884" s="114">
        <v>14</v>
      </c>
      <c r="H1884" s="94" t="s">
        <v>1070</v>
      </c>
      <c r="I1884" s="94">
        <v>1</v>
      </c>
      <c r="J1884" s="94" t="s">
        <v>870</v>
      </c>
      <c r="K1884" s="94" t="s">
        <v>869</v>
      </c>
      <c r="M1884" s="115">
        <f t="shared" si="29"/>
        <v>0</v>
      </c>
      <c r="O1884" s="104" t="s">
        <v>871</v>
      </c>
    </row>
    <row r="1885" spans="1:15" ht="18" hidden="1">
      <c r="A1885" s="112">
        <v>20111000352</v>
      </c>
      <c r="B1885" s="113">
        <f>VLOOKUP(A:A,[2]振替CD変換!B:C,2,FALSE)</f>
        <v>20081200016</v>
      </c>
      <c r="C1885" s="112" t="s">
        <v>2120</v>
      </c>
      <c r="D1885" s="112" t="s">
        <v>261</v>
      </c>
      <c r="E1885" s="112" t="s">
        <v>882</v>
      </c>
      <c r="F1885" s="112" t="s">
        <v>1065</v>
      </c>
      <c r="G1885" s="114">
        <v>14</v>
      </c>
      <c r="H1885" s="94" t="s">
        <v>1070</v>
      </c>
      <c r="I1885" s="94">
        <v>1</v>
      </c>
      <c r="J1885" s="94" t="s">
        <v>870</v>
      </c>
      <c r="K1885" s="94" t="s">
        <v>869</v>
      </c>
      <c r="M1885" s="115">
        <f t="shared" si="29"/>
        <v>0</v>
      </c>
      <c r="O1885" s="104" t="s">
        <v>871</v>
      </c>
    </row>
    <row r="1886" spans="1:15" ht="18" hidden="1">
      <c r="A1886" s="112">
        <v>20111000435</v>
      </c>
      <c r="B1886" s="113">
        <f>VLOOKUP(A:A,[2]振替CD変換!B:C,2,FALSE)</f>
        <v>20091200010</v>
      </c>
      <c r="C1886" s="112" t="s">
        <v>2120</v>
      </c>
      <c r="D1886" s="112" t="s">
        <v>276</v>
      </c>
      <c r="E1886" s="112" t="s">
        <v>882</v>
      </c>
      <c r="F1886" s="112" t="s">
        <v>1065</v>
      </c>
      <c r="G1886" s="114">
        <v>3</v>
      </c>
      <c r="H1886" s="94" t="s">
        <v>1070</v>
      </c>
      <c r="I1886" s="94">
        <v>1</v>
      </c>
      <c r="J1886" s="94" t="s">
        <v>870</v>
      </c>
      <c r="K1886" s="94" t="s">
        <v>869</v>
      </c>
      <c r="M1886" s="115">
        <f t="shared" si="29"/>
        <v>0</v>
      </c>
      <c r="O1886" s="104" t="s">
        <v>871</v>
      </c>
    </row>
    <row r="1887" spans="1:15" ht="18" hidden="1">
      <c r="A1887" s="112">
        <v>20111000437</v>
      </c>
      <c r="B1887" s="113">
        <f>VLOOKUP(A:A,[2]振替CD変換!B:C,2,FALSE)</f>
        <v>20091200012</v>
      </c>
      <c r="C1887" s="112" t="s">
        <v>2120</v>
      </c>
      <c r="D1887" s="112" t="s">
        <v>278</v>
      </c>
      <c r="E1887" s="112" t="s">
        <v>882</v>
      </c>
      <c r="F1887" s="112" t="s">
        <v>1065</v>
      </c>
      <c r="G1887" s="114">
        <v>5</v>
      </c>
      <c r="H1887" s="94" t="s">
        <v>1070</v>
      </c>
      <c r="I1887" s="94">
        <v>1</v>
      </c>
      <c r="J1887" s="94" t="s">
        <v>870</v>
      </c>
      <c r="K1887" s="94" t="s">
        <v>869</v>
      </c>
      <c r="M1887" s="115">
        <f t="shared" si="29"/>
        <v>0</v>
      </c>
      <c r="O1887" s="104" t="s">
        <v>871</v>
      </c>
    </row>
    <row r="1888" spans="1:15" ht="18" hidden="1">
      <c r="A1888" s="112">
        <v>20170700034</v>
      </c>
      <c r="B1888" s="113">
        <f>VLOOKUP(A:A,[2]振替CD変換!B:C,2,FALSE)</f>
        <v>20170400006</v>
      </c>
      <c r="C1888" s="112" t="s">
        <v>2120</v>
      </c>
      <c r="D1888" s="112" t="s">
        <v>796</v>
      </c>
      <c r="E1888" s="112" t="s">
        <v>1145</v>
      </c>
      <c r="F1888" s="112" t="s">
        <v>907</v>
      </c>
      <c r="G1888" s="114">
        <v>44</v>
      </c>
      <c r="H1888" s="94" t="s">
        <v>869</v>
      </c>
      <c r="I1888" s="94">
        <v>1</v>
      </c>
      <c r="J1888" s="94" t="s">
        <v>870</v>
      </c>
      <c r="K1888" s="94" t="s">
        <v>869</v>
      </c>
      <c r="M1888" s="115">
        <f t="shared" si="29"/>
        <v>0</v>
      </c>
      <c r="O1888" s="104" t="s">
        <v>871</v>
      </c>
    </row>
    <row r="1889" spans="1:15" ht="18" hidden="1">
      <c r="A1889" s="112">
        <v>20170700037</v>
      </c>
      <c r="B1889" s="113">
        <f>VLOOKUP(A:A,[2]振替CD変換!B:C,2,FALSE)</f>
        <v>20170400009</v>
      </c>
      <c r="C1889" s="112" t="s">
        <v>2120</v>
      </c>
      <c r="D1889" s="112" t="s">
        <v>797</v>
      </c>
      <c r="E1889" s="112" t="s">
        <v>1145</v>
      </c>
      <c r="F1889" s="112" t="s">
        <v>907</v>
      </c>
      <c r="G1889" s="114">
        <v>44</v>
      </c>
      <c r="H1889" s="94" t="s">
        <v>869</v>
      </c>
      <c r="I1889" s="94">
        <v>1</v>
      </c>
      <c r="J1889" s="94" t="s">
        <v>870</v>
      </c>
      <c r="K1889" s="94" t="s">
        <v>869</v>
      </c>
      <c r="M1889" s="115">
        <f t="shared" si="29"/>
        <v>0</v>
      </c>
      <c r="O1889" s="104" t="s">
        <v>871</v>
      </c>
    </row>
    <row r="1890" spans="1:15" ht="18" hidden="1">
      <c r="A1890" s="112">
        <v>20170700039</v>
      </c>
      <c r="B1890" s="113">
        <f>VLOOKUP(A:A,[2]振替CD変換!B:C,2,FALSE)</f>
        <v>20170300010</v>
      </c>
      <c r="C1890" s="112" t="s">
        <v>2120</v>
      </c>
      <c r="D1890" s="112" t="s">
        <v>647</v>
      </c>
      <c r="E1890" s="112" t="s">
        <v>882</v>
      </c>
      <c r="F1890" s="112" t="s">
        <v>868</v>
      </c>
      <c r="G1890" s="114">
        <v>5</v>
      </c>
      <c r="H1890" s="94" t="s">
        <v>869</v>
      </c>
      <c r="I1890" s="94">
        <v>1</v>
      </c>
      <c r="J1890" s="94" t="s">
        <v>870</v>
      </c>
      <c r="K1890" s="94" t="s">
        <v>869</v>
      </c>
      <c r="M1890" s="115">
        <f t="shared" si="29"/>
        <v>0</v>
      </c>
      <c r="O1890" s="104" t="s">
        <v>871</v>
      </c>
    </row>
    <row r="1891" spans="1:15" ht="18" hidden="1">
      <c r="A1891" s="112">
        <v>20170700041</v>
      </c>
      <c r="B1891" s="113">
        <f>VLOOKUP(A:A,[2]振替CD変換!B:C,2,FALSE)</f>
        <v>20170300007</v>
      </c>
      <c r="C1891" s="112" t="s">
        <v>2120</v>
      </c>
      <c r="D1891" s="112" t="s">
        <v>644</v>
      </c>
      <c r="E1891" s="112" t="s">
        <v>882</v>
      </c>
      <c r="F1891" s="112" t="s">
        <v>900</v>
      </c>
      <c r="G1891" s="114">
        <v>2</v>
      </c>
      <c r="H1891" s="94" t="s">
        <v>869</v>
      </c>
      <c r="I1891" s="94">
        <v>3</v>
      </c>
      <c r="J1891" s="94" t="s">
        <v>901</v>
      </c>
      <c r="K1891" s="94" t="s">
        <v>869</v>
      </c>
      <c r="M1891" s="115">
        <f t="shared" si="29"/>
        <v>0</v>
      </c>
      <c r="O1891" s="104" t="s">
        <v>871</v>
      </c>
    </row>
    <row r="1892" spans="1:15" ht="18" hidden="1">
      <c r="A1892" s="112">
        <v>20170700042</v>
      </c>
      <c r="B1892" s="113">
        <f>VLOOKUP(A:A,[2]振替CD変換!B:C,2,FALSE)</f>
        <v>20170300006</v>
      </c>
      <c r="C1892" s="112" t="s">
        <v>2120</v>
      </c>
      <c r="D1892" s="112" t="s">
        <v>643</v>
      </c>
      <c r="E1892" s="112" t="s">
        <v>882</v>
      </c>
      <c r="F1892" s="112" t="s">
        <v>900</v>
      </c>
      <c r="G1892" s="114">
        <v>1</v>
      </c>
      <c r="H1892" s="94" t="s">
        <v>869</v>
      </c>
      <c r="I1892" s="94">
        <v>3</v>
      </c>
      <c r="J1892" s="94" t="s">
        <v>901</v>
      </c>
      <c r="K1892" s="94" t="s">
        <v>869</v>
      </c>
      <c r="M1892" s="115">
        <f t="shared" si="29"/>
        <v>0</v>
      </c>
      <c r="O1892" s="104" t="s">
        <v>871</v>
      </c>
    </row>
    <row r="1893" spans="1:15" ht="18" hidden="1">
      <c r="A1893" s="112">
        <v>20180300072</v>
      </c>
      <c r="B1893" s="113">
        <f>VLOOKUP(A:A,[2]振替CD変換!B:C,2,FALSE)</f>
        <v>20180100009</v>
      </c>
      <c r="C1893" s="112" t="s">
        <v>2120</v>
      </c>
      <c r="D1893" s="112" t="s">
        <v>659</v>
      </c>
      <c r="E1893" s="112" t="s">
        <v>882</v>
      </c>
      <c r="F1893" s="112" t="s">
        <v>907</v>
      </c>
      <c r="G1893" s="114">
        <v>8</v>
      </c>
      <c r="H1893" s="94" t="s">
        <v>1070</v>
      </c>
      <c r="I1893" s="94">
        <v>1</v>
      </c>
      <c r="J1893" s="94" t="s">
        <v>870</v>
      </c>
      <c r="K1893" s="94" t="s">
        <v>869</v>
      </c>
      <c r="M1893" s="115">
        <f t="shared" si="29"/>
        <v>0</v>
      </c>
      <c r="O1893" s="104" t="s">
        <v>871</v>
      </c>
    </row>
    <row r="1894" spans="1:15" ht="18" hidden="1">
      <c r="A1894" s="112">
        <v>20180300073</v>
      </c>
      <c r="B1894" s="113">
        <f>VLOOKUP(A:A,[2]振替CD変換!B:C,2,FALSE)</f>
        <v>20180100008</v>
      </c>
      <c r="C1894" s="112" t="s">
        <v>2120</v>
      </c>
      <c r="D1894" s="112" t="s">
        <v>658</v>
      </c>
      <c r="E1894" s="112" t="s">
        <v>882</v>
      </c>
      <c r="F1894" s="112" t="s">
        <v>907</v>
      </c>
      <c r="G1894" s="114">
        <v>5</v>
      </c>
      <c r="H1894" s="94" t="s">
        <v>1070</v>
      </c>
      <c r="I1894" s="94">
        <v>1</v>
      </c>
      <c r="J1894" s="94" t="s">
        <v>870</v>
      </c>
      <c r="K1894" s="94" t="s">
        <v>869</v>
      </c>
      <c r="M1894" s="115">
        <f t="shared" si="29"/>
        <v>0</v>
      </c>
      <c r="O1894" s="104" t="s">
        <v>871</v>
      </c>
    </row>
    <row r="1895" spans="1:15" ht="18" hidden="1">
      <c r="A1895" s="112">
        <v>20180500062</v>
      </c>
      <c r="B1895" s="113">
        <f>VLOOKUP(A:A,[2]振替CD変換!B:C,2,FALSE)</f>
        <v>20180200045</v>
      </c>
      <c r="C1895" s="112" t="s">
        <v>2120</v>
      </c>
      <c r="D1895" s="112" t="s">
        <v>662</v>
      </c>
      <c r="E1895" s="112" t="s">
        <v>882</v>
      </c>
      <c r="F1895" s="112" t="s">
        <v>900</v>
      </c>
      <c r="G1895" s="114">
        <v>4</v>
      </c>
      <c r="H1895" s="94" t="s">
        <v>869</v>
      </c>
      <c r="I1895" s="94">
        <v>3</v>
      </c>
      <c r="J1895" s="94" t="s">
        <v>901</v>
      </c>
      <c r="K1895" s="94" t="s">
        <v>869</v>
      </c>
      <c r="M1895" s="115">
        <f t="shared" si="29"/>
        <v>0</v>
      </c>
      <c r="O1895" s="104" t="s">
        <v>871</v>
      </c>
    </row>
    <row r="1896" spans="1:15" ht="18" hidden="1">
      <c r="A1896" s="112">
        <v>20180500110</v>
      </c>
      <c r="B1896" s="113">
        <f>VLOOKUP(A:A,[2]振替CD変換!B:C,2,FALSE)</f>
        <v>20180300019</v>
      </c>
      <c r="C1896" s="112" t="s">
        <v>2120</v>
      </c>
      <c r="D1896" s="112" t="s">
        <v>668</v>
      </c>
      <c r="E1896" s="112" t="s">
        <v>1167</v>
      </c>
      <c r="F1896" s="112" t="s">
        <v>868</v>
      </c>
      <c r="G1896" s="114">
        <v>10</v>
      </c>
      <c r="H1896" s="94" t="s">
        <v>1070</v>
      </c>
      <c r="I1896" s="94">
        <v>3</v>
      </c>
      <c r="J1896" s="94" t="s">
        <v>901</v>
      </c>
      <c r="K1896" s="94" t="s">
        <v>869</v>
      </c>
      <c r="M1896" s="115">
        <f t="shared" si="29"/>
        <v>0</v>
      </c>
      <c r="O1896" s="104" t="s">
        <v>871</v>
      </c>
    </row>
    <row r="1897" spans="1:15" ht="18" hidden="1">
      <c r="A1897" s="112">
        <v>20180500111</v>
      </c>
      <c r="B1897" s="113">
        <f>VLOOKUP(A:A,[2]振替CD変換!B:C,2,FALSE)</f>
        <v>20180300017</v>
      </c>
      <c r="C1897" s="112" t="s">
        <v>2120</v>
      </c>
      <c r="D1897" s="112" t="s">
        <v>666</v>
      </c>
      <c r="E1897" s="112" t="s">
        <v>1167</v>
      </c>
      <c r="F1897" s="112" t="s">
        <v>868</v>
      </c>
      <c r="G1897" s="114">
        <v>10</v>
      </c>
      <c r="H1897" s="94" t="s">
        <v>869</v>
      </c>
      <c r="I1897" s="94">
        <v>3</v>
      </c>
      <c r="J1897" s="94" t="s">
        <v>901</v>
      </c>
      <c r="K1897" s="94" t="s">
        <v>869</v>
      </c>
      <c r="M1897" s="115">
        <f t="shared" si="29"/>
        <v>0</v>
      </c>
      <c r="O1897" s="104" t="s">
        <v>871</v>
      </c>
    </row>
    <row r="1898" spans="1:15" ht="18" hidden="1">
      <c r="A1898" s="112">
        <v>20180500112</v>
      </c>
      <c r="B1898" s="113">
        <f>VLOOKUP(A:A,[2]振替CD変換!B:C,2,FALSE)</f>
        <v>20180300016</v>
      </c>
      <c r="C1898" s="112" t="s">
        <v>2120</v>
      </c>
      <c r="D1898" s="112" t="s">
        <v>665</v>
      </c>
      <c r="E1898" s="112" t="s">
        <v>1167</v>
      </c>
      <c r="F1898" s="112" t="s">
        <v>868</v>
      </c>
      <c r="G1898" s="114">
        <v>10</v>
      </c>
      <c r="H1898" s="94" t="s">
        <v>869</v>
      </c>
      <c r="I1898" s="94">
        <v>3</v>
      </c>
      <c r="J1898" s="94" t="s">
        <v>901</v>
      </c>
      <c r="K1898" s="94" t="s">
        <v>869</v>
      </c>
      <c r="M1898" s="115">
        <f t="shared" si="29"/>
        <v>0</v>
      </c>
      <c r="O1898" s="104" t="s">
        <v>871</v>
      </c>
    </row>
    <row r="1899" spans="1:15" ht="18" hidden="1">
      <c r="A1899" s="112">
        <v>20180500113</v>
      </c>
      <c r="B1899" s="113">
        <f>VLOOKUP(A:A,[2]振替CD変換!B:C,2,FALSE)</f>
        <v>20180300018</v>
      </c>
      <c r="C1899" s="112" t="s">
        <v>2120</v>
      </c>
      <c r="D1899" s="112" t="s">
        <v>667</v>
      </c>
      <c r="E1899" s="112" t="s">
        <v>1167</v>
      </c>
      <c r="F1899" s="112" t="s">
        <v>868</v>
      </c>
      <c r="G1899" s="114">
        <v>7</v>
      </c>
      <c r="H1899" s="94" t="s">
        <v>869</v>
      </c>
      <c r="I1899" s="94">
        <v>3</v>
      </c>
      <c r="J1899" s="94" t="s">
        <v>901</v>
      </c>
      <c r="K1899" s="94" t="s">
        <v>869</v>
      </c>
      <c r="M1899" s="115">
        <f t="shared" si="29"/>
        <v>0</v>
      </c>
      <c r="O1899" s="104" t="s">
        <v>871</v>
      </c>
    </row>
    <row r="1900" spans="1:15" ht="18" hidden="1">
      <c r="A1900" s="112">
        <v>20180700006</v>
      </c>
      <c r="B1900" s="113">
        <f>VLOOKUP(A:A,[2]振替CD変換!B:C,2,FALSE)</f>
        <v>20180300020</v>
      </c>
      <c r="C1900" s="112" t="s">
        <v>2120</v>
      </c>
      <c r="D1900" s="112" t="s">
        <v>669</v>
      </c>
      <c r="E1900" s="112" t="s">
        <v>1167</v>
      </c>
      <c r="F1900" s="112" t="s">
        <v>868</v>
      </c>
      <c r="G1900" s="114">
        <v>2</v>
      </c>
      <c r="H1900" s="94" t="s">
        <v>1070</v>
      </c>
      <c r="I1900" s="94">
        <v>3</v>
      </c>
      <c r="J1900" s="94" t="s">
        <v>901</v>
      </c>
      <c r="K1900" s="94" t="s">
        <v>869</v>
      </c>
      <c r="M1900" s="115">
        <f t="shared" si="29"/>
        <v>0</v>
      </c>
      <c r="O1900" s="104" t="s">
        <v>871</v>
      </c>
    </row>
    <row r="1901" spans="1:15" ht="18" hidden="1">
      <c r="A1901" s="112">
        <v>20180700032</v>
      </c>
      <c r="B1901" s="113">
        <f>VLOOKUP(A:A,[2]振替CD変換!B:C,2,FALSE)</f>
        <v>20171000004</v>
      </c>
      <c r="C1901" s="112" t="s">
        <v>2120</v>
      </c>
      <c r="D1901" s="112" t="s">
        <v>799</v>
      </c>
      <c r="E1901" s="112" t="s">
        <v>1145</v>
      </c>
      <c r="F1901" s="112" t="s">
        <v>907</v>
      </c>
      <c r="G1901" s="114">
        <v>42</v>
      </c>
      <c r="H1901" s="94" t="s">
        <v>1070</v>
      </c>
      <c r="I1901" s="94">
        <v>1</v>
      </c>
      <c r="J1901" s="94" t="s">
        <v>870</v>
      </c>
      <c r="K1901" s="94" t="s">
        <v>869</v>
      </c>
      <c r="M1901" s="115">
        <f t="shared" si="29"/>
        <v>0</v>
      </c>
      <c r="O1901" s="104" t="s">
        <v>871</v>
      </c>
    </row>
    <row r="1902" spans="1:15" ht="18" hidden="1">
      <c r="A1902" s="112">
        <v>20180700033</v>
      </c>
      <c r="B1902" s="113">
        <f>VLOOKUP(A:A,[2]振替CD変換!B:C,2,FALSE)</f>
        <v>20180100007</v>
      </c>
      <c r="C1902" s="112" t="s">
        <v>2120</v>
      </c>
      <c r="D1902" s="112" t="s">
        <v>657</v>
      </c>
      <c r="E1902" s="112" t="s">
        <v>882</v>
      </c>
      <c r="F1902" s="112" t="s">
        <v>907</v>
      </c>
      <c r="G1902" s="114">
        <v>4</v>
      </c>
      <c r="H1902" s="94" t="s">
        <v>1070</v>
      </c>
      <c r="I1902" s="94">
        <v>1</v>
      </c>
      <c r="J1902" s="94" t="s">
        <v>870</v>
      </c>
      <c r="K1902" s="94" t="s">
        <v>869</v>
      </c>
      <c r="M1902" s="115">
        <f t="shared" si="29"/>
        <v>0</v>
      </c>
      <c r="O1902" s="104" t="s">
        <v>871</v>
      </c>
    </row>
    <row r="1903" spans="1:15" ht="18" hidden="1">
      <c r="A1903" s="112">
        <v>20181000004</v>
      </c>
      <c r="B1903" s="113">
        <f>VLOOKUP(A:A,[2]振替CD変換!B:C,2,FALSE)</f>
        <v>20180700009</v>
      </c>
      <c r="C1903" s="112" t="s">
        <v>2120</v>
      </c>
      <c r="D1903" s="112" t="s">
        <v>1176</v>
      </c>
      <c r="E1903" s="112" t="s">
        <v>882</v>
      </c>
      <c r="F1903" s="112" t="s">
        <v>907</v>
      </c>
      <c r="G1903" s="114">
        <v>21</v>
      </c>
      <c r="H1903" s="94" t="s">
        <v>1070</v>
      </c>
      <c r="I1903" s="94">
        <v>4</v>
      </c>
      <c r="J1903" s="94" t="s">
        <v>1177</v>
      </c>
      <c r="K1903" s="94" t="s">
        <v>883</v>
      </c>
      <c r="M1903" s="115">
        <f t="shared" si="29"/>
        <v>0</v>
      </c>
      <c r="O1903" s="104" t="s">
        <v>871</v>
      </c>
    </row>
    <row r="1904" spans="1:15" ht="18" hidden="1">
      <c r="A1904" s="112">
        <v>20190800065</v>
      </c>
      <c r="B1904" s="113">
        <f>VLOOKUP(A:A,[2]振替CD変換!B:C,2,FALSE)</f>
        <v>20190400027</v>
      </c>
      <c r="C1904" s="112" t="s">
        <v>2120</v>
      </c>
      <c r="D1904" s="112" t="s">
        <v>682</v>
      </c>
      <c r="E1904" s="112" t="s">
        <v>882</v>
      </c>
      <c r="F1904" s="112" t="s">
        <v>1065</v>
      </c>
      <c r="G1904" s="114">
        <v>23</v>
      </c>
      <c r="H1904" s="94" t="s">
        <v>1070</v>
      </c>
      <c r="I1904" s="94">
        <v>1</v>
      </c>
      <c r="J1904" s="94" t="s">
        <v>870</v>
      </c>
      <c r="K1904" s="94" t="s">
        <v>869</v>
      </c>
      <c r="M1904" s="115">
        <f t="shared" si="29"/>
        <v>0</v>
      </c>
      <c r="O1904" s="104" t="s">
        <v>871</v>
      </c>
    </row>
    <row r="1905" spans="1:15" ht="18" hidden="1">
      <c r="A1905" s="112">
        <v>20200200037</v>
      </c>
      <c r="B1905" s="113">
        <f>VLOOKUP(A:A,[2]振替CD変換!B:C,2,FALSE)</f>
        <v>20191200088</v>
      </c>
      <c r="C1905" s="112" t="s">
        <v>2120</v>
      </c>
      <c r="D1905" s="112" t="s">
        <v>687</v>
      </c>
      <c r="E1905" s="112" t="s">
        <v>882</v>
      </c>
      <c r="F1905" s="112" t="s">
        <v>868</v>
      </c>
      <c r="G1905" s="114">
        <v>34</v>
      </c>
      <c r="H1905" s="94" t="s">
        <v>869</v>
      </c>
      <c r="I1905" s="94">
        <v>1</v>
      </c>
      <c r="J1905" s="94" t="s">
        <v>870</v>
      </c>
      <c r="K1905" s="94" t="s">
        <v>869</v>
      </c>
      <c r="M1905" s="115">
        <f t="shared" si="29"/>
        <v>0</v>
      </c>
      <c r="O1905" s="104" t="s">
        <v>871</v>
      </c>
    </row>
    <row r="1906" spans="1:15" ht="18" hidden="1">
      <c r="A1906" s="112">
        <v>20200600022</v>
      </c>
      <c r="B1906" s="113">
        <f>VLOOKUP(A:A,[2]振替CD変換!B:C,2,FALSE)</f>
        <v>20200400002</v>
      </c>
      <c r="C1906" s="112" t="s">
        <v>2120</v>
      </c>
      <c r="D1906" s="112" t="s">
        <v>1203</v>
      </c>
      <c r="E1906" s="112" t="s">
        <v>882</v>
      </c>
      <c r="F1906" s="112" t="s">
        <v>1065</v>
      </c>
      <c r="G1906" s="114">
        <v>21</v>
      </c>
      <c r="H1906" s="94" t="s">
        <v>1070</v>
      </c>
      <c r="I1906" s="94">
        <v>1</v>
      </c>
      <c r="J1906" s="94" t="s">
        <v>870</v>
      </c>
      <c r="K1906" s="94" t="s">
        <v>869</v>
      </c>
      <c r="M1906" s="115">
        <f t="shared" si="29"/>
        <v>0</v>
      </c>
      <c r="O1906" s="104" t="s">
        <v>871</v>
      </c>
    </row>
    <row r="1907" spans="1:15" ht="18" hidden="1">
      <c r="A1907" s="112">
        <v>20210400013</v>
      </c>
      <c r="B1907" s="113">
        <f>VLOOKUP(A:A,[2]振替CD変換!B:C,2,FALSE)</f>
        <v>20210200051</v>
      </c>
      <c r="C1907" s="112" t="s">
        <v>2120</v>
      </c>
      <c r="D1907" s="112" t="s">
        <v>702</v>
      </c>
      <c r="E1907" s="112" t="s">
        <v>882</v>
      </c>
      <c r="F1907" s="112" t="s">
        <v>907</v>
      </c>
      <c r="G1907" s="114">
        <v>42</v>
      </c>
      <c r="H1907" s="94" t="s">
        <v>1070</v>
      </c>
      <c r="I1907" s="94">
        <v>1</v>
      </c>
      <c r="J1907" s="94" t="s">
        <v>870</v>
      </c>
      <c r="K1907" s="94" t="s">
        <v>869</v>
      </c>
      <c r="M1907" s="115">
        <f t="shared" si="29"/>
        <v>0</v>
      </c>
      <c r="O1907" s="104" t="s">
        <v>871</v>
      </c>
    </row>
    <row r="1908" spans="1:15" ht="18" hidden="1">
      <c r="A1908" s="112">
        <v>20220200048</v>
      </c>
      <c r="B1908" s="113">
        <f>VLOOKUP(A:A,[2]振替CD変換!B:C,2,FALSE)</f>
        <v>20201100053</v>
      </c>
      <c r="C1908" s="112" t="s">
        <v>2120</v>
      </c>
      <c r="D1908" s="112" t="s">
        <v>810</v>
      </c>
      <c r="E1908" s="112" t="s">
        <v>1145</v>
      </c>
      <c r="F1908" s="112" t="s">
        <v>907</v>
      </c>
      <c r="G1908" s="114">
        <v>55</v>
      </c>
      <c r="H1908" s="94" t="s">
        <v>869</v>
      </c>
      <c r="I1908" s="94">
        <v>1</v>
      </c>
      <c r="J1908" s="94" t="s">
        <v>870</v>
      </c>
      <c r="K1908" s="94" t="s">
        <v>869</v>
      </c>
      <c r="M1908" s="115">
        <f t="shared" si="29"/>
        <v>0</v>
      </c>
      <c r="O1908" s="104" t="s">
        <v>871</v>
      </c>
    </row>
    <row r="1909" spans="1:15" ht="18" hidden="1">
      <c r="A1909" s="112">
        <v>20220500009</v>
      </c>
      <c r="B1909" s="113">
        <f>VLOOKUP(A:A,[2]振替CD変換!B:C,2,FALSE)</f>
        <v>20220100037</v>
      </c>
      <c r="C1909" s="112" t="s">
        <v>2120</v>
      </c>
      <c r="D1909" s="112" t="s">
        <v>1218</v>
      </c>
      <c r="E1909" s="112" t="s">
        <v>1167</v>
      </c>
      <c r="F1909" s="112" t="s">
        <v>868</v>
      </c>
      <c r="G1909" s="114">
        <v>14</v>
      </c>
      <c r="H1909" s="94" t="s">
        <v>1070</v>
      </c>
      <c r="I1909" s="94">
        <v>3</v>
      </c>
      <c r="J1909" s="94" t="s">
        <v>901</v>
      </c>
      <c r="K1909" s="94" t="s">
        <v>869</v>
      </c>
      <c r="M1909" s="115">
        <f t="shared" si="29"/>
        <v>0</v>
      </c>
      <c r="O1909" s="104" t="s">
        <v>871</v>
      </c>
    </row>
    <row r="1910" spans="1:15" ht="18" hidden="1">
      <c r="A1910" s="112">
        <v>20220800039</v>
      </c>
      <c r="B1910" s="113">
        <f>VLOOKUP(A:A,[2]振替CD変換!B:C,2,FALSE)</f>
        <v>20220500001</v>
      </c>
      <c r="C1910" s="112" t="s">
        <v>2120</v>
      </c>
      <c r="D1910" s="112" t="s">
        <v>2107</v>
      </c>
      <c r="E1910" s="112" t="s">
        <v>882</v>
      </c>
      <c r="F1910" s="112" t="s">
        <v>868</v>
      </c>
      <c r="G1910" s="114">
        <v>2</v>
      </c>
      <c r="H1910" s="94" t="s">
        <v>869</v>
      </c>
      <c r="I1910" s="94">
        <v>3</v>
      </c>
      <c r="J1910" s="94" t="s">
        <v>901</v>
      </c>
      <c r="K1910" s="94" t="s">
        <v>869</v>
      </c>
      <c r="M1910" s="115">
        <f t="shared" si="29"/>
        <v>0</v>
      </c>
      <c r="O1910" s="104" t="s">
        <v>871</v>
      </c>
    </row>
    <row r="1911" spans="1:15" ht="18" hidden="1">
      <c r="A1911" s="112">
        <v>20221100046</v>
      </c>
      <c r="B1911" s="113">
        <f>VLOOKUP(A:A,[2]振替CD変換!B:C,2,FALSE)</f>
        <v>20220500015</v>
      </c>
      <c r="C1911" s="112" t="s">
        <v>2120</v>
      </c>
      <c r="D1911" s="112" t="s">
        <v>648</v>
      </c>
      <c r="E1911" s="112" t="s">
        <v>867</v>
      </c>
      <c r="F1911" s="112" t="s">
        <v>868</v>
      </c>
      <c r="G1911" s="114">
        <v>163</v>
      </c>
      <c r="H1911" s="94" t="s">
        <v>869</v>
      </c>
      <c r="I1911" s="94">
        <v>1</v>
      </c>
      <c r="J1911" s="94" t="s">
        <v>870</v>
      </c>
      <c r="K1911" s="94" t="s">
        <v>869</v>
      </c>
      <c r="M1911" s="115">
        <f t="shared" si="29"/>
        <v>0</v>
      </c>
      <c r="O1911" s="104" t="s">
        <v>871</v>
      </c>
    </row>
    <row r="1912" spans="1:15" ht="18" hidden="1">
      <c r="A1912" s="112">
        <v>20230700031</v>
      </c>
      <c r="B1912" s="113">
        <f>VLOOKUP(A:A,[2]振替CD変換!B:C,2,FALSE)</f>
        <v>20230300006</v>
      </c>
      <c r="C1912" s="112" t="s">
        <v>2120</v>
      </c>
      <c r="D1912" s="112" t="s">
        <v>1226</v>
      </c>
      <c r="E1912" s="112" t="s">
        <v>1227</v>
      </c>
      <c r="F1912" s="112" t="s">
        <v>868</v>
      </c>
      <c r="G1912" s="114">
        <v>500</v>
      </c>
      <c r="H1912" s="94" t="s">
        <v>869</v>
      </c>
      <c r="I1912" s="94">
        <v>1</v>
      </c>
      <c r="J1912" s="94" t="s">
        <v>870</v>
      </c>
      <c r="K1912" s="94" t="s">
        <v>883</v>
      </c>
      <c r="M1912" s="115">
        <f t="shared" si="29"/>
        <v>0</v>
      </c>
      <c r="O1912" s="104" t="s">
        <v>871</v>
      </c>
    </row>
    <row r="1913" spans="1:15" ht="18" hidden="1">
      <c r="A1913" s="112">
        <v>20240100046</v>
      </c>
      <c r="B1913" s="113">
        <f>VLOOKUP(A:A,[2]振替CD変換!B:C,2,FALSE)</f>
        <v>20230900056</v>
      </c>
      <c r="C1913" s="112" t="s">
        <v>2120</v>
      </c>
      <c r="D1913" s="112" t="s">
        <v>721</v>
      </c>
      <c r="E1913" s="112" t="s">
        <v>882</v>
      </c>
      <c r="F1913" s="112" t="s">
        <v>868</v>
      </c>
      <c r="G1913" s="114">
        <v>5</v>
      </c>
      <c r="H1913" s="94" t="s">
        <v>869</v>
      </c>
      <c r="I1913" s="94">
        <v>1</v>
      </c>
      <c r="J1913" s="94" t="s">
        <v>870</v>
      </c>
      <c r="K1913" s="94" t="s">
        <v>869</v>
      </c>
      <c r="M1913" s="115">
        <f t="shared" si="29"/>
        <v>0</v>
      </c>
      <c r="O1913" s="104" t="s">
        <v>871</v>
      </c>
    </row>
    <row r="1914" spans="1:15" ht="18" hidden="1">
      <c r="A1914" s="112">
        <v>20240500073</v>
      </c>
      <c r="B1914" s="113">
        <f>VLOOKUP(A:A,[2]振替CD変換!B:C,2,FALSE)</f>
        <v>20231100072</v>
      </c>
      <c r="C1914" s="112" t="s">
        <v>2120</v>
      </c>
      <c r="D1914" s="112" t="s">
        <v>821</v>
      </c>
      <c r="E1914" s="112" t="s">
        <v>882</v>
      </c>
      <c r="F1914" s="112" t="s">
        <v>1065</v>
      </c>
      <c r="G1914" s="114">
        <v>23</v>
      </c>
      <c r="H1914" s="94" t="s">
        <v>869</v>
      </c>
      <c r="I1914" s="94">
        <v>1</v>
      </c>
      <c r="J1914" s="94" t="s">
        <v>870</v>
      </c>
      <c r="K1914" s="94" t="s">
        <v>869</v>
      </c>
      <c r="M1914" s="115">
        <f t="shared" si="29"/>
        <v>0</v>
      </c>
      <c r="O1914" s="104" t="s">
        <v>871</v>
      </c>
    </row>
    <row r="1915" spans="1:15" ht="18" hidden="1">
      <c r="A1915" s="112">
        <v>20240500074</v>
      </c>
      <c r="B1915" s="113">
        <f>VLOOKUP(A:A,[2]振替CD変換!B:C,2,FALSE)</f>
        <v>20231100073</v>
      </c>
      <c r="C1915" s="112" t="s">
        <v>2120</v>
      </c>
      <c r="D1915" s="112" t="s">
        <v>448</v>
      </c>
      <c r="E1915" s="112" t="s">
        <v>882</v>
      </c>
      <c r="F1915" s="112" t="s">
        <v>1065</v>
      </c>
      <c r="G1915" s="114">
        <v>4</v>
      </c>
      <c r="H1915" s="94" t="s">
        <v>869</v>
      </c>
      <c r="I1915" s="94">
        <v>1</v>
      </c>
      <c r="J1915" s="94" t="s">
        <v>870</v>
      </c>
      <c r="K1915" s="94" t="s">
        <v>869</v>
      </c>
      <c r="M1915" s="115">
        <f t="shared" si="29"/>
        <v>0</v>
      </c>
      <c r="O1915" s="104" t="s">
        <v>871</v>
      </c>
    </row>
    <row r="1916" spans="1:15" ht="18" hidden="1">
      <c r="A1916" s="112">
        <v>20240500075</v>
      </c>
      <c r="B1916" s="113">
        <f>VLOOKUP(A:A,[2]振替CD変換!B:C,2,FALSE)</f>
        <v>20231100074</v>
      </c>
      <c r="C1916" s="112" t="s">
        <v>2120</v>
      </c>
      <c r="D1916" s="112" t="s">
        <v>449</v>
      </c>
      <c r="E1916" s="112" t="s">
        <v>882</v>
      </c>
      <c r="F1916" s="112" t="s">
        <v>1065</v>
      </c>
      <c r="G1916" s="114">
        <v>6</v>
      </c>
      <c r="H1916" s="94" t="s">
        <v>869</v>
      </c>
      <c r="I1916" s="94">
        <v>1</v>
      </c>
      <c r="J1916" s="94" t="s">
        <v>870</v>
      </c>
      <c r="K1916" s="94" t="s">
        <v>869</v>
      </c>
      <c r="M1916" s="115">
        <f t="shared" si="29"/>
        <v>0</v>
      </c>
      <c r="O1916" s="104" t="s">
        <v>871</v>
      </c>
    </row>
    <row r="1917" spans="1:15" ht="18" hidden="1">
      <c r="A1917" s="112">
        <v>20241000009</v>
      </c>
      <c r="B1917" s="113">
        <f>VLOOKUP(A:A,[2]振替CD変換!B:C,2,FALSE)</f>
        <v>20241000009</v>
      </c>
      <c r="C1917" s="112" t="s">
        <v>2120</v>
      </c>
      <c r="D1917" s="112" t="s">
        <v>2114</v>
      </c>
      <c r="E1917" s="112" t="s">
        <v>882</v>
      </c>
      <c r="F1917" s="112" t="s">
        <v>934</v>
      </c>
      <c r="G1917" s="114">
        <v>36</v>
      </c>
      <c r="H1917" s="94" t="s">
        <v>1070</v>
      </c>
      <c r="I1917" s="94">
        <v>3</v>
      </c>
      <c r="J1917" s="94" t="s">
        <v>901</v>
      </c>
      <c r="K1917" s="94" t="s">
        <v>883</v>
      </c>
      <c r="M1917" s="115">
        <f t="shared" si="29"/>
        <v>0</v>
      </c>
      <c r="O1917" s="104" t="s">
        <v>871</v>
      </c>
    </row>
  </sheetData>
  <autoFilter ref="B1:O1917" xr:uid="{00000000-0009-0000-0000-000019000000}">
    <filterColumn colId="9">
      <filters>
        <filter val="販促品"/>
      </filters>
    </filterColumn>
  </autoFilter>
  <phoneticPr fontId="7"/>
  <pageMargins left="0.23622047244094491" right="0.15748031496062992" top="1.1023622047244095" bottom="0.15748031496062992" header="0.6692913385826772" footer="0.15748031496062992"/>
  <pageSetup paperSize="8" scale="65" fitToHeight="0" orientation="portrait" r:id="rId1"/>
  <headerFooter alignWithMargins="0">
    <oddFooter>&amp;R&amp;20&amp;A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4660-FA47-484A-B3D8-5E57C4CD2F0A}">
  <sheetPr>
    <pageSetUpPr fitToPage="1"/>
  </sheetPr>
  <dimension ref="A1:E173"/>
  <sheetViews>
    <sheetView topLeftCell="A124" zoomScale="85" zoomScaleNormal="85" workbookViewId="0">
      <selection activeCell="E107" sqref="E107"/>
    </sheetView>
  </sheetViews>
  <sheetFormatPr defaultColWidth="9" defaultRowHeight="13"/>
  <cols>
    <col min="1" max="1" width="13.6328125" style="123" customWidth="1"/>
    <col min="2" max="2" width="39.26953125" style="123" bestFit="1" customWidth="1"/>
    <col min="3" max="3" width="21.26953125" style="124" bestFit="1" customWidth="1"/>
    <col min="4" max="4" width="14.36328125" style="124" bestFit="1" customWidth="1"/>
    <col min="5" max="5" width="3.26953125" style="123" bestFit="1" customWidth="1"/>
    <col min="6" max="16384" width="9" style="123"/>
  </cols>
  <sheetData>
    <row r="1" spans="1:5">
      <c r="A1" s="123" t="s">
        <v>2121</v>
      </c>
    </row>
    <row r="3" spans="1:5">
      <c r="A3" s="123" t="s">
        <v>2122</v>
      </c>
    </row>
    <row r="4" spans="1:5">
      <c r="A4" s="125" t="s">
        <v>2123</v>
      </c>
      <c r="B4" s="125" t="s">
        <v>18</v>
      </c>
      <c r="C4" s="126" t="s">
        <v>2124</v>
      </c>
      <c r="D4" s="126" t="s">
        <v>2125</v>
      </c>
    </row>
    <row r="5" spans="1:5">
      <c r="A5" s="125">
        <v>20061200012</v>
      </c>
      <c r="B5" s="127" t="s">
        <v>2126</v>
      </c>
      <c r="C5" s="128">
        <v>4950</v>
      </c>
      <c r="D5" s="128">
        <v>11710</v>
      </c>
      <c r="E5" s="129"/>
    </row>
    <row r="6" spans="1:5">
      <c r="A6" s="125">
        <v>20070300033</v>
      </c>
      <c r="B6" s="127" t="s">
        <v>2127</v>
      </c>
      <c r="C6" s="128">
        <v>13800</v>
      </c>
      <c r="D6" s="128">
        <v>29125</v>
      </c>
      <c r="E6" s="129"/>
    </row>
    <row r="7" spans="1:5">
      <c r="A7" s="125">
        <v>20090300004</v>
      </c>
      <c r="B7" s="127" t="s">
        <v>2128</v>
      </c>
      <c r="C7" s="128">
        <v>750</v>
      </c>
      <c r="D7" s="128">
        <v>1365</v>
      </c>
      <c r="E7" s="129"/>
    </row>
    <row r="8" spans="1:5">
      <c r="A8" s="125">
        <v>20090100014</v>
      </c>
      <c r="B8" s="127" t="s">
        <v>2129</v>
      </c>
      <c r="C8" s="128">
        <v>414</v>
      </c>
      <c r="D8" s="128">
        <v>3005</v>
      </c>
      <c r="E8" s="129"/>
    </row>
    <row r="9" spans="1:5">
      <c r="A9" s="125">
        <v>20060200007</v>
      </c>
      <c r="B9" s="127" t="s">
        <v>2130</v>
      </c>
      <c r="C9" s="128">
        <v>180</v>
      </c>
      <c r="D9" s="128">
        <v>665</v>
      </c>
      <c r="E9" s="129"/>
    </row>
    <row r="10" spans="1:5">
      <c r="A10" s="125">
        <v>20071100028</v>
      </c>
      <c r="B10" s="127" t="s">
        <v>2131</v>
      </c>
      <c r="C10" s="128">
        <v>900</v>
      </c>
      <c r="D10" s="128">
        <v>2200</v>
      </c>
      <c r="E10" s="129"/>
    </row>
    <row r="11" spans="1:5">
      <c r="A11" s="125">
        <v>20110800629</v>
      </c>
      <c r="B11" s="127" t="s">
        <v>2132</v>
      </c>
      <c r="C11" s="128">
        <v>1470</v>
      </c>
      <c r="D11" s="128">
        <v>3735</v>
      </c>
      <c r="E11" s="129"/>
    </row>
    <row r="12" spans="1:5">
      <c r="A12" s="125">
        <v>20051200005</v>
      </c>
      <c r="B12" s="127" t="s">
        <v>2133</v>
      </c>
      <c r="C12" s="128">
        <v>960</v>
      </c>
      <c r="D12" s="128">
        <v>2740</v>
      </c>
      <c r="E12" s="129"/>
    </row>
    <row r="13" spans="1:5">
      <c r="A13" s="125">
        <v>20110800272</v>
      </c>
      <c r="B13" s="127" t="s">
        <v>2134</v>
      </c>
      <c r="C13" s="128">
        <v>96</v>
      </c>
      <c r="D13" s="128">
        <v>1340</v>
      </c>
      <c r="E13" s="129"/>
    </row>
    <row r="14" spans="1:5">
      <c r="A14" s="125">
        <v>20081200016</v>
      </c>
      <c r="B14" s="127" t="s">
        <v>2135</v>
      </c>
      <c r="C14" s="128">
        <v>460</v>
      </c>
      <c r="D14" s="128">
        <v>5395</v>
      </c>
      <c r="E14" s="129"/>
    </row>
    <row r="15" spans="1:5">
      <c r="A15" s="125">
        <v>20080800002</v>
      </c>
      <c r="B15" s="127" t="s">
        <v>2136</v>
      </c>
      <c r="C15" s="128">
        <v>3000</v>
      </c>
      <c r="D15" s="128">
        <v>3360</v>
      </c>
      <c r="E15" s="129"/>
    </row>
    <row r="16" spans="1:5">
      <c r="A16" s="125">
        <v>20091200010</v>
      </c>
      <c r="B16" s="125" t="s">
        <v>2137</v>
      </c>
      <c r="C16" s="128">
        <v>1380</v>
      </c>
      <c r="D16" s="128">
        <v>1990</v>
      </c>
      <c r="E16" s="129"/>
    </row>
    <row r="17" spans="1:5">
      <c r="A17" s="125">
        <v>20091200011</v>
      </c>
      <c r="B17" s="125" t="s">
        <v>2138</v>
      </c>
      <c r="C17" s="128">
        <v>180</v>
      </c>
      <c r="D17" s="128">
        <v>190</v>
      </c>
      <c r="E17" s="129"/>
    </row>
    <row r="18" spans="1:5">
      <c r="A18" s="125">
        <v>20091200012</v>
      </c>
      <c r="B18" s="125" t="s">
        <v>2139</v>
      </c>
      <c r="C18" s="128">
        <v>1800</v>
      </c>
      <c r="D18" s="128">
        <v>2900</v>
      </c>
      <c r="E18" s="129"/>
    </row>
    <row r="19" spans="1:5">
      <c r="A19" s="125">
        <v>20091200013</v>
      </c>
      <c r="B19" s="127" t="s">
        <v>2140</v>
      </c>
      <c r="C19" s="128">
        <v>2250</v>
      </c>
      <c r="D19" s="128">
        <v>865</v>
      </c>
      <c r="E19" s="129"/>
    </row>
    <row r="20" spans="1:5">
      <c r="A20" s="125">
        <v>20050700013</v>
      </c>
      <c r="B20" s="127" t="s">
        <v>2141</v>
      </c>
      <c r="C20" s="128">
        <v>150</v>
      </c>
      <c r="D20" s="128">
        <v>455</v>
      </c>
      <c r="E20" s="129"/>
    </row>
    <row r="21" spans="1:5">
      <c r="A21" s="125">
        <v>20051000011</v>
      </c>
      <c r="B21" s="127" t="s">
        <v>2142</v>
      </c>
      <c r="C21" s="128">
        <v>593</v>
      </c>
      <c r="D21" s="128">
        <v>4550</v>
      </c>
      <c r="E21" s="129"/>
    </row>
    <row r="22" spans="1:5">
      <c r="A22" s="125">
        <v>20080700007</v>
      </c>
      <c r="B22" s="127" t="s">
        <v>252</v>
      </c>
      <c r="C22" s="128">
        <v>1200</v>
      </c>
      <c r="D22" s="128">
        <v>4320</v>
      </c>
      <c r="E22" s="129"/>
    </row>
    <row r="23" spans="1:5">
      <c r="A23" s="125">
        <v>20110800295</v>
      </c>
      <c r="B23" s="127" t="s">
        <v>2143</v>
      </c>
      <c r="C23" s="128">
        <v>468</v>
      </c>
      <c r="D23" s="128">
        <v>2295</v>
      </c>
      <c r="E23" s="129"/>
    </row>
    <row r="24" spans="1:5">
      <c r="A24" s="125">
        <v>20051200013</v>
      </c>
      <c r="B24" s="127" t="s">
        <v>2144</v>
      </c>
      <c r="C24" s="128">
        <v>814</v>
      </c>
      <c r="D24" s="128">
        <v>1600</v>
      </c>
      <c r="E24" s="129"/>
    </row>
    <row r="25" spans="1:5">
      <c r="A25" s="125">
        <v>20071100007</v>
      </c>
      <c r="B25" s="127" t="s">
        <v>2145</v>
      </c>
      <c r="C25" s="128">
        <v>671</v>
      </c>
      <c r="D25" s="128">
        <v>915</v>
      </c>
      <c r="E25" s="129"/>
    </row>
    <row r="26" spans="1:5">
      <c r="A26" s="125">
        <v>20060100007</v>
      </c>
      <c r="B26" s="125" t="s">
        <v>2146</v>
      </c>
      <c r="C26" s="128">
        <v>132</v>
      </c>
      <c r="D26" s="128">
        <v>590</v>
      </c>
      <c r="E26" s="129"/>
    </row>
    <row r="27" spans="1:5">
      <c r="A27" s="125">
        <v>20090100015</v>
      </c>
      <c r="B27" s="125" t="s">
        <v>2147</v>
      </c>
      <c r="C27" s="128">
        <v>814</v>
      </c>
      <c r="D27" s="128">
        <v>2550</v>
      </c>
      <c r="E27" s="129"/>
    </row>
    <row r="28" spans="1:5">
      <c r="A28" s="125">
        <v>20091200015</v>
      </c>
      <c r="B28" s="125" t="s">
        <v>2148</v>
      </c>
      <c r="C28" s="128">
        <v>3000</v>
      </c>
      <c r="D28" s="128">
        <v>10085</v>
      </c>
      <c r="E28" s="129"/>
    </row>
    <row r="29" spans="1:5">
      <c r="A29" s="125">
        <v>20110800311</v>
      </c>
      <c r="B29" s="125" t="s">
        <v>2149</v>
      </c>
      <c r="C29" s="128">
        <v>192</v>
      </c>
      <c r="D29" s="128">
        <v>665</v>
      </c>
      <c r="E29" s="129"/>
    </row>
    <row r="30" spans="1:5">
      <c r="A30" s="125">
        <v>20110800312</v>
      </c>
      <c r="B30" s="125" t="s">
        <v>294</v>
      </c>
      <c r="C30" s="128">
        <v>144</v>
      </c>
      <c r="D30" s="128">
        <v>780</v>
      </c>
      <c r="E30" s="129"/>
    </row>
    <row r="31" spans="1:5">
      <c r="A31" s="125">
        <v>20110300007</v>
      </c>
      <c r="B31" s="125" t="s">
        <v>2150</v>
      </c>
      <c r="C31" s="128">
        <v>4454</v>
      </c>
      <c r="D31" s="128">
        <v>9260</v>
      </c>
      <c r="E31" s="129"/>
    </row>
    <row r="32" spans="1:5">
      <c r="A32" s="125">
        <v>20110300008</v>
      </c>
      <c r="B32" s="125" t="s">
        <v>2151</v>
      </c>
      <c r="C32" s="128">
        <v>163</v>
      </c>
      <c r="D32" s="128">
        <v>1030</v>
      </c>
      <c r="E32" s="129"/>
    </row>
    <row r="33" spans="1:5">
      <c r="A33" s="125">
        <v>20110800918</v>
      </c>
      <c r="B33" s="125" t="s">
        <v>2152</v>
      </c>
      <c r="C33" s="128">
        <v>1523</v>
      </c>
      <c r="D33" s="128">
        <v>4850</v>
      </c>
      <c r="E33" s="129"/>
    </row>
    <row r="34" spans="1:5">
      <c r="A34" s="125">
        <v>20081200013</v>
      </c>
      <c r="B34" s="127" t="s">
        <v>2153</v>
      </c>
      <c r="C34" s="128">
        <v>864</v>
      </c>
      <c r="D34" s="128">
        <v>2030</v>
      </c>
      <c r="E34" s="129"/>
    </row>
    <row r="35" spans="1:5">
      <c r="A35" s="125">
        <v>20081200014</v>
      </c>
      <c r="B35" s="127" t="s">
        <v>2154</v>
      </c>
      <c r="C35" s="128">
        <v>240</v>
      </c>
      <c r="D35" s="128">
        <v>710</v>
      </c>
      <c r="E35" s="129"/>
    </row>
    <row r="36" spans="1:5">
      <c r="A36" s="125">
        <v>20081200019</v>
      </c>
      <c r="B36" s="127" t="s">
        <v>2155</v>
      </c>
      <c r="C36" s="128">
        <v>1470</v>
      </c>
      <c r="D36" s="128">
        <v>4640</v>
      </c>
      <c r="E36" s="129"/>
    </row>
    <row r="37" spans="1:5">
      <c r="A37" s="125">
        <v>20080100023</v>
      </c>
      <c r="B37" s="125" t="s">
        <v>2156</v>
      </c>
      <c r="C37" s="128">
        <v>98000</v>
      </c>
      <c r="D37" s="128">
        <v>10335</v>
      </c>
      <c r="E37" s="129"/>
    </row>
    <row r="38" spans="1:5">
      <c r="A38" s="125">
        <v>20071000014</v>
      </c>
      <c r="B38" s="127" t="s">
        <v>2157</v>
      </c>
      <c r="C38" s="128">
        <v>900</v>
      </c>
      <c r="D38" s="128">
        <v>110</v>
      </c>
      <c r="E38" s="129"/>
    </row>
    <row r="39" spans="1:5">
      <c r="A39" s="125">
        <v>20071000005</v>
      </c>
      <c r="B39" s="127" t="s">
        <v>2158</v>
      </c>
      <c r="C39" s="128">
        <v>19500</v>
      </c>
      <c r="D39" s="128">
        <v>2045</v>
      </c>
      <c r="E39" s="129"/>
    </row>
    <row r="40" spans="1:5">
      <c r="A40" s="125">
        <v>20071200005</v>
      </c>
      <c r="B40" s="127" t="s">
        <v>2159</v>
      </c>
      <c r="C40" s="128">
        <v>25100</v>
      </c>
      <c r="D40" s="128">
        <v>2855</v>
      </c>
      <c r="E40" s="129"/>
    </row>
    <row r="41" spans="1:5">
      <c r="A41" s="125">
        <v>20080700011</v>
      </c>
      <c r="B41" s="125" t="s">
        <v>2160</v>
      </c>
      <c r="C41" s="128">
        <v>24300</v>
      </c>
      <c r="D41" s="128">
        <v>2565</v>
      </c>
      <c r="E41" s="129"/>
    </row>
    <row r="42" spans="1:5">
      <c r="A42" s="125">
        <v>20080300003</v>
      </c>
      <c r="B42" s="127" t="s">
        <v>2161</v>
      </c>
      <c r="C42" s="128">
        <v>3500</v>
      </c>
      <c r="D42" s="128">
        <v>1245</v>
      </c>
      <c r="E42" s="129"/>
    </row>
    <row r="43" spans="1:5">
      <c r="A43" s="125">
        <v>20091200016</v>
      </c>
      <c r="B43" s="127" t="s">
        <v>2162</v>
      </c>
      <c r="C43" s="128">
        <v>3000</v>
      </c>
      <c r="D43" s="128">
        <v>315</v>
      </c>
      <c r="E43" s="129"/>
    </row>
    <row r="44" spans="1:5">
      <c r="A44" s="125">
        <v>20080100003</v>
      </c>
      <c r="B44" s="125" t="s">
        <v>2163</v>
      </c>
      <c r="C44" s="128">
        <v>1300</v>
      </c>
      <c r="D44" s="128">
        <v>225</v>
      </c>
      <c r="E44" s="129"/>
    </row>
    <row r="45" spans="1:5">
      <c r="A45" s="125">
        <v>20060800006</v>
      </c>
      <c r="B45" s="127" t="s">
        <v>2164</v>
      </c>
      <c r="C45" s="128">
        <v>4500</v>
      </c>
      <c r="D45" s="128">
        <v>3245</v>
      </c>
      <c r="E45" s="129"/>
    </row>
    <row r="46" spans="1:5">
      <c r="A46" s="125">
        <v>20120300038</v>
      </c>
      <c r="B46" s="127" t="s">
        <v>300</v>
      </c>
      <c r="C46" s="128">
        <v>28</v>
      </c>
      <c r="D46" s="128">
        <v>285</v>
      </c>
      <c r="E46" s="129"/>
    </row>
    <row r="47" spans="1:5">
      <c r="A47" s="125">
        <v>20120500014</v>
      </c>
      <c r="B47" s="127" t="s">
        <v>2165</v>
      </c>
      <c r="C47" s="128">
        <v>176</v>
      </c>
      <c r="D47" s="128">
        <v>1340</v>
      </c>
      <c r="E47" s="129"/>
    </row>
    <row r="48" spans="1:5">
      <c r="A48" s="125">
        <v>20120800030</v>
      </c>
      <c r="B48" s="127" t="s">
        <v>2166</v>
      </c>
      <c r="C48" s="128">
        <v>5100</v>
      </c>
      <c r="D48" s="128">
        <v>12155</v>
      </c>
      <c r="E48" s="129"/>
    </row>
    <row r="49" spans="1:5">
      <c r="A49" s="125">
        <v>20120900082</v>
      </c>
      <c r="B49" s="127" t="s">
        <v>2167</v>
      </c>
      <c r="C49" s="128">
        <v>23000</v>
      </c>
      <c r="D49" s="128">
        <v>34435</v>
      </c>
      <c r="E49" s="129"/>
    </row>
    <row r="50" spans="1:5">
      <c r="A50" s="125">
        <v>20130100001</v>
      </c>
      <c r="B50" s="127" t="s">
        <v>2168</v>
      </c>
      <c r="C50" s="128">
        <v>1800</v>
      </c>
      <c r="D50" s="128">
        <v>10030</v>
      </c>
      <c r="E50" s="129"/>
    </row>
    <row r="51" spans="1:5">
      <c r="A51" s="125">
        <v>20140100011</v>
      </c>
      <c r="B51" s="127" t="s">
        <v>335</v>
      </c>
      <c r="C51" s="128">
        <v>166</v>
      </c>
      <c r="D51" s="128">
        <v>605</v>
      </c>
      <c r="E51" s="129"/>
    </row>
    <row r="52" spans="1:5">
      <c r="A52" s="125">
        <v>20160900041</v>
      </c>
      <c r="B52" s="127" t="s">
        <v>355</v>
      </c>
      <c r="C52" s="128">
        <v>540</v>
      </c>
      <c r="D52" s="128">
        <v>1915</v>
      </c>
      <c r="E52" s="129"/>
    </row>
    <row r="53" spans="1:5">
      <c r="A53" s="125">
        <v>20160900042</v>
      </c>
      <c r="B53" s="125" t="s">
        <v>356</v>
      </c>
      <c r="C53" s="128">
        <v>900</v>
      </c>
      <c r="D53" s="128">
        <v>3910</v>
      </c>
      <c r="E53" s="129"/>
    </row>
    <row r="54" spans="1:5">
      <c r="A54" s="125">
        <v>20170400004</v>
      </c>
      <c r="B54" s="127" t="s">
        <v>360</v>
      </c>
      <c r="C54" s="128">
        <v>187200</v>
      </c>
      <c r="D54" s="128">
        <v>17615</v>
      </c>
      <c r="E54" s="129"/>
    </row>
    <row r="55" spans="1:5">
      <c r="A55" s="125">
        <v>20170400005</v>
      </c>
      <c r="B55" s="127" t="s">
        <v>361</v>
      </c>
      <c r="C55" s="128">
        <v>4000</v>
      </c>
      <c r="D55" s="128">
        <v>695</v>
      </c>
      <c r="E55" s="129"/>
    </row>
    <row r="56" spans="1:5">
      <c r="A56" s="125">
        <v>20170400006</v>
      </c>
      <c r="B56" s="127" t="s">
        <v>796</v>
      </c>
      <c r="C56" s="128">
        <v>420200</v>
      </c>
      <c r="D56" s="128">
        <v>96955</v>
      </c>
      <c r="E56" s="129"/>
    </row>
    <row r="57" spans="1:5">
      <c r="A57" s="125">
        <v>20170400007</v>
      </c>
      <c r="B57" s="127" t="s">
        <v>363</v>
      </c>
      <c r="C57" s="128">
        <v>58000</v>
      </c>
      <c r="D57" s="128">
        <v>5595</v>
      </c>
      <c r="E57" s="129"/>
    </row>
    <row r="58" spans="1:5">
      <c r="A58" s="125">
        <v>20170400008</v>
      </c>
      <c r="B58" s="125" t="s">
        <v>364</v>
      </c>
      <c r="C58" s="128">
        <v>1000</v>
      </c>
      <c r="D58" s="128">
        <v>245</v>
      </c>
      <c r="E58" s="129"/>
    </row>
    <row r="59" spans="1:5">
      <c r="A59" s="125">
        <v>20170400009</v>
      </c>
      <c r="B59" s="125" t="s">
        <v>797</v>
      </c>
      <c r="C59" s="128">
        <v>127600</v>
      </c>
      <c r="D59" s="128">
        <v>49810</v>
      </c>
      <c r="E59" s="129"/>
    </row>
    <row r="60" spans="1:5">
      <c r="A60" s="125">
        <v>20170400016</v>
      </c>
      <c r="B60" s="127" t="s">
        <v>366</v>
      </c>
      <c r="C60" s="128">
        <v>950</v>
      </c>
      <c r="D60" s="128">
        <v>665</v>
      </c>
      <c r="E60" s="129"/>
    </row>
    <row r="61" spans="1:5">
      <c r="A61" s="125">
        <v>20170400017</v>
      </c>
      <c r="B61" s="127" t="s">
        <v>798</v>
      </c>
      <c r="C61" s="128">
        <v>550</v>
      </c>
      <c r="D61" s="128">
        <v>385</v>
      </c>
      <c r="E61" s="129"/>
    </row>
    <row r="62" spans="1:5">
      <c r="A62" s="125">
        <v>20171000004</v>
      </c>
      <c r="B62" s="127" t="s">
        <v>799</v>
      </c>
      <c r="C62" s="128">
        <v>187600</v>
      </c>
      <c r="D62" s="128">
        <v>42810</v>
      </c>
      <c r="E62" s="129"/>
    </row>
    <row r="63" spans="1:5">
      <c r="A63" s="125">
        <v>20171000006</v>
      </c>
      <c r="B63" s="125" t="s">
        <v>371</v>
      </c>
      <c r="C63" s="128">
        <v>2000</v>
      </c>
      <c r="D63" s="128">
        <v>795</v>
      </c>
      <c r="E63" s="129"/>
    </row>
    <row r="64" spans="1:5">
      <c r="A64" s="125">
        <v>20171000008</v>
      </c>
      <c r="B64" s="127" t="s">
        <v>2169</v>
      </c>
      <c r="C64" s="128">
        <v>500</v>
      </c>
      <c r="D64" s="128">
        <v>1640</v>
      </c>
      <c r="E64" s="129"/>
    </row>
    <row r="65" spans="1:5">
      <c r="A65" s="125">
        <v>20171000009</v>
      </c>
      <c r="B65" s="125" t="s">
        <v>2170</v>
      </c>
      <c r="C65" s="128">
        <v>900</v>
      </c>
      <c r="D65" s="128">
        <v>2730</v>
      </c>
      <c r="E65" s="129"/>
    </row>
    <row r="66" spans="1:5">
      <c r="A66" s="125">
        <v>20171000010</v>
      </c>
      <c r="B66" s="127" t="s">
        <v>374</v>
      </c>
      <c r="C66" s="128">
        <v>850</v>
      </c>
      <c r="D66" s="128">
        <v>3050</v>
      </c>
      <c r="E66" s="129"/>
    </row>
    <row r="67" spans="1:5">
      <c r="A67" s="125">
        <v>20180500084</v>
      </c>
      <c r="B67" s="125" t="s">
        <v>375</v>
      </c>
      <c r="C67" s="128">
        <v>23000</v>
      </c>
      <c r="D67" s="128">
        <v>7125</v>
      </c>
      <c r="E67" s="129"/>
    </row>
    <row r="68" spans="1:5">
      <c r="A68" s="125">
        <v>20181100040</v>
      </c>
      <c r="B68" s="125" t="s">
        <v>380</v>
      </c>
      <c r="C68" s="128">
        <v>600</v>
      </c>
      <c r="D68" s="128">
        <v>770</v>
      </c>
      <c r="E68" s="129"/>
    </row>
    <row r="69" spans="1:5">
      <c r="A69" s="125">
        <v>20181100042</v>
      </c>
      <c r="B69" s="127" t="s">
        <v>381</v>
      </c>
      <c r="C69" s="128">
        <v>900</v>
      </c>
      <c r="D69" s="128">
        <v>940</v>
      </c>
      <c r="E69" s="129"/>
    </row>
    <row r="70" spans="1:5">
      <c r="A70" s="125">
        <v>20181100045</v>
      </c>
      <c r="B70" s="125" t="s">
        <v>804</v>
      </c>
      <c r="C70" s="128">
        <v>300</v>
      </c>
      <c r="D70" s="128">
        <v>195</v>
      </c>
      <c r="E70" s="129"/>
    </row>
    <row r="71" spans="1:5">
      <c r="A71" s="125">
        <v>20190100014</v>
      </c>
      <c r="B71" s="125" t="s">
        <v>805</v>
      </c>
      <c r="C71" s="128">
        <v>6000</v>
      </c>
      <c r="D71" s="128">
        <v>1760</v>
      </c>
      <c r="E71" s="129"/>
    </row>
    <row r="72" spans="1:5">
      <c r="A72" s="125">
        <v>20191200078</v>
      </c>
      <c r="B72" s="127" t="s">
        <v>392</v>
      </c>
      <c r="C72" s="128">
        <v>300</v>
      </c>
      <c r="D72" s="128">
        <v>745</v>
      </c>
      <c r="E72" s="129"/>
    </row>
    <row r="73" spans="1:5">
      <c r="A73" s="125">
        <v>20200200001</v>
      </c>
      <c r="B73" s="127" t="s">
        <v>397</v>
      </c>
      <c r="C73" s="128">
        <v>2000</v>
      </c>
      <c r="D73" s="128">
        <v>1595</v>
      </c>
      <c r="E73" s="129"/>
    </row>
    <row r="74" spans="1:5">
      <c r="A74" s="125">
        <v>20200200003</v>
      </c>
      <c r="B74" s="125" t="s">
        <v>399</v>
      </c>
      <c r="C74" s="128">
        <v>300</v>
      </c>
      <c r="D74" s="128">
        <v>470</v>
      </c>
      <c r="E74" s="129"/>
    </row>
    <row r="75" spans="1:5">
      <c r="A75" s="125">
        <v>20200200034</v>
      </c>
      <c r="B75" s="127" t="s">
        <v>401</v>
      </c>
      <c r="C75" s="128">
        <v>3945</v>
      </c>
      <c r="D75" s="128">
        <v>3340</v>
      </c>
      <c r="E75" s="129"/>
    </row>
    <row r="76" spans="1:5">
      <c r="A76" s="125">
        <v>20200300074</v>
      </c>
      <c r="B76" s="127" t="s">
        <v>403</v>
      </c>
      <c r="C76" s="128">
        <v>1200</v>
      </c>
      <c r="D76" s="128">
        <v>2275</v>
      </c>
      <c r="E76" s="129"/>
    </row>
    <row r="77" spans="1:5">
      <c r="A77" s="125">
        <v>20200800016</v>
      </c>
      <c r="B77" s="125" t="s">
        <v>272</v>
      </c>
      <c r="C77" s="128">
        <v>120</v>
      </c>
      <c r="D77" s="128">
        <v>1495</v>
      </c>
      <c r="E77" s="129"/>
    </row>
    <row r="78" spans="1:5">
      <c r="A78" s="125">
        <v>20200800017</v>
      </c>
      <c r="B78" s="125" t="s">
        <v>407</v>
      </c>
      <c r="C78" s="128">
        <v>1800</v>
      </c>
      <c r="D78" s="128">
        <v>2220</v>
      </c>
      <c r="E78" s="129"/>
    </row>
    <row r="79" spans="1:5">
      <c r="A79" s="125">
        <v>20200800018</v>
      </c>
      <c r="B79" s="127" t="s">
        <v>326</v>
      </c>
      <c r="C79" s="128">
        <v>402</v>
      </c>
      <c r="D79" s="128">
        <v>3950</v>
      </c>
      <c r="E79" s="129"/>
    </row>
    <row r="80" spans="1:5">
      <c r="A80" s="125">
        <v>20201100053</v>
      </c>
      <c r="B80" s="127" t="s">
        <v>411</v>
      </c>
      <c r="C80" s="128">
        <v>5900</v>
      </c>
      <c r="D80" s="128">
        <v>2995</v>
      </c>
      <c r="E80" s="129"/>
    </row>
    <row r="81" spans="1:5">
      <c r="A81" s="125">
        <v>20201100054</v>
      </c>
      <c r="B81" s="125" t="s">
        <v>2171</v>
      </c>
      <c r="C81" s="128">
        <v>34000</v>
      </c>
      <c r="D81" s="128">
        <v>3190</v>
      </c>
      <c r="E81" s="129"/>
    </row>
    <row r="82" spans="1:5">
      <c r="A82" s="125">
        <v>20210700007</v>
      </c>
      <c r="B82" s="125" t="s">
        <v>420</v>
      </c>
      <c r="C82" s="128">
        <v>18</v>
      </c>
      <c r="D82" s="128">
        <v>330</v>
      </c>
      <c r="E82" s="129"/>
    </row>
    <row r="83" spans="1:5">
      <c r="A83" s="125">
        <v>20211100014</v>
      </c>
      <c r="B83" s="125" t="s">
        <v>421</v>
      </c>
      <c r="C83" s="128">
        <v>5665</v>
      </c>
      <c r="D83" s="128">
        <v>8100</v>
      </c>
      <c r="E83" s="129"/>
    </row>
    <row r="84" spans="1:5">
      <c r="A84" s="125">
        <v>20211100015</v>
      </c>
      <c r="B84" s="125" t="s">
        <v>422</v>
      </c>
      <c r="C84" s="128">
        <v>3060</v>
      </c>
      <c r="D84" s="128">
        <v>7830</v>
      </c>
      <c r="E84" s="129"/>
    </row>
    <row r="85" spans="1:5">
      <c r="A85" s="125">
        <v>20211100027</v>
      </c>
      <c r="B85" s="127" t="s">
        <v>467</v>
      </c>
      <c r="C85" s="128">
        <v>23100</v>
      </c>
      <c r="D85" s="128">
        <v>36195</v>
      </c>
      <c r="E85" s="129"/>
    </row>
    <row r="86" spans="1:5">
      <c r="A86" s="125">
        <v>20220100056</v>
      </c>
      <c r="B86" s="125" t="s">
        <v>470</v>
      </c>
      <c r="C86" s="128">
        <v>60256</v>
      </c>
      <c r="D86" s="128">
        <v>118570</v>
      </c>
      <c r="E86" s="129"/>
    </row>
    <row r="87" spans="1:5">
      <c r="A87" s="125">
        <v>20220400011</v>
      </c>
      <c r="B87" s="125" t="s">
        <v>471</v>
      </c>
      <c r="C87" s="128">
        <v>60230</v>
      </c>
      <c r="D87" s="128">
        <v>94205</v>
      </c>
      <c r="E87" s="129"/>
    </row>
    <row r="88" spans="1:5">
      <c r="A88" s="125">
        <v>20220400012</v>
      </c>
      <c r="B88" s="125" t="s">
        <v>472</v>
      </c>
      <c r="C88" s="128">
        <v>29700</v>
      </c>
      <c r="D88" s="128">
        <v>46495</v>
      </c>
      <c r="E88" s="129"/>
    </row>
    <row r="89" spans="1:5">
      <c r="A89" s="125">
        <v>20220400033</v>
      </c>
      <c r="B89" s="125" t="s">
        <v>473</v>
      </c>
      <c r="C89" s="128">
        <v>15000</v>
      </c>
      <c r="D89" s="128">
        <v>19550</v>
      </c>
      <c r="E89" s="129"/>
    </row>
    <row r="90" spans="1:5">
      <c r="A90" s="125">
        <v>20220600066</v>
      </c>
      <c r="B90" s="125" t="s">
        <v>429</v>
      </c>
      <c r="C90" s="128">
        <v>1392</v>
      </c>
      <c r="D90" s="128">
        <v>5260</v>
      </c>
      <c r="E90" s="129"/>
    </row>
    <row r="91" spans="1:5">
      <c r="A91" s="125">
        <v>20220700012</v>
      </c>
      <c r="B91" s="125" t="s">
        <v>430</v>
      </c>
      <c r="C91" s="128">
        <v>3000</v>
      </c>
      <c r="D91" s="128">
        <v>1555</v>
      </c>
      <c r="E91" s="129"/>
    </row>
    <row r="92" spans="1:5">
      <c r="A92" s="125">
        <v>20221100028</v>
      </c>
      <c r="B92" s="125" t="s">
        <v>432</v>
      </c>
      <c r="C92" s="128">
        <v>100</v>
      </c>
      <c r="D92" s="128">
        <v>175</v>
      </c>
      <c r="E92" s="129"/>
    </row>
    <row r="93" spans="1:5">
      <c r="A93" s="125">
        <v>20221200022</v>
      </c>
      <c r="B93" s="125" t="s">
        <v>433</v>
      </c>
      <c r="C93" s="128">
        <v>1080</v>
      </c>
      <c r="D93" s="128">
        <v>7075</v>
      </c>
      <c r="E93" s="129"/>
    </row>
    <row r="94" spans="1:5">
      <c r="A94" s="125">
        <v>20221200036</v>
      </c>
      <c r="B94" s="125" t="s">
        <v>434</v>
      </c>
      <c r="C94" s="128">
        <v>12</v>
      </c>
      <c r="D94" s="128">
        <v>285</v>
      </c>
      <c r="E94" s="129"/>
    </row>
    <row r="95" spans="1:5">
      <c r="A95" s="125">
        <v>20230300008</v>
      </c>
      <c r="B95" s="125" t="s">
        <v>437</v>
      </c>
      <c r="C95" s="128">
        <v>72</v>
      </c>
      <c r="D95" s="128">
        <v>140</v>
      </c>
      <c r="E95" s="129"/>
    </row>
    <row r="96" spans="1:5">
      <c r="A96" s="125">
        <v>20230600044</v>
      </c>
      <c r="B96" s="125" t="s">
        <v>443</v>
      </c>
      <c r="C96" s="128">
        <v>190400</v>
      </c>
      <c r="D96" s="128">
        <v>43670</v>
      </c>
      <c r="E96" s="129"/>
    </row>
    <row r="97" spans="1:5">
      <c r="A97" s="125">
        <v>20230600045</v>
      </c>
      <c r="B97" s="125" t="s">
        <v>444</v>
      </c>
      <c r="C97" s="128">
        <v>8500</v>
      </c>
      <c r="D97" s="128">
        <v>1945</v>
      </c>
      <c r="E97" s="129"/>
    </row>
    <row r="98" spans="1:5">
      <c r="A98" s="125">
        <v>20230600046</v>
      </c>
      <c r="B98" s="125" t="s">
        <v>445</v>
      </c>
      <c r="C98" s="128">
        <v>212000</v>
      </c>
      <c r="D98" s="128">
        <v>19655</v>
      </c>
      <c r="E98" s="129"/>
    </row>
    <row r="99" spans="1:5">
      <c r="A99" s="125">
        <v>20230600088</v>
      </c>
      <c r="B99" s="125" t="s">
        <v>474</v>
      </c>
      <c r="C99" s="128">
        <v>31400</v>
      </c>
      <c r="D99" s="128">
        <v>49810</v>
      </c>
      <c r="E99" s="129"/>
    </row>
    <row r="100" spans="1:5">
      <c r="A100" s="125">
        <v>20230700024</v>
      </c>
      <c r="B100" s="125" t="s">
        <v>446</v>
      </c>
      <c r="C100" s="128">
        <v>21</v>
      </c>
      <c r="D100" s="128">
        <v>310</v>
      </c>
      <c r="E100" s="129"/>
    </row>
    <row r="101" spans="1:5">
      <c r="A101" s="125">
        <v>20230900058</v>
      </c>
      <c r="B101" s="125" t="s">
        <v>453</v>
      </c>
      <c r="C101" s="128">
        <v>3000</v>
      </c>
      <c r="D101" s="128">
        <v>790</v>
      </c>
      <c r="E101" s="129"/>
    </row>
    <row r="102" spans="1:5">
      <c r="A102" s="125">
        <v>20231100072</v>
      </c>
      <c r="B102" s="125" t="s">
        <v>447</v>
      </c>
      <c r="C102" s="128">
        <v>3400</v>
      </c>
      <c r="D102" s="128">
        <v>4435</v>
      </c>
      <c r="E102" s="129"/>
    </row>
    <row r="103" spans="1:5">
      <c r="A103" s="125">
        <v>20231100073</v>
      </c>
      <c r="B103" s="125" t="s">
        <v>448</v>
      </c>
      <c r="C103" s="128">
        <v>880</v>
      </c>
      <c r="D103" s="128">
        <v>2345</v>
      </c>
      <c r="E103" s="129"/>
    </row>
    <row r="104" spans="1:5">
      <c r="A104" s="125">
        <v>20231100074</v>
      </c>
      <c r="B104" s="125" t="s">
        <v>449</v>
      </c>
      <c r="C104" s="128">
        <v>350</v>
      </c>
      <c r="D104" s="128">
        <v>3040</v>
      </c>
      <c r="E104" s="129"/>
    </row>
    <row r="105" spans="1:5">
      <c r="A105" s="125">
        <v>20231200033</v>
      </c>
      <c r="B105" s="125" t="s">
        <v>450</v>
      </c>
      <c r="C105" s="128">
        <v>60</v>
      </c>
      <c r="D105" s="128">
        <v>220</v>
      </c>
      <c r="E105" s="129"/>
    </row>
    <row r="106" spans="1:5">
      <c r="A106" s="125">
        <v>20240100051</v>
      </c>
      <c r="B106" s="125" t="s">
        <v>451</v>
      </c>
      <c r="C106" s="126">
        <v>14700</v>
      </c>
      <c r="D106" s="126">
        <v>6700</v>
      </c>
      <c r="E106" s="129"/>
    </row>
    <row r="107" spans="1:5">
      <c r="A107" s="125">
        <v>20240200038</v>
      </c>
      <c r="B107" s="125" t="s">
        <v>478</v>
      </c>
      <c r="C107" s="126">
        <v>1488</v>
      </c>
      <c r="D107" s="126">
        <v>3225</v>
      </c>
      <c r="E107" s="129"/>
    </row>
    <row r="108" spans="1:5">
      <c r="A108" s="125">
        <v>20240400018</v>
      </c>
      <c r="B108" s="125" t="s">
        <v>454</v>
      </c>
      <c r="C108" s="126">
        <v>404</v>
      </c>
      <c r="D108" s="126">
        <v>985</v>
      </c>
      <c r="E108" s="129"/>
    </row>
    <row r="109" spans="1:5">
      <c r="A109" s="125">
        <v>20240400019</v>
      </c>
      <c r="B109" s="125" t="s">
        <v>455</v>
      </c>
      <c r="C109" s="126">
        <v>5004</v>
      </c>
      <c r="D109" s="126">
        <v>6070</v>
      </c>
      <c r="E109" s="129"/>
    </row>
    <row r="110" spans="1:5">
      <c r="A110" s="125">
        <v>20240400020</v>
      </c>
      <c r="B110" s="125" t="s">
        <v>456</v>
      </c>
      <c r="C110" s="126">
        <v>1000</v>
      </c>
      <c r="D110" s="126">
        <v>1145</v>
      </c>
      <c r="E110" s="129"/>
    </row>
    <row r="111" spans="1:5">
      <c r="A111" s="125">
        <v>20240500062</v>
      </c>
      <c r="B111" s="125" t="s">
        <v>457</v>
      </c>
      <c r="C111" s="126">
        <v>2200</v>
      </c>
      <c r="D111" s="126">
        <v>350</v>
      </c>
      <c r="E111" s="129"/>
    </row>
    <row r="112" spans="1:5">
      <c r="A112" s="125">
        <v>20240600040</v>
      </c>
      <c r="B112" s="125" t="s">
        <v>458</v>
      </c>
      <c r="C112" s="126">
        <v>2000</v>
      </c>
      <c r="D112" s="126">
        <v>1695</v>
      </c>
      <c r="E112" s="129"/>
    </row>
    <row r="113" spans="1:5">
      <c r="A113" s="125">
        <v>20241000066</v>
      </c>
      <c r="B113" s="125" t="s">
        <v>459</v>
      </c>
      <c r="C113" s="126">
        <v>3144</v>
      </c>
      <c r="D113" s="126">
        <v>9030</v>
      </c>
      <c r="E113" s="129"/>
    </row>
    <row r="114" spans="1:5">
      <c r="A114" s="125">
        <v>20241100041</v>
      </c>
      <c r="B114" s="125" t="s">
        <v>460</v>
      </c>
      <c r="C114" s="126">
        <v>10000</v>
      </c>
      <c r="D114" s="126">
        <v>995</v>
      </c>
      <c r="E114" s="129"/>
    </row>
    <row r="115" spans="1:5">
      <c r="A115" s="125">
        <v>20241200012</v>
      </c>
      <c r="B115" s="125" t="s">
        <v>462</v>
      </c>
      <c r="C115" s="126">
        <v>300</v>
      </c>
      <c r="D115" s="126">
        <v>930</v>
      </c>
      <c r="E115" s="129"/>
    </row>
    <row r="116" spans="1:5">
      <c r="A116" s="125">
        <v>20241200064</v>
      </c>
      <c r="B116" s="125" t="s">
        <v>464</v>
      </c>
      <c r="C116" s="126">
        <v>500</v>
      </c>
      <c r="D116" s="126">
        <v>1050</v>
      </c>
      <c r="E116" s="129"/>
    </row>
    <row r="117" spans="1:5">
      <c r="A117" s="125">
        <v>20250300060</v>
      </c>
      <c r="B117" s="125" t="s">
        <v>477</v>
      </c>
      <c r="C117" s="126">
        <v>49240</v>
      </c>
      <c r="D117" s="126">
        <v>58920</v>
      </c>
      <c r="E117" s="129"/>
    </row>
    <row r="118" spans="1:5">
      <c r="A118" s="125">
        <v>20250300087</v>
      </c>
      <c r="B118" s="125" t="s">
        <v>465</v>
      </c>
      <c r="C118" s="126">
        <v>7000</v>
      </c>
      <c r="D118" s="126">
        <v>17560</v>
      </c>
      <c r="E118" s="129"/>
    </row>
    <row r="119" spans="1:5">
      <c r="A119" s="125">
        <v>20250400005</v>
      </c>
      <c r="B119" s="125" t="s">
        <v>466</v>
      </c>
      <c r="C119" s="126">
        <v>11</v>
      </c>
      <c r="D119" s="126">
        <v>405</v>
      </c>
      <c r="E119" s="129"/>
    </row>
    <row r="120" spans="1:5">
      <c r="A120" s="125"/>
      <c r="B120" s="125"/>
      <c r="C120" s="126"/>
      <c r="D120" s="126"/>
      <c r="E120" s="129"/>
    </row>
    <row r="121" spans="1:5">
      <c r="A121" s="125"/>
      <c r="B121" s="125"/>
      <c r="C121" s="126"/>
      <c r="D121" s="126"/>
      <c r="E121" s="129"/>
    </row>
    <row r="122" spans="1:5">
      <c r="A122" s="125"/>
      <c r="B122" s="125"/>
      <c r="C122" s="126"/>
      <c r="D122" s="126"/>
      <c r="E122" s="129"/>
    </row>
    <row r="123" spans="1:5">
      <c r="A123" s="125" t="s">
        <v>852</v>
      </c>
      <c r="B123" s="125" t="s">
        <v>2172</v>
      </c>
      <c r="C123" s="126">
        <f>SUM(C5:C122)</f>
        <v>2083096</v>
      </c>
      <c r="D123" s="126">
        <f>SUM(D5:D122)</f>
        <v>1046625</v>
      </c>
      <c r="E123" s="129"/>
    </row>
    <row r="124" spans="1:5">
      <c r="E124" s="129"/>
    </row>
    <row r="125" spans="1:5">
      <c r="A125" s="125" t="s">
        <v>2123</v>
      </c>
      <c r="B125" s="125" t="s">
        <v>18</v>
      </c>
      <c r="C125" s="126" t="s">
        <v>2173</v>
      </c>
      <c r="D125" s="126" t="s">
        <v>2125</v>
      </c>
      <c r="E125" s="129"/>
    </row>
    <row r="126" spans="1:5">
      <c r="A126" s="130">
        <v>20220100027</v>
      </c>
      <c r="B126" s="130" t="s">
        <v>423</v>
      </c>
      <c r="C126" s="131">
        <v>126000</v>
      </c>
      <c r="D126" s="131">
        <v>2780</v>
      </c>
      <c r="E126" s="129"/>
    </row>
    <row r="127" spans="1:5">
      <c r="A127" s="130">
        <v>20220100028</v>
      </c>
      <c r="B127" s="130" t="s">
        <v>424</v>
      </c>
      <c r="C127" s="131">
        <v>110000</v>
      </c>
      <c r="D127" s="131">
        <v>2345</v>
      </c>
      <c r="E127" s="129"/>
    </row>
    <row r="128" spans="1:5">
      <c r="A128" s="130">
        <v>20220100030</v>
      </c>
      <c r="B128" s="130" t="s">
        <v>426</v>
      </c>
      <c r="C128" s="131">
        <v>24000</v>
      </c>
      <c r="D128" s="131">
        <v>555</v>
      </c>
      <c r="E128" s="129"/>
    </row>
    <row r="129" spans="1:5">
      <c r="A129" s="130">
        <v>20231100078</v>
      </c>
      <c r="B129" s="130" t="s">
        <v>2174</v>
      </c>
      <c r="C129" s="131">
        <v>288000</v>
      </c>
      <c r="D129" s="131">
        <v>6020</v>
      </c>
      <c r="E129" s="129"/>
    </row>
    <row r="130" spans="1:5">
      <c r="A130" s="125"/>
      <c r="B130" s="125"/>
      <c r="C130" s="126"/>
      <c r="D130" s="126"/>
      <c r="E130" s="129"/>
    </row>
    <row r="131" spans="1:5">
      <c r="A131" s="125" t="s">
        <v>852</v>
      </c>
      <c r="B131" s="125" t="s">
        <v>2175</v>
      </c>
      <c r="C131" s="126">
        <f>SUM(C126:C130)</f>
        <v>548000</v>
      </c>
      <c r="D131" s="126">
        <f>SUM(D126:D130)</f>
        <v>11700</v>
      </c>
      <c r="E131" s="129"/>
    </row>
    <row r="132" spans="1:5">
      <c r="E132" s="129"/>
    </row>
    <row r="133" spans="1:5">
      <c r="B133" s="123" t="s">
        <v>2176</v>
      </c>
      <c r="C133" s="124">
        <f>C123+C131</f>
        <v>2631096</v>
      </c>
      <c r="D133" s="124">
        <f>D123+D131</f>
        <v>1058325</v>
      </c>
      <c r="E133" s="129"/>
    </row>
    <row r="134" spans="1:5">
      <c r="E134" s="129"/>
    </row>
    <row r="135" spans="1:5">
      <c r="E135" s="129"/>
    </row>
    <row r="136" spans="1:5">
      <c r="A136" s="132" t="s">
        <v>2177</v>
      </c>
      <c r="B136" s="132"/>
      <c r="E136" s="129"/>
    </row>
    <row r="137" spans="1:5">
      <c r="A137" s="125" t="s">
        <v>2178</v>
      </c>
      <c r="B137" s="125" t="s">
        <v>787</v>
      </c>
      <c r="C137" s="131" t="s">
        <v>2179</v>
      </c>
      <c r="D137" s="133"/>
      <c r="E137" s="129"/>
    </row>
    <row r="138" spans="1:5">
      <c r="A138" s="125">
        <v>20081000015</v>
      </c>
      <c r="B138" s="125" t="s">
        <v>499</v>
      </c>
      <c r="C138" s="131">
        <v>136</v>
      </c>
      <c r="D138" s="133"/>
      <c r="E138" s="129"/>
    </row>
    <row r="139" spans="1:5">
      <c r="A139" s="125">
        <v>20100200005</v>
      </c>
      <c r="B139" s="125" t="s">
        <v>507</v>
      </c>
      <c r="C139" s="131">
        <v>0</v>
      </c>
      <c r="D139" s="133"/>
      <c r="E139" s="129"/>
    </row>
    <row r="140" spans="1:5">
      <c r="A140" s="125">
        <v>20230300007</v>
      </c>
      <c r="B140" s="125" t="s">
        <v>1228</v>
      </c>
      <c r="C140" s="131">
        <v>0</v>
      </c>
      <c r="D140" s="133"/>
      <c r="E140" s="129"/>
    </row>
    <row r="141" spans="1:5">
      <c r="A141" s="125">
        <v>20080700013</v>
      </c>
      <c r="B141" s="125" t="s">
        <v>497</v>
      </c>
      <c r="C141" s="131">
        <v>0</v>
      </c>
      <c r="D141" s="133"/>
      <c r="E141" s="129"/>
    </row>
    <row r="142" spans="1:5">
      <c r="A142" s="125">
        <v>20240100001</v>
      </c>
      <c r="B142" s="125" t="s">
        <v>526</v>
      </c>
      <c r="C142" s="131">
        <v>522</v>
      </c>
      <c r="D142" s="133"/>
      <c r="E142" s="129"/>
    </row>
    <row r="143" spans="1:5">
      <c r="A143" s="134">
        <v>20230700046</v>
      </c>
      <c r="B143" s="125" t="s">
        <v>522</v>
      </c>
      <c r="C143" s="131">
        <v>0</v>
      </c>
      <c r="D143" s="133"/>
      <c r="E143" s="129"/>
    </row>
    <row r="144" spans="1:5">
      <c r="A144" s="125">
        <v>20090700009</v>
      </c>
      <c r="B144" s="125" t="s">
        <v>501</v>
      </c>
      <c r="C144" s="131">
        <v>391</v>
      </c>
      <c r="D144" s="133"/>
      <c r="E144" s="129"/>
    </row>
    <row r="145" spans="1:5">
      <c r="A145" s="125">
        <v>20110400012</v>
      </c>
      <c r="B145" s="125" t="s">
        <v>511</v>
      </c>
      <c r="C145" s="131">
        <v>930</v>
      </c>
      <c r="D145" s="133"/>
      <c r="E145" s="129"/>
    </row>
    <row r="146" spans="1:5">
      <c r="A146" s="125">
        <v>20050300004</v>
      </c>
      <c r="B146" s="125" t="s">
        <v>493</v>
      </c>
      <c r="C146" s="131">
        <v>18620</v>
      </c>
      <c r="D146" s="133"/>
      <c r="E146" s="129"/>
    </row>
    <row r="147" spans="1:5">
      <c r="A147" s="125">
        <v>20210300049</v>
      </c>
      <c r="B147" s="125" t="s">
        <v>520</v>
      </c>
      <c r="C147" s="131">
        <v>50</v>
      </c>
      <c r="D147" s="133"/>
      <c r="E147" s="129"/>
    </row>
    <row r="148" spans="1:5">
      <c r="A148" s="125">
        <v>20180500057</v>
      </c>
      <c r="B148" s="125" t="s">
        <v>516</v>
      </c>
      <c r="C148" s="131">
        <v>522</v>
      </c>
      <c r="D148" s="133"/>
      <c r="E148" s="129"/>
    </row>
    <row r="149" spans="1:5">
      <c r="A149" s="125">
        <v>20090900007</v>
      </c>
      <c r="B149" s="125" t="s">
        <v>503</v>
      </c>
      <c r="C149" s="131">
        <v>122</v>
      </c>
      <c r="D149" s="133"/>
      <c r="E149" s="129"/>
    </row>
    <row r="150" spans="1:5">
      <c r="A150" s="125">
        <v>20191100098</v>
      </c>
      <c r="B150" s="125" t="s">
        <v>518</v>
      </c>
      <c r="C150" s="131">
        <v>105</v>
      </c>
      <c r="D150" s="133"/>
      <c r="E150" s="129"/>
    </row>
    <row r="151" spans="1:5">
      <c r="A151" s="125">
        <v>20110400011</v>
      </c>
      <c r="B151" s="125" t="s">
        <v>509</v>
      </c>
      <c r="C151" s="131">
        <v>0</v>
      </c>
      <c r="D151" s="133"/>
    </row>
    <row r="152" spans="1:5">
      <c r="A152" s="125">
        <v>20110800287</v>
      </c>
      <c r="B152" s="125" t="s">
        <v>290</v>
      </c>
      <c r="C152" s="131">
        <v>0</v>
      </c>
      <c r="D152" s="133"/>
    </row>
    <row r="153" spans="1:5">
      <c r="A153" s="125">
        <v>20240200017</v>
      </c>
      <c r="B153" s="125" t="s">
        <v>528</v>
      </c>
      <c r="C153" s="131">
        <v>0</v>
      </c>
      <c r="D153" s="133"/>
    </row>
    <row r="154" spans="1:5">
      <c r="A154" s="125">
        <v>20110800692</v>
      </c>
      <c r="B154" s="125" t="s">
        <v>512</v>
      </c>
      <c r="C154" s="131">
        <v>14945</v>
      </c>
      <c r="D154" s="133"/>
    </row>
    <row r="155" spans="1:5">
      <c r="A155" s="125">
        <v>20091200006</v>
      </c>
      <c r="B155" s="125" t="s">
        <v>505</v>
      </c>
      <c r="C155" s="131">
        <v>2074</v>
      </c>
      <c r="D155" s="133"/>
    </row>
    <row r="156" spans="1:5">
      <c r="A156" s="125">
        <v>20180200004</v>
      </c>
      <c r="B156" s="125" t="s">
        <v>514</v>
      </c>
      <c r="C156" s="131">
        <v>1044</v>
      </c>
      <c r="D156" s="133"/>
    </row>
    <row r="157" spans="1:5">
      <c r="A157" s="125">
        <v>20201200034</v>
      </c>
      <c r="B157" s="125" t="s">
        <v>519</v>
      </c>
      <c r="C157" s="131">
        <v>0</v>
      </c>
      <c r="D157" s="133"/>
    </row>
    <row r="158" spans="1:5">
      <c r="A158" s="125">
        <v>20040100009</v>
      </c>
      <c r="B158" s="125" t="s">
        <v>489</v>
      </c>
      <c r="C158" s="131">
        <v>14700</v>
      </c>
      <c r="D158" s="133"/>
    </row>
    <row r="159" spans="1:5">
      <c r="A159" s="125">
        <v>20220300014</v>
      </c>
      <c r="B159" s="125" t="s">
        <v>2180</v>
      </c>
      <c r="C159" s="131">
        <v>6000</v>
      </c>
      <c r="D159" s="133"/>
    </row>
    <row r="160" spans="1:5">
      <c r="A160" s="125">
        <v>20111001044</v>
      </c>
      <c r="B160" s="125" t="s">
        <v>513</v>
      </c>
      <c r="C160" s="131">
        <v>3072</v>
      </c>
      <c r="D160" s="133"/>
    </row>
    <row r="161" spans="1:4">
      <c r="A161" s="125"/>
      <c r="B161" s="125"/>
      <c r="C161" s="131"/>
      <c r="D161" s="133"/>
    </row>
    <row r="162" spans="1:4">
      <c r="A162" s="125"/>
      <c r="B162" s="125"/>
      <c r="C162" s="131"/>
      <c r="D162" s="133"/>
    </row>
    <row r="163" spans="1:4">
      <c r="A163" s="125"/>
      <c r="B163" s="125"/>
      <c r="C163" s="131"/>
      <c r="D163" s="133"/>
    </row>
    <row r="164" spans="1:4">
      <c r="A164" s="125"/>
      <c r="B164" s="125"/>
      <c r="C164" s="131"/>
      <c r="D164" s="133"/>
    </row>
    <row r="165" spans="1:4">
      <c r="A165" s="125"/>
      <c r="B165" s="125"/>
      <c r="C165" s="131"/>
      <c r="D165" s="133"/>
    </row>
    <row r="166" spans="1:4">
      <c r="A166" s="125"/>
      <c r="B166" s="125"/>
      <c r="C166" s="131"/>
      <c r="D166" s="133"/>
    </row>
    <row r="167" spans="1:4">
      <c r="A167" s="125"/>
      <c r="B167" s="125"/>
      <c r="C167" s="131"/>
      <c r="D167" s="133"/>
    </row>
    <row r="168" spans="1:4">
      <c r="C168" s="133">
        <f>SUM(C138:C167)</f>
        <v>63233</v>
      </c>
      <c r="D168" s="133"/>
    </row>
    <row r="169" spans="1:4">
      <c r="C169" s="133"/>
      <c r="D169" s="133"/>
    </row>
    <row r="170" spans="1:4">
      <c r="C170" s="133"/>
      <c r="D170" s="133"/>
    </row>
    <row r="171" spans="1:4">
      <c r="B171" s="123" t="s">
        <v>2181</v>
      </c>
      <c r="C171" s="133">
        <f>C168</f>
        <v>63233</v>
      </c>
      <c r="D171" s="133"/>
    </row>
    <row r="172" spans="1:4">
      <c r="C172" s="133"/>
      <c r="D172" s="133"/>
    </row>
    <row r="173" spans="1:4">
      <c r="B173" s="123" t="s">
        <v>2182</v>
      </c>
      <c r="C173" s="133">
        <f>C123+C131+C171</f>
        <v>2694329</v>
      </c>
      <c r="D173" s="133"/>
    </row>
  </sheetData>
  <phoneticPr fontId="7"/>
  <conditionalFormatting sqref="B5:D91 C92:D105 B103:B105">
    <cfRule type="expression" dxfId="3" priority="3">
      <formula>OR(AND(#REF!&gt;=10,#REF!&gt;=0.01),AND(#REF!&lt;=-10,#REF!&lt;=-0.01))</formula>
    </cfRule>
    <cfRule type="expression" dxfId="2" priority="4">
      <formula>OR(#REF!&gt;=0.01,#REF!&lt;=-0.01)</formula>
    </cfRule>
  </conditionalFormatting>
  <conditionalFormatting sqref="B126:D129">
    <cfRule type="expression" dxfId="1" priority="1">
      <formula>OR(AND(#REF!&gt;=10,#REF!&gt;=0.01),AND(#REF!&lt;=-10,#REF!&lt;=-0.01))</formula>
    </cfRule>
    <cfRule type="expression" dxfId="0" priority="2">
      <formula>OR(#REF!&gt;=0.01,#REF!&lt;=-0.01)</formula>
    </cfRule>
  </conditionalFormatting>
  <pageMargins left="0.23622047244094491" right="0.15748031496062992" top="1.1023622047244095" bottom="0.15748031496062992" header="0.6692913385826772" footer="0.15748031496062992"/>
  <pageSetup paperSize="8" fitToHeight="0" orientation="portrait" r:id="rId1"/>
  <headerFooter alignWithMargins="0">
    <oddFooter>&amp;R&amp;20&amp;A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DAC3-5432-47A5-9636-587169C5D6E9}">
  <sheetPr>
    <pageSetUpPr fitToPage="1"/>
  </sheetPr>
  <dimension ref="A1:H46"/>
  <sheetViews>
    <sheetView workbookViewId="0">
      <selection activeCell="E107" sqref="E107"/>
    </sheetView>
  </sheetViews>
  <sheetFormatPr defaultRowHeight="13"/>
  <cols>
    <col min="1" max="1" width="12.6328125" bestFit="1" customWidth="1"/>
    <col min="2" max="2" width="18.7265625" bestFit="1" customWidth="1"/>
    <col min="4" max="4" width="16.7265625" customWidth="1"/>
    <col min="5" max="5" width="34.26953125" bestFit="1" customWidth="1"/>
    <col min="6" max="6" width="7.08984375" bestFit="1" customWidth="1"/>
    <col min="7" max="7" width="7" bestFit="1" customWidth="1"/>
  </cols>
  <sheetData>
    <row r="1" spans="1:8">
      <c r="A1" s="135"/>
      <c r="B1" s="135"/>
      <c r="C1" s="135"/>
      <c r="D1" s="135"/>
      <c r="E1" s="135"/>
      <c r="F1" s="135"/>
      <c r="G1" s="135"/>
      <c r="H1" s="135"/>
    </row>
    <row r="2" spans="1:8">
      <c r="A2" s="135"/>
      <c r="B2" s="135"/>
      <c r="C2" s="135"/>
      <c r="D2" s="135"/>
      <c r="E2" s="135"/>
      <c r="F2" s="135"/>
      <c r="G2" s="135"/>
      <c r="H2" s="135"/>
    </row>
    <row r="3" spans="1:8">
      <c r="A3" s="135" t="s">
        <v>2183</v>
      </c>
      <c r="B3" s="136">
        <v>7745</v>
      </c>
      <c r="C3" s="135"/>
      <c r="D3" s="135"/>
      <c r="E3" s="135"/>
      <c r="F3" s="135" t="s">
        <v>2179</v>
      </c>
      <c r="G3" s="135" t="s">
        <v>2184</v>
      </c>
      <c r="H3" s="135" t="s">
        <v>2185</v>
      </c>
    </row>
    <row r="4" spans="1:8">
      <c r="A4" s="137" t="s">
        <v>1930</v>
      </c>
      <c r="B4" s="138">
        <v>170</v>
      </c>
      <c r="C4" s="139"/>
      <c r="D4" s="139">
        <v>20081000015</v>
      </c>
      <c r="E4" s="139" t="s">
        <v>499</v>
      </c>
      <c r="F4" s="138">
        <v>167</v>
      </c>
      <c r="G4" s="138">
        <f>F4</f>
        <v>167</v>
      </c>
      <c r="H4" s="138">
        <f>B4</f>
        <v>170</v>
      </c>
    </row>
    <row r="5" spans="1:8">
      <c r="A5" s="137" t="s">
        <v>1943</v>
      </c>
      <c r="B5" s="138">
        <v>285</v>
      </c>
      <c r="C5" s="139"/>
      <c r="D5" s="139">
        <v>20240100001</v>
      </c>
      <c r="E5" s="139" t="s">
        <v>526</v>
      </c>
      <c r="F5" s="138">
        <v>522</v>
      </c>
      <c r="G5" s="138">
        <f t="shared" ref="G5:G21" si="0">F5</f>
        <v>522</v>
      </c>
      <c r="H5" s="138">
        <f>B5</f>
        <v>285</v>
      </c>
    </row>
    <row r="6" spans="1:8">
      <c r="A6" s="137" t="s">
        <v>2186</v>
      </c>
      <c r="B6" s="138">
        <v>325</v>
      </c>
      <c r="C6" s="139"/>
      <c r="D6" s="139">
        <v>20230700046</v>
      </c>
      <c r="E6" s="139" t="s">
        <v>522</v>
      </c>
      <c r="F6" s="138">
        <v>1030</v>
      </c>
      <c r="G6" s="138">
        <f t="shared" si="0"/>
        <v>1030</v>
      </c>
      <c r="H6" s="138">
        <f>B6</f>
        <v>325</v>
      </c>
    </row>
    <row r="7" spans="1:8">
      <c r="A7" s="137" t="s">
        <v>1935</v>
      </c>
      <c r="B7" s="138">
        <v>340</v>
      </c>
      <c r="C7" s="139"/>
      <c r="D7" s="139">
        <v>20090700009</v>
      </c>
      <c r="E7" s="139" t="s">
        <v>501</v>
      </c>
      <c r="F7" s="138">
        <v>346</v>
      </c>
      <c r="G7" s="138">
        <f t="shared" si="0"/>
        <v>346</v>
      </c>
      <c r="H7" s="138">
        <f>B7</f>
        <v>340</v>
      </c>
    </row>
    <row r="8" spans="1:8">
      <c r="A8" s="140" t="s">
        <v>1933</v>
      </c>
      <c r="B8" s="141">
        <v>1950</v>
      </c>
      <c r="C8" s="142"/>
      <c r="D8" s="142">
        <v>20110400012</v>
      </c>
      <c r="E8" s="142" t="s">
        <v>511</v>
      </c>
      <c r="F8" s="141">
        <v>690</v>
      </c>
      <c r="G8" s="141">
        <f t="shared" si="0"/>
        <v>690</v>
      </c>
      <c r="H8" s="141">
        <f>$B$8*G8/($G$8+$G$9)</f>
        <v>117.50065496463191</v>
      </c>
    </row>
    <row r="9" spans="1:8">
      <c r="A9" s="140"/>
      <c r="B9" s="141"/>
      <c r="C9" s="142"/>
      <c r="D9" s="142">
        <v>20050300004</v>
      </c>
      <c r="E9" s="142" t="s">
        <v>493</v>
      </c>
      <c r="F9" s="141">
        <v>10761</v>
      </c>
      <c r="G9" s="141">
        <f t="shared" si="0"/>
        <v>10761</v>
      </c>
      <c r="H9" s="141">
        <f>$B$8*G9/($G$8+$G$9)</f>
        <v>1832.4993450353682</v>
      </c>
    </row>
    <row r="10" spans="1:8">
      <c r="A10" s="137" t="s">
        <v>1942</v>
      </c>
      <c r="B10" s="138">
        <v>150</v>
      </c>
      <c r="C10" s="139"/>
      <c r="D10" s="139">
        <v>20210300049</v>
      </c>
      <c r="E10" s="139" t="s">
        <v>520</v>
      </c>
      <c r="F10" s="138">
        <v>130</v>
      </c>
      <c r="G10" s="138">
        <f t="shared" si="0"/>
        <v>130</v>
      </c>
      <c r="H10" s="138">
        <f>B10</f>
        <v>150</v>
      </c>
    </row>
    <row r="11" spans="1:8">
      <c r="A11" s="137" t="s">
        <v>1939</v>
      </c>
      <c r="B11" s="138">
        <v>170</v>
      </c>
      <c r="C11" s="139"/>
      <c r="D11" s="143">
        <v>20180500057</v>
      </c>
      <c r="E11" s="143" t="s">
        <v>516</v>
      </c>
      <c r="F11" s="126">
        <v>1305</v>
      </c>
      <c r="G11" s="138">
        <f t="shared" si="0"/>
        <v>1305</v>
      </c>
      <c r="H11" s="138">
        <f>B11</f>
        <v>170</v>
      </c>
    </row>
    <row r="12" spans="1:8">
      <c r="A12" s="137" t="s">
        <v>1936</v>
      </c>
      <c r="B12" s="138">
        <v>150</v>
      </c>
      <c r="C12" s="139"/>
      <c r="D12" s="139">
        <v>20090900007</v>
      </c>
      <c r="E12" s="139" t="s">
        <v>503</v>
      </c>
      <c r="F12" s="138">
        <v>237</v>
      </c>
      <c r="G12" s="138">
        <f t="shared" si="0"/>
        <v>237</v>
      </c>
      <c r="H12" s="138">
        <f>B12</f>
        <v>150</v>
      </c>
    </row>
    <row r="13" spans="1:8">
      <c r="A13" s="144" t="s">
        <v>45</v>
      </c>
      <c r="B13" s="145">
        <v>250</v>
      </c>
      <c r="C13" s="146"/>
      <c r="D13" s="146">
        <v>20191100098</v>
      </c>
      <c r="E13" s="146" t="s">
        <v>518</v>
      </c>
      <c r="F13" s="145">
        <v>163</v>
      </c>
      <c r="G13" s="145">
        <f>F13*20</f>
        <v>3260</v>
      </c>
      <c r="H13" s="145">
        <f>$B$13*G13/($G$13+$G$14+$G$15)</f>
        <v>166.80311092918544</v>
      </c>
    </row>
    <row r="14" spans="1:8">
      <c r="A14" s="144"/>
      <c r="B14" s="145"/>
      <c r="C14" s="146"/>
      <c r="D14" s="146">
        <v>20240200017</v>
      </c>
      <c r="E14" s="146" t="s">
        <v>528</v>
      </c>
      <c r="F14" s="145">
        <v>3</v>
      </c>
      <c r="G14" s="145">
        <f>F14*20</f>
        <v>60</v>
      </c>
      <c r="H14" s="145">
        <f>$B$13*G14/($G$13+$G$14+$G$15)</f>
        <v>3.0699959066721245</v>
      </c>
    </row>
    <row r="15" spans="1:8">
      <c r="A15" s="144"/>
      <c r="B15" s="145"/>
      <c r="C15" s="146"/>
      <c r="D15" s="146">
        <v>20110800692</v>
      </c>
      <c r="E15" s="146" t="s">
        <v>512</v>
      </c>
      <c r="F15" s="145">
        <v>1566</v>
      </c>
      <c r="G15" s="145">
        <f t="shared" si="0"/>
        <v>1566</v>
      </c>
      <c r="H15" s="145">
        <f>$B$13*G15/($G$13+$G$14+$G$15)</f>
        <v>80.126893164142444</v>
      </c>
    </row>
    <row r="16" spans="1:8">
      <c r="A16" s="137" t="s">
        <v>1934</v>
      </c>
      <c r="B16" s="138">
        <v>665</v>
      </c>
      <c r="C16" s="139"/>
      <c r="D16" s="143">
        <v>20091200006</v>
      </c>
      <c r="E16" s="143" t="s">
        <v>505</v>
      </c>
      <c r="F16" s="138">
        <v>3104</v>
      </c>
      <c r="G16" s="138">
        <f t="shared" si="0"/>
        <v>3104</v>
      </c>
      <c r="H16" s="138">
        <f>B16</f>
        <v>665</v>
      </c>
    </row>
    <row r="17" spans="1:8">
      <c r="A17" s="137" t="s">
        <v>1938</v>
      </c>
      <c r="B17" s="138">
        <v>340</v>
      </c>
      <c r="C17" s="139"/>
      <c r="D17" s="139">
        <v>20180200004</v>
      </c>
      <c r="E17" s="139" t="s">
        <v>514</v>
      </c>
      <c r="F17" s="138">
        <v>2088</v>
      </c>
      <c r="G17" s="138">
        <f t="shared" si="0"/>
        <v>2088</v>
      </c>
      <c r="H17" s="138">
        <f>B17</f>
        <v>340</v>
      </c>
    </row>
    <row r="18" spans="1:8">
      <c r="A18" s="147" t="s">
        <v>1937</v>
      </c>
      <c r="B18" s="148">
        <v>1760</v>
      </c>
      <c r="C18" s="149"/>
      <c r="D18" s="149">
        <v>20201200034</v>
      </c>
      <c r="E18" s="149" t="s">
        <v>519</v>
      </c>
      <c r="F18" s="148">
        <v>14</v>
      </c>
      <c r="G18" s="148">
        <f t="shared" si="0"/>
        <v>14</v>
      </c>
      <c r="H18" s="148">
        <f>$B$18*G18/($G$18+$G$19)</f>
        <v>2.2743215802104486</v>
      </c>
    </row>
    <row r="19" spans="1:8">
      <c r="A19" s="147"/>
      <c r="B19" s="148"/>
      <c r="C19" s="149"/>
      <c r="D19" s="149">
        <v>20040100009</v>
      </c>
      <c r="E19" s="149" t="s">
        <v>489</v>
      </c>
      <c r="F19" s="148">
        <v>10820</v>
      </c>
      <c r="G19" s="148">
        <f t="shared" si="0"/>
        <v>10820</v>
      </c>
      <c r="H19" s="148">
        <f>$B$18*G19/($G$18+$G$19)</f>
        <v>1757.7256784197896</v>
      </c>
    </row>
    <row r="20" spans="1:8">
      <c r="A20" s="137" t="s">
        <v>302</v>
      </c>
      <c r="B20" s="138">
        <v>565</v>
      </c>
      <c r="C20" s="139"/>
      <c r="D20" s="139">
        <v>20111001044</v>
      </c>
      <c r="E20" s="139" t="s">
        <v>513</v>
      </c>
      <c r="F20" s="138">
        <v>3164</v>
      </c>
      <c r="G20" s="138">
        <f t="shared" si="0"/>
        <v>3164</v>
      </c>
      <c r="H20" s="138">
        <f>B20</f>
        <v>565</v>
      </c>
    </row>
    <row r="21" spans="1:8">
      <c r="A21" s="150" t="s">
        <v>2187</v>
      </c>
      <c r="B21" s="151">
        <v>625</v>
      </c>
      <c r="C21" s="152"/>
      <c r="D21" s="152">
        <v>20231100020</v>
      </c>
      <c r="E21" s="152" t="s">
        <v>524</v>
      </c>
      <c r="F21" s="151">
        <v>447</v>
      </c>
      <c r="G21" s="151">
        <f t="shared" si="0"/>
        <v>447</v>
      </c>
      <c r="H21" s="151">
        <f>$B$21*G21/($G$21+$G$22+$G$23)</f>
        <v>415.73660714285717</v>
      </c>
    </row>
    <row r="22" spans="1:8">
      <c r="A22" s="150"/>
      <c r="B22" s="151"/>
      <c r="C22" s="152"/>
      <c r="D22" s="152">
        <v>20040500003</v>
      </c>
      <c r="E22" s="152" t="s">
        <v>491</v>
      </c>
      <c r="F22" s="151">
        <v>5</v>
      </c>
      <c r="G22" s="151">
        <f>F22*5</f>
        <v>25</v>
      </c>
      <c r="H22" s="151">
        <f>$B$21*G22/($G$21+$G$22+$G$23)</f>
        <v>23.251488095238095</v>
      </c>
    </row>
    <row r="23" spans="1:8">
      <c r="A23" s="152"/>
      <c r="B23" s="151"/>
      <c r="C23" s="152"/>
      <c r="D23" s="152">
        <v>20061000003</v>
      </c>
      <c r="E23" s="152" t="s">
        <v>495</v>
      </c>
      <c r="F23" s="151">
        <v>20</v>
      </c>
      <c r="G23" s="151">
        <f>F23*10</f>
        <v>200</v>
      </c>
      <c r="H23" s="151">
        <f>$B$21*G23/($G$21+$G$22+$G$23)</f>
        <v>186.01190476190476</v>
      </c>
    </row>
    <row r="24" spans="1:8">
      <c r="A24" s="135"/>
      <c r="B24" s="135"/>
      <c r="C24" s="135"/>
      <c r="D24" s="135"/>
      <c r="E24" s="135"/>
      <c r="F24" s="135"/>
      <c r="G24" s="135"/>
      <c r="H24" s="153">
        <f>SUM(H4:H23)</f>
        <v>7745</v>
      </c>
    </row>
    <row r="25" spans="1:8">
      <c r="A25" s="135"/>
      <c r="B25" s="135"/>
      <c r="C25" s="135"/>
      <c r="D25" s="135"/>
      <c r="E25" s="135"/>
      <c r="F25" s="135"/>
      <c r="G25" s="135"/>
      <c r="H25" s="135"/>
    </row>
    <row r="26" spans="1:8">
      <c r="A26" s="135"/>
      <c r="B26" s="135"/>
      <c r="C26" s="135"/>
      <c r="D26" s="135"/>
      <c r="E26" s="135"/>
      <c r="F26" s="135"/>
      <c r="G26" s="135"/>
      <c r="H26" s="135"/>
    </row>
    <row r="27" spans="1:8">
      <c r="A27" s="135"/>
      <c r="B27" s="135"/>
      <c r="C27" s="135"/>
      <c r="D27" s="135"/>
      <c r="E27" s="135"/>
      <c r="F27" s="135"/>
      <c r="G27" s="135"/>
      <c r="H27" s="135"/>
    </row>
    <row r="28" spans="1:8">
      <c r="A28" s="135"/>
      <c r="B28" s="135"/>
      <c r="C28" s="135"/>
      <c r="D28" s="135"/>
      <c r="E28" s="135"/>
      <c r="F28" s="135"/>
      <c r="G28" s="135"/>
      <c r="H28" s="135"/>
    </row>
    <row r="29" spans="1:8">
      <c r="A29" s="135"/>
      <c r="B29" s="135"/>
      <c r="C29" s="135"/>
      <c r="D29" s="135"/>
      <c r="E29" s="135"/>
      <c r="F29" s="135"/>
      <c r="G29" s="135"/>
      <c r="H29" s="135"/>
    </row>
    <row r="30" spans="1:8">
      <c r="A30" s="135"/>
      <c r="B30" s="135"/>
      <c r="C30" s="135"/>
      <c r="D30" s="135"/>
      <c r="E30" s="135"/>
      <c r="F30" s="135"/>
      <c r="G30" s="135"/>
      <c r="H30" s="135"/>
    </row>
    <row r="31" spans="1:8">
      <c r="A31" s="135"/>
      <c r="B31" s="135"/>
      <c r="C31" s="135"/>
      <c r="D31" s="135"/>
      <c r="E31" s="135"/>
      <c r="F31" s="135"/>
      <c r="G31" s="135"/>
      <c r="H31" s="135"/>
    </row>
    <row r="32" spans="1:8">
      <c r="A32" s="135"/>
      <c r="B32" s="135"/>
      <c r="C32" s="135"/>
      <c r="D32" s="135"/>
      <c r="E32" s="135"/>
      <c r="F32" s="135"/>
      <c r="G32" s="135"/>
      <c r="H32" s="135"/>
    </row>
    <row r="33" spans="1:8">
      <c r="A33" s="135"/>
      <c r="B33" s="135"/>
      <c r="C33" s="135"/>
      <c r="D33" s="135"/>
      <c r="E33" s="135"/>
      <c r="F33" s="135"/>
      <c r="G33" s="135"/>
      <c r="H33" s="135"/>
    </row>
    <row r="34" spans="1:8">
      <c r="A34" s="135"/>
      <c r="B34" s="135"/>
      <c r="C34" s="135"/>
      <c r="D34" s="135"/>
      <c r="E34" s="135"/>
      <c r="F34" s="135"/>
      <c r="G34" s="135"/>
      <c r="H34" s="135"/>
    </row>
    <row r="35" spans="1:8">
      <c r="A35" s="135"/>
      <c r="B35" s="135"/>
      <c r="C35" s="135"/>
      <c r="D35" s="135"/>
      <c r="E35" s="135"/>
      <c r="F35" s="135"/>
      <c r="G35" s="135"/>
      <c r="H35" s="135"/>
    </row>
    <row r="36" spans="1:8">
      <c r="A36" s="135"/>
      <c r="B36" s="135"/>
      <c r="C36" s="135"/>
      <c r="D36" s="135"/>
      <c r="E36" s="135"/>
      <c r="F36" s="135"/>
      <c r="G36" s="135"/>
      <c r="H36" s="135"/>
    </row>
    <row r="37" spans="1:8">
      <c r="A37" s="135"/>
      <c r="B37" s="135"/>
      <c r="C37" s="135"/>
      <c r="D37" s="135"/>
      <c r="E37" s="135"/>
      <c r="F37" s="135"/>
      <c r="G37" s="135"/>
      <c r="H37" s="135"/>
    </row>
    <row r="38" spans="1:8">
      <c r="A38" s="135"/>
      <c r="B38" s="135"/>
      <c r="C38" s="135"/>
      <c r="D38" s="135"/>
      <c r="E38" s="135"/>
      <c r="F38" s="135"/>
      <c r="G38" s="135"/>
      <c r="H38" s="135"/>
    </row>
    <row r="39" spans="1:8">
      <c r="A39" s="135"/>
      <c r="B39" s="135"/>
      <c r="C39" s="135"/>
      <c r="D39" s="135"/>
      <c r="E39" s="135"/>
      <c r="F39" s="135"/>
      <c r="G39" s="135"/>
      <c r="H39" s="135"/>
    </row>
    <row r="40" spans="1:8">
      <c r="A40" s="135"/>
      <c r="B40" s="135"/>
      <c r="C40" s="135"/>
      <c r="D40" s="135"/>
      <c r="E40" s="135"/>
      <c r="F40" s="135"/>
      <c r="G40" s="135"/>
      <c r="H40" s="135"/>
    </row>
    <row r="41" spans="1:8">
      <c r="A41" s="135"/>
      <c r="B41" s="135"/>
      <c r="C41" s="135"/>
      <c r="D41" s="135"/>
      <c r="E41" s="135"/>
      <c r="F41" s="135"/>
      <c r="G41" s="135"/>
      <c r="H41" s="135"/>
    </row>
    <row r="42" spans="1:8">
      <c r="A42" s="135"/>
      <c r="B42" s="135"/>
      <c r="C42" s="135"/>
      <c r="D42" s="135"/>
      <c r="E42" s="135"/>
      <c r="F42" s="135"/>
      <c r="G42" s="135"/>
      <c r="H42" s="135"/>
    </row>
    <row r="43" spans="1:8">
      <c r="A43" s="135"/>
      <c r="B43" s="135"/>
      <c r="C43" s="135"/>
      <c r="D43" s="135"/>
      <c r="E43" s="135"/>
      <c r="F43" s="135"/>
      <c r="G43" s="135"/>
      <c r="H43" s="135"/>
    </row>
    <row r="44" spans="1:8">
      <c r="A44" s="135"/>
      <c r="B44" s="135"/>
      <c r="C44" s="135"/>
      <c r="D44" s="135"/>
      <c r="E44" s="135"/>
      <c r="F44" s="135"/>
      <c r="G44" s="135"/>
      <c r="H44" s="135"/>
    </row>
    <row r="45" spans="1:8">
      <c r="A45" s="135"/>
      <c r="B45" s="135"/>
      <c r="C45" s="135"/>
      <c r="D45" s="135"/>
      <c r="E45" s="135"/>
      <c r="F45" s="135"/>
      <c r="G45" s="135"/>
      <c r="H45" s="135"/>
    </row>
    <row r="46" spans="1:8">
      <c r="A46" s="135"/>
      <c r="B46" s="135"/>
      <c r="C46" s="135"/>
      <c r="D46" s="135"/>
      <c r="E46" s="135"/>
      <c r="F46" s="135"/>
      <c r="G46" s="135"/>
      <c r="H46" s="135"/>
    </row>
  </sheetData>
  <phoneticPr fontId="7"/>
  <pageMargins left="0.23622047244094491" right="0.15748031496062992" top="1.1023622047244095" bottom="0.15748031496062992" header="0.6692913385826772" footer="0.15748031496062992"/>
  <pageSetup paperSize="9" orientation="landscape" r:id="rId1"/>
  <headerFooter alignWithMargins="0">
    <oddFooter>&amp;R&amp;20&amp;A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B8B9-5A9B-48B6-9A5F-A4ADD641D69D}">
  <sheetPr>
    <pageSetUpPr fitToPage="1"/>
  </sheetPr>
  <dimension ref="A1:I567"/>
  <sheetViews>
    <sheetView showGridLines="0" workbookViewId="0">
      <selection activeCell="E107" sqref="E107"/>
    </sheetView>
  </sheetViews>
  <sheetFormatPr defaultRowHeight="13"/>
  <cols>
    <col min="1" max="1" width="4.453125" bestFit="1" customWidth="1"/>
    <col min="2" max="2" width="15" bestFit="1" customWidth="1"/>
    <col min="3" max="3" width="36" bestFit="1" customWidth="1"/>
    <col min="4" max="4" width="17.453125" style="87" bestFit="1" customWidth="1"/>
    <col min="5" max="5" width="10.26953125" bestFit="1" customWidth="1"/>
    <col min="6" max="6" width="7.90625" bestFit="1" customWidth="1"/>
    <col min="7" max="7" width="12.7265625" bestFit="1" customWidth="1"/>
    <col min="8" max="8" width="10.26953125" bestFit="1" customWidth="1"/>
  </cols>
  <sheetData>
    <row r="1" spans="1:6" ht="13.5" thickBot="1">
      <c r="A1" s="154" t="s">
        <v>2188</v>
      </c>
      <c r="B1" s="154" t="s">
        <v>2189</v>
      </c>
      <c r="C1" s="154" t="s">
        <v>2190</v>
      </c>
      <c r="D1" s="155" t="s">
        <v>2191</v>
      </c>
      <c r="E1" s="154" t="s">
        <v>2192</v>
      </c>
      <c r="F1" s="154" t="s">
        <v>2193</v>
      </c>
    </row>
    <row r="2" spans="1:6" ht="13.5" thickBot="1">
      <c r="A2" s="156">
        <v>126</v>
      </c>
      <c r="B2" s="157" t="s">
        <v>2194</v>
      </c>
      <c r="C2" s="157" t="s">
        <v>68</v>
      </c>
      <c r="D2" s="156">
        <v>142.5</v>
      </c>
      <c r="E2" s="157" t="s">
        <v>2195</v>
      </c>
      <c r="F2" s="157" t="s">
        <v>2196</v>
      </c>
    </row>
    <row r="3" spans="1:6" ht="13.5" thickBot="1">
      <c r="A3" s="156">
        <v>127</v>
      </c>
      <c r="B3" s="157" t="s">
        <v>2197</v>
      </c>
      <c r="C3" s="157" t="s">
        <v>77</v>
      </c>
      <c r="D3" s="156">
        <v>875.9</v>
      </c>
      <c r="E3" s="157" t="s">
        <v>2195</v>
      </c>
      <c r="F3" s="157" t="s">
        <v>2196</v>
      </c>
    </row>
    <row r="4" spans="1:6" ht="13.5" thickBot="1">
      <c r="A4" s="156">
        <v>128</v>
      </c>
      <c r="B4" s="157" t="s">
        <v>2198</v>
      </c>
      <c r="C4" s="157" t="s">
        <v>52</v>
      </c>
      <c r="D4" s="156">
        <v>239.1</v>
      </c>
      <c r="E4" s="157" t="s">
        <v>2195</v>
      </c>
      <c r="F4" s="157" t="s">
        <v>2196</v>
      </c>
    </row>
    <row r="5" spans="1:6" ht="13.5" thickBot="1">
      <c r="A5" s="156">
        <v>129</v>
      </c>
      <c r="B5" s="157" t="s">
        <v>2199</v>
      </c>
      <c r="C5" s="157" t="s">
        <v>916</v>
      </c>
      <c r="D5" s="156">
        <v>24.2</v>
      </c>
      <c r="E5" s="157" t="s">
        <v>2195</v>
      </c>
      <c r="F5" s="157" t="s">
        <v>2196</v>
      </c>
    </row>
    <row r="6" spans="1:6" ht="13.5" thickBot="1">
      <c r="A6" s="156">
        <v>130</v>
      </c>
      <c r="B6" s="157" t="s">
        <v>2200</v>
      </c>
      <c r="C6" s="157" t="s">
        <v>63</v>
      </c>
      <c r="D6" s="156">
        <v>502.5</v>
      </c>
      <c r="E6" s="157" t="s">
        <v>2195</v>
      </c>
      <c r="F6" s="157" t="s">
        <v>2196</v>
      </c>
    </row>
    <row r="7" spans="1:6" ht="13.5" thickBot="1">
      <c r="A7" s="156">
        <v>131</v>
      </c>
      <c r="B7" s="157" t="s">
        <v>2201</v>
      </c>
      <c r="C7" s="157" t="s">
        <v>72</v>
      </c>
      <c r="D7" s="156">
        <v>982.4</v>
      </c>
      <c r="E7" s="157" t="s">
        <v>2195</v>
      </c>
      <c r="F7" s="157" t="s">
        <v>2196</v>
      </c>
    </row>
    <row r="8" spans="1:6" ht="13.5" thickBot="1">
      <c r="A8" s="156">
        <v>132</v>
      </c>
      <c r="B8" s="157" t="s">
        <v>2202</v>
      </c>
      <c r="C8" s="157" t="s">
        <v>79</v>
      </c>
      <c r="D8" s="156">
        <v>1018.7</v>
      </c>
      <c r="E8" s="157" t="s">
        <v>2195</v>
      </c>
      <c r="F8" s="157" t="s">
        <v>2196</v>
      </c>
    </row>
    <row r="9" spans="1:6" ht="13.5" thickBot="1">
      <c r="A9" s="156">
        <v>133</v>
      </c>
      <c r="B9" s="157" t="s">
        <v>2203</v>
      </c>
      <c r="C9" s="157" t="s">
        <v>61</v>
      </c>
      <c r="D9" s="156">
        <v>1836.8</v>
      </c>
      <c r="E9" s="157" t="s">
        <v>2195</v>
      </c>
      <c r="F9" s="157" t="s">
        <v>2196</v>
      </c>
    </row>
    <row r="10" spans="1:6" ht="13.5" thickBot="1">
      <c r="A10" s="156">
        <v>134</v>
      </c>
      <c r="B10" s="157" t="s">
        <v>2204</v>
      </c>
      <c r="C10" s="157" t="s">
        <v>90</v>
      </c>
      <c r="D10" s="156">
        <v>79.5</v>
      </c>
      <c r="E10" s="157" t="s">
        <v>2195</v>
      </c>
      <c r="F10" s="157" t="s">
        <v>2196</v>
      </c>
    </row>
    <row r="11" spans="1:6" ht="13.5" thickBot="1">
      <c r="A11" s="156">
        <v>135</v>
      </c>
      <c r="B11" s="157" t="s">
        <v>2205</v>
      </c>
      <c r="C11" s="157" t="s">
        <v>87</v>
      </c>
      <c r="D11" s="156">
        <v>781.2</v>
      </c>
      <c r="E11" s="157" t="s">
        <v>2195</v>
      </c>
      <c r="F11" s="157" t="s">
        <v>2196</v>
      </c>
    </row>
    <row r="12" spans="1:6" ht="13.5" thickBot="1">
      <c r="A12" s="156">
        <v>136</v>
      </c>
      <c r="B12" s="157" t="s">
        <v>2206</v>
      </c>
      <c r="C12" s="157" t="s">
        <v>917</v>
      </c>
      <c r="D12" s="156">
        <v>17.7</v>
      </c>
      <c r="E12" s="157" t="s">
        <v>2195</v>
      </c>
      <c r="F12" s="157" t="s">
        <v>2196</v>
      </c>
    </row>
    <row r="13" spans="1:6" ht="13.5" thickBot="1">
      <c r="A13" s="156">
        <v>137</v>
      </c>
      <c r="B13" s="157" t="s">
        <v>2207</v>
      </c>
      <c r="C13" s="157" t="s">
        <v>45</v>
      </c>
      <c r="D13" s="156">
        <v>7035.3</v>
      </c>
      <c r="E13" s="157" t="s">
        <v>2195</v>
      </c>
      <c r="F13" s="157" t="s">
        <v>2196</v>
      </c>
    </row>
    <row r="14" spans="1:6" ht="13.5" thickBot="1">
      <c r="A14" s="156">
        <v>138</v>
      </c>
      <c r="B14" s="157" t="s">
        <v>2208</v>
      </c>
      <c r="C14" s="157" t="s">
        <v>57</v>
      </c>
      <c r="D14" s="156">
        <v>44936.7</v>
      </c>
      <c r="E14" s="157" t="s">
        <v>2195</v>
      </c>
      <c r="F14" s="157" t="s">
        <v>2196</v>
      </c>
    </row>
    <row r="15" spans="1:6" ht="13.5" thickBot="1">
      <c r="A15" s="156">
        <v>139</v>
      </c>
      <c r="B15" s="157" t="s">
        <v>2209</v>
      </c>
      <c r="C15" s="157" t="s">
        <v>48</v>
      </c>
      <c r="D15" s="156">
        <v>482.1</v>
      </c>
      <c r="E15" s="157" t="s">
        <v>2195</v>
      </c>
      <c r="F15" s="157" t="s">
        <v>2196</v>
      </c>
    </row>
    <row r="16" spans="1:6" ht="13.5" thickBot="1">
      <c r="A16" s="156">
        <v>140</v>
      </c>
      <c r="B16" s="157" t="s">
        <v>2210</v>
      </c>
      <c r="C16" s="157" t="s">
        <v>2211</v>
      </c>
      <c r="D16" s="156">
        <v>33</v>
      </c>
      <c r="E16" s="157" t="s">
        <v>2195</v>
      </c>
      <c r="F16" s="157" t="s">
        <v>2196</v>
      </c>
    </row>
    <row r="17" spans="1:6" ht="13.5" thickBot="1">
      <c r="A17" s="156">
        <v>141</v>
      </c>
      <c r="B17" s="157" t="s">
        <v>2212</v>
      </c>
      <c r="C17" s="157" t="s">
        <v>121</v>
      </c>
      <c r="D17" s="156">
        <v>144.9</v>
      </c>
      <c r="E17" s="157" t="s">
        <v>2195</v>
      </c>
      <c r="F17" s="157" t="s">
        <v>2196</v>
      </c>
    </row>
    <row r="18" spans="1:6" ht="13.5" thickBot="1">
      <c r="A18" s="156">
        <v>142</v>
      </c>
      <c r="B18" s="157" t="s">
        <v>2213</v>
      </c>
      <c r="C18" s="157" t="s">
        <v>302</v>
      </c>
      <c r="D18" s="156">
        <v>3441.6</v>
      </c>
      <c r="E18" s="157" t="s">
        <v>2195</v>
      </c>
      <c r="F18" s="157" t="s">
        <v>2196</v>
      </c>
    </row>
    <row r="19" spans="1:6" ht="13.5" thickBot="1">
      <c r="A19" s="156">
        <v>143</v>
      </c>
      <c r="B19" s="157" t="s">
        <v>2214</v>
      </c>
      <c r="C19" s="157" t="s">
        <v>81</v>
      </c>
      <c r="D19" s="156">
        <v>1225.5</v>
      </c>
      <c r="E19" s="157" t="s">
        <v>2195</v>
      </c>
      <c r="F19" s="157" t="s">
        <v>2196</v>
      </c>
    </row>
    <row r="20" spans="1:6" ht="13.5" thickBot="1">
      <c r="A20" s="156">
        <v>144</v>
      </c>
      <c r="B20" s="157" t="s">
        <v>2215</v>
      </c>
      <c r="C20" s="157" t="s">
        <v>93</v>
      </c>
      <c r="D20" s="156">
        <v>3065.2</v>
      </c>
      <c r="E20" s="157" t="s">
        <v>2195</v>
      </c>
      <c r="F20" s="157" t="s">
        <v>2196</v>
      </c>
    </row>
    <row r="21" spans="1:6" ht="13.5" thickBot="1">
      <c r="A21" s="156">
        <v>145</v>
      </c>
      <c r="B21" s="157" t="s">
        <v>2216</v>
      </c>
      <c r="C21" s="157" t="s">
        <v>59</v>
      </c>
      <c r="D21" s="156">
        <v>397</v>
      </c>
      <c r="E21" s="157" t="s">
        <v>2195</v>
      </c>
      <c r="F21" s="157" t="s">
        <v>2196</v>
      </c>
    </row>
    <row r="22" spans="1:6" ht="13.5" thickBot="1">
      <c r="A22" s="156">
        <v>146</v>
      </c>
      <c r="B22" s="157" t="s">
        <v>2217</v>
      </c>
      <c r="C22" s="157" t="s">
        <v>919</v>
      </c>
      <c r="D22" s="156">
        <v>5.0999999999999996</v>
      </c>
      <c r="E22" s="157" t="s">
        <v>2195</v>
      </c>
      <c r="F22" s="157" t="s">
        <v>2196</v>
      </c>
    </row>
    <row r="23" spans="1:6" ht="13.5" thickBot="1">
      <c r="A23" s="156">
        <v>147</v>
      </c>
      <c r="B23" s="157" t="s">
        <v>2218</v>
      </c>
      <c r="C23" s="157" t="s">
        <v>920</v>
      </c>
      <c r="D23" s="156">
        <v>21.8</v>
      </c>
      <c r="E23" s="157" t="s">
        <v>2195</v>
      </c>
      <c r="F23" s="157" t="s">
        <v>2196</v>
      </c>
    </row>
    <row r="24" spans="1:6" ht="13.5" thickBot="1">
      <c r="A24" s="156">
        <v>148</v>
      </c>
      <c r="B24" s="157" t="s">
        <v>2219</v>
      </c>
      <c r="C24" s="157" t="s">
        <v>50</v>
      </c>
      <c r="D24" s="156">
        <v>108.3</v>
      </c>
      <c r="E24" s="157" t="s">
        <v>2195</v>
      </c>
      <c r="F24" s="157" t="s">
        <v>2196</v>
      </c>
    </row>
    <row r="25" spans="1:6" ht="13.5" thickBot="1">
      <c r="A25" s="156">
        <v>149</v>
      </c>
      <c r="B25" s="157" t="s">
        <v>2220</v>
      </c>
      <c r="C25" s="157" t="s">
        <v>1933</v>
      </c>
      <c r="D25" s="156">
        <v>32.700000000000003</v>
      </c>
      <c r="E25" s="157" t="s">
        <v>2195</v>
      </c>
      <c r="F25" s="157" t="s">
        <v>2196</v>
      </c>
    </row>
    <row r="26" spans="1:6" ht="13.5" thickBot="1">
      <c r="A26" s="156">
        <v>157</v>
      </c>
      <c r="B26" s="157" t="s">
        <v>2221</v>
      </c>
      <c r="C26" s="157" t="s">
        <v>2222</v>
      </c>
      <c r="D26" s="156">
        <v>206</v>
      </c>
      <c r="E26" s="157" t="s">
        <v>2195</v>
      </c>
      <c r="F26" s="157" t="s">
        <v>2196</v>
      </c>
    </row>
    <row r="27" spans="1:6" ht="13.5" thickBot="1">
      <c r="A27" s="156">
        <v>164</v>
      </c>
      <c r="B27" s="157" t="s">
        <v>2223</v>
      </c>
      <c r="C27" s="157" t="s">
        <v>314</v>
      </c>
      <c r="D27" s="156">
        <v>2042.7</v>
      </c>
      <c r="E27" s="157" t="s">
        <v>2195</v>
      </c>
      <c r="F27" s="157" t="s">
        <v>2196</v>
      </c>
    </row>
    <row r="28" spans="1:6" ht="13.5" thickBot="1">
      <c r="A28" s="156">
        <v>211</v>
      </c>
      <c r="B28" s="157" t="s">
        <v>2224</v>
      </c>
      <c r="C28" s="157" t="s">
        <v>149</v>
      </c>
      <c r="D28" s="156">
        <v>5328.8</v>
      </c>
      <c r="E28" s="157" t="s">
        <v>2195</v>
      </c>
      <c r="F28" s="157" t="s">
        <v>2196</v>
      </c>
    </row>
    <row r="29" spans="1:6" ht="13.5" thickBot="1">
      <c r="A29" s="156">
        <v>236</v>
      </c>
      <c r="B29" s="157" t="s">
        <v>2225</v>
      </c>
      <c r="C29" s="157" t="s">
        <v>155</v>
      </c>
      <c r="D29" s="156">
        <v>14734.8</v>
      </c>
      <c r="E29" s="157" t="s">
        <v>2195</v>
      </c>
      <c r="F29" s="157" t="s">
        <v>2196</v>
      </c>
    </row>
    <row r="30" spans="1:6" ht="13.5" thickBot="1">
      <c r="A30" s="156">
        <v>245</v>
      </c>
      <c r="B30" s="157" t="s">
        <v>2226</v>
      </c>
      <c r="C30" s="157" t="s">
        <v>170</v>
      </c>
      <c r="D30" s="156">
        <v>21904.400000000001</v>
      </c>
      <c r="E30" s="157" t="s">
        <v>2195</v>
      </c>
      <c r="F30" s="157" t="s">
        <v>2196</v>
      </c>
    </row>
    <row r="31" spans="1:6" ht="13.5" thickBot="1">
      <c r="A31" s="156">
        <v>347</v>
      </c>
      <c r="B31" s="157" t="s">
        <v>2227</v>
      </c>
      <c r="C31" s="157" t="s">
        <v>461</v>
      </c>
      <c r="D31" s="156">
        <v>707.5</v>
      </c>
      <c r="E31" s="157" t="s">
        <v>2195</v>
      </c>
      <c r="F31" s="157" t="s">
        <v>2196</v>
      </c>
    </row>
    <row r="32" spans="1:6" ht="13.5" thickBot="1">
      <c r="A32" s="156">
        <v>355</v>
      </c>
      <c r="B32" s="157" t="s">
        <v>2228</v>
      </c>
      <c r="C32" s="157" t="s">
        <v>921</v>
      </c>
      <c r="D32" s="156">
        <v>925.1</v>
      </c>
      <c r="E32" s="157" t="s">
        <v>2195</v>
      </c>
      <c r="F32" s="157" t="s">
        <v>2196</v>
      </c>
    </row>
    <row r="33" spans="1:9" ht="13.5" thickBot="1">
      <c r="A33" s="156">
        <v>363</v>
      </c>
      <c r="B33" s="157" t="s">
        <v>2229</v>
      </c>
      <c r="C33" s="157" t="s">
        <v>1942</v>
      </c>
      <c r="D33" s="156">
        <v>131.30000000000001</v>
      </c>
      <c r="E33" s="157" t="s">
        <v>2195</v>
      </c>
      <c r="F33" s="157" t="s">
        <v>2196</v>
      </c>
    </row>
    <row r="34" spans="1:9" ht="13.5" thickBot="1">
      <c r="A34" s="156">
        <v>466</v>
      </c>
      <c r="B34" s="157" t="s">
        <v>2230</v>
      </c>
      <c r="C34" s="157" t="s">
        <v>922</v>
      </c>
      <c r="D34" s="156">
        <v>32.299999999999997</v>
      </c>
      <c r="E34" s="157" t="s">
        <v>2195</v>
      </c>
      <c r="F34" s="157" t="s">
        <v>2196</v>
      </c>
    </row>
    <row r="35" spans="1:9" ht="13.5" thickBot="1">
      <c r="A35" s="156">
        <v>477</v>
      </c>
      <c r="B35" s="157" t="s">
        <v>2231</v>
      </c>
      <c r="C35" s="157" t="s">
        <v>463</v>
      </c>
      <c r="D35" s="156">
        <v>10881.4</v>
      </c>
      <c r="E35" s="157" t="s">
        <v>2195</v>
      </c>
      <c r="F35" s="157" t="s">
        <v>2196</v>
      </c>
    </row>
    <row r="36" spans="1:9" ht="13.5" thickBot="1">
      <c r="A36" s="156">
        <v>556</v>
      </c>
      <c r="B36" s="157" t="s">
        <v>2232</v>
      </c>
      <c r="C36" s="157" t="s">
        <v>923</v>
      </c>
      <c r="D36" s="156">
        <v>302.3</v>
      </c>
      <c r="E36" s="157" t="s">
        <v>2195</v>
      </c>
      <c r="F36" s="157" t="s">
        <v>2196</v>
      </c>
    </row>
    <row r="37" spans="1:9" ht="13.5" thickBot="1">
      <c r="A37" s="156">
        <v>558</v>
      </c>
      <c r="B37" s="157" t="s">
        <v>2233</v>
      </c>
      <c r="C37" s="157" t="s">
        <v>1945</v>
      </c>
      <c r="D37" s="156">
        <v>208.1</v>
      </c>
      <c r="E37" s="157" t="s">
        <v>2195</v>
      </c>
      <c r="F37" s="157" t="s">
        <v>2196</v>
      </c>
    </row>
    <row r="38" spans="1:9" ht="13.5" thickBot="1">
      <c r="A38" s="158">
        <v>4</v>
      </c>
      <c r="B38" s="159" t="s">
        <v>2234</v>
      </c>
      <c r="C38" s="159" t="s">
        <v>892</v>
      </c>
      <c r="D38" s="160"/>
      <c r="E38" s="159" t="s">
        <v>2235</v>
      </c>
      <c r="F38" s="159" t="s">
        <v>2196</v>
      </c>
      <c r="G38" s="161">
        <v>20110801132</v>
      </c>
      <c r="H38" s="161">
        <v>0</v>
      </c>
      <c r="I38" s="162">
        <f>D38-H38</f>
        <v>0</v>
      </c>
    </row>
    <row r="39" spans="1:9" ht="13.5" thickBot="1">
      <c r="A39" s="158">
        <v>3</v>
      </c>
      <c r="B39" s="159" t="s">
        <v>2236</v>
      </c>
      <c r="C39" s="159" t="s">
        <v>891</v>
      </c>
      <c r="D39" s="160"/>
      <c r="E39" s="159" t="s">
        <v>2235</v>
      </c>
      <c r="F39" s="159" t="s">
        <v>2196</v>
      </c>
      <c r="G39" s="161">
        <v>20110801131</v>
      </c>
      <c r="H39" s="161">
        <v>0</v>
      </c>
      <c r="I39" s="162">
        <f t="shared" ref="I39:I102" si="0">D39-H39</f>
        <v>0</v>
      </c>
    </row>
    <row r="40" spans="1:9" ht="13.5" thickBot="1">
      <c r="A40" s="158">
        <v>174</v>
      </c>
      <c r="B40" s="159" t="s">
        <v>2237</v>
      </c>
      <c r="C40" s="159" t="s">
        <v>125</v>
      </c>
      <c r="D40" s="160"/>
      <c r="E40" s="159" t="s">
        <v>2235</v>
      </c>
      <c r="F40" s="159" t="s">
        <v>2196</v>
      </c>
      <c r="G40" s="161">
        <v>20130400028</v>
      </c>
      <c r="H40" s="161">
        <v>0</v>
      </c>
      <c r="I40" s="162">
        <f t="shared" si="0"/>
        <v>0</v>
      </c>
    </row>
    <row r="41" spans="1:9" ht="13.5" thickBot="1">
      <c r="A41" s="156">
        <v>44</v>
      </c>
      <c r="B41" s="157" t="s">
        <v>2238</v>
      </c>
      <c r="C41" s="157" t="s">
        <v>91</v>
      </c>
      <c r="D41" s="163">
        <v>4290</v>
      </c>
      <c r="E41" s="157" t="s">
        <v>2235</v>
      </c>
      <c r="F41" s="157" t="s">
        <v>2196</v>
      </c>
      <c r="G41">
        <v>20110801283</v>
      </c>
      <c r="H41" s="87">
        <v>4290</v>
      </c>
      <c r="I41" s="90">
        <f t="shared" si="0"/>
        <v>0</v>
      </c>
    </row>
    <row r="42" spans="1:9" ht="13.5" thickBot="1">
      <c r="A42" s="156">
        <v>28</v>
      </c>
      <c r="B42" s="157" t="s">
        <v>2239</v>
      </c>
      <c r="C42" s="157" t="s">
        <v>67</v>
      </c>
      <c r="D42" s="163">
        <v>9075</v>
      </c>
      <c r="E42" s="157" t="s">
        <v>2235</v>
      </c>
      <c r="F42" s="157" t="s">
        <v>2196</v>
      </c>
      <c r="G42">
        <v>20110801215</v>
      </c>
      <c r="H42" s="87">
        <v>9075</v>
      </c>
      <c r="I42" s="90">
        <f t="shared" si="0"/>
        <v>0</v>
      </c>
    </row>
    <row r="43" spans="1:9" ht="13.5" thickBot="1">
      <c r="A43" s="156">
        <v>38</v>
      </c>
      <c r="B43" s="157" t="s">
        <v>2240</v>
      </c>
      <c r="C43" s="157" t="s">
        <v>76</v>
      </c>
      <c r="D43" s="163">
        <v>117900</v>
      </c>
      <c r="E43" s="157" t="s">
        <v>2235</v>
      </c>
      <c r="F43" s="157" t="s">
        <v>2196</v>
      </c>
      <c r="G43">
        <v>20110801266</v>
      </c>
      <c r="H43" s="87">
        <v>89100</v>
      </c>
      <c r="I43" s="90">
        <f t="shared" si="0"/>
        <v>28800</v>
      </c>
    </row>
    <row r="44" spans="1:9" ht="13.5" thickBot="1">
      <c r="A44" s="156">
        <v>20</v>
      </c>
      <c r="B44" s="157" t="s">
        <v>2241</v>
      </c>
      <c r="C44" s="157" t="s">
        <v>51</v>
      </c>
      <c r="D44" s="163">
        <v>50700</v>
      </c>
      <c r="E44" s="157" t="s">
        <v>2235</v>
      </c>
      <c r="F44" s="157" t="s">
        <v>2196</v>
      </c>
      <c r="G44">
        <v>20110801161</v>
      </c>
      <c r="H44" s="87">
        <v>37700</v>
      </c>
      <c r="I44" s="90">
        <f t="shared" si="0"/>
        <v>13000</v>
      </c>
    </row>
    <row r="45" spans="1:9" ht="13.5" thickBot="1">
      <c r="A45" s="156">
        <v>557</v>
      </c>
      <c r="B45" s="157" t="s">
        <v>2242</v>
      </c>
      <c r="C45" s="157" t="s">
        <v>2243</v>
      </c>
      <c r="D45" s="163">
        <v>108903</v>
      </c>
      <c r="E45" s="157" t="s">
        <v>2235</v>
      </c>
      <c r="F45" s="157" t="s">
        <v>2196</v>
      </c>
      <c r="G45">
        <v>20240100055</v>
      </c>
      <c r="H45" s="87">
        <v>108500</v>
      </c>
      <c r="I45" s="90">
        <f t="shared" si="0"/>
        <v>403</v>
      </c>
    </row>
    <row r="46" spans="1:9" ht="13.5" thickBot="1">
      <c r="A46" s="156">
        <v>321</v>
      </c>
      <c r="B46" s="157" t="s">
        <v>2244</v>
      </c>
      <c r="C46" s="157" t="s">
        <v>167</v>
      </c>
      <c r="D46" s="163">
        <v>173000</v>
      </c>
      <c r="E46" s="157" t="s">
        <v>2235</v>
      </c>
      <c r="F46" s="157" t="s">
        <v>2196</v>
      </c>
      <c r="G46">
        <v>20200200008</v>
      </c>
      <c r="H46" s="87">
        <v>173000</v>
      </c>
      <c r="I46" s="90">
        <f t="shared" si="0"/>
        <v>0</v>
      </c>
    </row>
    <row r="47" spans="1:9" ht="13.5" thickBot="1">
      <c r="A47" s="156">
        <v>31</v>
      </c>
      <c r="B47" s="157" t="s">
        <v>2245</v>
      </c>
      <c r="C47" s="157" t="s">
        <v>71</v>
      </c>
      <c r="D47" s="163">
        <v>170340</v>
      </c>
      <c r="E47" s="157" t="s">
        <v>2235</v>
      </c>
      <c r="F47" s="157" t="s">
        <v>2196</v>
      </c>
      <c r="G47">
        <v>20110801221</v>
      </c>
      <c r="H47" s="87">
        <v>170400</v>
      </c>
      <c r="I47" s="90">
        <f t="shared" si="0"/>
        <v>-60</v>
      </c>
    </row>
    <row r="48" spans="1:9" ht="13.5" thickBot="1">
      <c r="A48" s="158">
        <v>9</v>
      </c>
      <c r="B48" s="159" t="s">
        <v>2246</v>
      </c>
      <c r="C48" s="159" t="s">
        <v>897</v>
      </c>
      <c r="D48" s="160"/>
      <c r="E48" s="159" t="s">
        <v>2235</v>
      </c>
      <c r="F48" s="159" t="s">
        <v>2196</v>
      </c>
      <c r="G48" s="161">
        <v>20110801139</v>
      </c>
      <c r="H48" s="161">
        <v>0</v>
      </c>
      <c r="I48" s="162">
        <f t="shared" si="0"/>
        <v>0</v>
      </c>
    </row>
    <row r="49" spans="1:9" ht="13.5" thickBot="1">
      <c r="A49" s="156">
        <v>39</v>
      </c>
      <c r="B49" s="157" t="s">
        <v>2247</v>
      </c>
      <c r="C49" s="157" t="s">
        <v>78</v>
      </c>
      <c r="D49" s="163">
        <v>134700</v>
      </c>
      <c r="E49" s="157" t="s">
        <v>2235</v>
      </c>
      <c r="F49" s="157" t="s">
        <v>2196</v>
      </c>
      <c r="G49">
        <v>20110801267</v>
      </c>
      <c r="H49" s="87">
        <v>138000</v>
      </c>
      <c r="I49" s="90">
        <f t="shared" si="0"/>
        <v>-3300</v>
      </c>
    </row>
    <row r="50" spans="1:9" ht="13.5" thickBot="1">
      <c r="A50" s="158">
        <v>5</v>
      </c>
      <c r="B50" s="159" t="s">
        <v>2248</v>
      </c>
      <c r="C50" s="159" t="s">
        <v>893</v>
      </c>
      <c r="D50" s="160"/>
      <c r="E50" s="159" t="s">
        <v>2235</v>
      </c>
      <c r="F50" s="159" t="s">
        <v>2196</v>
      </c>
      <c r="G50" s="161">
        <v>20110801133</v>
      </c>
      <c r="H50" s="161">
        <v>0</v>
      </c>
      <c r="I50" s="162">
        <f t="shared" si="0"/>
        <v>0</v>
      </c>
    </row>
    <row r="51" spans="1:9" ht="13.5" thickBot="1">
      <c r="A51" s="156">
        <v>25</v>
      </c>
      <c r="B51" s="157" t="s">
        <v>2249</v>
      </c>
      <c r="C51" s="157" t="s">
        <v>60</v>
      </c>
      <c r="D51" s="163">
        <v>26000</v>
      </c>
      <c r="E51" s="157" t="s">
        <v>2235</v>
      </c>
      <c r="F51" s="157" t="s">
        <v>2196</v>
      </c>
      <c r="G51">
        <v>20110801179</v>
      </c>
      <c r="H51" s="87">
        <v>26000</v>
      </c>
      <c r="I51" s="90">
        <f t="shared" si="0"/>
        <v>0</v>
      </c>
    </row>
    <row r="52" spans="1:9" ht="13.5" thickBot="1">
      <c r="A52" s="156">
        <v>43</v>
      </c>
      <c r="B52" s="157" t="s">
        <v>2250</v>
      </c>
      <c r="C52" s="157" t="s">
        <v>89</v>
      </c>
      <c r="D52" s="163">
        <v>1100</v>
      </c>
      <c r="E52" s="157" t="s">
        <v>2235</v>
      </c>
      <c r="F52" s="157" t="s">
        <v>2196</v>
      </c>
      <c r="G52">
        <v>20110801280</v>
      </c>
      <c r="H52" s="87">
        <v>1100</v>
      </c>
      <c r="I52" s="90">
        <f t="shared" si="0"/>
        <v>0</v>
      </c>
    </row>
    <row r="53" spans="1:9" ht="13.5" thickBot="1">
      <c r="A53" s="156">
        <v>237</v>
      </c>
      <c r="B53" s="157" t="s">
        <v>2251</v>
      </c>
      <c r="C53" s="157" t="s">
        <v>145</v>
      </c>
      <c r="D53" s="163">
        <v>16335404</v>
      </c>
      <c r="E53" s="157" t="s">
        <v>2235</v>
      </c>
      <c r="F53" s="157" t="s">
        <v>2196</v>
      </c>
      <c r="G53">
        <v>20170500057</v>
      </c>
      <c r="H53" s="87">
        <v>16351004</v>
      </c>
      <c r="I53" s="90">
        <f t="shared" si="0"/>
        <v>-15600</v>
      </c>
    </row>
    <row r="54" spans="1:9" ht="13.5" thickBot="1">
      <c r="A54" s="158">
        <v>255</v>
      </c>
      <c r="B54" s="159" t="s">
        <v>2252</v>
      </c>
      <c r="C54" s="159" t="s">
        <v>153</v>
      </c>
      <c r="D54" s="160"/>
      <c r="E54" s="159" t="s">
        <v>2235</v>
      </c>
      <c r="F54" s="159" t="s">
        <v>2196</v>
      </c>
      <c r="G54" s="161">
        <v>20180400027</v>
      </c>
      <c r="H54" s="161">
        <v>0</v>
      </c>
      <c r="I54" s="162">
        <f t="shared" si="0"/>
        <v>0</v>
      </c>
    </row>
    <row r="55" spans="1:9" ht="13.5" thickBot="1">
      <c r="A55" s="158">
        <v>267</v>
      </c>
      <c r="B55" s="159" t="s">
        <v>2253</v>
      </c>
      <c r="C55" s="159" t="s">
        <v>482</v>
      </c>
      <c r="D55" s="160"/>
      <c r="E55" s="159" t="s">
        <v>2235</v>
      </c>
      <c r="F55" s="159" t="s">
        <v>2196</v>
      </c>
      <c r="G55" s="161">
        <v>20181100054</v>
      </c>
      <c r="H55" s="161">
        <v>0</v>
      </c>
      <c r="I55" s="162">
        <f t="shared" si="0"/>
        <v>0</v>
      </c>
    </row>
    <row r="56" spans="1:9" ht="13.5" thickBot="1">
      <c r="A56" s="156">
        <v>22</v>
      </c>
      <c r="B56" s="157" t="s">
        <v>2254</v>
      </c>
      <c r="C56" s="157" t="s">
        <v>53</v>
      </c>
      <c r="D56" s="163">
        <v>32000</v>
      </c>
      <c r="E56" s="157" t="s">
        <v>2235</v>
      </c>
      <c r="F56" s="157" t="s">
        <v>2196</v>
      </c>
      <c r="G56">
        <v>20110801164</v>
      </c>
      <c r="H56" s="87">
        <v>32900</v>
      </c>
      <c r="I56" s="90">
        <f t="shared" si="0"/>
        <v>-900</v>
      </c>
    </row>
    <row r="57" spans="1:9" ht="13.5" thickBot="1">
      <c r="A57" s="158">
        <v>2</v>
      </c>
      <c r="B57" s="159" t="s">
        <v>2255</v>
      </c>
      <c r="C57" s="159" t="s">
        <v>890</v>
      </c>
      <c r="D57" s="160"/>
      <c r="E57" s="159" t="s">
        <v>2235</v>
      </c>
      <c r="F57" s="159" t="s">
        <v>2196</v>
      </c>
      <c r="G57" s="161">
        <v>20110801129</v>
      </c>
      <c r="H57" s="161">
        <v>0</v>
      </c>
      <c r="I57" s="162">
        <f t="shared" si="0"/>
        <v>0</v>
      </c>
    </row>
    <row r="58" spans="1:9" ht="13.5" thickBot="1">
      <c r="A58" s="156">
        <v>467</v>
      </c>
      <c r="B58" s="157" t="s">
        <v>2256</v>
      </c>
      <c r="C58" s="157" t="s">
        <v>189</v>
      </c>
      <c r="D58" s="163">
        <v>123825</v>
      </c>
      <c r="E58" s="157" t="s">
        <v>2235</v>
      </c>
      <c r="F58" s="157" t="s">
        <v>2196</v>
      </c>
      <c r="G58">
        <v>20230200038</v>
      </c>
      <c r="H58" s="87">
        <v>123825</v>
      </c>
      <c r="I58" s="90">
        <f t="shared" si="0"/>
        <v>0</v>
      </c>
    </row>
    <row r="59" spans="1:9" ht="13.5" thickBot="1">
      <c r="A59" s="156">
        <v>23</v>
      </c>
      <c r="B59" s="157" t="s">
        <v>2257</v>
      </c>
      <c r="C59" s="157" t="s">
        <v>58</v>
      </c>
      <c r="D59" s="163">
        <v>21900</v>
      </c>
      <c r="E59" s="157" t="s">
        <v>2235</v>
      </c>
      <c r="F59" s="157" t="s">
        <v>2196</v>
      </c>
      <c r="G59">
        <v>20110801169</v>
      </c>
      <c r="H59" s="87">
        <v>21900</v>
      </c>
      <c r="I59" s="90">
        <f t="shared" si="0"/>
        <v>0</v>
      </c>
    </row>
    <row r="60" spans="1:9" ht="13.5" thickBot="1">
      <c r="A60" s="158">
        <v>6</v>
      </c>
      <c r="B60" s="159" t="s">
        <v>2258</v>
      </c>
      <c r="C60" s="159" t="s">
        <v>894</v>
      </c>
      <c r="D60" s="160"/>
      <c r="E60" s="159" t="s">
        <v>2235</v>
      </c>
      <c r="F60" s="159" t="s">
        <v>2196</v>
      </c>
      <c r="G60" s="161">
        <v>20110801134</v>
      </c>
      <c r="H60" s="161">
        <v>0</v>
      </c>
      <c r="I60" s="162">
        <f t="shared" si="0"/>
        <v>0</v>
      </c>
    </row>
    <row r="61" spans="1:9" ht="13.5" thickBot="1">
      <c r="A61" s="158">
        <v>188</v>
      </c>
      <c r="B61" s="159" t="s">
        <v>2259</v>
      </c>
      <c r="C61" s="159" t="s">
        <v>2260</v>
      </c>
      <c r="D61" s="160"/>
      <c r="E61" s="159" t="s">
        <v>2235</v>
      </c>
      <c r="F61" s="159" t="s">
        <v>2196</v>
      </c>
      <c r="G61" s="161">
        <v>20140100069</v>
      </c>
      <c r="H61" s="161">
        <v>0</v>
      </c>
      <c r="I61" s="162">
        <f t="shared" si="0"/>
        <v>0</v>
      </c>
    </row>
    <row r="62" spans="1:9" ht="13.5" thickBot="1">
      <c r="A62" s="158">
        <v>32</v>
      </c>
      <c r="B62" s="159" t="s">
        <v>2261</v>
      </c>
      <c r="C62" s="159" t="s">
        <v>2262</v>
      </c>
      <c r="D62" s="160"/>
      <c r="E62" s="159" t="s">
        <v>2235</v>
      </c>
      <c r="F62" s="159" t="s">
        <v>2196</v>
      </c>
      <c r="G62" s="161">
        <v>20110801228</v>
      </c>
      <c r="H62" s="161">
        <v>0</v>
      </c>
      <c r="I62" s="162">
        <f t="shared" si="0"/>
        <v>0</v>
      </c>
    </row>
    <row r="63" spans="1:9" ht="13.5" thickBot="1">
      <c r="A63" s="156">
        <v>314</v>
      </c>
      <c r="B63" s="157" t="s">
        <v>2263</v>
      </c>
      <c r="C63" s="157" t="s">
        <v>163</v>
      </c>
      <c r="D63" s="163">
        <v>62650</v>
      </c>
      <c r="E63" s="157" t="s">
        <v>2235</v>
      </c>
      <c r="F63" s="157" t="s">
        <v>2196</v>
      </c>
      <c r="G63">
        <v>20191200066</v>
      </c>
      <c r="H63" s="87">
        <v>62650</v>
      </c>
      <c r="I63" s="90">
        <f t="shared" si="0"/>
        <v>0</v>
      </c>
    </row>
    <row r="64" spans="1:9" ht="13.5" thickBot="1">
      <c r="A64" s="158">
        <v>154</v>
      </c>
      <c r="B64" s="159" t="s">
        <v>2264</v>
      </c>
      <c r="C64" s="159" t="s">
        <v>2265</v>
      </c>
      <c r="D64" s="160"/>
      <c r="E64" s="159" t="s">
        <v>2235</v>
      </c>
      <c r="F64" s="159" t="s">
        <v>2196</v>
      </c>
      <c r="G64" s="161">
        <v>20111100086</v>
      </c>
      <c r="H64" s="161">
        <v>0</v>
      </c>
      <c r="I64" s="162">
        <f t="shared" si="0"/>
        <v>0</v>
      </c>
    </row>
    <row r="65" spans="1:9" ht="13.5" thickBot="1">
      <c r="A65" s="156">
        <v>160</v>
      </c>
      <c r="B65" s="157" t="s">
        <v>2266</v>
      </c>
      <c r="C65" s="157" t="s">
        <v>116</v>
      </c>
      <c r="D65" s="163">
        <v>1710</v>
      </c>
      <c r="E65" s="157" t="s">
        <v>2235</v>
      </c>
      <c r="F65" s="157" t="s">
        <v>2196</v>
      </c>
      <c r="G65">
        <v>20120300043</v>
      </c>
      <c r="H65" s="87">
        <v>1710</v>
      </c>
      <c r="I65" s="90">
        <f t="shared" si="0"/>
        <v>0</v>
      </c>
    </row>
    <row r="66" spans="1:9" ht="13.5" thickBot="1">
      <c r="A66" s="156">
        <v>34</v>
      </c>
      <c r="B66" s="157" t="s">
        <v>2267</v>
      </c>
      <c r="C66" s="157" t="s">
        <v>75</v>
      </c>
      <c r="D66" s="163">
        <v>26775</v>
      </c>
      <c r="E66" s="157" t="s">
        <v>2235</v>
      </c>
      <c r="F66" s="157" t="s">
        <v>2196</v>
      </c>
      <c r="G66">
        <v>20110801234</v>
      </c>
      <c r="H66" s="87">
        <v>26775</v>
      </c>
      <c r="I66" s="90">
        <f t="shared" si="0"/>
        <v>0</v>
      </c>
    </row>
    <row r="67" spans="1:9" ht="13.5" thickBot="1">
      <c r="A67" s="158">
        <v>33</v>
      </c>
      <c r="B67" s="159" t="s">
        <v>2268</v>
      </c>
      <c r="C67" s="159" t="s">
        <v>2269</v>
      </c>
      <c r="D67" s="160"/>
      <c r="E67" s="159" t="s">
        <v>2235</v>
      </c>
      <c r="F67" s="159" t="s">
        <v>2196</v>
      </c>
      <c r="G67" s="161">
        <v>20110801230</v>
      </c>
      <c r="H67" s="161">
        <v>0</v>
      </c>
      <c r="I67" s="162">
        <f t="shared" si="0"/>
        <v>0</v>
      </c>
    </row>
    <row r="68" spans="1:9" ht="13.5" thickBot="1">
      <c r="A68" s="158">
        <v>30</v>
      </c>
      <c r="B68" s="159" t="s">
        <v>2270</v>
      </c>
      <c r="C68" s="159" t="s">
        <v>70</v>
      </c>
      <c r="D68" s="160"/>
      <c r="E68" s="159" t="s">
        <v>2235</v>
      </c>
      <c r="F68" s="159" t="s">
        <v>2196</v>
      </c>
      <c r="G68" s="161">
        <v>20110801217</v>
      </c>
      <c r="H68" s="161">
        <v>0</v>
      </c>
      <c r="I68" s="162">
        <f t="shared" si="0"/>
        <v>0</v>
      </c>
    </row>
    <row r="69" spans="1:9" ht="13.5" thickBot="1">
      <c r="A69" s="158">
        <v>472</v>
      </c>
      <c r="B69" s="159" t="s">
        <v>2271</v>
      </c>
      <c r="C69" s="159" t="s">
        <v>2272</v>
      </c>
      <c r="D69" s="160"/>
      <c r="E69" s="159" t="s">
        <v>2235</v>
      </c>
      <c r="F69" s="159" t="s">
        <v>2196</v>
      </c>
      <c r="G69" s="161">
        <v>20230300039</v>
      </c>
      <c r="H69" s="161">
        <v>0</v>
      </c>
      <c r="I69" s="162">
        <f t="shared" si="0"/>
        <v>0</v>
      </c>
    </row>
    <row r="70" spans="1:9" ht="13.5" thickBot="1">
      <c r="A70" s="158">
        <v>377</v>
      </c>
      <c r="B70" s="159" t="s">
        <v>2273</v>
      </c>
      <c r="C70" s="159" t="s">
        <v>2274</v>
      </c>
      <c r="D70" s="160"/>
      <c r="E70" s="159" t="s">
        <v>2235</v>
      </c>
      <c r="F70" s="159" t="s">
        <v>2196</v>
      </c>
      <c r="G70" s="161">
        <v>20210700013</v>
      </c>
      <c r="H70" s="161">
        <v>0</v>
      </c>
      <c r="I70" s="162">
        <f t="shared" si="0"/>
        <v>0</v>
      </c>
    </row>
    <row r="71" spans="1:9" ht="13.5" thickBot="1">
      <c r="A71" s="158">
        <v>150</v>
      </c>
      <c r="B71" s="159" t="s">
        <v>2275</v>
      </c>
      <c r="C71" s="159" t="s">
        <v>110</v>
      </c>
      <c r="D71" s="160"/>
      <c r="E71" s="159" t="s">
        <v>2235</v>
      </c>
      <c r="F71" s="159" t="s">
        <v>2196</v>
      </c>
      <c r="G71" s="161">
        <v>20111000019</v>
      </c>
      <c r="H71" s="161">
        <v>0</v>
      </c>
      <c r="I71" s="162">
        <f t="shared" si="0"/>
        <v>0</v>
      </c>
    </row>
    <row r="72" spans="1:9" ht="13.5" thickBot="1">
      <c r="A72" s="156">
        <v>261</v>
      </c>
      <c r="B72" s="157" t="s">
        <v>2276</v>
      </c>
      <c r="C72" s="157" t="s">
        <v>158</v>
      </c>
      <c r="D72" s="163">
        <v>7965800</v>
      </c>
      <c r="E72" s="157" t="s">
        <v>2235</v>
      </c>
      <c r="F72" s="157" t="s">
        <v>2196</v>
      </c>
      <c r="G72">
        <v>20180700008</v>
      </c>
      <c r="H72" s="87">
        <v>7955200</v>
      </c>
      <c r="I72" s="90">
        <f t="shared" si="0"/>
        <v>10600</v>
      </c>
    </row>
    <row r="73" spans="1:9" ht="13.5" thickBot="1">
      <c r="A73" s="158">
        <v>257</v>
      </c>
      <c r="B73" s="159" t="s">
        <v>2277</v>
      </c>
      <c r="C73" s="159" t="s">
        <v>156</v>
      </c>
      <c r="D73" s="160"/>
      <c r="E73" s="159" t="s">
        <v>2235</v>
      </c>
      <c r="F73" s="159" t="s">
        <v>2196</v>
      </c>
      <c r="G73" s="161">
        <v>20180400029</v>
      </c>
      <c r="H73" s="161">
        <v>0</v>
      </c>
      <c r="I73" s="162">
        <f t="shared" si="0"/>
        <v>0</v>
      </c>
    </row>
    <row r="74" spans="1:9" ht="13.5" thickBot="1">
      <c r="A74" s="158">
        <v>391</v>
      </c>
      <c r="B74" s="159" t="s">
        <v>2278</v>
      </c>
      <c r="C74" s="159" t="s">
        <v>483</v>
      </c>
      <c r="D74" s="160"/>
      <c r="E74" s="159" t="s">
        <v>2235</v>
      </c>
      <c r="F74" s="159" t="s">
        <v>2196</v>
      </c>
      <c r="G74" s="161">
        <v>20211100018</v>
      </c>
      <c r="H74" s="161">
        <v>0</v>
      </c>
      <c r="I74" s="162">
        <f t="shared" si="0"/>
        <v>0</v>
      </c>
    </row>
    <row r="75" spans="1:9" ht="13.5" thickBot="1">
      <c r="A75" s="158">
        <v>170</v>
      </c>
      <c r="B75" s="159" t="s">
        <v>2279</v>
      </c>
      <c r="C75" s="159" t="s">
        <v>2280</v>
      </c>
      <c r="D75" s="160"/>
      <c r="E75" s="159" t="s">
        <v>2235</v>
      </c>
      <c r="F75" s="159" t="s">
        <v>2196</v>
      </c>
      <c r="G75" s="161">
        <v>20130100025</v>
      </c>
      <c r="H75" s="161">
        <v>0</v>
      </c>
      <c r="I75" s="162">
        <f t="shared" si="0"/>
        <v>0</v>
      </c>
    </row>
    <row r="76" spans="1:9" ht="13.5" thickBot="1">
      <c r="A76" s="156">
        <v>42</v>
      </c>
      <c r="B76" s="157" t="s">
        <v>2281</v>
      </c>
      <c r="C76" s="157" t="s">
        <v>86</v>
      </c>
      <c r="D76" s="163">
        <v>88800</v>
      </c>
      <c r="E76" s="157" t="s">
        <v>2235</v>
      </c>
      <c r="F76" s="157" t="s">
        <v>2196</v>
      </c>
      <c r="G76">
        <v>20110801274</v>
      </c>
      <c r="H76" s="87">
        <v>88800</v>
      </c>
      <c r="I76" s="90">
        <f t="shared" si="0"/>
        <v>0</v>
      </c>
    </row>
    <row r="77" spans="1:9" ht="13.5" thickBot="1">
      <c r="A77" s="156">
        <v>41</v>
      </c>
      <c r="B77" s="157" t="s">
        <v>2282</v>
      </c>
      <c r="C77" s="157" t="s">
        <v>85</v>
      </c>
      <c r="D77" s="163">
        <v>817880</v>
      </c>
      <c r="E77" s="157" t="s">
        <v>2235</v>
      </c>
      <c r="F77" s="157" t="s">
        <v>2196</v>
      </c>
      <c r="G77">
        <v>20110801273</v>
      </c>
      <c r="H77" s="87">
        <v>834100</v>
      </c>
      <c r="I77" s="90">
        <f t="shared" si="0"/>
        <v>-16220</v>
      </c>
    </row>
    <row r="78" spans="1:9" ht="13.5" thickBot="1">
      <c r="A78" s="156">
        <v>508</v>
      </c>
      <c r="B78" s="157" t="s">
        <v>2283</v>
      </c>
      <c r="C78" s="157" t="s">
        <v>2284</v>
      </c>
      <c r="D78" s="163">
        <v>424</v>
      </c>
      <c r="E78" s="157" t="s">
        <v>2235</v>
      </c>
      <c r="F78" s="157" t="s">
        <v>2196</v>
      </c>
      <c r="G78">
        <v>20230700022</v>
      </c>
      <c r="H78" s="87">
        <v>440</v>
      </c>
      <c r="I78" s="90">
        <f t="shared" si="0"/>
        <v>-16</v>
      </c>
    </row>
    <row r="79" spans="1:9" ht="13.5" thickBot="1">
      <c r="A79" s="158">
        <v>376</v>
      </c>
      <c r="B79" s="159" t="s">
        <v>2285</v>
      </c>
      <c r="C79" s="159" t="s">
        <v>898</v>
      </c>
      <c r="D79" s="160"/>
      <c r="E79" s="159" t="s">
        <v>2235</v>
      </c>
      <c r="F79" s="159" t="s">
        <v>2196</v>
      </c>
      <c r="G79" s="161">
        <v>20210700012</v>
      </c>
      <c r="H79" s="161">
        <v>0</v>
      </c>
      <c r="I79" s="162">
        <f t="shared" si="0"/>
        <v>0</v>
      </c>
    </row>
    <row r="80" spans="1:9" ht="13.5" thickBot="1">
      <c r="A80" s="156">
        <v>17</v>
      </c>
      <c r="B80" s="157" t="s">
        <v>2286</v>
      </c>
      <c r="C80" s="157" t="s">
        <v>47</v>
      </c>
      <c r="D80" s="163">
        <v>43200</v>
      </c>
      <c r="E80" s="157" t="s">
        <v>2235</v>
      </c>
      <c r="F80" s="157" t="s">
        <v>2196</v>
      </c>
      <c r="G80">
        <v>20110801158</v>
      </c>
      <c r="H80" s="87">
        <v>43380</v>
      </c>
      <c r="I80" s="90">
        <f t="shared" si="0"/>
        <v>-180</v>
      </c>
    </row>
    <row r="81" spans="1:9" ht="13.5" thickBot="1">
      <c r="A81" s="156">
        <v>354</v>
      </c>
      <c r="B81" s="157" t="s">
        <v>2287</v>
      </c>
      <c r="C81" s="157" t="s">
        <v>2288</v>
      </c>
      <c r="D81" s="163">
        <v>349082</v>
      </c>
      <c r="E81" s="157" t="s">
        <v>2235</v>
      </c>
      <c r="F81" s="157" t="s">
        <v>2196</v>
      </c>
      <c r="G81">
        <v>20201100060</v>
      </c>
      <c r="H81" s="87">
        <v>326700</v>
      </c>
      <c r="I81" s="90">
        <f t="shared" si="0"/>
        <v>22382</v>
      </c>
    </row>
    <row r="82" spans="1:9" ht="13.5" thickBot="1">
      <c r="A82" s="156">
        <v>564</v>
      </c>
      <c r="B82" s="157" t="s">
        <v>2289</v>
      </c>
      <c r="C82" s="157" t="s">
        <v>197</v>
      </c>
      <c r="D82" s="163">
        <v>36000</v>
      </c>
      <c r="E82" s="157" t="s">
        <v>2235</v>
      </c>
      <c r="F82" s="157" t="s">
        <v>2196</v>
      </c>
      <c r="G82">
        <v>20240300032</v>
      </c>
      <c r="H82" s="87">
        <v>36000</v>
      </c>
      <c r="I82" s="90">
        <f t="shared" si="0"/>
        <v>0</v>
      </c>
    </row>
    <row r="83" spans="1:9" ht="13.5" thickBot="1">
      <c r="A83" s="156">
        <v>238</v>
      </c>
      <c r="B83" s="157" t="s">
        <v>2290</v>
      </c>
      <c r="C83" s="157" t="s">
        <v>146</v>
      </c>
      <c r="D83" s="163">
        <v>5288400</v>
      </c>
      <c r="E83" s="157" t="s">
        <v>2235</v>
      </c>
      <c r="F83" s="157" t="s">
        <v>2196</v>
      </c>
      <c r="G83">
        <v>20170500058</v>
      </c>
      <c r="H83" s="87">
        <v>5254800</v>
      </c>
      <c r="I83" s="90">
        <f t="shared" si="0"/>
        <v>33600</v>
      </c>
    </row>
    <row r="84" spans="1:9" ht="13.5" thickBot="1">
      <c r="A84" s="158">
        <v>256</v>
      </c>
      <c r="B84" s="159" t="s">
        <v>2291</v>
      </c>
      <c r="C84" s="159" t="s">
        <v>154</v>
      </c>
      <c r="D84" s="160"/>
      <c r="E84" s="159" t="s">
        <v>2235</v>
      </c>
      <c r="F84" s="159" t="s">
        <v>2196</v>
      </c>
      <c r="G84" s="161">
        <v>20180400028</v>
      </c>
      <c r="H84" s="161">
        <v>0</v>
      </c>
      <c r="I84" s="162">
        <f t="shared" si="0"/>
        <v>0</v>
      </c>
    </row>
    <row r="85" spans="1:9" ht="13.5" thickBot="1">
      <c r="A85" s="158">
        <v>258</v>
      </c>
      <c r="B85" s="159" t="s">
        <v>2292</v>
      </c>
      <c r="C85" s="159" t="s">
        <v>479</v>
      </c>
      <c r="D85" s="160"/>
      <c r="E85" s="159" t="s">
        <v>2235</v>
      </c>
      <c r="F85" s="159" t="s">
        <v>2196</v>
      </c>
      <c r="G85" s="161">
        <v>20180500083</v>
      </c>
      <c r="H85" s="161">
        <v>0</v>
      </c>
      <c r="I85" s="162">
        <f t="shared" si="0"/>
        <v>0</v>
      </c>
    </row>
    <row r="86" spans="1:9" ht="13.5" thickBot="1">
      <c r="A86" s="158">
        <v>539</v>
      </c>
      <c r="B86" s="159" t="s">
        <v>2293</v>
      </c>
      <c r="C86" s="159" t="s">
        <v>2294</v>
      </c>
      <c r="D86" s="160"/>
      <c r="E86" s="159" t="s">
        <v>2235</v>
      </c>
      <c r="F86" s="159" t="s">
        <v>2196</v>
      </c>
      <c r="G86" s="161">
        <v>20231100079</v>
      </c>
      <c r="H86" s="161">
        <v>0</v>
      </c>
      <c r="I86" s="162">
        <f t="shared" si="0"/>
        <v>0</v>
      </c>
    </row>
    <row r="87" spans="1:9" ht="13.5" thickBot="1">
      <c r="A87" s="156">
        <v>40</v>
      </c>
      <c r="B87" s="157" t="s">
        <v>2295</v>
      </c>
      <c r="C87" s="157" t="s">
        <v>80</v>
      </c>
      <c r="D87" s="163">
        <v>233050</v>
      </c>
      <c r="E87" s="157" t="s">
        <v>2235</v>
      </c>
      <c r="F87" s="157" t="s">
        <v>2196</v>
      </c>
      <c r="G87">
        <v>20110801268</v>
      </c>
      <c r="H87" s="87">
        <v>204450</v>
      </c>
      <c r="I87" s="90">
        <f t="shared" si="0"/>
        <v>28600</v>
      </c>
    </row>
    <row r="88" spans="1:9" ht="13.5" thickBot="1">
      <c r="A88" s="156">
        <v>45</v>
      </c>
      <c r="B88" s="157" t="s">
        <v>2296</v>
      </c>
      <c r="C88" s="157" t="s">
        <v>92</v>
      </c>
      <c r="D88" s="163">
        <v>4500</v>
      </c>
      <c r="E88" s="157" t="s">
        <v>2235</v>
      </c>
      <c r="F88" s="157" t="s">
        <v>2196</v>
      </c>
      <c r="G88">
        <v>20110801300</v>
      </c>
      <c r="H88" s="87">
        <v>4500</v>
      </c>
      <c r="I88" s="90">
        <f t="shared" si="0"/>
        <v>0</v>
      </c>
    </row>
    <row r="89" spans="1:9" ht="13.5" thickBot="1">
      <c r="A89" s="156">
        <v>18</v>
      </c>
      <c r="B89" s="157" t="s">
        <v>2297</v>
      </c>
      <c r="C89" s="157" t="s">
        <v>49</v>
      </c>
      <c r="D89" s="163">
        <v>12870</v>
      </c>
      <c r="E89" s="157" t="s">
        <v>2235</v>
      </c>
      <c r="F89" s="157" t="s">
        <v>2196</v>
      </c>
      <c r="G89">
        <v>20110801159</v>
      </c>
      <c r="H89" s="87">
        <v>17370</v>
      </c>
      <c r="I89" s="90">
        <f t="shared" si="0"/>
        <v>-4500</v>
      </c>
    </row>
    <row r="90" spans="1:9" ht="13.5" thickBot="1">
      <c r="A90" s="158">
        <v>404</v>
      </c>
      <c r="B90" s="159" t="s">
        <v>2298</v>
      </c>
      <c r="C90" s="159" t="s">
        <v>2299</v>
      </c>
      <c r="D90" s="160"/>
      <c r="E90" s="159" t="s">
        <v>2235</v>
      </c>
      <c r="F90" s="159" t="s">
        <v>2196</v>
      </c>
      <c r="G90" s="161">
        <v>20220100058</v>
      </c>
      <c r="H90" s="161">
        <v>0</v>
      </c>
      <c r="I90" s="162">
        <f t="shared" si="0"/>
        <v>0</v>
      </c>
    </row>
    <row r="91" spans="1:9" ht="13.5" thickBot="1">
      <c r="A91" s="158">
        <v>438</v>
      </c>
      <c r="B91" s="159" t="s">
        <v>2300</v>
      </c>
      <c r="C91" s="159" t="s">
        <v>485</v>
      </c>
      <c r="D91" s="160"/>
      <c r="E91" s="159" t="s">
        <v>2235</v>
      </c>
      <c r="F91" s="159" t="s">
        <v>2196</v>
      </c>
      <c r="G91" s="161">
        <v>20220900038</v>
      </c>
      <c r="H91" s="161">
        <v>0</v>
      </c>
      <c r="I91" s="162">
        <f t="shared" si="0"/>
        <v>0</v>
      </c>
    </row>
    <row r="92" spans="1:9" ht="13.5" thickBot="1">
      <c r="A92" s="158">
        <v>426</v>
      </c>
      <c r="B92" s="159" t="s">
        <v>2301</v>
      </c>
      <c r="C92" s="159" t="s">
        <v>2302</v>
      </c>
      <c r="D92" s="160"/>
      <c r="E92" s="159" t="s">
        <v>2235</v>
      </c>
      <c r="F92" s="159" t="s">
        <v>2196</v>
      </c>
      <c r="G92" s="161">
        <v>20220700024</v>
      </c>
      <c r="H92" s="161">
        <v>0</v>
      </c>
      <c r="I92" s="162">
        <f t="shared" si="0"/>
        <v>0</v>
      </c>
    </row>
    <row r="93" spans="1:9" ht="13.5" thickBot="1">
      <c r="A93" s="158">
        <v>457</v>
      </c>
      <c r="B93" s="159" t="s">
        <v>2303</v>
      </c>
      <c r="C93" s="159" t="s">
        <v>2304</v>
      </c>
      <c r="D93" s="160"/>
      <c r="E93" s="159" t="s">
        <v>2235</v>
      </c>
      <c r="F93" s="159" t="s">
        <v>2196</v>
      </c>
      <c r="G93" s="161">
        <v>20221200031</v>
      </c>
      <c r="H93" s="161">
        <v>0</v>
      </c>
      <c r="I93" s="162">
        <f t="shared" si="0"/>
        <v>0</v>
      </c>
    </row>
    <row r="94" spans="1:9" ht="13.5" thickBot="1">
      <c r="A94" s="158">
        <v>491</v>
      </c>
      <c r="B94" s="159" t="s">
        <v>2305</v>
      </c>
      <c r="C94" s="159" t="s">
        <v>2306</v>
      </c>
      <c r="D94" s="160"/>
      <c r="E94" s="159" t="s">
        <v>2235</v>
      </c>
      <c r="F94" s="159" t="s">
        <v>2196</v>
      </c>
      <c r="G94" s="161">
        <v>20230600038</v>
      </c>
      <c r="H94" s="161">
        <v>0</v>
      </c>
      <c r="I94" s="162">
        <f t="shared" si="0"/>
        <v>0</v>
      </c>
    </row>
    <row r="95" spans="1:9" ht="13.5" thickBot="1">
      <c r="A95" s="158">
        <v>14</v>
      </c>
      <c r="B95" s="159" t="s">
        <v>2307</v>
      </c>
      <c r="C95" s="159" t="s">
        <v>2308</v>
      </c>
      <c r="D95" s="160"/>
      <c r="E95" s="159" t="s">
        <v>2235</v>
      </c>
      <c r="F95" s="159" t="s">
        <v>2196</v>
      </c>
      <c r="G95" s="161">
        <v>20110801149</v>
      </c>
      <c r="H95" s="161">
        <v>0</v>
      </c>
      <c r="I95" s="162">
        <f t="shared" si="0"/>
        <v>0</v>
      </c>
    </row>
    <row r="96" spans="1:9" ht="13.5" thickBot="1">
      <c r="A96" s="158">
        <v>15</v>
      </c>
      <c r="B96" s="159" t="s">
        <v>2309</v>
      </c>
      <c r="C96" s="159" t="s">
        <v>2310</v>
      </c>
      <c r="D96" s="160"/>
      <c r="E96" s="159" t="s">
        <v>2235</v>
      </c>
      <c r="F96" s="159" t="s">
        <v>2196</v>
      </c>
      <c r="G96" s="161">
        <v>20110801150</v>
      </c>
      <c r="H96" s="161">
        <v>0</v>
      </c>
      <c r="I96" s="162">
        <f t="shared" si="0"/>
        <v>0</v>
      </c>
    </row>
    <row r="97" spans="1:9" ht="13.5" thickBot="1">
      <c r="A97" s="158">
        <v>16</v>
      </c>
      <c r="B97" s="159" t="s">
        <v>2311</v>
      </c>
      <c r="C97" s="159" t="s">
        <v>2312</v>
      </c>
      <c r="D97" s="160"/>
      <c r="E97" s="159" t="s">
        <v>2235</v>
      </c>
      <c r="F97" s="159" t="s">
        <v>2196</v>
      </c>
      <c r="G97" s="161">
        <v>20110801151</v>
      </c>
      <c r="H97" s="161">
        <v>0</v>
      </c>
      <c r="I97" s="162">
        <f t="shared" si="0"/>
        <v>0</v>
      </c>
    </row>
    <row r="98" spans="1:9" ht="13.5" thickBot="1">
      <c r="A98" s="158">
        <v>1</v>
      </c>
      <c r="B98" s="159" t="s">
        <v>2313</v>
      </c>
      <c r="C98" s="159" t="s">
        <v>887</v>
      </c>
      <c r="D98" s="160"/>
      <c r="E98" s="159" t="s">
        <v>2235</v>
      </c>
      <c r="F98" s="159" t="s">
        <v>2196</v>
      </c>
      <c r="G98" s="161">
        <v>20110801125</v>
      </c>
      <c r="H98" s="161">
        <v>0</v>
      </c>
      <c r="I98" s="162">
        <f t="shared" si="0"/>
        <v>0</v>
      </c>
    </row>
    <row r="99" spans="1:9" ht="13.5" thickBot="1">
      <c r="A99" s="156">
        <v>168</v>
      </c>
      <c r="B99" s="157" t="s">
        <v>2314</v>
      </c>
      <c r="C99" s="157" t="s">
        <v>118</v>
      </c>
      <c r="D99" s="163">
        <v>372000</v>
      </c>
      <c r="E99" s="157" t="s">
        <v>2235</v>
      </c>
      <c r="F99" s="157" t="s">
        <v>2196</v>
      </c>
      <c r="G99">
        <v>20121000006</v>
      </c>
      <c r="H99" s="87">
        <v>372000</v>
      </c>
      <c r="I99" s="90">
        <f t="shared" si="0"/>
        <v>0</v>
      </c>
    </row>
    <row r="100" spans="1:9" ht="13.5" thickBot="1">
      <c r="A100" s="158">
        <v>26</v>
      </c>
      <c r="B100" s="159" t="s">
        <v>2315</v>
      </c>
      <c r="C100" s="159" t="s">
        <v>2316</v>
      </c>
      <c r="D100" s="160"/>
      <c r="E100" s="159" t="s">
        <v>2235</v>
      </c>
      <c r="F100" s="159" t="s">
        <v>2196</v>
      </c>
      <c r="G100" s="161">
        <v>20110801187</v>
      </c>
      <c r="H100" s="161">
        <v>0</v>
      </c>
      <c r="I100" s="162">
        <f t="shared" si="0"/>
        <v>0</v>
      </c>
    </row>
    <row r="101" spans="1:9" ht="13.5" thickBot="1">
      <c r="A101" s="158">
        <v>499</v>
      </c>
      <c r="B101" s="159" t="s">
        <v>2317</v>
      </c>
      <c r="C101" s="159" t="s">
        <v>486</v>
      </c>
      <c r="D101" s="160"/>
      <c r="E101" s="159" t="s">
        <v>2235</v>
      </c>
      <c r="F101" s="159" t="s">
        <v>2196</v>
      </c>
      <c r="G101" s="161">
        <v>20230600089</v>
      </c>
      <c r="H101" s="161">
        <v>0</v>
      </c>
      <c r="I101" s="162">
        <f t="shared" si="0"/>
        <v>0</v>
      </c>
    </row>
    <row r="102" spans="1:9" ht="13.5" thickBot="1">
      <c r="A102" s="158">
        <v>166</v>
      </c>
      <c r="B102" s="159" t="s">
        <v>2318</v>
      </c>
      <c r="C102" s="159" t="s">
        <v>2319</v>
      </c>
      <c r="D102" s="160"/>
      <c r="E102" s="159" t="s">
        <v>2235</v>
      </c>
      <c r="F102" s="159" t="s">
        <v>2196</v>
      </c>
      <c r="G102" s="161">
        <v>20120800038</v>
      </c>
      <c r="H102" s="161">
        <v>0</v>
      </c>
      <c r="I102" s="162">
        <f t="shared" si="0"/>
        <v>0</v>
      </c>
    </row>
    <row r="103" spans="1:9" ht="13.5" thickBot="1">
      <c r="A103" s="158">
        <v>24</v>
      </c>
      <c r="B103" s="159" t="s">
        <v>2320</v>
      </c>
      <c r="C103" s="159" t="s">
        <v>2321</v>
      </c>
      <c r="D103" s="160"/>
      <c r="E103" s="159" t="s">
        <v>2235</v>
      </c>
      <c r="F103" s="159" t="s">
        <v>2196</v>
      </c>
      <c r="G103" s="161">
        <v>20110801170</v>
      </c>
      <c r="H103" s="161">
        <v>0</v>
      </c>
      <c r="I103" s="162">
        <f t="shared" ref="I103:I123" si="1">D103-H103</f>
        <v>0</v>
      </c>
    </row>
    <row r="104" spans="1:9" ht="13.5" thickBot="1">
      <c r="A104" s="158">
        <v>473</v>
      </c>
      <c r="B104" s="159" t="s">
        <v>2322</v>
      </c>
      <c r="C104" s="159" t="s">
        <v>2323</v>
      </c>
      <c r="D104" s="160"/>
      <c r="E104" s="159" t="s">
        <v>2235</v>
      </c>
      <c r="F104" s="159" t="s">
        <v>2196</v>
      </c>
      <c r="G104" s="161">
        <v>20230300040</v>
      </c>
      <c r="H104" s="161">
        <v>0</v>
      </c>
      <c r="I104" s="162">
        <f t="shared" si="1"/>
        <v>0</v>
      </c>
    </row>
    <row r="105" spans="1:9" ht="13.5" thickBot="1">
      <c r="A105" s="158">
        <v>163</v>
      </c>
      <c r="B105" s="159" t="s">
        <v>2324</v>
      </c>
      <c r="C105" s="159" t="s">
        <v>2325</v>
      </c>
      <c r="D105" s="160"/>
      <c r="E105" s="159" t="s">
        <v>2235</v>
      </c>
      <c r="F105" s="159" t="s">
        <v>2196</v>
      </c>
      <c r="G105" s="161">
        <v>20120500025</v>
      </c>
      <c r="H105" s="161">
        <v>0</v>
      </c>
      <c r="I105" s="162">
        <f t="shared" si="1"/>
        <v>0</v>
      </c>
    </row>
    <row r="106" spans="1:9" ht="13.5" thickBot="1">
      <c r="A106" s="158">
        <v>8</v>
      </c>
      <c r="B106" s="159" t="s">
        <v>2326</v>
      </c>
      <c r="C106" s="159" t="s">
        <v>896</v>
      </c>
      <c r="D106" s="160"/>
      <c r="E106" s="159" t="s">
        <v>2235</v>
      </c>
      <c r="F106" s="159" t="s">
        <v>2196</v>
      </c>
      <c r="G106" s="161">
        <v>20110801137</v>
      </c>
      <c r="H106" s="161">
        <v>0</v>
      </c>
      <c r="I106" s="162">
        <f t="shared" si="1"/>
        <v>0</v>
      </c>
    </row>
    <row r="107" spans="1:9" ht="13.5" thickBot="1">
      <c r="A107" s="158">
        <v>29</v>
      </c>
      <c r="B107" s="159" t="s">
        <v>2327</v>
      </c>
      <c r="C107" s="159" t="s">
        <v>69</v>
      </c>
      <c r="D107" s="160"/>
      <c r="E107" s="159" t="s">
        <v>2235</v>
      </c>
      <c r="F107" s="159" t="s">
        <v>2196</v>
      </c>
      <c r="G107" s="161">
        <v>20110801216</v>
      </c>
      <c r="H107" s="161">
        <v>0</v>
      </c>
      <c r="I107" s="162">
        <f t="shared" si="1"/>
        <v>0</v>
      </c>
    </row>
    <row r="108" spans="1:9" ht="13.5" thickBot="1">
      <c r="A108" s="158">
        <v>344</v>
      </c>
      <c r="B108" s="159" t="s">
        <v>2328</v>
      </c>
      <c r="C108" s="159" t="s">
        <v>176</v>
      </c>
      <c r="D108" s="160"/>
      <c r="E108" s="159" t="s">
        <v>2235</v>
      </c>
      <c r="F108" s="159" t="s">
        <v>2196</v>
      </c>
      <c r="G108" s="161">
        <v>20200700028</v>
      </c>
      <c r="H108" s="161">
        <v>0</v>
      </c>
      <c r="I108" s="162">
        <f t="shared" si="1"/>
        <v>0</v>
      </c>
    </row>
    <row r="109" spans="1:9" ht="13.5" thickBot="1">
      <c r="A109" s="156">
        <v>500</v>
      </c>
      <c r="B109" s="157" t="s">
        <v>2329</v>
      </c>
      <c r="C109" s="157" t="s">
        <v>192</v>
      </c>
      <c r="D109" s="163">
        <v>3916600</v>
      </c>
      <c r="E109" s="157" t="s">
        <v>2235</v>
      </c>
      <c r="F109" s="157" t="s">
        <v>2196</v>
      </c>
      <c r="G109">
        <v>20230600090</v>
      </c>
      <c r="H109" s="87">
        <v>3960600</v>
      </c>
      <c r="I109" s="90">
        <f t="shared" si="1"/>
        <v>-44000</v>
      </c>
    </row>
    <row r="110" spans="1:9" ht="13.5" thickBot="1">
      <c r="A110" s="158">
        <v>231</v>
      </c>
      <c r="B110" s="159" t="s">
        <v>2330</v>
      </c>
      <c r="C110" s="159" t="s">
        <v>2331</v>
      </c>
      <c r="D110" s="160"/>
      <c r="E110" s="159" t="s">
        <v>2235</v>
      </c>
      <c r="F110" s="159" t="s">
        <v>2196</v>
      </c>
      <c r="G110" s="161">
        <v>20170200005</v>
      </c>
      <c r="H110" s="161">
        <v>0</v>
      </c>
      <c r="I110" s="162">
        <f t="shared" si="1"/>
        <v>0</v>
      </c>
    </row>
    <row r="111" spans="1:9" ht="13.5" thickBot="1">
      <c r="A111" s="158">
        <v>35</v>
      </c>
      <c r="B111" s="159" t="s">
        <v>2332</v>
      </c>
      <c r="C111" s="159" t="s">
        <v>2333</v>
      </c>
      <c r="D111" s="160"/>
      <c r="E111" s="159" t="s">
        <v>2235</v>
      </c>
      <c r="F111" s="159" t="s">
        <v>2196</v>
      </c>
      <c r="G111" s="161">
        <v>20110801243</v>
      </c>
      <c r="H111" s="161">
        <v>0</v>
      </c>
      <c r="I111" s="162">
        <f t="shared" si="1"/>
        <v>0</v>
      </c>
    </row>
    <row r="112" spans="1:9" ht="13.5" thickBot="1">
      <c r="A112" s="158">
        <v>37</v>
      </c>
      <c r="B112" s="159" t="s">
        <v>2334</v>
      </c>
      <c r="C112" s="159" t="s">
        <v>2335</v>
      </c>
      <c r="D112" s="160"/>
      <c r="E112" s="159" t="s">
        <v>2235</v>
      </c>
      <c r="F112" s="159" t="s">
        <v>2196</v>
      </c>
      <c r="G112" s="161">
        <v>20110801245</v>
      </c>
      <c r="H112" s="161">
        <v>0</v>
      </c>
      <c r="I112" s="162">
        <f t="shared" si="1"/>
        <v>0</v>
      </c>
    </row>
    <row r="113" spans="1:9" ht="13.5" thickBot="1">
      <c r="A113" s="158">
        <v>227</v>
      </c>
      <c r="B113" s="159" t="s">
        <v>2336</v>
      </c>
      <c r="C113" s="159" t="s">
        <v>2337</v>
      </c>
      <c r="D113" s="160"/>
      <c r="E113" s="159" t="s">
        <v>2235</v>
      </c>
      <c r="F113" s="159" t="s">
        <v>2196</v>
      </c>
      <c r="G113" s="161">
        <v>20161100026</v>
      </c>
      <c r="H113" s="161">
        <v>0</v>
      </c>
      <c r="I113" s="162">
        <f t="shared" si="1"/>
        <v>0</v>
      </c>
    </row>
    <row r="114" spans="1:9" ht="13.5" thickBot="1">
      <c r="A114" s="158">
        <v>36</v>
      </c>
      <c r="B114" s="159" t="s">
        <v>2338</v>
      </c>
      <c r="C114" s="159" t="s">
        <v>2339</v>
      </c>
      <c r="D114" s="160"/>
      <c r="E114" s="159" t="s">
        <v>2235</v>
      </c>
      <c r="F114" s="159" t="s">
        <v>2196</v>
      </c>
      <c r="G114" s="161">
        <v>20110801244</v>
      </c>
      <c r="H114" s="161">
        <v>0</v>
      </c>
      <c r="I114" s="162">
        <f t="shared" si="1"/>
        <v>0</v>
      </c>
    </row>
    <row r="115" spans="1:9" ht="13.5" thickBot="1">
      <c r="A115" s="158">
        <v>226</v>
      </c>
      <c r="B115" s="159" t="s">
        <v>2340</v>
      </c>
      <c r="C115" s="159" t="s">
        <v>2341</v>
      </c>
      <c r="D115" s="160"/>
      <c r="E115" s="159" t="s">
        <v>2235</v>
      </c>
      <c r="F115" s="159" t="s">
        <v>2196</v>
      </c>
      <c r="G115" s="161">
        <v>20161100024</v>
      </c>
      <c r="H115" s="161">
        <v>0</v>
      </c>
      <c r="I115" s="162">
        <f t="shared" si="1"/>
        <v>0</v>
      </c>
    </row>
    <row r="116" spans="1:9" ht="13.5" thickBot="1">
      <c r="A116" s="158">
        <v>13</v>
      </c>
      <c r="B116" s="159" t="s">
        <v>2342</v>
      </c>
      <c r="C116" s="159" t="s">
        <v>2343</v>
      </c>
      <c r="D116" s="160"/>
      <c r="E116" s="159" t="s">
        <v>2235</v>
      </c>
      <c r="F116" s="159" t="s">
        <v>2196</v>
      </c>
      <c r="G116" s="161">
        <v>20110801146</v>
      </c>
      <c r="H116" s="161">
        <v>0</v>
      </c>
      <c r="I116" s="162">
        <f t="shared" si="1"/>
        <v>0</v>
      </c>
    </row>
    <row r="117" spans="1:9" ht="13.5" thickBot="1">
      <c r="A117" s="158">
        <v>10</v>
      </c>
      <c r="B117" s="159" t="s">
        <v>2344</v>
      </c>
      <c r="C117" s="159" t="s">
        <v>44</v>
      </c>
      <c r="D117" s="160"/>
      <c r="E117" s="159" t="s">
        <v>2235</v>
      </c>
      <c r="F117" s="159" t="s">
        <v>2196</v>
      </c>
      <c r="G117" s="161">
        <v>20110801142</v>
      </c>
      <c r="H117" s="161">
        <v>0</v>
      </c>
      <c r="I117" s="162">
        <f t="shared" si="1"/>
        <v>0</v>
      </c>
    </row>
    <row r="118" spans="1:9" ht="13.5" thickBot="1">
      <c r="A118" s="158">
        <v>11</v>
      </c>
      <c r="B118" s="159" t="s">
        <v>2345</v>
      </c>
      <c r="C118" s="159" t="s">
        <v>46</v>
      </c>
      <c r="D118" s="160"/>
      <c r="E118" s="159" t="s">
        <v>2235</v>
      </c>
      <c r="F118" s="159" t="s">
        <v>2196</v>
      </c>
      <c r="G118" s="161">
        <v>20110801143</v>
      </c>
      <c r="H118" s="161">
        <v>0</v>
      </c>
      <c r="I118" s="162">
        <f t="shared" si="1"/>
        <v>0</v>
      </c>
    </row>
    <row r="119" spans="1:9" ht="13.5" thickBot="1">
      <c r="A119" s="158">
        <v>21</v>
      </c>
      <c r="B119" s="159" t="s">
        <v>2346</v>
      </c>
      <c r="C119" s="159" t="s">
        <v>2347</v>
      </c>
      <c r="D119" s="160"/>
      <c r="E119" s="159" t="s">
        <v>2235</v>
      </c>
      <c r="F119" s="159" t="s">
        <v>2196</v>
      </c>
      <c r="G119" s="161">
        <v>20110801163</v>
      </c>
      <c r="H119" s="161">
        <v>0</v>
      </c>
      <c r="I119" s="162">
        <f t="shared" si="1"/>
        <v>0</v>
      </c>
    </row>
    <row r="120" spans="1:9" ht="13.5" thickBot="1">
      <c r="A120" s="158">
        <v>27</v>
      </c>
      <c r="B120" s="159" t="s">
        <v>2348</v>
      </c>
      <c r="C120" s="159" t="s">
        <v>2349</v>
      </c>
      <c r="D120" s="160"/>
      <c r="E120" s="159" t="s">
        <v>2235</v>
      </c>
      <c r="F120" s="159" t="s">
        <v>2196</v>
      </c>
      <c r="G120" s="161">
        <v>20110801200</v>
      </c>
      <c r="H120" s="161">
        <v>0</v>
      </c>
      <c r="I120" s="162">
        <f t="shared" si="1"/>
        <v>0</v>
      </c>
    </row>
    <row r="121" spans="1:9" ht="13.5" thickBot="1">
      <c r="A121" s="158">
        <v>19</v>
      </c>
      <c r="B121" s="159" t="s">
        <v>2350</v>
      </c>
      <c r="C121" s="159" t="s">
        <v>2351</v>
      </c>
      <c r="D121" s="160"/>
      <c r="E121" s="159" t="s">
        <v>2235</v>
      </c>
      <c r="F121" s="159" t="s">
        <v>2196</v>
      </c>
      <c r="G121" s="161">
        <v>20110801160</v>
      </c>
      <c r="H121" s="161">
        <v>0</v>
      </c>
      <c r="I121" s="162">
        <f t="shared" si="1"/>
        <v>0</v>
      </c>
    </row>
    <row r="122" spans="1:9" ht="13.5" thickBot="1">
      <c r="A122" s="158">
        <v>12</v>
      </c>
      <c r="B122" s="159" t="s">
        <v>2352</v>
      </c>
      <c r="C122" s="159" t="s">
        <v>2353</v>
      </c>
      <c r="D122" s="160"/>
      <c r="E122" s="159" t="s">
        <v>2235</v>
      </c>
      <c r="F122" s="159" t="s">
        <v>2196</v>
      </c>
      <c r="G122" s="161">
        <v>20110801144</v>
      </c>
      <c r="H122" s="161">
        <v>0</v>
      </c>
      <c r="I122" s="162">
        <f t="shared" si="1"/>
        <v>0</v>
      </c>
    </row>
    <row r="123" spans="1:9" ht="13.5" thickBot="1">
      <c r="A123" s="158">
        <v>7</v>
      </c>
      <c r="B123" s="159" t="s">
        <v>2354</v>
      </c>
      <c r="C123" s="159" t="s">
        <v>895</v>
      </c>
      <c r="D123" s="160"/>
      <c r="E123" s="159" t="s">
        <v>2235</v>
      </c>
      <c r="F123" s="159" t="s">
        <v>2196</v>
      </c>
      <c r="G123" s="161">
        <v>20110801135</v>
      </c>
      <c r="H123" s="161">
        <v>0</v>
      </c>
      <c r="I123" s="162">
        <f t="shared" si="1"/>
        <v>0</v>
      </c>
    </row>
    <row r="124" spans="1:9" ht="13.5" thickBot="1">
      <c r="A124" s="156">
        <v>46</v>
      </c>
      <c r="B124" s="157" t="s">
        <v>2355</v>
      </c>
      <c r="C124" s="157" t="s">
        <v>925</v>
      </c>
      <c r="D124" s="156">
        <v>14712.8</v>
      </c>
      <c r="E124" s="157" t="s">
        <v>2356</v>
      </c>
      <c r="F124" s="157" t="s">
        <v>2196</v>
      </c>
    </row>
    <row r="125" spans="1:9" ht="13.5" thickBot="1">
      <c r="A125" s="156">
        <v>47</v>
      </c>
      <c r="B125" s="157" t="s">
        <v>2357</v>
      </c>
      <c r="C125" s="157" t="s">
        <v>2358</v>
      </c>
      <c r="D125" s="156">
        <v>1432</v>
      </c>
      <c r="E125" s="157" t="s">
        <v>2356</v>
      </c>
      <c r="F125" s="157" t="s">
        <v>2196</v>
      </c>
    </row>
    <row r="126" spans="1:9" ht="13.5" thickBot="1">
      <c r="A126" s="156">
        <v>48</v>
      </c>
      <c r="B126" s="157" t="s">
        <v>2359</v>
      </c>
      <c r="C126" s="157" t="s">
        <v>98</v>
      </c>
      <c r="D126" s="156">
        <v>72</v>
      </c>
      <c r="E126" s="157" t="s">
        <v>2356</v>
      </c>
      <c r="F126" s="157" t="s">
        <v>2196</v>
      </c>
    </row>
    <row r="127" spans="1:9" ht="13.5" thickBot="1">
      <c r="A127" s="156">
        <v>49</v>
      </c>
      <c r="B127" s="157" t="s">
        <v>2360</v>
      </c>
      <c r="C127" s="157" t="s">
        <v>928</v>
      </c>
      <c r="D127" s="156">
        <v>506.3</v>
      </c>
      <c r="E127" s="157" t="s">
        <v>2356</v>
      </c>
      <c r="F127" s="157" t="s">
        <v>2196</v>
      </c>
    </row>
    <row r="128" spans="1:9" ht="13.5" thickBot="1">
      <c r="A128" s="156">
        <v>50</v>
      </c>
      <c r="B128" s="157" t="s">
        <v>2361</v>
      </c>
      <c r="C128" s="157" t="s">
        <v>1490</v>
      </c>
      <c r="D128" s="156">
        <v>1412</v>
      </c>
      <c r="E128" s="157" t="s">
        <v>2356</v>
      </c>
      <c r="F128" s="157" t="s">
        <v>2196</v>
      </c>
    </row>
    <row r="129" spans="1:6" ht="13.5" thickBot="1">
      <c r="A129" s="156">
        <v>51</v>
      </c>
      <c r="B129" s="157" t="s">
        <v>2362</v>
      </c>
      <c r="C129" s="157" t="s">
        <v>1491</v>
      </c>
      <c r="D129" s="156">
        <v>829</v>
      </c>
      <c r="E129" s="157" t="s">
        <v>2356</v>
      </c>
      <c r="F129" s="157" t="s">
        <v>2196</v>
      </c>
    </row>
    <row r="130" spans="1:6" ht="13.5" thickBot="1">
      <c r="A130" s="156">
        <v>52</v>
      </c>
      <c r="B130" s="157" t="s">
        <v>2363</v>
      </c>
      <c r="C130" s="157" t="s">
        <v>1492</v>
      </c>
      <c r="D130" s="156">
        <v>158</v>
      </c>
      <c r="E130" s="157" t="s">
        <v>2356</v>
      </c>
      <c r="F130" s="157" t="s">
        <v>2196</v>
      </c>
    </row>
    <row r="131" spans="1:6" ht="13.5" thickBot="1">
      <c r="A131" s="156">
        <v>53</v>
      </c>
      <c r="B131" s="157" t="s">
        <v>2364</v>
      </c>
      <c r="C131" s="157" t="s">
        <v>94</v>
      </c>
      <c r="D131" s="156">
        <v>826</v>
      </c>
      <c r="E131" s="157" t="s">
        <v>2356</v>
      </c>
      <c r="F131" s="157" t="s">
        <v>2196</v>
      </c>
    </row>
    <row r="132" spans="1:6" ht="13.5" thickBot="1">
      <c r="A132" s="156">
        <v>54</v>
      </c>
      <c r="B132" s="157" t="s">
        <v>2365</v>
      </c>
      <c r="C132" s="157" t="s">
        <v>1493</v>
      </c>
      <c r="D132" s="156">
        <v>2853</v>
      </c>
      <c r="E132" s="157" t="s">
        <v>2356</v>
      </c>
      <c r="F132" s="157" t="s">
        <v>2196</v>
      </c>
    </row>
    <row r="133" spans="1:6" ht="13.5" thickBot="1">
      <c r="A133" s="156">
        <v>55</v>
      </c>
      <c r="B133" s="157" t="s">
        <v>2366</v>
      </c>
      <c r="C133" s="157" t="s">
        <v>1494</v>
      </c>
      <c r="D133" s="156">
        <v>2533</v>
      </c>
      <c r="E133" s="157" t="s">
        <v>2356</v>
      </c>
      <c r="F133" s="157" t="s">
        <v>2196</v>
      </c>
    </row>
    <row r="134" spans="1:6" ht="13.5" thickBot="1">
      <c r="A134" s="156">
        <v>56</v>
      </c>
      <c r="B134" s="157" t="s">
        <v>2367</v>
      </c>
      <c r="C134" s="157" t="s">
        <v>95</v>
      </c>
      <c r="D134" s="156">
        <v>15641</v>
      </c>
      <c r="E134" s="157" t="s">
        <v>2356</v>
      </c>
      <c r="F134" s="157" t="s">
        <v>2196</v>
      </c>
    </row>
    <row r="135" spans="1:6" ht="13.5" thickBot="1">
      <c r="A135" s="156">
        <v>57</v>
      </c>
      <c r="B135" s="157" t="s">
        <v>2368</v>
      </c>
      <c r="C135" s="157" t="s">
        <v>96</v>
      </c>
      <c r="D135" s="156">
        <v>1856</v>
      </c>
      <c r="E135" s="157" t="s">
        <v>2356</v>
      </c>
      <c r="F135" s="157" t="s">
        <v>2196</v>
      </c>
    </row>
    <row r="136" spans="1:6" ht="13.5" thickBot="1">
      <c r="A136" s="156">
        <v>58</v>
      </c>
      <c r="B136" s="157" t="s">
        <v>2369</v>
      </c>
      <c r="C136" s="157" t="s">
        <v>97</v>
      </c>
      <c r="D136" s="156">
        <v>52148.5</v>
      </c>
      <c r="E136" s="157" t="s">
        <v>2356</v>
      </c>
      <c r="F136" s="157" t="s">
        <v>2196</v>
      </c>
    </row>
    <row r="137" spans="1:6" ht="13.5" thickBot="1">
      <c r="A137" s="156">
        <v>59</v>
      </c>
      <c r="B137" s="157" t="s">
        <v>2370</v>
      </c>
      <c r="C137" s="157" t="s">
        <v>1495</v>
      </c>
      <c r="D137" s="156">
        <v>715</v>
      </c>
      <c r="E137" s="157" t="s">
        <v>2356</v>
      </c>
      <c r="F137" s="157" t="s">
        <v>2196</v>
      </c>
    </row>
    <row r="138" spans="1:6" ht="13.5" thickBot="1">
      <c r="A138" s="156">
        <v>60</v>
      </c>
      <c r="B138" s="157" t="s">
        <v>2371</v>
      </c>
      <c r="C138" s="157" t="s">
        <v>98</v>
      </c>
      <c r="D138" s="156">
        <v>72</v>
      </c>
      <c r="E138" s="157" t="s">
        <v>2356</v>
      </c>
      <c r="F138" s="157" t="s">
        <v>2196</v>
      </c>
    </row>
    <row r="139" spans="1:6" ht="13.5" thickBot="1">
      <c r="A139" s="156">
        <v>61</v>
      </c>
      <c r="B139" s="157" t="s">
        <v>2372</v>
      </c>
      <c r="C139" s="157" t="s">
        <v>1497</v>
      </c>
      <c r="D139" s="156">
        <v>1412</v>
      </c>
      <c r="E139" s="157" t="s">
        <v>2356</v>
      </c>
      <c r="F139" s="157" t="s">
        <v>2196</v>
      </c>
    </row>
    <row r="140" spans="1:6" ht="13.5" thickBot="1">
      <c r="A140" s="156">
        <v>62</v>
      </c>
      <c r="B140" s="157" t="s">
        <v>2373</v>
      </c>
      <c r="C140" s="157" t="s">
        <v>99</v>
      </c>
      <c r="D140" s="156">
        <v>397</v>
      </c>
      <c r="E140" s="157" t="s">
        <v>2356</v>
      </c>
      <c r="F140" s="157" t="s">
        <v>2196</v>
      </c>
    </row>
    <row r="141" spans="1:6" ht="13.5" thickBot="1">
      <c r="A141" s="156">
        <v>63</v>
      </c>
      <c r="B141" s="157" t="s">
        <v>2374</v>
      </c>
      <c r="C141" s="157" t="s">
        <v>100</v>
      </c>
      <c r="D141" s="156">
        <v>825</v>
      </c>
      <c r="E141" s="157" t="s">
        <v>2356</v>
      </c>
      <c r="F141" s="157" t="s">
        <v>2196</v>
      </c>
    </row>
    <row r="142" spans="1:6" ht="13.5" thickBot="1">
      <c r="A142" s="156">
        <v>64</v>
      </c>
      <c r="B142" s="157" t="s">
        <v>2375</v>
      </c>
      <c r="C142" s="157" t="s">
        <v>102</v>
      </c>
      <c r="D142" s="156">
        <v>8867</v>
      </c>
      <c r="E142" s="157" t="s">
        <v>2356</v>
      </c>
      <c r="F142" s="157" t="s">
        <v>2196</v>
      </c>
    </row>
    <row r="143" spans="1:6" ht="13.5" thickBot="1">
      <c r="A143" s="156">
        <v>65</v>
      </c>
      <c r="B143" s="157" t="s">
        <v>2376</v>
      </c>
      <c r="C143" s="157" t="s">
        <v>103</v>
      </c>
      <c r="D143" s="156">
        <v>2707</v>
      </c>
      <c r="E143" s="157" t="s">
        <v>2356</v>
      </c>
      <c r="F143" s="157" t="s">
        <v>2196</v>
      </c>
    </row>
    <row r="144" spans="1:6" ht="13.5" thickBot="1">
      <c r="A144" s="156">
        <v>66</v>
      </c>
      <c r="B144" s="157" t="s">
        <v>2377</v>
      </c>
      <c r="C144" s="157" t="s">
        <v>1498</v>
      </c>
      <c r="D144" s="156">
        <v>1412</v>
      </c>
      <c r="E144" s="157" t="s">
        <v>2356</v>
      </c>
      <c r="F144" s="157" t="s">
        <v>2196</v>
      </c>
    </row>
    <row r="145" spans="1:6" ht="13.5" thickBot="1">
      <c r="A145" s="156">
        <v>67</v>
      </c>
      <c r="B145" s="157" t="s">
        <v>2378</v>
      </c>
      <c r="C145" s="157" t="s">
        <v>104</v>
      </c>
      <c r="D145" s="156">
        <v>830</v>
      </c>
      <c r="E145" s="157" t="s">
        <v>2356</v>
      </c>
      <c r="F145" s="157" t="s">
        <v>2196</v>
      </c>
    </row>
    <row r="146" spans="1:6" ht="13.5" thickBot="1">
      <c r="A146" s="156">
        <v>68</v>
      </c>
      <c r="B146" s="157" t="s">
        <v>2379</v>
      </c>
      <c r="C146" s="157" t="s">
        <v>105</v>
      </c>
      <c r="D146" s="156">
        <v>398</v>
      </c>
      <c r="E146" s="157" t="s">
        <v>2356</v>
      </c>
      <c r="F146" s="157" t="s">
        <v>2196</v>
      </c>
    </row>
    <row r="147" spans="1:6" ht="13.5" thickBot="1">
      <c r="A147" s="156">
        <v>69</v>
      </c>
      <c r="B147" s="157" t="s">
        <v>2380</v>
      </c>
      <c r="C147" s="157" t="s">
        <v>1947</v>
      </c>
      <c r="D147" s="156">
        <v>249</v>
      </c>
      <c r="E147" s="157" t="s">
        <v>2356</v>
      </c>
      <c r="F147" s="157" t="s">
        <v>2196</v>
      </c>
    </row>
    <row r="148" spans="1:6" ht="13.5" thickBot="1">
      <c r="A148" s="156">
        <v>70</v>
      </c>
      <c r="B148" s="157" t="s">
        <v>2381</v>
      </c>
      <c r="C148" s="157" t="s">
        <v>1949</v>
      </c>
      <c r="D148" s="156">
        <v>713</v>
      </c>
      <c r="E148" s="157" t="s">
        <v>2356</v>
      </c>
      <c r="F148" s="157" t="s">
        <v>2196</v>
      </c>
    </row>
    <row r="149" spans="1:6" ht="13.5" thickBot="1">
      <c r="A149" s="156">
        <v>71</v>
      </c>
      <c r="B149" s="157" t="s">
        <v>2382</v>
      </c>
      <c r="C149" s="157" t="s">
        <v>1950</v>
      </c>
      <c r="D149" s="156">
        <v>191</v>
      </c>
      <c r="E149" s="157" t="s">
        <v>2356</v>
      </c>
      <c r="F149" s="157" t="s">
        <v>2196</v>
      </c>
    </row>
    <row r="150" spans="1:6" ht="13.5" thickBot="1">
      <c r="A150" s="156">
        <v>72</v>
      </c>
      <c r="B150" s="157" t="s">
        <v>2383</v>
      </c>
      <c r="C150" s="157" t="s">
        <v>1499</v>
      </c>
      <c r="D150" s="156">
        <v>2386</v>
      </c>
      <c r="E150" s="157" t="s">
        <v>2356</v>
      </c>
      <c r="F150" s="157" t="s">
        <v>2196</v>
      </c>
    </row>
    <row r="151" spans="1:6" ht="13.5" thickBot="1">
      <c r="A151" s="156">
        <v>73</v>
      </c>
      <c r="B151" s="157" t="s">
        <v>2384</v>
      </c>
      <c r="C151" s="157" t="s">
        <v>1500</v>
      </c>
      <c r="D151" s="156">
        <v>1791</v>
      </c>
      <c r="E151" s="157" t="s">
        <v>2356</v>
      </c>
      <c r="F151" s="157" t="s">
        <v>2196</v>
      </c>
    </row>
    <row r="152" spans="1:6" ht="13.5" thickBot="1">
      <c r="A152" s="156">
        <v>74</v>
      </c>
      <c r="B152" s="157" t="s">
        <v>2385</v>
      </c>
      <c r="C152" s="157" t="s">
        <v>1503</v>
      </c>
      <c r="D152" s="156">
        <v>640</v>
      </c>
      <c r="E152" s="157" t="s">
        <v>2356</v>
      </c>
      <c r="F152" s="157" t="s">
        <v>2196</v>
      </c>
    </row>
    <row r="153" spans="1:6" ht="13.5" thickBot="1">
      <c r="A153" s="156">
        <v>75</v>
      </c>
      <c r="B153" s="157" t="s">
        <v>2386</v>
      </c>
      <c r="C153" s="157" t="s">
        <v>1505</v>
      </c>
      <c r="D153" s="156">
        <v>202</v>
      </c>
      <c r="E153" s="157" t="s">
        <v>2356</v>
      </c>
      <c r="F153" s="157" t="s">
        <v>2196</v>
      </c>
    </row>
    <row r="154" spans="1:6" ht="13.5" thickBot="1">
      <c r="A154" s="156">
        <v>76</v>
      </c>
      <c r="B154" s="157" t="s">
        <v>2387</v>
      </c>
      <c r="C154" s="157" t="s">
        <v>1506</v>
      </c>
      <c r="D154" s="156">
        <v>519</v>
      </c>
      <c r="E154" s="157" t="s">
        <v>2356</v>
      </c>
      <c r="F154" s="157" t="s">
        <v>2196</v>
      </c>
    </row>
    <row r="155" spans="1:6" ht="13.5" thickBot="1">
      <c r="A155" s="156">
        <v>77</v>
      </c>
      <c r="B155" s="157" t="s">
        <v>2388</v>
      </c>
      <c r="C155" s="157" t="s">
        <v>106</v>
      </c>
      <c r="D155" s="156">
        <v>2053</v>
      </c>
      <c r="E155" s="157" t="s">
        <v>2356</v>
      </c>
      <c r="F155" s="157" t="s">
        <v>2196</v>
      </c>
    </row>
    <row r="156" spans="1:6" ht="13.5" thickBot="1">
      <c r="A156" s="156">
        <v>78</v>
      </c>
      <c r="B156" s="157" t="s">
        <v>2389</v>
      </c>
      <c r="C156" s="157" t="s">
        <v>1507</v>
      </c>
      <c r="D156" s="156">
        <v>1232</v>
      </c>
      <c r="E156" s="157" t="s">
        <v>2356</v>
      </c>
      <c r="F156" s="157" t="s">
        <v>2196</v>
      </c>
    </row>
    <row r="157" spans="1:6" ht="13.5" thickBot="1">
      <c r="A157" s="156">
        <v>79</v>
      </c>
      <c r="B157" s="157" t="s">
        <v>2390</v>
      </c>
      <c r="C157" s="157" t="s">
        <v>1508</v>
      </c>
      <c r="D157" s="156">
        <v>5844</v>
      </c>
      <c r="E157" s="157" t="s">
        <v>2356</v>
      </c>
      <c r="F157" s="157" t="s">
        <v>2196</v>
      </c>
    </row>
    <row r="158" spans="1:6" ht="13.5" thickBot="1">
      <c r="A158" s="156">
        <v>80</v>
      </c>
      <c r="B158" s="157" t="s">
        <v>2391</v>
      </c>
      <c r="C158" s="157" t="s">
        <v>1509</v>
      </c>
      <c r="D158" s="156">
        <v>968</v>
      </c>
      <c r="E158" s="157" t="s">
        <v>2356</v>
      </c>
      <c r="F158" s="157" t="s">
        <v>2196</v>
      </c>
    </row>
    <row r="159" spans="1:6" ht="13.5" thickBot="1">
      <c r="A159" s="156">
        <v>81</v>
      </c>
      <c r="B159" s="157" t="s">
        <v>2392</v>
      </c>
      <c r="C159" s="157" t="s">
        <v>1510</v>
      </c>
      <c r="D159" s="156">
        <v>3839</v>
      </c>
      <c r="E159" s="157" t="s">
        <v>2356</v>
      </c>
      <c r="F159" s="157" t="s">
        <v>2196</v>
      </c>
    </row>
    <row r="160" spans="1:6" ht="13.5" thickBot="1">
      <c r="A160" s="156">
        <v>82</v>
      </c>
      <c r="B160" s="157" t="s">
        <v>2393</v>
      </c>
      <c r="C160" s="157" t="s">
        <v>1511</v>
      </c>
      <c r="D160" s="156">
        <v>16382</v>
      </c>
      <c r="E160" s="157" t="s">
        <v>2356</v>
      </c>
      <c r="F160" s="157" t="s">
        <v>2196</v>
      </c>
    </row>
    <row r="161" spans="1:6" ht="13.5" thickBot="1">
      <c r="A161" s="156">
        <v>83</v>
      </c>
      <c r="B161" s="157" t="s">
        <v>2394</v>
      </c>
      <c r="C161" s="157" t="s">
        <v>1514</v>
      </c>
      <c r="D161" s="156">
        <v>480</v>
      </c>
      <c r="E161" s="157" t="s">
        <v>2356</v>
      </c>
      <c r="F161" s="157" t="s">
        <v>2196</v>
      </c>
    </row>
    <row r="162" spans="1:6" ht="13.5" thickBot="1">
      <c r="A162" s="156">
        <v>84</v>
      </c>
      <c r="B162" s="157" t="s">
        <v>2395</v>
      </c>
      <c r="C162" s="157" t="s">
        <v>935</v>
      </c>
      <c r="D162" s="156">
        <v>22132</v>
      </c>
      <c r="E162" s="157" t="s">
        <v>2356</v>
      </c>
      <c r="F162" s="157" t="s">
        <v>2196</v>
      </c>
    </row>
    <row r="163" spans="1:6" ht="13.5" thickBot="1">
      <c r="A163" s="156">
        <v>85</v>
      </c>
      <c r="B163" s="157" t="s">
        <v>2396</v>
      </c>
      <c r="C163" s="157" t="s">
        <v>1515</v>
      </c>
      <c r="D163" s="156">
        <v>1412</v>
      </c>
      <c r="E163" s="157" t="s">
        <v>2356</v>
      </c>
      <c r="F163" s="157" t="s">
        <v>2196</v>
      </c>
    </row>
    <row r="164" spans="1:6" ht="13.5" thickBot="1">
      <c r="A164" s="156">
        <v>86</v>
      </c>
      <c r="B164" s="157" t="s">
        <v>2397</v>
      </c>
      <c r="C164" s="157" t="s">
        <v>2398</v>
      </c>
      <c r="D164" s="156">
        <v>41</v>
      </c>
      <c r="E164" s="157" t="s">
        <v>2356</v>
      </c>
      <c r="F164" s="157" t="s">
        <v>2196</v>
      </c>
    </row>
    <row r="165" spans="1:6" ht="13.5" thickBot="1">
      <c r="A165" s="156">
        <v>87</v>
      </c>
      <c r="B165" s="157" t="s">
        <v>2399</v>
      </c>
      <c r="C165" s="157" t="s">
        <v>1517</v>
      </c>
      <c r="D165" s="156">
        <v>994</v>
      </c>
      <c r="E165" s="157" t="s">
        <v>2356</v>
      </c>
      <c r="F165" s="157" t="s">
        <v>2196</v>
      </c>
    </row>
    <row r="166" spans="1:6" ht="13.5" thickBot="1">
      <c r="A166" s="156">
        <v>88</v>
      </c>
      <c r="B166" s="157" t="s">
        <v>2400</v>
      </c>
      <c r="C166" s="157" t="s">
        <v>1951</v>
      </c>
      <c r="D166" s="156">
        <v>392</v>
      </c>
      <c r="E166" s="157" t="s">
        <v>2356</v>
      </c>
      <c r="F166" s="157" t="s">
        <v>2196</v>
      </c>
    </row>
    <row r="167" spans="1:6" ht="13.5" thickBot="1">
      <c r="A167" s="156">
        <v>89</v>
      </c>
      <c r="B167" s="157" t="s">
        <v>2401</v>
      </c>
      <c r="C167" s="157" t="s">
        <v>1519</v>
      </c>
      <c r="D167" s="156">
        <v>1500</v>
      </c>
      <c r="E167" s="157" t="s">
        <v>2356</v>
      </c>
      <c r="F167" s="157" t="s">
        <v>2196</v>
      </c>
    </row>
    <row r="168" spans="1:6" ht="13.5" thickBot="1">
      <c r="A168" s="156">
        <v>90</v>
      </c>
      <c r="B168" s="157" t="s">
        <v>2402</v>
      </c>
      <c r="C168" s="157" t="s">
        <v>1520</v>
      </c>
      <c r="D168" s="156">
        <v>5</v>
      </c>
      <c r="E168" s="157" t="s">
        <v>2356</v>
      </c>
      <c r="F168" s="157" t="s">
        <v>2196</v>
      </c>
    </row>
    <row r="169" spans="1:6" ht="13.5" thickBot="1">
      <c r="A169" s="156">
        <v>91</v>
      </c>
      <c r="B169" s="157" t="s">
        <v>2403</v>
      </c>
      <c r="C169" s="157" t="s">
        <v>1952</v>
      </c>
      <c r="D169" s="156">
        <v>243</v>
      </c>
      <c r="E169" s="157" t="s">
        <v>2356</v>
      </c>
      <c r="F169" s="157" t="s">
        <v>2196</v>
      </c>
    </row>
    <row r="170" spans="1:6" ht="13.5" thickBot="1">
      <c r="A170" s="156">
        <v>92</v>
      </c>
      <c r="B170" s="157" t="s">
        <v>2404</v>
      </c>
      <c r="C170" s="157" t="s">
        <v>1523</v>
      </c>
      <c r="D170" s="156">
        <v>614</v>
      </c>
      <c r="E170" s="157" t="s">
        <v>2356</v>
      </c>
      <c r="F170" s="157" t="s">
        <v>2196</v>
      </c>
    </row>
    <row r="171" spans="1:6" ht="13.5" thickBot="1">
      <c r="A171" s="156">
        <v>93</v>
      </c>
      <c r="B171" s="157" t="s">
        <v>2405</v>
      </c>
      <c r="C171" s="157" t="s">
        <v>1526</v>
      </c>
      <c r="D171" s="156">
        <v>1225</v>
      </c>
      <c r="E171" s="157" t="s">
        <v>2356</v>
      </c>
      <c r="F171" s="157" t="s">
        <v>2196</v>
      </c>
    </row>
    <row r="172" spans="1:6" ht="13.5" thickBot="1">
      <c r="A172" s="156">
        <v>94</v>
      </c>
      <c r="B172" s="157" t="s">
        <v>2406</v>
      </c>
      <c r="C172" s="157" t="s">
        <v>1527</v>
      </c>
      <c r="D172" s="156">
        <v>557</v>
      </c>
      <c r="E172" s="157" t="s">
        <v>2356</v>
      </c>
      <c r="F172" s="157" t="s">
        <v>2196</v>
      </c>
    </row>
    <row r="173" spans="1:6" ht="13.5" thickBot="1">
      <c r="A173" s="156">
        <v>95</v>
      </c>
      <c r="B173" s="157" t="s">
        <v>2407</v>
      </c>
      <c r="C173" s="157" t="s">
        <v>1528</v>
      </c>
      <c r="D173" s="156">
        <v>500</v>
      </c>
      <c r="E173" s="157" t="s">
        <v>2356</v>
      </c>
      <c r="F173" s="157" t="s">
        <v>2196</v>
      </c>
    </row>
    <row r="174" spans="1:6" ht="13.5" thickBot="1">
      <c r="A174" s="156">
        <v>96</v>
      </c>
      <c r="B174" s="157" t="s">
        <v>2408</v>
      </c>
      <c r="C174" s="157" t="s">
        <v>2409</v>
      </c>
      <c r="D174" s="156">
        <v>2565</v>
      </c>
      <c r="E174" s="157" t="s">
        <v>2356</v>
      </c>
      <c r="F174" s="157" t="s">
        <v>2196</v>
      </c>
    </row>
    <row r="175" spans="1:6" ht="13.5" thickBot="1">
      <c r="A175" s="156">
        <v>97</v>
      </c>
      <c r="B175" s="157" t="s">
        <v>2410</v>
      </c>
      <c r="C175" s="157" t="s">
        <v>1529</v>
      </c>
      <c r="D175" s="156">
        <v>833</v>
      </c>
      <c r="E175" s="157" t="s">
        <v>2356</v>
      </c>
      <c r="F175" s="157" t="s">
        <v>2196</v>
      </c>
    </row>
    <row r="176" spans="1:6" ht="13.5" thickBot="1">
      <c r="A176" s="156">
        <v>98</v>
      </c>
      <c r="B176" s="157" t="s">
        <v>2411</v>
      </c>
      <c r="C176" s="157" t="s">
        <v>1530</v>
      </c>
      <c r="D176" s="156">
        <v>24998</v>
      </c>
      <c r="E176" s="157" t="s">
        <v>2356</v>
      </c>
      <c r="F176" s="157" t="s">
        <v>2196</v>
      </c>
    </row>
    <row r="177" spans="1:6" ht="13.5" thickBot="1">
      <c r="A177" s="156">
        <v>99</v>
      </c>
      <c r="B177" s="157" t="s">
        <v>2412</v>
      </c>
      <c r="C177" s="157" t="s">
        <v>1531</v>
      </c>
      <c r="D177" s="156">
        <v>253</v>
      </c>
      <c r="E177" s="157" t="s">
        <v>2356</v>
      </c>
      <c r="F177" s="157" t="s">
        <v>2196</v>
      </c>
    </row>
    <row r="178" spans="1:6" ht="13.5" thickBot="1">
      <c r="A178" s="156">
        <v>100</v>
      </c>
      <c r="B178" s="157" t="s">
        <v>2413</v>
      </c>
      <c r="C178" s="157" t="s">
        <v>1532</v>
      </c>
      <c r="D178" s="156">
        <v>622</v>
      </c>
      <c r="E178" s="157" t="s">
        <v>2356</v>
      </c>
      <c r="F178" s="157" t="s">
        <v>2196</v>
      </c>
    </row>
    <row r="179" spans="1:6" ht="13.5" thickBot="1">
      <c r="A179" s="156">
        <v>101</v>
      </c>
      <c r="B179" s="157" t="s">
        <v>2414</v>
      </c>
      <c r="C179" s="157" t="s">
        <v>1535</v>
      </c>
      <c r="D179" s="156">
        <v>80</v>
      </c>
      <c r="E179" s="157" t="s">
        <v>2356</v>
      </c>
      <c r="F179" s="157" t="s">
        <v>2196</v>
      </c>
    </row>
    <row r="180" spans="1:6" ht="13.5" thickBot="1">
      <c r="A180" s="156">
        <v>102</v>
      </c>
      <c r="B180" s="157" t="s">
        <v>2415</v>
      </c>
      <c r="C180" s="157" t="s">
        <v>1536</v>
      </c>
      <c r="D180" s="156">
        <v>181</v>
      </c>
      <c r="E180" s="157" t="s">
        <v>2356</v>
      </c>
      <c r="F180" s="157" t="s">
        <v>2196</v>
      </c>
    </row>
    <row r="181" spans="1:6" ht="13.5" thickBot="1">
      <c r="A181" s="156">
        <v>103</v>
      </c>
      <c r="B181" s="157" t="s">
        <v>2416</v>
      </c>
      <c r="C181" s="157" t="s">
        <v>1536</v>
      </c>
      <c r="D181" s="156">
        <v>24</v>
      </c>
      <c r="E181" s="157" t="s">
        <v>2356</v>
      </c>
      <c r="F181" s="157" t="s">
        <v>2196</v>
      </c>
    </row>
    <row r="182" spans="1:6" ht="13.5" thickBot="1">
      <c r="A182" s="156">
        <v>104</v>
      </c>
      <c r="B182" s="157" t="s">
        <v>2417</v>
      </c>
      <c r="C182" s="157" t="s">
        <v>1539</v>
      </c>
      <c r="D182" s="156">
        <v>627</v>
      </c>
      <c r="E182" s="157" t="s">
        <v>2356</v>
      </c>
      <c r="F182" s="157" t="s">
        <v>2196</v>
      </c>
    </row>
    <row r="183" spans="1:6" ht="13.5" thickBot="1">
      <c r="A183" s="156">
        <v>105</v>
      </c>
      <c r="B183" s="157" t="s">
        <v>2418</v>
      </c>
      <c r="C183" s="157" t="s">
        <v>1540</v>
      </c>
      <c r="D183" s="156">
        <v>80</v>
      </c>
      <c r="E183" s="157" t="s">
        <v>2356</v>
      </c>
      <c r="F183" s="157" t="s">
        <v>2196</v>
      </c>
    </row>
    <row r="184" spans="1:6" ht="13.5" thickBot="1">
      <c r="A184" s="156">
        <v>106</v>
      </c>
      <c r="B184" s="157" t="s">
        <v>2419</v>
      </c>
      <c r="C184" s="157" t="s">
        <v>1019</v>
      </c>
      <c r="D184" s="156">
        <v>2377</v>
      </c>
      <c r="E184" s="157" t="s">
        <v>2356</v>
      </c>
      <c r="F184" s="157" t="s">
        <v>2196</v>
      </c>
    </row>
    <row r="185" spans="1:6" ht="13.5" thickBot="1">
      <c r="A185" s="156">
        <v>107</v>
      </c>
      <c r="B185" s="157" t="s">
        <v>2420</v>
      </c>
      <c r="C185" s="157" t="s">
        <v>1542</v>
      </c>
      <c r="D185" s="156">
        <v>320</v>
      </c>
      <c r="E185" s="157" t="s">
        <v>2356</v>
      </c>
      <c r="F185" s="157" t="s">
        <v>2196</v>
      </c>
    </row>
    <row r="186" spans="1:6" ht="13.5" thickBot="1">
      <c r="A186" s="156">
        <v>108</v>
      </c>
      <c r="B186" s="157" t="s">
        <v>2421</v>
      </c>
      <c r="C186" s="157" t="s">
        <v>1543</v>
      </c>
      <c r="D186" s="156">
        <v>16</v>
      </c>
      <c r="E186" s="157" t="s">
        <v>2356</v>
      </c>
      <c r="F186" s="157" t="s">
        <v>2196</v>
      </c>
    </row>
    <row r="187" spans="1:6" ht="13.5" thickBot="1">
      <c r="A187" s="156">
        <v>109</v>
      </c>
      <c r="B187" s="157" t="s">
        <v>2422</v>
      </c>
      <c r="C187" s="157" t="s">
        <v>1544</v>
      </c>
      <c r="D187" s="156">
        <v>74</v>
      </c>
      <c r="E187" s="157" t="s">
        <v>2356</v>
      </c>
      <c r="F187" s="157" t="s">
        <v>2196</v>
      </c>
    </row>
    <row r="188" spans="1:6" ht="13.5" thickBot="1">
      <c r="A188" s="156">
        <v>110</v>
      </c>
      <c r="B188" s="157" t="s">
        <v>2422</v>
      </c>
      <c r="C188" s="157" t="s">
        <v>2423</v>
      </c>
      <c r="D188" s="156">
        <v>40</v>
      </c>
      <c r="E188" s="157" t="s">
        <v>2356</v>
      </c>
      <c r="F188" s="157" t="s">
        <v>2196</v>
      </c>
    </row>
    <row r="189" spans="1:6" ht="13.5" thickBot="1">
      <c r="A189" s="156">
        <v>111</v>
      </c>
      <c r="B189" s="157" t="s">
        <v>2424</v>
      </c>
      <c r="C189" s="157" t="s">
        <v>1545</v>
      </c>
      <c r="D189" s="156">
        <v>27</v>
      </c>
      <c r="E189" s="157" t="s">
        <v>2356</v>
      </c>
      <c r="F189" s="157" t="s">
        <v>2196</v>
      </c>
    </row>
    <row r="190" spans="1:6" ht="13.5" thickBot="1">
      <c r="A190" s="156">
        <v>112</v>
      </c>
      <c r="B190" s="157" t="s">
        <v>2425</v>
      </c>
      <c r="C190" s="157" t="s">
        <v>1546</v>
      </c>
      <c r="D190" s="156">
        <v>60</v>
      </c>
      <c r="E190" s="157" t="s">
        <v>2356</v>
      </c>
      <c r="F190" s="157" t="s">
        <v>2196</v>
      </c>
    </row>
    <row r="191" spans="1:6" ht="13.5" thickBot="1">
      <c r="A191" s="156">
        <v>113</v>
      </c>
      <c r="B191" s="157" t="s">
        <v>2426</v>
      </c>
      <c r="C191" s="157" t="s">
        <v>1547</v>
      </c>
      <c r="D191" s="156">
        <v>17</v>
      </c>
      <c r="E191" s="157" t="s">
        <v>2356</v>
      </c>
      <c r="F191" s="157" t="s">
        <v>2196</v>
      </c>
    </row>
    <row r="192" spans="1:6" ht="13.5" thickBot="1">
      <c r="A192" s="156">
        <v>114</v>
      </c>
      <c r="B192" s="157" t="s">
        <v>2427</v>
      </c>
      <c r="C192" s="157" t="s">
        <v>1548</v>
      </c>
      <c r="D192" s="156">
        <v>30</v>
      </c>
      <c r="E192" s="157" t="s">
        <v>2356</v>
      </c>
      <c r="F192" s="157" t="s">
        <v>2196</v>
      </c>
    </row>
    <row r="193" spans="1:6" ht="13.5" thickBot="1">
      <c r="A193" s="156">
        <v>115</v>
      </c>
      <c r="B193" s="157" t="s">
        <v>2428</v>
      </c>
      <c r="C193" s="157" t="s">
        <v>1550</v>
      </c>
      <c r="D193" s="156">
        <v>5</v>
      </c>
      <c r="E193" s="157" t="s">
        <v>2356</v>
      </c>
      <c r="F193" s="157" t="s">
        <v>2196</v>
      </c>
    </row>
    <row r="194" spans="1:6" ht="13.5" thickBot="1">
      <c r="A194" s="156">
        <v>116</v>
      </c>
      <c r="B194" s="157" t="s">
        <v>2429</v>
      </c>
      <c r="C194" s="157" t="s">
        <v>1552</v>
      </c>
      <c r="D194" s="156">
        <v>617</v>
      </c>
      <c r="E194" s="157" t="s">
        <v>2356</v>
      </c>
      <c r="F194" s="157" t="s">
        <v>2196</v>
      </c>
    </row>
    <row r="195" spans="1:6" ht="13.5" thickBot="1">
      <c r="A195" s="156">
        <v>117</v>
      </c>
      <c r="B195" s="157" t="s">
        <v>2430</v>
      </c>
      <c r="C195" s="157" t="s">
        <v>1555</v>
      </c>
      <c r="D195" s="156">
        <v>569</v>
      </c>
      <c r="E195" s="157" t="s">
        <v>2356</v>
      </c>
      <c r="F195" s="157" t="s">
        <v>2196</v>
      </c>
    </row>
    <row r="196" spans="1:6" ht="13.5" thickBot="1">
      <c r="A196" s="156">
        <v>118</v>
      </c>
      <c r="B196" s="157" t="s">
        <v>2431</v>
      </c>
      <c r="C196" s="157" t="s">
        <v>1556</v>
      </c>
      <c r="D196" s="156">
        <v>158</v>
      </c>
      <c r="E196" s="157" t="s">
        <v>2356</v>
      </c>
      <c r="F196" s="157" t="s">
        <v>2196</v>
      </c>
    </row>
    <row r="197" spans="1:6" ht="13.5" thickBot="1">
      <c r="A197" s="156">
        <v>119</v>
      </c>
      <c r="B197" s="157" t="s">
        <v>2432</v>
      </c>
      <c r="C197" s="157" t="s">
        <v>1557</v>
      </c>
      <c r="D197" s="156">
        <v>120</v>
      </c>
      <c r="E197" s="157" t="s">
        <v>2356</v>
      </c>
      <c r="F197" s="157" t="s">
        <v>2196</v>
      </c>
    </row>
    <row r="198" spans="1:6" ht="13.5" thickBot="1">
      <c r="A198" s="156">
        <v>120</v>
      </c>
      <c r="B198" s="157" t="s">
        <v>2433</v>
      </c>
      <c r="C198" s="157" t="s">
        <v>1559</v>
      </c>
      <c r="D198" s="156">
        <v>941</v>
      </c>
      <c r="E198" s="157" t="s">
        <v>2356</v>
      </c>
      <c r="F198" s="157" t="s">
        <v>2196</v>
      </c>
    </row>
    <row r="199" spans="1:6" ht="13.5" thickBot="1">
      <c r="A199" s="156">
        <v>121</v>
      </c>
      <c r="B199" s="157" t="s">
        <v>2434</v>
      </c>
      <c r="C199" s="157" t="s">
        <v>1562</v>
      </c>
      <c r="D199" s="156">
        <v>18</v>
      </c>
      <c r="E199" s="157" t="s">
        <v>2356</v>
      </c>
      <c r="F199" s="157" t="s">
        <v>2196</v>
      </c>
    </row>
    <row r="200" spans="1:6" ht="13.5" thickBot="1">
      <c r="A200" s="156">
        <v>122</v>
      </c>
      <c r="B200" s="157" t="s">
        <v>2435</v>
      </c>
      <c r="C200" s="157" t="s">
        <v>1954</v>
      </c>
      <c r="D200" s="156">
        <v>3114</v>
      </c>
      <c r="E200" s="157" t="s">
        <v>2356</v>
      </c>
      <c r="F200" s="157" t="s">
        <v>2196</v>
      </c>
    </row>
    <row r="201" spans="1:6" ht="13.5" thickBot="1">
      <c r="A201" s="156">
        <v>123</v>
      </c>
      <c r="B201" s="157" t="s">
        <v>2436</v>
      </c>
      <c r="C201" s="157" t="s">
        <v>1564</v>
      </c>
      <c r="D201" s="156">
        <v>616</v>
      </c>
      <c r="E201" s="157" t="s">
        <v>2356</v>
      </c>
      <c r="F201" s="157" t="s">
        <v>2196</v>
      </c>
    </row>
    <row r="202" spans="1:6" ht="13.5" thickBot="1">
      <c r="A202" s="156">
        <v>124</v>
      </c>
      <c r="B202" s="157" t="s">
        <v>2437</v>
      </c>
      <c r="C202" s="157" t="s">
        <v>1565</v>
      </c>
      <c r="D202" s="156">
        <v>5</v>
      </c>
      <c r="E202" s="157" t="s">
        <v>2356</v>
      </c>
      <c r="F202" s="157" t="s">
        <v>2196</v>
      </c>
    </row>
    <row r="203" spans="1:6" ht="13.5" thickBot="1">
      <c r="A203" s="156">
        <v>125</v>
      </c>
      <c r="B203" s="157" t="s">
        <v>2438</v>
      </c>
      <c r="C203" s="157" t="s">
        <v>1566</v>
      </c>
      <c r="D203" s="156">
        <v>2396</v>
      </c>
      <c r="E203" s="157" t="s">
        <v>2356</v>
      </c>
      <c r="F203" s="157" t="s">
        <v>2196</v>
      </c>
    </row>
    <row r="204" spans="1:6" ht="13.5" thickBot="1">
      <c r="A204" s="156">
        <v>151</v>
      </c>
      <c r="B204" s="157" t="s">
        <v>2439</v>
      </c>
      <c r="C204" s="157" t="s">
        <v>111</v>
      </c>
      <c r="D204" s="156">
        <v>11967</v>
      </c>
      <c r="E204" s="157" t="s">
        <v>2356</v>
      </c>
      <c r="F204" s="157" t="s">
        <v>2196</v>
      </c>
    </row>
    <row r="205" spans="1:6" ht="13.5" thickBot="1">
      <c r="A205" s="156">
        <v>152</v>
      </c>
      <c r="B205" s="157" t="s">
        <v>2440</v>
      </c>
      <c r="C205" s="157" t="s">
        <v>936</v>
      </c>
      <c r="D205" s="156">
        <v>30233</v>
      </c>
      <c r="E205" s="157" t="s">
        <v>2356</v>
      </c>
      <c r="F205" s="157" t="s">
        <v>2196</v>
      </c>
    </row>
    <row r="206" spans="1:6" ht="13.5" thickBot="1">
      <c r="A206" s="156">
        <v>153</v>
      </c>
      <c r="B206" s="157" t="s">
        <v>2441</v>
      </c>
      <c r="C206" s="157" t="s">
        <v>1570</v>
      </c>
      <c r="D206" s="156">
        <v>32</v>
      </c>
      <c r="E206" s="157" t="s">
        <v>2356</v>
      </c>
      <c r="F206" s="157" t="s">
        <v>2196</v>
      </c>
    </row>
    <row r="207" spans="1:6" ht="13.5" thickBot="1">
      <c r="A207" s="156">
        <v>155</v>
      </c>
      <c r="B207" s="157" t="s">
        <v>2442</v>
      </c>
      <c r="C207" s="157" t="s">
        <v>1572</v>
      </c>
      <c r="D207" s="156">
        <v>3569</v>
      </c>
      <c r="E207" s="157" t="s">
        <v>2356</v>
      </c>
      <c r="F207" s="157" t="s">
        <v>2196</v>
      </c>
    </row>
    <row r="208" spans="1:6" ht="13.5" thickBot="1">
      <c r="A208" s="156">
        <v>156</v>
      </c>
      <c r="B208" s="157" t="s">
        <v>2443</v>
      </c>
      <c r="C208" s="157" t="s">
        <v>938</v>
      </c>
      <c r="D208" s="156">
        <v>8670.1</v>
      </c>
      <c r="E208" s="157" t="s">
        <v>2356</v>
      </c>
      <c r="F208" s="157" t="s">
        <v>2196</v>
      </c>
    </row>
    <row r="209" spans="1:6" ht="13.5" thickBot="1">
      <c r="A209" s="156">
        <v>158</v>
      </c>
      <c r="B209" s="157" t="s">
        <v>2444</v>
      </c>
      <c r="C209" s="157" t="s">
        <v>2445</v>
      </c>
      <c r="D209" s="156">
        <v>4419</v>
      </c>
      <c r="E209" s="157" t="s">
        <v>2356</v>
      </c>
      <c r="F209" s="157" t="s">
        <v>2196</v>
      </c>
    </row>
    <row r="210" spans="1:6" ht="13.5" thickBot="1">
      <c r="A210" s="156">
        <v>159</v>
      </c>
      <c r="B210" s="157" t="s">
        <v>2446</v>
      </c>
      <c r="C210" s="157" t="s">
        <v>1575</v>
      </c>
      <c r="D210" s="156">
        <v>9</v>
      </c>
      <c r="E210" s="157" t="s">
        <v>2356</v>
      </c>
      <c r="F210" s="157" t="s">
        <v>2196</v>
      </c>
    </row>
    <row r="211" spans="1:6" ht="13.5" thickBot="1">
      <c r="A211" s="156">
        <v>161</v>
      </c>
      <c r="B211" s="157" t="s">
        <v>2447</v>
      </c>
      <c r="C211" s="157" t="s">
        <v>1576</v>
      </c>
      <c r="D211" s="156">
        <v>5117</v>
      </c>
      <c r="E211" s="157" t="s">
        <v>2356</v>
      </c>
      <c r="F211" s="157" t="s">
        <v>2196</v>
      </c>
    </row>
    <row r="212" spans="1:6" ht="13.5" thickBot="1">
      <c r="A212" s="156">
        <v>162</v>
      </c>
      <c r="B212" s="157" t="s">
        <v>2448</v>
      </c>
      <c r="C212" s="157" t="s">
        <v>1577</v>
      </c>
      <c r="D212" s="156">
        <v>5116</v>
      </c>
      <c r="E212" s="157" t="s">
        <v>2356</v>
      </c>
      <c r="F212" s="157" t="s">
        <v>2196</v>
      </c>
    </row>
    <row r="213" spans="1:6" ht="13.5" thickBot="1">
      <c r="A213" s="156">
        <v>165</v>
      </c>
      <c r="B213" s="157" t="s">
        <v>2449</v>
      </c>
      <c r="C213" s="157" t="s">
        <v>1580</v>
      </c>
      <c r="D213" s="156">
        <v>5120</v>
      </c>
      <c r="E213" s="157" t="s">
        <v>2356</v>
      </c>
      <c r="F213" s="157" t="s">
        <v>2196</v>
      </c>
    </row>
    <row r="214" spans="1:6" ht="13.5" thickBot="1">
      <c r="A214" s="156">
        <v>167</v>
      </c>
      <c r="B214" s="157" t="s">
        <v>2450</v>
      </c>
      <c r="C214" s="157" t="s">
        <v>1581</v>
      </c>
      <c r="D214" s="156">
        <v>6809</v>
      </c>
      <c r="E214" s="157" t="s">
        <v>2356</v>
      </c>
      <c r="F214" s="157" t="s">
        <v>2196</v>
      </c>
    </row>
    <row r="215" spans="1:6" ht="13.5" thickBot="1">
      <c r="A215" s="156">
        <v>169</v>
      </c>
      <c r="B215" s="157" t="s">
        <v>2451</v>
      </c>
      <c r="C215" s="157" t="s">
        <v>122</v>
      </c>
      <c r="D215" s="156">
        <v>1522</v>
      </c>
      <c r="E215" s="157" t="s">
        <v>2356</v>
      </c>
      <c r="F215" s="157" t="s">
        <v>2196</v>
      </c>
    </row>
    <row r="216" spans="1:6" ht="13.5" thickBot="1">
      <c r="A216" s="156">
        <v>171</v>
      </c>
      <c r="B216" s="157" t="s">
        <v>2452</v>
      </c>
      <c r="C216" s="157" t="s">
        <v>1582</v>
      </c>
      <c r="D216" s="156">
        <v>324</v>
      </c>
      <c r="E216" s="157" t="s">
        <v>2356</v>
      </c>
      <c r="F216" s="157" t="s">
        <v>2196</v>
      </c>
    </row>
    <row r="217" spans="1:6" ht="13.5" thickBot="1">
      <c r="A217" s="156">
        <v>172</v>
      </c>
      <c r="B217" s="157" t="s">
        <v>2453</v>
      </c>
      <c r="C217" s="157" t="s">
        <v>1583</v>
      </c>
      <c r="D217" s="156">
        <v>2544</v>
      </c>
      <c r="E217" s="157" t="s">
        <v>2356</v>
      </c>
      <c r="F217" s="157" t="s">
        <v>2196</v>
      </c>
    </row>
    <row r="218" spans="1:6" ht="13.5" thickBot="1">
      <c r="A218" s="156">
        <v>173</v>
      </c>
      <c r="B218" s="157" t="s">
        <v>2454</v>
      </c>
      <c r="C218" s="157" t="s">
        <v>1584</v>
      </c>
      <c r="D218" s="156">
        <v>85</v>
      </c>
      <c r="E218" s="157" t="s">
        <v>2356</v>
      </c>
      <c r="F218" s="157" t="s">
        <v>2196</v>
      </c>
    </row>
    <row r="219" spans="1:6" ht="13.5" thickBot="1">
      <c r="A219" s="156">
        <v>175</v>
      </c>
      <c r="B219" s="157" t="s">
        <v>2455</v>
      </c>
      <c r="C219" s="157" t="s">
        <v>130</v>
      </c>
      <c r="D219" s="156">
        <v>1595</v>
      </c>
      <c r="E219" s="157" t="s">
        <v>2356</v>
      </c>
      <c r="F219" s="157" t="s">
        <v>2196</v>
      </c>
    </row>
    <row r="220" spans="1:6" ht="13.5" thickBot="1">
      <c r="A220" s="156">
        <v>176</v>
      </c>
      <c r="B220" s="157" t="s">
        <v>2456</v>
      </c>
      <c r="C220" s="157" t="s">
        <v>939</v>
      </c>
      <c r="D220" s="156">
        <v>474</v>
      </c>
      <c r="E220" s="157" t="s">
        <v>2356</v>
      </c>
      <c r="F220" s="157" t="s">
        <v>2196</v>
      </c>
    </row>
    <row r="221" spans="1:6" ht="13.5" thickBot="1">
      <c r="A221" s="156">
        <v>177</v>
      </c>
      <c r="B221" s="157" t="s">
        <v>2457</v>
      </c>
      <c r="C221" s="157" t="s">
        <v>1586</v>
      </c>
      <c r="D221" s="156">
        <v>72</v>
      </c>
      <c r="E221" s="157" t="s">
        <v>2356</v>
      </c>
      <c r="F221" s="157" t="s">
        <v>2196</v>
      </c>
    </row>
    <row r="222" spans="1:6" ht="13.5" thickBot="1">
      <c r="A222" s="156">
        <v>178</v>
      </c>
      <c r="B222" s="157" t="s">
        <v>2458</v>
      </c>
      <c r="C222" s="157" t="s">
        <v>134</v>
      </c>
      <c r="D222" s="156">
        <v>2634</v>
      </c>
      <c r="E222" s="157" t="s">
        <v>2356</v>
      </c>
      <c r="F222" s="157" t="s">
        <v>2196</v>
      </c>
    </row>
    <row r="223" spans="1:6" ht="13.5" thickBot="1">
      <c r="A223" s="156">
        <v>179</v>
      </c>
      <c r="B223" s="157" t="s">
        <v>2459</v>
      </c>
      <c r="C223" s="157" t="s">
        <v>2460</v>
      </c>
      <c r="D223" s="156">
        <v>246</v>
      </c>
      <c r="E223" s="157" t="s">
        <v>2356</v>
      </c>
      <c r="F223" s="157" t="s">
        <v>2196</v>
      </c>
    </row>
    <row r="224" spans="1:6" ht="13.5" thickBot="1">
      <c r="A224" s="156">
        <v>180</v>
      </c>
      <c r="B224" s="157" t="s">
        <v>2461</v>
      </c>
      <c r="C224" s="157" t="s">
        <v>1955</v>
      </c>
      <c r="D224" s="156">
        <v>2003</v>
      </c>
      <c r="E224" s="157" t="s">
        <v>2356</v>
      </c>
      <c r="F224" s="157" t="s">
        <v>2196</v>
      </c>
    </row>
    <row r="225" spans="1:6" ht="13.5" thickBot="1">
      <c r="A225" s="156">
        <v>181</v>
      </c>
      <c r="B225" s="157" t="s">
        <v>2462</v>
      </c>
      <c r="C225" s="157" t="s">
        <v>2463</v>
      </c>
      <c r="D225" s="156">
        <v>66</v>
      </c>
      <c r="E225" s="157" t="s">
        <v>2356</v>
      </c>
      <c r="F225" s="157" t="s">
        <v>2196</v>
      </c>
    </row>
    <row r="226" spans="1:6" ht="13.5" thickBot="1">
      <c r="A226" s="156">
        <v>182</v>
      </c>
      <c r="B226" s="157" t="s">
        <v>2464</v>
      </c>
      <c r="C226" s="157" t="s">
        <v>1956</v>
      </c>
      <c r="D226" s="156">
        <v>2832</v>
      </c>
      <c r="E226" s="157" t="s">
        <v>2356</v>
      </c>
      <c r="F226" s="157" t="s">
        <v>2196</v>
      </c>
    </row>
    <row r="227" spans="1:6" ht="13.5" thickBot="1">
      <c r="A227" s="156">
        <v>183</v>
      </c>
      <c r="B227" s="157" t="s">
        <v>2465</v>
      </c>
      <c r="C227" s="157" t="s">
        <v>1957</v>
      </c>
      <c r="D227" s="156">
        <v>611</v>
      </c>
      <c r="E227" s="157" t="s">
        <v>2356</v>
      </c>
      <c r="F227" s="157" t="s">
        <v>2196</v>
      </c>
    </row>
    <row r="228" spans="1:6" ht="13.5" thickBot="1">
      <c r="A228" s="156">
        <v>184</v>
      </c>
      <c r="B228" s="157" t="s">
        <v>2466</v>
      </c>
      <c r="C228" s="157" t="s">
        <v>1958</v>
      </c>
      <c r="D228" s="156">
        <v>1938</v>
      </c>
      <c r="E228" s="157" t="s">
        <v>2356</v>
      </c>
      <c r="F228" s="157" t="s">
        <v>2196</v>
      </c>
    </row>
    <row r="229" spans="1:6" ht="13.5" thickBot="1">
      <c r="A229" s="156">
        <v>185</v>
      </c>
      <c r="B229" s="157" t="s">
        <v>2467</v>
      </c>
      <c r="C229" s="157" t="s">
        <v>1591</v>
      </c>
      <c r="D229" s="156">
        <v>10</v>
      </c>
      <c r="E229" s="157" t="s">
        <v>2356</v>
      </c>
      <c r="F229" s="157" t="s">
        <v>2196</v>
      </c>
    </row>
    <row r="230" spans="1:6" ht="13.5" thickBot="1">
      <c r="A230" s="156">
        <v>186</v>
      </c>
      <c r="B230" s="157" t="s">
        <v>2468</v>
      </c>
      <c r="C230" s="157" t="s">
        <v>1592</v>
      </c>
      <c r="D230" s="156">
        <v>20</v>
      </c>
      <c r="E230" s="157" t="s">
        <v>2356</v>
      </c>
      <c r="F230" s="157" t="s">
        <v>2196</v>
      </c>
    </row>
    <row r="231" spans="1:6" ht="13.5" thickBot="1">
      <c r="A231" s="156">
        <v>187</v>
      </c>
      <c r="B231" s="157" t="s">
        <v>2469</v>
      </c>
      <c r="C231" s="157" t="s">
        <v>1593</v>
      </c>
      <c r="D231" s="156">
        <v>20</v>
      </c>
      <c r="E231" s="157" t="s">
        <v>2356</v>
      </c>
      <c r="F231" s="157" t="s">
        <v>2196</v>
      </c>
    </row>
    <row r="232" spans="1:6" ht="13.5" thickBot="1">
      <c r="A232" s="156">
        <v>189</v>
      </c>
      <c r="B232" s="157" t="s">
        <v>2470</v>
      </c>
      <c r="C232" s="157" t="s">
        <v>135</v>
      </c>
      <c r="D232" s="156">
        <v>390</v>
      </c>
      <c r="E232" s="157" t="s">
        <v>2356</v>
      </c>
      <c r="F232" s="157" t="s">
        <v>2196</v>
      </c>
    </row>
    <row r="233" spans="1:6" ht="13.5" thickBot="1">
      <c r="A233" s="156">
        <v>190</v>
      </c>
      <c r="B233" s="157" t="s">
        <v>2471</v>
      </c>
      <c r="C233" s="157" t="s">
        <v>1959</v>
      </c>
      <c r="D233" s="156">
        <v>1500</v>
      </c>
      <c r="E233" s="157" t="s">
        <v>2356</v>
      </c>
      <c r="F233" s="157" t="s">
        <v>2196</v>
      </c>
    </row>
    <row r="234" spans="1:6" ht="13.5" thickBot="1">
      <c r="A234" s="156">
        <v>191</v>
      </c>
      <c r="B234" s="157" t="s">
        <v>2472</v>
      </c>
      <c r="C234" s="157" t="s">
        <v>1595</v>
      </c>
      <c r="D234" s="156">
        <v>98</v>
      </c>
      <c r="E234" s="157" t="s">
        <v>2356</v>
      </c>
      <c r="F234" s="157" t="s">
        <v>2196</v>
      </c>
    </row>
    <row r="235" spans="1:6" ht="13.5" thickBot="1">
      <c r="A235" s="156">
        <v>192</v>
      </c>
      <c r="B235" s="157" t="s">
        <v>2473</v>
      </c>
      <c r="C235" s="157" t="s">
        <v>1960</v>
      </c>
      <c r="D235" s="156">
        <v>96</v>
      </c>
      <c r="E235" s="157" t="s">
        <v>2356</v>
      </c>
      <c r="F235" s="157" t="s">
        <v>2196</v>
      </c>
    </row>
    <row r="236" spans="1:6" ht="13.5" thickBot="1">
      <c r="A236" s="156">
        <v>193</v>
      </c>
      <c r="B236" s="157" t="s">
        <v>2474</v>
      </c>
      <c r="C236" s="157" t="s">
        <v>1600</v>
      </c>
      <c r="D236" s="156">
        <v>3351</v>
      </c>
      <c r="E236" s="157" t="s">
        <v>2356</v>
      </c>
      <c r="F236" s="157" t="s">
        <v>2196</v>
      </c>
    </row>
    <row r="237" spans="1:6" ht="13.5" thickBot="1">
      <c r="A237" s="156">
        <v>194</v>
      </c>
      <c r="B237" s="157" t="s">
        <v>2475</v>
      </c>
      <c r="C237" s="157" t="s">
        <v>1961</v>
      </c>
      <c r="D237" s="156">
        <v>617</v>
      </c>
      <c r="E237" s="157" t="s">
        <v>2356</v>
      </c>
      <c r="F237" s="157" t="s">
        <v>2196</v>
      </c>
    </row>
    <row r="238" spans="1:6" ht="13.5" thickBot="1">
      <c r="A238" s="156">
        <v>195</v>
      </c>
      <c r="B238" s="157" t="s">
        <v>2476</v>
      </c>
      <c r="C238" s="157" t="s">
        <v>940</v>
      </c>
      <c r="D238" s="156">
        <v>65675</v>
      </c>
      <c r="E238" s="157" t="s">
        <v>2356</v>
      </c>
      <c r="F238" s="157" t="s">
        <v>2196</v>
      </c>
    </row>
    <row r="239" spans="1:6" ht="13.5" thickBot="1">
      <c r="A239" s="156">
        <v>196</v>
      </c>
      <c r="B239" s="157" t="s">
        <v>2477</v>
      </c>
      <c r="C239" s="157" t="s">
        <v>1962</v>
      </c>
      <c r="D239" s="156">
        <v>1802</v>
      </c>
      <c r="E239" s="157" t="s">
        <v>2356</v>
      </c>
      <c r="F239" s="157" t="s">
        <v>2196</v>
      </c>
    </row>
    <row r="240" spans="1:6" ht="13.5" thickBot="1">
      <c r="A240" s="156">
        <v>197</v>
      </c>
      <c r="B240" s="157" t="s">
        <v>2478</v>
      </c>
      <c r="C240" s="157" t="s">
        <v>2479</v>
      </c>
      <c r="D240" s="156">
        <v>65</v>
      </c>
      <c r="E240" s="157" t="s">
        <v>2356</v>
      </c>
      <c r="F240" s="157" t="s">
        <v>2196</v>
      </c>
    </row>
    <row r="241" spans="1:6" ht="13.5" thickBot="1">
      <c r="A241" s="156">
        <v>198</v>
      </c>
      <c r="B241" s="157" t="s">
        <v>2480</v>
      </c>
      <c r="C241" s="157" t="s">
        <v>1963</v>
      </c>
      <c r="D241" s="156">
        <v>3043</v>
      </c>
      <c r="E241" s="157" t="s">
        <v>2356</v>
      </c>
      <c r="F241" s="157" t="s">
        <v>2196</v>
      </c>
    </row>
    <row r="242" spans="1:6" ht="13.5" thickBot="1">
      <c r="A242" s="156">
        <v>199</v>
      </c>
      <c r="B242" s="157" t="s">
        <v>2481</v>
      </c>
      <c r="C242" s="157" t="s">
        <v>1964</v>
      </c>
      <c r="D242" s="156">
        <v>1785</v>
      </c>
      <c r="E242" s="157" t="s">
        <v>2356</v>
      </c>
      <c r="F242" s="157" t="s">
        <v>2196</v>
      </c>
    </row>
    <row r="243" spans="1:6" ht="13.5" thickBot="1">
      <c r="A243" s="156">
        <v>200</v>
      </c>
      <c r="B243" s="157" t="s">
        <v>2482</v>
      </c>
      <c r="C243" s="157" t="s">
        <v>1602</v>
      </c>
      <c r="D243" s="156">
        <v>3064</v>
      </c>
      <c r="E243" s="157" t="s">
        <v>2356</v>
      </c>
      <c r="F243" s="157" t="s">
        <v>2196</v>
      </c>
    </row>
    <row r="244" spans="1:6" ht="13.5" thickBot="1">
      <c r="A244" s="156">
        <v>201</v>
      </c>
      <c r="B244" s="157" t="s">
        <v>2483</v>
      </c>
      <c r="C244" s="157" t="s">
        <v>1604</v>
      </c>
      <c r="D244" s="156">
        <v>153</v>
      </c>
      <c r="E244" s="157" t="s">
        <v>2356</v>
      </c>
      <c r="F244" s="157" t="s">
        <v>2196</v>
      </c>
    </row>
    <row r="245" spans="1:6" ht="13.5" thickBot="1">
      <c r="A245" s="156">
        <v>202</v>
      </c>
      <c r="B245" s="157" t="s">
        <v>2484</v>
      </c>
      <c r="C245" s="157" t="s">
        <v>1606</v>
      </c>
      <c r="D245" s="156">
        <v>218</v>
      </c>
      <c r="E245" s="157" t="s">
        <v>2356</v>
      </c>
      <c r="F245" s="157" t="s">
        <v>2196</v>
      </c>
    </row>
    <row r="246" spans="1:6" ht="13.5" thickBot="1">
      <c r="A246" s="156">
        <v>203</v>
      </c>
      <c r="B246" s="157" t="s">
        <v>2485</v>
      </c>
      <c r="C246" s="157" t="s">
        <v>1965</v>
      </c>
      <c r="D246" s="156">
        <v>3659</v>
      </c>
      <c r="E246" s="157" t="s">
        <v>2356</v>
      </c>
      <c r="F246" s="157" t="s">
        <v>2196</v>
      </c>
    </row>
    <row r="247" spans="1:6" ht="13.5" thickBot="1">
      <c r="A247" s="156">
        <v>204</v>
      </c>
      <c r="B247" s="157" t="s">
        <v>2486</v>
      </c>
      <c r="C247" s="157" t="s">
        <v>2487</v>
      </c>
      <c r="D247" s="156">
        <v>2530</v>
      </c>
      <c r="E247" s="157" t="s">
        <v>2356</v>
      </c>
      <c r="F247" s="157" t="s">
        <v>2196</v>
      </c>
    </row>
    <row r="248" spans="1:6" ht="13.5" thickBot="1">
      <c r="A248" s="156">
        <v>205</v>
      </c>
      <c r="B248" s="157" t="s">
        <v>2488</v>
      </c>
      <c r="C248" s="157" t="s">
        <v>2489</v>
      </c>
      <c r="D248" s="156">
        <v>17846</v>
      </c>
      <c r="E248" s="157" t="s">
        <v>2356</v>
      </c>
      <c r="F248" s="157" t="s">
        <v>2196</v>
      </c>
    </row>
    <row r="249" spans="1:6" ht="13.5" thickBot="1">
      <c r="A249" s="156">
        <v>206</v>
      </c>
      <c r="B249" s="157" t="s">
        <v>2490</v>
      </c>
      <c r="C249" s="157" t="s">
        <v>1966</v>
      </c>
      <c r="D249" s="156">
        <v>4640</v>
      </c>
      <c r="E249" s="157" t="s">
        <v>2356</v>
      </c>
      <c r="F249" s="157" t="s">
        <v>2196</v>
      </c>
    </row>
    <row r="250" spans="1:6" ht="13.5" thickBot="1">
      <c r="A250" s="156">
        <v>207</v>
      </c>
      <c r="B250" s="157" t="s">
        <v>2491</v>
      </c>
      <c r="C250" s="157" t="s">
        <v>1967</v>
      </c>
      <c r="D250" s="156">
        <v>57</v>
      </c>
      <c r="E250" s="157" t="s">
        <v>2356</v>
      </c>
      <c r="F250" s="157" t="s">
        <v>2196</v>
      </c>
    </row>
    <row r="251" spans="1:6" ht="13.5" thickBot="1">
      <c r="A251" s="156">
        <v>208</v>
      </c>
      <c r="B251" s="157" t="s">
        <v>2492</v>
      </c>
      <c r="C251" s="157" t="s">
        <v>1968</v>
      </c>
      <c r="D251" s="156">
        <v>70</v>
      </c>
      <c r="E251" s="157" t="s">
        <v>2356</v>
      </c>
      <c r="F251" s="157" t="s">
        <v>2196</v>
      </c>
    </row>
    <row r="252" spans="1:6" ht="13.5" thickBot="1">
      <c r="A252" s="156">
        <v>209</v>
      </c>
      <c r="B252" s="157" t="s">
        <v>2493</v>
      </c>
      <c r="C252" s="157" t="s">
        <v>1609</v>
      </c>
      <c r="D252" s="156">
        <v>6976</v>
      </c>
      <c r="E252" s="157" t="s">
        <v>2356</v>
      </c>
      <c r="F252" s="157" t="s">
        <v>2196</v>
      </c>
    </row>
    <row r="253" spans="1:6" ht="13.5" thickBot="1">
      <c r="A253" s="156">
        <v>210</v>
      </c>
      <c r="B253" s="157" t="s">
        <v>2494</v>
      </c>
      <c r="C253" s="157" t="s">
        <v>2495</v>
      </c>
      <c r="D253" s="156">
        <v>2450</v>
      </c>
      <c r="E253" s="157" t="s">
        <v>2356</v>
      </c>
      <c r="F253" s="157" t="s">
        <v>2196</v>
      </c>
    </row>
    <row r="254" spans="1:6" ht="13.5" thickBot="1">
      <c r="A254" s="156">
        <v>212</v>
      </c>
      <c r="B254" s="157" t="s">
        <v>2496</v>
      </c>
      <c r="C254" s="157" t="s">
        <v>1612</v>
      </c>
      <c r="D254" s="156">
        <v>991</v>
      </c>
      <c r="E254" s="157" t="s">
        <v>2356</v>
      </c>
      <c r="F254" s="157" t="s">
        <v>2196</v>
      </c>
    </row>
    <row r="255" spans="1:6" ht="13.5" thickBot="1">
      <c r="A255" s="156">
        <v>213</v>
      </c>
      <c r="B255" s="157" t="s">
        <v>2497</v>
      </c>
      <c r="C255" s="157" t="s">
        <v>1613</v>
      </c>
      <c r="D255" s="156">
        <v>1001</v>
      </c>
      <c r="E255" s="157" t="s">
        <v>2356</v>
      </c>
      <c r="F255" s="157" t="s">
        <v>2196</v>
      </c>
    </row>
    <row r="256" spans="1:6" ht="13.5" thickBot="1">
      <c r="A256" s="156">
        <v>214</v>
      </c>
      <c r="B256" s="157" t="s">
        <v>2498</v>
      </c>
      <c r="C256" s="157" t="s">
        <v>1614</v>
      </c>
      <c r="D256" s="156">
        <v>20</v>
      </c>
      <c r="E256" s="157" t="s">
        <v>2356</v>
      </c>
      <c r="F256" s="157" t="s">
        <v>2196</v>
      </c>
    </row>
    <row r="257" spans="1:6" ht="13.5" thickBot="1">
      <c r="A257" s="156">
        <v>215</v>
      </c>
      <c r="B257" s="157" t="s">
        <v>2499</v>
      </c>
      <c r="C257" s="157" t="s">
        <v>1615</v>
      </c>
      <c r="D257" s="156">
        <v>20</v>
      </c>
      <c r="E257" s="157" t="s">
        <v>2356</v>
      </c>
      <c r="F257" s="157" t="s">
        <v>2196</v>
      </c>
    </row>
    <row r="258" spans="1:6" ht="13.5" thickBot="1">
      <c r="A258" s="156">
        <v>216</v>
      </c>
      <c r="B258" s="157" t="s">
        <v>2500</v>
      </c>
      <c r="C258" s="157" t="s">
        <v>1616</v>
      </c>
      <c r="D258" s="156">
        <v>257</v>
      </c>
      <c r="E258" s="157" t="s">
        <v>2356</v>
      </c>
      <c r="F258" s="157" t="s">
        <v>2196</v>
      </c>
    </row>
    <row r="259" spans="1:6" ht="13.5" thickBot="1">
      <c r="A259" s="156">
        <v>217</v>
      </c>
      <c r="B259" s="157" t="s">
        <v>2501</v>
      </c>
      <c r="C259" s="157" t="s">
        <v>141</v>
      </c>
      <c r="D259" s="156">
        <v>2969</v>
      </c>
      <c r="E259" s="157" t="s">
        <v>2356</v>
      </c>
      <c r="F259" s="157" t="s">
        <v>2196</v>
      </c>
    </row>
    <row r="260" spans="1:6" ht="13.5" thickBot="1">
      <c r="A260" s="156">
        <v>218</v>
      </c>
      <c r="B260" s="157" t="s">
        <v>2502</v>
      </c>
      <c r="C260" s="157" t="s">
        <v>947</v>
      </c>
      <c r="D260" s="156">
        <v>2978</v>
      </c>
      <c r="E260" s="157" t="s">
        <v>2356</v>
      </c>
      <c r="F260" s="157" t="s">
        <v>2196</v>
      </c>
    </row>
    <row r="261" spans="1:6" ht="13.5" thickBot="1">
      <c r="A261" s="156">
        <v>219</v>
      </c>
      <c r="B261" s="157" t="s">
        <v>2503</v>
      </c>
      <c r="C261" s="157" t="s">
        <v>1617</v>
      </c>
      <c r="D261" s="156">
        <v>5144</v>
      </c>
      <c r="E261" s="157" t="s">
        <v>2356</v>
      </c>
      <c r="F261" s="157" t="s">
        <v>2196</v>
      </c>
    </row>
    <row r="262" spans="1:6" ht="13.5" thickBot="1">
      <c r="A262" s="156">
        <v>220</v>
      </c>
      <c r="B262" s="157" t="s">
        <v>2504</v>
      </c>
      <c r="C262" s="157" t="s">
        <v>1618</v>
      </c>
      <c r="D262" s="156">
        <v>5133</v>
      </c>
      <c r="E262" s="157" t="s">
        <v>2356</v>
      </c>
      <c r="F262" s="157" t="s">
        <v>2196</v>
      </c>
    </row>
    <row r="263" spans="1:6" ht="13.5" thickBot="1">
      <c r="A263" s="156">
        <v>221</v>
      </c>
      <c r="B263" s="157" t="s">
        <v>2505</v>
      </c>
      <c r="C263" s="157" t="s">
        <v>2506</v>
      </c>
      <c r="D263" s="156">
        <v>174</v>
      </c>
      <c r="E263" s="157" t="s">
        <v>2356</v>
      </c>
      <c r="F263" s="157" t="s">
        <v>2196</v>
      </c>
    </row>
    <row r="264" spans="1:6" ht="13.5" thickBot="1">
      <c r="A264" s="156">
        <v>222</v>
      </c>
      <c r="B264" s="157" t="s">
        <v>2507</v>
      </c>
      <c r="C264" s="157" t="s">
        <v>1620</v>
      </c>
      <c r="D264" s="156">
        <v>4526</v>
      </c>
      <c r="E264" s="157" t="s">
        <v>2356</v>
      </c>
      <c r="F264" s="157" t="s">
        <v>2196</v>
      </c>
    </row>
    <row r="265" spans="1:6" ht="13.5" thickBot="1">
      <c r="A265" s="156">
        <v>223</v>
      </c>
      <c r="B265" s="157" t="s">
        <v>2508</v>
      </c>
      <c r="C265" s="157" t="s">
        <v>1621</v>
      </c>
      <c r="D265" s="156">
        <v>4466</v>
      </c>
      <c r="E265" s="157" t="s">
        <v>2356</v>
      </c>
      <c r="F265" s="157" t="s">
        <v>2196</v>
      </c>
    </row>
    <row r="266" spans="1:6" ht="13.5" thickBot="1">
      <c r="A266" s="156">
        <v>224</v>
      </c>
      <c r="B266" s="157" t="s">
        <v>2509</v>
      </c>
      <c r="C266" s="157" t="s">
        <v>1622</v>
      </c>
      <c r="D266" s="156">
        <v>70</v>
      </c>
      <c r="E266" s="157" t="s">
        <v>2356</v>
      </c>
      <c r="F266" s="157" t="s">
        <v>2196</v>
      </c>
    </row>
    <row r="267" spans="1:6" ht="13.5" thickBot="1">
      <c r="A267" s="156">
        <v>225</v>
      </c>
      <c r="B267" s="157" t="s">
        <v>2510</v>
      </c>
      <c r="C267" s="157" t="s">
        <v>1624</v>
      </c>
      <c r="D267" s="156">
        <v>603</v>
      </c>
      <c r="E267" s="157" t="s">
        <v>2356</v>
      </c>
      <c r="F267" s="157" t="s">
        <v>2196</v>
      </c>
    </row>
    <row r="268" spans="1:6" ht="13.5" thickBot="1">
      <c r="A268" s="156">
        <v>228</v>
      </c>
      <c r="B268" s="157" t="s">
        <v>2511</v>
      </c>
      <c r="C268" s="157" t="s">
        <v>1625</v>
      </c>
      <c r="D268" s="156">
        <v>111</v>
      </c>
      <c r="E268" s="157" t="s">
        <v>2356</v>
      </c>
      <c r="F268" s="157" t="s">
        <v>2196</v>
      </c>
    </row>
    <row r="269" spans="1:6" ht="13.5" thickBot="1">
      <c r="A269" s="156">
        <v>229</v>
      </c>
      <c r="B269" s="157" t="s">
        <v>2512</v>
      </c>
      <c r="C269" s="157" t="s">
        <v>1626</v>
      </c>
      <c r="D269" s="156">
        <v>111</v>
      </c>
      <c r="E269" s="157" t="s">
        <v>2356</v>
      </c>
      <c r="F269" s="157" t="s">
        <v>2196</v>
      </c>
    </row>
    <row r="270" spans="1:6" ht="13.5" thickBot="1">
      <c r="A270" s="156">
        <v>230</v>
      </c>
      <c r="B270" s="157" t="s">
        <v>2513</v>
      </c>
      <c r="C270" s="157" t="s">
        <v>1627</v>
      </c>
      <c r="D270" s="156">
        <v>111</v>
      </c>
      <c r="E270" s="157" t="s">
        <v>2356</v>
      </c>
      <c r="F270" s="157" t="s">
        <v>2196</v>
      </c>
    </row>
    <row r="271" spans="1:6" ht="13.5" thickBot="1">
      <c r="A271" s="156">
        <v>232</v>
      </c>
      <c r="B271" s="157" t="s">
        <v>2514</v>
      </c>
      <c r="C271" s="157" t="s">
        <v>948</v>
      </c>
      <c r="D271" s="156">
        <v>303</v>
      </c>
      <c r="E271" s="157" t="s">
        <v>2356</v>
      </c>
      <c r="F271" s="157" t="s">
        <v>2196</v>
      </c>
    </row>
    <row r="272" spans="1:6" ht="13.5" thickBot="1">
      <c r="A272" s="156">
        <v>233</v>
      </c>
      <c r="B272" s="157" t="s">
        <v>2515</v>
      </c>
      <c r="C272" s="157" t="s">
        <v>142</v>
      </c>
      <c r="D272" s="156">
        <v>1669.4</v>
      </c>
      <c r="E272" s="157" t="s">
        <v>2356</v>
      </c>
      <c r="F272" s="157" t="s">
        <v>2196</v>
      </c>
    </row>
    <row r="273" spans="1:6" ht="13.5" thickBot="1">
      <c r="A273" s="156">
        <v>234</v>
      </c>
      <c r="B273" s="157" t="s">
        <v>2516</v>
      </c>
      <c r="C273" s="157" t="s">
        <v>949</v>
      </c>
      <c r="D273" s="156">
        <v>510</v>
      </c>
      <c r="E273" s="157" t="s">
        <v>2356</v>
      </c>
      <c r="F273" s="157" t="s">
        <v>2196</v>
      </c>
    </row>
    <row r="274" spans="1:6" ht="13.5" thickBot="1">
      <c r="A274" s="156">
        <v>235</v>
      </c>
      <c r="B274" s="157" t="s">
        <v>2517</v>
      </c>
      <c r="C274" s="157" t="s">
        <v>950</v>
      </c>
      <c r="D274" s="156">
        <v>2911.1</v>
      </c>
      <c r="E274" s="157" t="s">
        <v>2356</v>
      </c>
      <c r="F274" s="157" t="s">
        <v>2196</v>
      </c>
    </row>
    <row r="275" spans="1:6" ht="13.5" thickBot="1">
      <c r="A275" s="156">
        <v>239</v>
      </c>
      <c r="B275" s="157" t="s">
        <v>2518</v>
      </c>
      <c r="C275" s="157" t="s">
        <v>1969</v>
      </c>
      <c r="D275" s="156">
        <v>1360</v>
      </c>
      <c r="E275" s="157" t="s">
        <v>2356</v>
      </c>
      <c r="F275" s="157" t="s">
        <v>2196</v>
      </c>
    </row>
    <row r="276" spans="1:6" ht="13.5" thickBot="1">
      <c r="A276" s="156">
        <v>240</v>
      </c>
      <c r="B276" s="157" t="s">
        <v>2519</v>
      </c>
      <c r="C276" s="157" t="s">
        <v>2520</v>
      </c>
      <c r="D276" s="156">
        <v>3243</v>
      </c>
      <c r="E276" s="157" t="s">
        <v>2356</v>
      </c>
      <c r="F276" s="157" t="s">
        <v>2196</v>
      </c>
    </row>
    <row r="277" spans="1:6" ht="13.5" thickBot="1">
      <c r="A277" s="156">
        <v>241</v>
      </c>
      <c r="B277" s="157" t="s">
        <v>2521</v>
      </c>
      <c r="C277" s="157" t="s">
        <v>1631</v>
      </c>
      <c r="D277" s="156">
        <v>4466</v>
      </c>
      <c r="E277" s="157" t="s">
        <v>2356</v>
      </c>
      <c r="F277" s="157" t="s">
        <v>2196</v>
      </c>
    </row>
    <row r="278" spans="1:6" ht="13.5" thickBot="1">
      <c r="A278" s="156">
        <v>242</v>
      </c>
      <c r="B278" s="157" t="s">
        <v>2522</v>
      </c>
      <c r="C278" s="157" t="s">
        <v>1633</v>
      </c>
      <c r="D278" s="156">
        <v>4493</v>
      </c>
      <c r="E278" s="157" t="s">
        <v>2356</v>
      </c>
      <c r="F278" s="157" t="s">
        <v>2196</v>
      </c>
    </row>
    <row r="279" spans="1:6" ht="13.5" thickBot="1">
      <c r="A279" s="156">
        <v>243</v>
      </c>
      <c r="B279" s="157" t="s">
        <v>2523</v>
      </c>
      <c r="C279" s="157" t="s">
        <v>1635</v>
      </c>
      <c r="D279" s="156">
        <v>1322</v>
      </c>
      <c r="E279" s="157" t="s">
        <v>2356</v>
      </c>
      <c r="F279" s="157" t="s">
        <v>2196</v>
      </c>
    </row>
    <row r="280" spans="1:6" ht="13.5" thickBot="1">
      <c r="A280" s="156">
        <v>244</v>
      </c>
      <c r="B280" s="157" t="s">
        <v>2524</v>
      </c>
      <c r="C280" s="157" t="s">
        <v>1636</v>
      </c>
      <c r="D280" s="156">
        <v>230</v>
      </c>
      <c r="E280" s="157" t="s">
        <v>2356</v>
      </c>
      <c r="F280" s="157" t="s">
        <v>2196</v>
      </c>
    </row>
    <row r="281" spans="1:6" ht="13.5" thickBot="1">
      <c r="A281" s="156">
        <v>246</v>
      </c>
      <c r="B281" s="157" t="s">
        <v>2525</v>
      </c>
      <c r="C281" s="157" t="s">
        <v>150</v>
      </c>
      <c r="D281" s="156">
        <v>4661</v>
      </c>
      <c r="E281" s="157" t="s">
        <v>2356</v>
      </c>
      <c r="F281" s="157" t="s">
        <v>2196</v>
      </c>
    </row>
    <row r="282" spans="1:6" ht="13.5" thickBot="1">
      <c r="A282" s="156">
        <v>247</v>
      </c>
      <c r="B282" s="157" t="s">
        <v>2526</v>
      </c>
      <c r="C282" s="157" t="s">
        <v>953</v>
      </c>
      <c r="D282" s="156">
        <v>4480</v>
      </c>
      <c r="E282" s="157" t="s">
        <v>2356</v>
      </c>
      <c r="F282" s="157" t="s">
        <v>2196</v>
      </c>
    </row>
    <row r="283" spans="1:6" ht="13.5" thickBot="1">
      <c r="A283" s="156">
        <v>248</v>
      </c>
      <c r="B283" s="157" t="s">
        <v>2527</v>
      </c>
      <c r="C283" s="157" t="s">
        <v>151</v>
      </c>
      <c r="D283" s="156">
        <v>3058</v>
      </c>
      <c r="E283" s="157" t="s">
        <v>2356</v>
      </c>
      <c r="F283" s="157" t="s">
        <v>2196</v>
      </c>
    </row>
    <row r="284" spans="1:6" ht="13.5" thickBot="1">
      <c r="A284" s="156">
        <v>249</v>
      </c>
      <c r="B284" s="157" t="s">
        <v>2528</v>
      </c>
      <c r="C284" s="157" t="s">
        <v>955</v>
      </c>
      <c r="D284" s="156">
        <v>3062</v>
      </c>
      <c r="E284" s="157" t="s">
        <v>2356</v>
      </c>
      <c r="F284" s="157" t="s">
        <v>2196</v>
      </c>
    </row>
    <row r="285" spans="1:6" ht="13.5" thickBot="1">
      <c r="A285" s="156">
        <v>250</v>
      </c>
      <c r="B285" s="157" t="s">
        <v>2529</v>
      </c>
      <c r="C285" s="157" t="s">
        <v>1637</v>
      </c>
      <c r="D285" s="156">
        <v>322</v>
      </c>
      <c r="E285" s="157" t="s">
        <v>2356</v>
      </c>
      <c r="F285" s="157" t="s">
        <v>2196</v>
      </c>
    </row>
    <row r="286" spans="1:6" ht="13.5" thickBot="1">
      <c r="A286" s="156">
        <v>251</v>
      </c>
      <c r="B286" s="157" t="s">
        <v>2530</v>
      </c>
      <c r="C286" s="157" t="s">
        <v>956</v>
      </c>
      <c r="D286" s="156">
        <v>11013</v>
      </c>
      <c r="E286" s="157" t="s">
        <v>2356</v>
      </c>
      <c r="F286" s="157" t="s">
        <v>2196</v>
      </c>
    </row>
    <row r="287" spans="1:6" ht="13.5" thickBot="1">
      <c r="A287" s="156">
        <v>252</v>
      </c>
      <c r="B287" s="157" t="s">
        <v>2531</v>
      </c>
      <c r="C287" s="157" t="s">
        <v>1970</v>
      </c>
      <c r="D287" s="156">
        <v>652</v>
      </c>
      <c r="E287" s="157" t="s">
        <v>2356</v>
      </c>
      <c r="F287" s="157" t="s">
        <v>2196</v>
      </c>
    </row>
    <row r="288" spans="1:6" ht="13.5" thickBot="1">
      <c r="A288" s="156">
        <v>253</v>
      </c>
      <c r="B288" s="157" t="s">
        <v>2532</v>
      </c>
      <c r="C288" s="157" t="s">
        <v>1971</v>
      </c>
      <c r="D288" s="156">
        <v>806</v>
      </c>
      <c r="E288" s="157" t="s">
        <v>2356</v>
      </c>
      <c r="F288" s="157" t="s">
        <v>2196</v>
      </c>
    </row>
    <row r="289" spans="1:6" ht="13.5" thickBot="1">
      <c r="A289" s="156">
        <v>254</v>
      </c>
      <c r="B289" s="157" t="s">
        <v>2533</v>
      </c>
      <c r="C289" s="157" t="s">
        <v>1638</v>
      </c>
      <c r="D289" s="156">
        <v>52</v>
      </c>
      <c r="E289" s="157" t="s">
        <v>2356</v>
      </c>
      <c r="F289" s="157" t="s">
        <v>2196</v>
      </c>
    </row>
    <row r="290" spans="1:6" ht="13.5" thickBot="1">
      <c r="A290" s="156">
        <v>259</v>
      </c>
      <c r="B290" s="157" t="s">
        <v>2534</v>
      </c>
      <c r="C290" s="157" t="s">
        <v>1972</v>
      </c>
      <c r="D290" s="156">
        <v>12244</v>
      </c>
      <c r="E290" s="157" t="s">
        <v>2356</v>
      </c>
      <c r="F290" s="157" t="s">
        <v>2196</v>
      </c>
    </row>
    <row r="291" spans="1:6" ht="13.5" thickBot="1">
      <c r="A291" s="156">
        <v>260</v>
      </c>
      <c r="B291" s="157" t="s">
        <v>2535</v>
      </c>
      <c r="C291" s="157" t="s">
        <v>957</v>
      </c>
      <c r="D291" s="156">
        <v>162825</v>
      </c>
      <c r="E291" s="157" t="s">
        <v>2356</v>
      </c>
      <c r="F291" s="157" t="s">
        <v>2196</v>
      </c>
    </row>
    <row r="292" spans="1:6" ht="13.5" thickBot="1">
      <c r="A292" s="156">
        <v>262</v>
      </c>
      <c r="B292" s="157" t="s">
        <v>2536</v>
      </c>
      <c r="C292" s="157" t="s">
        <v>1973</v>
      </c>
      <c r="D292" s="156">
        <v>803</v>
      </c>
      <c r="E292" s="157" t="s">
        <v>2356</v>
      </c>
      <c r="F292" s="157" t="s">
        <v>2196</v>
      </c>
    </row>
    <row r="293" spans="1:6" ht="13.5" thickBot="1">
      <c r="A293" s="156">
        <v>263</v>
      </c>
      <c r="B293" s="157" t="s">
        <v>2537</v>
      </c>
      <c r="C293" s="157" t="s">
        <v>1639</v>
      </c>
      <c r="D293" s="156">
        <v>502</v>
      </c>
      <c r="E293" s="157" t="s">
        <v>2356</v>
      </c>
      <c r="F293" s="157" t="s">
        <v>2196</v>
      </c>
    </row>
    <row r="294" spans="1:6" ht="13.5" thickBot="1">
      <c r="A294" s="156">
        <v>264</v>
      </c>
      <c r="B294" s="157" t="s">
        <v>2538</v>
      </c>
      <c r="C294" s="157" t="s">
        <v>2539</v>
      </c>
      <c r="D294" s="156">
        <v>156</v>
      </c>
      <c r="E294" s="157" t="s">
        <v>2356</v>
      </c>
      <c r="F294" s="157" t="s">
        <v>2196</v>
      </c>
    </row>
    <row r="295" spans="1:6" ht="13.5" thickBot="1">
      <c r="A295" s="156">
        <v>265</v>
      </c>
      <c r="B295" s="157" t="s">
        <v>2540</v>
      </c>
      <c r="C295" s="157" t="s">
        <v>1974</v>
      </c>
      <c r="D295" s="156">
        <v>600</v>
      </c>
      <c r="E295" s="157" t="s">
        <v>2356</v>
      </c>
      <c r="F295" s="157" t="s">
        <v>2196</v>
      </c>
    </row>
    <row r="296" spans="1:6" ht="13.5" thickBot="1">
      <c r="A296" s="156">
        <v>266</v>
      </c>
      <c r="B296" s="157" t="s">
        <v>2541</v>
      </c>
      <c r="C296" s="157" t="s">
        <v>1975</v>
      </c>
      <c r="D296" s="156">
        <v>800</v>
      </c>
      <c r="E296" s="157" t="s">
        <v>2356</v>
      </c>
      <c r="F296" s="157" t="s">
        <v>2196</v>
      </c>
    </row>
    <row r="297" spans="1:6" ht="13.5" thickBot="1">
      <c r="A297" s="156">
        <v>268</v>
      </c>
      <c r="B297" s="157" t="s">
        <v>2542</v>
      </c>
      <c r="C297" s="157" t="s">
        <v>1643</v>
      </c>
      <c r="D297" s="156">
        <v>31</v>
      </c>
      <c r="E297" s="157" t="s">
        <v>2356</v>
      </c>
      <c r="F297" s="157" t="s">
        <v>2196</v>
      </c>
    </row>
    <row r="298" spans="1:6" ht="13.5" thickBot="1">
      <c r="A298" s="156">
        <v>269</v>
      </c>
      <c r="B298" s="157" t="s">
        <v>2543</v>
      </c>
      <c r="C298" s="157" t="s">
        <v>2544</v>
      </c>
      <c r="D298" s="156">
        <v>104</v>
      </c>
      <c r="E298" s="157" t="s">
        <v>2356</v>
      </c>
      <c r="F298" s="157" t="s">
        <v>2196</v>
      </c>
    </row>
    <row r="299" spans="1:6" ht="13.5" thickBot="1">
      <c r="A299" s="156">
        <v>270</v>
      </c>
      <c r="B299" s="157" t="s">
        <v>2545</v>
      </c>
      <c r="C299" s="157" t="s">
        <v>1976</v>
      </c>
      <c r="D299" s="156">
        <v>1173</v>
      </c>
      <c r="E299" s="157" t="s">
        <v>2356</v>
      </c>
      <c r="F299" s="157" t="s">
        <v>2196</v>
      </c>
    </row>
    <row r="300" spans="1:6" ht="13.5" thickBot="1">
      <c r="A300" s="156">
        <v>271</v>
      </c>
      <c r="B300" s="157" t="s">
        <v>2546</v>
      </c>
      <c r="C300" s="157" t="s">
        <v>1977</v>
      </c>
      <c r="D300" s="156">
        <v>4645</v>
      </c>
      <c r="E300" s="157" t="s">
        <v>2356</v>
      </c>
      <c r="F300" s="157" t="s">
        <v>2196</v>
      </c>
    </row>
    <row r="301" spans="1:6" ht="13.5" thickBot="1">
      <c r="A301" s="156">
        <v>272</v>
      </c>
      <c r="B301" s="157" t="s">
        <v>2547</v>
      </c>
      <c r="C301" s="157" t="s">
        <v>1978</v>
      </c>
      <c r="D301" s="156">
        <v>1070</v>
      </c>
      <c r="E301" s="157" t="s">
        <v>2356</v>
      </c>
      <c r="F301" s="157" t="s">
        <v>2196</v>
      </c>
    </row>
    <row r="302" spans="1:6" ht="13.5" thickBot="1">
      <c r="A302" s="156">
        <v>273</v>
      </c>
      <c r="B302" s="157" t="s">
        <v>2548</v>
      </c>
      <c r="C302" s="157" t="s">
        <v>1979</v>
      </c>
      <c r="D302" s="156">
        <v>8229</v>
      </c>
      <c r="E302" s="157" t="s">
        <v>2356</v>
      </c>
      <c r="F302" s="157" t="s">
        <v>2196</v>
      </c>
    </row>
    <row r="303" spans="1:6" ht="13.5" thickBot="1">
      <c r="A303" s="156">
        <v>274</v>
      </c>
      <c r="B303" s="157" t="s">
        <v>2549</v>
      </c>
      <c r="C303" s="157" t="s">
        <v>1980</v>
      </c>
      <c r="D303" s="156">
        <v>4782</v>
      </c>
      <c r="E303" s="157" t="s">
        <v>2356</v>
      </c>
      <c r="F303" s="157" t="s">
        <v>2196</v>
      </c>
    </row>
    <row r="304" spans="1:6" ht="13.5" thickBot="1">
      <c r="A304" s="156">
        <v>275</v>
      </c>
      <c r="B304" s="157" t="s">
        <v>2550</v>
      </c>
      <c r="C304" s="157" t="s">
        <v>1981</v>
      </c>
      <c r="D304" s="156">
        <v>2806</v>
      </c>
      <c r="E304" s="157" t="s">
        <v>2356</v>
      </c>
      <c r="F304" s="157" t="s">
        <v>2196</v>
      </c>
    </row>
    <row r="305" spans="1:6" ht="13.5" thickBot="1">
      <c r="A305" s="156">
        <v>276</v>
      </c>
      <c r="B305" s="157" t="s">
        <v>2551</v>
      </c>
      <c r="C305" s="157" t="s">
        <v>1982</v>
      </c>
      <c r="D305" s="156">
        <v>1924</v>
      </c>
      <c r="E305" s="157" t="s">
        <v>2356</v>
      </c>
      <c r="F305" s="157" t="s">
        <v>2196</v>
      </c>
    </row>
    <row r="306" spans="1:6" ht="13.5" thickBot="1">
      <c r="A306" s="156">
        <v>277</v>
      </c>
      <c r="B306" s="157" t="s">
        <v>2552</v>
      </c>
      <c r="C306" s="157" t="s">
        <v>1983</v>
      </c>
      <c r="D306" s="156">
        <v>190</v>
      </c>
      <c r="E306" s="157" t="s">
        <v>2356</v>
      </c>
      <c r="F306" s="157" t="s">
        <v>2196</v>
      </c>
    </row>
    <row r="307" spans="1:6" ht="13.5" thickBot="1">
      <c r="A307" s="156">
        <v>278</v>
      </c>
      <c r="B307" s="157" t="s">
        <v>2553</v>
      </c>
      <c r="C307" s="157" t="s">
        <v>2554</v>
      </c>
      <c r="D307" s="156">
        <v>168</v>
      </c>
      <c r="E307" s="157" t="s">
        <v>2356</v>
      </c>
      <c r="F307" s="157" t="s">
        <v>2196</v>
      </c>
    </row>
    <row r="308" spans="1:6" ht="13.5" thickBot="1">
      <c r="A308" s="156">
        <v>279</v>
      </c>
      <c r="B308" s="157" t="s">
        <v>2555</v>
      </c>
      <c r="C308" s="157" t="s">
        <v>1987</v>
      </c>
      <c r="D308" s="156">
        <v>1997</v>
      </c>
      <c r="E308" s="157" t="s">
        <v>2356</v>
      </c>
      <c r="F308" s="157" t="s">
        <v>2196</v>
      </c>
    </row>
    <row r="309" spans="1:6" ht="13.5" thickBot="1">
      <c r="A309" s="156">
        <v>280</v>
      </c>
      <c r="B309" s="157" t="s">
        <v>2556</v>
      </c>
      <c r="C309" s="157" t="s">
        <v>2557</v>
      </c>
      <c r="D309" s="156">
        <v>608</v>
      </c>
      <c r="E309" s="157" t="s">
        <v>2356</v>
      </c>
      <c r="F309" s="157" t="s">
        <v>2196</v>
      </c>
    </row>
    <row r="310" spans="1:6" ht="13.5" thickBot="1">
      <c r="A310" s="156">
        <v>281</v>
      </c>
      <c r="B310" s="157" t="s">
        <v>2558</v>
      </c>
      <c r="C310" s="157" t="s">
        <v>1988</v>
      </c>
      <c r="D310" s="156">
        <v>240</v>
      </c>
      <c r="E310" s="157" t="s">
        <v>2356</v>
      </c>
      <c r="F310" s="157" t="s">
        <v>2196</v>
      </c>
    </row>
    <row r="311" spans="1:6" ht="13.5" thickBot="1">
      <c r="A311" s="156">
        <v>282</v>
      </c>
      <c r="B311" s="157" t="s">
        <v>2559</v>
      </c>
      <c r="C311" s="157" t="s">
        <v>1989</v>
      </c>
      <c r="D311" s="156">
        <v>245</v>
      </c>
      <c r="E311" s="157" t="s">
        <v>2356</v>
      </c>
      <c r="F311" s="157" t="s">
        <v>2196</v>
      </c>
    </row>
    <row r="312" spans="1:6" ht="13.5" thickBot="1">
      <c r="A312" s="156">
        <v>283</v>
      </c>
      <c r="B312" s="157" t="s">
        <v>2560</v>
      </c>
      <c r="C312" s="157" t="s">
        <v>2561</v>
      </c>
      <c r="D312" s="156">
        <v>13</v>
      </c>
      <c r="E312" s="157" t="s">
        <v>2356</v>
      </c>
      <c r="F312" s="157" t="s">
        <v>2196</v>
      </c>
    </row>
    <row r="313" spans="1:6" ht="13.5" thickBot="1">
      <c r="A313" s="156">
        <v>284</v>
      </c>
      <c r="B313" s="157" t="s">
        <v>2562</v>
      </c>
      <c r="C313" s="157" t="s">
        <v>1990</v>
      </c>
      <c r="D313" s="156">
        <v>2528</v>
      </c>
      <c r="E313" s="157" t="s">
        <v>2356</v>
      </c>
      <c r="F313" s="157" t="s">
        <v>2196</v>
      </c>
    </row>
    <row r="314" spans="1:6" ht="13.5" thickBot="1">
      <c r="A314" s="156">
        <v>285</v>
      </c>
      <c r="B314" s="157" t="s">
        <v>2563</v>
      </c>
      <c r="C314" s="157" t="s">
        <v>2564</v>
      </c>
      <c r="D314" s="156">
        <v>6660</v>
      </c>
      <c r="E314" s="157" t="s">
        <v>2356</v>
      </c>
      <c r="F314" s="157" t="s">
        <v>2196</v>
      </c>
    </row>
    <row r="315" spans="1:6" ht="13.5" thickBot="1">
      <c r="A315" s="156">
        <v>286</v>
      </c>
      <c r="B315" s="157" t="s">
        <v>2565</v>
      </c>
      <c r="C315" s="157" t="s">
        <v>1992</v>
      </c>
      <c r="D315" s="156">
        <v>6311</v>
      </c>
      <c r="E315" s="157" t="s">
        <v>2356</v>
      </c>
      <c r="F315" s="157" t="s">
        <v>2196</v>
      </c>
    </row>
    <row r="316" spans="1:6" ht="13.5" thickBot="1">
      <c r="A316" s="156">
        <v>287</v>
      </c>
      <c r="B316" s="157" t="s">
        <v>2566</v>
      </c>
      <c r="C316" s="157" t="s">
        <v>2567</v>
      </c>
      <c r="D316" s="156">
        <v>3071</v>
      </c>
      <c r="E316" s="157" t="s">
        <v>2356</v>
      </c>
      <c r="F316" s="157" t="s">
        <v>2196</v>
      </c>
    </row>
    <row r="317" spans="1:6" ht="13.5" thickBot="1">
      <c r="A317" s="156">
        <v>288</v>
      </c>
      <c r="B317" s="157" t="s">
        <v>2568</v>
      </c>
      <c r="C317" s="157" t="s">
        <v>1993</v>
      </c>
      <c r="D317" s="156">
        <v>710</v>
      </c>
      <c r="E317" s="157" t="s">
        <v>2356</v>
      </c>
      <c r="F317" s="157" t="s">
        <v>2196</v>
      </c>
    </row>
    <row r="318" spans="1:6" ht="13.5" thickBot="1">
      <c r="A318" s="156">
        <v>289</v>
      </c>
      <c r="B318" s="157" t="s">
        <v>2569</v>
      </c>
      <c r="C318" s="157" t="s">
        <v>2570</v>
      </c>
      <c r="D318" s="156">
        <v>4602</v>
      </c>
      <c r="E318" s="157" t="s">
        <v>2356</v>
      </c>
      <c r="F318" s="157" t="s">
        <v>2196</v>
      </c>
    </row>
    <row r="319" spans="1:6" ht="13.5" thickBot="1">
      <c r="A319" s="156">
        <v>290</v>
      </c>
      <c r="B319" s="157" t="s">
        <v>2571</v>
      </c>
      <c r="C319" s="157" t="s">
        <v>1994</v>
      </c>
      <c r="D319" s="156">
        <v>190</v>
      </c>
      <c r="E319" s="157" t="s">
        <v>2356</v>
      </c>
      <c r="F319" s="157" t="s">
        <v>2196</v>
      </c>
    </row>
    <row r="320" spans="1:6" ht="13.5" thickBot="1">
      <c r="A320" s="156">
        <v>291</v>
      </c>
      <c r="B320" s="157" t="s">
        <v>2572</v>
      </c>
      <c r="C320" s="157" t="s">
        <v>2573</v>
      </c>
      <c r="D320" s="156">
        <v>708</v>
      </c>
      <c r="E320" s="157" t="s">
        <v>2356</v>
      </c>
      <c r="F320" s="157" t="s">
        <v>2196</v>
      </c>
    </row>
    <row r="321" spans="1:6" ht="13.5" thickBot="1">
      <c r="A321" s="156">
        <v>292</v>
      </c>
      <c r="B321" s="157" t="s">
        <v>2574</v>
      </c>
      <c r="C321" s="157" t="s">
        <v>1996</v>
      </c>
      <c r="D321" s="156">
        <v>2419</v>
      </c>
      <c r="E321" s="157" t="s">
        <v>2356</v>
      </c>
      <c r="F321" s="157" t="s">
        <v>2196</v>
      </c>
    </row>
    <row r="322" spans="1:6" ht="13.5" thickBot="1">
      <c r="A322" s="156">
        <v>293</v>
      </c>
      <c r="B322" s="157" t="s">
        <v>2575</v>
      </c>
      <c r="C322" s="157" t="s">
        <v>1998</v>
      </c>
      <c r="D322" s="156">
        <v>4061</v>
      </c>
      <c r="E322" s="157" t="s">
        <v>2356</v>
      </c>
      <c r="F322" s="157" t="s">
        <v>2196</v>
      </c>
    </row>
    <row r="323" spans="1:6" ht="13.5" thickBot="1">
      <c r="A323" s="156">
        <v>294</v>
      </c>
      <c r="B323" s="157" t="s">
        <v>2576</v>
      </c>
      <c r="C323" s="157" t="s">
        <v>1999</v>
      </c>
      <c r="D323" s="156">
        <v>5000</v>
      </c>
      <c r="E323" s="157" t="s">
        <v>2356</v>
      </c>
      <c r="F323" s="157" t="s">
        <v>2196</v>
      </c>
    </row>
    <row r="324" spans="1:6" ht="13.5" thickBot="1">
      <c r="A324" s="156">
        <v>295</v>
      </c>
      <c r="B324" s="157" t="s">
        <v>2577</v>
      </c>
      <c r="C324" s="157" t="s">
        <v>2001</v>
      </c>
      <c r="D324" s="156">
        <v>505</v>
      </c>
      <c r="E324" s="157" t="s">
        <v>2356</v>
      </c>
      <c r="F324" s="157" t="s">
        <v>2196</v>
      </c>
    </row>
    <row r="325" spans="1:6" ht="13.5" thickBot="1">
      <c r="A325" s="156">
        <v>296</v>
      </c>
      <c r="B325" s="157" t="s">
        <v>2578</v>
      </c>
      <c r="C325" s="157" t="s">
        <v>2002</v>
      </c>
      <c r="D325" s="156">
        <v>1080</v>
      </c>
      <c r="E325" s="157" t="s">
        <v>2356</v>
      </c>
      <c r="F325" s="157" t="s">
        <v>2196</v>
      </c>
    </row>
    <row r="326" spans="1:6" ht="13.5" thickBot="1">
      <c r="A326" s="156">
        <v>297</v>
      </c>
      <c r="B326" s="157" t="s">
        <v>2579</v>
      </c>
      <c r="C326" s="157" t="s">
        <v>2003</v>
      </c>
      <c r="D326" s="156">
        <v>616</v>
      </c>
      <c r="E326" s="157" t="s">
        <v>2356</v>
      </c>
      <c r="F326" s="157" t="s">
        <v>2196</v>
      </c>
    </row>
    <row r="327" spans="1:6" ht="13.5" thickBot="1">
      <c r="A327" s="156">
        <v>298</v>
      </c>
      <c r="B327" s="157" t="s">
        <v>2580</v>
      </c>
      <c r="C327" s="157" t="s">
        <v>2004</v>
      </c>
      <c r="D327" s="156">
        <v>98</v>
      </c>
      <c r="E327" s="157" t="s">
        <v>2356</v>
      </c>
      <c r="F327" s="157" t="s">
        <v>2196</v>
      </c>
    </row>
    <row r="328" spans="1:6" ht="13.5" thickBot="1">
      <c r="A328" s="156">
        <v>299</v>
      </c>
      <c r="B328" s="157" t="s">
        <v>2581</v>
      </c>
      <c r="C328" s="157" t="s">
        <v>2005</v>
      </c>
      <c r="D328" s="156">
        <v>30</v>
      </c>
      <c r="E328" s="157" t="s">
        <v>2356</v>
      </c>
      <c r="F328" s="157" t="s">
        <v>2196</v>
      </c>
    </row>
    <row r="329" spans="1:6" ht="13.5" thickBot="1">
      <c r="A329" s="156">
        <v>300</v>
      </c>
      <c r="B329" s="157" t="s">
        <v>2582</v>
      </c>
      <c r="C329" s="157" t="s">
        <v>2006</v>
      </c>
      <c r="D329" s="156">
        <v>2150</v>
      </c>
      <c r="E329" s="157" t="s">
        <v>2356</v>
      </c>
      <c r="F329" s="157" t="s">
        <v>2196</v>
      </c>
    </row>
    <row r="330" spans="1:6" ht="13.5" thickBot="1">
      <c r="A330" s="156">
        <v>301</v>
      </c>
      <c r="B330" s="157" t="s">
        <v>2583</v>
      </c>
      <c r="C330" s="157" t="s">
        <v>2007</v>
      </c>
      <c r="D330" s="156">
        <v>96</v>
      </c>
      <c r="E330" s="157" t="s">
        <v>2356</v>
      </c>
      <c r="F330" s="157" t="s">
        <v>2196</v>
      </c>
    </row>
    <row r="331" spans="1:6" ht="13.5" thickBot="1">
      <c r="A331" s="156">
        <v>302</v>
      </c>
      <c r="B331" s="157" t="s">
        <v>2584</v>
      </c>
      <c r="C331" s="157" t="s">
        <v>2008</v>
      </c>
      <c r="D331" s="156">
        <v>271</v>
      </c>
      <c r="E331" s="157" t="s">
        <v>2356</v>
      </c>
      <c r="F331" s="157" t="s">
        <v>2196</v>
      </c>
    </row>
    <row r="332" spans="1:6" ht="13.5" thickBot="1">
      <c r="A332" s="156">
        <v>303</v>
      </c>
      <c r="B332" s="157" t="s">
        <v>2585</v>
      </c>
      <c r="C332" s="157" t="s">
        <v>2009</v>
      </c>
      <c r="D332" s="156">
        <v>123</v>
      </c>
      <c r="E332" s="157" t="s">
        <v>2356</v>
      </c>
      <c r="F332" s="157" t="s">
        <v>2196</v>
      </c>
    </row>
    <row r="333" spans="1:6" ht="13.5" thickBot="1">
      <c r="A333" s="156">
        <v>304</v>
      </c>
      <c r="B333" s="157" t="s">
        <v>2586</v>
      </c>
      <c r="C333" s="157" t="s">
        <v>2010</v>
      </c>
      <c r="D333" s="156">
        <v>510</v>
      </c>
      <c r="E333" s="157" t="s">
        <v>2356</v>
      </c>
      <c r="F333" s="157" t="s">
        <v>2196</v>
      </c>
    </row>
    <row r="334" spans="1:6" ht="13.5" thickBot="1">
      <c r="A334" s="156">
        <v>305</v>
      </c>
      <c r="B334" s="157" t="s">
        <v>2587</v>
      </c>
      <c r="C334" s="157" t="s">
        <v>2011</v>
      </c>
      <c r="D334" s="156">
        <v>977</v>
      </c>
      <c r="E334" s="157" t="s">
        <v>2356</v>
      </c>
      <c r="F334" s="157" t="s">
        <v>2196</v>
      </c>
    </row>
    <row r="335" spans="1:6" ht="13.5" thickBot="1">
      <c r="A335" s="156">
        <v>306</v>
      </c>
      <c r="B335" s="157" t="s">
        <v>2588</v>
      </c>
      <c r="C335" s="157" t="s">
        <v>2012</v>
      </c>
      <c r="D335" s="156">
        <v>323</v>
      </c>
      <c r="E335" s="157" t="s">
        <v>2356</v>
      </c>
      <c r="F335" s="157" t="s">
        <v>2196</v>
      </c>
    </row>
    <row r="336" spans="1:6" ht="13.5" thickBot="1">
      <c r="A336" s="156">
        <v>307</v>
      </c>
      <c r="B336" s="157" t="s">
        <v>2589</v>
      </c>
      <c r="C336" s="157" t="s">
        <v>2013</v>
      </c>
      <c r="D336" s="156">
        <v>2194</v>
      </c>
      <c r="E336" s="157" t="s">
        <v>2356</v>
      </c>
      <c r="F336" s="157" t="s">
        <v>2196</v>
      </c>
    </row>
    <row r="337" spans="1:6" ht="13.5" thickBot="1">
      <c r="A337" s="156">
        <v>308</v>
      </c>
      <c r="B337" s="157" t="s">
        <v>2590</v>
      </c>
      <c r="C337" s="157" t="s">
        <v>2014</v>
      </c>
      <c r="D337" s="156">
        <v>731</v>
      </c>
      <c r="E337" s="157" t="s">
        <v>2356</v>
      </c>
      <c r="F337" s="157" t="s">
        <v>2196</v>
      </c>
    </row>
    <row r="338" spans="1:6" ht="13.5" thickBot="1">
      <c r="A338" s="156">
        <v>309</v>
      </c>
      <c r="B338" s="157" t="s">
        <v>2591</v>
      </c>
      <c r="C338" s="157" t="s">
        <v>2015</v>
      </c>
      <c r="D338" s="156">
        <v>297</v>
      </c>
      <c r="E338" s="157" t="s">
        <v>2356</v>
      </c>
      <c r="F338" s="157" t="s">
        <v>2196</v>
      </c>
    </row>
    <row r="339" spans="1:6" ht="13.5" thickBot="1">
      <c r="A339" s="156">
        <v>310</v>
      </c>
      <c r="B339" s="157" t="s">
        <v>2592</v>
      </c>
      <c r="C339" s="157" t="s">
        <v>2016</v>
      </c>
      <c r="D339" s="156">
        <v>209</v>
      </c>
      <c r="E339" s="157" t="s">
        <v>2356</v>
      </c>
      <c r="F339" s="157" t="s">
        <v>2196</v>
      </c>
    </row>
    <row r="340" spans="1:6" ht="13.5" thickBot="1">
      <c r="A340" s="156">
        <v>311</v>
      </c>
      <c r="B340" s="157" t="s">
        <v>2593</v>
      </c>
      <c r="C340" s="157" t="s">
        <v>2017</v>
      </c>
      <c r="D340" s="156">
        <v>165</v>
      </c>
      <c r="E340" s="157" t="s">
        <v>2356</v>
      </c>
      <c r="F340" s="157" t="s">
        <v>2196</v>
      </c>
    </row>
    <row r="341" spans="1:6" ht="13.5" thickBot="1">
      <c r="A341" s="156">
        <v>312</v>
      </c>
      <c r="B341" s="157" t="s">
        <v>2594</v>
      </c>
      <c r="C341" s="157" t="s">
        <v>159</v>
      </c>
      <c r="D341" s="156">
        <v>165</v>
      </c>
      <c r="E341" s="157" t="s">
        <v>2356</v>
      </c>
      <c r="F341" s="157" t="s">
        <v>2196</v>
      </c>
    </row>
    <row r="342" spans="1:6" ht="13.5" thickBot="1">
      <c r="A342" s="156">
        <v>313</v>
      </c>
      <c r="B342" s="157" t="s">
        <v>2595</v>
      </c>
      <c r="C342" s="157" t="s">
        <v>160</v>
      </c>
      <c r="D342" s="156">
        <v>661</v>
      </c>
      <c r="E342" s="157" t="s">
        <v>2356</v>
      </c>
      <c r="F342" s="157" t="s">
        <v>2196</v>
      </c>
    </row>
    <row r="343" spans="1:6" ht="13.5" thickBot="1">
      <c r="A343" s="156">
        <v>315</v>
      </c>
      <c r="B343" s="157" t="s">
        <v>2596</v>
      </c>
      <c r="C343" s="157" t="s">
        <v>280</v>
      </c>
      <c r="D343" s="156">
        <v>360</v>
      </c>
      <c r="E343" s="157" t="s">
        <v>2356</v>
      </c>
      <c r="F343" s="157" t="s">
        <v>2196</v>
      </c>
    </row>
    <row r="344" spans="1:6" ht="13.5" thickBot="1">
      <c r="A344" s="156">
        <v>316</v>
      </c>
      <c r="B344" s="157" t="s">
        <v>2597</v>
      </c>
      <c r="C344" s="157" t="s">
        <v>2020</v>
      </c>
      <c r="D344" s="156">
        <v>1263</v>
      </c>
      <c r="E344" s="157" t="s">
        <v>2356</v>
      </c>
      <c r="F344" s="157" t="s">
        <v>2196</v>
      </c>
    </row>
    <row r="345" spans="1:6" ht="13.5" thickBot="1">
      <c r="A345" s="156">
        <v>317</v>
      </c>
      <c r="B345" s="157" t="s">
        <v>2598</v>
      </c>
      <c r="C345" s="157" t="s">
        <v>2021</v>
      </c>
      <c r="D345" s="156">
        <v>420</v>
      </c>
      <c r="E345" s="157" t="s">
        <v>2356</v>
      </c>
      <c r="F345" s="157" t="s">
        <v>2196</v>
      </c>
    </row>
    <row r="346" spans="1:6" ht="13.5" thickBot="1">
      <c r="A346" s="156">
        <v>318</v>
      </c>
      <c r="B346" s="157" t="s">
        <v>2599</v>
      </c>
      <c r="C346" s="157" t="s">
        <v>960</v>
      </c>
      <c r="D346" s="156">
        <v>11284.6</v>
      </c>
      <c r="E346" s="157" t="s">
        <v>2356</v>
      </c>
      <c r="F346" s="157" t="s">
        <v>2196</v>
      </c>
    </row>
    <row r="347" spans="1:6" ht="13.5" thickBot="1">
      <c r="A347" s="156">
        <v>319</v>
      </c>
      <c r="B347" s="157" t="s">
        <v>2600</v>
      </c>
      <c r="C347" s="157" t="s">
        <v>962</v>
      </c>
      <c r="D347" s="156">
        <v>16310.1</v>
      </c>
      <c r="E347" s="157" t="s">
        <v>2356</v>
      </c>
      <c r="F347" s="157" t="s">
        <v>2196</v>
      </c>
    </row>
    <row r="348" spans="1:6" ht="13.5" thickBot="1">
      <c r="A348" s="156">
        <v>320</v>
      </c>
      <c r="B348" s="157" t="s">
        <v>2601</v>
      </c>
      <c r="C348" s="157" t="s">
        <v>2022</v>
      </c>
      <c r="D348" s="156">
        <v>3762</v>
      </c>
      <c r="E348" s="157" t="s">
        <v>2356</v>
      </c>
      <c r="F348" s="157" t="s">
        <v>2196</v>
      </c>
    </row>
    <row r="349" spans="1:6" ht="13.5" thickBot="1">
      <c r="A349" s="156">
        <v>322</v>
      </c>
      <c r="B349" s="157" t="s">
        <v>2602</v>
      </c>
      <c r="C349" s="157" t="s">
        <v>1661</v>
      </c>
      <c r="D349" s="156">
        <v>20</v>
      </c>
      <c r="E349" s="157" t="s">
        <v>2356</v>
      </c>
      <c r="F349" s="157" t="s">
        <v>2196</v>
      </c>
    </row>
    <row r="350" spans="1:6" ht="13.5" thickBot="1">
      <c r="A350" s="156">
        <v>323</v>
      </c>
      <c r="B350" s="157" t="s">
        <v>2603</v>
      </c>
      <c r="C350" s="157" t="s">
        <v>1201</v>
      </c>
      <c r="D350" s="156">
        <v>1052</v>
      </c>
      <c r="E350" s="157" t="s">
        <v>2356</v>
      </c>
      <c r="F350" s="157" t="s">
        <v>2196</v>
      </c>
    </row>
    <row r="351" spans="1:6" ht="13.5" thickBot="1">
      <c r="A351" s="156">
        <v>324</v>
      </c>
      <c r="B351" s="157" t="s">
        <v>2604</v>
      </c>
      <c r="C351" s="157" t="s">
        <v>1202</v>
      </c>
      <c r="D351" s="156">
        <v>375</v>
      </c>
      <c r="E351" s="157" t="s">
        <v>2356</v>
      </c>
      <c r="F351" s="157" t="s">
        <v>2196</v>
      </c>
    </row>
    <row r="352" spans="1:6" ht="13.5" thickBot="1">
      <c r="A352" s="156">
        <v>325</v>
      </c>
      <c r="B352" s="157" t="s">
        <v>2605</v>
      </c>
      <c r="C352" s="157" t="s">
        <v>1662</v>
      </c>
      <c r="D352" s="156">
        <v>38</v>
      </c>
      <c r="E352" s="157" t="s">
        <v>2356</v>
      </c>
      <c r="F352" s="157" t="s">
        <v>2196</v>
      </c>
    </row>
    <row r="353" spans="1:6" ht="13.5" thickBot="1">
      <c r="A353" s="156">
        <v>326</v>
      </c>
      <c r="B353" s="157" t="s">
        <v>2606</v>
      </c>
      <c r="C353" s="157" t="s">
        <v>1663</v>
      </c>
      <c r="D353" s="156">
        <v>52</v>
      </c>
      <c r="E353" s="157" t="s">
        <v>2356</v>
      </c>
      <c r="F353" s="157" t="s">
        <v>2196</v>
      </c>
    </row>
    <row r="354" spans="1:6" ht="13.5" thickBot="1">
      <c r="A354" s="156">
        <v>327</v>
      </c>
      <c r="B354" s="157" t="s">
        <v>2607</v>
      </c>
      <c r="C354" s="157" t="s">
        <v>2024</v>
      </c>
      <c r="D354" s="156">
        <v>366</v>
      </c>
      <c r="E354" s="157" t="s">
        <v>2356</v>
      </c>
      <c r="F354" s="157" t="s">
        <v>2196</v>
      </c>
    </row>
    <row r="355" spans="1:6" ht="13.5" thickBot="1">
      <c r="A355" s="156">
        <v>328</v>
      </c>
      <c r="B355" s="157" t="s">
        <v>2608</v>
      </c>
      <c r="C355" s="157" t="s">
        <v>168</v>
      </c>
      <c r="D355" s="156">
        <v>401</v>
      </c>
      <c r="E355" s="157" t="s">
        <v>2356</v>
      </c>
      <c r="F355" s="157" t="s">
        <v>2196</v>
      </c>
    </row>
    <row r="356" spans="1:6" ht="13.5" thickBot="1">
      <c r="A356" s="156">
        <v>329</v>
      </c>
      <c r="B356" s="157" t="s">
        <v>2609</v>
      </c>
      <c r="C356" s="157" t="s">
        <v>2025</v>
      </c>
      <c r="D356" s="156">
        <v>975</v>
      </c>
      <c r="E356" s="157" t="s">
        <v>2356</v>
      </c>
      <c r="F356" s="157" t="s">
        <v>2196</v>
      </c>
    </row>
    <row r="357" spans="1:6" ht="13.5" thickBot="1">
      <c r="A357" s="156">
        <v>330</v>
      </c>
      <c r="B357" s="157" t="s">
        <v>2610</v>
      </c>
      <c r="C357" s="157" t="s">
        <v>2611</v>
      </c>
      <c r="D357" s="156">
        <v>1110</v>
      </c>
      <c r="E357" s="157" t="s">
        <v>2356</v>
      </c>
      <c r="F357" s="157" t="s">
        <v>2196</v>
      </c>
    </row>
    <row r="358" spans="1:6" ht="13.5" thickBot="1">
      <c r="A358" s="156">
        <v>331</v>
      </c>
      <c r="B358" s="157" t="s">
        <v>2612</v>
      </c>
      <c r="C358" s="157" t="s">
        <v>2026</v>
      </c>
      <c r="D358" s="156">
        <v>616</v>
      </c>
      <c r="E358" s="157" t="s">
        <v>2356</v>
      </c>
      <c r="F358" s="157" t="s">
        <v>2196</v>
      </c>
    </row>
    <row r="359" spans="1:6" ht="13.5" thickBot="1">
      <c r="A359" s="156">
        <v>332</v>
      </c>
      <c r="B359" s="157" t="s">
        <v>2613</v>
      </c>
      <c r="C359" s="157" t="s">
        <v>1665</v>
      </c>
      <c r="D359" s="156">
        <v>620</v>
      </c>
      <c r="E359" s="157" t="s">
        <v>2356</v>
      </c>
      <c r="F359" s="157" t="s">
        <v>2196</v>
      </c>
    </row>
    <row r="360" spans="1:6" ht="13.5" thickBot="1">
      <c r="A360" s="156">
        <v>333</v>
      </c>
      <c r="B360" s="157" t="s">
        <v>2614</v>
      </c>
      <c r="C360" s="157" t="s">
        <v>2027</v>
      </c>
      <c r="D360" s="156">
        <v>98</v>
      </c>
      <c r="E360" s="157" t="s">
        <v>2356</v>
      </c>
      <c r="F360" s="157" t="s">
        <v>2196</v>
      </c>
    </row>
    <row r="361" spans="1:6" ht="13.5" thickBot="1">
      <c r="A361" s="156">
        <v>334</v>
      </c>
      <c r="B361" s="157" t="s">
        <v>2615</v>
      </c>
      <c r="C361" s="157" t="s">
        <v>1666</v>
      </c>
      <c r="D361" s="156">
        <v>124</v>
      </c>
      <c r="E361" s="157" t="s">
        <v>2356</v>
      </c>
      <c r="F361" s="157" t="s">
        <v>2196</v>
      </c>
    </row>
    <row r="362" spans="1:6" ht="13.5" thickBot="1">
      <c r="A362" s="156">
        <v>335</v>
      </c>
      <c r="B362" s="157" t="s">
        <v>2616</v>
      </c>
      <c r="C362" s="157" t="s">
        <v>2028</v>
      </c>
      <c r="D362" s="156">
        <v>1261</v>
      </c>
      <c r="E362" s="157" t="s">
        <v>2356</v>
      </c>
      <c r="F362" s="157" t="s">
        <v>2196</v>
      </c>
    </row>
    <row r="363" spans="1:6" ht="13.5" thickBot="1">
      <c r="A363" s="156">
        <v>336</v>
      </c>
      <c r="B363" s="157" t="s">
        <v>2617</v>
      </c>
      <c r="C363" s="157" t="s">
        <v>1668</v>
      </c>
      <c r="D363" s="156">
        <v>162</v>
      </c>
      <c r="E363" s="157" t="s">
        <v>2356</v>
      </c>
      <c r="F363" s="157" t="s">
        <v>2196</v>
      </c>
    </row>
    <row r="364" spans="1:6" ht="13.5" thickBot="1">
      <c r="A364" s="156">
        <v>337</v>
      </c>
      <c r="B364" s="157" t="s">
        <v>2618</v>
      </c>
      <c r="C364" s="157" t="s">
        <v>2029</v>
      </c>
      <c r="D364" s="156">
        <v>190</v>
      </c>
      <c r="E364" s="157" t="s">
        <v>2356</v>
      </c>
      <c r="F364" s="157" t="s">
        <v>2196</v>
      </c>
    </row>
    <row r="365" spans="1:6" ht="13.5" thickBot="1">
      <c r="A365" s="156">
        <v>338</v>
      </c>
      <c r="B365" s="157" t="s">
        <v>2619</v>
      </c>
      <c r="C365" s="157" t="s">
        <v>1669</v>
      </c>
      <c r="D365" s="156">
        <v>3999</v>
      </c>
      <c r="E365" s="157" t="s">
        <v>2356</v>
      </c>
      <c r="F365" s="157" t="s">
        <v>2196</v>
      </c>
    </row>
    <row r="366" spans="1:6" ht="13.5" thickBot="1">
      <c r="A366" s="156">
        <v>339</v>
      </c>
      <c r="B366" s="157" t="s">
        <v>2620</v>
      </c>
      <c r="C366" s="157" t="s">
        <v>2621</v>
      </c>
      <c r="D366" s="156">
        <v>660</v>
      </c>
      <c r="E366" s="157" t="s">
        <v>2356</v>
      </c>
      <c r="F366" s="157" t="s">
        <v>2196</v>
      </c>
    </row>
    <row r="367" spans="1:6" ht="13.5" thickBot="1">
      <c r="A367" s="156">
        <v>340</v>
      </c>
      <c r="B367" s="157" t="s">
        <v>2622</v>
      </c>
      <c r="C367" s="157" t="s">
        <v>2623</v>
      </c>
      <c r="D367" s="156">
        <v>292660.8</v>
      </c>
      <c r="E367" s="157" t="s">
        <v>2356</v>
      </c>
      <c r="F367" s="157" t="s">
        <v>2196</v>
      </c>
    </row>
    <row r="368" spans="1:6" ht="13.5" thickBot="1">
      <c r="A368" s="156">
        <v>341</v>
      </c>
      <c r="B368" s="157" t="s">
        <v>2624</v>
      </c>
      <c r="C368" s="157" t="s">
        <v>175</v>
      </c>
      <c r="D368" s="156">
        <v>161795.29999999999</v>
      </c>
      <c r="E368" s="157" t="s">
        <v>2356</v>
      </c>
      <c r="F368" s="157" t="s">
        <v>2196</v>
      </c>
    </row>
    <row r="369" spans="1:6" ht="13.5" thickBot="1">
      <c r="A369" s="156">
        <v>342</v>
      </c>
      <c r="B369" s="157" t="s">
        <v>2625</v>
      </c>
      <c r="C369" s="157" t="s">
        <v>2031</v>
      </c>
      <c r="D369" s="156">
        <v>1656</v>
      </c>
      <c r="E369" s="157" t="s">
        <v>2356</v>
      </c>
      <c r="F369" s="157" t="s">
        <v>2196</v>
      </c>
    </row>
    <row r="370" spans="1:6" ht="13.5" thickBot="1">
      <c r="A370" s="156">
        <v>343</v>
      </c>
      <c r="B370" s="157" t="s">
        <v>2626</v>
      </c>
      <c r="C370" s="157" t="s">
        <v>968</v>
      </c>
      <c r="D370" s="156">
        <v>3788</v>
      </c>
      <c r="E370" s="157" t="s">
        <v>2356</v>
      </c>
      <c r="F370" s="157" t="s">
        <v>2196</v>
      </c>
    </row>
    <row r="371" spans="1:6" ht="13.5" thickBot="1">
      <c r="A371" s="156">
        <v>345</v>
      </c>
      <c r="B371" s="157" t="s">
        <v>2627</v>
      </c>
      <c r="C371" s="157" t="s">
        <v>1673</v>
      </c>
      <c r="D371" s="156">
        <v>3622</v>
      </c>
      <c r="E371" s="157" t="s">
        <v>2356</v>
      </c>
      <c r="F371" s="157" t="s">
        <v>2196</v>
      </c>
    </row>
    <row r="372" spans="1:6" ht="13.5" thickBot="1">
      <c r="A372" s="156">
        <v>346</v>
      </c>
      <c r="B372" s="157" t="s">
        <v>2628</v>
      </c>
      <c r="C372" s="157" t="s">
        <v>1674</v>
      </c>
      <c r="D372" s="156">
        <v>3621</v>
      </c>
      <c r="E372" s="157" t="s">
        <v>2356</v>
      </c>
      <c r="F372" s="157" t="s">
        <v>2196</v>
      </c>
    </row>
    <row r="373" spans="1:6" ht="13.5" thickBot="1">
      <c r="A373" s="156">
        <v>348</v>
      </c>
      <c r="B373" s="157" t="s">
        <v>2629</v>
      </c>
      <c r="C373" s="157" t="s">
        <v>1675</v>
      </c>
      <c r="D373" s="156">
        <v>847</v>
      </c>
      <c r="E373" s="157" t="s">
        <v>2356</v>
      </c>
      <c r="F373" s="157" t="s">
        <v>2196</v>
      </c>
    </row>
    <row r="374" spans="1:6" ht="13.5" thickBot="1">
      <c r="A374" s="156">
        <v>349</v>
      </c>
      <c r="B374" s="157" t="s">
        <v>2630</v>
      </c>
      <c r="C374" s="157" t="s">
        <v>1676</v>
      </c>
      <c r="D374" s="156">
        <v>846</v>
      </c>
      <c r="E374" s="157" t="s">
        <v>2356</v>
      </c>
      <c r="F374" s="157" t="s">
        <v>2196</v>
      </c>
    </row>
    <row r="375" spans="1:6" ht="13.5" thickBot="1">
      <c r="A375" s="156">
        <v>350</v>
      </c>
      <c r="B375" s="157" t="s">
        <v>2631</v>
      </c>
      <c r="C375" s="157" t="s">
        <v>1677</v>
      </c>
      <c r="D375" s="156">
        <v>123</v>
      </c>
      <c r="E375" s="157" t="s">
        <v>2356</v>
      </c>
      <c r="F375" s="157" t="s">
        <v>2196</v>
      </c>
    </row>
    <row r="376" spans="1:6" ht="13.5" thickBot="1">
      <c r="A376" s="156">
        <v>351</v>
      </c>
      <c r="B376" s="157" t="s">
        <v>2632</v>
      </c>
      <c r="C376" s="157" t="s">
        <v>2633</v>
      </c>
      <c r="D376" s="156">
        <v>565</v>
      </c>
      <c r="E376" s="157" t="s">
        <v>2356</v>
      </c>
      <c r="F376" s="157" t="s">
        <v>2196</v>
      </c>
    </row>
    <row r="377" spans="1:6" ht="13.5" thickBot="1">
      <c r="A377" s="156">
        <v>352</v>
      </c>
      <c r="B377" s="157" t="s">
        <v>2634</v>
      </c>
      <c r="C377" s="157" t="s">
        <v>2033</v>
      </c>
      <c r="D377" s="156">
        <v>6130</v>
      </c>
      <c r="E377" s="157" t="s">
        <v>2356</v>
      </c>
      <c r="F377" s="157" t="s">
        <v>2196</v>
      </c>
    </row>
    <row r="378" spans="1:6" ht="13.5" thickBot="1">
      <c r="A378" s="156">
        <v>353</v>
      </c>
      <c r="B378" s="157" t="s">
        <v>2635</v>
      </c>
      <c r="C378" s="157" t="s">
        <v>2034</v>
      </c>
      <c r="D378" s="156">
        <v>509</v>
      </c>
      <c r="E378" s="157" t="s">
        <v>2356</v>
      </c>
      <c r="F378" s="157" t="s">
        <v>2196</v>
      </c>
    </row>
    <row r="379" spans="1:6" ht="13.5" thickBot="1">
      <c r="A379" s="156">
        <v>356</v>
      </c>
      <c r="B379" s="157" t="s">
        <v>2636</v>
      </c>
      <c r="C379" s="157" t="s">
        <v>2637</v>
      </c>
      <c r="D379" s="156">
        <v>2447.6999999999998</v>
      </c>
      <c r="E379" s="157" t="s">
        <v>2356</v>
      </c>
      <c r="F379" s="157" t="s">
        <v>2196</v>
      </c>
    </row>
    <row r="380" spans="1:6" ht="13.5" thickBot="1">
      <c r="A380" s="156">
        <v>357</v>
      </c>
      <c r="B380" s="157" t="s">
        <v>2638</v>
      </c>
      <c r="C380" s="157" t="s">
        <v>2040</v>
      </c>
      <c r="D380" s="156">
        <v>1604</v>
      </c>
      <c r="E380" s="157" t="s">
        <v>2356</v>
      </c>
      <c r="F380" s="157" t="s">
        <v>2196</v>
      </c>
    </row>
    <row r="381" spans="1:6" ht="13.5" thickBot="1">
      <c r="A381" s="156">
        <v>358</v>
      </c>
      <c r="B381" s="157" t="s">
        <v>2639</v>
      </c>
      <c r="C381" s="157" t="s">
        <v>1687</v>
      </c>
      <c r="D381" s="156">
        <v>5</v>
      </c>
      <c r="E381" s="157" t="s">
        <v>2356</v>
      </c>
      <c r="F381" s="157" t="s">
        <v>2196</v>
      </c>
    </row>
    <row r="382" spans="1:6" ht="13.5" thickBot="1">
      <c r="A382" s="156">
        <v>359</v>
      </c>
      <c r="B382" s="157" t="s">
        <v>2640</v>
      </c>
      <c r="C382" s="157" t="s">
        <v>2041</v>
      </c>
      <c r="D382" s="156">
        <v>71816</v>
      </c>
      <c r="E382" s="157" t="s">
        <v>2356</v>
      </c>
      <c r="F382" s="157" t="s">
        <v>2196</v>
      </c>
    </row>
    <row r="383" spans="1:6" ht="13.5" thickBot="1">
      <c r="A383" s="156">
        <v>360</v>
      </c>
      <c r="B383" s="157" t="s">
        <v>2641</v>
      </c>
      <c r="C383" s="157" t="s">
        <v>2042</v>
      </c>
      <c r="D383" s="156">
        <v>26755</v>
      </c>
      <c r="E383" s="157" t="s">
        <v>2356</v>
      </c>
      <c r="F383" s="157" t="s">
        <v>2196</v>
      </c>
    </row>
    <row r="384" spans="1:6" ht="13.5" thickBot="1">
      <c r="A384" s="156">
        <v>361</v>
      </c>
      <c r="B384" s="157" t="s">
        <v>2642</v>
      </c>
      <c r="C384" s="157" t="s">
        <v>2043</v>
      </c>
      <c r="D384" s="156">
        <v>33868</v>
      </c>
      <c r="E384" s="157" t="s">
        <v>2356</v>
      </c>
      <c r="F384" s="157" t="s">
        <v>2196</v>
      </c>
    </row>
    <row r="385" spans="1:6" ht="13.5" thickBot="1">
      <c r="A385" s="156">
        <v>362</v>
      </c>
      <c r="B385" s="157" t="s">
        <v>2643</v>
      </c>
      <c r="C385" s="157" t="s">
        <v>2044</v>
      </c>
      <c r="D385" s="156">
        <v>15049</v>
      </c>
      <c r="E385" s="157" t="s">
        <v>2356</v>
      </c>
      <c r="F385" s="157" t="s">
        <v>2196</v>
      </c>
    </row>
    <row r="386" spans="1:6" ht="13.5" thickBot="1">
      <c r="A386" s="156">
        <v>364</v>
      </c>
      <c r="B386" s="157" t="s">
        <v>2644</v>
      </c>
      <c r="C386" s="157" t="s">
        <v>1035</v>
      </c>
      <c r="D386" s="156">
        <v>11003</v>
      </c>
      <c r="E386" s="157" t="s">
        <v>2356</v>
      </c>
      <c r="F386" s="157" t="s">
        <v>2196</v>
      </c>
    </row>
    <row r="387" spans="1:6" ht="13.5" thickBot="1">
      <c r="A387" s="156">
        <v>365</v>
      </c>
      <c r="B387" s="157" t="s">
        <v>2645</v>
      </c>
      <c r="C387" s="157" t="s">
        <v>2047</v>
      </c>
      <c r="D387" s="156">
        <v>728</v>
      </c>
      <c r="E387" s="157" t="s">
        <v>2356</v>
      </c>
      <c r="F387" s="157" t="s">
        <v>2196</v>
      </c>
    </row>
    <row r="388" spans="1:6" ht="13.5" thickBot="1">
      <c r="A388" s="156">
        <v>366</v>
      </c>
      <c r="B388" s="157" t="s">
        <v>2646</v>
      </c>
      <c r="C388" s="157" t="s">
        <v>1036</v>
      </c>
      <c r="D388" s="156">
        <v>2812.9</v>
      </c>
      <c r="E388" s="157" t="s">
        <v>2356</v>
      </c>
      <c r="F388" s="157" t="s">
        <v>2196</v>
      </c>
    </row>
    <row r="389" spans="1:6" ht="13.5" thickBot="1">
      <c r="A389" s="156">
        <v>367</v>
      </c>
      <c r="B389" s="157" t="s">
        <v>2647</v>
      </c>
      <c r="C389" s="157" t="s">
        <v>2048</v>
      </c>
      <c r="D389" s="156">
        <v>2000</v>
      </c>
      <c r="E389" s="157" t="s">
        <v>2356</v>
      </c>
      <c r="F389" s="157" t="s">
        <v>2196</v>
      </c>
    </row>
    <row r="390" spans="1:6" ht="13.5" thickBot="1">
      <c r="A390" s="156">
        <v>368</v>
      </c>
      <c r="B390" s="157" t="s">
        <v>2648</v>
      </c>
      <c r="C390" s="157" t="s">
        <v>2049</v>
      </c>
      <c r="D390" s="156">
        <v>8760.2000000000007</v>
      </c>
      <c r="E390" s="157" t="s">
        <v>2356</v>
      </c>
      <c r="F390" s="157" t="s">
        <v>2196</v>
      </c>
    </row>
    <row r="391" spans="1:6" ht="13.5" thickBot="1">
      <c r="A391" s="156">
        <v>369</v>
      </c>
      <c r="B391" s="157" t="s">
        <v>2649</v>
      </c>
      <c r="C391" s="157" t="s">
        <v>2050</v>
      </c>
      <c r="D391" s="156">
        <v>176.6</v>
      </c>
      <c r="E391" s="157" t="s">
        <v>2356</v>
      </c>
      <c r="F391" s="157" t="s">
        <v>2196</v>
      </c>
    </row>
    <row r="392" spans="1:6" ht="13.5" thickBot="1">
      <c r="A392" s="156">
        <v>370</v>
      </c>
      <c r="B392" s="157" t="s">
        <v>2650</v>
      </c>
      <c r="C392" s="157" t="s">
        <v>2051</v>
      </c>
      <c r="D392" s="156">
        <v>4061.1</v>
      </c>
      <c r="E392" s="157" t="s">
        <v>2356</v>
      </c>
      <c r="F392" s="157" t="s">
        <v>2196</v>
      </c>
    </row>
    <row r="393" spans="1:6" ht="13.5" thickBot="1">
      <c r="A393" s="156">
        <v>371</v>
      </c>
      <c r="B393" s="157" t="s">
        <v>2651</v>
      </c>
      <c r="C393" s="157" t="s">
        <v>188</v>
      </c>
      <c r="D393" s="156">
        <v>90</v>
      </c>
      <c r="E393" s="157" t="s">
        <v>2356</v>
      </c>
      <c r="F393" s="157" t="s">
        <v>2196</v>
      </c>
    </row>
    <row r="394" spans="1:6" ht="13.5" thickBot="1">
      <c r="A394" s="156">
        <v>372</v>
      </c>
      <c r="B394" s="157" t="s">
        <v>2652</v>
      </c>
      <c r="C394" s="157" t="s">
        <v>1688</v>
      </c>
      <c r="D394" s="156">
        <v>2882</v>
      </c>
      <c r="E394" s="157" t="s">
        <v>2356</v>
      </c>
      <c r="F394" s="157" t="s">
        <v>2196</v>
      </c>
    </row>
    <row r="395" spans="1:6" ht="13.5" thickBot="1">
      <c r="A395" s="156">
        <v>373</v>
      </c>
      <c r="B395" s="157" t="s">
        <v>2653</v>
      </c>
      <c r="C395" s="157" t="s">
        <v>2052</v>
      </c>
      <c r="D395" s="156">
        <v>11382</v>
      </c>
      <c r="E395" s="157" t="s">
        <v>2356</v>
      </c>
      <c r="F395" s="157" t="s">
        <v>2196</v>
      </c>
    </row>
    <row r="396" spans="1:6" ht="13.5" thickBot="1">
      <c r="A396" s="156">
        <v>374</v>
      </c>
      <c r="B396" s="157" t="s">
        <v>2654</v>
      </c>
      <c r="C396" s="157" t="s">
        <v>2655</v>
      </c>
      <c r="D396" s="156">
        <v>608388</v>
      </c>
      <c r="E396" s="157" t="s">
        <v>2356</v>
      </c>
      <c r="F396" s="157" t="s">
        <v>2196</v>
      </c>
    </row>
    <row r="397" spans="1:6" ht="13.5" thickBot="1">
      <c r="A397" s="156">
        <v>375</v>
      </c>
      <c r="B397" s="157" t="s">
        <v>2656</v>
      </c>
      <c r="C397" s="157" t="s">
        <v>1693</v>
      </c>
      <c r="D397" s="156">
        <v>133</v>
      </c>
      <c r="E397" s="157" t="s">
        <v>2356</v>
      </c>
      <c r="F397" s="157" t="s">
        <v>2196</v>
      </c>
    </row>
    <row r="398" spans="1:6" ht="13.5" thickBot="1">
      <c r="A398" s="156">
        <v>378</v>
      </c>
      <c r="B398" s="157" t="s">
        <v>2657</v>
      </c>
      <c r="C398" s="157" t="s">
        <v>974</v>
      </c>
      <c r="D398" s="156">
        <v>13508</v>
      </c>
      <c r="E398" s="157" t="s">
        <v>2356</v>
      </c>
      <c r="F398" s="157" t="s">
        <v>2196</v>
      </c>
    </row>
    <row r="399" spans="1:6" ht="13.5" thickBot="1">
      <c r="A399" s="156">
        <v>379</v>
      </c>
      <c r="B399" s="157" t="s">
        <v>2658</v>
      </c>
      <c r="C399" s="157" t="s">
        <v>2659</v>
      </c>
      <c r="D399" s="156">
        <v>428</v>
      </c>
      <c r="E399" s="157" t="s">
        <v>2356</v>
      </c>
      <c r="F399" s="157" t="s">
        <v>2196</v>
      </c>
    </row>
    <row r="400" spans="1:6" ht="13.5" thickBot="1">
      <c r="A400" s="156">
        <v>380</v>
      </c>
      <c r="B400" s="157" t="s">
        <v>2660</v>
      </c>
      <c r="C400" s="157" t="s">
        <v>2661</v>
      </c>
      <c r="D400" s="156">
        <v>2365</v>
      </c>
      <c r="E400" s="157" t="s">
        <v>2356</v>
      </c>
      <c r="F400" s="157" t="s">
        <v>2196</v>
      </c>
    </row>
    <row r="401" spans="1:6" ht="13.5" thickBot="1">
      <c r="A401" s="156">
        <v>381</v>
      </c>
      <c r="B401" s="157" t="s">
        <v>2662</v>
      </c>
      <c r="C401" s="157" t="s">
        <v>1694</v>
      </c>
      <c r="D401" s="156">
        <v>1200</v>
      </c>
      <c r="E401" s="157" t="s">
        <v>2356</v>
      </c>
      <c r="F401" s="157" t="s">
        <v>2196</v>
      </c>
    </row>
    <row r="402" spans="1:6" ht="13.5" thickBot="1">
      <c r="A402" s="156">
        <v>382</v>
      </c>
      <c r="B402" s="157" t="s">
        <v>2663</v>
      </c>
      <c r="C402" s="157" t="s">
        <v>1695</v>
      </c>
      <c r="D402" s="156">
        <v>4466</v>
      </c>
      <c r="E402" s="157" t="s">
        <v>2356</v>
      </c>
      <c r="F402" s="157" t="s">
        <v>2196</v>
      </c>
    </row>
    <row r="403" spans="1:6" ht="13.5" thickBot="1">
      <c r="A403" s="156">
        <v>383</v>
      </c>
      <c r="B403" s="157" t="s">
        <v>2664</v>
      </c>
      <c r="C403" s="157" t="s">
        <v>1697</v>
      </c>
      <c r="D403" s="156">
        <v>314</v>
      </c>
      <c r="E403" s="157" t="s">
        <v>2356</v>
      </c>
      <c r="F403" s="157" t="s">
        <v>2196</v>
      </c>
    </row>
    <row r="404" spans="1:6" ht="13.5" thickBot="1">
      <c r="A404" s="156">
        <v>384</v>
      </c>
      <c r="B404" s="157" t="s">
        <v>2665</v>
      </c>
      <c r="C404" s="157" t="s">
        <v>1699</v>
      </c>
      <c r="D404" s="156">
        <v>5544</v>
      </c>
      <c r="E404" s="157" t="s">
        <v>2356</v>
      </c>
      <c r="F404" s="157" t="s">
        <v>2196</v>
      </c>
    </row>
    <row r="405" spans="1:6" ht="13.5" thickBot="1">
      <c r="A405" s="156">
        <v>385</v>
      </c>
      <c r="B405" s="157" t="s">
        <v>2666</v>
      </c>
      <c r="C405" s="157" t="s">
        <v>2667</v>
      </c>
      <c r="D405" s="156">
        <v>1950</v>
      </c>
      <c r="E405" s="157" t="s">
        <v>2356</v>
      </c>
      <c r="F405" s="157" t="s">
        <v>2196</v>
      </c>
    </row>
    <row r="406" spans="1:6" ht="13.5" thickBot="1">
      <c r="A406" s="156">
        <v>386</v>
      </c>
      <c r="B406" s="157" t="s">
        <v>2668</v>
      </c>
      <c r="C406" s="157" t="s">
        <v>2053</v>
      </c>
      <c r="D406" s="156">
        <v>390</v>
      </c>
      <c r="E406" s="157" t="s">
        <v>2356</v>
      </c>
      <c r="F406" s="157" t="s">
        <v>2196</v>
      </c>
    </row>
    <row r="407" spans="1:6" ht="13.5" thickBot="1">
      <c r="A407" s="156">
        <v>387</v>
      </c>
      <c r="B407" s="157" t="s">
        <v>2669</v>
      </c>
      <c r="C407" s="157" t="s">
        <v>1702</v>
      </c>
      <c r="D407" s="156">
        <v>2230</v>
      </c>
      <c r="E407" s="157" t="s">
        <v>2356</v>
      </c>
      <c r="F407" s="157" t="s">
        <v>2196</v>
      </c>
    </row>
    <row r="408" spans="1:6" ht="13.5" thickBot="1">
      <c r="A408" s="156">
        <v>388</v>
      </c>
      <c r="B408" s="157" t="s">
        <v>2670</v>
      </c>
      <c r="C408" s="157" t="s">
        <v>2054</v>
      </c>
      <c r="D408" s="156">
        <v>3065</v>
      </c>
      <c r="E408" s="157" t="s">
        <v>2356</v>
      </c>
      <c r="F408" s="157" t="s">
        <v>2196</v>
      </c>
    </row>
    <row r="409" spans="1:6" ht="13.5" thickBot="1">
      <c r="A409" s="156">
        <v>389</v>
      </c>
      <c r="B409" s="157" t="s">
        <v>2671</v>
      </c>
      <c r="C409" s="157" t="s">
        <v>2055</v>
      </c>
      <c r="D409" s="156">
        <v>146</v>
      </c>
      <c r="E409" s="157" t="s">
        <v>2356</v>
      </c>
      <c r="F409" s="157" t="s">
        <v>2196</v>
      </c>
    </row>
    <row r="410" spans="1:6" ht="13.5" thickBot="1">
      <c r="A410" s="156">
        <v>390</v>
      </c>
      <c r="B410" s="157" t="s">
        <v>2672</v>
      </c>
      <c r="C410" s="157" t="s">
        <v>1703</v>
      </c>
      <c r="D410" s="156">
        <v>897</v>
      </c>
      <c r="E410" s="157" t="s">
        <v>2356</v>
      </c>
      <c r="F410" s="157" t="s">
        <v>2196</v>
      </c>
    </row>
    <row r="411" spans="1:6" ht="13.5" thickBot="1">
      <c r="A411" s="156">
        <v>392</v>
      </c>
      <c r="B411" s="157" t="s">
        <v>2673</v>
      </c>
      <c r="C411" s="157" t="s">
        <v>2056</v>
      </c>
      <c r="D411" s="156">
        <v>1728</v>
      </c>
      <c r="E411" s="157" t="s">
        <v>2356</v>
      </c>
      <c r="F411" s="157" t="s">
        <v>2196</v>
      </c>
    </row>
    <row r="412" spans="1:6" ht="13.5" thickBot="1">
      <c r="A412" s="156">
        <v>393</v>
      </c>
      <c r="B412" s="157" t="s">
        <v>2674</v>
      </c>
      <c r="C412" s="157" t="s">
        <v>2057</v>
      </c>
      <c r="D412" s="156">
        <v>3153</v>
      </c>
      <c r="E412" s="157" t="s">
        <v>2356</v>
      </c>
      <c r="F412" s="157" t="s">
        <v>2196</v>
      </c>
    </row>
    <row r="413" spans="1:6" ht="13.5" thickBot="1">
      <c r="A413" s="156">
        <v>394</v>
      </c>
      <c r="B413" s="157" t="s">
        <v>2675</v>
      </c>
      <c r="C413" s="157" t="s">
        <v>2058</v>
      </c>
      <c r="D413" s="156">
        <v>5688</v>
      </c>
      <c r="E413" s="157" t="s">
        <v>2356</v>
      </c>
      <c r="F413" s="157" t="s">
        <v>2196</v>
      </c>
    </row>
    <row r="414" spans="1:6" ht="13.5" thickBot="1">
      <c r="A414" s="156">
        <v>395</v>
      </c>
      <c r="B414" s="157" t="s">
        <v>2676</v>
      </c>
      <c r="C414" s="157" t="s">
        <v>2059</v>
      </c>
      <c r="D414" s="156">
        <v>4746</v>
      </c>
      <c r="E414" s="157" t="s">
        <v>2356</v>
      </c>
      <c r="F414" s="157" t="s">
        <v>2196</v>
      </c>
    </row>
    <row r="415" spans="1:6" ht="13.5" thickBot="1">
      <c r="A415" s="156">
        <v>396</v>
      </c>
      <c r="B415" s="157" t="s">
        <v>2677</v>
      </c>
      <c r="C415" s="157" t="s">
        <v>975</v>
      </c>
      <c r="D415" s="156">
        <v>49469</v>
      </c>
      <c r="E415" s="157" t="s">
        <v>2356</v>
      </c>
      <c r="F415" s="157" t="s">
        <v>2196</v>
      </c>
    </row>
    <row r="416" spans="1:6" ht="13.5" thickBot="1">
      <c r="A416" s="156">
        <v>397</v>
      </c>
      <c r="B416" s="157" t="s">
        <v>2678</v>
      </c>
      <c r="C416" s="157" t="s">
        <v>1704</v>
      </c>
      <c r="D416" s="156">
        <v>975</v>
      </c>
      <c r="E416" s="157" t="s">
        <v>2356</v>
      </c>
      <c r="F416" s="157" t="s">
        <v>2196</v>
      </c>
    </row>
    <row r="417" spans="1:6" ht="13.5" thickBot="1">
      <c r="A417" s="156">
        <v>398</v>
      </c>
      <c r="B417" s="157" t="s">
        <v>2679</v>
      </c>
      <c r="C417" s="157" t="s">
        <v>1706</v>
      </c>
      <c r="D417" s="156">
        <v>972</v>
      </c>
      <c r="E417" s="157" t="s">
        <v>2356</v>
      </c>
      <c r="F417" s="157" t="s">
        <v>2196</v>
      </c>
    </row>
    <row r="418" spans="1:6" ht="13.5" thickBot="1">
      <c r="A418" s="156">
        <v>399</v>
      </c>
      <c r="B418" s="157" t="s">
        <v>2680</v>
      </c>
      <c r="C418" s="157" t="s">
        <v>2681</v>
      </c>
      <c r="D418" s="156">
        <v>3104</v>
      </c>
      <c r="E418" s="157" t="s">
        <v>2356</v>
      </c>
      <c r="F418" s="157" t="s">
        <v>2196</v>
      </c>
    </row>
    <row r="419" spans="1:6" ht="13.5" thickBot="1">
      <c r="A419" s="156">
        <v>400</v>
      </c>
      <c r="B419" s="157" t="s">
        <v>2682</v>
      </c>
      <c r="C419" s="157" t="s">
        <v>2683</v>
      </c>
      <c r="D419" s="156">
        <v>2801</v>
      </c>
      <c r="E419" s="157" t="s">
        <v>2356</v>
      </c>
      <c r="F419" s="157" t="s">
        <v>2196</v>
      </c>
    </row>
    <row r="420" spans="1:6" ht="13.5" thickBot="1">
      <c r="A420" s="156">
        <v>401</v>
      </c>
      <c r="B420" s="157" t="s">
        <v>2684</v>
      </c>
      <c r="C420" s="157" t="s">
        <v>2685</v>
      </c>
      <c r="D420" s="156">
        <v>304</v>
      </c>
      <c r="E420" s="157" t="s">
        <v>2356</v>
      </c>
      <c r="F420" s="157" t="s">
        <v>2196</v>
      </c>
    </row>
    <row r="421" spans="1:6" ht="13.5" thickBot="1">
      <c r="A421" s="156">
        <v>402</v>
      </c>
      <c r="B421" s="157" t="s">
        <v>2686</v>
      </c>
      <c r="C421" s="157" t="s">
        <v>2687</v>
      </c>
      <c r="D421" s="156">
        <v>304</v>
      </c>
      <c r="E421" s="157" t="s">
        <v>2356</v>
      </c>
      <c r="F421" s="157" t="s">
        <v>2196</v>
      </c>
    </row>
    <row r="422" spans="1:6" ht="13.5" thickBot="1">
      <c r="A422" s="156">
        <v>403</v>
      </c>
      <c r="B422" s="157" t="s">
        <v>2688</v>
      </c>
      <c r="C422" s="157" t="s">
        <v>2689</v>
      </c>
      <c r="D422" s="156">
        <v>304</v>
      </c>
      <c r="E422" s="157" t="s">
        <v>2356</v>
      </c>
      <c r="F422" s="157" t="s">
        <v>2196</v>
      </c>
    </row>
    <row r="423" spans="1:6" ht="13.5" thickBot="1">
      <c r="A423" s="156">
        <v>405</v>
      </c>
      <c r="B423" s="157" t="s">
        <v>2690</v>
      </c>
      <c r="C423" s="157" t="s">
        <v>2691</v>
      </c>
      <c r="D423" s="156">
        <v>5345.7</v>
      </c>
      <c r="E423" s="157" t="s">
        <v>2356</v>
      </c>
      <c r="F423" s="157" t="s">
        <v>2196</v>
      </c>
    </row>
    <row r="424" spans="1:6" ht="13.5" thickBot="1">
      <c r="A424" s="156">
        <v>406</v>
      </c>
      <c r="B424" s="157" t="s">
        <v>2692</v>
      </c>
      <c r="C424" s="157" t="s">
        <v>1714</v>
      </c>
      <c r="D424" s="156">
        <v>2407</v>
      </c>
      <c r="E424" s="157" t="s">
        <v>2356</v>
      </c>
      <c r="F424" s="157" t="s">
        <v>2196</v>
      </c>
    </row>
    <row r="425" spans="1:6" ht="13.5" thickBot="1">
      <c r="A425" s="156">
        <v>407</v>
      </c>
      <c r="B425" s="157" t="s">
        <v>2693</v>
      </c>
      <c r="C425" s="157" t="s">
        <v>1715</v>
      </c>
      <c r="D425" s="156">
        <v>1142</v>
      </c>
      <c r="E425" s="157" t="s">
        <v>2356</v>
      </c>
      <c r="F425" s="157" t="s">
        <v>2196</v>
      </c>
    </row>
    <row r="426" spans="1:6" ht="13.5" thickBot="1">
      <c r="A426" s="156">
        <v>408</v>
      </c>
      <c r="B426" s="157" t="s">
        <v>2694</v>
      </c>
      <c r="C426" s="157" t="s">
        <v>1716</v>
      </c>
      <c r="D426" s="156">
        <v>13</v>
      </c>
      <c r="E426" s="157" t="s">
        <v>2356</v>
      </c>
      <c r="F426" s="157" t="s">
        <v>2196</v>
      </c>
    </row>
    <row r="427" spans="1:6" ht="13.5" thickBot="1">
      <c r="A427" s="156">
        <v>409</v>
      </c>
      <c r="B427" s="157" t="s">
        <v>2695</v>
      </c>
      <c r="C427" s="157" t="s">
        <v>1717</v>
      </c>
      <c r="D427" s="156">
        <v>491</v>
      </c>
      <c r="E427" s="157" t="s">
        <v>2356</v>
      </c>
      <c r="F427" s="157" t="s">
        <v>2196</v>
      </c>
    </row>
    <row r="428" spans="1:6" ht="13.5" thickBot="1">
      <c r="A428" s="156">
        <v>410</v>
      </c>
      <c r="B428" s="157" t="s">
        <v>2696</v>
      </c>
      <c r="C428" s="157" t="s">
        <v>1718</v>
      </c>
      <c r="D428" s="156">
        <v>120</v>
      </c>
      <c r="E428" s="157" t="s">
        <v>2356</v>
      </c>
      <c r="F428" s="157" t="s">
        <v>2196</v>
      </c>
    </row>
    <row r="429" spans="1:6" ht="13.5" thickBot="1">
      <c r="A429" s="156">
        <v>411</v>
      </c>
      <c r="B429" s="157" t="s">
        <v>2697</v>
      </c>
      <c r="C429" s="157" t="s">
        <v>1719</v>
      </c>
      <c r="D429" s="156">
        <v>490</v>
      </c>
      <c r="E429" s="157" t="s">
        <v>2356</v>
      </c>
      <c r="F429" s="157" t="s">
        <v>2196</v>
      </c>
    </row>
    <row r="430" spans="1:6" ht="13.5" thickBot="1">
      <c r="A430" s="156">
        <v>412</v>
      </c>
      <c r="B430" s="157" t="s">
        <v>2698</v>
      </c>
      <c r="C430" s="157" t="s">
        <v>1720</v>
      </c>
      <c r="D430" s="156">
        <v>486</v>
      </c>
      <c r="E430" s="157" t="s">
        <v>2356</v>
      </c>
      <c r="F430" s="157" t="s">
        <v>2196</v>
      </c>
    </row>
    <row r="431" spans="1:6" ht="13.5" thickBot="1">
      <c r="A431" s="156">
        <v>413</v>
      </c>
      <c r="B431" s="157" t="s">
        <v>2699</v>
      </c>
      <c r="C431" s="157" t="s">
        <v>1721</v>
      </c>
      <c r="D431" s="156">
        <v>484</v>
      </c>
      <c r="E431" s="157" t="s">
        <v>2356</v>
      </c>
      <c r="F431" s="157" t="s">
        <v>2196</v>
      </c>
    </row>
    <row r="432" spans="1:6" ht="13.5" thickBot="1">
      <c r="A432" s="156">
        <v>414</v>
      </c>
      <c r="B432" s="157" t="s">
        <v>2700</v>
      </c>
      <c r="C432" s="157" t="s">
        <v>1722</v>
      </c>
      <c r="D432" s="156">
        <v>10</v>
      </c>
      <c r="E432" s="157" t="s">
        <v>2356</v>
      </c>
      <c r="F432" s="157" t="s">
        <v>2196</v>
      </c>
    </row>
    <row r="433" spans="1:6" ht="13.5" thickBot="1">
      <c r="A433" s="156">
        <v>415</v>
      </c>
      <c r="B433" s="157" t="s">
        <v>2701</v>
      </c>
      <c r="C433" s="157" t="s">
        <v>2060</v>
      </c>
      <c r="D433" s="156">
        <v>51249</v>
      </c>
      <c r="E433" s="157" t="s">
        <v>2356</v>
      </c>
      <c r="F433" s="157" t="s">
        <v>2196</v>
      </c>
    </row>
    <row r="434" spans="1:6" ht="13.5" thickBot="1">
      <c r="A434" s="156">
        <v>416</v>
      </c>
      <c r="B434" s="157" t="s">
        <v>2702</v>
      </c>
      <c r="C434" s="157" t="s">
        <v>2703</v>
      </c>
      <c r="D434" s="156">
        <v>7729</v>
      </c>
      <c r="E434" s="157" t="s">
        <v>2356</v>
      </c>
      <c r="F434" s="157" t="s">
        <v>2196</v>
      </c>
    </row>
    <row r="435" spans="1:6" ht="13.5" thickBot="1">
      <c r="A435" s="156">
        <v>417</v>
      </c>
      <c r="B435" s="157" t="s">
        <v>2704</v>
      </c>
      <c r="C435" s="157" t="s">
        <v>2061</v>
      </c>
      <c r="D435" s="156">
        <v>86703</v>
      </c>
      <c r="E435" s="157" t="s">
        <v>2356</v>
      </c>
      <c r="F435" s="157" t="s">
        <v>2196</v>
      </c>
    </row>
    <row r="436" spans="1:6" ht="13.5" thickBot="1">
      <c r="A436" s="156">
        <v>418</v>
      </c>
      <c r="B436" s="157" t="s">
        <v>2705</v>
      </c>
      <c r="C436" s="157" t="s">
        <v>2062</v>
      </c>
      <c r="D436" s="156">
        <v>134239</v>
      </c>
      <c r="E436" s="157" t="s">
        <v>2356</v>
      </c>
      <c r="F436" s="157" t="s">
        <v>2196</v>
      </c>
    </row>
    <row r="437" spans="1:6" ht="13.5" thickBot="1">
      <c r="A437" s="156">
        <v>419</v>
      </c>
      <c r="B437" s="157" t="s">
        <v>2706</v>
      </c>
      <c r="C437" s="157" t="s">
        <v>1725</v>
      </c>
      <c r="D437" s="156">
        <v>1428</v>
      </c>
      <c r="E437" s="157" t="s">
        <v>2356</v>
      </c>
      <c r="F437" s="157" t="s">
        <v>2196</v>
      </c>
    </row>
    <row r="438" spans="1:6" ht="13.5" thickBot="1">
      <c r="A438" s="156">
        <v>420</v>
      </c>
      <c r="B438" s="157" t="s">
        <v>2707</v>
      </c>
      <c r="C438" s="157" t="s">
        <v>1726</v>
      </c>
      <c r="D438" s="156">
        <v>1422</v>
      </c>
      <c r="E438" s="157" t="s">
        <v>2356</v>
      </c>
      <c r="F438" s="157" t="s">
        <v>2196</v>
      </c>
    </row>
    <row r="439" spans="1:6" ht="13.5" thickBot="1">
      <c r="A439" s="156">
        <v>421</v>
      </c>
      <c r="B439" s="157" t="s">
        <v>2708</v>
      </c>
      <c r="C439" s="157" t="s">
        <v>1727</v>
      </c>
      <c r="D439" s="156">
        <v>376</v>
      </c>
      <c r="E439" s="157" t="s">
        <v>2356</v>
      </c>
      <c r="F439" s="157" t="s">
        <v>2196</v>
      </c>
    </row>
    <row r="440" spans="1:6" ht="13.5" thickBot="1">
      <c r="A440" s="156">
        <v>422</v>
      </c>
      <c r="B440" s="157" t="s">
        <v>2709</v>
      </c>
      <c r="C440" s="157" t="s">
        <v>2710</v>
      </c>
      <c r="D440" s="156">
        <v>371</v>
      </c>
      <c r="E440" s="157" t="s">
        <v>2356</v>
      </c>
      <c r="F440" s="157" t="s">
        <v>2196</v>
      </c>
    </row>
    <row r="441" spans="1:6" ht="13.5" thickBot="1">
      <c r="A441" s="156">
        <v>423</v>
      </c>
      <c r="B441" s="157" t="s">
        <v>2711</v>
      </c>
      <c r="C441" s="157" t="s">
        <v>1728</v>
      </c>
      <c r="D441" s="156">
        <v>1935</v>
      </c>
      <c r="E441" s="157" t="s">
        <v>2356</v>
      </c>
      <c r="F441" s="157" t="s">
        <v>2196</v>
      </c>
    </row>
    <row r="442" spans="1:6" ht="13.5" thickBot="1">
      <c r="A442" s="156">
        <v>424</v>
      </c>
      <c r="B442" s="157" t="s">
        <v>2712</v>
      </c>
      <c r="C442" s="157" t="s">
        <v>2713</v>
      </c>
      <c r="D442" s="156">
        <v>1871</v>
      </c>
      <c r="E442" s="157" t="s">
        <v>2356</v>
      </c>
      <c r="F442" s="157" t="s">
        <v>2196</v>
      </c>
    </row>
    <row r="443" spans="1:6" ht="13.5" thickBot="1">
      <c r="A443" s="156">
        <v>425</v>
      </c>
      <c r="B443" s="157" t="s">
        <v>2714</v>
      </c>
      <c r="C443" s="157" t="s">
        <v>1729</v>
      </c>
      <c r="D443" s="156">
        <v>1034</v>
      </c>
      <c r="E443" s="157" t="s">
        <v>2356</v>
      </c>
      <c r="F443" s="157" t="s">
        <v>2196</v>
      </c>
    </row>
    <row r="444" spans="1:6" ht="13.5" thickBot="1">
      <c r="A444" s="156">
        <v>427</v>
      </c>
      <c r="B444" s="157" t="s">
        <v>2715</v>
      </c>
      <c r="C444" s="157" t="s">
        <v>977</v>
      </c>
      <c r="D444" s="156">
        <v>193531.5</v>
      </c>
      <c r="E444" s="157" t="s">
        <v>2356</v>
      </c>
      <c r="F444" s="157" t="s">
        <v>2196</v>
      </c>
    </row>
    <row r="445" spans="1:6" ht="13.5" thickBot="1">
      <c r="A445" s="156">
        <v>428</v>
      </c>
      <c r="B445" s="157" t="s">
        <v>2716</v>
      </c>
      <c r="C445" s="157" t="s">
        <v>2717</v>
      </c>
      <c r="D445" s="156">
        <v>2456</v>
      </c>
      <c r="E445" s="157" t="s">
        <v>2356</v>
      </c>
      <c r="F445" s="157" t="s">
        <v>2196</v>
      </c>
    </row>
    <row r="446" spans="1:6" ht="13.5" thickBot="1">
      <c r="A446" s="156">
        <v>429</v>
      </c>
      <c r="B446" s="157" t="s">
        <v>2718</v>
      </c>
      <c r="C446" s="157" t="s">
        <v>2063</v>
      </c>
      <c r="D446" s="156">
        <v>3272</v>
      </c>
      <c r="E446" s="157" t="s">
        <v>2356</v>
      </c>
      <c r="F446" s="157" t="s">
        <v>2196</v>
      </c>
    </row>
    <row r="447" spans="1:6" ht="13.5" thickBot="1">
      <c r="A447" s="156">
        <v>430</v>
      </c>
      <c r="B447" s="157" t="s">
        <v>2719</v>
      </c>
      <c r="C447" s="157" t="s">
        <v>1730</v>
      </c>
      <c r="D447" s="156">
        <v>3625</v>
      </c>
      <c r="E447" s="157" t="s">
        <v>2356</v>
      </c>
      <c r="F447" s="157" t="s">
        <v>2196</v>
      </c>
    </row>
    <row r="448" spans="1:6" ht="13.5" thickBot="1">
      <c r="A448" s="156">
        <v>431</v>
      </c>
      <c r="B448" s="157" t="s">
        <v>2720</v>
      </c>
      <c r="C448" s="157" t="s">
        <v>2064</v>
      </c>
      <c r="D448" s="156">
        <v>3922</v>
      </c>
      <c r="E448" s="157" t="s">
        <v>2356</v>
      </c>
      <c r="F448" s="157" t="s">
        <v>2196</v>
      </c>
    </row>
    <row r="449" spans="1:6" ht="13.5" thickBot="1">
      <c r="A449" s="156">
        <v>432</v>
      </c>
      <c r="B449" s="157" t="s">
        <v>2721</v>
      </c>
      <c r="C449" s="157" t="s">
        <v>2722</v>
      </c>
      <c r="D449" s="156">
        <v>23343</v>
      </c>
      <c r="E449" s="157" t="s">
        <v>2356</v>
      </c>
      <c r="F449" s="157" t="s">
        <v>2196</v>
      </c>
    </row>
    <row r="450" spans="1:6" ht="13.5" thickBot="1">
      <c r="A450" s="156">
        <v>433</v>
      </c>
      <c r="B450" s="157" t="s">
        <v>2723</v>
      </c>
      <c r="C450" s="157" t="s">
        <v>1732</v>
      </c>
      <c r="D450" s="156">
        <v>600</v>
      </c>
      <c r="E450" s="157" t="s">
        <v>2356</v>
      </c>
      <c r="F450" s="157" t="s">
        <v>2196</v>
      </c>
    </row>
    <row r="451" spans="1:6" ht="13.5" thickBot="1">
      <c r="A451" s="156">
        <v>434</v>
      </c>
      <c r="B451" s="157" t="s">
        <v>2724</v>
      </c>
      <c r="C451" s="157" t="s">
        <v>1733</v>
      </c>
      <c r="D451" s="156">
        <v>8195</v>
      </c>
      <c r="E451" s="157" t="s">
        <v>2356</v>
      </c>
      <c r="F451" s="157" t="s">
        <v>2196</v>
      </c>
    </row>
    <row r="452" spans="1:6" ht="13.5" thickBot="1">
      <c r="A452" s="156">
        <v>435</v>
      </c>
      <c r="B452" s="157" t="s">
        <v>2725</v>
      </c>
      <c r="C452" s="157" t="s">
        <v>1734</v>
      </c>
      <c r="D452" s="156">
        <v>17604</v>
      </c>
      <c r="E452" s="157" t="s">
        <v>2356</v>
      </c>
      <c r="F452" s="157" t="s">
        <v>2196</v>
      </c>
    </row>
    <row r="453" spans="1:6" ht="13.5" thickBot="1">
      <c r="A453" s="156">
        <v>436</v>
      </c>
      <c r="B453" s="157" t="s">
        <v>2726</v>
      </c>
      <c r="C453" s="157" t="s">
        <v>980</v>
      </c>
      <c r="D453" s="156">
        <v>645</v>
      </c>
      <c r="E453" s="157" t="s">
        <v>2356</v>
      </c>
      <c r="F453" s="157" t="s">
        <v>2196</v>
      </c>
    </row>
    <row r="454" spans="1:6" ht="13.5" thickBot="1">
      <c r="A454" s="156">
        <v>437</v>
      </c>
      <c r="B454" s="157" t="s">
        <v>2727</v>
      </c>
      <c r="C454" s="157" t="s">
        <v>1735</v>
      </c>
      <c r="D454" s="156">
        <v>604</v>
      </c>
      <c r="E454" s="157" t="s">
        <v>2356</v>
      </c>
      <c r="F454" s="157" t="s">
        <v>2196</v>
      </c>
    </row>
    <row r="455" spans="1:6" ht="13.5" thickBot="1">
      <c r="A455" s="156">
        <v>439</v>
      </c>
      <c r="B455" s="157" t="s">
        <v>2728</v>
      </c>
      <c r="C455" s="157" t="s">
        <v>2065</v>
      </c>
      <c r="D455" s="156">
        <v>900</v>
      </c>
      <c r="E455" s="157" t="s">
        <v>2356</v>
      </c>
      <c r="F455" s="157" t="s">
        <v>2196</v>
      </c>
    </row>
    <row r="456" spans="1:6" ht="13.5" thickBot="1">
      <c r="A456" s="156">
        <v>440</v>
      </c>
      <c r="B456" s="157" t="s">
        <v>2729</v>
      </c>
      <c r="C456" s="157" t="s">
        <v>2066</v>
      </c>
      <c r="D456" s="156">
        <v>312476</v>
      </c>
      <c r="E456" s="157" t="s">
        <v>2356</v>
      </c>
      <c r="F456" s="157" t="s">
        <v>2196</v>
      </c>
    </row>
    <row r="457" spans="1:6" ht="13.5" thickBot="1">
      <c r="A457" s="156">
        <v>441</v>
      </c>
      <c r="B457" s="157" t="s">
        <v>2730</v>
      </c>
      <c r="C457" s="157" t="s">
        <v>2067</v>
      </c>
      <c r="D457" s="156">
        <v>2180</v>
      </c>
      <c r="E457" s="157" t="s">
        <v>2356</v>
      </c>
      <c r="F457" s="157" t="s">
        <v>2196</v>
      </c>
    </row>
    <row r="458" spans="1:6" ht="13.5" thickBot="1">
      <c r="A458" s="156">
        <v>442</v>
      </c>
      <c r="B458" s="157" t="s">
        <v>2731</v>
      </c>
      <c r="C458" s="157" t="s">
        <v>1736</v>
      </c>
      <c r="D458" s="156">
        <v>2750</v>
      </c>
      <c r="E458" s="157" t="s">
        <v>2356</v>
      </c>
      <c r="F458" s="157" t="s">
        <v>2196</v>
      </c>
    </row>
    <row r="459" spans="1:6" ht="13.5" thickBot="1">
      <c r="A459" s="156">
        <v>443</v>
      </c>
      <c r="B459" s="157" t="s">
        <v>2732</v>
      </c>
      <c r="C459" s="157" t="s">
        <v>1737</v>
      </c>
      <c r="D459" s="156">
        <v>197</v>
      </c>
      <c r="E459" s="157" t="s">
        <v>2356</v>
      </c>
      <c r="F459" s="157" t="s">
        <v>2196</v>
      </c>
    </row>
    <row r="460" spans="1:6" ht="13.5" thickBot="1">
      <c r="A460" s="156">
        <v>444</v>
      </c>
      <c r="B460" s="157" t="s">
        <v>2733</v>
      </c>
      <c r="C460" s="157" t="s">
        <v>1743</v>
      </c>
      <c r="D460" s="156">
        <v>24306</v>
      </c>
      <c r="E460" s="157" t="s">
        <v>2356</v>
      </c>
      <c r="F460" s="157" t="s">
        <v>2196</v>
      </c>
    </row>
    <row r="461" spans="1:6" ht="13.5" thickBot="1">
      <c r="A461" s="156">
        <v>445</v>
      </c>
      <c r="B461" s="157" t="s">
        <v>2734</v>
      </c>
      <c r="C461" s="157" t="s">
        <v>1745</v>
      </c>
      <c r="D461" s="156">
        <v>968</v>
      </c>
      <c r="E461" s="157" t="s">
        <v>2356</v>
      </c>
      <c r="F461" s="157" t="s">
        <v>2196</v>
      </c>
    </row>
    <row r="462" spans="1:6" ht="13.5" thickBot="1">
      <c r="A462" s="156">
        <v>446</v>
      </c>
      <c r="B462" s="157" t="s">
        <v>2735</v>
      </c>
      <c r="C462" s="157" t="s">
        <v>1746</v>
      </c>
      <c r="D462" s="156">
        <v>620</v>
      </c>
      <c r="E462" s="157" t="s">
        <v>2356</v>
      </c>
      <c r="F462" s="157" t="s">
        <v>2196</v>
      </c>
    </row>
    <row r="463" spans="1:6" ht="13.5" thickBot="1">
      <c r="A463" s="156">
        <v>447</v>
      </c>
      <c r="B463" s="157" t="s">
        <v>2736</v>
      </c>
      <c r="C463" s="157" t="s">
        <v>1747</v>
      </c>
      <c r="D463" s="156">
        <v>611</v>
      </c>
      <c r="E463" s="157" t="s">
        <v>2356</v>
      </c>
      <c r="F463" s="157" t="s">
        <v>2196</v>
      </c>
    </row>
    <row r="464" spans="1:6" ht="13.5" thickBot="1">
      <c r="A464" s="156">
        <v>448</v>
      </c>
      <c r="B464" s="157" t="s">
        <v>2737</v>
      </c>
      <c r="C464" s="157" t="s">
        <v>1748</v>
      </c>
      <c r="D464" s="156">
        <v>614</v>
      </c>
      <c r="E464" s="157" t="s">
        <v>2356</v>
      </c>
      <c r="F464" s="157" t="s">
        <v>2196</v>
      </c>
    </row>
    <row r="465" spans="1:6" ht="13.5" thickBot="1">
      <c r="A465" s="156">
        <v>449</v>
      </c>
      <c r="B465" s="157" t="s">
        <v>2738</v>
      </c>
      <c r="C465" s="157" t="s">
        <v>1749</v>
      </c>
      <c r="D465" s="156">
        <v>600</v>
      </c>
      <c r="E465" s="157" t="s">
        <v>2356</v>
      </c>
      <c r="F465" s="157" t="s">
        <v>2196</v>
      </c>
    </row>
    <row r="466" spans="1:6" ht="13.5" thickBot="1">
      <c r="A466" s="156">
        <v>450</v>
      </c>
      <c r="B466" s="157" t="s">
        <v>2739</v>
      </c>
      <c r="C466" s="157" t="s">
        <v>1750</v>
      </c>
      <c r="D466" s="156">
        <v>610</v>
      </c>
      <c r="E466" s="157" t="s">
        <v>2356</v>
      </c>
      <c r="F466" s="157" t="s">
        <v>2196</v>
      </c>
    </row>
    <row r="467" spans="1:6" ht="13.5" thickBot="1">
      <c r="A467" s="156">
        <v>451</v>
      </c>
      <c r="B467" s="157" t="s">
        <v>2740</v>
      </c>
      <c r="C467" s="157" t="s">
        <v>1751</v>
      </c>
      <c r="D467" s="156">
        <v>220</v>
      </c>
      <c r="E467" s="157" t="s">
        <v>2356</v>
      </c>
      <c r="F467" s="157" t="s">
        <v>2196</v>
      </c>
    </row>
    <row r="468" spans="1:6" ht="13.5" thickBot="1">
      <c r="A468" s="156">
        <v>452</v>
      </c>
      <c r="B468" s="157" t="s">
        <v>2741</v>
      </c>
      <c r="C468" s="157" t="s">
        <v>1752</v>
      </c>
      <c r="D468" s="156">
        <v>308</v>
      </c>
      <c r="E468" s="157" t="s">
        <v>2356</v>
      </c>
      <c r="F468" s="157" t="s">
        <v>2196</v>
      </c>
    </row>
    <row r="469" spans="1:6" ht="13.5" thickBot="1">
      <c r="A469" s="156">
        <v>453</v>
      </c>
      <c r="B469" s="157" t="s">
        <v>2742</v>
      </c>
      <c r="C469" s="157" t="s">
        <v>1753</v>
      </c>
      <c r="D469" s="156">
        <v>3396</v>
      </c>
      <c r="E469" s="157" t="s">
        <v>2356</v>
      </c>
      <c r="F469" s="157" t="s">
        <v>2196</v>
      </c>
    </row>
    <row r="470" spans="1:6" ht="13.5" thickBot="1">
      <c r="A470" s="156">
        <v>454</v>
      </c>
      <c r="B470" s="157" t="s">
        <v>2743</v>
      </c>
      <c r="C470" s="157" t="s">
        <v>1754</v>
      </c>
      <c r="D470" s="156">
        <v>275</v>
      </c>
      <c r="E470" s="157" t="s">
        <v>2356</v>
      </c>
      <c r="F470" s="157" t="s">
        <v>2196</v>
      </c>
    </row>
    <row r="471" spans="1:6" ht="13.5" thickBot="1">
      <c r="A471" s="156">
        <v>455</v>
      </c>
      <c r="B471" s="157" t="s">
        <v>2744</v>
      </c>
      <c r="C471" s="157" t="s">
        <v>1755</v>
      </c>
      <c r="D471" s="156">
        <v>300</v>
      </c>
      <c r="E471" s="157" t="s">
        <v>2356</v>
      </c>
      <c r="F471" s="157" t="s">
        <v>2196</v>
      </c>
    </row>
    <row r="472" spans="1:6" ht="13.5" thickBot="1">
      <c r="A472" s="156">
        <v>456</v>
      </c>
      <c r="B472" s="157" t="s">
        <v>2745</v>
      </c>
      <c r="C472" s="157" t="s">
        <v>2068</v>
      </c>
      <c r="D472" s="156">
        <v>10830</v>
      </c>
      <c r="E472" s="157" t="s">
        <v>2356</v>
      </c>
      <c r="F472" s="157" t="s">
        <v>2196</v>
      </c>
    </row>
    <row r="473" spans="1:6" ht="13.5" thickBot="1">
      <c r="A473" s="156">
        <v>458</v>
      </c>
      <c r="B473" s="157" t="s">
        <v>2746</v>
      </c>
      <c r="C473" s="157" t="s">
        <v>323</v>
      </c>
      <c r="D473" s="156">
        <v>2572</v>
      </c>
      <c r="E473" s="157" t="s">
        <v>2356</v>
      </c>
      <c r="F473" s="157" t="s">
        <v>2196</v>
      </c>
    </row>
    <row r="474" spans="1:6" ht="13.5" thickBot="1">
      <c r="A474" s="156">
        <v>459</v>
      </c>
      <c r="B474" s="157" t="s">
        <v>2747</v>
      </c>
      <c r="C474" s="157" t="s">
        <v>1758</v>
      </c>
      <c r="D474" s="156">
        <v>2523</v>
      </c>
      <c r="E474" s="157" t="s">
        <v>2356</v>
      </c>
      <c r="F474" s="157" t="s">
        <v>2196</v>
      </c>
    </row>
    <row r="475" spans="1:6" ht="13.5" thickBot="1">
      <c r="A475" s="156">
        <v>460</v>
      </c>
      <c r="B475" s="157" t="s">
        <v>2748</v>
      </c>
      <c r="C475" s="157" t="s">
        <v>323</v>
      </c>
      <c r="D475" s="156">
        <v>313</v>
      </c>
      <c r="E475" s="157" t="s">
        <v>2356</v>
      </c>
      <c r="F475" s="157" t="s">
        <v>2196</v>
      </c>
    </row>
    <row r="476" spans="1:6" ht="13.5" thickBot="1">
      <c r="A476" s="156">
        <v>461</v>
      </c>
      <c r="B476" s="157" t="s">
        <v>2749</v>
      </c>
      <c r="C476" s="157" t="s">
        <v>1761</v>
      </c>
      <c r="D476" s="156">
        <v>69</v>
      </c>
      <c r="E476" s="157" t="s">
        <v>2356</v>
      </c>
      <c r="F476" s="157" t="s">
        <v>2196</v>
      </c>
    </row>
    <row r="477" spans="1:6" ht="13.5" thickBot="1">
      <c r="A477" s="156">
        <v>462</v>
      </c>
      <c r="B477" s="157" t="s">
        <v>2750</v>
      </c>
      <c r="C477" s="157" t="s">
        <v>2751</v>
      </c>
      <c r="D477" s="156">
        <v>2501</v>
      </c>
      <c r="E477" s="157" t="s">
        <v>2356</v>
      </c>
      <c r="F477" s="157" t="s">
        <v>2196</v>
      </c>
    </row>
    <row r="478" spans="1:6" ht="13.5" thickBot="1">
      <c r="A478" s="156">
        <v>463</v>
      </c>
      <c r="B478" s="157" t="s">
        <v>2752</v>
      </c>
      <c r="C478" s="157" t="s">
        <v>982</v>
      </c>
      <c r="D478" s="156">
        <v>15874.6</v>
      </c>
      <c r="E478" s="157" t="s">
        <v>2356</v>
      </c>
      <c r="F478" s="157" t="s">
        <v>2196</v>
      </c>
    </row>
    <row r="479" spans="1:6" ht="13.5" thickBot="1">
      <c r="A479" s="156">
        <v>464</v>
      </c>
      <c r="B479" s="157" t="s">
        <v>2753</v>
      </c>
      <c r="C479" s="157" t="s">
        <v>1762</v>
      </c>
      <c r="D479" s="156">
        <v>6000</v>
      </c>
      <c r="E479" s="157" t="s">
        <v>2356</v>
      </c>
      <c r="F479" s="157" t="s">
        <v>2196</v>
      </c>
    </row>
    <row r="480" spans="1:6" ht="13.5" thickBot="1">
      <c r="A480" s="156">
        <v>465</v>
      </c>
      <c r="B480" s="157" t="s">
        <v>2754</v>
      </c>
      <c r="C480" s="157" t="s">
        <v>1765</v>
      </c>
      <c r="D480" s="156">
        <v>356</v>
      </c>
      <c r="E480" s="157" t="s">
        <v>2356</v>
      </c>
      <c r="F480" s="157" t="s">
        <v>2196</v>
      </c>
    </row>
    <row r="481" spans="1:6" ht="13.5" thickBot="1">
      <c r="A481" s="156">
        <v>468</v>
      </c>
      <c r="B481" s="157" t="s">
        <v>2755</v>
      </c>
      <c r="C481" s="157" t="s">
        <v>1768</v>
      </c>
      <c r="D481" s="156">
        <v>3096</v>
      </c>
      <c r="E481" s="157" t="s">
        <v>2356</v>
      </c>
      <c r="F481" s="157" t="s">
        <v>2196</v>
      </c>
    </row>
    <row r="482" spans="1:6" ht="13.5" thickBot="1">
      <c r="A482" s="156">
        <v>469</v>
      </c>
      <c r="B482" s="157" t="s">
        <v>2756</v>
      </c>
      <c r="C482" s="157" t="s">
        <v>984</v>
      </c>
      <c r="D482" s="156">
        <v>108149</v>
      </c>
      <c r="E482" s="157" t="s">
        <v>2356</v>
      </c>
      <c r="F482" s="157" t="s">
        <v>2196</v>
      </c>
    </row>
    <row r="483" spans="1:6" ht="13.5" thickBot="1">
      <c r="A483" s="156">
        <v>470</v>
      </c>
      <c r="B483" s="157" t="s">
        <v>2757</v>
      </c>
      <c r="C483" s="157" t="s">
        <v>985</v>
      </c>
      <c r="D483" s="156">
        <v>197569</v>
      </c>
      <c r="E483" s="157" t="s">
        <v>2356</v>
      </c>
      <c r="F483" s="157" t="s">
        <v>2196</v>
      </c>
    </row>
    <row r="484" spans="1:6" ht="13.5" thickBot="1">
      <c r="A484" s="156">
        <v>471</v>
      </c>
      <c r="B484" s="157" t="s">
        <v>2758</v>
      </c>
      <c r="C484" s="157" t="s">
        <v>988</v>
      </c>
      <c r="D484" s="156">
        <v>63483</v>
      </c>
      <c r="E484" s="157" t="s">
        <v>2356</v>
      </c>
      <c r="F484" s="157" t="s">
        <v>2196</v>
      </c>
    </row>
    <row r="485" spans="1:6" ht="13.5" thickBot="1">
      <c r="A485" s="156">
        <v>474</v>
      </c>
      <c r="B485" s="157" t="s">
        <v>2759</v>
      </c>
      <c r="C485" s="157" t="s">
        <v>2070</v>
      </c>
      <c r="D485" s="156">
        <v>6583</v>
      </c>
      <c r="E485" s="157" t="s">
        <v>2356</v>
      </c>
      <c r="F485" s="157" t="s">
        <v>2196</v>
      </c>
    </row>
    <row r="486" spans="1:6" ht="13.5" thickBot="1">
      <c r="A486" s="156">
        <v>475</v>
      </c>
      <c r="B486" s="157" t="s">
        <v>2760</v>
      </c>
      <c r="C486" s="157" t="s">
        <v>1774</v>
      </c>
      <c r="D486" s="156">
        <v>5</v>
      </c>
      <c r="E486" s="157" t="s">
        <v>2356</v>
      </c>
      <c r="F486" s="157" t="s">
        <v>2196</v>
      </c>
    </row>
    <row r="487" spans="1:6" ht="13.5" thickBot="1">
      <c r="A487" s="156">
        <v>476</v>
      </c>
      <c r="B487" s="157" t="s">
        <v>2761</v>
      </c>
      <c r="C487" s="157" t="s">
        <v>1775</v>
      </c>
      <c r="D487" s="156">
        <v>5</v>
      </c>
      <c r="E487" s="157" t="s">
        <v>2356</v>
      </c>
      <c r="F487" s="157" t="s">
        <v>2196</v>
      </c>
    </row>
    <row r="488" spans="1:6" ht="13.5" thickBot="1">
      <c r="A488" s="156">
        <v>478</v>
      </c>
      <c r="B488" s="157" t="s">
        <v>2762</v>
      </c>
      <c r="C488" s="157" t="s">
        <v>910</v>
      </c>
      <c r="D488" s="156">
        <v>3149</v>
      </c>
      <c r="E488" s="157" t="s">
        <v>2356</v>
      </c>
      <c r="F488" s="157" t="s">
        <v>2196</v>
      </c>
    </row>
    <row r="489" spans="1:6" ht="13.5" thickBot="1">
      <c r="A489" s="156">
        <v>479</v>
      </c>
      <c r="B489" s="157" t="s">
        <v>2763</v>
      </c>
      <c r="C489" s="157" t="s">
        <v>912</v>
      </c>
      <c r="D489" s="156">
        <v>1176</v>
      </c>
      <c r="E489" s="157" t="s">
        <v>2356</v>
      </c>
      <c r="F489" s="157" t="s">
        <v>2196</v>
      </c>
    </row>
    <row r="490" spans="1:6" ht="13.5" thickBot="1">
      <c r="A490" s="156">
        <v>480</v>
      </c>
      <c r="B490" s="157" t="s">
        <v>2764</v>
      </c>
      <c r="C490" s="157" t="s">
        <v>2072</v>
      </c>
      <c r="D490" s="156">
        <v>2772</v>
      </c>
      <c r="E490" s="157" t="s">
        <v>2356</v>
      </c>
      <c r="F490" s="157" t="s">
        <v>2196</v>
      </c>
    </row>
    <row r="491" spans="1:6" ht="13.5" thickBot="1">
      <c r="A491" s="156">
        <v>481</v>
      </c>
      <c r="B491" s="157" t="s">
        <v>2765</v>
      </c>
      <c r="C491" s="157" t="s">
        <v>2073</v>
      </c>
      <c r="D491" s="156">
        <v>2746</v>
      </c>
      <c r="E491" s="157" t="s">
        <v>2356</v>
      </c>
      <c r="F491" s="157" t="s">
        <v>2196</v>
      </c>
    </row>
    <row r="492" spans="1:6" ht="13.5" thickBot="1">
      <c r="A492" s="156">
        <v>482</v>
      </c>
      <c r="B492" s="157" t="s">
        <v>2766</v>
      </c>
      <c r="C492" s="157" t="s">
        <v>1777</v>
      </c>
      <c r="D492" s="156">
        <v>2740</v>
      </c>
      <c r="E492" s="157" t="s">
        <v>2356</v>
      </c>
      <c r="F492" s="157" t="s">
        <v>2196</v>
      </c>
    </row>
    <row r="493" spans="1:6" ht="13.5" thickBot="1">
      <c r="A493" s="156">
        <v>483</v>
      </c>
      <c r="B493" s="157" t="s">
        <v>2767</v>
      </c>
      <c r="C493" s="157" t="s">
        <v>2074</v>
      </c>
      <c r="D493" s="156">
        <v>2747</v>
      </c>
      <c r="E493" s="157" t="s">
        <v>2356</v>
      </c>
      <c r="F493" s="157" t="s">
        <v>2196</v>
      </c>
    </row>
    <row r="494" spans="1:6" ht="13.5" thickBot="1">
      <c r="A494" s="156">
        <v>484</v>
      </c>
      <c r="B494" s="157" t="s">
        <v>2768</v>
      </c>
      <c r="C494" s="157" t="s">
        <v>2769</v>
      </c>
      <c r="D494" s="156">
        <v>2712</v>
      </c>
      <c r="E494" s="157" t="s">
        <v>2356</v>
      </c>
      <c r="F494" s="157" t="s">
        <v>2196</v>
      </c>
    </row>
    <row r="495" spans="1:6" ht="13.5" thickBot="1">
      <c r="A495" s="156">
        <v>485</v>
      </c>
      <c r="B495" s="157" t="s">
        <v>2770</v>
      </c>
      <c r="C495" s="157" t="s">
        <v>1778</v>
      </c>
      <c r="D495" s="156">
        <v>3506</v>
      </c>
      <c r="E495" s="157" t="s">
        <v>2356</v>
      </c>
      <c r="F495" s="157" t="s">
        <v>2196</v>
      </c>
    </row>
    <row r="496" spans="1:6" ht="13.5" thickBot="1">
      <c r="A496" s="156">
        <v>486</v>
      </c>
      <c r="B496" s="157" t="s">
        <v>2771</v>
      </c>
      <c r="C496" s="157" t="s">
        <v>989</v>
      </c>
      <c r="D496" s="156">
        <v>145128.4</v>
      </c>
      <c r="E496" s="157" t="s">
        <v>2356</v>
      </c>
      <c r="F496" s="157" t="s">
        <v>2196</v>
      </c>
    </row>
    <row r="497" spans="1:6" ht="13.5" thickBot="1">
      <c r="A497" s="156">
        <v>487</v>
      </c>
      <c r="B497" s="157" t="s">
        <v>2772</v>
      </c>
      <c r="C497" s="157" t="s">
        <v>999</v>
      </c>
      <c r="D497" s="156">
        <v>62581</v>
      </c>
      <c r="E497" s="157" t="s">
        <v>2356</v>
      </c>
      <c r="F497" s="157" t="s">
        <v>2196</v>
      </c>
    </row>
    <row r="498" spans="1:6" ht="13.5" thickBot="1">
      <c r="A498" s="156">
        <v>488</v>
      </c>
      <c r="B498" s="157" t="s">
        <v>2773</v>
      </c>
      <c r="C498" s="157" t="s">
        <v>2075</v>
      </c>
      <c r="D498" s="156">
        <v>7058</v>
      </c>
      <c r="E498" s="157" t="s">
        <v>2356</v>
      </c>
      <c r="F498" s="157" t="s">
        <v>2196</v>
      </c>
    </row>
    <row r="499" spans="1:6" ht="13.5" thickBot="1">
      <c r="A499" s="156">
        <v>489</v>
      </c>
      <c r="B499" s="157" t="s">
        <v>2774</v>
      </c>
      <c r="C499" s="157" t="s">
        <v>1795</v>
      </c>
      <c r="D499" s="156">
        <v>12345</v>
      </c>
      <c r="E499" s="157" t="s">
        <v>2356</v>
      </c>
      <c r="F499" s="157" t="s">
        <v>2196</v>
      </c>
    </row>
    <row r="500" spans="1:6" ht="13.5" thickBot="1">
      <c r="A500" s="156">
        <v>490</v>
      </c>
      <c r="B500" s="157" t="s">
        <v>2775</v>
      </c>
      <c r="C500" s="157" t="s">
        <v>991</v>
      </c>
      <c r="D500" s="156">
        <v>14826</v>
      </c>
      <c r="E500" s="157" t="s">
        <v>2356</v>
      </c>
      <c r="F500" s="157" t="s">
        <v>2196</v>
      </c>
    </row>
    <row r="501" spans="1:6" ht="13.5" thickBot="1">
      <c r="A501" s="156">
        <v>492</v>
      </c>
      <c r="B501" s="157" t="s">
        <v>2776</v>
      </c>
      <c r="C501" s="157" t="s">
        <v>992</v>
      </c>
      <c r="D501" s="156">
        <v>498</v>
      </c>
      <c r="E501" s="157" t="s">
        <v>2356</v>
      </c>
      <c r="F501" s="157" t="s">
        <v>2196</v>
      </c>
    </row>
    <row r="502" spans="1:6" ht="13.5" thickBot="1">
      <c r="A502" s="156">
        <v>493</v>
      </c>
      <c r="B502" s="157" t="s">
        <v>2777</v>
      </c>
      <c r="C502" s="157" t="s">
        <v>1779</v>
      </c>
      <c r="D502" s="156">
        <v>300</v>
      </c>
      <c r="E502" s="157" t="s">
        <v>2356</v>
      </c>
      <c r="F502" s="157" t="s">
        <v>2196</v>
      </c>
    </row>
    <row r="503" spans="1:6" ht="13.5" thickBot="1">
      <c r="A503" s="156">
        <v>494</v>
      </c>
      <c r="B503" s="157" t="s">
        <v>2778</v>
      </c>
      <c r="C503" s="157" t="s">
        <v>1780</v>
      </c>
      <c r="D503" s="156">
        <v>1442</v>
      </c>
      <c r="E503" s="157" t="s">
        <v>2356</v>
      </c>
      <c r="F503" s="157" t="s">
        <v>2196</v>
      </c>
    </row>
    <row r="504" spans="1:6" ht="13.5" thickBot="1">
      <c r="A504" s="156">
        <v>495</v>
      </c>
      <c r="B504" s="157" t="s">
        <v>2779</v>
      </c>
      <c r="C504" s="157" t="s">
        <v>2078</v>
      </c>
      <c r="D504" s="156">
        <v>900</v>
      </c>
      <c r="E504" s="157" t="s">
        <v>2356</v>
      </c>
      <c r="F504" s="157" t="s">
        <v>2196</v>
      </c>
    </row>
    <row r="505" spans="1:6" ht="13.5" thickBot="1">
      <c r="A505" s="156">
        <v>496</v>
      </c>
      <c r="B505" s="157" t="s">
        <v>2780</v>
      </c>
      <c r="C505" s="157" t="s">
        <v>994</v>
      </c>
      <c r="D505" s="156">
        <v>25907</v>
      </c>
      <c r="E505" s="157" t="s">
        <v>2356</v>
      </c>
      <c r="F505" s="157" t="s">
        <v>2196</v>
      </c>
    </row>
    <row r="506" spans="1:6" ht="13.5" thickBot="1">
      <c r="A506" s="156">
        <v>497</v>
      </c>
      <c r="B506" s="157" t="s">
        <v>2781</v>
      </c>
      <c r="C506" s="157" t="s">
        <v>280</v>
      </c>
      <c r="D506" s="156">
        <v>361</v>
      </c>
      <c r="E506" s="157" t="s">
        <v>2356</v>
      </c>
      <c r="F506" s="157" t="s">
        <v>2196</v>
      </c>
    </row>
    <row r="507" spans="1:6" ht="13.5" thickBot="1">
      <c r="A507" s="156">
        <v>498</v>
      </c>
      <c r="B507" s="157" t="s">
        <v>2782</v>
      </c>
      <c r="C507" s="157" t="s">
        <v>1782</v>
      </c>
      <c r="D507" s="156">
        <v>5405</v>
      </c>
      <c r="E507" s="157" t="s">
        <v>2356</v>
      </c>
      <c r="F507" s="157" t="s">
        <v>2196</v>
      </c>
    </row>
    <row r="508" spans="1:6" ht="13.5" thickBot="1">
      <c r="A508" s="156">
        <v>501</v>
      </c>
      <c r="B508" s="157" t="s">
        <v>2783</v>
      </c>
      <c r="C508" s="157" t="s">
        <v>2784</v>
      </c>
      <c r="D508" s="156">
        <v>119</v>
      </c>
      <c r="E508" s="157" t="s">
        <v>2356</v>
      </c>
      <c r="F508" s="157" t="s">
        <v>2196</v>
      </c>
    </row>
    <row r="509" spans="1:6" ht="13.5" thickBot="1">
      <c r="A509" s="156">
        <v>502</v>
      </c>
      <c r="B509" s="157" t="s">
        <v>2785</v>
      </c>
      <c r="C509" s="157" t="s">
        <v>2786</v>
      </c>
      <c r="D509" s="156">
        <v>119</v>
      </c>
      <c r="E509" s="157" t="s">
        <v>2356</v>
      </c>
      <c r="F509" s="157" t="s">
        <v>2196</v>
      </c>
    </row>
    <row r="510" spans="1:6" ht="13.5" thickBot="1">
      <c r="A510" s="156">
        <v>503</v>
      </c>
      <c r="B510" s="157" t="s">
        <v>2787</v>
      </c>
      <c r="C510" s="157" t="s">
        <v>1783</v>
      </c>
      <c r="D510" s="156">
        <v>119</v>
      </c>
      <c r="E510" s="157" t="s">
        <v>2356</v>
      </c>
      <c r="F510" s="157" t="s">
        <v>2196</v>
      </c>
    </row>
    <row r="511" spans="1:6" ht="13.5" thickBot="1">
      <c r="A511" s="156">
        <v>504</v>
      </c>
      <c r="B511" s="157" t="s">
        <v>2788</v>
      </c>
      <c r="C511" s="157" t="s">
        <v>2789</v>
      </c>
      <c r="D511" s="156">
        <v>119</v>
      </c>
      <c r="E511" s="157" t="s">
        <v>2356</v>
      </c>
      <c r="F511" s="157" t="s">
        <v>2196</v>
      </c>
    </row>
    <row r="512" spans="1:6" ht="13.5" thickBot="1">
      <c r="A512" s="156">
        <v>505</v>
      </c>
      <c r="B512" s="157" t="s">
        <v>2790</v>
      </c>
      <c r="C512" s="157" t="s">
        <v>2791</v>
      </c>
      <c r="D512" s="156">
        <v>952</v>
      </c>
      <c r="E512" s="157" t="s">
        <v>2356</v>
      </c>
      <c r="F512" s="157" t="s">
        <v>2196</v>
      </c>
    </row>
    <row r="513" spans="1:6" ht="13.5" thickBot="1">
      <c r="A513" s="156">
        <v>506</v>
      </c>
      <c r="B513" s="157" t="s">
        <v>2792</v>
      </c>
      <c r="C513" s="157" t="s">
        <v>1784</v>
      </c>
      <c r="D513" s="156">
        <v>4798</v>
      </c>
      <c r="E513" s="157" t="s">
        <v>2356</v>
      </c>
      <c r="F513" s="157" t="s">
        <v>2196</v>
      </c>
    </row>
    <row r="514" spans="1:6" ht="13.5" thickBot="1">
      <c r="A514" s="156">
        <v>507</v>
      </c>
      <c r="B514" s="157" t="s">
        <v>2793</v>
      </c>
      <c r="C514" s="157" t="s">
        <v>1786</v>
      </c>
      <c r="D514" s="156">
        <v>8</v>
      </c>
      <c r="E514" s="157" t="s">
        <v>2356</v>
      </c>
      <c r="F514" s="157" t="s">
        <v>2196</v>
      </c>
    </row>
    <row r="515" spans="1:6" ht="13.5" thickBot="1">
      <c r="A515" s="156">
        <v>509</v>
      </c>
      <c r="B515" s="157" t="s">
        <v>2794</v>
      </c>
      <c r="C515" s="157" t="s">
        <v>323</v>
      </c>
      <c r="D515" s="156">
        <v>2213</v>
      </c>
      <c r="E515" s="157" t="s">
        <v>2356</v>
      </c>
      <c r="F515" s="157" t="s">
        <v>2196</v>
      </c>
    </row>
    <row r="516" spans="1:6" ht="13.5" thickBot="1">
      <c r="A516" s="156">
        <v>510</v>
      </c>
      <c r="B516" s="157" t="s">
        <v>2795</v>
      </c>
      <c r="C516" s="157" t="s">
        <v>2079</v>
      </c>
      <c r="D516" s="156">
        <v>22015</v>
      </c>
      <c r="E516" s="157" t="s">
        <v>2356</v>
      </c>
      <c r="F516" s="157" t="s">
        <v>2196</v>
      </c>
    </row>
    <row r="517" spans="1:6" ht="13.5" thickBot="1">
      <c r="A517" s="156">
        <v>511</v>
      </c>
      <c r="B517" s="157" t="s">
        <v>2796</v>
      </c>
      <c r="C517" s="157" t="s">
        <v>2797</v>
      </c>
      <c r="D517" s="156">
        <v>42124.4</v>
      </c>
      <c r="E517" s="157" t="s">
        <v>2356</v>
      </c>
      <c r="F517" s="157" t="s">
        <v>2196</v>
      </c>
    </row>
    <row r="518" spans="1:6" ht="13.5" thickBot="1">
      <c r="A518" s="156">
        <v>512</v>
      </c>
      <c r="B518" s="157" t="s">
        <v>2798</v>
      </c>
      <c r="C518" s="157" t="s">
        <v>1788</v>
      </c>
      <c r="D518" s="156">
        <v>22608</v>
      </c>
      <c r="E518" s="157" t="s">
        <v>2356</v>
      </c>
      <c r="F518" s="157" t="s">
        <v>2196</v>
      </c>
    </row>
    <row r="519" spans="1:6" ht="13.5" thickBot="1">
      <c r="A519" s="156">
        <v>513</v>
      </c>
      <c r="B519" s="157" t="s">
        <v>2799</v>
      </c>
      <c r="C519" s="157" t="s">
        <v>1789</v>
      </c>
      <c r="D519" s="156">
        <v>66</v>
      </c>
      <c r="E519" s="157" t="s">
        <v>2356</v>
      </c>
      <c r="F519" s="157" t="s">
        <v>2196</v>
      </c>
    </row>
    <row r="520" spans="1:6" ht="13.5" thickBot="1">
      <c r="A520" s="156">
        <v>514</v>
      </c>
      <c r="B520" s="157" t="s">
        <v>2800</v>
      </c>
      <c r="C520" s="157" t="s">
        <v>1790</v>
      </c>
      <c r="D520" s="156">
        <v>66</v>
      </c>
      <c r="E520" s="157" t="s">
        <v>2356</v>
      </c>
      <c r="F520" s="157" t="s">
        <v>2196</v>
      </c>
    </row>
    <row r="521" spans="1:6" ht="13.5" thickBot="1">
      <c r="A521" s="156">
        <v>515</v>
      </c>
      <c r="B521" s="157" t="s">
        <v>2801</v>
      </c>
      <c r="C521" s="157" t="s">
        <v>1791</v>
      </c>
      <c r="D521" s="156">
        <v>336</v>
      </c>
      <c r="E521" s="157" t="s">
        <v>2356</v>
      </c>
      <c r="F521" s="157" t="s">
        <v>2196</v>
      </c>
    </row>
    <row r="522" spans="1:6" ht="13.5" thickBot="1">
      <c r="A522" s="156">
        <v>516</v>
      </c>
      <c r="B522" s="157" t="s">
        <v>2802</v>
      </c>
      <c r="C522" s="157" t="s">
        <v>1792</v>
      </c>
      <c r="D522" s="156">
        <v>1800</v>
      </c>
      <c r="E522" s="157" t="s">
        <v>2356</v>
      </c>
      <c r="F522" s="157" t="s">
        <v>2196</v>
      </c>
    </row>
    <row r="523" spans="1:6" ht="13.5" thickBot="1">
      <c r="A523" s="156">
        <v>517</v>
      </c>
      <c r="B523" s="157" t="s">
        <v>2803</v>
      </c>
      <c r="C523" s="157" t="s">
        <v>1794</v>
      </c>
      <c r="D523" s="156">
        <v>270</v>
      </c>
      <c r="E523" s="157" t="s">
        <v>2356</v>
      </c>
      <c r="F523" s="157" t="s">
        <v>2196</v>
      </c>
    </row>
    <row r="524" spans="1:6" ht="13.5" thickBot="1">
      <c r="A524" s="156">
        <v>518</v>
      </c>
      <c r="B524" s="157" t="s">
        <v>2804</v>
      </c>
      <c r="C524" s="157" t="s">
        <v>999</v>
      </c>
      <c r="D524" s="156">
        <v>60085</v>
      </c>
      <c r="E524" s="157" t="s">
        <v>2356</v>
      </c>
      <c r="F524" s="157" t="s">
        <v>2196</v>
      </c>
    </row>
    <row r="525" spans="1:6" ht="13.5" thickBot="1">
      <c r="A525" s="156">
        <v>519</v>
      </c>
      <c r="B525" s="157" t="s">
        <v>2805</v>
      </c>
      <c r="C525" s="157" t="s">
        <v>2080</v>
      </c>
      <c r="D525" s="156">
        <v>4845</v>
      </c>
      <c r="E525" s="157" t="s">
        <v>2356</v>
      </c>
      <c r="F525" s="157" t="s">
        <v>2196</v>
      </c>
    </row>
    <row r="526" spans="1:6" ht="13.5" thickBot="1">
      <c r="A526" s="156">
        <v>520</v>
      </c>
      <c r="B526" s="157" t="s">
        <v>2806</v>
      </c>
      <c r="C526" s="157" t="s">
        <v>2081</v>
      </c>
      <c r="D526" s="156">
        <v>608</v>
      </c>
      <c r="E526" s="157" t="s">
        <v>2356</v>
      </c>
      <c r="F526" s="157" t="s">
        <v>2196</v>
      </c>
    </row>
    <row r="527" spans="1:6" ht="13.5" thickBot="1">
      <c r="A527" s="156">
        <v>521</v>
      </c>
      <c r="B527" s="157" t="s">
        <v>2807</v>
      </c>
      <c r="C527" s="157" t="s">
        <v>1796</v>
      </c>
      <c r="D527" s="156">
        <v>608</v>
      </c>
      <c r="E527" s="157" t="s">
        <v>2356</v>
      </c>
      <c r="F527" s="157" t="s">
        <v>2196</v>
      </c>
    </row>
    <row r="528" spans="1:6" ht="13.5" thickBot="1">
      <c r="A528" s="156">
        <v>522</v>
      </c>
      <c r="B528" s="157" t="s">
        <v>2808</v>
      </c>
      <c r="C528" s="157" t="s">
        <v>1797</v>
      </c>
      <c r="D528" s="156">
        <v>609</v>
      </c>
      <c r="E528" s="157" t="s">
        <v>2356</v>
      </c>
      <c r="F528" s="157" t="s">
        <v>2196</v>
      </c>
    </row>
    <row r="529" spans="1:6" ht="13.5" thickBot="1">
      <c r="A529" s="156">
        <v>523</v>
      </c>
      <c r="B529" s="157" t="s">
        <v>2809</v>
      </c>
      <c r="C529" s="157" t="s">
        <v>2082</v>
      </c>
      <c r="D529" s="156">
        <v>1749</v>
      </c>
      <c r="E529" s="157" t="s">
        <v>2356</v>
      </c>
      <c r="F529" s="157" t="s">
        <v>2196</v>
      </c>
    </row>
    <row r="530" spans="1:6" ht="13.5" thickBot="1">
      <c r="A530" s="156">
        <v>524</v>
      </c>
      <c r="B530" s="157" t="s">
        <v>2810</v>
      </c>
      <c r="C530" s="157" t="s">
        <v>2083</v>
      </c>
      <c r="D530" s="156">
        <v>1760</v>
      </c>
      <c r="E530" s="157" t="s">
        <v>2356</v>
      </c>
      <c r="F530" s="157" t="s">
        <v>2196</v>
      </c>
    </row>
    <row r="531" spans="1:6" ht="13.5" thickBot="1">
      <c r="A531" s="156">
        <v>525</v>
      </c>
      <c r="B531" s="157" t="s">
        <v>2811</v>
      </c>
      <c r="C531" s="157" t="s">
        <v>2084</v>
      </c>
      <c r="D531" s="156">
        <v>1753</v>
      </c>
      <c r="E531" s="157" t="s">
        <v>2356</v>
      </c>
      <c r="F531" s="157" t="s">
        <v>2196</v>
      </c>
    </row>
    <row r="532" spans="1:6" ht="13.5" thickBot="1">
      <c r="A532" s="156">
        <v>526</v>
      </c>
      <c r="B532" s="157" t="s">
        <v>2812</v>
      </c>
      <c r="C532" s="157" t="s">
        <v>2085</v>
      </c>
      <c r="D532" s="156">
        <v>3161</v>
      </c>
      <c r="E532" s="157" t="s">
        <v>2356</v>
      </c>
      <c r="F532" s="157" t="s">
        <v>2196</v>
      </c>
    </row>
    <row r="533" spans="1:6" ht="13.5" thickBot="1">
      <c r="A533" s="156">
        <v>527</v>
      </c>
      <c r="B533" s="157" t="s">
        <v>2813</v>
      </c>
      <c r="C533" s="157" t="s">
        <v>2086</v>
      </c>
      <c r="D533" s="156">
        <v>3163</v>
      </c>
      <c r="E533" s="157" t="s">
        <v>2356</v>
      </c>
      <c r="F533" s="157" t="s">
        <v>2196</v>
      </c>
    </row>
    <row r="534" spans="1:6" ht="13.5" thickBot="1">
      <c r="A534" s="156">
        <v>528</v>
      </c>
      <c r="B534" s="157" t="s">
        <v>2814</v>
      </c>
      <c r="C534" s="157" t="s">
        <v>2087</v>
      </c>
      <c r="D534" s="156">
        <v>148</v>
      </c>
      <c r="E534" s="157" t="s">
        <v>2356</v>
      </c>
      <c r="F534" s="157" t="s">
        <v>2196</v>
      </c>
    </row>
    <row r="535" spans="1:6" ht="13.5" thickBot="1">
      <c r="A535" s="156">
        <v>529</v>
      </c>
      <c r="B535" s="157" t="s">
        <v>2815</v>
      </c>
      <c r="C535" s="157" t="s">
        <v>1001</v>
      </c>
      <c r="D535" s="156">
        <v>1086</v>
      </c>
      <c r="E535" s="157" t="s">
        <v>2356</v>
      </c>
      <c r="F535" s="157" t="s">
        <v>2196</v>
      </c>
    </row>
    <row r="536" spans="1:6" ht="13.5" thickBot="1">
      <c r="A536" s="156">
        <v>530</v>
      </c>
      <c r="B536" s="157" t="s">
        <v>2816</v>
      </c>
      <c r="C536" s="157" t="s">
        <v>2088</v>
      </c>
      <c r="D536" s="156">
        <v>25</v>
      </c>
      <c r="E536" s="157" t="s">
        <v>2356</v>
      </c>
      <c r="F536" s="157" t="s">
        <v>2196</v>
      </c>
    </row>
    <row r="537" spans="1:6" ht="13.5" thickBot="1">
      <c r="A537" s="156">
        <v>531</v>
      </c>
      <c r="B537" s="157" t="s">
        <v>2817</v>
      </c>
      <c r="C537" s="157" t="s">
        <v>1801</v>
      </c>
      <c r="D537" s="156">
        <v>751</v>
      </c>
      <c r="E537" s="157" t="s">
        <v>2356</v>
      </c>
      <c r="F537" s="157" t="s">
        <v>2196</v>
      </c>
    </row>
    <row r="538" spans="1:6" ht="13.5" thickBot="1">
      <c r="A538" s="156">
        <v>532</v>
      </c>
      <c r="B538" s="157" t="s">
        <v>2818</v>
      </c>
      <c r="C538" s="157" t="s">
        <v>1802</v>
      </c>
      <c r="D538" s="156">
        <v>317</v>
      </c>
      <c r="E538" s="157" t="s">
        <v>2356</v>
      </c>
      <c r="F538" s="157" t="s">
        <v>2196</v>
      </c>
    </row>
    <row r="539" spans="1:6" ht="13.5" thickBot="1">
      <c r="A539" s="156">
        <v>533</v>
      </c>
      <c r="B539" s="157" t="s">
        <v>2819</v>
      </c>
      <c r="C539" s="157" t="s">
        <v>1803</v>
      </c>
      <c r="D539" s="156">
        <v>788</v>
      </c>
      <c r="E539" s="157" t="s">
        <v>2356</v>
      </c>
      <c r="F539" s="157" t="s">
        <v>2196</v>
      </c>
    </row>
    <row r="540" spans="1:6" ht="13.5" thickBot="1">
      <c r="A540" s="156">
        <v>534</v>
      </c>
      <c r="B540" s="157" t="s">
        <v>2820</v>
      </c>
      <c r="C540" s="157" t="s">
        <v>1804</v>
      </c>
      <c r="D540" s="156">
        <v>791</v>
      </c>
      <c r="E540" s="157" t="s">
        <v>2356</v>
      </c>
      <c r="F540" s="157" t="s">
        <v>2196</v>
      </c>
    </row>
    <row r="541" spans="1:6" ht="13.5" thickBot="1">
      <c r="A541" s="156">
        <v>535</v>
      </c>
      <c r="B541" s="157" t="s">
        <v>2821</v>
      </c>
      <c r="C541" s="157" t="s">
        <v>1805</v>
      </c>
      <c r="D541" s="156">
        <v>1537</v>
      </c>
      <c r="E541" s="157" t="s">
        <v>2356</v>
      </c>
      <c r="F541" s="157" t="s">
        <v>2196</v>
      </c>
    </row>
    <row r="542" spans="1:6" ht="13.5" thickBot="1">
      <c r="A542" s="156">
        <v>536</v>
      </c>
      <c r="B542" s="157" t="s">
        <v>2822</v>
      </c>
      <c r="C542" s="157" t="s">
        <v>2089</v>
      </c>
      <c r="D542" s="156">
        <v>2483</v>
      </c>
      <c r="E542" s="157" t="s">
        <v>2356</v>
      </c>
      <c r="F542" s="157" t="s">
        <v>2196</v>
      </c>
    </row>
    <row r="543" spans="1:6" ht="13.5" thickBot="1">
      <c r="A543" s="156">
        <v>537</v>
      </c>
      <c r="B543" s="157" t="s">
        <v>2823</v>
      </c>
      <c r="C543" s="157" t="s">
        <v>2090</v>
      </c>
      <c r="D543" s="156">
        <v>1360</v>
      </c>
      <c r="E543" s="157" t="s">
        <v>2356</v>
      </c>
      <c r="F543" s="157" t="s">
        <v>2196</v>
      </c>
    </row>
    <row r="544" spans="1:6" ht="13.5" thickBot="1">
      <c r="A544" s="156">
        <v>538</v>
      </c>
      <c r="B544" s="157" t="s">
        <v>2824</v>
      </c>
      <c r="C544" s="157" t="s">
        <v>2091</v>
      </c>
      <c r="D544" s="156">
        <v>3825</v>
      </c>
      <c r="E544" s="157" t="s">
        <v>2356</v>
      </c>
      <c r="F544" s="157" t="s">
        <v>2196</v>
      </c>
    </row>
    <row r="545" spans="1:6" ht="13.5" thickBot="1">
      <c r="A545" s="156">
        <v>540</v>
      </c>
      <c r="B545" s="157" t="s">
        <v>2825</v>
      </c>
      <c r="C545" s="157" t="s">
        <v>1816</v>
      </c>
      <c r="D545" s="156">
        <v>11</v>
      </c>
      <c r="E545" s="157" t="s">
        <v>2356</v>
      </c>
      <c r="F545" s="157" t="s">
        <v>2196</v>
      </c>
    </row>
    <row r="546" spans="1:6" ht="13.5" thickBot="1">
      <c r="A546" s="156">
        <v>541</v>
      </c>
      <c r="B546" s="157" t="s">
        <v>2826</v>
      </c>
      <c r="C546" s="157" t="s">
        <v>1817</v>
      </c>
      <c r="D546" s="156">
        <v>11</v>
      </c>
      <c r="E546" s="157" t="s">
        <v>2356</v>
      </c>
      <c r="F546" s="157" t="s">
        <v>2196</v>
      </c>
    </row>
    <row r="547" spans="1:6" ht="13.5" thickBot="1">
      <c r="A547" s="156">
        <v>542</v>
      </c>
      <c r="B547" s="157" t="s">
        <v>2827</v>
      </c>
      <c r="C547" s="157" t="s">
        <v>1818</v>
      </c>
      <c r="D547" s="156">
        <v>11</v>
      </c>
      <c r="E547" s="157" t="s">
        <v>2356</v>
      </c>
      <c r="F547" s="157" t="s">
        <v>2196</v>
      </c>
    </row>
    <row r="548" spans="1:6" ht="13.5" thickBot="1">
      <c r="A548" s="156">
        <v>543</v>
      </c>
      <c r="B548" s="157" t="s">
        <v>2828</v>
      </c>
      <c r="C548" s="157" t="s">
        <v>2829</v>
      </c>
      <c r="D548" s="156">
        <v>32</v>
      </c>
      <c r="E548" s="157" t="s">
        <v>2356</v>
      </c>
      <c r="F548" s="157" t="s">
        <v>2196</v>
      </c>
    </row>
    <row r="549" spans="1:6" ht="13.5" thickBot="1">
      <c r="A549" s="156">
        <v>544</v>
      </c>
      <c r="B549" s="157" t="s">
        <v>2830</v>
      </c>
      <c r="C549" s="157" t="s">
        <v>2831</v>
      </c>
      <c r="D549" s="156">
        <v>62</v>
      </c>
      <c r="E549" s="157" t="s">
        <v>2356</v>
      </c>
      <c r="F549" s="157" t="s">
        <v>2196</v>
      </c>
    </row>
    <row r="550" spans="1:6" ht="13.5" thickBot="1">
      <c r="A550" s="156">
        <v>545</v>
      </c>
      <c r="B550" s="157" t="s">
        <v>2832</v>
      </c>
      <c r="C550" s="157" t="s">
        <v>1821</v>
      </c>
      <c r="D550" s="156">
        <v>2255</v>
      </c>
      <c r="E550" s="157" t="s">
        <v>2356</v>
      </c>
      <c r="F550" s="157" t="s">
        <v>2196</v>
      </c>
    </row>
    <row r="551" spans="1:6" ht="13.5" thickBot="1">
      <c r="A551" s="156">
        <v>546</v>
      </c>
      <c r="B551" s="157" t="s">
        <v>2833</v>
      </c>
      <c r="C551" s="157" t="s">
        <v>1822</v>
      </c>
      <c r="D551" s="156">
        <v>2255</v>
      </c>
      <c r="E551" s="157" t="s">
        <v>2356</v>
      </c>
      <c r="F551" s="157" t="s">
        <v>2196</v>
      </c>
    </row>
    <row r="552" spans="1:6" ht="13.5" thickBot="1">
      <c r="A552" s="156">
        <v>547</v>
      </c>
      <c r="B552" s="157" t="s">
        <v>2834</v>
      </c>
      <c r="C552" s="157" t="s">
        <v>1823</v>
      </c>
      <c r="D552" s="156">
        <v>4158</v>
      </c>
      <c r="E552" s="157" t="s">
        <v>2356</v>
      </c>
      <c r="F552" s="157" t="s">
        <v>2196</v>
      </c>
    </row>
    <row r="553" spans="1:6" ht="13.5" thickBot="1">
      <c r="A553" s="156">
        <v>548</v>
      </c>
      <c r="B553" s="157" t="s">
        <v>2835</v>
      </c>
      <c r="C553" s="157" t="s">
        <v>1824</v>
      </c>
      <c r="D553" s="156">
        <v>1405</v>
      </c>
      <c r="E553" s="157" t="s">
        <v>2356</v>
      </c>
      <c r="F553" s="157" t="s">
        <v>2196</v>
      </c>
    </row>
    <row r="554" spans="1:6" ht="13.5" thickBot="1">
      <c r="A554" s="156">
        <v>549</v>
      </c>
      <c r="B554" s="157" t="s">
        <v>2836</v>
      </c>
      <c r="C554" s="157" t="s">
        <v>1829</v>
      </c>
      <c r="D554" s="156">
        <v>3570</v>
      </c>
      <c r="E554" s="157" t="s">
        <v>2356</v>
      </c>
      <c r="F554" s="157" t="s">
        <v>2196</v>
      </c>
    </row>
    <row r="555" spans="1:6" ht="13.5" thickBot="1">
      <c r="A555" s="156">
        <v>550</v>
      </c>
      <c r="B555" s="157" t="s">
        <v>2837</v>
      </c>
      <c r="C555" s="157" t="s">
        <v>1830</v>
      </c>
      <c r="D555" s="156">
        <v>768</v>
      </c>
      <c r="E555" s="157" t="s">
        <v>2356</v>
      </c>
      <c r="F555" s="157" t="s">
        <v>2196</v>
      </c>
    </row>
    <row r="556" spans="1:6" ht="13.5" thickBot="1">
      <c r="A556" s="156">
        <v>551</v>
      </c>
      <c r="B556" s="157" t="s">
        <v>2838</v>
      </c>
      <c r="C556" s="157" t="s">
        <v>1831</v>
      </c>
      <c r="D556" s="156">
        <v>3019</v>
      </c>
      <c r="E556" s="157" t="s">
        <v>2356</v>
      </c>
      <c r="F556" s="157" t="s">
        <v>2196</v>
      </c>
    </row>
    <row r="557" spans="1:6" ht="13.5" thickBot="1">
      <c r="A557" s="156">
        <v>552</v>
      </c>
      <c r="B557" s="157" t="s">
        <v>2839</v>
      </c>
      <c r="C557" s="157" t="s">
        <v>1832</v>
      </c>
      <c r="D557" s="156">
        <v>1363</v>
      </c>
      <c r="E557" s="157" t="s">
        <v>2356</v>
      </c>
      <c r="F557" s="157" t="s">
        <v>2196</v>
      </c>
    </row>
    <row r="558" spans="1:6" ht="13.5" thickBot="1">
      <c r="A558" s="156">
        <v>553</v>
      </c>
      <c r="B558" s="157" t="s">
        <v>2840</v>
      </c>
      <c r="C558" s="157" t="s">
        <v>1833</v>
      </c>
      <c r="D558" s="156">
        <v>300</v>
      </c>
      <c r="E558" s="157" t="s">
        <v>2356</v>
      </c>
      <c r="F558" s="157" t="s">
        <v>2196</v>
      </c>
    </row>
    <row r="559" spans="1:6" ht="13.5" thickBot="1">
      <c r="A559" s="156">
        <v>554</v>
      </c>
      <c r="B559" s="157" t="s">
        <v>2841</v>
      </c>
      <c r="C559" s="157" t="s">
        <v>2842</v>
      </c>
      <c r="D559" s="156">
        <v>382</v>
      </c>
      <c r="E559" s="157" t="s">
        <v>2356</v>
      </c>
      <c r="F559" s="157" t="s">
        <v>2196</v>
      </c>
    </row>
    <row r="560" spans="1:6" ht="13.5" thickBot="1">
      <c r="A560" s="156">
        <v>555</v>
      </c>
      <c r="B560" s="157" t="s">
        <v>2843</v>
      </c>
      <c r="C560" s="157" t="s">
        <v>2844</v>
      </c>
      <c r="D560" s="156">
        <v>550</v>
      </c>
      <c r="E560" s="157" t="s">
        <v>2356</v>
      </c>
      <c r="F560" s="157" t="s">
        <v>2196</v>
      </c>
    </row>
    <row r="561" spans="1:8" ht="13.5" thickBot="1">
      <c r="A561" s="156">
        <v>559</v>
      </c>
      <c r="B561" s="157" t="s">
        <v>2845</v>
      </c>
      <c r="C561" s="157" t="s">
        <v>2094</v>
      </c>
      <c r="D561" s="156">
        <v>407</v>
      </c>
      <c r="E561" s="157" t="s">
        <v>2356</v>
      </c>
      <c r="F561" s="157" t="s">
        <v>2196</v>
      </c>
    </row>
    <row r="562" spans="1:8" ht="13.5" thickBot="1">
      <c r="A562" s="156">
        <v>560</v>
      </c>
      <c r="B562" s="157" t="s">
        <v>2846</v>
      </c>
      <c r="C562" s="157" t="s">
        <v>1836</v>
      </c>
      <c r="D562" s="156">
        <v>401</v>
      </c>
      <c r="E562" s="157" t="s">
        <v>2356</v>
      </c>
      <c r="F562" s="157" t="s">
        <v>2196</v>
      </c>
    </row>
    <row r="563" spans="1:8" ht="13.5" thickBot="1">
      <c r="A563" s="156">
        <v>561</v>
      </c>
      <c r="B563" s="157" t="s">
        <v>2847</v>
      </c>
      <c r="C563" s="157" t="s">
        <v>1837</v>
      </c>
      <c r="D563" s="156">
        <v>402</v>
      </c>
      <c r="E563" s="157" t="s">
        <v>2356</v>
      </c>
      <c r="F563" s="157" t="s">
        <v>2196</v>
      </c>
    </row>
    <row r="564" spans="1:8" ht="13.5" thickBot="1">
      <c r="A564" s="156">
        <v>562</v>
      </c>
      <c r="B564" s="157" t="s">
        <v>2848</v>
      </c>
      <c r="C564" s="157" t="s">
        <v>1838</v>
      </c>
      <c r="D564" s="156">
        <v>401</v>
      </c>
      <c r="E564" s="157" t="s">
        <v>2356</v>
      </c>
      <c r="F564" s="157" t="s">
        <v>2196</v>
      </c>
    </row>
    <row r="565" spans="1:8" ht="13.5" thickBot="1">
      <c r="A565" s="156">
        <v>563</v>
      </c>
      <c r="B565" s="157" t="s">
        <v>2849</v>
      </c>
      <c r="C565" s="157" t="s">
        <v>1829</v>
      </c>
      <c r="D565" s="156">
        <v>15</v>
      </c>
      <c r="E565" s="157" t="s">
        <v>2356</v>
      </c>
      <c r="F565" s="157" t="s">
        <v>2196</v>
      </c>
    </row>
    <row r="566" spans="1:8" ht="13.5" thickBot="1">
      <c r="A566" s="156">
        <v>565</v>
      </c>
      <c r="B566" s="157" t="s">
        <v>2850</v>
      </c>
      <c r="C566" s="157" t="s">
        <v>2851</v>
      </c>
      <c r="D566" s="156">
        <v>1352668.88</v>
      </c>
      <c r="E566" s="157" t="s">
        <v>2852</v>
      </c>
      <c r="F566" s="157" t="s">
        <v>2196</v>
      </c>
    </row>
    <row r="567" spans="1:8">
      <c r="D567" s="87" t="s">
        <v>2853</v>
      </c>
      <c r="H567" t="s">
        <v>2854</v>
      </c>
    </row>
  </sheetData>
  <autoFilter ref="A1:H567" xr:uid="{00000000-0009-0000-0000-00001C000000}"/>
  <phoneticPr fontId="7"/>
  <pageMargins left="0.23622047244094491" right="0.15748031496062992" top="1.1023622047244095" bottom="0.15748031496062992" header="0.6692913385826772" footer="0.15748031496062992"/>
  <pageSetup paperSize="8" fitToHeight="0" orientation="portrait" r:id="rId1"/>
  <headerFooter alignWithMargins="0">
    <oddFooter>&amp;R&amp;20&amp;A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0C33-2528-4237-B243-7BD5DFA52467}">
  <sheetPr>
    <pageSetUpPr fitToPage="1"/>
  </sheetPr>
  <dimension ref="A1:I53"/>
  <sheetViews>
    <sheetView showGridLines="0" showZeros="0" workbookViewId="0">
      <pane ySplit="3" topLeftCell="A4" activePane="bottomLeft" state="frozen"/>
      <selection activeCell="E107" sqref="E107"/>
      <selection pane="bottomLeft" activeCell="E107" sqref="E107"/>
    </sheetView>
  </sheetViews>
  <sheetFormatPr defaultColWidth="13.08984375" defaultRowHeight="13"/>
  <cols>
    <col min="1" max="1" width="8.6328125" style="207" bestFit="1" customWidth="1"/>
    <col min="2" max="2" width="34.36328125" style="165" bestFit="1" customWidth="1"/>
    <col min="3" max="3" width="5.453125" style="165" bestFit="1" customWidth="1"/>
    <col min="4" max="4" width="12.6328125" style="166" bestFit="1" customWidth="1"/>
    <col min="5" max="5" width="8.6328125" style="167" bestFit="1" customWidth="1"/>
    <col min="6" max="6" width="34.08984375" style="165" bestFit="1" customWidth="1"/>
    <col min="7" max="7" width="6.453125" style="165" bestFit="1" customWidth="1"/>
    <col min="8" max="8" width="8.08984375" style="168" bestFit="1" customWidth="1"/>
    <col min="9" max="9" width="12.6328125" style="166" bestFit="1" customWidth="1"/>
    <col min="10" max="16384" width="13.08984375" style="165"/>
  </cols>
  <sheetData>
    <row r="1" spans="1:9">
      <c r="A1" s="164" t="s">
        <v>2855</v>
      </c>
      <c r="B1" s="164"/>
    </row>
    <row r="2" spans="1:9">
      <c r="A2" s="169"/>
      <c r="B2" s="169"/>
    </row>
    <row r="3" spans="1:9" ht="13.5" thickBot="1">
      <c r="A3" s="170" t="s">
        <v>2856</v>
      </c>
      <c r="B3" s="171" t="s">
        <v>2857</v>
      </c>
      <c r="C3" s="171" t="s">
        <v>7</v>
      </c>
      <c r="D3" s="172" t="s">
        <v>29</v>
      </c>
      <c r="E3" s="173" t="s">
        <v>2858</v>
      </c>
      <c r="F3" s="171" t="s">
        <v>18</v>
      </c>
      <c r="G3" s="171" t="s">
        <v>2859</v>
      </c>
      <c r="H3" s="174" t="s">
        <v>28</v>
      </c>
      <c r="I3" s="175" t="s">
        <v>29</v>
      </c>
    </row>
    <row r="4" spans="1:9" ht="13.5" thickTop="1">
      <c r="A4" s="176" t="s">
        <v>2860</v>
      </c>
      <c r="B4" s="176" t="s">
        <v>2861</v>
      </c>
      <c r="C4" s="177"/>
      <c r="D4" s="178">
        <f>SUM(I4:I5)</f>
        <v>0</v>
      </c>
      <c r="E4" s="179" t="s">
        <v>2862</v>
      </c>
      <c r="F4" s="180" t="s">
        <v>276</v>
      </c>
      <c r="G4" s="181"/>
      <c r="H4" s="182">
        <f>IF(ISERROR(VLOOKUP(E4,'[1]5.製品'!B:K,13,0)),0,(VLOOKUP(E4,'[1]5.製品'!B:K,13,0)))</f>
        <v>0</v>
      </c>
      <c r="I4" s="183">
        <f t="shared" ref="I4:I52" si="0">G4*H4</f>
        <v>0</v>
      </c>
    </row>
    <row r="5" spans="1:9">
      <c r="A5" s="184"/>
      <c r="B5" s="184"/>
      <c r="C5" s="185"/>
      <c r="D5" s="186"/>
      <c r="E5" s="187" t="s">
        <v>2863</v>
      </c>
      <c r="F5" s="188" t="s">
        <v>278</v>
      </c>
      <c r="G5" s="189"/>
      <c r="H5" s="190">
        <f>IF(ISERROR(VLOOKUP(E5,'[1]5.製品'!B:K,13,0)),0,(VLOOKUP(E5,'[1]5.製品'!B:K,13,0)))</f>
        <v>0</v>
      </c>
      <c r="I5" s="191">
        <f t="shared" si="0"/>
        <v>0</v>
      </c>
    </row>
    <row r="6" spans="1:9">
      <c r="A6" s="188" t="s">
        <v>2864</v>
      </c>
      <c r="B6" s="188" t="s">
        <v>2865</v>
      </c>
      <c r="C6" s="189"/>
      <c r="D6" s="192">
        <f t="shared" ref="D6:D11" si="1">SUM(I6)</f>
        <v>0</v>
      </c>
      <c r="E6" s="187" t="s">
        <v>2866</v>
      </c>
      <c r="F6" s="188" t="s">
        <v>267</v>
      </c>
      <c r="G6" s="189"/>
      <c r="H6" s="190">
        <f>IF(ISERROR(VLOOKUP(E6,'[1]5.製品'!B:K,13,0)),0,(VLOOKUP(E6,'[1]5.製品'!B:K,13,0)))</f>
        <v>0</v>
      </c>
      <c r="I6" s="191">
        <f t="shared" si="0"/>
        <v>0</v>
      </c>
    </row>
    <row r="7" spans="1:9">
      <c r="A7" s="188" t="s">
        <v>2867</v>
      </c>
      <c r="B7" s="188" t="s">
        <v>2868</v>
      </c>
      <c r="C7" s="189"/>
      <c r="D7" s="192">
        <f t="shared" si="1"/>
        <v>0</v>
      </c>
      <c r="E7" s="187" t="s">
        <v>2869</v>
      </c>
      <c r="F7" s="188" t="s">
        <v>2870</v>
      </c>
      <c r="G7" s="189"/>
      <c r="H7" s="190">
        <f>IF(ISERROR(VLOOKUP(E7,'[1]5.製品'!B:K,13,0)),0,(VLOOKUP(E7,'[1]5.製品'!B:K,13,0)))</f>
        <v>0</v>
      </c>
      <c r="I7" s="191">
        <f t="shared" si="0"/>
        <v>0</v>
      </c>
    </row>
    <row r="8" spans="1:9">
      <c r="A8" s="188" t="s">
        <v>2871</v>
      </c>
      <c r="B8" s="188" t="s">
        <v>2872</v>
      </c>
      <c r="C8" s="189"/>
      <c r="D8" s="192">
        <f t="shared" si="1"/>
        <v>0</v>
      </c>
      <c r="E8" s="187" t="s">
        <v>2873</v>
      </c>
      <c r="F8" s="188" t="s">
        <v>540</v>
      </c>
      <c r="G8" s="189"/>
      <c r="H8" s="190">
        <f>IF(ISERROR(VLOOKUP(E8,'[1]5.製品'!B:K,13,0)),0,(VLOOKUP(E8,'[1]5.製品'!B:K,13,0)))</f>
        <v>0</v>
      </c>
      <c r="I8" s="191">
        <f t="shared" si="0"/>
        <v>0</v>
      </c>
    </row>
    <row r="9" spans="1:9">
      <c r="A9" s="188" t="s">
        <v>2874</v>
      </c>
      <c r="B9" s="188" t="s">
        <v>2875</v>
      </c>
      <c r="C9" s="189"/>
      <c r="D9" s="192">
        <f t="shared" si="1"/>
        <v>0</v>
      </c>
      <c r="E9" s="187" t="s">
        <v>2873</v>
      </c>
      <c r="F9" s="188" t="s">
        <v>540</v>
      </c>
      <c r="G9" s="189"/>
      <c r="H9" s="190">
        <f>IF(ISERROR(VLOOKUP(E9,'[1]5.製品'!B:K,13,0)),0,(VLOOKUP(E9,'[1]5.製品'!B:K,13,0)))</f>
        <v>0</v>
      </c>
      <c r="I9" s="191">
        <f t="shared" si="0"/>
        <v>0</v>
      </c>
    </row>
    <row r="10" spans="1:9">
      <c r="A10" s="188" t="s">
        <v>2876</v>
      </c>
      <c r="B10" s="188" t="s">
        <v>2877</v>
      </c>
      <c r="C10" s="189"/>
      <c r="D10" s="192">
        <f t="shared" si="1"/>
        <v>0</v>
      </c>
      <c r="E10" s="187" t="s">
        <v>2878</v>
      </c>
      <c r="F10" s="188" t="s">
        <v>553</v>
      </c>
      <c r="G10" s="189"/>
      <c r="H10" s="190">
        <f>IF(ISERROR(VLOOKUP(E10,'[1]5.製品'!B:K,13,0)),0,(VLOOKUP(E10,'[1]5.製品'!B:K,13,0)))</f>
        <v>0</v>
      </c>
      <c r="I10" s="191">
        <f t="shared" si="0"/>
        <v>0</v>
      </c>
    </row>
    <row r="11" spans="1:9">
      <c r="A11" s="188" t="s">
        <v>2879</v>
      </c>
      <c r="B11" s="188" t="s">
        <v>2880</v>
      </c>
      <c r="C11" s="189"/>
      <c r="D11" s="192">
        <f t="shared" si="1"/>
        <v>0</v>
      </c>
      <c r="E11" s="187" t="s">
        <v>2878</v>
      </c>
      <c r="F11" s="188" t="s">
        <v>553</v>
      </c>
      <c r="G11" s="189"/>
      <c r="H11" s="190">
        <f>IF(ISERROR(VLOOKUP(E11,'[1]5.製品'!B:K,13,0)),0,(VLOOKUP(E11,'[1]5.製品'!B:K,13,0)))</f>
        <v>0</v>
      </c>
      <c r="I11" s="191">
        <f t="shared" si="0"/>
        <v>0</v>
      </c>
    </row>
    <row r="12" spans="1:9">
      <c r="A12" s="184" t="s">
        <v>2881</v>
      </c>
      <c r="B12" s="184" t="s">
        <v>2882</v>
      </c>
      <c r="C12" s="185"/>
      <c r="D12" s="193">
        <f>SUM(I12:I13)</f>
        <v>0</v>
      </c>
      <c r="E12" s="187" t="s">
        <v>2883</v>
      </c>
      <c r="F12" s="188" t="s">
        <v>266</v>
      </c>
      <c r="G12" s="189"/>
      <c r="H12" s="190">
        <f>IF(ISERROR(VLOOKUP(E12,'[1]5.製品'!B:K,13,0)),0,(VLOOKUP(E12,'[1]5.製品'!B:K,13,0)))</f>
        <v>0</v>
      </c>
      <c r="I12" s="191">
        <f t="shared" si="0"/>
        <v>0</v>
      </c>
    </row>
    <row r="13" spans="1:9">
      <c r="A13" s="184"/>
      <c r="B13" s="184"/>
      <c r="C13" s="185"/>
      <c r="D13" s="186"/>
      <c r="E13" s="187" t="s">
        <v>2884</v>
      </c>
      <c r="F13" s="188" t="s">
        <v>565</v>
      </c>
      <c r="G13" s="189"/>
      <c r="H13" s="190">
        <f>IF(ISERROR(VLOOKUP(E13,'[1]5.製品'!B:K,13,0)),0,(VLOOKUP(E13,'[1]5.製品'!B:K,13,0)))</f>
        <v>0</v>
      </c>
      <c r="I13" s="191">
        <f t="shared" si="0"/>
        <v>0</v>
      </c>
    </row>
    <row r="14" spans="1:9">
      <c r="A14" s="188" t="s">
        <v>2885</v>
      </c>
      <c r="B14" s="188" t="s">
        <v>2886</v>
      </c>
      <c r="C14" s="189"/>
      <c r="D14" s="192">
        <f>SUM(I14)</f>
        <v>0</v>
      </c>
      <c r="E14" s="187" t="s">
        <v>2887</v>
      </c>
      <c r="F14" s="188" t="s">
        <v>563</v>
      </c>
      <c r="G14" s="189"/>
      <c r="H14" s="190">
        <f>IF(ISERROR(VLOOKUP(E14,'[1]5.製品'!B:K,13,0)),0,(VLOOKUP(E14,'[1]5.製品'!B:K,13,0)))</f>
        <v>0</v>
      </c>
      <c r="I14" s="191">
        <f t="shared" si="0"/>
        <v>0</v>
      </c>
    </row>
    <row r="15" spans="1:9">
      <c r="A15" s="184" t="s">
        <v>2888</v>
      </c>
      <c r="B15" s="184" t="s">
        <v>2889</v>
      </c>
      <c r="C15" s="185"/>
      <c r="D15" s="193">
        <f>SUM(I15:I16)</f>
        <v>0</v>
      </c>
      <c r="E15" s="187" t="s">
        <v>2884</v>
      </c>
      <c r="F15" s="188" t="s">
        <v>565</v>
      </c>
      <c r="G15" s="189"/>
      <c r="H15" s="190">
        <f>IF(ISERROR(VLOOKUP(E15,'[1]5.製品'!B:K,13,0)),0,(VLOOKUP(E15,'[1]5.製品'!B:K,13,0)))</f>
        <v>0</v>
      </c>
      <c r="I15" s="191">
        <f t="shared" si="0"/>
        <v>0</v>
      </c>
    </row>
    <row r="16" spans="1:9">
      <c r="A16" s="184"/>
      <c r="B16" s="184"/>
      <c r="C16" s="185"/>
      <c r="D16" s="186"/>
      <c r="E16" s="187" t="s">
        <v>2890</v>
      </c>
      <c r="F16" s="188" t="s">
        <v>564</v>
      </c>
      <c r="G16" s="189"/>
      <c r="H16" s="190">
        <f>IF(ISERROR(VLOOKUP(E16,'[1]5.製品'!B:K,13,0)),0,(VLOOKUP(E16,'[1]5.製品'!B:K,13,0)))</f>
        <v>0</v>
      </c>
      <c r="I16" s="191">
        <f t="shared" si="0"/>
        <v>0</v>
      </c>
    </row>
    <row r="17" spans="1:9">
      <c r="A17" s="188" t="s">
        <v>2891</v>
      </c>
      <c r="B17" s="188" t="s">
        <v>2892</v>
      </c>
      <c r="C17" s="189"/>
      <c r="D17" s="192">
        <f>SUM(I17)</f>
        <v>0</v>
      </c>
      <c r="E17" s="187" t="s">
        <v>2893</v>
      </c>
      <c r="F17" s="188" t="s">
        <v>557</v>
      </c>
      <c r="G17" s="189"/>
      <c r="H17" s="190">
        <f>IF(ISERROR(VLOOKUP(E17,'[1]5.製品'!B:K,13,0)),0,(VLOOKUP(E17,'[1]5.製品'!B:K,13,0)))</f>
        <v>0</v>
      </c>
      <c r="I17" s="191">
        <f t="shared" si="0"/>
        <v>0</v>
      </c>
    </row>
    <row r="18" spans="1:9">
      <c r="A18" s="184" t="s">
        <v>2894</v>
      </c>
      <c r="B18" s="184" t="s">
        <v>2895</v>
      </c>
      <c r="C18" s="185"/>
      <c r="D18" s="193">
        <f>SUM(I18:I19)</f>
        <v>0</v>
      </c>
      <c r="E18" s="187" t="s">
        <v>2862</v>
      </c>
      <c r="F18" s="188" t="s">
        <v>276</v>
      </c>
      <c r="G18" s="189"/>
      <c r="H18" s="190">
        <f>IF(ISERROR(VLOOKUP(E18,'[1]5.製品'!B:K,13,0)),0,(VLOOKUP(E18,'[1]5.製品'!B:K,13,0)))</f>
        <v>0</v>
      </c>
      <c r="I18" s="191">
        <f t="shared" si="0"/>
        <v>0</v>
      </c>
    </row>
    <row r="19" spans="1:9">
      <c r="A19" s="184"/>
      <c r="B19" s="184"/>
      <c r="C19" s="185"/>
      <c r="D19" s="186"/>
      <c r="E19" s="187" t="s">
        <v>2863</v>
      </c>
      <c r="F19" s="188" t="s">
        <v>278</v>
      </c>
      <c r="G19" s="189"/>
      <c r="H19" s="190">
        <f>IF(ISERROR(VLOOKUP(E19,'[1]5.製品'!B:K,13,0)),0,(VLOOKUP(E19,'[1]5.製品'!B:K,13,0)))</f>
        <v>0</v>
      </c>
      <c r="I19" s="191">
        <f t="shared" si="0"/>
        <v>0</v>
      </c>
    </row>
    <row r="20" spans="1:9">
      <c r="A20" s="188" t="s">
        <v>2896</v>
      </c>
      <c r="B20" s="188" t="s">
        <v>2897</v>
      </c>
      <c r="C20" s="189"/>
      <c r="D20" s="192">
        <f>SUM(I20)</f>
        <v>0</v>
      </c>
      <c r="E20" s="187" t="s">
        <v>2898</v>
      </c>
      <c r="F20" s="188" t="s">
        <v>575</v>
      </c>
      <c r="G20" s="189"/>
      <c r="H20" s="190">
        <f>IF(ISERROR(VLOOKUP(E20,'[1]5.製品'!B:K,13,0)),0,(VLOOKUP(E20,'[1]5.製品'!B:K,13,0)))</f>
        <v>0</v>
      </c>
      <c r="I20" s="191">
        <f t="shared" si="0"/>
        <v>0</v>
      </c>
    </row>
    <row r="21" spans="1:9">
      <c r="A21" s="184" t="s">
        <v>2899</v>
      </c>
      <c r="B21" s="184" t="s">
        <v>2900</v>
      </c>
      <c r="C21" s="185"/>
      <c r="D21" s="193">
        <f>SUM(I21:I22)</f>
        <v>0</v>
      </c>
      <c r="E21" s="187" t="s">
        <v>2901</v>
      </c>
      <c r="F21" s="188" t="s">
        <v>583</v>
      </c>
      <c r="G21" s="189"/>
      <c r="H21" s="190">
        <f>IF(ISERROR(VLOOKUP(E21,'[1]5.製品'!B:K,13,0)),0,(VLOOKUP(E21,'[1]5.製品'!B:K,13,0)))</f>
        <v>0</v>
      </c>
      <c r="I21" s="191">
        <f t="shared" si="0"/>
        <v>0</v>
      </c>
    </row>
    <row r="22" spans="1:9">
      <c r="A22" s="184"/>
      <c r="B22" s="184"/>
      <c r="C22" s="185"/>
      <c r="D22" s="186"/>
      <c r="E22" s="187" t="s">
        <v>2902</v>
      </c>
      <c r="F22" s="188" t="s">
        <v>584</v>
      </c>
      <c r="G22" s="189"/>
      <c r="H22" s="190">
        <f>IF(ISERROR(VLOOKUP(E22,'[1]5.製品'!B:K,13,0)),0,(VLOOKUP(E22,'[1]5.製品'!B:K,13,0)))</f>
        <v>0</v>
      </c>
      <c r="I22" s="191">
        <f t="shared" si="0"/>
        <v>0</v>
      </c>
    </row>
    <row r="23" spans="1:9">
      <c r="A23" s="184" t="s">
        <v>2903</v>
      </c>
      <c r="B23" s="184" t="s">
        <v>2904</v>
      </c>
      <c r="C23" s="185"/>
      <c r="D23" s="193">
        <f>SUM(I23:I24)</f>
        <v>0</v>
      </c>
      <c r="E23" s="187" t="s">
        <v>2905</v>
      </c>
      <c r="F23" s="188" t="s">
        <v>582</v>
      </c>
      <c r="G23" s="189"/>
      <c r="H23" s="190">
        <f>IF(ISERROR(VLOOKUP(E23,'[1]5.製品'!B:K,13,0)),0,(VLOOKUP(E23,'[1]5.製品'!B:K,13,0)))</f>
        <v>0</v>
      </c>
      <c r="I23" s="191">
        <f t="shared" si="0"/>
        <v>0</v>
      </c>
    </row>
    <row r="24" spans="1:9">
      <c r="A24" s="184"/>
      <c r="B24" s="184"/>
      <c r="C24" s="185"/>
      <c r="D24" s="186"/>
      <c r="E24" s="187" t="s">
        <v>2901</v>
      </c>
      <c r="F24" s="188" t="s">
        <v>583</v>
      </c>
      <c r="G24" s="189"/>
      <c r="H24" s="190">
        <f>IF(ISERROR(VLOOKUP(E24,'[1]5.製品'!B:K,13,0)),0,(VLOOKUP(E24,'[1]5.製品'!B:K,13,0)))</f>
        <v>0</v>
      </c>
      <c r="I24" s="191">
        <f t="shared" si="0"/>
        <v>0</v>
      </c>
    </row>
    <row r="25" spans="1:9">
      <c r="A25" s="188" t="s">
        <v>2906</v>
      </c>
      <c r="B25" s="188" t="s">
        <v>2907</v>
      </c>
      <c r="C25" s="189"/>
      <c r="D25" s="192">
        <f>SUM(I25)</f>
        <v>0</v>
      </c>
      <c r="E25" s="187" t="s">
        <v>2908</v>
      </c>
      <c r="F25" s="188" t="s">
        <v>336</v>
      </c>
      <c r="G25" s="189"/>
      <c r="H25" s="190">
        <f>IF(ISERROR(VLOOKUP(E25,'[1]5.製品'!B:K,13,0)),0,(VLOOKUP(E25,'[1]5.製品'!B:K,13,0)))</f>
        <v>0</v>
      </c>
      <c r="I25" s="191">
        <f t="shared" si="0"/>
        <v>0</v>
      </c>
    </row>
    <row r="26" spans="1:9">
      <c r="A26" s="188" t="s">
        <v>2909</v>
      </c>
      <c r="B26" s="188" t="s">
        <v>2910</v>
      </c>
      <c r="C26" s="189"/>
      <c r="D26" s="192">
        <f>SUM(I26)</f>
        <v>0</v>
      </c>
      <c r="E26" s="187" t="s">
        <v>2911</v>
      </c>
      <c r="F26" s="188" t="s">
        <v>222</v>
      </c>
      <c r="G26" s="189"/>
      <c r="H26" s="190">
        <f>IF(ISERROR(VLOOKUP(E26,'[1]5.製品'!B:K,13,0)),0,(VLOOKUP(E26,'[1]5.製品'!B:K,13,0)))</f>
        <v>0</v>
      </c>
      <c r="I26" s="191">
        <f t="shared" si="0"/>
        <v>0</v>
      </c>
    </row>
    <row r="27" spans="1:9">
      <c r="A27" s="188" t="s">
        <v>2912</v>
      </c>
      <c r="B27" s="188" t="s">
        <v>227</v>
      </c>
      <c r="C27" s="189"/>
      <c r="D27" s="192">
        <f>SUM(I27)</f>
        <v>0</v>
      </c>
      <c r="E27" s="187" t="s">
        <v>2913</v>
      </c>
      <c r="F27" s="188" t="s">
        <v>227</v>
      </c>
      <c r="G27" s="189"/>
      <c r="H27" s="190">
        <f>IF(ISERROR(VLOOKUP(E27,'[1]5.製品'!B:K,13,0)),0,(VLOOKUP(E27,'[1]5.製品'!B:K,13,0)))</f>
        <v>0</v>
      </c>
      <c r="I27" s="191">
        <f t="shared" si="0"/>
        <v>0</v>
      </c>
    </row>
    <row r="28" spans="1:9">
      <c r="A28" s="188" t="s">
        <v>2914</v>
      </c>
      <c r="B28" s="188" t="s">
        <v>2915</v>
      </c>
      <c r="C28" s="189"/>
      <c r="D28" s="192">
        <f>SUM(I28)</f>
        <v>0</v>
      </c>
      <c r="E28" s="187" t="s">
        <v>2916</v>
      </c>
      <c r="F28" s="188" t="s">
        <v>542</v>
      </c>
      <c r="G28" s="189"/>
      <c r="H28" s="190">
        <f>IF(ISERROR(VLOOKUP(E28,'[1]5.製品'!B:K,13,0)),0,(VLOOKUP(E28,'[1]5.製品'!B:K,13,0)))</f>
        <v>0</v>
      </c>
      <c r="I28" s="191">
        <f t="shared" si="0"/>
        <v>0</v>
      </c>
    </row>
    <row r="29" spans="1:9">
      <c r="A29" s="184" t="s">
        <v>2917</v>
      </c>
      <c r="B29" s="184" t="s">
        <v>2918</v>
      </c>
      <c r="C29" s="185"/>
      <c r="D29" s="193">
        <f>SUM(I29:I32)</f>
        <v>0</v>
      </c>
      <c r="E29" s="187" t="s">
        <v>2919</v>
      </c>
      <c r="F29" s="188" t="s">
        <v>2920</v>
      </c>
      <c r="G29" s="189"/>
      <c r="H29" s="190">
        <f>IF(ISERROR(VLOOKUP(E29,'[1]5.製品'!B:K,13,0)),0,(VLOOKUP(E29,'[1]5.製品'!B:K,13,0)))</f>
        <v>0</v>
      </c>
      <c r="I29" s="191">
        <f t="shared" si="0"/>
        <v>0</v>
      </c>
    </row>
    <row r="30" spans="1:9">
      <c r="A30" s="184"/>
      <c r="B30" s="184"/>
      <c r="C30" s="185"/>
      <c r="D30" s="186"/>
      <c r="E30" s="187" t="s">
        <v>2873</v>
      </c>
      <c r="F30" s="188" t="s">
        <v>540</v>
      </c>
      <c r="G30" s="189"/>
      <c r="H30" s="190">
        <f>IF(ISERROR(VLOOKUP(E30,'[1]5.製品'!B:K,13,0)),0,(VLOOKUP(E30,'[1]5.製品'!B:K,13,0)))</f>
        <v>0</v>
      </c>
      <c r="I30" s="191">
        <f t="shared" si="0"/>
        <v>0</v>
      </c>
    </row>
    <row r="31" spans="1:9">
      <c r="A31" s="184"/>
      <c r="B31" s="184"/>
      <c r="C31" s="185"/>
      <c r="D31" s="186"/>
      <c r="E31" s="187" t="s">
        <v>2921</v>
      </c>
      <c r="F31" s="188" t="s">
        <v>2922</v>
      </c>
      <c r="G31" s="189"/>
      <c r="H31" s="190">
        <f>IF(ISERROR(VLOOKUP(E31,'[1]5.製品'!B:K,13,0)),0,(VLOOKUP(E31,'[1]5.製品'!B:K,13,0)))</f>
        <v>0</v>
      </c>
      <c r="I31" s="191">
        <f t="shared" si="0"/>
        <v>0</v>
      </c>
    </row>
    <row r="32" spans="1:9">
      <c r="A32" s="184"/>
      <c r="B32" s="184"/>
      <c r="C32" s="185"/>
      <c r="D32" s="186"/>
      <c r="E32" s="187" t="s">
        <v>2923</v>
      </c>
      <c r="F32" s="188" t="s">
        <v>2924</v>
      </c>
      <c r="G32" s="189"/>
      <c r="H32" s="190">
        <f>IF(ISERROR(VLOOKUP(E32,'[1]5.製品'!B:K,13,0)),0,(VLOOKUP(E32,'[1]5.製品'!B:K,13,0)))</f>
        <v>0</v>
      </c>
      <c r="I32" s="191">
        <f t="shared" si="0"/>
        <v>0</v>
      </c>
    </row>
    <row r="33" spans="1:9">
      <c r="A33" s="184" t="s">
        <v>2925</v>
      </c>
      <c r="B33" s="184" t="s">
        <v>2926</v>
      </c>
      <c r="C33" s="185"/>
      <c r="D33" s="193">
        <f>SUM(I33:I35)</f>
        <v>0</v>
      </c>
      <c r="E33" s="187" t="s">
        <v>2927</v>
      </c>
      <c r="F33" s="188" t="s">
        <v>618</v>
      </c>
      <c r="G33" s="189"/>
      <c r="H33" s="190">
        <f>IF(ISERROR(VLOOKUP(E33,'[1]5.製品'!B:K,13,0)),0,(VLOOKUP(E33,'[1]5.製品'!B:K,13,0)))</f>
        <v>0</v>
      </c>
      <c r="I33" s="191">
        <f t="shared" si="0"/>
        <v>0</v>
      </c>
    </row>
    <row r="34" spans="1:9">
      <c r="A34" s="184"/>
      <c r="B34" s="184"/>
      <c r="C34" s="185"/>
      <c r="D34" s="186"/>
      <c r="E34" s="187" t="s">
        <v>2928</v>
      </c>
      <c r="F34" s="188" t="s">
        <v>619</v>
      </c>
      <c r="G34" s="189"/>
      <c r="H34" s="190">
        <f>IF(ISERROR(VLOOKUP(E34,'[1]5.製品'!B:K,13,0)),0,(VLOOKUP(E34,'[1]5.製品'!B:K,13,0)))</f>
        <v>0</v>
      </c>
      <c r="I34" s="191">
        <f t="shared" si="0"/>
        <v>0</v>
      </c>
    </row>
    <row r="35" spans="1:9">
      <c r="A35" s="184"/>
      <c r="B35" s="184"/>
      <c r="C35" s="185"/>
      <c r="D35" s="186"/>
      <c r="E35" s="187" t="s">
        <v>2929</v>
      </c>
      <c r="F35" s="188" t="s">
        <v>620</v>
      </c>
      <c r="G35" s="189"/>
      <c r="H35" s="190">
        <f>IF(ISERROR(VLOOKUP(E35,'[1]5.製品'!B:K,13,0)),0,(VLOOKUP(E35,'[1]5.製品'!B:K,13,0)))</f>
        <v>0</v>
      </c>
      <c r="I35" s="191">
        <f t="shared" si="0"/>
        <v>0</v>
      </c>
    </row>
    <row r="36" spans="1:9">
      <c r="A36" s="184" t="s">
        <v>2930</v>
      </c>
      <c r="B36" s="184" t="s">
        <v>2931</v>
      </c>
      <c r="C36" s="185"/>
      <c r="D36" s="193">
        <f>SUM(I36:I40)</f>
        <v>0</v>
      </c>
      <c r="E36" s="187" t="s">
        <v>2932</v>
      </c>
      <c r="F36" s="188" t="s">
        <v>257</v>
      </c>
      <c r="G36" s="189"/>
      <c r="H36" s="190">
        <f>IF(ISERROR(VLOOKUP(E36,'[1]5.製品'!B:K,13,0)),0,(VLOOKUP(E36,'[1]5.製品'!B:K,13,0)))</f>
        <v>0</v>
      </c>
      <c r="I36" s="191">
        <f t="shared" si="0"/>
        <v>0</v>
      </c>
    </row>
    <row r="37" spans="1:9">
      <c r="A37" s="184"/>
      <c r="B37" s="184"/>
      <c r="C37" s="185"/>
      <c r="D37" s="186"/>
      <c r="E37" s="187" t="s">
        <v>2933</v>
      </c>
      <c r="F37" s="188" t="s">
        <v>258</v>
      </c>
      <c r="G37" s="189"/>
      <c r="H37" s="190">
        <f>IF(ISERROR(VLOOKUP(E37,'[1]5.製品'!B:K,13,0)),0,(VLOOKUP(E37,'[1]5.製品'!B:K,13,0)))</f>
        <v>0</v>
      </c>
      <c r="I37" s="191">
        <f t="shared" si="0"/>
        <v>0</v>
      </c>
    </row>
    <row r="38" spans="1:9">
      <c r="A38" s="184"/>
      <c r="B38" s="184"/>
      <c r="C38" s="185"/>
      <c r="D38" s="186"/>
      <c r="E38" s="187" t="s">
        <v>2934</v>
      </c>
      <c r="F38" s="188" t="s">
        <v>535</v>
      </c>
      <c r="G38" s="189"/>
      <c r="H38" s="190">
        <f>IF(ISERROR(VLOOKUP(E38,'[1]5.製品'!B:K,13,0)),0,(VLOOKUP(E38,'[1]5.製品'!B:K,13,0)))</f>
        <v>0</v>
      </c>
      <c r="I38" s="191">
        <f t="shared" si="0"/>
        <v>0</v>
      </c>
    </row>
    <row r="39" spans="1:9">
      <c r="A39" s="184"/>
      <c r="B39" s="184"/>
      <c r="C39" s="185"/>
      <c r="D39" s="186"/>
      <c r="E39" s="187" t="s">
        <v>2935</v>
      </c>
      <c r="F39" s="188" t="s">
        <v>2936</v>
      </c>
      <c r="G39" s="189"/>
      <c r="H39" s="190">
        <f>IF(ISERROR(VLOOKUP(E39,'[1]5.製品'!B:K,13,0)),0,(VLOOKUP(E39,'[1]5.製品'!B:K,13,0)))</f>
        <v>0</v>
      </c>
      <c r="I39" s="191">
        <f t="shared" si="0"/>
        <v>0</v>
      </c>
    </row>
    <row r="40" spans="1:9">
      <c r="A40" s="184"/>
      <c r="B40" s="184"/>
      <c r="C40" s="185"/>
      <c r="D40" s="186"/>
      <c r="E40" s="187" t="s">
        <v>2893</v>
      </c>
      <c r="F40" s="188" t="s">
        <v>557</v>
      </c>
      <c r="G40" s="189"/>
      <c r="H40" s="190">
        <f>IF(ISERROR(VLOOKUP(E40,'[1]5.製品'!B:K,13,0)),0,(VLOOKUP(E40,'[1]5.製品'!B:K,13,0)))</f>
        <v>0</v>
      </c>
      <c r="I40" s="191">
        <f t="shared" si="0"/>
        <v>0</v>
      </c>
    </row>
    <row r="41" spans="1:9">
      <c r="A41" s="184" t="s">
        <v>2937</v>
      </c>
      <c r="B41" s="184" t="s">
        <v>2938</v>
      </c>
      <c r="C41" s="185"/>
      <c r="D41" s="193">
        <f>SUM(I41:I45)</f>
        <v>0</v>
      </c>
      <c r="E41" s="187" t="s">
        <v>2932</v>
      </c>
      <c r="F41" s="188" t="s">
        <v>257</v>
      </c>
      <c r="G41" s="189"/>
      <c r="H41" s="190">
        <f>IF(ISERROR(VLOOKUP(E41,'[1]5.製品'!B:K,13,0)),0,(VLOOKUP(E41,'[1]5.製品'!B:K,13,0)))</f>
        <v>0</v>
      </c>
      <c r="I41" s="191">
        <f t="shared" si="0"/>
        <v>0</v>
      </c>
    </row>
    <row r="42" spans="1:9">
      <c r="A42" s="184"/>
      <c r="B42" s="184"/>
      <c r="C42" s="185"/>
      <c r="D42" s="186"/>
      <c r="E42" s="187" t="s">
        <v>2933</v>
      </c>
      <c r="F42" s="188" t="s">
        <v>258</v>
      </c>
      <c r="G42" s="189"/>
      <c r="H42" s="190">
        <f>IF(ISERROR(VLOOKUP(E42,'[1]5.製品'!B:K,13,0)),0,(VLOOKUP(E42,'[1]5.製品'!B:K,13,0)))</f>
        <v>0</v>
      </c>
      <c r="I42" s="191">
        <f t="shared" si="0"/>
        <v>0</v>
      </c>
    </row>
    <row r="43" spans="1:9">
      <c r="A43" s="184"/>
      <c r="B43" s="184"/>
      <c r="C43" s="185"/>
      <c r="D43" s="186"/>
      <c r="E43" s="187" t="s">
        <v>2934</v>
      </c>
      <c r="F43" s="188" t="s">
        <v>535</v>
      </c>
      <c r="G43" s="189"/>
      <c r="H43" s="190">
        <f>IF(ISERROR(VLOOKUP(E43,'[1]5.製品'!B:K,13,0)),0,(VLOOKUP(E43,'[1]5.製品'!B:K,13,0)))</f>
        <v>0</v>
      </c>
      <c r="I43" s="191">
        <f t="shared" si="0"/>
        <v>0</v>
      </c>
    </row>
    <row r="44" spans="1:9">
      <c r="A44" s="184"/>
      <c r="B44" s="184"/>
      <c r="C44" s="185"/>
      <c r="D44" s="186"/>
      <c r="E44" s="187" t="s">
        <v>2890</v>
      </c>
      <c r="F44" s="188" t="s">
        <v>564</v>
      </c>
      <c r="G44" s="189"/>
      <c r="H44" s="190">
        <f>IF(ISERROR(VLOOKUP(E44,'[1]5.製品'!B:K,13,0)),0,(VLOOKUP(E44,'[1]5.製品'!B:K,13,0)))</f>
        <v>0</v>
      </c>
      <c r="I44" s="191">
        <f t="shared" si="0"/>
        <v>0</v>
      </c>
    </row>
    <row r="45" spans="1:9">
      <c r="A45" s="184"/>
      <c r="B45" s="184"/>
      <c r="C45" s="185"/>
      <c r="D45" s="186"/>
      <c r="E45" s="187" t="s">
        <v>2893</v>
      </c>
      <c r="F45" s="188" t="s">
        <v>557</v>
      </c>
      <c r="G45" s="189"/>
      <c r="H45" s="190">
        <f>IF(ISERROR(VLOOKUP(E45,'[1]5.製品'!B:K,13,0)),0,(VLOOKUP(E45,'[1]5.製品'!B:K,13,0)))</f>
        <v>0</v>
      </c>
      <c r="I45" s="191">
        <f t="shared" si="0"/>
        <v>0</v>
      </c>
    </row>
    <row r="46" spans="1:9">
      <c r="A46" s="184" t="s">
        <v>2939</v>
      </c>
      <c r="B46" s="184" t="s">
        <v>2940</v>
      </c>
      <c r="C46" s="185"/>
      <c r="D46" s="193">
        <f>SUM(I46:I50)</f>
        <v>0</v>
      </c>
      <c r="E46" s="187" t="s">
        <v>2941</v>
      </c>
      <c r="F46" s="188" t="s">
        <v>2942</v>
      </c>
      <c r="G46" s="189"/>
      <c r="H46" s="190">
        <f>IF(ISERROR(VLOOKUP(E46,'[1]5.製品'!B:K,13,0)),0,(VLOOKUP(E46,'[1]5.製品'!B:K,13,0)))</f>
        <v>0</v>
      </c>
      <c r="I46" s="191">
        <f t="shared" si="0"/>
        <v>0</v>
      </c>
    </row>
    <row r="47" spans="1:9">
      <c r="A47" s="184"/>
      <c r="B47" s="184"/>
      <c r="C47" s="185"/>
      <c r="D47" s="186"/>
      <c r="E47" s="187" t="s">
        <v>2943</v>
      </c>
      <c r="F47" s="188" t="s">
        <v>596</v>
      </c>
      <c r="G47" s="189"/>
      <c r="H47" s="190">
        <f>IF(ISERROR(VLOOKUP(E47,'[1]5.製品'!B:K,13,0)),0,(VLOOKUP(E47,'[1]5.製品'!B:K,13,0)))</f>
        <v>0</v>
      </c>
      <c r="I47" s="191">
        <f t="shared" si="0"/>
        <v>0</v>
      </c>
    </row>
    <row r="48" spans="1:9">
      <c r="A48" s="184"/>
      <c r="B48" s="184"/>
      <c r="C48" s="185"/>
      <c r="D48" s="186"/>
      <c r="E48" s="187" t="s">
        <v>2944</v>
      </c>
      <c r="F48" s="188" t="s">
        <v>1294</v>
      </c>
      <c r="G48" s="189"/>
      <c r="H48" s="190">
        <f>IF(ISERROR(VLOOKUP(E48,'[1]5.製品'!B:K,13,0)),0,(VLOOKUP(E48,'[1]5.製品'!B:K,13,0)))</f>
        <v>0</v>
      </c>
      <c r="I48" s="191">
        <f t="shared" si="0"/>
        <v>0</v>
      </c>
    </row>
    <row r="49" spans="1:9">
      <c r="A49" s="184"/>
      <c r="B49" s="184"/>
      <c r="C49" s="185"/>
      <c r="D49" s="186"/>
      <c r="E49" s="187" t="s">
        <v>2945</v>
      </c>
      <c r="F49" s="188" t="s">
        <v>626</v>
      </c>
      <c r="G49" s="189"/>
      <c r="H49" s="190">
        <f>IF(ISERROR(VLOOKUP(E49,'[1]5.製品'!B:K,13,0)),0,(VLOOKUP(E49,'[1]5.製品'!B:K,13,0)))</f>
        <v>0</v>
      </c>
      <c r="I49" s="191">
        <f t="shared" si="0"/>
        <v>0</v>
      </c>
    </row>
    <row r="50" spans="1:9">
      <c r="A50" s="184"/>
      <c r="B50" s="184"/>
      <c r="C50" s="185"/>
      <c r="D50" s="186"/>
      <c r="E50" s="187" t="s">
        <v>2946</v>
      </c>
      <c r="F50" s="188" t="s">
        <v>627</v>
      </c>
      <c r="G50" s="189"/>
      <c r="H50" s="190">
        <f>IF(ISERROR(VLOOKUP(E50,'[1]5.製品'!B:K,13,0)),0,(VLOOKUP(E50,'[1]5.製品'!B:K,13,0)))</f>
        <v>0</v>
      </c>
      <c r="I50" s="191">
        <f t="shared" si="0"/>
        <v>0</v>
      </c>
    </row>
    <row r="51" spans="1:9">
      <c r="A51" s="184" t="s">
        <v>2947</v>
      </c>
      <c r="B51" s="184" t="s">
        <v>2948</v>
      </c>
      <c r="C51" s="185"/>
      <c r="D51" s="193">
        <f>SUM(I51:I52)</f>
        <v>0</v>
      </c>
      <c r="E51" s="187" t="s">
        <v>2949</v>
      </c>
      <c r="F51" s="188" t="s">
        <v>2950</v>
      </c>
      <c r="G51" s="189"/>
      <c r="H51" s="190">
        <f>IF(ISERROR(VLOOKUP(E51,'[1]5.製品'!B:K,13,0)),0,(VLOOKUP(E51,'[1]5.製品'!B:K,13,0)))</f>
        <v>0</v>
      </c>
      <c r="I51" s="191">
        <f t="shared" si="0"/>
        <v>0</v>
      </c>
    </row>
    <row r="52" spans="1:9" ht="13.5" thickBot="1">
      <c r="A52" s="194"/>
      <c r="B52" s="194"/>
      <c r="C52" s="195"/>
      <c r="D52" s="196"/>
      <c r="E52" s="197" t="s">
        <v>2951</v>
      </c>
      <c r="F52" s="198" t="s">
        <v>2952</v>
      </c>
      <c r="G52" s="199"/>
      <c r="H52" s="200">
        <f>IF(ISERROR(VLOOKUP(E52,'[1]5.製品'!B:K,13,0)),0,(VLOOKUP(E52,'[1]5.製品'!B:K,13,0)))</f>
        <v>0</v>
      </c>
      <c r="I52" s="201">
        <f t="shared" si="0"/>
        <v>0</v>
      </c>
    </row>
    <row r="53" spans="1:9" ht="13.5" thickTop="1">
      <c r="A53" s="202"/>
      <c r="B53" s="203"/>
      <c r="C53" s="203"/>
      <c r="D53" s="204">
        <f>SUM(D4:D52)</f>
        <v>0</v>
      </c>
      <c r="E53" s="205"/>
      <c r="F53" s="203"/>
      <c r="G53" s="203"/>
      <c r="H53" s="206" t="s">
        <v>531</v>
      </c>
      <c r="I53" s="203">
        <f>SUM(I4:I52)</f>
        <v>0</v>
      </c>
    </row>
  </sheetData>
  <mergeCells count="49">
    <mergeCell ref="A46:A50"/>
    <mergeCell ref="B46:B50"/>
    <mergeCell ref="C46:C50"/>
    <mergeCell ref="D46:D50"/>
    <mergeCell ref="A51:A52"/>
    <mergeCell ref="B51:B52"/>
    <mergeCell ref="C51:C52"/>
    <mergeCell ref="D51:D52"/>
    <mergeCell ref="A36:A40"/>
    <mergeCell ref="B36:B40"/>
    <mergeCell ref="C36:C40"/>
    <mergeCell ref="D36:D40"/>
    <mergeCell ref="A41:A45"/>
    <mergeCell ref="B41:B45"/>
    <mergeCell ref="C41:C45"/>
    <mergeCell ref="D41:D45"/>
    <mergeCell ref="A29:A32"/>
    <mergeCell ref="B29:B32"/>
    <mergeCell ref="C29:C32"/>
    <mergeCell ref="D29:D32"/>
    <mergeCell ref="A33:A35"/>
    <mergeCell ref="B33:B35"/>
    <mergeCell ref="C33:C35"/>
    <mergeCell ref="D33:D35"/>
    <mergeCell ref="A21:A22"/>
    <mergeCell ref="B21:B22"/>
    <mergeCell ref="C21:C22"/>
    <mergeCell ref="D21:D22"/>
    <mergeCell ref="A23:A24"/>
    <mergeCell ref="B23:B24"/>
    <mergeCell ref="C23:C24"/>
    <mergeCell ref="D23:D24"/>
    <mergeCell ref="A15:A16"/>
    <mergeCell ref="B15:B16"/>
    <mergeCell ref="C15:C16"/>
    <mergeCell ref="D15:D16"/>
    <mergeCell ref="A18:A19"/>
    <mergeCell ref="B18:B19"/>
    <mergeCell ref="C18:C19"/>
    <mergeCell ref="D18:D19"/>
    <mergeCell ref="A1:B2"/>
    <mergeCell ref="A4:A5"/>
    <mergeCell ref="B4:B5"/>
    <mergeCell ref="C4:C5"/>
    <mergeCell ref="D4:D5"/>
    <mergeCell ref="A12:A13"/>
    <mergeCell ref="B12:B13"/>
    <mergeCell ref="C12:C13"/>
    <mergeCell ref="D12:D13"/>
  </mergeCells>
  <phoneticPr fontId="7"/>
  <pageMargins left="0.23622047244094491" right="0.15748031496062992" top="1.1023622047244095" bottom="0.15748031496062992" header="0.6692913385826772" footer="0.15748031496062992"/>
  <pageSetup paperSize="9" scale="76" orientation="landscape" r:id="rId1"/>
  <headerFooter alignWithMargins="0">
    <oddFooter>&amp;R&amp;20&amp;A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3A8F-1B1E-49B7-918F-269129CE3EEE}">
  <sheetPr>
    <pageSetUpPr fitToPage="1"/>
  </sheetPr>
  <dimension ref="A1:T224"/>
  <sheetViews>
    <sheetView zoomScale="85" zoomScaleNormal="85" workbookViewId="0">
      <pane xSplit="4" ySplit="3" topLeftCell="E128" activePane="bottomRight" state="frozen"/>
      <selection activeCell="K143" sqref="K143"/>
      <selection pane="topRight" activeCell="K143" sqref="K143"/>
      <selection pane="bottomLeft" activeCell="K143" sqref="K143"/>
      <selection pane="bottomRight" activeCell="K143" sqref="K143"/>
    </sheetView>
  </sheetViews>
  <sheetFormatPr defaultColWidth="11" defaultRowHeight="13"/>
  <cols>
    <col min="1" max="1" width="9" bestFit="1" customWidth="1"/>
    <col min="2" max="2" width="25.453125" bestFit="1" customWidth="1"/>
    <col min="3" max="3" width="14" bestFit="1" customWidth="1"/>
    <col min="4" max="4" width="41.6328125" bestFit="1" customWidth="1"/>
    <col min="5" max="8" width="17.453125" style="279" customWidth="1"/>
    <col min="9" max="9" width="12" customWidth="1"/>
    <col min="10" max="10" width="11.6328125" bestFit="1" customWidth="1"/>
    <col min="11" max="11" width="11.36328125" bestFit="1" customWidth="1"/>
    <col min="12" max="12" width="9.453125" customWidth="1"/>
    <col min="13" max="13" width="29" customWidth="1"/>
    <col min="14" max="14" width="17.90625" customWidth="1"/>
    <col min="15" max="15" width="37.90625" bestFit="1" customWidth="1"/>
    <col min="16" max="16" width="11" style="87"/>
    <col min="18" max="18" width="11.6328125" bestFit="1" customWidth="1"/>
    <col min="19" max="19" width="11.36328125" bestFit="1" customWidth="1"/>
    <col min="22" max="22" width="24.08984375" bestFit="1" customWidth="1"/>
    <col min="23" max="23" width="17" bestFit="1" customWidth="1"/>
    <col min="24" max="24" width="37.90625" bestFit="1" customWidth="1"/>
    <col min="25" max="25" width="9.36328125" bestFit="1" customWidth="1"/>
    <col min="26" max="26" width="13" bestFit="1" customWidth="1"/>
  </cols>
  <sheetData>
    <row r="1" spans="1:20">
      <c r="A1" s="208"/>
      <c r="B1" s="209"/>
      <c r="C1" s="210"/>
      <c r="D1" s="211"/>
      <c r="E1" s="212"/>
      <c r="F1" s="212"/>
      <c r="G1" s="212"/>
      <c r="H1" s="212"/>
      <c r="I1" s="211"/>
      <c r="J1" s="211"/>
      <c r="K1" s="213"/>
      <c r="L1" s="214"/>
      <c r="M1" s="214"/>
      <c r="N1" s="214"/>
      <c r="O1" s="214"/>
      <c r="P1" s="214"/>
      <c r="Q1" s="214"/>
      <c r="R1" s="214"/>
      <c r="S1" s="215" t="s">
        <v>15</v>
      </c>
      <c r="T1" s="214"/>
    </row>
    <row r="2" spans="1:20">
      <c r="A2" s="216" t="s">
        <v>2954</v>
      </c>
      <c r="B2" s="217" t="s">
        <v>2955</v>
      </c>
      <c r="C2" s="218" t="s">
        <v>2956</v>
      </c>
      <c r="D2" s="217" t="s">
        <v>18</v>
      </c>
      <c r="E2" s="219" t="s">
        <v>7</v>
      </c>
      <c r="F2" s="219"/>
      <c r="G2" s="219"/>
      <c r="H2" s="219"/>
      <c r="I2" s="217" t="s">
        <v>2957</v>
      </c>
      <c r="J2" s="217" t="s">
        <v>2958</v>
      </c>
      <c r="K2" s="213"/>
      <c r="L2" s="220" t="s">
        <v>2954</v>
      </c>
      <c r="M2" s="220" t="s">
        <v>2955</v>
      </c>
      <c r="N2" s="220" t="s">
        <v>2856</v>
      </c>
      <c r="O2" s="220" t="s">
        <v>2959</v>
      </c>
      <c r="P2" s="220" t="s">
        <v>2960</v>
      </c>
      <c r="Q2" s="220" t="s">
        <v>28</v>
      </c>
      <c r="R2" s="220" t="s">
        <v>2961</v>
      </c>
      <c r="S2" s="215" t="s">
        <v>24</v>
      </c>
      <c r="T2" s="220" t="s">
        <v>2962</v>
      </c>
    </row>
    <row r="3" spans="1:20" ht="13.5" thickBot="1">
      <c r="A3" s="216"/>
      <c r="B3" s="217"/>
      <c r="C3" s="221" t="s">
        <v>2858</v>
      </c>
      <c r="D3" s="217"/>
      <c r="E3" s="209" t="s">
        <v>2963</v>
      </c>
      <c r="F3" s="209" t="s">
        <v>2964</v>
      </c>
      <c r="G3" s="209" t="s">
        <v>2965</v>
      </c>
      <c r="H3" s="209" t="s">
        <v>2966</v>
      </c>
      <c r="I3" s="217"/>
      <c r="J3" s="217"/>
      <c r="K3" s="213" t="s">
        <v>2967</v>
      </c>
      <c r="L3" s="222"/>
      <c r="M3" s="222"/>
      <c r="N3" s="222"/>
      <c r="O3" s="222"/>
      <c r="P3" s="222"/>
      <c r="Q3" s="222"/>
      <c r="R3" s="222"/>
      <c r="S3" s="223"/>
      <c r="T3" s="224"/>
    </row>
    <row r="4" spans="1:20" ht="13.5" thickBot="1">
      <c r="A4" s="225">
        <v>1</v>
      </c>
      <c r="B4" s="226" t="s">
        <v>2968</v>
      </c>
      <c r="C4" s="227">
        <v>20111001044</v>
      </c>
      <c r="D4" s="227" t="s">
        <v>513</v>
      </c>
      <c r="E4" s="228">
        <v>0</v>
      </c>
      <c r="F4" s="228">
        <v>0</v>
      </c>
      <c r="G4" s="228">
        <v>0</v>
      </c>
      <c r="H4" s="228">
        <v>0</v>
      </c>
      <c r="I4" s="228">
        <f ca="1">VLOOKUP(C4,'[1]4.仕掛品(製品課)'!A:AF,32,FALSE)</f>
        <v>1492.7052998573556</v>
      </c>
      <c r="J4" s="229">
        <f ca="1">G4*I4</f>
        <v>0</v>
      </c>
      <c r="K4" s="229">
        <f ca="1">H4*I4</f>
        <v>0</v>
      </c>
      <c r="L4" s="226">
        <v>1</v>
      </c>
      <c r="M4" s="226" t="s">
        <v>2968</v>
      </c>
      <c r="N4" s="227">
        <v>20111001049</v>
      </c>
      <c r="O4" s="227" t="s">
        <v>587</v>
      </c>
      <c r="P4" s="230">
        <v>0</v>
      </c>
      <c r="Q4" s="231">
        <v>0</v>
      </c>
      <c r="R4" s="229">
        <f t="shared" ref="R4:R56" si="0">P4*Q4</f>
        <v>0</v>
      </c>
      <c r="S4" s="232" t="e">
        <f t="shared" ref="S4:S56" ca="1" si="1">SUMIF($A:$A,L4,$J:$J)*R4/SUMIF($L:$L,L4,$R:$R)</f>
        <v>#DIV/0!</v>
      </c>
      <c r="T4" s="233" t="e">
        <f ca="1">S4/P4</f>
        <v>#DIV/0!</v>
      </c>
    </row>
    <row r="5" spans="1:20">
      <c r="A5" s="234">
        <v>2</v>
      </c>
      <c r="B5" s="235" t="s">
        <v>2969</v>
      </c>
      <c r="C5" s="236">
        <v>20090700009</v>
      </c>
      <c r="D5" s="236" t="s">
        <v>501</v>
      </c>
      <c r="E5" s="237">
        <v>0</v>
      </c>
      <c r="F5" s="237">
        <v>346</v>
      </c>
      <c r="G5" s="237">
        <v>301</v>
      </c>
      <c r="H5" s="237">
        <v>45</v>
      </c>
      <c r="I5" s="237">
        <f ca="1">VLOOKUP(C5,'[1]4.仕掛品(製品課)'!A:AF,32,FALSE)</f>
        <v>1196.6964381637313</v>
      </c>
      <c r="J5" s="238">
        <f ca="1">G5*I5</f>
        <v>360205.6278872831</v>
      </c>
      <c r="K5" s="238">
        <f t="shared" ref="K5:K77" ca="1" si="2">H5*I5</f>
        <v>53851.339717367904</v>
      </c>
      <c r="L5" s="235">
        <v>2</v>
      </c>
      <c r="M5" s="235" t="s">
        <v>2969</v>
      </c>
      <c r="N5" s="236">
        <v>20140900035</v>
      </c>
      <c r="O5" s="236" t="s">
        <v>636</v>
      </c>
      <c r="P5" s="239">
        <v>500</v>
      </c>
      <c r="Q5" s="240">
        <v>280</v>
      </c>
      <c r="R5" s="238">
        <f t="shared" si="0"/>
        <v>140000</v>
      </c>
      <c r="S5" s="241">
        <f t="shared" ca="1" si="1"/>
        <v>149622.29773690872</v>
      </c>
      <c r="T5" s="233">
        <f t="shared" ref="T5:T80" ca="1" si="3">S5/P5</f>
        <v>299.24459547381741</v>
      </c>
    </row>
    <row r="6" spans="1:20">
      <c r="A6" s="242">
        <v>2</v>
      </c>
      <c r="B6" s="243" t="s">
        <v>2969</v>
      </c>
      <c r="C6" s="213">
        <v>20111001044</v>
      </c>
      <c r="D6" s="213" t="s">
        <v>513</v>
      </c>
      <c r="E6" s="244">
        <v>40</v>
      </c>
      <c r="F6" s="244">
        <v>112</v>
      </c>
      <c r="G6" s="244">
        <v>72</v>
      </c>
      <c r="H6" s="244">
        <v>80</v>
      </c>
      <c r="I6" s="244">
        <f ca="1">VLOOKUP(C6,'[1]4.仕掛品(製品課)'!A:AF,32,FALSE)</f>
        <v>1492.7052998573556</v>
      </c>
      <c r="J6" s="245">
        <f ca="1">G6*I6</f>
        <v>107474.78158972961</v>
      </c>
      <c r="K6" s="245">
        <f t="shared" ca="1" si="2"/>
        <v>119416.42398858845</v>
      </c>
      <c r="L6" s="243">
        <v>2</v>
      </c>
      <c r="M6" s="243" t="s">
        <v>2969</v>
      </c>
      <c r="N6" s="213">
        <v>20140900033</v>
      </c>
      <c r="O6" s="213" t="s">
        <v>635</v>
      </c>
      <c r="P6" s="246">
        <v>2100</v>
      </c>
      <c r="Q6" s="233">
        <v>525</v>
      </c>
      <c r="R6" s="245">
        <f t="shared" si="0"/>
        <v>1102500</v>
      </c>
      <c r="S6" s="247">
        <f t="shared" ca="1" si="1"/>
        <v>1178275.5946781561</v>
      </c>
      <c r="T6" s="233">
        <f t="shared" ca="1" si="3"/>
        <v>561.08361651340761</v>
      </c>
    </row>
    <row r="7" spans="1:20">
      <c r="A7" s="242"/>
      <c r="B7" s="243"/>
      <c r="C7" s="213"/>
      <c r="D7" s="213"/>
      <c r="E7" s="244"/>
      <c r="F7" s="244"/>
      <c r="G7" s="244"/>
      <c r="H7" s="244"/>
      <c r="I7" s="244"/>
      <c r="J7" s="245"/>
      <c r="K7" s="245">
        <f t="shared" si="2"/>
        <v>0</v>
      </c>
      <c r="L7" s="243">
        <v>2</v>
      </c>
      <c r="M7" s="243" t="s">
        <v>2969</v>
      </c>
      <c r="N7" s="213">
        <v>20140700032</v>
      </c>
      <c r="O7" s="213" t="s">
        <v>634</v>
      </c>
      <c r="P7" s="246">
        <v>5250</v>
      </c>
      <c r="Q7" s="233">
        <v>665</v>
      </c>
      <c r="R7" s="245">
        <f t="shared" si="0"/>
        <v>3491250</v>
      </c>
      <c r="S7" s="247">
        <f t="shared" ca="1" si="1"/>
        <v>3731206.0498141609</v>
      </c>
      <c r="T7" s="233">
        <f t="shared" ca="1" si="3"/>
        <v>710.70591425031637</v>
      </c>
    </row>
    <row r="8" spans="1:20">
      <c r="A8" s="242"/>
      <c r="B8" s="243"/>
      <c r="C8" s="213"/>
      <c r="D8" s="213"/>
      <c r="E8" s="244"/>
      <c r="F8" s="244"/>
      <c r="G8" s="244"/>
      <c r="H8" s="244"/>
      <c r="I8" s="244"/>
      <c r="J8" s="245"/>
      <c r="K8" s="245">
        <f t="shared" si="2"/>
        <v>0</v>
      </c>
      <c r="L8" s="243">
        <v>2</v>
      </c>
      <c r="M8" s="243" t="s">
        <v>2969</v>
      </c>
      <c r="N8" s="213">
        <v>20111000034</v>
      </c>
      <c r="O8" s="213" t="s">
        <v>580</v>
      </c>
      <c r="P8" s="246">
        <v>11700</v>
      </c>
      <c r="Q8" s="233">
        <v>810</v>
      </c>
      <c r="R8" s="245">
        <f t="shared" si="0"/>
        <v>9477000</v>
      </c>
      <c r="S8" s="247">
        <f t="shared" ca="1" si="1"/>
        <v>10128360.826090598</v>
      </c>
      <c r="T8" s="233">
        <f t="shared" ca="1" si="3"/>
        <v>865.67186547782887</v>
      </c>
    </row>
    <row r="9" spans="1:20">
      <c r="A9" s="242"/>
      <c r="B9" s="243"/>
      <c r="C9" s="213"/>
      <c r="D9" s="213"/>
      <c r="E9" s="244"/>
      <c r="F9" s="244"/>
      <c r="G9" s="244"/>
      <c r="H9" s="244"/>
      <c r="I9" s="244"/>
      <c r="J9" s="245"/>
      <c r="K9" s="245">
        <f t="shared" si="2"/>
        <v>0</v>
      </c>
      <c r="L9" s="243">
        <v>2</v>
      </c>
      <c r="M9" s="243" t="s">
        <v>2969</v>
      </c>
      <c r="N9" s="213">
        <v>20111000035</v>
      </c>
      <c r="O9" s="213" t="s">
        <v>581</v>
      </c>
      <c r="P9" s="246">
        <v>4500</v>
      </c>
      <c r="Q9" s="233">
        <v>310</v>
      </c>
      <c r="R9" s="245">
        <f t="shared" si="0"/>
        <v>1395000</v>
      </c>
      <c r="S9" s="247">
        <f t="shared" ca="1" si="1"/>
        <v>1490879.3238784831</v>
      </c>
      <c r="T9" s="233">
        <f t="shared" ca="1" si="3"/>
        <v>331.30651641744072</v>
      </c>
    </row>
    <row r="10" spans="1:20" ht="13.5" thickBot="1">
      <c r="A10" s="248"/>
      <c r="B10" s="249"/>
      <c r="C10" s="250"/>
      <c r="D10" s="250"/>
      <c r="E10" s="251"/>
      <c r="F10" s="251"/>
      <c r="G10" s="251"/>
      <c r="H10" s="251"/>
      <c r="I10" s="251"/>
      <c r="J10" s="252"/>
      <c r="K10" s="252">
        <f t="shared" si="2"/>
        <v>0</v>
      </c>
      <c r="L10" s="249">
        <v>2</v>
      </c>
      <c r="M10" s="249" t="s">
        <v>2969</v>
      </c>
      <c r="N10" s="250">
        <v>20020400014</v>
      </c>
      <c r="O10" s="250" t="s">
        <v>530</v>
      </c>
      <c r="P10" s="253">
        <v>246</v>
      </c>
      <c r="Q10" s="254">
        <v>2750</v>
      </c>
      <c r="R10" s="252">
        <f t="shared" si="0"/>
        <v>676500</v>
      </c>
      <c r="S10" s="255">
        <f t="shared" ca="1" si="1"/>
        <v>722996.3172787053</v>
      </c>
      <c r="T10" s="233">
        <f t="shared" ca="1" si="3"/>
        <v>2939.0094198321353</v>
      </c>
    </row>
    <row r="11" spans="1:20">
      <c r="A11" s="234">
        <v>3</v>
      </c>
      <c r="B11" s="235" t="s">
        <v>2970</v>
      </c>
      <c r="C11" s="236">
        <v>20110800694</v>
      </c>
      <c r="D11" s="236" t="s">
        <v>577</v>
      </c>
      <c r="E11" s="237">
        <v>0</v>
      </c>
      <c r="F11" s="237">
        <v>200</v>
      </c>
      <c r="G11" s="237">
        <v>195</v>
      </c>
      <c r="H11" s="237">
        <v>5</v>
      </c>
      <c r="I11" s="237">
        <f ca="1">VLOOKUP(C11,'[1]4.仕掛品(製品課)'!A:AF,32,FALSE)</f>
        <v>4792.391678356008</v>
      </c>
      <c r="J11" s="238">
        <f ca="1">G11*I11</f>
        <v>934516.37727942155</v>
      </c>
      <c r="K11" s="238">
        <f t="shared" ca="1" si="2"/>
        <v>23961.958391780041</v>
      </c>
      <c r="L11" s="235">
        <v>3</v>
      </c>
      <c r="M11" s="235" t="s">
        <v>2970</v>
      </c>
      <c r="N11" s="236">
        <v>20170300007</v>
      </c>
      <c r="O11" s="236" t="s">
        <v>644</v>
      </c>
      <c r="P11" s="239">
        <v>10032</v>
      </c>
      <c r="Q11" s="256">
        <f>256+180</f>
        <v>436</v>
      </c>
      <c r="R11" s="238">
        <f t="shared" si="0"/>
        <v>4373952</v>
      </c>
      <c r="S11" s="241">
        <f t="shared" ca="1" si="1"/>
        <v>4458205.8324393556</v>
      </c>
      <c r="T11" s="233">
        <f t="shared" ca="1" si="3"/>
        <v>444.39850801827708</v>
      </c>
    </row>
    <row r="12" spans="1:20">
      <c r="A12" s="242">
        <v>3</v>
      </c>
      <c r="B12" s="257" t="s">
        <v>2971</v>
      </c>
      <c r="C12" s="213">
        <v>20110800694</v>
      </c>
      <c r="D12" s="213" t="s">
        <v>577</v>
      </c>
      <c r="E12" s="244">
        <v>0</v>
      </c>
      <c r="F12" s="244">
        <v>0</v>
      </c>
      <c r="G12" s="244">
        <v>0</v>
      </c>
      <c r="H12" s="244">
        <v>0</v>
      </c>
      <c r="I12" s="244">
        <f ca="1">VLOOKUP(C12,'[1]4.仕掛品(製品課)'!A:AF,32,FALSE)</f>
        <v>4792.391678356008</v>
      </c>
      <c r="J12" s="245">
        <f ca="1">G12*I12</f>
        <v>0</v>
      </c>
      <c r="K12" s="245">
        <f t="shared" ca="1" si="2"/>
        <v>0</v>
      </c>
      <c r="L12" s="243">
        <v>3</v>
      </c>
      <c r="M12" s="243" t="s">
        <v>2970</v>
      </c>
      <c r="N12" s="213">
        <v>20170300006</v>
      </c>
      <c r="O12" s="213" t="s">
        <v>643</v>
      </c>
      <c r="P12" s="246">
        <v>9972</v>
      </c>
      <c r="Q12" s="233">
        <v>468</v>
      </c>
      <c r="R12" s="245">
        <f t="shared" si="0"/>
        <v>4666896</v>
      </c>
      <c r="S12" s="247">
        <f t="shared" ca="1" si="1"/>
        <v>4756792.7052212507</v>
      </c>
      <c r="T12" s="233">
        <f t="shared" ca="1" si="3"/>
        <v>477.01491227649927</v>
      </c>
    </row>
    <row r="13" spans="1:20">
      <c r="A13" s="242"/>
      <c r="B13" s="243"/>
      <c r="C13" s="213"/>
      <c r="D13" s="213"/>
      <c r="E13" s="244"/>
      <c r="F13" s="244"/>
      <c r="G13" s="244"/>
      <c r="H13" s="244"/>
      <c r="I13" s="244"/>
      <c r="J13" s="245"/>
      <c r="K13" s="245">
        <f t="shared" si="2"/>
        <v>0</v>
      </c>
      <c r="L13" s="243">
        <v>3</v>
      </c>
      <c r="M13" s="243" t="s">
        <v>2970</v>
      </c>
      <c r="N13" s="213">
        <v>20170500008</v>
      </c>
      <c r="O13" s="213" t="s">
        <v>651</v>
      </c>
      <c r="P13" s="246">
        <v>16032</v>
      </c>
      <c r="Q13" s="233">
        <v>204</v>
      </c>
      <c r="R13" s="245">
        <f t="shared" si="0"/>
        <v>3270528</v>
      </c>
      <c r="S13" s="247">
        <f t="shared" ca="1" si="1"/>
        <v>3333526.9808073384</v>
      </c>
      <c r="T13" s="233">
        <f t="shared" ca="1" si="3"/>
        <v>207.92957714616631</v>
      </c>
    </row>
    <row r="14" spans="1:20">
      <c r="A14" s="242"/>
      <c r="B14" s="243"/>
      <c r="C14" s="213"/>
      <c r="D14" s="213"/>
      <c r="E14" s="244"/>
      <c r="F14" s="244"/>
      <c r="G14" s="244"/>
      <c r="H14" s="244"/>
      <c r="I14" s="244"/>
      <c r="J14" s="245"/>
      <c r="K14" s="245">
        <f t="shared" si="2"/>
        <v>0</v>
      </c>
      <c r="L14" s="243">
        <v>3</v>
      </c>
      <c r="M14" s="243" t="s">
        <v>2970</v>
      </c>
      <c r="N14" s="213">
        <v>20240800027</v>
      </c>
      <c r="O14" s="258" t="s">
        <v>725</v>
      </c>
      <c r="P14" s="246">
        <v>19620</v>
      </c>
      <c r="Q14" s="233">
        <v>1198</v>
      </c>
      <c r="R14" s="245">
        <f t="shared" si="0"/>
        <v>23504760</v>
      </c>
      <c r="S14" s="247">
        <f t="shared" ca="1" si="1"/>
        <v>23957523.567265317</v>
      </c>
      <c r="T14" s="233">
        <f t="shared" ca="1" si="3"/>
        <v>1221.0766344171925</v>
      </c>
    </row>
    <row r="15" spans="1:20">
      <c r="A15" s="242"/>
      <c r="B15" s="243"/>
      <c r="C15" s="213"/>
      <c r="D15" s="213"/>
      <c r="E15" s="244"/>
      <c r="F15" s="244"/>
      <c r="G15" s="244"/>
      <c r="H15" s="244"/>
      <c r="I15" s="244"/>
      <c r="J15" s="245"/>
      <c r="K15" s="245">
        <f t="shared" si="2"/>
        <v>0</v>
      </c>
      <c r="L15" s="243">
        <v>3</v>
      </c>
      <c r="M15" s="243" t="s">
        <v>2970</v>
      </c>
      <c r="N15" s="213">
        <v>20220100041</v>
      </c>
      <c r="O15" s="213" t="s">
        <v>707</v>
      </c>
      <c r="P15" s="246">
        <v>24000</v>
      </c>
      <c r="Q15" s="233">
        <v>84.7</v>
      </c>
      <c r="R15" s="245">
        <f t="shared" si="0"/>
        <v>2032800</v>
      </c>
      <c r="S15" s="247">
        <f t="shared" ca="1" si="1"/>
        <v>2071957.0805035634</v>
      </c>
      <c r="T15" s="233">
        <f t="shared" ca="1" si="3"/>
        <v>86.331545020981807</v>
      </c>
    </row>
    <row r="16" spans="1:20">
      <c r="A16" s="242"/>
      <c r="B16" s="243"/>
      <c r="C16" s="213"/>
      <c r="D16" s="213"/>
      <c r="E16" s="244"/>
      <c r="F16" s="244"/>
      <c r="G16" s="244"/>
      <c r="H16" s="244"/>
      <c r="I16" s="244"/>
      <c r="J16" s="245"/>
      <c r="K16" s="245">
        <f t="shared" si="2"/>
        <v>0</v>
      </c>
      <c r="L16" s="243">
        <v>3</v>
      </c>
      <c r="M16" s="243" t="s">
        <v>2970</v>
      </c>
      <c r="N16" s="213">
        <v>20241000056</v>
      </c>
      <c r="O16" s="258" t="s">
        <v>751</v>
      </c>
      <c r="P16" s="246">
        <v>3000</v>
      </c>
      <c r="Q16" s="233">
        <v>743</v>
      </c>
      <c r="R16" s="245">
        <f>P16*Q16</f>
        <v>2229000</v>
      </c>
      <c r="S16" s="247">
        <f t="shared" ca="1" si="1"/>
        <v>2271936.409111788</v>
      </c>
      <c r="T16" s="233">
        <f t="shared" ca="1" si="3"/>
        <v>757.31213637059602</v>
      </c>
    </row>
    <row r="17" spans="1:20" ht="13.5" thickBot="1">
      <c r="A17" s="248"/>
      <c r="B17" s="249"/>
      <c r="C17" s="250"/>
      <c r="D17" s="250"/>
      <c r="E17" s="251"/>
      <c r="F17" s="251"/>
      <c r="G17" s="251"/>
      <c r="H17" s="251"/>
      <c r="I17" s="251"/>
      <c r="J17" s="252"/>
      <c r="K17" s="252">
        <f t="shared" si="2"/>
        <v>0</v>
      </c>
      <c r="L17" s="249">
        <v>3</v>
      </c>
      <c r="M17" s="249" t="s">
        <v>2970</v>
      </c>
      <c r="N17" s="250">
        <v>20220100037</v>
      </c>
      <c r="O17" s="250" t="s">
        <v>2972</v>
      </c>
      <c r="P17" s="253">
        <v>30000</v>
      </c>
      <c r="Q17" s="254">
        <v>514</v>
      </c>
      <c r="R17" s="252">
        <f t="shared" si="0"/>
        <v>15420000</v>
      </c>
      <c r="S17" s="255">
        <f t="shared" ca="1" si="1"/>
        <v>15717029.801930809</v>
      </c>
      <c r="T17" s="233">
        <f t="shared" ca="1" si="3"/>
        <v>523.9009933976937</v>
      </c>
    </row>
    <row r="18" spans="1:20">
      <c r="A18" s="234">
        <v>4</v>
      </c>
      <c r="B18" s="235" t="s">
        <v>2973</v>
      </c>
      <c r="C18" s="236">
        <v>20110800694</v>
      </c>
      <c r="D18" s="236" t="s">
        <v>577</v>
      </c>
      <c r="E18" s="237">
        <v>6.7949900000000003</v>
      </c>
      <c r="F18" s="237">
        <v>0</v>
      </c>
      <c r="G18" s="237">
        <v>4.5500000000000007</v>
      </c>
      <c r="H18" s="237">
        <v>2.24499</v>
      </c>
      <c r="I18" s="237">
        <f ca="1">VLOOKUP(C18,'[1]4.仕掛品(製品課)'!A:AF,32,FALSE)</f>
        <v>4792.391678356008</v>
      </c>
      <c r="J18" s="238">
        <f ca="1">G18*I18</f>
        <v>21805.382136519838</v>
      </c>
      <c r="K18" s="238">
        <f t="shared" ca="1" si="2"/>
        <v>10758.871393992455</v>
      </c>
      <c r="L18" s="235">
        <v>4</v>
      </c>
      <c r="M18" s="235" t="s">
        <v>2973</v>
      </c>
      <c r="N18" s="236">
        <v>20180300017</v>
      </c>
      <c r="O18" s="236" t="s">
        <v>666</v>
      </c>
      <c r="P18" s="239">
        <v>0</v>
      </c>
      <c r="Q18" s="240">
        <v>0</v>
      </c>
      <c r="R18" s="238">
        <f t="shared" si="0"/>
        <v>0</v>
      </c>
      <c r="S18" s="241">
        <f t="shared" ca="1" si="1"/>
        <v>0</v>
      </c>
      <c r="T18" s="233" t="e">
        <f t="shared" ca="1" si="3"/>
        <v>#DIV/0!</v>
      </c>
    </row>
    <row r="19" spans="1:20">
      <c r="A19" s="242"/>
      <c r="B19" s="243"/>
      <c r="C19" s="213"/>
      <c r="D19" s="213"/>
      <c r="E19" s="244"/>
      <c r="F19" s="244"/>
      <c r="G19" s="244"/>
      <c r="H19" s="244"/>
      <c r="I19" s="244"/>
      <c r="J19" s="245"/>
      <c r="K19" s="245">
        <f t="shared" si="2"/>
        <v>0</v>
      </c>
      <c r="L19" s="243">
        <v>4</v>
      </c>
      <c r="M19" s="243" t="s">
        <v>2973</v>
      </c>
      <c r="N19" s="213">
        <v>20180300016</v>
      </c>
      <c r="O19" s="213" t="s">
        <v>665</v>
      </c>
      <c r="P19" s="246">
        <v>3027</v>
      </c>
      <c r="Q19" s="233">
        <v>846</v>
      </c>
      <c r="R19" s="245">
        <f t="shared" si="0"/>
        <v>2560842</v>
      </c>
      <c r="S19" s="247">
        <f t="shared" ca="1" si="1"/>
        <v>2290266.3961820411</v>
      </c>
      <c r="T19" s="233">
        <f t="shared" ca="1" si="3"/>
        <v>756.61261849423227</v>
      </c>
    </row>
    <row r="20" spans="1:20">
      <c r="A20" s="242"/>
      <c r="B20" s="243"/>
      <c r="C20" s="213"/>
      <c r="D20" s="213"/>
      <c r="E20" s="244"/>
      <c r="F20" s="244"/>
      <c r="G20" s="244"/>
      <c r="H20" s="244"/>
      <c r="I20" s="244"/>
      <c r="J20" s="245"/>
      <c r="K20" s="245">
        <f t="shared" si="2"/>
        <v>0</v>
      </c>
      <c r="L20" s="243">
        <v>4</v>
      </c>
      <c r="M20" s="243" t="s">
        <v>2973</v>
      </c>
      <c r="N20" s="213">
        <v>20180300018</v>
      </c>
      <c r="O20" s="213" t="s">
        <v>667</v>
      </c>
      <c r="P20" s="246">
        <v>0</v>
      </c>
      <c r="Q20" s="233">
        <v>0</v>
      </c>
      <c r="R20" s="245">
        <f t="shared" si="0"/>
        <v>0</v>
      </c>
      <c r="S20" s="247">
        <f t="shared" ca="1" si="1"/>
        <v>0</v>
      </c>
      <c r="T20" s="233" t="e">
        <f t="shared" ca="1" si="3"/>
        <v>#DIV/0!</v>
      </c>
    </row>
    <row r="21" spans="1:20">
      <c r="A21" s="242"/>
      <c r="B21" s="243"/>
      <c r="C21" s="213"/>
      <c r="D21" s="213"/>
      <c r="E21" s="244"/>
      <c r="F21" s="244"/>
      <c r="G21" s="244"/>
      <c r="H21" s="244"/>
      <c r="I21" s="244"/>
      <c r="J21" s="245"/>
      <c r="K21" s="245">
        <f t="shared" si="2"/>
        <v>0</v>
      </c>
      <c r="L21" s="243">
        <v>4</v>
      </c>
      <c r="M21" s="243" t="s">
        <v>2973</v>
      </c>
      <c r="N21" s="213">
        <v>20180300019</v>
      </c>
      <c r="O21" s="213" t="s">
        <v>668</v>
      </c>
      <c r="P21" s="246">
        <v>0</v>
      </c>
      <c r="Q21" s="233">
        <v>0</v>
      </c>
      <c r="R21" s="245">
        <f t="shared" si="0"/>
        <v>0</v>
      </c>
      <c r="S21" s="247">
        <f t="shared" ca="1" si="1"/>
        <v>0</v>
      </c>
      <c r="T21" s="233" t="e">
        <f t="shared" ca="1" si="3"/>
        <v>#DIV/0!</v>
      </c>
    </row>
    <row r="22" spans="1:20">
      <c r="A22" s="242"/>
      <c r="B22" s="243"/>
      <c r="C22" s="213"/>
      <c r="D22" s="213"/>
      <c r="E22" s="244"/>
      <c r="F22" s="244"/>
      <c r="G22" s="244"/>
      <c r="H22" s="244"/>
      <c r="I22" s="244"/>
      <c r="J22" s="245"/>
      <c r="K22" s="245">
        <f t="shared" si="2"/>
        <v>0</v>
      </c>
      <c r="L22" s="243">
        <v>4</v>
      </c>
      <c r="M22" s="243" t="s">
        <v>2973</v>
      </c>
      <c r="N22" s="213">
        <v>20180300020</v>
      </c>
      <c r="O22" s="213" t="s">
        <v>669</v>
      </c>
      <c r="P22" s="246">
        <v>3006</v>
      </c>
      <c r="Q22" s="259">
        <f>764+39+36+71+44+4+5+4+15+16+16+40+155</f>
        <v>1209</v>
      </c>
      <c r="R22" s="245">
        <f t="shared" si="0"/>
        <v>3634254</v>
      </c>
      <c r="S22" s="247">
        <f t="shared" ca="1" si="1"/>
        <v>3250262.9257838503</v>
      </c>
      <c r="T22" s="233">
        <f t="shared" ca="1" si="3"/>
        <v>1081.2584583445941</v>
      </c>
    </row>
    <row r="23" spans="1:20">
      <c r="A23" s="242"/>
      <c r="B23" s="243"/>
      <c r="C23" s="213"/>
      <c r="D23" s="213"/>
      <c r="E23" s="244"/>
      <c r="F23" s="244"/>
      <c r="G23" s="244"/>
      <c r="H23" s="244"/>
      <c r="I23" s="244"/>
      <c r="J23" s="245"/>
      <c r="K23" s="245">
        <f t="shared" si="2"/>
        <v>0</v>
      </c>
      <c r="L23" s="243">
        <v>4</v>
      </c>
      <c r="M23" s="243" t="s">
        <v>2973</v>
      </c>
      <c r="N23" s="213">
        <v>20180600016</v>
      </c>
      <c r="O23" s="213" t="s">
        <v>673</v>
      </c>
      <c r="P23" s="246">
        <v>20003</v>
      </c>
      <c r="Q23" s="233">
        <v>21</v>
      </c>
      <c r="R23" s="245">
        <f t="shared" si="0"/>
        <v>420063</v>
      </c>
      <c r="S23" s="247">
        <f t="shared" ca="1" si="1"/>
        <v>375679.62927014503</v>
      </c>
      <c r="T23" s="233">
        <f t="shared" ca="1" si="3"/>
        <v>18.781164288863923</v>
      </c>
    </row>
    <row r="24" spans="1:20">
      <c r="A24" s="242"/>
      <c r="B24" s="243"/>
      <c r="C24" s="213"/>
      <c r="D24" s="213"/>
      <c r="E24" s="244"/>
      <c r="F24" s="244"/>
      <c r="G24" s="244"/>
      <c r="H24" s="244"/>
      <c r="I24" s="244"/>
      <c r="J24" s="245"/>
      <c r="K24" s="245">
        <f t="shared" si="2"/>
        <v>0</v>
      </c>
      <c r="L24" s="243">
        <v>4</v>
      </c>
      <c r="M24" s="243" t="s">
        <v>2973</v>
      </c>
      <c r="N24" s="213">
        <v>20180600015</v>
      </c>
      <c r="O24" s="213" t="s">
        <v>672</v>
      </c>
      <c r="P24" s="246">
        <v>20003</v>
      </c>
      <c r="Q24" s="233">
        <v>26</v>
      </c>
      <c r="R24" s="245">
        <f t="shared" si="0"/>
        <v>520078</v>
      </c>
      <c r="S24" s="247">
        <f t="shared" ca="1" si="1"/>
        <v>465127.16004875093</v>
      </c>
      <c r="T24" s="233">
        <f t="shared" ca="1" si="3"/>
        <v>23.252870071926758</v>
      </c>
    </row>
    <row r="25" spans="1:20">
      <c r="A25" s="242"/>
      <c r="B25" s="243"/>
      <c r="C25" s="213"/>
      <c r="D25" s="213"/>
      <c r="E25" s="244"/>
      <c r="F25" s="244"/>
      <c r="G25" s="244"/>
      <c r="H25" s="244"/>
      <c r="I25" s="244"/>
      <c r="J25" s="245"/>
      <c r="K25" s="245">
        <f t="shared" si="2"/>
        <v>0</v>
      </c>
      <c r="L25" s="243">
        <v>4</v>
      </c>
      <c r="M25" s="243" t="s">
        <v>2973</v>
      </c>
      <c r="N25" s="213">
        <v>20180600017</v>
      </c>
      <c r="O25" s="213" t="s">
        <v>674</v>
      </c>
      <c r="P25" s="246">
        <v>20003</v>
      </c>
      <c r="Q25" s="233">
        <v>21</v>
      </c>
      <c r="R25" s="245">
        <f t="shared" si="0"/>
        <v>420063</v>
      </c>
      <c r="S25" s="247">
        <f t="shared" ca="1" si="1"/>
        <v>375679.62927014503</v>
      </c>
      <c r="T25" s="233">
        <f t="shared" ca="1" si="3"/>
        <v>18.781164288863923</v>
      </c>
    </row>
    <row r="26" spans="1:20" ht="13.5" thickBot="1">
      <c r="A26" s="248"/>
      <c r="B26" s="249"/>
      <c r="C26" s="250"/>
      <c r="D26" s="250"/>
      <c r="E26" s="251"/>
      <c r="F26" s="251"/>
      <c r="G26" s="251"/>
      <c r="H26" s="251"/>
      <c r="I26" s="251"/>
      <c r="J26" s="252"/>
      <c r="K26" s="252">
        <f t="shared" si="2"/>
        <v>0</v>
      </c>
      <c r="L26" s="249">
        <v>4</v>
      </c>
      <c r="M26" s="249" t="s">
        <v>2973</v>
      </c>
      <c r="N26" s="250">
        <v>20180600018</v>
      </c>
      <c r="O26" s="250" t="s">
        <v>675</v>
      </c>
      <c r="P26" s="253">
        <v>20003</v>
      </c>
      <c r="Q26" s="254">
        <v>23</v>
      </c>
      <c r="R26" s="252">
        <f t="shared" si="0"/>
        <v>460069</v>
      </c>
      <c r="S26" s="255">
        <f t="shared" ca="1" si="1"/>
        <v>411458.64158158738</v>
      </c>
      <c r="T26" s="233">
        <f t="shared" ca="1" si="3"/>
        <v>20.569846602089054</v>
      </c>
    </row>
    <row r="27" spans="1:20" ht="13.5" thickBot="1">
      <c r="A27" s="225">
        <v>5</v>
      </c>
      <c r="B27" s="226" t="s">
        <v>2974</v>
      </c>
      <c r="C27" s="227">
        <v>20061200026</v>
      </c>
      <c r="D27" s="227" t="s">
        <v>539</v>
      </c>
      <c r="E27" s="228">
        <v>0</v>
      </c>
      <c r="F27" s="228">
        <v>0</v>
      </c>
      <c r="G27" s="228">
        <v>0</v>
      </c>
      <c r="H27" s="228">
        <v>0</v>
      </c>
      <c r="I27" s="228">
        <f ca="1">VLOOKUP(C27,'[1]4.仕掛品(製品課)'!A:AF,32,FALSE)</f>
        <v>641.34569804122407</v>
      </c>
      <c r="J27" s="231">
        <f ca="1">G27*I27</f>
        <v>0</v>
      </c>
      <c r="K27" s="229">
        <f t="shared" ca="1" si="2"/>
        <v>0</v>
      </c>
      <c r="L27" s="226">
        <v>5</v>
      </c>
      <c r="M27" s="226" t="s">
        <v>2974</v>
      </c>
      <c r="N27" s="227"/>
      <c r="O27" s="227"/>
      <c r="P27" s="230">
        <v>0</v>
      </c>
      <c r="Q27" s="231">
        <v>0</v>
      </c>
      <c r="R27" s="229">
        <f t="shared" si="0"/>
        <v>0</v>
      </c>
      <c r="S27" s="232" t="e">
        <f t="shared" ca="1" si="1"/>
        <v>#DIV/0!</v>
      </c>
      <c r="T27" s="233" t="e">
        <f t="shared" ca="1" si="3"/>
        <v>#DIV/0!</v>
      </c>
    </row>
    <row r="28" spans="1:20">
      <c r="A28" s="234">
        <v>6</v>
      </c>
      <c r="B28" s="235" t="s">
        <v>2975</v>
      </c>
      <c r="C28" s="236">
        <v>20040100009</v>
      </c>
      <c r="D28" s="236" t="s">
        <v>489</v>
      </c>
      <c r="E28" s="237">
        <v>3300</v>
      </c>
      <c r="F28" s="237">
        <v>14700</v>
      </c>
      <c r="G28" s="237">
        <v>17700</v>
      </c>
      <c r="H28" s="237">
        <v>300</v>
      </c>
      <c r="I28" s="237">
        <f ca="1">VLOOKUP(C28,'[1]4.仕掛品(製品課)'!A:AF,32,FALSE)</f>
        <v>1486.2494296599225</v>
      </c>
      <c r="J28" s="238">
        <f ca="1">G28*I28</f>
        <v>26306614.90498063</v>
      </c>
      <c r="K28" s="238">
        <f t="shared" ca="1" si="2"/>
        <v>445874.82889797672</v>
      </c>
      <c r="L28" s="235">
        <v>6</v>
      </c>
      <c r="M28" s="235" t="s">
        <v>2975</v>
      </c>
      <c r="N28" s="236">
        <v>20110100010</v>
      </c>
      <c r="O28" s="236" t="s">
        <v>570</v>
      </c>
      <c r="P28" s="239">
        <v>2000</v>
      </c>
      <c r="Q28" s="240">
        <v>131</v>
      </c>
      <c r="R28" s="238">
        <f t="shared" si="0"/>
        <v>262000</v>
      </c>
      <c r="S28" s="241">
        <f t="shared" ca="1" si="1"/>
        <v>381892.21110636526</v>
      </c>
      <c r="T28" s="233">
        <f t="shared" ca="1" si="3"/>
        <v>190.94610555318263</v>
      </c>
    </row>
    <row r="29" spans="1:20">
      <c r="A29" s="242"/>
      <c r="B29" s="243"/>
      <c r="C29" s="213"/>
      <c r="D29" s="213"/>
      <c r="E29" s="244"/>
      <c r="F29" s="244"/>
      <c r="G29" s="244"/>
      <c r="H29" s="244"/>
      <c r="I29" s="244"/>
      <c r="J29" s="245"/>
      <c r="K29" s="245">
        <f t="shared" si="2"/>
        <v>0</v>
      </c>
      <c r="L29" s="243">
        <v>6</v>
      </c>
      <c r="M29" s="243" t="s">
        <v>2975</v>
      </c>
      <c r="N29" s="213">
        <v>20110100011</v>
      </c>
      <c r="O29" s="213" t="s">
        <v>571</v>
      </c>
      <c r="P29" s="246">
        <v>22704</v>
      </c>
      <c r="Q29" s="233">
        <v>326.64235377026074</v>
      </c>
      <c r="R29" s="245">
        <f t="shared" si="0"/>
        <v>7416088</v>
      </c>
      <c r="S29" s="247">
        <f t="shared" ca="1" si="1"/>
        <v>10809718.488852603</v>
      </c>
      <c r="T29" s="233">
        <f t="shared" ca="1" si="3"/>
        <v>476.11515542867352</v>
      </c>
    </row>
    <row r="30" spans="1:20">
      <c r="A30" s="242"/>
      <c r="B30" s="243"/>
      <c r="C30" s="213"/>
      <c r="D30" s="213"/>
      <c r="E30" s="244"/>
      <c r="F30" s="244"/>
      <c r="G30" s="244"/>
      <c r="H30" s="244"/>
      <c r="I30" s="244"/>
      <c r="J30" s="245"/>
      <c r="K30" s="245">
        <f t="shared" si="2"/>
        <v>0</v>
      </c>
      <c r="L30" s="243">
        <v>6</v>
      </c>
      <c r="M30" s="243" t="s">
        <v>2975</v>
      </c>
      <c r="N30" s="213">
        <v>20110100012</v>
      </c>
      <c r="O30" s="213" t="s">
        <v>572</v>
      </c>
      <c r="P30" s="246">
        <v>55296</v>
      </c>
      <c r="Q30" s="233">
        <v>446.66666666666669</v>
      </c>
      <c r="R30" s="245">
        <f t="shared" si="0"/>
        <v>24698880</v>
      </c>
      <c r="S30" s="247">
        <f t="shared" ca="1" si="1"/>
        <v>36001182.805537336</v>
      </c>
      <c r="T30" s="233">
        <f t="shared" ca="1" si="3"/>
        <v>651.06305710245476</v>
      </c>
    </row>
    <row r="31" spans="1:20">
      <c r="A31" s="242"/>
      <c r="B31" s="243"/>
      <c r="C31" s="213"/>
      <c r="D31" s="213"/>
      <c r="E31" s="244"/>
      <c r="F31" s="244"/>
      <c r="G31" s="244"/>
      <c r="H31" s="244"/>
      <c r="I31" s="244"/>
      <c r="J31" s="245"/>
      <c r="K31" s="245">
        <f t="shared" si="2"/>
        <v>0</v>
      </c>
      <c r="L31" s="243">
        <v>6</v>
      </c>
      <c r="M31" s="243" t="s">
        <v>2975</v>
      </c>
      <c r="N31" s="213">
        <v>20100300002</v>
      </c>
      <c r="O31" s="213" t="s">
        <v>562</v>
      </c>
      <c r="P31" s="246">
        <v>4000</v>
      </c>
      <c r="Q31" s="233">
        <v>136</v>
      </c>
      <c r="R31" s="245">
        <f t="shared" si="0"/>
        <v>544000</v>
      </c>
      <c r="S31" s="247">
        <f t="shared" ca="1" si="1"/>
        <v>792936.49939642253</v>
      </c>
      <c r="T31" s="233">
        <f t="shared" ca="1" si="3"/>
        <v>198.23412484910563</v>
      </c>
    </row>
    <row r="32" spans="1:20">
      <c r="A32" s="242"/>
      <c r="B32" s="243"/>
      <c r="C32" s="213"/>
      <c r="D32" s="213"/>
      <c r="E32" s="244"/>
      <c r="F32" s="244"/>
      <c r="G32" s="244"/>
      <c r="H32" s="244"/>
      <c r="I32" s="244"/>
      <c r="J32" s="245"/>
      <c r="K32" s="245">
        <f t="shared" si="2"/>
        <v>0</v>
      </c>
      <c r="L32" s="243">
        <v>6</v>
      </c>
      <c r="M32" s="243" t="s">
        <v>2975</v>
      </c>
      <c r="N32" s="213">
        <v>20061200018</v>
      </c>
      <c r="O32" s="213" t="s">
        <v>537</v>
      </c>
      <c r="P32" s="246">
        <v>11040</v>
      </c>
      <c r="Q32" s="233">
        <v>325.60869565217394</v>
      </c>
      <c r="R32" s="245">
        <f t="shared" si="0"/>
        <v>3594720.0000000005</v>
      </c>
      <c r="S32" s="247">
        <f t="shared" ca="1" si="1"/>
        <v>5239677.7446880667</v>
      </c>
      <c r="T32" s="233">
        <f t="shared" ca="1" si="3"/>
        <v>474.60849136667269</v>
      </c>
    </row>
    <row r="33" spans="1:20">
      <c r="A33" s="242"/>
      <c r="B33" s="243"/>
      <c r="C33" s="213"/>
      <c r="D33" s="213"/>
      <c r="E33" s="244"/>
      <c r="F33" s="244"/>
      <c r="G33" s="244"/>
      <c r="H33" s="244"/>
      <c r="I33" s="244"/>
      <c r="J33" s="245"/>
      <c r="K33" s="245">
        <f t="shared" si="2"/>
        <v>0</v>
      </c>
      <c r="L33" s="243">
        <v>6</v>
      </c>
      <c r="M33" s="243" t="s">
        <v>2975</v>
      </c>
      <c r="N33" s="213">
        <v>20061200026</v>
      </c>
      <c r="O33" s="213" t="s">
        <v>539</v>
      </c>
      <c r="P33" s="246">
        <v>6480</v>
      </c>
      <c r="Q33" s="233">
        <v>440</v>
      </c>
      <c r="R33" s="245">
        <f t="shared" si="0"/>
        <v>2851200</v>
      </c>
      <c r="S33" s="247">
        <f t="shared" ca="1" si="1"/>
        <v>4155920.1233071317</v>
      </c>
      <c r="T33" s="233">
        <f t="shared" ca="1" si="3"/>
        <v>641.34569804122407</v>
      </c>
    </row>
    <row r="34" spans="1:20">
      <c r="A34" s="242"/>
      <c r="B34" s="243"/>
      <c r="C34" s="213"/>
      <c r="D34" s="213"/>
      <c r="E34" s="244"/>
      <c r="F34" s="244"/>
      <c r="G34" s="244"/>
      <c r="H34" s="244"/>
      <c r="I34" s="244"/>
      <c r="J34" s="245"/>
      <c r="K34" s="245">
        <f t="shared" si="2"/>
        <v>0</v>
      </c>
      <c r="L34" s="243">
        <v>6</v>
      </c>
      <c r="M34" s="243" t="s">
        <v>2975</v>
      </c>
      <c r="N34" s="213">
        <v>20061200019</v>
      </c>
      <c r="O34" s="213" t="s">
        <v>538</v>
      </c>
      <c r="P34" s="246">
        <v>100</v>
      </c>
      <c r="Q34" s="233">
        <v>2141</v>
      </c>
      <c r="R34" s="245">
        <f t="shared" si="0"/>
        <v>214100</v>
      </c>
      <c r="S34" s="247">
        <f t="shared" ca="1" si="1"/>
        <v>312072.9862514229</v>
      </c>
      <c r="T34" s="233">
        <f t="shared" ca="1" si="3"/>
        <v>3120.7298625142289</v>
      </c>
    </row>
    <row r="35" spans="1:20">
      <c r="A35" s="242"/>
      <c r="B35" s="243"/>
      <c r="C35" s="213"/>
      <c r="D35" s="213"/>
      <c r="E35" s="244"/>
      <c r="F35" s="244"/>
      <c r="G35" s="244"/>
      <c r="H35" s="244"/>
      <c r="I35" s="244"/>
      <c r="J35" s="245"/>
      <c r="K35" s="245">
        <f t="shared" si="2"/>
        <v>0</v>
      </c>
      <c r="L35" s="243">
        <v>6</v>
      </c>
      <c r="M35" s="243" t="s">
        <v>2975</v>
      </c>
      <c r="N35" s="213">
        <v>20250300059</v>
      </c>
      <c r="O35" s="258" t="s">
        <v>488</v>
      </c>
      <c r="P35" s="246">
        <v>50</v>
      </c>
      <c r="Q35" s="233">
        <v>448000</v>
      </c>
      <c r="R35" s="245">
        <f t="shared" si="0"/>
        <v>22400000</v>
      </c>
      <c r="S35" s="247">
        <f t="shared" ca="1" si="1"/>
        <v>32650326.445735045</v>
      </c>
      <c r="T35" s="233">
        <f t="shared" ca="1" si="3"/>
        <v>653006.52891470084</v>
      </c>
    </row>
    <row r="36" spans="1:20">
      <c r="A36" s="242"/>
      <c r="B36" s="243"/>
      <c r="C36" s="213"/>
      <c r="D36" s="213"/>
      <c r="E36" s="244"/>
      <c r="F36" s="244"/>
      <c r="G36" s="244"/>
      <c r="H36" s="244"/>
      <c r="I36" s="244"/>
      <c r="J36" s="245"/>
      <c r="K36" s="245">
        <f t="shared" si="2"/>
        <v>0</v>
      </c>
      <c r="L36" s="243">
        <v>6</v>
      </c>
      <c r="M36" s="243" t="s">
        <v>2975</v>
      </c>
      <c r="N36" s="213">
        <v>20140100068</v>
      </c>
      <c r="O36" s="258" t="s">
        <v>632</v>
      </c>
      <c r="P36" s="246">
        <v>4800</v>
      </c>
      <c r="Q36" s="233">
        <v>446.25</v>
      </c>
      <c r="R36" s="245">
        <f t="shared" si="0"/>
        <v>2142000</v>
      </c>
      <c r="S36" s="247">
        <f t="shared" ca="1" si="1"/>
        <v>3122187.4663734133</v>
      </c>
      <c r="T36" s="233">
        <f t="shared" ca="1" si="3"/>
        <v>650.45572216112782</v>
      </c>
    </row>
    <row r="37" spans="1:20" ht="13.5" thickBot="1">
      <c r="A37" s="248"/>
      <c r="B37" s="249"/>
      <c r="C37" s="250"/>
      <c r="D37" s="250"/>
      <c r="E37" s="251"/>
      <c r="F37" s="251"/>
      <c r="G37" s="251"/>
      <c r="H37" s="251"/>
      <c r="I37" s="251"/>
      <c r="J37" s="252"/>
      <c r="K37" s="252">
        <f t="shared" si="2"/>
        <v>0</v>
      </c>
      <c r="L37" s="249">
        <v>6</v>
      </c>
      <c r="M37" s="249" t="s">
        <v>2975</v>
      </c>
      <c r="N37" s="250">
        <v>20131000038</v>
      </c>
      <c r="O37" s="250" t="s">
        <v>628</v>
      </c>
      <c r="P37" s="253">
        <v>11520</v>
      </c>
      <c r="Q37" s="254">
        <v>329.25</v>
      </c>
      <c r="R37" s="252">
        <f t="shared" si="0"/>
        <v>3792960</v>
      </c>
      <c r="S37" s="255">
        <f t="shared" ca="1" si="1"/>
        <v>5528633.1337328209</v>
      </c>
      <c r="T37" s="233">
        <f t="shared" ca="1" si="3"/>
        <v>479.91607063652958</v>
      </c>
    </row>
    <row r="38" spans="1:20" ht="13.5" thickBot="1">
      <c r="A38" s="225">
        <v>7</v>
      </c>
      <c r="B38" s="226" t="s">
        <v>2976</v>
      </c>
      <c r="C38" s="227"/>
      <c r="D38" s="227"/>
      <c r="E38" s="228"/>
      <c r="F38" s="228"/>
      <c r="G38" s="228"/>
      <c r="H38" s="228"/>
      <c r="I38" s="228"/>
      <c r="J38" s="229"/>
      <c r="K38" s="229">
        <f t="shared" si="2"/>
        <v>0</v>
      </c>
      <c r="L38" s="226">
        <v>7</v>
      </c>
      <c r="M38" s="226" t="s">
        <v>2976</v>
      </c>
      <c r="N38" s="227"/>
      <c r="O38" s="227"/>
      <c r="P38" s="230">
        <v>0</v>
      </c>
      <c r="Q38" s="231">
        <v>0</v>
      </c>
      <c r="R38" s="229">
        <f t="shared" si="0"/>
        <v>0</v>
      </c>
      <c r="S38" s="232" t="e">
        <f t="shared" si="1"/>
        <v>#DIV/0!</v>
      </c>
      <c r="T38" s="233" t="e">
        <f t="shared" si="3"/>
        <v>#DIV/0!</v>
      </c>
    </row>
    <row r="39" spans="1:20">
      <c r="A39" s="234">
        <v>8</v>
      </c>
      <c r="B39" s="235" t="s">
        <v>2977</v>
      </c>
      <c r="C39" s="236"/>
      <c r="D39" s="236"/>
      <c r="E39" s="237"/>
      <c r="F39" s="237"/>
      <c r="G39" s="237"/>
      <c r="H39" s="237"/>
      <c r="I39" s="237"/>
      <c r="J39" s="238"/>
      <c r="K39" s="238">
        <f t="shared" si="2"/>
        <v>0</v>
      </c>
      <c r="L39" s="235">
        <v>8</v>
      </c>
      <c r="M39" s="235" t="s">
        <v>2977</v>
      </c>
      <c r="N39" s="236">
        <v>20250400008</v>
      </c>
      <c r="O39" s="260" t="s">
        <v>726</v>
      </c>
      <c r="P39" s="239">
        <v>4746</v>
      </c>
      <c r="Q39" s="240">
        <v>713</v>
      </c>
      <c r="R39" s="238">
        <f t="shared" si="0"/>
        <v>3383898</v>
      </c>
      <c r="S39" s="241">
        <f t="shared" si="1"/>
        <v>3546046.3604244618</v>
      </c>
      <c r="T39" s="233">
        <f t="shared" si="3"/>
        <v>747.16526768319886</v>
      </c>
    </row>
    <row r="40" spans="1:20">
      <c r="A40" s="243"/>
      <c r="B40" s="243"/>
      <c r="C40" s="213"/>
      <c r="D40" s="213"/>
      <c r="E40" s="244"/>
      <c r="F40" s="244"/>
      <c r="G40" s="244"/>
      <c r="H40" s="244"/>
      <c r="I40" s="244"/>
      <c r="J40" s="245"/>
      <c r="K40" s="245"/>
      <c r="L40" s="243">
        <v>8</v>
      </c>
      <c r="M40" s="243" t="s">
        <v>2977</v>
      </c>
      <c r="N40" s="213">
        <v>20250400007</v>
      </c>
      <c r="O40" s="258" t="s">
        <v>727</v>
      </c>
      <c r="P40" s="246">
        <v>3849</v>
      </c>
      <c r="Q40" s="233">
        <v>574</v>
      </c>
      <c r="R40" s="245">
        <f t="shared" si="0"/>
        <v>2209326</v>
      </c>
      <c r="S40" s="247">
        <f t="shared" si="1"/>
        <v>2315191.6580497208</v>
      </c>
      <c r="T40" s="233">
        <f t="shared" si="3"/>
        <v>601.50471760190203</v>
      </c>
    </row>
    <row r="41" spans="1:20">
      <c r="A41" s="243"/>
      <c r="B41" s="243"/>
      <c r="C41" s="213"/>
      <c r="D41" s="213"/>
      <c r="E41" s="244"/>
      <c r="F41" s="244"/>
      <c r="G41" s="244"/>
      <c r="H41" s="244"/>
      <c r="I41" s="244"/>
      <c r="J41" s="245"/>
      <c r="K41" s="245"/>
      <c r="L41" s="243">
        <v>8</v>
      </c>
      <c r="M41" s="243" t="s">
        <v>2977</v>
      </c>
      <c r="N41" s="213">
        <v>20250400006</v>
      </c>
      <c r="O41" s="258" t="s">
        <v>728</v>
      </c>
      <c r="P41" s="246">
        <v>4922</v>
      </c>
      <c r="Q41" s="233">
        <v>365</v>
      </c>
      <c r="R41" s="245">
        <f t="shared" si="0"/>
        <v>1796530</v>
      </c>
      <c r="S41" s="247">
        <f t="shared" si="1"/>
        <v>1882615.4535075699</v>
      </c>
      <c r="T41" s="233">
        <f t="shared" si="3"/>
        <v>382.48993366671471</v>
      </c>
    </row>
    <row r="42" spans="1:20">
      <c r="A42" s="243"/>
      <c r="B42" s="243"/>
      <c r="C42" s="213"/>
      <c r="D42" s="213"/>
      <c r="E42" s="244"/>
      <c r="F42" s="244"/>
      <c r="G42" s="244"/>
      <c r="H42" s="244"/>
      <c r="I42" s="244"/>
      <c r="J42" s="245"/>
      <c r="K42" s="245"/>
      <c r="L42" s="243">
        <v>8</v>
      </c>
      <c r="M42" s="243" t="s">
        <v>2977</v>
      </c>
      <c r="N42" s="213">
        <v>20250400009</v>
      </c>
      <c r="O42" s="258" t="s">
        <v>729</v>
      </c>
      <c r="P42" s="246">
        <v>7948</v>
      </c>
      <c r="Q42" s="233">
        <v>315</v>
      </c>
      <c r="R42" s="245">
        <f t="shared" si="0"/>
        <v>2503620</v>
      </c>
      <c r="S42" s="247">
        <f t="shared" si="1"/>
        <v>2623587.5280182473</v>
      </c>
      <c r="T42" s="233">
        <f t="shared" si="3"/>
        <v>330.09405234250721</v>
      </c>
    </row>
    <row r="43" spans="1:20" ht="13.5" thickBot="1">
      <c r="A43" s="248"/>
      <c r="B43" s="249"/>
      <c r="C43" s="250"/>
      <c r="D43" s="250"/>
      <c r="E43" s="251"/>
      <c r="F43" s="251"/>
      <c r="G43" s="251"/>
      <c r="H43" s="251"/>
      <c r="I43" s="251"/>
      <c r="J43" s="252"/>
      <c r="K43" s="252"/>
      <c r="L43" s="249">
        <v>8</v>
      </c>
      <c r="M43" s="249" t="s">
        <v>2977</v>
      </c>
      <c r="N43" s="250"/>
      <c r="O43" s="250"/>
      <c r="P43" s="253"/>
      <c r="Q43" s="254"/>
      <c r="R43" s="252">
        <f t="shared" si="0"/>
        <v>0</v>
      </c>
      <c r="S43" s="255">
        <f t="shared" si="1"/>
        <v>0</v>
      </c>
      <c r="T43" s="233"/>
    </row>
    <row r="44" spans="1:20" ht="13.5" thickBot="1">
      <c r="A44" s="225">
        <v>9</v>
      </c>
      <c r="B44" s="226" t="s">
        <v>2978</v>
      </c>
      <c r="C44" s="227"/>
      <c r="D44" s="227"/>
      <c r="E44" s="228"/>
      <c r="F44" s="228"/>
      <c r="G44" s="228"/>
      <c r="H44" s="228"/>
      <c r="I44" s="228"/>
      <c r="J44" s="229"/>
      <c r="K44" s="229">
        <f t="shared" si="2"/>
        <v>0</v>
      </c>
      <c r="L44" s="226">
        <v>9</v>
      </c>
      <c r="M44" s="226" t="s">
        <v>2978</v>
      </c>
      <c r="N44" s="227"/>
      <c r="O44" s="227"/>
      <c r="P44" s="230">
        <v>0</v>
      </c>
      <c r="Q44" s="231">
        <v>0</v>
      </c>
      <c r="R44" s="229">
        <f t="shared" si="0"/>
        <v>0</v>
      </c>
      <c r="S44" s="232" t="e">
        <f t="shared" si="1"/>
        <v>#DIV/0!</v>
      </c>
      <c r="T44" s="233" t="e">
        <f t="shared" si="3"/>
        <v>#DIV/0!</v>
      </c>
    </row>
    <row r="45" spans="1:20" ht="13.5" thickBot="1">
      <c r="A45" s="225">
        <v>10</v>
      </c>
      <c r="B45" s="226" t="s">
        <v>2979</v>
      </c>
      <c r="C45" s="227"/>
      <c r="D45" s="227"/>
      <c r="E45" s="228"/>
      <c r="F45" s="228"/>
      <c r="G45" s="228"/>
      <c r="H45" s="228"/>
      <c r="I45" s="228"/>
      <c r="J45" s="229"/>
      <c r="K45" s="229">
        <f t="shared" si="2"/>
        <v>0</v>
      </c>
      <c r="L45" s="226">
        <v>10</v>
      </c>
      <c r="M45" s="226" t="s">
        <v>2979</v>
      </c>
      <c r="N45" s="227"/>
      <c r="O45" s="227"/>
      <c r="P45" s="230">
        <v>0</v>
      </c>
      <c r="Q45" s="231">
        <v>0</v>
      </c>
      <c r="R45" s="229">
        <f t="shared" si="0"/>
        <v>0</v>
      </c>
      <c r="S45" s="232" t="e">
        <f t="shared" si="1"/>
        <v>#DIV/0!</v>
      </c>
      <c r="T45" s="233" t="e">
        <f t="shared" si="3"/>
        <v>#DIV/0!</v>
      </c>
    </row>
    <row r="46" spans="1:20">
      <c r="A46" s="234">
        <v>11</v>
      </c>
      <c r="B46" s="235" t="s">
        <v>2980</v>
      </c>
      <c r="C46" s="236">
        <v>20080700013</v>
      </c>
      <c r="D46" s="236" t="s">
        <v>497</v>
      </c>
      <c r="E46" s="237">
        <v>0</v>
      </c>
      <c r="F46" s="237">
        <v>0</v>
      </c>
      <c r="G46" s="237">
        <v>0</v>
      </c>
      <c r="H46" s="237">
        <v>0</v>
      </c>
      <c r="I46" s="237">
        <f ca="1">VLOOKUP(C46,'[1]4.仕掛品(製品課)'!A:AF,32,FALSE)</f>
        <v>0</v>
      </c>
      <c r="J46" s="238">
        <f t="shared" ref="J46:J57" ca="1" si="4">G46*I46</f>
        <v>0</v>
      </c>
      <c r="K46" s="238">
        <f t="shared" ca="1" si="2"/>
        <v>0</v>
      </c>
      <c r="L46" s="235">
        <v>11</v>
      </c>
      <c r="M46" s="235" t="s">
        <v>2980</v>
      </c>
      <c r="N46" s="236">
        <v>20181100054</v>
      </c>
      <c r="O46" s="236" t="s">
        <v>482</v>
      </c>
      <c r="P46" s="239">
        <v>2426685</v>
      </c>
      <c r="Q46" s="240">
        <v>9.4341614177365418</v>
      </c>
      <c r="R46" s="238">
        <f t="shared" si="0"/>
        <v>22893738</v>
      </c>
      <c r="S46" s="241">
        <f t="shared" ca="1" si="1"/>
        <v>32376285.376236398</v>
      </c>
      <c r="T46" s="233">
        <f t="shared" ca="1" si="3"/>
        <v>13.341775045478254</v>
      </c>
    </row>
    <row r="47" spans="1:20">
      <c r="A47" s="242">
        <v>11</v>
      </c>
      <c r="B47" s="243" t="s">
        <v>2980</v>
      </c>
      <c r="C47" s="213">
        <v>20081000015</v>
      </c>
      <c r="D47" s="213" t="s">
        <v>499</v>
      </c>
      <c r="E47" s="244">
        <v>0</v>
      </c>
      <c r="F47" s="244">
        <v>136</v>
      </c>
      <c r="G47" s="244">
        <v>136</v>
      </c>
      <c r="H47" s="244">
        <v>0</v>
      </c>
      <c r="I47" s="244">
        <f ca="1">VLOOKUP(C47,'[1]4.仕掛品(製品課)'!A:AF,32,FALSE)</f>
        <v>2443.5168181486883</v>
      </c>
      <c r="J47" s="245">
        <f t="shared" ca="1" si="4"/>
        <v>332318.28726822161</v>
      </c>
      <c r="K47" s="245">
        <f t="shared" ca="1" si="2"/>
        <v>0</v>
      </c>
      <c r="L47" s="243">
        <v>11</v>
      </c>
      <c r="M47" s="243" t="s">
        <v>2980</v>
      </c>
      <c r="N47" s="213">
        <v>20180500083</v>
      </c>
      <c r="O47" s="213" t="s">
        <v>479</v>
      </c>
      <c r="P47" s="246">
        <v>1215327</v>
      </c>
      <c r="Q47" s="233">
        <v>9.5352378413381746</v>
      </c>
      <c r="R47" s="245">
        <f t="shared" si="0"/>
        <v>11588432</v>
      </c>
      <c r="S47" s="247">
        <f t="shared" ca="1" si="1"/>
        <v>16388340.842159981</v>
      </c>
      <c r="T47" s="233">
        <f t="shared" ca="1" si="3"/>
        <v>13.484717151976366</v>
      </c>
    </row>
    <row r="48" spans="1:20">
      <c r="A48" s="242">
        <v>11</v>
      </c>
      <c r="B48" s="243" t="s">
        <v>2980</v>
      </c>
      <c r="C48" s="213">
        <v>20090900007</v>
      </c>
      <c r="D48" s="213" t="s">
        <v>503</v>
      </c>
      <c r="E48" s="244">
        <v>0</v>
      </c>
      <c r="F48" s="244">
        <v>122</v>
      </c>
      <c r="G48" s="244">
        <v>122</v>
      </c>
      <c r="H48" s="244">
        <v>0</v>
      </c>
      <c r="I48" s="244">
        <f ca="1">VLOOKUP(C48,'[1]4.仕掛品(製品課)'!A:AF,32,FALSE)</f>
        <v>1906.5733775869926</v>
      </c>
      <c r="J48" s="245">
        <f t="shared" ca="1" si="4"/>
        <v>232601.95206561309</v>
      </c>
      <c r="K48" s="245">
        <f t="shared" ca="1" si="2"/>
        <v>0</v>
      </c>
      <c r="L48" s="243">
        <v>11</v>
      </c>
      <c r="M48" s="243" t="s">
        <v>2980</v>
      </c>
      <c r="N48" s="213">
        <v>20211100018</v>
      </c>
      <c r="O48" s="213" t="s">
        <v>2981</v>
      </c>
      <c r="P48" s="246">
        <v>203562</v>
      </c>
      <c r="Q48" s="233">
        <v>10.199998034996709</v>
      </c>
      <c r="R48" s="245">
        <f t="shared" si="0"/>
        <v>2076332</v>
      </c>
      <c r="S48" s="247">
        <f t="shared" ca="1" si="1"/>
        <v>2936345.1860858928</v>
      </c>
      <c r="T48" s="233">
        <f t="shared" ca="1" si="3"/>
        <v>14.424819888220261</v>
      </c>
    </row>
    <row r="49" spans="1:20">
      <c r="A49" s="242">
        <v>11</v>
      </c>
      <c r="B49" s="243" t="s">
        <v>2980</v>
      </c>
      <c r="C49" s="213">
        <v>20091200006</v>
      </c>
      <c r="D49" s="213" t="s">
        <v>505</v>
      </c>
      <c r="E49" s="244">
        <v>0</v>
      </c>
      <c r="F49" s="244">
        <v>2074</v>
      </c>
      <c r="G49" s="244">
        <v>1552</v>
      </c>
      <c r="H49" s="244">
        <v>522</v>
      </c>
      <c r="I49" s="244">
        <f ca="1">VLOOKUP(C49,'[1]4.仕掛品(製品課)'!A:AF,32,FALSE)</f>
        <v>1235.2406612267794</v>
      </c>
      <c r="J49" s="245">
        <f t="shared" ca="1" si="4"/>
        <v>1917093.5062239615</v>
      </c>
      <c r="K49" s="245">
        <f t="shared" ca="1" si="2"/>
        <v>644795.62516037887</v>
      </c>
      <c r="L49" s="243">
        <v>11</v>
      </c>
      <c r="M49" s="243" t="s">
        <v>2980</v>
      </c>
      <c r="N49" s="213">
        <v>20231000064</v>
      </c>
      <c r="O49" s="213" t="s">
        <v>2982</v>
      </c>
      <c r="P49" s="246">
        <v>9963</v>
      </c>
      <c r="Q49" s="233">
        <v>580</v>
      </c>
      <c r="R49" s="245">
        <f t="shared" si="0"/>
        <v>5778540</v>
      </c>
      <c r="S49" s="247">
        <f t="shared" ca="1" si="1"/>
        <v>8172001.4485182408</v>
      </c>
      <c r="T49" s="233">
        <f t="shared" ca="1" si="3"/>
        <v>820.23501440512302</v>
      </c>
    </row>
    <row r="50" spans="1:20">
      <c r="A50" s="242">
        <v>11</v>
      </c>
      <c r="B50" s="243" t="s">
        <v>2980</v>
      </c>
      <c r="C50" s="213">
        <v>20100200005</v>
      </c>
      <c r="D50" s="213" t="s">
        <v>507</v>
      </c>
      <c r="E50" s="244">
        <v>0</v>
      </c>
      <c r="F50" s="244">
        <v>0</v>
      </c>
      <c r="G50" s="244">
        <v>0</v>
      </c>
      <c r="H50" s="244">
        <v>0</v>
      </c>
      <c r="I50" s="244">
        <f ca="1">VLOOKUP(C50,'[1]4.仕掛品(製品課)'!A:AF,32,FALSE)</f>
        <v>0</v>
      </c>
      <c r="J50" s="245">
        <f t="shared" ca="1" si="4"/>
        <v>0</v>
      </c>
      <c r="K50" s="245">
        <f t="shared" ca="1" si="2"/>
        <v>0</v>
      </c>
      <c r="L50" s="243">
        <v>11</v>
      </c>
      <c r="M50" s="243" t="s">
        <v>2980</v>
      </c>
      <c r="N50" s="213">
        <v>20091100016</v>
      </c>
      <c r="O50" s="213" t="s">
        <v>556</v>
      </c>
      <c r="P50" s="246">
        <v>1062</v>
      </c>
      <c r="Q50" s="233">
        <v>748</v>
      </c>
      <c r="R50" s="245">
        <f t="shared" si="0"/>
        <v>794376</v>
      </c>
      <c r="S50" s="247">
        <f t="shared" ca="1" si="1"/>
        <v>1123405.189315662</v>
      </c>
      <c r="T50" s="233">
        <f t="shared" ca="1" si="3"/>
        <v>1057.8203289224689</v>
      </c>
    </row>
    <row r="51" spans="1:20">
      <c r="A51" s="242">
        <v>11</v>
      </c>
      <c r="B51" s="243" t="s">
        <v>2980</v>
      </c>
      <c r="C51" s="213">
        <v>20180200004</v>
      </c>
      <c r="D51" s="213" t="s">
        <v>514</v>
      </c>
      <c r="E51" s="244">
        <v>0</v>
      </c>
      <c r="F51" s="244">
        <v>1044</v>
      </c>
      <c r="G51" s="244">
        <v>1044</v>
      </c>
      <c r="H51" s="244">
        <v>0</v>
      </c>
      <c r="I51" s="244">
        <f ca="1">VLOOKUP(C51,'[1]4.仕掛品(製品課)'!A:AF,32,FALSE)</f>
        <v>1970.6893590015197</v>
      </c>
      <c r="J51" s="245">
        <f t="shared" ca="1" si="4"/>
        <v>2057399.6907975867</v>
      </c>
      <c r="K51" s="245">
        <f t="shared" ca="1" si="2"/>
        <v>0</v>
      </c>
      <c r="L51" s="243">
        <v>11</v>
      </c>
      <c r="M51" s="243" t="s">
        <v>2980</v>
      </c>
      <c r="N51" s="213">
        <v>20170400035</v>
      </c>
      <c r="O51" s="213" t="s">
        <v>275</v>
      </c>
      <c r="P51" s="246">
        <v>1515</v>
      </c>
      <c r="Q51" s="233">
        <v>193</v>
      </c>
      <c r="R51" s="245">
        <f t="shared" si="0"/>
        <v>292395</v>
      </c>
      <c r="S51" s="247">
        <f t="shared" ca="1" si="1"/>
        <v>413504.51213273441</v>
      </c>
      <c r="T51" s="233">
        <f t="shared" ca="1" si="3"/>
        <v>272.94027203480817</v>
      </c>
    </row>
    <row r="52" spans="1:20">
      <c r="A52" s="242">
        <v>11</v>
      </c>
      <c r="B52" s="243" t="s">
        <v>2980</v>
      </c>
      <c r="C52" s="213">
        <v>20180500057</v>
      </c>
      <c r="D52" s="213" t="s">
        <v>516</v>
      </c>
      <c r="E52" s="244">
        <v>522</v>
      </c>
      <c r="F52" s="244">
        <v>522</v>
      </c>
      <c r="G52" s="244">
        <v>1044</v>
      </c>
      <c r="H52" s="244">
        <v>0</v>
      </c>
      <c r="I52" s="244">
        <f ca="1">VLOOKUP(C52,'[1]4.仕掛品(製品課)'!A:AF,32,FALSE)</f>
        <v>1233.3572421268868</v>
      </c>
      <c r="J52" s="245">
        <f t="shared" ca="1" si="4"/>
        <v>1287624.9607804699</v>
      </c>
      <c r="K52" s="245">
        <f t="shared" ca="1" si="2"/>
        <v>0</v>
      </c>
      <c r="L52" s="243">
        <v>11</v>
      </c>
      <c r="M52" s="243" t="s">
        <v>2980</v>
      </c>
      <c r="N52" s="213">
        <v>20200200002</v>
      </c>
      <c r="O52" s="213" t="s">
        <v>689</v>
      </c>
      <c r="P52" s="246">
        <v>3894</v>
      </c>
      <c r="Q52" s="233">
        <v>463.07909604519773</v>
      </c>
      <c r="R52" s="245">
        <f t="shared" si="0"/>
        <v>1803230</v>
      </c>
      <c r="S52" s="247">
        <f t="shared" ca="1" si="1"/>
        <v>2550124.8017685344</v>
      </c>
      <c r="T52" s="233">
        <f t="shared" ca="1" si="3"/>
        <v>654.88567071611055</v>
      </c>
    </row>
    <row r="53" spans="1:20">
      <c r="A53" s="242">
        <v>11</v>
      </c>
      <c r="B53" s="243" t="s">
        <v>2980</v>
      </c>
      <c r="C53" s="213">
        <v>20230700046</v>
      </c>
      <c r="D53" s="213" t="s">
        <v>522</v>
      </c>
      <c r="E53" s="244">
        <v>0</v>
      </c>
      <c r="F53" s="244">
        <v>0</v>
      </c>
      <c r="G53" s="244">
        <v>0</v>
      </c>
      <c r="H53" s="244">
        <v>0</v>
      </c>
      <c r="I53" s="244">
        <f ca="1">VLOOKUP(C53,'[1]4.仕掛品(製品課)'!A:AF,32,FALSE)</f>
        <v>0</v>
      </c>
      <c r="J53" s="245">
        <f t="shared" ca="1" si="4"/>
        <v>0</v>
      </c>
      <c r="K53" s="245">
        <f t="shared" ca="1" si="2"/>
        <v>0</v>
      </c>
      <c r="L53" s="243">
        <v>11</v>
      </c>
      <c r="M53" s="243" t="s">
        <v>2980</v>
      </c>
      <c r="N53" s="213">
        <v>20200200004</v>
      </c>
      <c r="O53" s="213" t="s">
        <v>690</v>
      </c>
      <c r="P53" s="246">
        <v>506</v>
      </c>
      <c r="Q53" s="233">
        <v>146</v>
      </c>
      <c r="R53" s="245">
        <f t="shared" si="0"/>
        <v>73876</v>
      </c>
      <c r="S53" s="247">
        <f t="shared" ca="1" si="1"/>
        <v>104475.31366240149</v>
      </c>
      <c r="T53" s="233">
        <f t="shared" ca="1" si="3"/>
        <v>206.47295190197923</v>
      </c>
    </row>
    <row r="54" spans="1:20">
      <c r="A54" s="242">
        <v>11</v>
      </c>
      <c r="B54" s="243" t="s">
        <v>2980</v>
      </c>
      <c r="C54" s="213">
        <v>20231100020</v>
      </c>
      <c r="D54" s="213" t="s">
        <v>524</v>
      </c>
      <c r="E54" s="244">
        <v>0</v>
      </c>
      <c r="F54" s="244">
        <v>0</v>
      </c>
      <c r="G54" s="244">
        <v>0</v>
      </c>
      <c r="H54" s="244">
        <v>0</v>
      </c>
      <c r="I54" s="244">
        <f ca="1">VLOOKUP(C54,'[1]4.仕掛品(製品課)'!A:AF,32,FALSE)</f>
        <v>0</v>
      </c>
      <c r="J54" s="245">
        <f t="shared" ca="1" si="4"/>
        <v>0</v>
      </c>
      <c r="K54" s="245">
        <f t="shared" ca="1" si="2"/>
        <v>0</v>
      </c>
      <c r="L54" s="243">
        <v>11</v>
      </c>
      <c r="M54" s="243" t="s">
        <v>2980</v>
      </c>
      <c r="N54" s="213">
        <v>20230600089</v>
      </c>
      <c r="O54" s="213" t="s">
        <v>486</v>
      </c>
      <c r="P54" s="246">
        <v>405086</v>
      </c>
      <c r="Q54" s="233">
        <v>10.199997037666076</v>
      </c>
      <c r="R54" s="245">
        <f t="shared" si="0"/>
        <v>4131876</v>
      </c>
      <c r="S54" s="247">
        <f t="shared" ca="1" si="1"/>
        <v>5843292.0178968655</v>
      </c>
      <c r="T54" s="233">
        <f t="shared" ca="1" si="3"/>
        <v>14.424818477796975</v>
      </c>
    </row>
    <row r="55" spans="1:20">
      <c r="A55" s="242">
        <v>11</v>
      </c>
      <c r="B55" s="243" t="s">
        <v>2980</v>
      </c>
      <c r="C55" s="213">
        <v>20240100001</v>
      </c>
      <c r="D55" s="213" t="s">
        <v>526</v>
      </c>
      <c r="E55" s="244">
        <v>0</v>
      </c>
      <c r="F55" s="244">
        <v>522</v>
      </c>
      <c r="G55" s="244">
        <v>522</v>
      </c>
      <c r="H55" s="244">
        <v>0</v>
      </c>
      <c r="I55" s="244">
        <f ca="1">VLOOKUP(C55,'[1]4.仕掛品(製品課)'!A:AF,32,FALSE)</f>
        <v>2964.5121751516876</v>
      </c>
      <c r="J55" s="245">
        <f t="shared" ca="1" si="4"/>
        <v>1547475.3554291809</v>
      </c>
      <c r="K55" s="245">
        <f t="shared" ca="1" si="2"/>
        <v>0</v>
      </c>
      <c r="L55" s="243">
        <v>11</v>
      </c>
      <c r="M55" s="243" t="s">
        <v>2980</v>
      </c>
      <c r="N55" s="213">
        <v>20220900038</v>
      </c>
      <c r="O55" s="213" t="s">
        <v>2983</v>
      </c>
      <c r="P55" s="246">
        <v>1713808</v>
      </c>
      <c r="Q55" s="233">
        <v>11.680230224155798</v>
      </c>
      <c r="R55" s="245">
        <f t="shared" si="0"/>
        <v>20017672</v>
      </c>
      <c r="S55" s="247">
        <f t="shared" ca="1" si="1"/>
        <v>28308957.726339702</v>
      </c>
      <c r="T55" s="233">
        <f t="shared" ca="1" si="3"/>
        <v>16.518161734768249</v>
      </c>
    </row>
    <row r="56" spans="1:20">
      <c r="A56" s="242">
        <v>11</v>
      </c>
      <c r="B56" s="257" t="s">
        <v>2984</v>
      </c>
      <c r="C56" s="213">
        <v>20100900003</v>
      </c>
      <c r="D56" s="213" t="s">
        <v>568</v>
      </c>
      <c r="E56" s="244">
        <v>7.1520000000000001</v>
      </c>
      <c r="F56" s="244">
        <v>1310</v>
      </c>
      <c r="G56" s="244">
        <v>1094.0520000000001</v>
      </c>
      <c r="H56" s="244">
        <v>223.1</v>
      </c>
      <c r="I56" s="244">
        <f ca="1">VLOOKUP(C56,'[1]4.仕掛品(製品課)'!A:AF,32,FALSE)</f>
        <v>3418.3874066592371</v>
      </c>
      <c r="J56" s="245">
        <f t="shared" ca="1" si="4"/>
        <v>3739893.5790303522</v>
      </c>
      <c r="K56" s="245">
        <f t="shared" ca="1" si="2"/>
        <v>762642.23042567575</v>
      </c>
      <c r="L56" s="243">
        <v>11</v>
      </c>
      <c r="M56" s="243" t="s">
        <v>2980</v>
      </c>
      <c r="N56" s="213">
        <v>20240200039</v>
      </c>
      <c r="O56" s="213" t="s">
        <v>2985</v>
      </c>
      <c r="P56" s="246">
        <v>36500</v>
      </c>
      <c r="Q56" s="233">
        <v>13.1</v>
      </c>
      <c r="R56" s="245">
        <f t="shared" si="0"/>
        <v>478150</v>
      </c>
      <c r="S56" s="247">
        <f t="shared" ca="1" si="1"/>
        <v>676198.91747898201</v>
      </c>
      <c r="T56" s="233">
        <f t="shared" ca="1" si="3"/>
        <v>18.525997739150192</v>
      </c>
    </row>
    <row r="57" spans="1:20">
      <c r="A57" s="242">
        <v>11</v>
      </c>
      <c r="B57" s="257" t="s">
        <v>2984</v>
      </c>
      <c r="C57" s="213">
        <v>20181100080</v>
      </c>
      <c r="D57" s="213" t="s">
        <v>2986</v>
      </c>
      <c r="E57" s="244">
        <v>0</v>
      </c>
      <c r="F57" s="244">
        <v>0</v>
      </c>
      <c r="G57" s="244">
        <v>0</v>
      </c>
      <c r="H57" s="244">
        <v>0</v>
      </c>
      <c r="I57" s="244">
        <f>VLOOKUP(C57,'[1]4.仕掛品(製品課)'!A:AF,32,FALSE)</f>
        <v>0</v>
      </c>
      <c r="J57" s="245">
        <f t="shared" si="4"/>
        <v>0</v>
      </c>
      <c r="K57" s="245">
        <f t="shared" si="2"/>
        <v>0</v>
      </c>
      <c r="L57" s="243">
        <v>11</v>
      </c>
      <c r="M57" s="243" t="s">
        <v>2980</v>
      </c>
      <c r="N57" s="213"/>
      <c r="O57" s="213"/>
      <c r="P57" s="246"/>
      <c r="Q57" s="233"/>
      <c r="R57" s="245"/>
      <c r="S57" s="247"/>
      <c r="T57" s="233" t="e">
        <f t="shared" si="3"/>
        <v>#DIV/0!</v>
      </c>
    </row>
    <row r="58" spans="1:20">
      <c r="A58" s="242"/>
      <c r="B58" s="243"/>
      <c r="C58" s="257">
        <v>20231000001</v>
      </c>
      <c r="D58" s="257" t="s">
        <v>2987</v>
      </c>
      <c r="E58" s="261">
        <v>0</v>
      </c>
      <c r="F58" s="261">
        <v>2840</v>
      </c>
      <c r="G58" s="261">
        <v>2840</v>
      </c>
      <c r="H58" s="261">
        <v>0</v>
      </c>
      <c r="I58" s="244"/>
      <c r="J58" s="245"/>
      <c r="K58" s="245"/>
      <c r="L58" s="243">
        <v>11</v>
      </c>
      <c r="M58" s="243" t="s">
        <v>2980</v>
      </c>
      <c r="N58" s="213"/>
      <c r="O58" s="213"/>
      <c r="P58" s="246"/>
      <c r="Q58" s="233"/>
      <c r="R58" s="245"/>
      <c r="S58" s="247"/>
      <c r="T58" s="233" t="e">
        <f t="shared" si="3"/>
        <v>#DIV/0!</v>
      </c>
    </row>
    <row r="59" spans="1:20">
      <c r="A59" s="242"/>
      <c r="B59" s="243"/>
      <c r="C59" s="257">
        <v>20231000002</v>
      </c>
      <c r="D59" s="257" t="s">
        <v>2988</v>
      </c>
      <c r="E59" s="261">
        <v>0</v>
      </c>
      <c r="F59" s="261">
        <v>1190</v>
      </c>
      <c r="G59" s="261">
        <v>1190</v>
      </c>
      <c r="H59" s="261">
        <v>0</v>
      </c>
      <c r="I59" s="244"/>
      <c r="J59" s="245"/>
      <c r="K59" s="245"/>
      <c r="L59" s="243"/>
      <c r="M59" s="243"/>
      <c r="N59" s="213"/>
      <c r="O59" s="213"/>
      <c r="P59" s="246"/>
      <c r="Q59" s="233" t="s">
        <v>882</v>
      </c>
      <c r="R59" s="245"/>
      <c r="S59" s="247"/>
      <c r="T59" s="233"/>
    </row>
    <row r="60" spans="1:20" ht="13.5" thickBot="1">
      <c r="A60" s="248"/>
      <c r="B60" s="249"/>
      <c r="C60" s="250"/>
      <c r="D60" s="250"/>
      <c r="E60" s="251"/>
      <c r="F60" s="251"/>
      <c r="G60" s="251"/>
      <c r="H60" s="251"/>
      <c r="I60" s="251"/>
      <c r="J60" s="252"/>
      <c r="K60" s="252">
        <f t="shared" si="2"/>
        <v>0</v>
      </c>
      <c r="L60" s="249"/>
      <c r="M60" s="249"/>
      <c r="N60" s="250"/>
      <c r="O60" s="250"/>
      <c r="P60" s="253"/>
      <c r="Q60" s="254" t="s">
        <v>882</v>
      </c>
      <c r="R60" s="252"/>
      <c r="S60" s="255"/>
      <c r="T60" s="233" t="e">
        <f t="shared" si="3"/>
        <v>#DIV/0!</v>
      </c>
    </row>
    <row r="61" spans="1:20" ht="13.5" thickBot="1">
      <c r="A61" s="225">
        <v>12</v>
      </c>
      <c r="B61" s="226" t="s">
        <v>2989</v>
      </c>
      <c r="C61" s="227"/>
      <c r="D61" s="227"/>
      <c r="E61" s="228"/>
      <c r="F61" s="228"/>
      <c r="G61" s="228"/>
      <c r="H61" s="228"/>
      <c r="I61" s="228"/>
      <c r="J61" s="229"/>
      <c r="K61" s="229">
        <f t="shared" si="2"/>
        <v>0</v>
      </c>
      <c r="L61" s="226">
        <v>12</v>
      </c>
      <c r="M61" s="226" t="s">
        <v>2989</v>
      </c>
      <c r="N61" s="227"/>
      <c r="O61" s="227"/>
      <c r="P61" s="230">
        <v>0</v>
      </c>
      <c r="Q61" s="231">
        <v>0</v>
      </c>
      <c r="R61" s="229">
        <f>P61*Q61</f>
        <v>0</v>
      </c>
      <c r="S61" s="232" t="e">
        <f t="shared" ref="S61:S90" si="5">SUMIF($A:$A,L61,$J:$J)*R61/SUMIF($L:$L,L61,$R:$R)</f>
        <v>#DIV/0!</v>
      </c>
      <c r="T61" s="233" t="e">
        <f t="shared" si="3"/>
        <v>#DIV/0!</v>
      </c>
    </row>
    <row r="62" spans="1:20" ht="13.5" thickBot="1">
      <c r="A62" s="225">
        <v>13</v>
      </c>
      <c r="B62" s="226" t="s">
        <v>2990</v>
      </c>
      <c r="C62" s="227">
        <v>20110800692</v>
      </c>
      <c r="D62" s="227" t="s">
        <v>512</v>
      </c>
      <c r="E62" s="228">
        <v>0</v>
      </c>
      <c r="F62" s="228">
        <v>400</v>
      </c>
      <c r="G62" s="228">
        <v>400</v>
      </c>
      <c r="H62" s="228">
        <v>0</v>
      </c>
      <c r="I62" s="228">
        <f ca="1">VLOOKUP(C62,'[1]4.仕掛品(製品課)'!A:AF,32,FALSE)</f>
        <v>1185.057535532681</v>
      </c>
      <c r="J62" s="229">
        <f ca="1">G62*I62</f>
        <v>474023.01421307237</v>
      </c>
      <c r="K62" s="229">
        <f t="shared" ca="1" si="2"/>
        <v>0</v>
      </c>
      <c r="L62" s="226">
        <v>13</v>
      </c>
      <c r="M62" s="226" t="s">
        <v>2990</v>
      </c>
      <c r="N62" s="227">
        <v>20110800694</v>
      </c>
      <c r="O62" s="227" t="s">
        <v>577</v>
      </c>
      <c r="P62" s="230">
        <v>503</v>
      </c>
      <c r="Q62" s="231">
        <v>3850</v>
      </c>
      <c r="R62" s="229">
        <f>P62*Q62</f>
        <v>1936550</v>
      </c>
      <c r="S62" s="232">
        <f t="shared" ca="1" si="5"/>
        <v>2410573.0142130721</v>
      </c>
      <c r="T62" s="233">
        <f t="shared" ca="1" si="3"/>
        <v>4792.391678356008</v>
      </c>
    </row>
    <row r="63" spans="1:20" ht="13.5" thickBot="1">
      <c r="A63" s="225">
        <v>14</v>
      </c>
      <c r="B63" s="226" t="s">
        <v>2991</v>
      </c>
      <c r="C63" s="227">
        <v>20110800694</v>
      </c>
      <c r="D63" s="227" t="s">
        <v>577</v>
      </c>
      <c r="E63" s="228">
        <v>3.3050000000000002</v>
      </c>
      <c r="F63" s="228">
        <v>0</v>
      </c>
      <c r="G63" s="228">
        <v>3.3050000000000002</v>
      </c>
      <c r="H63" s="228">
        <v>0</v>
      </c>
      <c r="I63" s="228">
        <f ca="1">VLOOKUP(C63,'[1]4.仕掛品(製品課)'!A:AF,32,FALSE)</f>
        <v>4792.391678356008</v>
      </c>
      <c r="J63" s="229">
        <f ca="1">G63*I63</f>
        <v>15838.854496966607</v>
      </c>
      <c r="K63" s="229">
        <f t="shared" ca="1" si="2"/>
        <v>0</v>
      </c>
      <c r="L63" s="226">
        <v>14</v>
      </c>
      <c r="M63" s="226" t="s">
        <v>2991</v>
      </c>
      <c r="N63" s="227">
        <v>20180200045</v>
      </c>
      <c r="O63" s="227" t="s">
        <v>662</v>
      </c>
      <c r="P63" s="230">
        <v>12540</v>
      </c>
      <c r="Q63" s="231">
        <v>347.98006379585325</v>
      </c>
      <c r="R63" s="229">
        <f>P63*Q63</f>
        <v>4363670</v>
      </c>
      <c r="S63" s="232">
        <f t="shared" ca="1" si="5"/>
        <v>4378614.854496967</v>
      </c>
      <c r="T63" s="233">
        <f t="shared" ca="1" si="3"/>
        <v>349.17183847663216</v>
      </c>
    </row>
    <row r="64" spans="1:20" ht="13.5" thickBot="1">
      <c r="A64" s="225">
        <v>15</v>
      </c>
      <c r="B64" s="226" t="s">
        <v>2992</v>
      </c>
      <c r="C64" s="227"/>
      <c r="D64" s="227"/>
      <c r="E64" s="228"/>
      <c r="F64" s="228"/>
      <c r="G64" s="228"/>
      <c r="H64" s="228"/>
      <c r="I64" s="228"/>
      <c r="J64" s="229"/>
      <c r="K64" s="229">
        <f t="shared" si="2"/>
        <v>0</v>
      </c>
      <c r="L64" s="226">
        <v>15</v>
      </c>
      <c r="M64" s="226" t="s">
        <v>2992</v>
      </c>
      <c r="N64" s="227"/>
      <c r="O64" s="227"/>
      <c r="P64" s="230">
        <v>0</v>
      </c>
      <c r="Q64" s="231">
        <v>0</v>
      </c>
      <c r="R64" s="229">
        <f t="shared" ref="R64:R70" si="6">P64*Q64</f>
        <v>0</v>
      </c>
      <c r="S64" s="232" t="e">
        <f t="shared" si="5"/>
        <v>#DIV/0!</v>
      </c>
      <c r="T64" s="233" t="e">
        <f t="shared" si="3"/>
        <v>#DIV/0!</v>
      </c>
    </row>
    <row r="65" spans="1:20" ht="13.5" thickBot="1">
      <c r="A65" s="225">
        <v>16</v>
      </c>
      <c r="B65" s="226" t="s">
        <v>2993</v>
      </c>
      <c r="C65" s="227"/>
      <c r="D65" s="227"/>
      <c r="E65" s="228"/>
      <c r="F65" s="228"/>
      <c r="G65" s="228"/>
      <c r="H65" s="228"/>
      <c r="I65" s="228"/>
      <c r="J65" s="229"/>
      <c r="K65" s="229">
        <f t="shared" si="2"/>
        <v>0</v>
      </c>
      <c r="L65" s="226">
        <v>16</v>
      </c>
      <c r="M65" s="226" t="s">
        <v>2993</v>
      </c>
      <c r="N65" s="227"/>
      <c r="O65" s="227"/>
      <c r="P65" s="230">
        <v>0</v>
      </c>
      <c r="Q65" s="231">
        <v>0</v>
      </c>
      <c r="R65" s="229">
        <f t="shared" si="6"/>
        <v>0</v>
      </c>
      <c r="S65" s="232" t="e">
        <f t="shared" si="5"/>
        <v>#DIV/0!</v>
      </c>
      <c r="T65" s="233" t="e">
        <f t="shared" si="3"/>
        <v>#DIV/0!</v>
      </c>
    </row>
    <row r="66" spans="1:20" ht="13.5" thickBot="1">
      <c r="A66" s="225">
        <v>17</v>
      </c>
      <c r="B66" s="226" t="s">
        <v>2994</v>
      </c>
      <c r="C66" s="227"/>
      <c r="D66" s="227"/>
      <c r="E66" s="228"/>
      <c r="F66" s="228"/>
      <c r="G66" s="228"/>
      <c r="H66" s="228"/>
      <c r="I66" s="228"/>
      <c r="J66" s="229"/>
      <c r="K66" s="229">
        <f t="shared" si="2"/>
        <v>0</v>
      </c>
      <c r="L66" s="226">
        <v>17</v>
      </c>
      <c r="M66" s="226" t="s">
        <v>2994</v>
      </c>
      <c r="N66" s="227"/>
      <c r="O66" s="227"/>
      <c r="P66" s="230">
        <v>0</v>
      </c>
      <c r="Q66" s="231">
        <v>0</v>
      </c>
      <c r="R66" s="229">
        <f t="shared" si="6"/>
        <v>0</v>
      </c>
      <c r="S66" s="232" t="e">
        <f t="shared" si="5"/>
        <v>#DIV/0!</v>
      </c>
      <c r="T66" s="233" t="e">
        <f t="shared" si="3"/>
        <v>#DIV/0!</v>
      </c>
    </row>
    <row r="67" spans="1:20" ht="13.5" thickBot="1">
      <c r="A67" s="225">
        <v>18</v>
      </c>
      <c r="B67" s="226" t="s">
        <v>2995</v>
      </c>
      <c r="C67" s="227">
        <v>20110800287</v>
      </c>
      <c r="D67" s="227" t="s">
        <v>290</v>
      </c>
      <c r="E67" s="228">
        <v>0</v>
      </c>
      <c r="F67" s="228">
        <v>0</v>
      </c>
      <c r="G67" s="228">
        <v>0</v>
      </c>
      <c r="H67" s="228">
        <v>0</v>
      </c>
      <c r="I67" s="228">
        <f ca="1">VLOOKUP(C67,'[1]4.仕掛品(製品課)'!A:AF,32,FALSE)</f>
        <v>0</v>
      </c>
      <c r="J67" s="229">
        <f ca="1">G67*I67</f>
        <v>0</v>
      </c>
      <c r="K67" s="229">
        <f t="shared" ca="1" si="2"/>
        <v>0</v>
      </c>
      <c r="L67" s="226">
        <v>18</v>
      </c>
      <c r="M67" s="226" t="s">
        <v>2995</v>
      </c>
      <c r="N67" s="227">
        <v>20171200074</v>
      </c>
      <c r="O67" s="227" t="s">
        <v>575</v>
      </c>
      <c r="P67" s="230">
        <v>0</v>
      </c>
      <c r="Q67" s="231">
        <v>0</v>
      </c>
      <c r="R67" s="229">
        <f t="shared" si="6"/>
        <v>0</v>
      </c>
      <c r="S67" s="232" t="e">
        <f t="shared" ca="1" si="5"/>
        <v>#DIV/0!</v>
      </c>
      <c r="T67" s="233" t="e">
        <f t="shared" ca="1" si="3"/>
        <v>#DIV/0!</v>
      </c>
    </row>
    <row r="68" spans="1:20" ht="13.5" thickBot="1">
      <c r="A68" s="225">
        <v>19</v>
      </c>
      <c r="B68" s="226" t="s">
        <v>2996</v>
      </c>
      <c r="C68" s="227"/>
      <c r="D68" s="227"/>
      <c r="E68" s="228"/>
      <c r="F68" s="228"/>
      <c r="G68" s="228"/>
      <c r="H68" s="228"/>
      <c r="I68" s="228"/>
      <c r="J68" s="229"/>
      <c r="K68" s="229">
        <f t="shared" si="2"/>
        <v>0</v>
      </c>
      <c r="L68" s="226">
        <v>19</v>
      </c>
      <c r="M68" s="226" t="s">
        <v>2996</v>
      </c>
      <c r="N68" s="227"/>
      <c r="O68" s="227"/>
      <c r="P68" s="230">
        <v>0</v>
      </c>
      <c r="Q68" s="231">
        <v>0</v>
      </c>
      <c r="R68" s="229">
        <f t="shared" si="6"/>
        <v>0</v>
      </c>
      <c r="S68" s="232" t="e">
        <f t="shared" si="5"/>
        <v>#DIV/0!</v>
      </c>
      <c r="T68" s="233" t="e">
        <f t="shared" si="3"/>
        <v>#DIV/0!</v>
      </c>
    </row>
    <row r="69" spans="1:20" ht="13.5" thickBot="1">
      <c r="A69" s="225">
        <v>20</v>
      </c>
      <c r="B69" s="226" t="s">
        <v>2997</v>
      </c>
      <c r="C69" s="227"/>
      <c r="D69" s="227"/>
      <c r="E69" s="228"/>
      <c r="F69" s="228"/>
      <c r="G69" s="228"/>
      <c r="H69" s="228"/>
      <c r="I69" s="228"/>
      <c r="J69" s="229"/>
      <c r="K69" s="229">
        <f t="shared" si="2"/>
        <v>0</v>
      </c>
      <c r="L69" s="226">
        <v>20</v>
      </c>
      <c r="M69" s="226" t="s">
        <v>2997</v>
      </c>
      <c r="N69" s="227"/>
      <c r="O69" s="227"/>
      <c r="P69" s="230">
        <v>0</v>
      </c>
      <c r="Q69" s="231">
        <v>0</v>
      </c>
      <c r="R69" s="229">
        <f t="shared" si="6"/>
        <v>0</v>
      </c>
      <c r="S69" s="232" t="e">
        <f t="shared" si="5"/>
        <v>#DIV/0!</v>
      </c>
      <c r="T69" s="233" t="e">
        <f t="shared" si="3"/>
        <v>#DIV/0!</v>
      </c>
    </row>
    <row r="70" spans="1:20" ht="13.5" thickBot="1">
      <c r="A70" s="225">
        <v>21</v>
      </c>
      <c r="B70" s="226" t="s">
        <v>2998</v>
      </c>
      <c r="C70" s="227">
        <v>20100900003</v>
      </c>
      <c r="D70" s="227" t="s">
        <v>568</v>
      </c>
      <c r="E70" s="228">
        <v>0</v>
      </c>
      <c r="F70" s="228">
        <v>0</v>
      </c>
      <c r="G70" s="228">
        <v>0</v>
      </c>
      <c r="H70" s="228">
        <v>0</v>
      </c>
      <c r="I70" s="228">
        <f ca="1">VLOOKUP(C70,'[1]4.仕掛品(製品課)'!A:AF,32,FALSE)</f>
        <v>3418.3874066592371</v>
      </c>
      <c r="J70" s="229">
        <f ca="1">G70*I70</f>
        <v>0</v>
      </c>
      <c r="K70" s="229">
        <f t="shared" ca="1" si="2"/>
        <v>0</v>
      </c>
      <c r="L70" s="226">
        <v>21</v>
      </c>
      <c r="M70" s="226" t="s">
        <v>2998</v>
      </c>
      <c r="N70" s="227"/>
      <c r="O70" s="227"/>
      <c r="P70" s="230">
        <v>0</v>
      </c>
      <c r="Q70" s="231">
        <v>0</v>
      </c>
      <c r="R70" s="229">
        <f t="shared" si="6"/>
        <v>0</v>
      </c>
      <c r="S70" s="232" t="e">
        <f t="shared" ca="1" si="5"/>
        <v>#DIV/0!</v>
      </c>
      <c r="T70" s="233" t="e">
        <f t="shared" ca="1" si="3"/>
        <v>#DIV/0!</v>
      </c>
    </row>
    <row r="71" spans="1:20" ht="13.5" thickBot="1">
      <c r="A71" s="225">
        <v>22</v>
      </c>
      <c r="B71" s="226" t="s">
        <v>2999</v>
      </c>
      <c r="C71" s="227">
        <v>20050300004</v>
      </c>
      <c r="D71" s="227" t="s">
        <v>493</v>
      </c>
      <c r="E71" s="228">
        <v>62</v>
      </c>
      <c r="F71" s="228">
        <v>124</v>
      </c>
      <c r="G71" s="228">
        <v>186</v>
      </c>
      <c r="H71" s="228">
        <v>0</v>
      </c>
      <c r="I71" s="228">
        <f ca="1">VLOOKUP(C71,'[1]4.仕掛品(製品課)'!A:AF,32,FALSE)</f>
        <v>1770.6721058806861</v>
      </c>
      <c r="J71" s="229">
        <f ca="1">G71*I71</f>
        <v>329345.01169380761</v>
      </c>
      <c r="K71" s="229">
        <f t="shared" ca="1" si="2"/>
        <v>0</v>
      </c>
      <c r="L71" s="226">
        <v>22</v>
      </c>
      <c r="M71" s="226" t="s">
        <v>2999</v>
      </c>
      <c r="N71" s="227">
        <v>20170300010</v>
      </c>
      <c r="O71" s="227" t="s">
        <v>647</v>
      </c>
      <c r="P71" s="230">
        <v>30464</v>
      </c>
      <c r="Q71" s="231">
        <v>456.10218618697479</v>
      </c>
      <c r="R71" s="229">
        <f>P71*Q71</f>
        <v>13894697</v>
      </c>
      <c r="S71" s="232">
        <f t="shared" ca="1" si="5"/>
        <v>14714042.011693807</v>
      </c>
      <c r="T71" s="233">
        <f t="shared" ca="1" si="3"/>
        <v>482.99770258973894</v>
      </c>
    </row>
    <row r="72" spans="1:20" ht="13.5" thickBot="1">
      <c r="A72" s="225">
        <v>23</v>
      </c>
      <c r="B72" s="226" t="s">
        <v>3000</v>
      </c>
      <c r="C72" s="227"/>
      <c r="D72" s="227"/>
      <c r="E72" s="228"/>
      <c r="F72" s="228"/>
      <c r="G72" s="228"/>
      <c r="H72" s="228"/>
      <c r="I72" s="228"/>
      <c r="J72" s="229"/>
      <c r="K72" s="229">
        <f t="shared" si="2"/>
        <v>0</v>
      </c>
      <c r="L72" s="226">
        <v>23</v>
      </c>
      <c r="M72" s="226" t="s">
        <v>3000</v>
      </c>
      <c r="N72" s="227"/>
      <c r="O72" s="227"/>
      <c r="P72" s="230">
        <v>0</v>
      </c>
      <c r="Q72" s="231">
        <v>0</v>
      </c>
      <c r="R72" s="229">
        <f>P72*Q72</f>
        <v>0</v>
      </c>
      <c r="S72" s="232" t="e">
        <f t="shared" si="5"/>
        <v>#DIV/0!</v>
      </c>
      <c r="T72" s="233" t="e">
        <f t="shared" si="3"/>
        <v>#DIV/0!</v>
      </c>
    </row>
    <row r="73" spans="1:20">
      <c r="A73" s="234">
        <v>24</v>
      </c>
      <c r="B73" s="235" t="s">
        <v>3001</v>
      </c>
      <c r="C73" s="236">
        <v>20110800692</v>
      </c>
      <c r="D73" s="236" t="s">
        <v>512</v>
      </c>
      <c r="E73" s="237">
        <v>0</v>
      </c>
      <c r="F73" s="237">
        <v>560</v>
      </c>
      <c r="G73" s="237">
        <v>560</v>
      </c>
      <c r="H73" s="237">
        <v>0</v>
      </c>
      <c r="I73" s="237">
        <f ca="1">VLOOKUP(C73,'[1]4.仕掛品(製品課)'!A:AF,32,FALSE)</f>
        <v>1185.057535532681</v>
      </c>
      <c r="J73" s="238">
        <f ca="1">G73*I73</f>
        <v>663632.21989830129</v>
      </c>
      <c r="K73" s="238">
        <f t="shared" ca="1" si="2"/>
        <v>0</v>
      </c>
      <c r="L73" s="235">
        <v>24</v>
      </c>
      <c r="M73" s="235" t="s">
        <v>3001</v>
      </c>
      <c r="N73" s="236">
        <v>20100900003</v>
      </c>
      <c r="O73" s="236" t="s">
        <v>568</v>
      </c>
      <c r="P73" s="239">
        <v>1126</v>
      </c>
      <c r="Q73" s="240">
        <v>2829.0159857904086</v>
      </c>
      <c r="R73" s="238">
        <f>P73*Q73</f>
        <v>3185472</v>
      </c>
      <c r="S73" s="241">
        <f t="shared" ca="1" si="5"/>
        <v>3849104.2198983012</v>
      </c>
      <c r="T73" s="233">
        <f t="shared" ca="1" si="3"/>
        <v>3418.3874066592371</v>
      </c>
    </row>
    <row r="74" spans="1:20" ht="13.5" thickBot="1">
      <c r="A74" s="248"/>
      <c r="B74" s="249"/>
      <c r="C74" s="250"/>
      <c r="D74" s="250"/>
      <c r="E74" s="251"/>
      <c r="F74" s="251"/>
      <c r="G74" s="251"/>
      <c r="H74" s="251"/>
      <c r="I74" s="251"/>
      <c r="J74" s="252"/>
      <c r="K74" s="252">
        <f t="shared" si="2"/>
        <v>0</v>
      </c>
      <c r="L74" s="249">
        <v>24</v>
      </c>
      <c r="M74" s="249" t="s">
        <v>3001</v>
      </c>
      <c r="N74" s="250">
        <v>20090900006</v>
      </c>
      <c r="O74" s="250" t="s">
        <v>555</v>
      </c>
      <c r="P74" s="253">
        <v>0</v>
      </c>
      <c r="Q74" s="254">
        <v>0</v>
      </c>
      <c r="R74" s="252">
        <f>P74*Q74</f>
        <v>0</v>
      </c>
      <c r="S74" s="255">
        <f t="shared" ca="1" si="5"/>
        <v>0</v>
      </c>
      <c r="T74" s="233" t="e">
        <f t="shared" ca="1" si="3"/>
        <v>#DIV/0!</v>
      </c>
    </row>
    <row r="75" spans="1:20" ht="13.5" thickBot="1">
      <c r="A75" s="225">
        <v>25</v>
      </c>
      <c r="B75" s="226" t="s">
        <v>3002</v>
      </c>
      <c r="C75" s="227"/>
      <c r="D75" s="227"/>
      <c r="E75" s="228"/>
      <c r="F75" s="228"/>
      <c r="G75" s="228"/>
      <c r="H75" s="228"/>
      <c r="I75" s="228"/>
      <c r="J75" s="229"/>
      <c r="K75" s="229">
        <f t="shared" si="2"/>
        <v>0</v>
      </c>
      <c r="L75" s="226">
        <v>25</v>
      </c>
      <c r="M75" s="226" t="s">
        <v>3002</v>
      </c>
      <c r="N75" s="227"/>
      <c r="O75" s="227"/>
      <c r="P75" s="230">
        <v>0</v>
      </c>
      <c r="Q75" s="231">
        <v>0</v>
      </c>
      <c r="R75" s="229">
        <f t="shared" ref="R75:R90" si="7">P75*Q75</f>
        <v>0</v>
      </c>
      <c r="S75" s="232" t="e">
        <f t="shared" si="5"/>
        <v>#DIV/0!</v>
      </c>
      <c r="T75" s="233" t="e">
        <f t="shared" si="3"/>
        <v>#DIV/0!</v>
      </c>
    </row>
    <row r="76" spans="1:20" ht="13.5" thickBot="1">
      <c r="A76" s="225">
        <v>26</v>
      </c>
      <c r="B76" s="226" t="s">
        <v>3003</v>
      </c>
      <c r="C76" s="227"/>
      <c r="D76" s="227"/>
      <c r="E76" s="228"/>
      <c r="F76" s="228"/>
      <c r="G76" s="228"/>
      <c r="H76" s="228"/>
      <c r="I76" s="228"/>
      <c r="J76" s="229"/>
      <c r="K76" s="229">
        <f t="shared" si="2"/>
        <v>0</v>
      </c>
      <c r="L76" s="226">
        <v>26</v>
      </c>
      <c r="M76" s="226" t="s">
        <v>3003</v>
      </c>
      <c r="N76" s="227"/>
      <c r="O76" s="227"/>
      <c r="P76" s="230">
        <v>0</v>
      </c>
      <c r="Q76" s="231">
        <v>0</v>
      </c>
      <c r="R76" s="229">
        <f t="shared" si="7"/>
        <v>0</v>
      </c>
      <c r="S76" s="232" t="e">
        <f t="shared" si="5"/>
        <v>#DIV/0!</v>
      </c>
      <c r="T76" s="233" t="e">
        <f t="shared" si="3"/>
        <v>#DIV/0!</v>
      </c>
    </row>
    <row r="77" spans="1:20" ht="13.5" thickBot="1">
      <c r="A77" s="225">
        <v>27</v>
      </c>
      <c r="B77" s="226" t="s">
        <v>3004</v>
      </c>
      <c r="C77" s="227"/>
      <c r="D77" s="227"/>
      <c r="E77" s="228"/>
      <c r="F77" s="228"/>
      <c r="G77" s="228"/>
      <c r="H77" s="228"/>
      <c r="I77" s="228"/>
      <c r="J77" s="229"/>
      <c r="K77" s="229">
        <f t="shared" si="2"/>
        <v>0</v>
      </c>
      <c r="L77" s="226">
        <v>27</v>
      </c>
      <c r="M77" s="226" t="s">
        <v>3004</v>
      </c>
      <c r="N77" s="227"/>
      <c r="O77" s="227"/>
      <c r="P77" s="230">
        <v>0</v>
      </c>
      <c r="Q77" s="231">
        <v>0</v>
      </c>
      <c r="R77" s="229">
        <f t="shared" si="7"/>
        <v>0</v>
      </c>
      <c r="S77" s="232" t="e">
        <f t="shared" si="5"/>
        <v>#DIV/0!</v>
      </c>
      <c r="T77" s="233" t="e">
        <f t="shared" si="3"/>
        <v>#DIV/0!</v>
      </c>
    </row>
    <row r="78" spans="1:20" ht="13.5" thickBot="1">
      <c r="A78" s="225">
        <v>28</v>
      </c>
      <c r="B78" s="226" t="s">
        <v>3005</v>
      </c>
      <c r="C78" s="227"/>
      <c r="D78" s="227"/>
      <c r="E78" s="228"/>
      <c r="F78" s="228"/>
      <c r="G78" s="228"/>
      <c r="H78" s="228"/>
      <c r="I78" s="228"/>
      <c r="J78" s="229"/>
      <c r="K78" s="229">
        <f t="shared" ref="K78:K131" si="8">H78*I78</f>
        <v>0</v>
      </c>
      <c r="L78" s="226">
        <v>28</v>
      </c>
      <c r="M78" s="226" t="s">
        <v>3005</v>
      </c>
      <c r="N78" s="227"/>
      <c r="O78" s="227"/>
      <c r="P78" s="230">
        <v>0</v>
      </c>
      <c r="Q78" s="231">
        <v>0</v>
      </c>
      <c r="R78" s="229">
        <f t="shared" si="7"/>
        <v>0</v>
      </c>
      <c r="S78" s="232" t="e">
        <f t="shared" si="5"/>
        <v>#DIV/0!</v>
      </c>
      <c r="T78" s="233" t="e">
        <f t="shared" si="3"/>
        <v>#DIV/0!</v>
      </c>
    </row>
    <row r="79" spans="1:20" ht="13.5" thickBot="1">
      <c r="A79" s="225">
        <v>29</v>
      </c>
      <c r="B79" s="226" t="s">
        <v>3006</v>
      </c>
      <c r="C79" s="227"/>
      <c r="D79" s="227"/>
      <c r="E79" s="228"/>
      <c r="F79" s="228"/>
      <c r="G79" s="228"/>
      <c r="H79" s="228"/>
      <c r="I79" s="228"/>
      <c r="J79" s="229"/>
      <c r="K79" s="229">
        <f t="shared" si="8"/>
        <v>0</v>
      </c>
      <c r="L79" s="226">
        <v>29</v>
      </c>
      <c r="M79" s="226" t="s">
        <v>3006</v>
      </c>
      <c r="N79" s="227"/>
      <c r="O79" s="227"/>
      <c r="P79" s="230">
        <v>0</v>
      </c>
      <c r="Q79" s="231">
        <v>0</v>
      </c>
      <c r="R79" s="229">
        <f t="shared" si="7"/>
        <v>0</v>
      </c>
      <c r="S79" s="232" t="e">
        <f t="shared" si="5"/>
        <v>#DIV/0!</v>
      </c>
      <c r="T79" s="233" t="e">
        <f t="shared" si="3"/>
        <v>#DIV/0!</v>
      </c>
    </row>
    <row r="80" spans="1:20" ht="13.5" thickBot="1">
      <c r="A80" s="234">
        <v>30</v>
      </c>
      <c r="B80" s="235" t="s">
        <v>2984</v>
      </c>
      <c r="C80" s="236"/>
      <c r="D80" s="236"/>
      <c r="E80" s="237"/>
      <c r="F80" s="237"/>
      <c r="G80" s="237"/>
      <c r="H80" s="237"/>
      <c r="I80" s="237"/>
      <c r="J80" s="238"/>
      <c r="K80" s="238">
        <f t="shared" si="8"/>
        <v>0</v>
      </c>
      <c r="L80" s="235">
        <v>30</v>
      </c>
      <c r="M80" s="235" t="s">
        <v>2984</v>
      </c>
      <c r="N80" s="236"/>
      <c r="O80" s="236"/>
      <c r="P80" s="239">
        <v>0</v>
      </c>
      <c r="Q80" s="240">
        <v>0</v>
      </c>
      <c r="R80" s="238">
        <f t="shared" si="7"/>
        <v>0</v>
      </c>
      <c r="S80" s="241" t="e">
        <f t="shared" si="5"/>
        <v>#DIV/0!</v>
      </c>
      <c r="T80" s="233" t="e">
        <f t="shared" si="3"/>
        <v>#DIV/0!</v>
      </c>
    </row>
    <row r="81" spans="1:20" ht="13.5" thickBot="1">
      <c r="A81" s="225">
        <v>31</v>
      </c>
      <c r="B81" s="226" t="s">
        <v>3007</v>
      </c>
      <c r="C81" s="227"/>
      <c r="D81" s="227"/>
      <c r="E81" s="228"/>
      <c r="F81" s="228"/>
      <c r="G81" s="228"/>
      <c r="H81" s="228"/>
      <c r="I81" s="228"/>
      <c r="J81" s="229"/>
      <c r="K81" s="229">
        <f t="shared" si="8"/>
        <v>0</v>
      </c>
      <c r="L81" s="226">
        <v>31</v>
      </c>
      <c r="M81" s="226" t="s">
        <v>3007</v>
      </c>
      <c r="N81" s="227"/>
      <c r="O81" s="227"/>
      <c r="P81" s="230">
        <v>0</v>
      </c>
      <c r="Q81" s="231">
        <v>0</v>
      </c>
      <c r="R81" s="229">
        <f t="shared" si="7"/>
        <v>0</v>
      </c>
      <c r="S81" s="232" t="e">
        <f t="shared" si="5"/>
        <v>#DIV/0!</v>
      </c>
      <c r="T81" s="233" t="e">
        <f t="shared" ref="T81:T90" si="9">S81/P81</f>
        <v>#DIV/0!</v>
      </c>
    </row>
    <row r="82" spans="1:20" ht="13.5" thickBot="1">
      <c r="A82" s="225">
        <v>32</v>
      </c>
      <c r="B82" s="226" t="s">
        <v>3008</v>
      </c>
      <c r="C82" s="227"/>
      <c r="D82" s="227"/>
      <c r="E82" s="228"/>
      <c r="F82" s="228"/>
      <c r="G82" s="228"/>
      <c r="H82" s="228"/>
      <c r="I82" s="228"/>
      <c r="J82" s="229"/>
      <c r="K82" s="229">
        <f t="shared" si="8"/>
        <v>0</v>
      </c>
      <c r="L82" s="226">
        <v>32</v>
      </c>
      <c r="M82" s="226" t="s">
        <v>3008</v>
      </c>
      <c r="N82" s="227"/>
      <c r="O82" s="227"/>
      <c r="P82" s="230">
        <v>0</v>
      </c>
      <c r="Q82" s="231">
        <v>0</v>
      </c>
      <c r="R82" s="229">
        <f t="shared" si="7"/>
        <v>0</v>
      </c>
      <c r="S82" s="232" t="e">
        <f t="shared" si="5"/>
        <v>#DIV/0!</v>
      </c>
      <c r="T82" s="233" t="e">
        <f t="shared" si="9"/>
        <v>#DIV/0!</v>
      </c>
    </row>
    <row r="83" spans="1:20" ht="13.5" thickBot="1">
      <c r="A83" s="225">
        <v>33</v>
      </c>
      <c r="B83" s="226" t="s">
        <v>3009</v>
      </c>
      <c r="C83" s="227"/>
      <c r="D83" s="227"/>
      <c r="E83" s="228"/>
      <c r="F83" s="228"/>
      <c r="G83" s="228"/>
      <c r="H83" s="228"/>
      <c r="I83" s="228"/>
      <c r="J83" s="229"/>
      <c r="K83" s="229">
        <f t="shared" si="8"/>
        <v>0</v>
      </c>
      <c r="L83" s="226">
        <v>33</v>
      </c>
      <c r="M83" s="226" t="s">
        <v>3009</v>
      </c>
      <c r="N83" s="227"/>
      <c r="O83" s="227"/>
      <c r="P83" s="230">
        <v>0</v>
      </c>
      <c r="Q83" s="231">
        <v>0</v>
      </c>
      <c r="R83" s="229">
        <f t="shared" si="7"/>
        <v>0</v>
      </c>
      <c r="S83" s="232" t="e">
        <f t="shared" si="5"/>
        <v>#DIV/0!</v>
      </c>
      <c r="T83" s="233" t="e">
        <f t="shared" si="9"/>
        <v>#DIV/0!</v>
      </c>
    </row>
    <row r="84" spans="1:20" ht="13.5" thickBot="1">
      <c r="A84" s="225">
        <v>34</v>
      </c>
      <c r="B84" s="226" t="s">
        <v>3010</v>
      </c>
      <c r="C84" s="227"/>
      <c r="D84" s="227"/>
      <c r="E84" s="228"/>
      <c r="F84" s="228"/>
      <c r="G84" s="228"/>
      <c r="H84" s="228"/>
      <c r="I84" s="228"/>
      <c r="J84" s="229"/>
      <c r="K84" s="229">
        <f t="shared" si="8"/>
        <v>0</v>
      </c>
      <c r="L84" s="226">
        <v>34</v>
      </c>
      <c r="M84" s="226" t="s">
        <v>3010</v>
      </c>
      <c r="N84" s="227"/>
      <c r="O84" s="227"/>
      <c r="P84" s="230">
        <v>0</v>
      </c>
      <c r="Q84" s="231">
        <v>0</v>
      </c>
      <c r="R84" s="229">
        <f t="shared" si="7"/>
        <v>0</v>
      </c>
      <c r="S84" s="232" t="e">
        <f t="shared" si="5"/>
        <v>#DIV/0!</v>
      </c>
      <c r="T84" s="233" t="e">
        <f t="shared" si="9"/>
        <v>#DIV/0!</v>
      </c>
    </row>
    <row r="85" spans="1:20">
      <c r="A85" s="234">
        <v>35</v>
      </c>
      <c r="B85" s="235" t="s">
        <v>3011</v>
      </c>
      <c r="C85" s="236">
        <v>20220100027</v>
      </c>
      <c r="D85" s="236" t="s">
        <v>423</v>
      </c>
      <c r="E85" s="237">
        <v>12000</v>
      </c>
      <c r="F85" s="237">
        <v>126000</v>
      </c>
      <c r="G85" s="237">
        <v>138000</v>
      </c>
      <c r="H85" s="237">
        <v>0</v>
      </c>
      <c r="I85" s="237">
        <f ca="1">VLOOKUP(C85,'[1]4.仕掛品(製品課)'!A:AF,32,FALSE)</f>
        <v>7.1090161997364127</v>
      </c>
      <c r="J85" s="238">
        <f t="shared" ref="J85:J91" ca="1" si="10">G85*I85</f>
        <v>981044.235563625</v>
      </c>
      <c r="K85" s="238">
        <f t="shared" ca="1" si="8"/>
        <v>0</v>
      </c>
      <c r="L85" s="235">
        <v>35</v>
      </c>
      <c r="M85" s="235" t="s">
        <v>3011</v>
      </c>
      <c r="N85" s="236">
        <v>20220200004</v>
      </c>
      <c r="O85" s="236" t="s">
        <v>708</v>
      </c>
      <c r="P85" s="239">
        <v>137758</v>
      </c>
      <c r="Q85" s="240">
        <v>11.599957897182016</v>
      </c>
      <c r="R85" s="238">
        <f t="shared" si="7"/>
        <v>1597987</v>
      </c>
      <c r="S85" s="241">
        <f t="shared" ca="1" si="5"/>
        <v>2344833.6599532152</v>
      </c>
      <c r="T85" s="233">
        <f t="shared" ca="1" si="9"/>
        <v>17.0213973776711</v>
      </c>
    </row>
    <row r="86" spans="1:20">
      <c r="A86" s="242">
        <v>35</v>
      </c>
      <c r="B86" s="243" t="s">
        <v>3011</v>
      </c>
      <c r="C86" s="213">
        <v>20220100030</v>
      </c>
      <c r="D86" s="213" t="s">
        <v>426</v>
      </c>
      <c r="E86" s="244">
        <v>0</v>
      </c>
      <c r="F86" s="244">
        <v>24000</v>
      </c>
      <c r="G86" s="244">
        <v>24000</v>
      </c>
      <c r="H86" s="244">
        <v>0</v>
      </c>
      <c r="I86" s="244">
        <f ca="1">VLOOKUP(C86,'[1]4.仕掛品(製品課)'!A:AF,32,FALSE)</f>
        <v>12.826348094857526</v>
      </c>
      <c r="J86" s="245">
        <f t="shared" ca="1" si="10"/>
        <v>307832.35427658062</v>
      </c>
      <c r="K86" s="245">
        <f t="shared" ca="1" si="8"/>
        <v>0</v>
      </c>
      <c r="L86" s="243">
        <v>35</v>
      </c>
      <c r="M86" s="243" t="s">
        <v>3011</v>
      </c>
      <c r="N86" s="213">
        <v>20220200006</v>
      </c>
      <c r="O86" s="213" t="s">
        <v>710</v>
      </c>
      <c r="P86" s="246">
        <v>0</v>
      </c>
      <c r="Q86" s="233">
        <v>0</v>
      </c>
      <c r="R86" s="245">
        <f t="shared" si="7"/>
        <v>0</v>
      </c>
      <c r="S86" s="247">
        <f t="shared" ca="1" si="5"/>
        <v>0</v>
      </c>
      <c r="T86" s="233" t="e">
        <f t="shared" ca="1" si="9"/>
        <v>#DIV/0!</v>
      </c>
    </row>
    <row r="87" spans="1:20">
      <c r="A87" s="242">
        <v>35</v>
      </c>
      <c r="B87" s="243" t="s">
        <v>3011</v>
      </c>
      <c r="C87" s="213">
        <v>20220100028</v>
      </c>
      <c r="D87" s="213" t="s">
        <v>424</v>
      </c>
      <c r="E87" s="244">
        <v>0</v>
      </c>
      <c r="F87" s="244">
        <v>110000</v>
      </c>
      <c r="G87" s="244">
        <v>110000</v>
      </c>
      <c r="H87" s="244">
        <v>0</v>
      </c>
      <c r="I87" s="244">
        <f ca="1">VLOOKUP(C87,'[1]4.仕掛品(製品課)'!A:AF,32,FALSE)</f>
        <v>6.954471679247999</v>
      </c>
      <c r="J87" s="245">
        <f t="shared" ca="1" si="10"/>
        <v>764991.88471727993</v>
      </c>
      <c r="K87" s="245">
        <f t="shared" ca="1" si="8"/>
        <v>0</v>
      </c>
      <c r="L87" s="243">
        <v>35</v>
      </c>
      <c r="M87" s="243" t="s">
        <v>3011</v>
      </c>
      <c r="N87" s="213">
        <v>20220200005</v>
      </c>
      <c r="O87" s="213" t="s">
        <v>709</v>
      </c>
      <c r="P87" s="246">
        <v>91865</v>
      </c>
      <c r="Q87" s="233">
        <v>11.599989114461438</v>
      </c>
      <c r="R87" s="245">
        <f t="shared" si="7"/>
        <v>1065633</v>
      </c>
      <c r="S87" s="247">
        <f t="shared" ca="1" si="5"/>
        <v>1563674.878179187</v>
      </c>
      <c r="T87" s="233">
        <f t="shared" ca="1" si="9"/>
        <v>17.02144318488202</v>
      </c>
    </row>
    <row r="88" spans="1:20">
      <c r="A88" s="242">
        <v>35</v>
      </c>
      <c r="B88" s="243" t="s">
        <v>3011</v>
      </c>
      <c r="C88" s="213">
        <v>20220100029</v>
      </c>
      <c r="D88" s="213" t="s">
        <v>425</v>
      </c>
      <c r="E88" s="244">
        <v>0</v>
      </c>
      <c r="F88" s="244">
        <v>0</v>
      </c>
      <c r="G88" s="244">
        <v>0</v>
      </c>
      <c r="H88" s="244">
        <v>0</v>
      </c>
      <c r="I88" s="244">
        <f ca="1">VLOOKUP(C88,'[1]4.仕掛品(製品課)'!A:AF,32,FALSE)</f>
        <v>0</v>
      </c>
      <c r="J88" s="245">
        <f t="shared" ca="1" si="10"/>
        <v>0</v>
      </c>
      <c r="K88" s="245">
        <f t="shared" ca="1" si="8"/>
        <v>0</v>
      </c>
      <c r="L88" s="243">
        <v>35</v>
      </c>
      <c r="M88" s="243" t="s">
        <v>3011</v>
      </c>
      <c r="N88" s="213">
        <v>20220200007</v>
      </c>
      <c r="O88" s="213" t="s">
        <v>711</v>
      </c>
      <c r="P88" s="246">
        <v>11982</v>
      </c>
      <c r="Q88" s="233">
        <v>11.599983308295776</v>
      </c>
      <c r="R88" s="245">
        <f t="shared" si="7"/>
        <v>138991</v>
      </c>
      <c r="S88" s="247">
        <f t="shared" ca="1" si="5"/>
        <v>203950.83015728998</v>
      </c>
      <c r="T88" s="233">
        <f t="shared" ca="1" si="9"/>
        <v>17.021434665105158</v>
      </c>
    </row>
    <row r="89" spans="1:20">
      <c r="A89" s="242">
        <v>35</v>
      </c>
      <c r="B89" s="243" t="s">
        <v>3011</v>
      </c>
      <c r="C89" s="213">
        <v>20220100034</v>
      </c>
      <c r="D89" s="213" t="s">
        <v>427</v>
      </c>
      <c r="E89" s="244">
        <v>0</v>
      </c>
      <c r="F89" s="244">
        <v>0</v>
      </c>
      <c r="G89" s="244">
        <v>0</v>
      </c>
      <c r="H89" s="244">
        <v>0</v>
      </c>
      <c r="I89" s="244">
        <f ca="1">VLOOKUP(C89,'[1]4.仕掛品(製品課)'!A:AF,32,FALSE)</f>
        <v>0</v>
      </c>
      <c r="J89" s="245">
        <f t="shared" ca="1" si="10"/>
        <v>0</v>
      </c>
      <c r="K89" s="245">
        <f t="shared" ca="1" si="8"/>
        <v>0</v>
      </c>
      <c r="L89" s="243">
        <v>35</v>
      </c>
      <c r="M89" s="243" t="s">
        <v>3011</v>
      </c>
      <c r="N89" s="213">
        <v>20220200011</v>
      </c>
      <c r="O89" s="213" t="s">
        <v>3012</v>
      </c>
      <c r="P89" s="246">
        <v>0</v>
      </c>
      <c r="Q89" s="233">
        <v>0</v>
      </c>
      <c r="R89" s="245">
        <f t="shared" si="7"/>
        <v>0</v>
      </c>
      <c r="S89" s="247">
        <f t="shared" ca="1" si="5"/>
        <v>0</v>
      </c>
      <c r="T89" s="233" t="e">
        <f t="shared" ca="1" si="9"/>
        <v>#DIV/0!</v>
      </c>
    </row>
    <row r="90" spans="1:20">
      <c r="A90" s="242">
        <v>35</v>
      </c>
      <c r="B90" s="243" t="s">
        <v>3011</v>
      </c>
      <c r="C90" s="213">
        <v>20231100078</v>
      </c>
      <c r="D90" s="213" t="s">
        <v>428</v>
      </c>
      <c r="E90" s="244">
        <v>24000</v>
      </c>
      <c r="F90" s="244">
        <v>288000</v>
      </c>
      <c r="G90" s="244">
        <v>312000</v>
      </c>
      <c r="H90" s="244">
        <v>0</v>
      </c>
      <c r="I90" s="244">
        <f ca="1">VLOOKUP(C90,'[1]4.仕掛品(製品課)'!A:AF,32,FALSE)</f>
        <v>7.5353273128092457</v>
      </c>
      <c r="J90" s="245">
        <f t="shared" ca="1" si="10"/>
        <v>2351022.1215964844</v>
      </c>
      <c r="K90" s="245">
        <f t="shared" ca="1" si="8"/>
        <v>0</v>
      </c>
      <c r="L90" s="243">
        <v>35</v>
      </c>
      <c r="M90" s="243" t="s">
        <v>3011</v>
      </c>
      <c r="N90" s="213">
        <v>20231100077</v>
      </c>
      <c r="O90" s="213" t="s">
        <v>3013</v>
      </c>
      <c r="P90" s="246">
        <v>311562</v>
      </c>
      <c r="Q90" s="233">
        <v>11.599983309903005</v>
      </c>
      <c r="R90" s="245">
        <f t="shared" si="7"/>
        <v>3614114</v>
      </c>
      <c r="S90" s="247">
        <f t="shared" ca="1" si="5"/>
        <v>5303232.2278642785</v>
      </c>
      <c r="T90" s="233">
        <f t="shared" ca="1" si="9"/>
        <v>17.021434667463549</v>
      </c>
    </row>
    <row r="91" spans="1:20" ht="13.5" thickBot="1">
      <c r="A91" s="248">
        <v>35</v>
      </c>
      <c r="B91" s="249" t="s">
        <v>3011</v>
      </c>
      <c r="C91" s="250">
        <v>20110400012</v>
      </c>
      <c r="D91" s="250" t="s">
        <v>511</v>
      </c>
      <c r="E91" s="251">
        <v>0</v>
      </c>
      <c r="F91" s="251">
        <v>0</v>
      </c>
      <c r="G91" s="251">
        <v>0</v>
      </c>
      <c r="H91" s="251">
        <v>0</v>
      </c>
      <c r="I91" s="251">
        <f ca="1">VLOOKUP(C91,'[1]4.仕掛品(製品課)'!A:AF,32,FALSE)</f>
        <v>1770.6721058806863</v>
      </c>
      <c r="J91" s="252">
        <f t="shared" ca="1" si="10"/>
        <v>0</v>
      </c>
      <c r="K91" s="252">
        <f t="shared" ca="1" si="8"/>
        <v>0</v>
      </c>
      <c r="L91" s="249"/>
      <c r="M91" s="249"/>
      <c r="N91" s="250"/>
      <c r="O91" s="250"/>
      <c r="P91" s="253"/>
      <c r="Q91" s="254" t="s">
        <v>882</v>
      </c>
      <c r="R91" s="252"/>
      <c r="S91" s="255"/>
      <c r="T91" s="233" t="e">
        <f>S91/P91</f>
        <v>#DIV/0!</v>
      </c>
    </row>
    <row r="92" spans="1:20" ht="13.5" thickBot="1">
      <c r="A92" s="225">
        <v>36</v>
      </c>
      <c r="B92" s="226" t="s">
        <v>3014</v>
      </c>
      <c r="C92" s="227"/>
      <c r="D92" s="227"/>
      <c r="E92" s="228"/>
      <c r="F92" s="228"/>
      <c r="G92" s="228"/>
      <c r="H92" s="228"/>
      <c r="I92" s="228"/>
      <c r="J92" s="229"/>
      <c r="K92" s="229">
        <f t="shared" si="8"/>
        <v>0</v>
      </c>
      <c r="L92" s="226">
        <v>36</v>
      </c>
      <c r="M92" s="226" t="s">
        <v>3014</v>
      </c>
      <c r="N92" s="227"/>
      <c r="O92" s="227"/>
      <c r="P92" s="230">
        <v>0</v>
      </c>
      <c r="Q92" s="231">
        <v>0</v>
      </c>
      <c r="R92" s="229">
        <f t="shared" ref="R92:R114" si="11">P92*Q92</f>
        <v>0</v>
      </c>
      <c r="S92" s="232" t="e">
        <f t="shared" ref="S92:S114" si="12">SUMIF($A:$A,L92,$J:$J)*R92/SUMIF($L:$L,L92,$R:$R)</f>
        <v>#DIV/0!</v>
      </c>
      <c r="T92" s="233" t="e">
        <f t="shared" ref="T92:T141" si="13">S92/P92</f>
        <v>#DIV/0!</v>
      </c>
    </row>
    <row r="93" spans="1:20">
      <c r="A93" s="234">
        <v>37</v>
      </c>
      <c r="B93" s="235" t="s">
        <v>3015</v>
      </c>
      <c r="C93" s="236">
        <v>20040100009</v>
      </c>
      <c r="D93" s="236" t="s">
        <v>489</v>
      </c>
      <c r="E93" s="237">
        <v>12.2</v>
      </c>
      <c r="F93" s="237">
        <v>0</v>
      </c>
      <c r="G93" s="237">
        <v>8.6</v>
      </c>
      <c r="H93" s="237">
        <v>3.6</v>
      </c>
      <c r="I93" s="237">
        <f ca="1">VLOOKUP(C93,'[1]4.仕掛品(製品課)'!A:AF,32,FALSE)</f>
        <v>1486.2494296599225</v>
      </c>
      <c r="J93" s="238">
        <f ca="1">G93*I93</f>
        <v>12781.745095075334</v>
      </c>
      <c r="K93" s="238">
        <f t="shared" ca="1" si="8"/>
        <v>5350.4979467757212</v>
      </c>
      <c r="L93" s="235">
        <v>37</v>
      </c>
      <c r="M93" s="235" t="s">
        <v>3015</v>
      </c>
      <c r="N93" s="236">
        <v>20131100025</v>
      </c>
      <c r="O93" s="236" t="s">
        <v>629</v>
      </c>
      <c r="P93" s="239">
        <v>60960</v>
      </c>
      <c r="Q93" s="240">
        <v>180</v>
      </c>
      <c r="R93" s="238">
        <f t="shared" si="11"/>
        <v>10972800</v>
      </c>
      <c r="S93" s="241">
        <f t="shared" ca="1" si="12"/>
        <v>11420451.774200203</v>
      </c>
      <c r="T93" s="233">
        <f t="shared" ca="1" si="13"/>
        <v>187.34336899934715</v>
      </c>
    </row>
    <row r="94" spans="1:20" ht="13.5" thickBot="1">
      <c r="A94" s="248"/>
      <c r="B94" s="249"/>
      <c r="C94" s="250"/>
      <c r="D94" s="250"/>
      <c r="E94" s="251"/>
      <c r="F94" s="251"/>
      <c r="G94" s="251"/>
      <c r="H94" s="251"/>
      <c r="I94" s="251"/>
      <c r="J94" s="252"/>
      <c r="K94" s="252">
        <f t="shared" si="8"/>
        <v>0</v>
      </c>
      <c r="L94" s="249">
        <v>37</v>
      </c>
      <c r="M94" s="249" t="s">
        <v>3015</v>
      </c>
      <c r="N94" s="250">
        <v>20141200001</v>
      </c>
      <c r="O94" s="250" t="s">
        <v>638</v>
      </c>
      <c r="P94" s="253">
        <v>8592</v>
      </c>
      <c r="Q94" s="254">
        <v>233</v>
      </c>
      <c r="R94" s="252">
        <f t="shared" si="11"/>
        <v>2001936</v>
      </c>
      <c r="S94" s="255">
        <f t="shared" ca="1" si="12"/>
        <v>2083607.9708948727</v>
      </c>
      <c r="T94" s="262">
        <f t="shared" ca="1" si="13"/>
        <v>242.50558320471052</v>
      </c>
    </row>
    <row r="95" spans="1:20">
      <c r="A95" s="234">
        <v>38</v>
      </c>
      <c r="B95" s="235" t="s">
        <v>3016</v>
      </c>
      <c r="C95" s="236">
        <v>20050300004</v>
      </c>
      <c r="D95" s="236" t="s">
        <v>493</v>
      </c>
      <c r="E95" s="237">
        <v>520</v>
      </c>
      <c r="F95" s="237">
        <v>13940</v>
      </c>
      <c r="G95" s="237">
        <v>10950</v>
      </c>
      <c r="H95" s="237">
        <v>0</v>
      </c>
      <c r="I95" s="237">
        <f ca="1">VLOOKUP(C95,'[1]4.仕掛品(製品課)'!A:AF,32,FALSE)</f>
        <v>1770.6721058806861</v>
      </c>
      <c r="J95" s="238">
        <f ca="1">G95*I95</f>
        <v>19388859.559393514</v>
      </c>
      <c r="K95" s="238">
        <f t="shared" ca="1" si="8"/>
        <v>0</v>
      </c>
      <c r="L95" s="235">
        <v>38</v>
      </c>
      <c r="M95" s="235" t="s">
        <v>3016</v>
      </c>
      <c r="N95" s="236">
        <v>20210700017</v>
      </c>
      <c r="O95" s="236" t="s">
        <v>704</v>
      </c>
      <c r="P95" s="239">
        <v>0</v>
      </c>
      <c r="Q95" s="240">
        <v>0</v>
      </c>
      <c r="R95" s="238">
        <f t="shared" si="11"/>
        <v>0</v>
      </c>
      <c r="S95" s="241">
        <f t="shared" ca="1" si="12"/>
        <v>0</v>
      </c>
      <c r="T95" s="233" t="e">
        <f t="shared" ca="1" si="13"/>
        <v>#DIV/0!</v>
      </c>
    </row>
    <row r="96" spans="1:20">
      <c r="A96" s="242">
        <v>38</v>
      </c>
      <c r="B96" s="243" t="s">
        <v>3016</v>
      </c>
      <c r="C96" s="258">
        <v>20110800692</v>
      </c>
      <c r="D96" s="258" t="s">
        <v>512</v>
      </c>
      <c r="E96" s="244"/>
      <c r="F96" s="244">
        <v>7920</v>
      </c>
      <c r="G96" s="244">
        <v>7920</v>
      </c>
      <c r="H96" s="244">
        <v>0</v>
      </c>
      <c r="I96" s="244">
        <f ca="1">VLOOKUP(C96,'[1]4.仕掛品(製品課)'!A:AF,32,FALSE)</f>
        <v>1185.057535532681</v>
      </c>
      <c r="J96" s="245">
        <f ca="1">G96*I96</f>
        <v>9385655.6814188324</v>
      </c>
      <c r="K96" s="245">
        <f t="shared" ca="1" si="8"/>
        <v>0</v>
      </c>
      <c r="L96" s="243">
        <v>38</v>
      </c>
      <c r="M96" s="243" t="s">
        <v>3016</v>
      </c>
      <c r="N96" s="213">
        <v>20220500015</v>
      </c>
      <c r="O96" s="213" t="s">
        <v>712</v>
      </c>
      <c r="P96" s="246">
        <v>5847900</v>
      </c>
      <c r="Q96" s="233">
        <v>46.540706920432974</v>
      </c>
      <c r="R96" s="245">
        <f t="shared" si="11"/>
        <v>272165400</v>
      </c>
      <c r="S96" s="247">
        <f t="shared" ca="1" si="12"/>
        <v>295486560.80625308</v>
      </c>
      <c r="T96" s="233">
        <f t="shared" ca="1" si="13"/>
        <v>50.528661708690827</v>
      </c>
    </row>
    <row r="97" spans="1:20">
      <c r="A97" s="242"/>
      <c r="B97" s="243"/>
      <c r="C97" s="213"/>
      <c r="D97" s="213"/>
      <c r="E97" s="244"/>
      <c r="F97" s="244"/>
      <c r="G97" s="244"/>
      <c r="H97" s="244"/>
      <c r="I97" s="244"/>
      <c r="J97" s="245"/>
      <c r="K97" s="245">
        <f>H97*I97</f>
        <v>0</v>
      </c>
      <c r="L97" s="243">
        <v>38</v>
      </c>
      <c r="M97" s="243" t="s">
        <v>3016</v>
      </c>
      <c r="N97" s="213">
        <v>20230600096</v>
      </c>
      <c r="O97" s="258" t="s">
        <v>3017</v>
      </c>
      <c r="P97" s="246">
        <v>5510</v>
      </c>
      <c r="Q97" s="233">
        <v>170</v>
      </c>
      <c r="R97" s="245">
        <f>P97*Q97</f>
        <v>936700</v>
      </c>
      <c r="S97" s="247">
        <f t="shared" ca="1" si="12"/>
        <v>1016963.44027278</v>
      </c>
      <c r="T97" s="233">
        <f ca="1">S97/P97</f>
        <v>184.56686756311797</v>
      </c>
    </row>
    <row r="98" spans="1:20">
      <c r="A98" s="242"/>
      <c r="B98" s="243"/>
      <c r="C98" s="213"/>
      <c r="D98" s="213"/>
      <c r="E98" s="244"/>
      <c r="F98" s="244"/>
      <c r="G98" s="244"/>
      <c r="H98" s="244"/>
      <c r="I98" s="244"/>
      <c r="J98" s="245"/>
      <c r="K98" s="245">
        <f t="shared" si="8"/>
        <v>0</v>
      </c>
      <c r="L98" s="243">
        <v>38</v>
      </c>
      <c r="M98" s="243" t="s">
        <v>3016</v>
      </c>
      <c r="N98" s="213">
        <v>20240800028</v>
      </c>
      <c r="O98" s="258" t="s">
        <v>731</v>
      </c>
      <c r="P98" s="246">
        <f>63788-13166</f>
        <v>50622</v>
      </c>
      <c r="Q98" s="233">
        <v>885.46</v>
      </c>
      <c r="R98" s="245">
        <f t="shared" si="11"/>
        <v>44823756.120000005</v>
      </c>
      <c r="S98" s="247">
        <f t="shared" ca="1" si="12"/>
        <v>48664589.761656113</v>
      </c>
      <c r="T98" s="233">
        <f t="shared" ca="1" si="13"/>
        <v>961.33281501434385</v>
      </c>
    </row>
    <row r="99" spans="1:20">
      <c r="A99" s="242"/>
      <c r="B99" s="243"/>
      <c r="C99" s="213"/>
      <c r="D99" s="213"/>
      <c r="E99" s="244"/>
      <c r="F99" s="244"/>
      <c r="G99" s="244"/>
      <c r="H99" s="244"/>
      <c r="I99" s="244"/>
      <c r="J99" s="245"/>
      <c r="K99" s="245">
        <f t="shared" si="8"/>
        <v>0</v>
      </c>
      <c r="L99" s="243">
        <v>38</v>
      </c>
      <c r="M99" s="243" t="s">
        <v>3016</v>
      </c>
      <c r="N99" s="213" t="s">
        <v>732</v>
      </c>
      <c r="O99" s="258" t="s">
        <v>734</v>
      </c>
      <c r="P99" s="246">
        <v>633300</v>
      </c>
      <c r="Q99" s="263">
        <v>67.5</v>
      </c>
      <c r="R99" s="245">
        <f t="shared" si="11"/>
        <v>42747750</v>
      </c>
      <c r="S99" s="247">
        <f t="shared" ca="1" si="12"/>
        <v>46410695.958066329</v>
      </c>
      <c r="T99" s="233">
        <f t="shared" ca="1" si="13"/>
        <v>73.283903297120375</v>
      </c>
    </row>
    <row r="100" spans="1:20">
      <c r="A100" s="242"/>
      <c r="B100" s="243"/>
      <c r="C100" s="213"/>
      <c r="D100" s="213"/>
      <c r="E100" s="244"/>
      <c r="F100" s="244"/>
      <c r="G100" s="244"/>
      <c r="H100" s="244"/>
      <c r="I100" s="244"/>
      <c r="J100" s="245"/>
      <c r="K100" s="245">
        <f t="shared" si="8"/>
        <v>0</v>
      </c>
      <c r="L100" s="243">
        <v>38</v>
      </c>
      <c r="M100" s="243" t="s">
        <v>3016</v>
      </c>
      <c r="N100" s="213" t="s">
        <v>736</v>
      </c>
      <c r="O100" s="258" t="s">
        <v>738</v>
      </c>
      <c r="P100" s="246">
        <v>13166</v>
      </c>
      <c r="Q100" s="263">
        <v>2826</v>
      </c>
      <c r="R100" s="245">
        <f t="shared" si="11"/>
        <v>37207116</v>
      </c>
      <c r="S100" s="247">
        <f t="shared" ca="1" si="12"/>
        <v>40395299.124573931</v>
      </c>
      <c r="T100" s="233">
        <f t="shared" ca="1" si="13"/>
        <v>3068.1527513727733</v>
      </c>
    </row>
    <row r="101" spans="1:20" ht="13.5" thickBot="1">
      <c r="A101" s="248"/>
      <c r="B101" s="249"/>
      <c r="C101" s="250"/>
      <c r="D101" s="250"/>
      <c r="E101" s="251"/>
      <c r="F101" s="251"/>
      <c r="G101" s="251"/>
      <c r="H101" s="251"/>
      <c r="I101" s="251"/>
      <c r="J101" s="252"/>
      <c r="K101" s="252">
        <f t="shared" si="8"/>
        <v>0</v>
      </c>
      <c r="L101" s="249">
        <v>38</v>
      </c>
      <c r="M101" s="249" t="s">
        <v>3016</v>
      </c>
      <c r="N101" s="250">
        <v>20230300006</v>
      </c>
      <c r="O101" s="250" t="s">
        <v>3018</v>
      </c>
      <c r="P101" s="253">
        <v>562060</v>
      </c>
      <c r="Q101" s="254">
        <v>61.984192079137458</v>
      </c>
      <c r="R101" s="252">
        <f t="shared" si="11"/>
        <v>34838835</v>
      </c>
      <c r="S101" s="255">
        <f t="shared" ca="1" si="12"/>
        <v>37824086.149990112</v>
      </c>
      <c r="T101" s="233">
        <f t="shared" ca="1" si="13"/>
        <v>67.29545982633546</v>
      </c>
    </row>
    <row r="102" spans="1:20">
      <c r="A102" s="234">
        <v>39</v>
      </c>
      <c r="B102" s="235" t="s">
        <v>3019</v>
      </c>
      <c r="C102" s="236">
        <v>20110800287</v>
      </c>
      <c r="D102" s="236" t="s">
        <v>290</v>
      </c>
      <c r="E102" s="237">
        <v>0.1</v>
      </c>
      <c r="F102" s="237">
        <v>4</v>
      </c>
      <c r="G102" s="237">
        <v>4.0999999999999996</v>
      </c>
      <c r="H102" s="237">
        <v>0</v>
      </c>
      <c r="I102" s="237">
        <f ca="1">VLOOKUP(C102,'[1]4.仕掛品(製品課)'!A:AF,32,FALSE)</f>
        <v>0</v>
      </c>
      <c r="J102" s="238">
        <f ca="1">G102*I102</f>
        <v>0</v>
      </c>
      <c r="K102" s="238">
        <f t="shared" ca="1" si="8"/>
        <v>0</v>
      </c>
      <c r="L102" s="235">
        <v>39</v>
      </c>
      <c r="M102" s="235" t="s">
        <v>3019</v>
      </c>
      <c r="N102" s="236">
        <v>20131000008</v>
      </c>
      <c r="O102" s="236" t="s">
        <v>625</v>
      </c>
      <c r="P102" s="239">
        <v>27</v>
      </c>
      <c r="Q102" s="240">
        <v>1546.6296296296296</v>
      </c>
      <c r="R102" s="238">
        <f t="shared" si="11"/>
        <v>41759</v>
      </c>
      <c r="S102" s="241">
        <f t="shared" ca="1" si="12"/>
        <v>43069.155601025421</v>
      </c>
      <c r="T102" s="233">
        <f t="shared" ca="1" si="13"/>
        <v>1595.1539111490897</v>
      </c>
    </row>
    <row r="103" spans="1:20" ht="13.5" thickBot="1">
      <c r="A103" s="248"/>
      <c r="B103" s="249"/>
      <c r="C103" s="250"/>
      <c r="D103" s="250"/>
      <c r="E103" s="251"/>
      <c r="F103" s="251"/>
      <c r="G103" s="251"/>
      <c r="H103" s="251"/>
      <c r="I103" s="251"/>
      <c r="J103" s="252"/>
      <c r="K103" s="252">
        <f t="shared" si="8"/>
        <v>0</v>
      </c>
      <c r="L103" s="249">
        <v>39</v>
      </c>
      <c r="M103" s="249" t="s">
        <v>3019</v>
      </c>
      <c r="N103" s="250">
        <v>20131100036</v>
      </c>
      <c r="O103" s="250" t="s">
        <v>630</v>
      </c>
      <c r="P103" s="253">
        <v>7481</v>
      </c>
      <c r="Q103" s="254">
        <v>153.55874883037026</v>
      </c>
      <c r="R103" s="252">
        <f t="shared" si="11"/>
        <v>1148773</v>
      </c>
      <c r="S103" s="255">
        <f t="shared" ca="1" si="12"/>
        <v>1184814.8443989747</v>
      </c>
      <c r="T103" s="233">
        <f t="shared" ca="1" si="13"/>
        <v>158.37653313714407</v>
      </c>
    </row>
    <row r="104" spans="1:20" ht="13.5" thickBot="1">
      <c r="A104" s="225">
        <v>40</v>
      </c>
      <c r="B104" s="226" t="s">
        <v>3020</v>
      </c>
      <c r="C104" s="227"/>
      <c r="D104" s="227"/>
      <c r="E104" s="228"/>
      <c r="F104" s="228"/>
      <c r="G104" s="228"/>
      <c r="H104" s="228"/>
      <c r="I104" s="228"/>
      <c r="J104" s="229"/>
      <c r="K104" s="229">
        <f t="shared" si="8"/>
        <v>0</v>
      </c>
      <c r="L104" s="226">
        <v>40</v>
      </c>
      <c r="M104" s="226" t="s">
        <v>3020</v>
      </c>
      <c r="N104" s="227"/>
      <c r="O104" s="227"/>
      <c r="P104" s="230">
        <v>0</v>
      </c>
      <c r="Q104" s="231">
        <v>0</v>
      </c>
      <c r="R104" s="229">
        <f t="shared" si="11"/>
        <v>0</v>
      </c>
      <c r="S104" s="232" t="e">
        <f t="shared" si="12"/>
        <v>#DIV/0!</v>
      </c>
      <c r="T104" s="233" t="e">
        <f t="shared" si="13"/>
        <v>#DIV/0!</v>
      </c>
    </row>
    <row r="105" spans="1:20" ht="13.5" thickBot="1">
      <c r="A105" s="225">
        <v>41</v>
      </c>
      <c r="B105" s="226" t="s">
        <v>3006</v>
      </c>
      <c r="C105" s="227"/>
      <c r="D105" s="227"/>
      <c r="E105" s="228"/>
      <c r="F105" s="228"/>
      <c r="G105" s="228"/>
      <c r="H105" s="228"/>
      <c r="I105" s="228"/>
      <c r="J105" s="229"/>
      <c r="K105" s="229">
        <f t="shared" si="8"/>
        <v>0</v>
      </c>
      <c r="L105" s="226">
        <v>41</v>
      </c>
      <c r="M105" s="226" t="s">
        <v>3006</v>
      </c>
      <c r="N105" s="227"/>
      <c r="O105" s="227"/>
      <c r="P105" s="230">
        <v>0</v>
      </c>
      <c r="Q105" s="231">
        <v>0</v>
      </c>
      <c r="R105" s="229">
        <f t="shared" si="11"/>
        <v>0</v>
      </c>
      <c r="S105" s="232" t="e">
        <f t="shared" si="12"/>
        <v>#DIV/0!</v>
      </c>
      <c r="T105" s="233" t="e">
        <f t="shared" si="13"/>
        <v>#DIV/0!</v>
      </c>
    </row>
    <row r="106" spans="1:20" ht="13.5" thickBot="1">
      <c r="A106" s="225">
        <v>42</v>
      </c>
      <c r="B106" s="226" t="s">
        <v>3021</v>
      </c>
      <c r="C106" s="227"/>
      <c r="D106" s="227"/>
      <c r="E106" s="228"/>
      <c r="F106" s="228"/>
      <c r="G106" s="228"/>
      <c r="H106" s="228"/>
      <c r="I106" s="228"/>
      <c r="J106" s="229"/>
      <c r="K106" s="229">
        <f t="shared" si="8"/>
        <v>0</v>
      </c>
      <c r="L106" s="226">
        <v>42</v>
      </c>
      <c r="M106" s="226" t="s">
        <v>3021</v>
      </c>
      <c r="N106" s="227"/>
      <c r="O106" s="227"/>
      <c r="P106" s="230">
        <v>0</v>
      </c>
      <c r="Q106" s="231">
        <v>0</v>
      </c>
      <c r="R106" s="229">
        <f t="shared" si="11"/>
        <v>0</v>
      </c>
      <c r="S106" s="232" t="e">
        <f t="shared" si="12"/>
        <v>#DIV/0!</v>
      </c>
      <c r="T106" s="233" t="e">
        <f t="shared" si="13"/>
        <v>#DIV/0!</v>
      </c>
    </row>
    <row r="107" spans="1:20">
      <c r="A107" s="234">
        <v>43</v>
      </c>
      <c r="B107" s="235" t="s">
        <v>3022</v>
      </c>
      <c r="C107" s="236">
        <v>20110800694</v>
      </c>
      <c r="D107" s="236" t="s">
        <v>577</v>
      </c>
      <c r="E107" s="237">
        <v>0.9</v>
      </c>
      <c r="F107" s="237">
        <v>40</v>
      </c>
      <c r="G107" s="237">
        <v>27.7</v>
      </c>
      <c r="H107" s="237">
        <v>13.2</v>
      </c>
      <c r="I107" s="237">
        <f ca="1">VLOOKUP(C107,'[1]4.仕掛品(製品課)'!A:AF,32,FALSE)</f>
        <v>4792.391678356008</v>
      </c>
      <c r="J107" s="238">
        <f ca="1">G107*I107</f>
        <v>132749.24949046143</v>
      </c>
      <c r="K107" s="238">
        <f t="shared" ca="1" si="8"/>
        <v>63259.570154299305</v>
      </c>
      <c r="L107" s="235">
        <v>43</v>
      </c>
      <c r="M107" s="235" t="s">
        <v>3022</v>
      </c>
      <c r="N107" s="236">
        <v>20180200096</v>
      </c>
      <c r="O107" s="236" t="s">
        <v>664</v>
      </c>
      <c r="P107" s="239">
        <v>5000</v>
      </c>
      <c r="Q107" s="240">
        <v>731</v>
      </c>
      <c r="R107" s="238">
        <f t="shared" si="11"/>
        <v>3655000</v>
      </c>
      <c r="S107" s="241">
        <f t="shared" ca="1" si="12"/>
        <v>3696741.6137026851</v>
      </c>
      <c r="T107" s="233">
        <f t="shared" ca="1" si="13"/>
        <v>739.34832274053701</v>
      </c>
    </row>
    <row r="108" spans="1:20" ht="13.5" thickBot="1">
      <c r="A108" s="248"/>
      <c r="B108" s="249"/>
      <c r="C108" s="250"/>
      <c r="D108" s="250"/>
      <c r="E108" s="251"/>
      <c r="F108" s="251"/>
      <c r="G108" s="251"/>
      <c r="H108" s="251"/>
      <c r="I108" s="251"/>
      <c r="J108" s="252"/>
      <c r="K108" s="252">
        <f t="shared" si="8"/>
        <v>0</v>
      </c>
      <c r="L108" s="249">
        <v>43</v>
      </c>
      <c r="M108" s="249" t="s">
        <v>3022</v>
      </c>
      <c r="N108" s="250">
        <v>20180500120</v>
      </c>
      <c r="O108" s="250" t="s">
        <v>671</v>
      </c>
      <c r="P108" s="253">
        <v>14812</v>
      </c>
      <c r="Q108" s="254">
        <v>538</v>
      </c>
      <c r="R108" s="252">
        <f t="shared" si="11"/>
        <v>7968856</v>
      </c>
      <c r="S108" s="255">
        <f t="shared" ca="1" si="12"/>
        <v>8059863.6357877767</v>
      </c>
      <c r="T108" s="233">
        <f t="shared" ca="1" si="13"/>
        <v>544.14418281040889</v>
      </c>
    </row>
    <row r="109" spans="1:20">
      <c r="A109" s="234">
        <v>44</v>
      </c>
      <c r="B109" s="235" t="s">
        <v>3023</v>
      </c>
      <c r="C109" s="236">
        <v>20110400012</v>
      </c>
      <c r="D109" s="236" t="s">
        <v>511</v>
      </c>
      <c r="E109" s="237">
        <v>2.2599999999999998</v>
      </c>
      <c r="F109" s="237">
        <v>320</v>
      </c>
      <c r="G109" s="237">
        <v>317.59999999999997</v>
      </c>
      <c r="H109" s="237">
        <v>4.66</v>
      </c>
      <c r="I109" s="237">
        <f ca="1">VLOOKUP(C109,'[1]4.仕掛品(製品課)'!A:AF,32,FALSE)</f>
        <v>1770.6721058806863</v>
      </c>
      <c r="J109" s="238">
        <f ca="1">G109*I109</f>
        <v>562365.46082770592</v>
      </c>
      <c r="K109" s="238">
        <f t="shared" ca="1" si="8"/>
        <v>8251.3320134039986</v>
      </c>
      <c r="L109" s="235">
        <v>44</v>
      </c>
      <c r="M109" s="235" t="s">
        <v>3023</v>
      </c>
      <c r="N109" s="236">
        <v>20170300008</v>
      </c>
      <c r="O109" s="236" t="s">
        <v>645</v>
      </c>
      <c r="P109" s="239">
        <v>14089</v>
      </c>
      <c r="Q109" s="240">
        <v>426.86074242316698</v>
      </c>
      <c r="R109" s="238">
        <f t="shared" si="11"/>
        <v>6014041</v>
      </c>
      <c r="S109" s="241">
        <f t="shared" ca="1" si="12"/>
        <v>7207759.2528852774</v>
      </c>
      <c r="T109" s="233">
        <f t="shared" ca="1" si="13"/>
        <v>511.5877104752131</v>
      </c>
    </row>
    <row r="110" spans="1:20" ht="13.5" thickBot="1">
      <c r="A110" s="248"/>
      <c r="B110" s="249"/>
      <c r="C110" s="250"/>
      <c r="D110" s="250"/>
      <c r="E110" s="251"/>
      <c r="F110" s="251"/>
      <c r="G110" s="251"/>
      <c r="H110" s="251"/>
      <c r="I110" s="251"/>
      <c r="J110" s="252"/>
      <c r="K110" s="252">
        <f t="shared" si="8"/>
        <v>0</v>
      </c>
      <c r="L110" s="249">
        <v>44</v>
      </c>
      <c r="M110" s="249" t="s">
        <v>3023</v>
      </c>
      <c r="N110" s="250">
        <v>20190400027</v>
      </c>
      <c r="O110" s="250" t="s">
        <v>682</v>
      </c>
      <c r="P110" s="253">
        <v>4101</v>
      </c>
      <c r="Q110" s="254">
        <v>1081.0068276030236</v>
      </c>
      <c r="R110" s="252">
        <f t="shared" si="11"/>
        <v>4433209</v>
      </c>
      <c r="S110" s="255">
        <f t="shared" ca="1" si="12"/>
        <v>5313150.207942429</v>
      </c>
      <c r="T110" s="233">
        <f t="shared" ca="1" si="13"/>
        <v>1295.5743008881807</v>
      </c>
    </row>
    <row r="111" spans="1:20" ht="13.5" thickBot="1">
      <c r="A111" s="225">
        <v>45</v>
      </c>
      <c r="B111" s="264" t="s">
        <v>3024</v>
      </c>
      <c r="C111" s="227">
        <v>20111001044</v>
      </c>
      <c r="D111" s="227" t="s">
        <v>513</v>
      </c>
      <c r="E111" s="228">
        <v>0</v>
      </c>
      <c r="F111" s="228">
        <v>2520</v>
      </c>
      <c r="G111" s="228">
        <v>2520</v>
      </c>
      <c r="H111" s="228">
        <v>0</v>
      </c>
      <c r="I111" s="228">
        <f ca="1">VLOOKUP(C111,'[1]4.仕掛品(製品課)'!A:AF,32,FALSE)</f>
        <v>1492.7052998573556</v>
      </c>
      <c r="J111" s="229">
        <f ca="1">G111*I111</f>
        <v>3761617.3556405362</v>
      </c>
      <c r="K111" s="229">
        <f t="shared" ca="1" si="8"/>
        <v>0</v>
      </c>
      <c r="L111" s="226">
        <v>45</v>
      </c>
      <c r="M111" s="226" t="s">
        <v>3025</v>
      </c>
      <c r="N111" s="227">
        <v>20041100007</v>
      </c>
      <c r="O111" s="227" t="s">
        <v>533</v>
      </c>
      <c r="P111" s="230">
        <v>600</v>
      </c>
      <c r="Q111" s="231">
        <v>892</v>
      </c>
      <c r="R111" s="229">
        <f t="shared" si="11"/>
        <v>535200</v>
      </c>
      <c r="S111" s="232">
        <f t="shared" ca="1" si="12"/>
        <v>4296817.3556405362</v>
      </c>
      <c r="T111" s="233">
        <f t="shared" ca="1" si="13"/>
        <v>7161.3622594008939</v>
      </c>
    </row>
    <row r="112" spans="1:20" ht="13.5" thickBot="1">
      <c r="A112" s="225">
        <v>46</v>
      </c>
      <c r="B112" s="226" t="s">
        <v>3026</v>
      </c>
      <c r="C112" s="227">
        <v>20110800692</v>
      </c>
      <c r="D112" s="227" t="s">
        <v>512</v>
      </c>
      <c r="E112" s="228">
        <v>0</v>
      </c>
      <c r="F112" s="228">
        <v>0</v>
      </c>
      <c r="G112" s="228">
        <v>0</v>
      </c>
      <c r="H112" s="228">
        <v>0</v>
      </c>
      <c r="I112" s="228">
        <f ca="1">VLOOKUP(C112,'[1]4.仕掛品(製品課)'!A:AF,32,FALSE)</f>
        <v>1185.057535532681</v>
      </c>
      <c r="J112" s="229">
        <f ca="1">G112*I112</f>
        <v>0</v>
      </c>
      <c r="K112" s="229">
        <f t="shared" ca="1" si="8"/>
        <v>0</v>
      </c>
      <c r="L112" s="226">
        <v>46</v>
      </c>
      <c r="M112" s="226" t="s">
        <v>3026</v>
      </c>
      <c r="N112" s="227"/>
      <c r="O112" s="227"/>
      <c r="P112" s="230">
        <v>0</v>
      </c>
      <c r="Q112" s="231">
        <v>0</v>
      </c>
      <c r="R112" s="229">
        <f t="shared" si="11"/>
        <v>0</v>
      </c>
      <c r="S112" s="232" t="e">
        <f t="shared" ca="1" si="12"/>
        <v>#DIV/0!</v>
      </c>
      <c r="T112" s="233" t="e">
        <f t="shared" ca="1" si="13"/>
        <v>#DIV/0!</v>
      </c>
    </row>
    <row r="113" spans="1:20" ht="13.5" thickBot="1">
      <c r="A113" s="225">
        <v>47</v>
      </c>
      <c r="B113" s="226" t="s">
        <v>3027</v>
      </c>
      <c r="C113" s="227">
        <v>20110400012</v>
      </c>
      <c r="D113" s="227" t="s">
        <v>511</v>
      </c>
      <c r="E113" s="228">
        <v>0</v>
      </c>
      <c r="F113" s="228">
        <v>0</v>
      </c>
      <c r="G113" s="228">
        <v>0</v>
      </c>
      <c r="H113" s="228">
        <v>0</v>
      </c>
      <c r="I113" s="228">
        <f ca="1">VLOOKUP(C113,'[1]4.仕掛品(製品課)'!A:AF,32,FALSE)</f>
        <v>1770.6721058806863</v>
      </c>
      <c r="J113" s="229">
        <f ca="1">G113*I113</f>
        <v>0</v>
      </c>
      <c r="K113" s="229">
        <f t="shared" ca="1" si="8"/>
        <v>0</v>
      </c>
      <c r="L113" s="226">
        <v>47</v>
      </c>
      <c r="M113" s="226" t="s">
        <v>3027</v>
      </c>
      <c r="N113" s="227">
        <v>20190700062</v>
      </c>
      <c r="O113" s="227" t="s">
        <v>684</v>
      </c>
      <c r="P113" s="230">
        <v>0</v>
      </c>
      <c r="Q113" s="231">
        <v>0</v>
      </c>
      <c r="R113" s="229">
        <f t="shared" si="11"/>
        <v>0</v>
      </c>
      <c r="S113" s="232" t="e">
        <f t="shared" ca="1" si="12"/>
        <v>#DIV/0!</v>
      </c>
      <c r="T113" s="233" t="e">
        <f t="shared" ca="1" si="13"/>
        <v>#DIV/0!</v>
      </c>
    </row>
    <row r="114" spans="1:20">
      <c r="A114" s="234">
        <v>48</v>
      </c>
      <c r="B114" s="235" t="s">
        <v>3028</v>
      </c>
      <c r="C114" s="236">
        <v>20110800692</v>
      </c>
      <c r="D114" s="236" t="s">
        <v>512</v>
      </c>
      <c r="E114" s="237">
        <v>0</v>
      </c>
      <c r="F114" s="237">
        <v>160</v>
      </c>
      <c r="G114" s="237">
        <v>160</v>
      </c>
      <c r="H114" s="237">
        <v>0</v>
      </c>
      <c r="I114" s="237">
        <f ca="1">VLOOKUP(C114,'[1]4.仕掛品(製品課)'!A:AF,32,FALSE)</f>
        <v>1185.057535532681</v>
      </c>
      <c r="J114" s="238">
        <f ca="1">G114*I114</f>
        <v>189609.20568522895</v>
      </c>
      <c r="K114" s="238">
        <f t="shared" ca="1" si="8"/>
        <v>0</v>
      </c>
      <c r="L114" s="235">
        <v>48</v>
      </c>
      <c r="M114" s="235" t="s">
        <v>3028</v>
      </c>
      <c r="N114" s="236">
        <v>20200400002</v>
      </c>
      <c r="O114" s="236" t="s">
        <v>698</v>
      </c>
      <c r="P114" s="239">
        <v>61193</v>
      </c>
      <c r="Q114" s="240">
        <v>134</v>
      </c>
      <c r="R114" s="238">
        <f t="shared" si="11"/>
        <v>8199862</v>
      </c>
      <c r="S114" s="241">
        <f t="shared" ca="1" si="12"/>
        <v>14847151.205685228</v>
      </c>
      <c r="T114" s="233">
        <f t="shared" ca="1" si="13"/>
        <v>242.62826149535451</v>
      </c>
    </row>
    <row r="115" spans="1:20" ht="13.5" thickBot="1">
      <c r="A115" s="248">
        <v>48</v>
      </c>
      <c r="B115" s="265" t="s">
        <v>3029</v>
      </c>
      <c r="C115" s="250">
        <v>20200600068</v>
      </c>
      <c r="D115" s="250" t="s">
        <v>3030</v>
      </c>
      <c r="E115" s="251">
        <v>0</v>
      </c>
      <c r="F115" s="251">
        <v>2680</v>
      </c>
      <c r="G115" s="251">
        <v>2680</v>
      </c>
      <c r="H115" s="251">
        <v>0</v>
      </c>
      <c r="I115" s="266"/>
      <c r="J115" s="267"/>
      <c r="K115" s="252">
        <f t="shared" si="8"/>
        <v>0</v>
      </c>
      <c r="L115" s="249"/>
      <c r="M115" s="249"/>
      <c r="N115" s="250"/>
      <c r="O115" s="250"/>
      <c r="P115" s="253"/>
      <c r="Q115" s="254" t="s">
        <v>882</v>
      </c>
      <c r="R115" s="252"/>
      <c r="S115" s="255"/>
      <c r="T115" s="233" t="e">
        <f t="shared" si="13"/>
        <v>#DIV/0!</v>
      </c>
    </row>
    <row r="116" spans="1:20" ht="13.5" thickBot="1">
      <c r="A116" s="225">
        <v>49</v>
      </c>
      <c r="B116" s="226" t="s">
        <v>3031</v>
      </c>
      <c r="C116" s="227">
        <v>20110400012</v>
      </c>
      <c r="D116" s="227" t="s">
        <v>511</v>
      </c>
      <c r="E116" s="228">
        <v>0</v>
      </c>
      <c r="F116" s="228">
        <v>0</v>
      </c>
      <c r="G116" s="228">
        <v>0</v>
      </c>
      <c r="H116" s="228">
        <v>0</v>
      </c>
      <c r="I116" s="228">
        <f ca="1">VLOOKUP(C116,'[1]4.仕掛品(製品課)'!A:AF,32,FALSE)</f>
        <v>1770.6721058806863</v>
      </c>
      <c r="J116" s="229">
        <f t="shared" ref="J116:J121" ca="1" si="14">G116*I116</f>
        <v>0</v>
      </c>
      <c r="K116" s="229">
        <f t="shared" ca="1" si="8"/>
        <v>0</v>
      </c>
      <c r="L116" s="226">
        <v>49</v>
      </c>
      <c r="M116" s="226" t="s">
        <v>3031</v>
      </c>
      <c r="N116" s="227"/>
      <c r="O116" s="227"/>
      <c r="P116" s="230">
        <v>0</v>
      </c>
      <c r="Q116" s="231">
        <v>0</v>
      </c>
      <c r="R116" s="229">
        <f t="shared" ref="R116:R141" si="15">P116*Q116</f>
        <v>0</v>
      </c>
      <c r="S116" s="232" t="e">
        <f t="shared" ref="S116:S141" ca="1" si="16">SUMIF($A:$A,L116,$J:$J)*R116/SUMIF($L:$L,L116,$R:$R)</f>
        <v>#DIV/0!</v>
      </c>
      <c r="T116" s="233" t="e">
        <f t="shared" ca="1" si="13"/>
        <v>#DIV/0!</v>
      </c>
    </row>
    <row r="117" spans="1:20" ht="13.5" thickBot="1">
      <c r="A117" s="225">
        <v>50</v>
      </c>
      <c r="B117" s="226" t="s">
        <v>3032</v>
      </c>
      <c r="C117" s="227">
        <v>20050300004</v>
      </c>
      <c r="D117" s="227" t="s">
        <v>493</v>
      </c>
      <c r="E117" s="228">
        <v>1.2</v>
      </c>
      <c r="F117" s="228">
        <v>7</v>
      </c>
      <c r="G117" s="228">
        <v>6.7440000000000007</v>
      </c>
      <c r="H117" s="228">
        <v>1.456</v>
      </c>
      <c r="I117" s="228">
        <f ca="1">VLOOKUP(C117,'[1]4.仕掛品(製品課)'!A:AF,32,FALSE)</f>
        <v>1770.6721058806861</v>
      </c>
      <c r="J117" s="229">
        <f t="shared" ca="1" si="14"/>
        <v>11941.412682059348</v>
      </c>
      <c r="K117" s="229">
        <f t="shared" ca="1" si="8"/>
        <v>2578.0985861622789</v>
      </c>
      <c r="L117" s="226">
        <v>50</v>
      </c>
      <c r="M117" s="226" t="s">
        <v>3032</v>
      </c>
      <c r="N117" s="227">
        <v>20200600069</v>
      </c>
      <c r="O117" s="227" t="s">
        <v>699</v>
      </c>
      <c r="P117" s="230">
        <v>2583</v>
      </c>
      <c r="Q117" s="231">
        <v>116.22996515679442</v>
      </c>
      <c r="R117" s="229">
        <f t="shared" si="15"/>
        <v>300222</v>
      </c>
      <c r="S117" s="232">
        <f t="shared" ca="1" si="16"/>
        <v>336770.41268205934</v>
      </c>
      <c r="T117" s="233">
        <f t="shared" ca="1" si="13"/>
        <v>130.37956356254716</v>
      </c>
    </row>
    <row r="118" spans="1:20" ht="13.5" thickBot="1">
      <c r="A118" s="225">
        <v>51</v>
      </c>
      <c r="B118" s="226" t="s">
        <v>3033</v>
      </c>
      <c r="C118" s="227">
        <v>20201200034</v>
      </c>
      <c r="D118" s="227" t="s">
        <v>519</v>
      </c>
      <c r="E118" s="228">
        <v>0</v>
      </c>
      <c r="F118" s="228">
        <v>0</v>
      </c>
      <c r="G118" s="228">
        <v>0</v>
      </c>
      <c r="H118" s="228">
        <v>0</v>
      </c>
      <c r="I118" s="228">
        <f ca="1">VLOOKUP(C118,'[1]4.仕掛品(製品課)'!A:AF,32,FALSE)</f>
        <v>0</v>
      </c>
      <c r="J118" s="229">
        <f t="shared" ca="1" si="14"/>
        <v>0</v>
      </c>
      <c r="K118" s="229">
        <f t="shared" ca="1" si="8"/>
        <v>0</v>
      </c>
      <c r="L118" s="226">
        <v>51</v>
      </c>
      <c r="M118" s="226" t="s">
        <v>3033</v>
      </c>
      <c r="N118" s="227"/>
      <c r="O118" s="227"/>
      <c r="P118" s="230">
        <v>0</v>
      </c>
      <c r="Q118" s="231">
        <v>0</v>
      </c>
      <c r="R118" s="229">
        <f t="shared" si="15"/>
        <v>0</v>
      </c>
      <c r="S118" s="232" t="e">
        <f t="shared" ca="1" si="16"/>
        <v>#DIV/0!</v>
      </c>
      <c r="T118" s="233" t="e">
        <f t="shared" ca="1" si="13"/>
        <v>#DIV/0!</v>
      </c>
    </row>
    <row r="119" spans="1:20" ht="13.5" thickBot="1">
      <c r="A119" s="225">
        <v>52</v>
      </c>
      <c r="B119" s="226" t="s">
        <v>3034</v>
      </c>
      <c r="C119" s="227">
        <v>20110800692</v>
      </c>
      <c r="D119" s="227" t="s">
        <v>512</v>
      </c>
      <c r="E119" s="228">
        <v>0</v>
      </c>
      <c r="F119" s="228">
        <v>229</v>
      </c>
      <c r="G119" s="228">
        <v>229</v>
      </c>
      <c r="H119" s="228">
        <v>0</v>
      </c>
      <c r="I119" s="228">
        <f ca="1">VLOOKUP(C119,'[1]4.仕掛品(製品課)'!A:AF,32,FALSE)</f>
        <v>1185.057535532681</v>
      </c>
      <c r="J119" s="229">
        <f t="shared" ca="1" si="14"/>
        <v>271378.17563698394</v>
      </c>
      <c r="K119" s="229">
        <f t="shared" ca="1" si="8"/>
        <v>0</v>
      </c>
      <c r="L119" s="226">
        <v>52</v>
      </c>
      <c r="M119" s="226" t="s">
        <v>3034</v>
      </c>
      <c r="N119" s="227">
        <v>20210200051</v>
      </c>
      <c r="O119" s="227" t="s">
        <v>1209</v>
      </c>
      <c r="P119" s="230">
        <v>29572</v>
      </c>
      <c r="Q119" s="231">
        <v>121</v>
      </c>
      <c r="R119" s="229">
        <f t="shared" si="15"/>
        <v>3578212</v>
      </c>
      <c r="S119" s="232">
        <f t="shared" ca="1" si="16"/>
        <v>4894956.1756369844</v>
      </c>
      <c r="T119" s="233">
        <f t="shared" ca="1" si="13"/>
        <v>165.52672039892414</v>
      </c>
    </row>
    <row r="120" spans="1:20" ht="13.5" thickBot="1">
      <c r="A120" s="225">
        <v>53</v>
      </c>
      <c r="B120" s="226" t="s">
        <v>3035</v>
      </c>
      <c r="C120" s="227">
        <v>20110800287</v>
      </c>
      <c r="D120" s="227" t="s">
        <v>290</v>
      </c>
      <c r="E120" s="228">
        <v>0</v>
      </c>
      <c r="F120" s="228">
        <v>0</v>
      </c>
      <c r="G120" s="228">
        <v>0</v>
      </c>
      <c r="H120" s="228">
        <v>0</v>
      </c>
      <c r="I120" s="228">
        <f ca="1">VLOOKUP(C120,'[1]4.仕掛品(製品課)'!A:AF,32,FALSE)</f>
        <v>0</v>
      </c>
      <c r="J120" s="229">
        <f t="shared" ca="1" si="14"/>
        <v>0</v>
      </c>
      <c r="K120" s="229">
        <f t="shared" ca="1" si="8"/>
        <v>0</v>
      </c>
      <c r="L120" s="226">
        <v>53</v>
      </c>
      <c r="M120" s="226" t="s">
        <v>3035</v>
      </c>
      <c r="N120" s="227"/>
      <c r="O120" s="227"/>
      <c r="P120" s="230">
        <v>0</v>
      </c>
      <c r="Q120" s="231">
        <v>0</v>
      </c>
      <c r="R120" s="229">
        <f t="shared" si="15"/>
        <v>0</v>
      </c>
      <c r="S120" s="232" t="e">
        <f t="shared" ca="1" si="16"/>
        <v>#DIV/0!</v>
      </c>
      <c r="T120" s="233" t="e">
        <f t="shared" ca="1" si="13"/>
        <v>#DIV/0!</v>
      </c>
    </row>
    <row r="121" spans="1:20">
      <c r="A121" s="234">
        <v>54</v>
      </c>
      <c r="B121" s="235" t="s">
        <v>3036</v>
      </c>
      <c r="C121" s="236">
        <v>20201200034</v>
      </c>
      <c r="D121" s="236" t="s">
        <v>519</v>
      </c>
      <c r="E121" s="237">
        <v>0</v>
      </c>
      <c r="F121" s="237">
        <v>0</v>
      </c>
      <c r="G121" s="237">
        <v>0</v>
      </c>
      <c r="H121" s="237">
        <v>0</v>
      </c>
      <c r="I121" s="237">
        <f ca="1">VLOOKUP(C121,'[1]4.仕掛品(製品課)'!A:AF,32,FALSE)</f>
        <v>0</v>
      </c>
      <c r="J121" s="238">
        <f t="shared" ca="1" si="14"/>
        <v>0</v>
      </c>
      <c r="K121" s="238">
        <f t="shared" ca="1" si="8"/>
        <v>0</v>
      </c>
      <c r="L121" s="235">
        <v>54</v>
      </c>
      <c r="M121" s="235" t="s">
        <v>3036</v>
      </c>
      <c r="N121" s="236">
        <v>20211000062</v>
      </c>
      <c r="O121" s="236" t="s">
        <v>701</v>
      </c>
      <c r="P121" s="239">
        <v>0</v>
      </c>
      <c r="Q121" s="240">
        <v>0</v>
      </c>
      <c r="R121" s="238">
        <f t="shared" si="15"/>
        <v>0</v>
      </c>
      <c r="S121" s="241" t="e">
        <f t="shared" ca="1" si="16"/>
        <v>#DIV/0!</v>
      </c>
      <c r="T121" s="233" t="e">
        <f t="shared" ca="1" si="13"/>
        <v>#DIV/0!</v>
      </c>
    </row>
    <row r="122" spans="1:20" ht="13.5" thickBot="1">
      <c r="A122" s="248"/>
      <c r="B122" s="249"/>
      <c r="C122" s="250"/>
      <c r="D122" s="250"/>
      <c r="E122" s="251"/>
      <c r="F122" s="251"/>
      <c r="G122" s="251"/>
      <c r="H122" s="251"/>
      <c r="I122" s="251"/>
      <c r="J122" s="252"/>
      <c r="K122" s="252">
        <f t="shared" si="8"/>
        <v>0</v>
      </c>
      <c r="L122" s="249">
        <v>54</v>
      </c>
      <c r="M122" s="249" t="s">
        <v>3036</v>
      </c>
      <c r="N122" s="250">
        <v>20220500006</v>
      </c>
      <c r="O122" s="250" t="s">
        <v>719</v>
      </c>
      <c r="P122" s="253">
        <v>0</v>
      </c>
      <c r="Q122" s="254">
        <v>0</v>
      </c>
      <c r="R122" s="252">
        <f t="shared" si="15"/>
        <v>0</v>
      </c>
      <c r="S122" s="255" t="e">
        <f t="shared" ca="1" si="16"/>
        <v>#DIV/0!</v>
      </c>
      <c r="T122" s="233" t="e">
        <f t="shared" ca="1" si="13"/>
        <v>#DIV/0!</v>
      </c>
    </row>
    <row r="123" spans="1:20" ht="13.5" thickBot="1">
      <c r="A123" s="225">
        <v>55</v>
      </c>
      <c r="B123" s="264" t="s">
        <v>3037</v>
      </c>
      <c r="C123" s="227">
        <v>20061200019</v>
      </c>
      <c r="D123" s="227" t="s">
        <v>538</v>
      </c>
      <c r="E123" s="228">
        <v>0</v>
      </c>
      <c r="F123" s="228">
        <v>1</v>
      </c>
      <c r="G123" s="228">
        <v>0.94</v>
      </c>
      <c r="H123" s="228">
        <v>0.06</v>
      </c>
      <c r="I123" s="228">
        <f ca="1">VLOOKUP(C123,'[1]4.仕掛品(製品課)'!A:AF,32,FALSE)</f>
        <v>3120.7298625142289</v>
      </c>
      <c r="J123" s="229">
        <f ca="1">G123*I123</f>
        <v>2933.4860707633752</v>
      </c>
      <c r="K123" s="229">
        <f t="shared" ca="1" si="8"/>
        <v>187.24379175085372</v>
      </c>
      <c r="L123" s="226">
        <v>55</v>
      </c>
      <c r="M123" s="226" t="s">
        <v>3038</v>
      </c>
      <c r="N123" s="227">
        <v>20130400010</v>
      </c>
      <c r="O123" s="227" t="s">
        <v>622</v>
      </c>
      <c r="P123" s="230">
        <v>6500</v>
      </c>
      <c r="Q123" s="231">
        <v>18.5</v>
      </c>
      <c r="R123" s="229">
        <f t="shared" si="15"/>
        <v>120250</v>
      </c>
      <c r="S123" s="232">
        <f t="shared" ca="1" si="16"/>
        <v>210083.48607076338</v>
      </c>
      <c r="T123" s="233">
        <f t="shared" ca="1" si="13"/>
        <v>32.320536318578981</v>
      </c>
    </row>
    <row r="124" spans="1:20" ht="13.5" thickBot="1">
      <c r="A124" s="225">
        <v>56</v>
      </c>
      <c r="B124" s="226" t="s">
        <v>3039</v>
      </c>
      <c r="C124" s="227"/>
      <c r="D124" s="227"/>
      <c r="E124" s="228"/>
      <c r="F124" s="228"/>
      <c r="G124" s="228"/>
      <c r="H124" s="228"/>
      <c r="I124" s="228"/>
      <c r="J124" s="229"/>
      <c r="K124" s="229">
        <f t="shared" si="8"/>
        <v>0</v>
      </c>
      <c r="L124" s="226"/>
      <c r="M124" s="226"/>
      <c r="N124" s="227"/>
      <c r="O124" s="227"/>
      <c r="P124" s="230">
        <v>0</v>
      </c>
      <c r="Q124" s="231">
        <v>0</v>
      </c>
      <c r="R124" s="229">
        <f t="shared" si="15"/>
        <v>0</v>
      </c>
      <c r="S124" s="232" t="e">
        <f t="shared" si="16"/>
        <v>#DIV/0!</v>
      </c>
      <c r="T124" s="233" t="e">
        <f t="shared" si="13"/>
        <v>#DIV/0!</v>
      </c>
    </row>
    <row r="125" spans="1:20">
      <c r="A125" s="234">
        <v>57</v>
      </c>
      <c r="B125" s="235" t="s">
        <v>3040</v>
      </c>
      <c r="C125" s="236">
        <v>20110800694</v>
      </c>
      <c r="D125" s="236" t="s">
        <v>577</v>
      </c>
      <c r="E125" s="237">
        <v>0</v>
      </c>
      <c r="F125" s="237">
        <v>40</v>
      </c>
      <c r="G125" s="237">
        <v>20.65</v>
      </c>
      <c r="H125" s="237">
        <v>19.350000000000001</v>
      </c>
      <c r="I125" s="237">
        <f ca="1">VLOOKUP(C125,'[1]4.仕掛品(製品課)'!A:AF,32,FALSE)</f>
        <v>4792.391678356008</v>
      </c>
      <c r="J125" s="238">
        <f ca="1">G125*I125</f>
        <v>98962.888158051559</v>
      </c>
      <c r="K125" s="238">
        <f t="shared" ca="1" si="8"/>
        <v>92732.778976188769</v>
      </c>
      <c r="L125" s="235">
        <v>57</v>
      </c>
      <c r="M125" s="235" t="s">
        <v>3040</v>
      </c>
      <c r="N125" s="236">
        <v>20220500001</v>
      </c>
      <c r="O125" s="236" t="s">
        <v>3041</v>
      </c>
      <c r="P125" s="239">
        <v>2874</v>
      </c>
      <c r="Q125" s="240">
        <v>960</v>
      </c>
      <c r="R125" s="238">
        <f t="shared" si="15"/>
        <v>2759040</v>
      </c>
      <c r="S125" s="241">
        <f t="shared" ca="1" si="16"/>
        <v>2854474.7254647231</v>
      </c>
      <c r="T125" s="233">
        <f t="shared" ca="1" si="13"/>
        <v>993.20623711368239</v>
      </c>
    </row>
    <row r="126" spans="1:20" ht="13.5" thickBot="1">
      <c r="A126" s="248"/>
      <c r="B126" s="249"/>
      <c r="C126" s="250"/>
      <c r="D126" s="250"/>
      <c r="E126" s="251"/>
      <c r="F126" s="251"/>
      <c r="G126" s="251"/>
      <c r="H126" s="251"/>
      <c r="I126" s="251"/>
      <c r="J126" s="252"/>
      <c r="K126" s="252">
        <f t="shared" si="8"/>
        <v>0</v>
      </c>
      <c r="L126" s="249">
        <v>57</v>
      </c>
      <c r="M126" s="249" t="s">
        <v>3040</v>
      </c>
      <c r="N126" s="250">
        <v>20220600065</v>
      </c>
      <c r="O126" s="250" t="s">
        <v>3042</v>
      </c>
      <c r="P126" s="253">
        <v>1000</v>
      </c>
      <c r="Q126" s="254">
        <v>102</v>
      </c>
      <c r="R126" s="252">
        <f t="shared" si="15"/>
        <v>102000</v>
      </c>
      <c r="S126" s="255">
        <f t="shared" ca="1" si="16"/>
        <v>105528.16269332875</v>
      </c>
      <c r="T126" s="233">
        <f t="shared" ca="1" si="13"/>
        <v>105.52816269332875</v>
      </c>
    </row>
    <row r="127" spans="1:20">
      <c r="A127" s="234">
        <v>58</v>
      </c>
      <c r="B127" s="235" t="s">
        <v>3043</v>
      </c>
      <c r="C127" s="236"/>
      <c r="D127" s="236"/>
      <c r="E127" s="237"/>
      <c r="F127" s="237"/>
      <c r="G127" s="237"/>
      <c r="H127" s="237"/>
      <c r="I127" s="237"/>
      <c r="J127" s="238"/>
      <c r="K127" s="238">
        <f t="shared" si="8"/>
        <v>0</v>
      </c>
      <c r="L127" s="235">
        <v>58</v>
      </c>
      <c r="M127" s="235" t="s">
        <v>3043</v>
      </c>
      <c r="N127" s="236">
        <v>20111001049</v>
      </c>
      <c r="O127" s="236" t="s">
        <v>587</v>
      </c>
      <c r="P127" s="239">
        <v>0</v>
      </c>
      <c r="Q127" s="240">
        <v>0</v>
      </c>
      <c r="R127" s="238">
        <f t="shared" si="15"/>
        <v>0</v>
      </c>
      <c r="S127" s="241">
        <f t="shared" si="16"/>
        <v>0</v>
      </c>
      <c r="T127" s="233" t="e">
        <f t="shared" si="13"/>
        <v>#DIV/0!</v>
      </c>
    </row>
    <row r="128" spans="1:20" ht="13.5" thickBot="1">
      <c r="A128" s="248">
        <v>58</v>
      </c>
      <c r="B128" s="249" t="s">
        <v>3043</v>
      </c>
      <c r="C128" s="250"/>
      <c r="D128" s="250"/>
      <c r="E128" s="251"/>
      <c r="F128" s="251"/>
      <c r="G128" s="251"/>
      <c r="H128" s="251"/>
      <c r="I128" s="251"/>
      <c r="J128" s="252"/>
      <c r="K128" s="252">
        <f t="shared" si="8"/>
        <v>0</v>
      </c>
      <c r="L128" s="249">
        <v>58</v>
      </c>
      <c r="M128" s="249" t="s">
        <v>3043</v>
      </c>
      <c r="N128" s="250">
        <v>20240100003</v>
      </c>
      <c r="O128" s="250" t="s">
        <v>3044</v>
      </c>
      <c r="P128" s="253">
        <v>21600</v>
      </c>
      <c r="Q128" s="254">
        <v>219</v>
      </c>
      <c r="R128" s="252">
        <f t="shared" si="15"/>
        <v>4730400</v>
      </c>
      <c r="S128" s="255">
        <f t="shared" si="16"/>
        <v>4730400</v>
      </c>
      <c r="T128" s="233">
        <f t="shared" si="13"/>
        <v>219</v>
      </c>
    </row>
    <row r="129" spans="1:20" ht="13.5" thickBot="1">
      <c r="A129" s="225">
        <v>59</v>
      </c>
      <c r="B129" s="226" t="s">
        <v>3045</v>
      </c>
      <c r="C129" s="268">
        <v>20110400012</v>
      </c>
      <c r="D129" s="268" t="s">
        <v>511</v>
      </c>
      <c r="E129" s="228">
        <v>0</v>
      </c>
      <c r="F129" s="228">
        <v>360</v>
      </c>
      <c r="G129" s="228">
        <v>348.52</v>
      </c>
      <c r="H129" s="228">
        <v>11.48</v>
      </c>
      <c r="I129" s="228">
        <f ca="1">VLOOKUP(C129,'[1]4.仕掛品(製品課)'!A:AF,32,FALSE)</f>
        <v>1770.6721058806863</v>
      </c>
      <c r="J129" s="229">
        <f ca="1">G129*I129</f>
        <v>617114.64234153682</v>
      </c>
      <c r="K129" s="229">
        <f t="shared" ca="1" si="8"/>
        <v>20327.31577551028</v>
      </c>
      <c r="L129" s="226">
        <v>59</v>
      </c>
      <c r="M129" s="226" t="s">
        <v>3045</v>
      </c>
      <c r="N129" s="227">
        <v>20230900056</v>
      </c>
      <c r="O129" s="227" t="s">
        <v>3046</v>
      </c>
      <c r="P129" s="230">
        <v>364428</v>
      </c>
      <c r="Q129" s="231">
        <v>75.273584905660371</v>
      </c>
      <c r="R129" s="229">
        <f t="shared" si="15"/>
        <v>27431801.999999996</v>
      </c>
      <c r="S129" s="232">
        <f t="shared" ca="1" si="16"/>
        <v>28048916.642341536</v>
      </c>
      <c r="T129" s="233">
        <f t="shared" ca="1" si="13"/>
        <v>76.966963686493727</v>
      </c>
    </row>
    <row r="130" spans="1:20" ht="13.5" thickBot="1">
      <c r="A130" s="225">
        <v>60</v>
      </c>
      <c r="B130" s="226" t="s">
        <v>3047</v>
      </c>
      <c r="C130" s="227">
        <v>20111001044</v>
      </c>
      <c r="D130" s="227" t="s">
        <v>513</v>
      </c>
      <c r="E130" s="228">
        <v>124.8</v>
      </c>
      <c r="F130" s="228">
        <v>440</v>
      </c>
      <c r="G130" s="228">
        <v>564.79999999999995</v>
      </c>
      <c r="H130" s="228">
        <v>0</v>
      </c>
      <c r="I130" s="228">
        <f ca="1">VLOOKUP(C130,'[1]4.仕掛品(製品課)'!A:AF,32,FALSE)</f>
        <v>1492.7052998573556</v>
      </c>
      <c r="J130" s="229">
        <f ca="1">G130*I130</f>
        <v>843079.95335943438</v>
      </c>
      <c r="K130" s="229">
        <f t="shared" ca="1" si="8"/>
        <v>0</v>
      </c>
      <c r="L130" s="226">
        <v>60</v>
      </c>
      <c r="M130" s="226" t="s">
        <v>3047</v>
      </c>
      <c r="N130" s="227">
        <v>20230900057</v>
      </c>
      <c r="O130" s="227" t="s">
        <v>3048</v>
      </c>
      <c r="P130" s="230">
        <v>2160</v>
      </c>
      <c r="Q130" s="231">
        <v>310</v>
      </c>
      <c r="R130" s="229">
        <f t="shared" si="15"/>
        <v>669600</v>
      </c>
      <c r="S130" s="232">
        <f t="shared" ca="1" si="16"/>
        <v>1512679.9533594344</v>
      </c>
      <c r="T130" s="233">
        <f t="shared" ca="1" si="13"/>
        <v>700.31479322196037</v>
      </c>
    </row>
    <row r="131" spans="1:20" ht="13.5" thickBot="1">
      <c r="A131" s="225">
        <v>61</v>
      </c>
      <c r="B131" s="226" t="s">
        <v>3049</v>
      </c>
      <c r="C131" s="268">
        <v>20110800694</v>
      </c>
      <c r="D131" s="268" t="s">
        <v>577</v>
      </c>
      <c r="E131" s="228"/>
      <c r="F131" s="228">
        <v>20</v>
      </c>
      <c r="G131" s="228">
        <v>20</v>
      </c>
      <c r="H131" s="228">
        <v>0</v>
      </c>
      <c r="I131" s="228">
        <f ca="1">VLOOKUP(C131,'[1]4.仕掛品(製品課)'!A:AF,32,FALSE)</f>
        <v>4792.391678356008</v>
      </c>
      <c r="J131" s="229">
        <f ca="1">G131*I131</f>
        <v>95847.833567120164</v>
      </c>
      <c r="K131" s="229">
        <f t="shared" ca="1" si="8"/>
        <v>0</v>
      </c>
      <c r="L131" s="225">
        <v>61</v>
      </c>
      <c r="M131" s="226" t="s">
        <v>3049</v>
      </c>
      <c r="N131" s="227">
        <v>20240500048</v>
      </c>
      <c r="O131" s="268" t="s">
        <v>3050</v>
      </c>
      <c r="P131" s="230">
        <v>491</v>
      </c>
      <c r="Q131" s="231">
        <v>3560</v>
      </c>
      <c r="R131" s="229">
        <f t="shared" si="15"/>
        <v>1747960</v>
      </c>
      <c r="S131" s="232">
        <f t="shared" ca="1" si="16"/>
        <v>1843807.8335671201</v>
      </c>
      <c r="T131" s="233">
        <f t="shared" ca="1" si="13"/>
        <v>3755.2094370002446</v>
      </c>
    </row>
    <row r="132" spans="1:20">
      <c r="A132" s="242">
        <v>62</v>
      </c>
      <c r="B132" s="243" t="s">
        <v>3051</v>
      </c>
      <c r="C132" s="213"/>
      <c r="D132" s="213"/>
      <c r="E132" s="244"/>
      <c r="F132" s="244"/>
      <c r="G132" s="244"/>
      <c r="H132" s="244"/>
      <c r="I132" s="244"/>
      <c r="J132" s="245"/>
      <c r="K132" s="245"/>
      <c r="L132" s="243">
        <v>62</v>
      </c>
      <c r="M132" s="243" t="s">
        <v>3051</v>
      </c>
      <c r="N132" s="213">
        <v>20241000051</v>
      </c>
      <c r="O132" s="258" t="s">
        <v>741</v>
      </c>
      <c r="P132" s="246">
        <v>1200</v>
      </c>
      <c r="Q132" s="233">
        <v>380</v>
      </c>
      <c r="R132" s="245">
        <f t="shared" si="15"/>
        <v>456000</v>
      </c>
      <c r="S132" s="247">
        <f t="shared" si="16"/>
        <v>456000</v>
      </c>
      <c r="T132" s="233">
        <f t="shared" si="13"/>
        <v>380</v>
      </c>
    </row>
    <row r="133" spans="1:20">
      <c r="A133" s="242"/>
      <c r="B133" s="243"/>
      <c r="C133" s="213"/>
      <c r="D133" s="213"/>
      <c r="E133" s="244"/>
      <c r="F133" s="244"/>
      <c r="G133" s="244"/>
      <c r="H133" s="244"/>
      <c r="I133" s="244"/>
      <c r="J133" s="245"/>
      <c r="K133" s="245"/>
      <c r="L133" s="243">
        <v>62</v>
      </c>
      <c r="M133" s="243" t="s">
        <v>3051</v>
      </c>
      <c r="N133" s="213">
        <v>20241000052</v>
      </c>
      <c r="O133" s="258" t="s">
        <v>742</v>
      </c>
      <c r="P133" s="246">
        <v>1200</v>
      </c>
      <c r="Q133" s="233">
        <v>380</v>
      </c>
      <c r="R133" s="245">
        <f t="shared" si="15"/>
        <v>456000</v>
      </c>
      <c r="S133" s="247">
        <f t="shared" si="16"/>
        <v>456000</v>
      </c>
      <c r="T133" s="233">
        <f t="shared" si="13"/>
        <v>380</v>
      </c>
    </row>
    <row r="134" spans="1:20">
      <c r="A134" s="242"/>
      <c r="B134" s="243"/>
      <c r="C134" s="213"/>
      <c r="D134" s="213"/>
      <c r="E134" s="244"/>
      <c r="F134" s="244"/>
      <c r="G134" s="244"/>
      <c r="H134" s="244"/>
      <c r="I134" s="244"/>
      <c r="J134" s="245"/>
      <c r="K134" s="245"/>
      <c r="L134" s="243">
        <v>62</v>
      </c>
      <c r="M134" s="243" t="s">
        <v>3051</v>
      </c>
      <c r="N134" s="213">
        <v>20241000053</v>
      </c>
      <c r="O134" s="258" t="s">
        <v>743</v>
      </c>
      <c r="P134" s="246">
        <v>1200</v>
      </c>
      <c r="Q134" s="233">
        <v>380</v>
      </c>
      <c r="R134" s="245">
        <f t="shared" si="15"/>
        <v>456000</v>
      </c>
      <c r="S134" s="247">
        <f t="shared" si="16"/>
        <v>456000</v>
      </c>
      <c r="T134" s="233">
        <f t="shared" si="13"/>
        <v>380</v>
      </c>
    </row>
    <row r="135" spans="1:20">
      <c r="A135" s="242"/>
      <c r="B135" s="243"/>
      <c r="C135" s="213"/>
      <c r="D135" s="213"/>
      <c r="E135" s="244"/>
      <c r="F135" s="244"/>
      <c r="G135" s="244"/>
      <c r="H135" s="244"/>
      <c r="I135" s="244"/>
      <c r="J135" s="245"/>
      <c r="K135" s="245"/>
      <c r="L135" s="243">
        <v>62</v>
      </c>
      <c r="M135" s="243" t="s">
        <v>3051</v>
      </c>
      <c r="N135" s="213">
        <v>20241000054</v>
      </c>
      <c r="O135" s="258" t="s">
        <v>744</v>
      </c>
      <c r="P135" s="246">
        <v>1200</v>
      </c>
      <c r="Q135" s="233">
        <v>380</v>
      </c>
      <c r="R135" s="245">
        <f t="shared" si="15"/>
        <v>456000</v>
      </c>
      <c r="S135" s="247">
        <f t="shared" si="16"/>
        <v>456000</v>
      </c>
      <c r="T135" s="233">
        <f t="shared" si="13"/>
        <v>380</v>
      </c>
    </row>
    <row r="136" spans="1:20">
      <c r="A136" s="242"/>
      <c r="B136" s="243"/>
      <c r="C136" s="213"/>
      <c r="D136" s="213"/>
      <c r="E136" s="244"/>
      <c r="F136" s="244"/>
      <c r="G136" s="244"/>
      <c r="H136" s="244"/>
      <c r="I136" s="244"/>
      <c r="J136" s="245"/>
      <c r="K136" s="245"/>
      <c r="L136" s="243">
        <v>62</v>
      </c>
      <c r="M136" s="243" t="s">
        <v>3051</v>
      </c>
      <c r="N136" s="213">
        <v>20250300003</v>
      </c>
      <c r="O136" s="258" t="s">
        <v>745</v>
      </c>
      <c r="P136" s="246">
        <v>5009</v>
      </c>
      <c r="Q136" s="233">
        <v>35</v>
      </c>
      <c r="R136" s="245">
        <f t="shared" si="15"/>
        <v>175315</v>
      </c>
      <c r="S136" s="247">
        <f t="shared" si="16"/>
        <v>175315</v>
      </c>
      <c r="T136" s="233">
        <f t="shared" si="13"/>
        <v>35</v>
      </c>
    </row>
    <row r="137" spans="1:20">
      <c r="A137" s="242"/>
      <c r="B137" s="243"/>
      <c r="C137" s="213"/>
      <c r="D137" s="213"/>
      <c r="E137" s="244"/>
      <c r="F137" s="244"/>
      <c r="G137" s="244"/>
      <c r="H137" s="244"/>
      <c r="I137" s="244"/>
      <c r="J137" s="245"/>
      <c r="K137" s="245"/>
      <c r="L137" s="243">
        <v>62</v>
      </c>
      <c r="M137" s="243" t="s">
        <v>3051</v>
      </c>
      <c r="N137" s="213">
        <v>20250300004</v>
      </c>
      <c r="O137" s="258" t="s">
        <v>746</v>
      </c>
      <c r="P137" s="246">
        <v>5009</v>
      </c>
      <c r="Q137" s="233">
        <v>35</v>
      </c>
      <c r="R137" s="245">
        <f t="shared" si="15"/>
        <v>175315</v>
      </c>
      <c r="S137" s="247">
        <f t="shared" si="16"/>
        <v>175315</v>
      </c>
      <c r="T137" s="233">
        <f t="shared" si="13"/>
        <v>35</v>
      </c>
    </row>
    <row r="138" spans="1:20">
      <c r="A138" s="242"/>
      <c r="B138" s="243"/>
      <c r="C138" s="213"/>
      <c r="D138" s="213"/>
      <c r="E138" s="244"/>
      <c r="F138" s="244"/>
      <c r="G138" s="244"/>
      <c r="H138" s="244"/>
      <c r="I138" s="244"/>
      <c r="J138" s="245"/>
      <c r="K138" s="245"/>
      <c r="L138" s="243">
        <v>62</v>
      </c>
      <c r="M138" s="243" t="s">
        <v>3051</v>
      </c>
      <c r="N138" s="213">
        <v>20250300005</v>
      </c>
      <c r="O138" s="258" t="s">
        <v>747</v>
      </c>
      <c r="P138" s="246">
        <v>5007</v>
      </c>
      <c r="Q138" s="233">
        <v>35</v>
      </c>
      <c r="R138" s="245">
        <f t="shared" si="15"/>
        <v>175245</v>
      </c>
      <c r="S138" s="247">
        <f t="shared" si="16"/>
        <v>175245</v>
      </c>
      <c r="T138" s="233">
        <f t="shared" si="13"/>
        <v>35</v>
      </c>
    </row>
    <row r="139" spans="1:20" ht="13.5" thickBot="1">
      <c r="A139" s="248"/>
      <c r="B139" s="249"/>
      <c r="C139" s="250"/>
      <c r="D139" s="250"/>
      <c r="E139" s="251"/>
      <c r="F139" s="251"/>
      <c r="G139" s="251"/>
      <c r="H139" s="251"/>
      <c r="I139" s="251"/>
      <c r="J139" s="252"/>
      <c r="K139" s="252"/>
      <c r="L139" s="249">
        <v>62</v>
      </c>
      <c r="M139" s="249" t="s">
        <v>3051</v>
      </c>
      <c r="N139" s="250">
        <v>20250300006</v>
      </c>
      <c r="O139" s="269" t="s">
        <v>748</v>
      </c>
      <c r="P139" s="253">
        <v>5008</v>
      </c>
      <c r="Q139" s="254">
        <v>35</v>
      </c>
      <c r="R139" s="252">
        <f t="shared" si="15"/>
        <v>175280</v>
      </c>
      <c r="S139" s="255">
        <f t="shared" si="16"/>
        <v>175280</v>
      </c>
      <c r="T139" s="233">
        <f t="shared" si="13"/>
        <v>35</v>
      </c>
    </row>
    <row r="140" spans="1:20">
      <c r="A140" s="234">
        <v>63</v>
      </c>
      <c r="B140" s="235" t="s">
        <v>3052</v>
      </c>
      <c r="C140" s="236">
        <v>20110800692</v>
      </c>
      <c r="D140" s="236" t="s">
        <v>512</v>
      </c>
      <c r="E140" s="237"/>
      <c r="F140" s="237">
        <v>436</v>
      </c>
      <c r="G140" s="237">
        <v>436</v>
      </c>
      <c r="H140" s="237">
        <v>0</v>
      </c>
      <c r="I140" s="237">
        <f ca="1">VLOOKUP(C140,'[1]4.仕掛品(製品課)'!A:AF,32,FALSE)</f>
        <v>1185.057535532681</v>
      </c>
      <c r="J140" s="238">
        <f ca="1">G140*I140</f>
        <v>516685.08549224888</v>
      </c>
      <c r="K140" s="238">
        <f ca="1">H140*I140</f>
        <v>0</v>
      </c>
      <c r="L140" s="235">
        <v>63</v>
      </c>
      <c r="M140" s="235" t="s">
        <v>3053</v>
      </c>
      <c r="N140" s="236">
        <v>20240700084</v>
      </c>
      <c r="O140" s="260" t="s">
        <v>749</v>
      </c>
      <c r="P140" s="239">
        <v>520</v>
      </c>
      <c r="Q140" s="240">
        <v>2030</v>
      </c>
      <c r="R140" s="238">
        <f t="shared" si="15"/>
        <v>1055600</v>
      </c>
      <c r="S140" s="241">
        <f t="shared" ca="1" si="16"/>
        <v>1430485.0601050381</v>
      </c>
      <c r="T140" s="233">
        <f t="shared" ca="1" si="13"/>
        <v>2750.932807894304</v>
      </c>
    </row>
    <row r="141" spans="1:20" ht="13.5" thickBot="1">
      <c r="A141" s="248"/>
      <c r="B141" s="249"/>
      <c r="C141" s="250"/>
      <c r="D141" s="250"/>
      <c r="E141" s="251"/>
      <c r="F141" s="251"/>
      <c r="G141" s="251"/>
      <c r="H141" s="251"/>
      <c r="I141" s="251"/>
      <c r="J141" s="252"/>
      <c r="K141" s="252"/>
      <c r="L141" s="249">
        <v>63</v>
      </c>
      <c r="M141" s="249" t="s">
        <v>3053</v>
      </c>
      <c r="N141" s="250">
        <v>20240700083</v>
      </c>
      <c r="O141" s="269" t="s">
        <v>750</v>
      </c>
      <c r="P141" s="253">
        <v>124</v>
      </c>
      <c r="Q141" s="254">
        <v>3220</v>
      </c>
      <c r="R141" s="252">
        <f t="shared" si="15"/>
        <v>399280</v>
      </c>
      <c r="S141" s="255">
        <f t="shared" ca="1" si="16"/>
        <v>541080.02538721066</v>
      </c>
      <c r="T141" s="233">
        <f t="shared" ca="1" si="13"/>
        <v>4363.5485918323438</v>
      </c>
    </row>
    <row r="142" spans="1:20">
      <c r="A142" s="243"/>
      <c r="B142" s="243"/>
      <c r="C142" s="213"/>
      <c r="D142" s="213"/>
      <c r="E142" s="244"/>
      <c r="F142" s="244"/>
      <c r="G142" s="244"/>
      <c r="H142" s="244"/>
      <c r="I142" s="244"/>
      <c r="J142" s="245"/>
      <c r="K142" s="245"/>
      <c r="L142" s="243"/>
      <c r="M142" s="243"/>
      <c r="N142" s="213"/>
      <c r="O142" s="213"/>
      <c r="P142" s="246"/>
      <c r="Q142" s="233"/>
      <c r="R142" s="245"/>
      <c r="S142" s="245"/>
      <c r="T142" s="233"/>
    </row>
    <row r="143" spans="1:20">
      <c r="A143" s="213"/>
      <c r="B143" s="213"/>
      <c r="C143" s="213"/>
      <c r="D143" s="213"/>
      <c r="E143" s="262"/>
      <c r="F143" s="262"/>
      <c r="G143" s="262"/>
      <c r="H143" s="262"/>
      <c r="I143" s="262"/>
      <c r="J143" s="213"/>
      <c r="K143" s="270">
        <f ca="1">SUM(K4:K142)</f>
        <v>2253988.1152198515</v>
      </c>
      <c r="L143" s="213"/>
      <c r="M143" s="213"/>
      <c r="N143" s="213"/>
      <c r="O143" s="213"/>
      <c r="P143" s="271"/>
      <c r="Q143" s="213"/>
      <c r="R143" s="213"/>
      <c r="S143" s="213"/>
      <c r="T143" s="213"/>
    </row>
    <row r="144" spans="1:20">
      <c r="A144" s="213"/>
      <c r="B144" s="213"/>
      <c r="C144" s="213"/>
      <c r="D144" s="213"/>
      <c r="E144" s="262"/>
      <c r="F144" s="262"/>
      <c r="G144" s="262"/>
      <c r="H144" s="262"/>
      <c r="I144" s="262"/>
      <c r="J144" s="213"/>
      <c r="K144" s="213"/>
      <c r="L144" s="213"/>
      <c r="M144" s="213"/>
      <c r="N144" s="213"/>
      <c r="O144" s="213"/>
      <c r="P144" s="271"/>
      <c r="Q144" s="213"/>
      <c r="R144" s="213"/>
      <c r="S144" s="213"/>
      <c r="T144" s="213"/>
    </row>
    <row r="145" spans="1:20">
      <c r="A145" s="213"/>
      <c r="B145" s="213"/>
      <c r="C145" s="213"/>
      <c r="D145" s="213"/>
      <c r="E145" s="262"/>
      <c r="F145" s="262"/>
      <c r="G145" s="262"/>
      <c r="H145" s="262"/>
      <c r="I145" s="262"/>
      <c r="J145" s="213"/>
      <c r="K145" s="213"/>
      <c r="L145" s="213"/>
      <c r="M145" s="213"/>
      <c r="N145" s="213"/>
      <c r="O145" s="213"/>
      <c r="P145" s="271"/>
      <c r="Q145" s="213"/>
      <c r="R145" s="213"/>
      <c r="S145" s="213"/>
      <c r="T145" s="213"/>
    </row>
    <row r="146" spans="1:20">
      <c r="A146" s="213"/>
      <c r="B146" s="213"/>
      <c r="C146" s="213"/>
      <c r="D146" s="213"/>
      <c r="E146" s="262"/>
      <c r="F146" s="262"/>
      <c r="G146" s="262"/>
      <c r="H146" s="262"/>
      <c r="I146" s="262"/>
      <c r="J146" s="213" t="s">
        <v>3054</v>
      </c>
      <c r="K146" s="213" t="s">
        <v>3055</v>
      </c>
      <c r="L146" s="213"/>
      <c r="M146" s="213"/>
      <c r="N146" s="213"/>
      <c r="O146" s="213"/>
      <c r="P146" s="271">
        <f>SUM(P4:P145)</f>
        <v>14724258</v>
      </c>
      <c r="Q146" s="213"/>
      <c r="R146" s="213"/>
      <c r="S146" s="272" t="e">
        <f ca="1">SUM(S4:S145)</f>
        <v>#DIV/0!</v>
      </c>
      <c r="T146" s="213"/>
    </row>
    <row r="147" spans="1:20">
      <c r="A147" s="213"/>
      <c r="B147" s="213"/>
      <c r="C147" s="213"/>
      <c r="D147" s="213" t="s">
        <v>3056</v>
      </c>
      <c r="E147" s="273">
        <f>SUM(E4:E146)</f>
        <v>40602.711990000003</v>
      </c>
      <c r="F147" s="273">
        <f>SUM(F4:F146)</f>
        <v>603319</v>
      </c>
      <c r="G147" s="273">
        <f>SUM(G4:G146)</f>
        <v>639180.56099999987</v>
      </c>
      <c r="H147" s="273">
        <f>SUM(H4:H146)</f>
        <v>1231.1509899999999</v>
      </c>
      <c r="I147" s="262"/>
      <c r="J147" s="262">
        <f ca="1">SUM(J4:J146)</f>
        <v>80624335.836784631</v>
      </c>
      <c r="K147" s="270">
        <f>J220</f>
        <v>2525155</v>
      </c>
      <c r="L147" s="213"/>
      <c r="M147" s="213"/>
      <c r="N147" s="213"/>
      <c r="O147" s="213"/>
      <c r="P147" s="271"/>
      <c r="Q147" s="213"/>
      <c r="R147" s="213"/>
      <c r="S147" s="270"/>
      <c r="T147" s="213"/>
    </row>
    <row r="148" spans="1:20">
      <c r="A148" s="213"/>
      <c r="B148" s="213"/>
      <c r="C148" s="213"/>
      <c r="D148" s="213"/>
      <c r="E148" s="262"/>
      <c r="F148" s="262"/>
      <c r="G148" s="262"/>
      <c r="H148" s="262"/>
      <c r="I148" s="262"/>
      <c r="J148" s="213"/>
      <c r="K148" s="272">
        <f ca="1">J147+K147</f>
        <v>83149490.836784631</v>
      </c>
      <c r="L148" s="213"/>
      <c r="M148" s="213"/>
      <c r="N148" s="213"/>
      <c r="O148" s="213"/>
      <c r="P148" s="271"/>
      <c r="Q148" s="213"/>
      <c r="R148" s="213"/>
      <c r="S148" s="213"/>
      <c r="T148" s="213"/>
    </row>
    <row r="149" spans="1:20">
      <c r="A149" s="213"/>
      <c r="B149" s="213"/>
      <c r="C149" s="213"/>
      <c r="D149" s="213"/>
      <c r="E149" s="262"/>
      <c r="F149" s="262"/>
      <c r="G149" s="262"/>
      <c r="H149" s="262"/>
      <c r="I149" s="262"/>
      <c r="J149" s="213"/>
      <c r="K149" s="272"/>
      <c r="L149" s="213"/>
      <c r="M149" s="213"/>
      <c r="N149" s="213"/>
      <c r="O149" s="213"/>
      <c r="P149" s="271"/>
      <c r="Q149" s="213"/>
      <c r="R149" s="213"/>
      <c r="S149" s="213"/>
      <c r="T149" s="213"/>
    </row>
    <row r="150" spans="1:20">
      <c r="A150" s="213"/>
      <c r="B150" s="213"/>
      <c r="C150" s="213"/>
      <c r="D150" s="213"/>
      <c r="E150" s="262"/>
      <c r="F150" s="262"/>
      <c r="G150" s="262"/>
      <c r="H150" s="262"/>
      <c r="I150" s="262"/>
      <c r="J150" s="213"/>
      <c r="K150" s="272"/>
      <c r="L150" s="213"/>
      <c r="M150" s="213"/>
      <c r="N150" s="213"/>
      <c r="O150" s="213"/>
      <c r="P150" s="271"/>
      <c r="Q150" s="213"/>
      <c r="R150" s="213"/>
      <c r="S150" s="213"/>
      <c r="T150" s="213"/>
    </row>
    <row r="151" spans="1:20">
      <c r="A151" s="118" t="s">
        <v>3057</v>
      </c>
      <c r="B151" s="118" t="s">
        <v>3058</v>
      </c>
      <c r="C151" s="118"/>
      <c r="D151" s="118"/>
      <c r="E151" s="118"/>
      <c r="F151" s="118"/>
      <c r="G151" s="262"/>
      <c r="H151" s="262"/>
      <c r="I151" s="262"/>
      <c r="J151" s="213"/>
      <c r="K151" s="272"/>
      <c r="L151" s="213"/>
      <c r="M151" s="213"/>
      <c r="N151" s="213"/>
      <c r="O151" s="213"/>
      <c r="P151" s="271"/>
      <c r="Q151" s="213"/>
      <c r="R151" s="213"/>
      <c r="S151" s="213"/>
      <c r="T151" s="213"/>
    </row>
    <row r="152" spans="1:20">
      <c r="A152" s="118" t="s">
        <v>3059</v>
      </c>
      <c r="B152" s="118" t="s">
        <v>3060</v>
      </c>
      <c r="C152" s="118"/>
      <c r="D152" s="118"/>
      <c r="E152" s="118"/>
      <c r="F152" s="118"/>
      <c r="G152" s="262"/>
      <c r="H152" s="262"/>
      <c r="I152" s="262"/>
      <c r="J152" s="213"/>
      <c r="K152" s="272"/>
      <c r="L152" s="213"/>
      <c r="M152" s="213"/>
      <c r="N152" s="213"/>
      <c r="O152" s="213"/>
      <c r="P152" s="271"/>
      <c r="Q152" s="213"/>
      <c r="R152" s="213"/>
      <c r="S152" s="213"/>
      <c r="T152" s="213"/>
    </row>
    <row r="153" spans="1:20">
      <c r="A153" s="118" t="s">
        <v>3061</v>
      </c>
      <c r="B153" s="118" t="s">
        <v>3062</v>
      </c>
      <c r="C153" s="118"/>
      <c r="D153" s="118"/>
      <c r="E153" s="118"/>
      <c r="F153" s="118"/>
      <c r="G153" s="262"/>
      <c r="H153" s="262"/>
      <c r="I153" s="262"/>
      <c r="J153" s="213"/>
      <c r="K153" s="272"/>
      <c r="L153" s="213"/>
      <c r="M153" s="213"/>
      <c r="N153" s="213"/>
      <c r="O153" s="213"/>
      <c r="P153" s="271"/>
      <c r="Q153" s="213"/>
      <c r="R153" s="213"/>
      <c r="S153" s="213"/>
      <c r="T153" s="213"/>
    </row>
    <row r="154" spans="1:20">
      <c r="A154" s="118" t="s">
        <v>3063</v>
      </c>
      <c r="B154" s="118" t="s">
        <v>3064</v>
      </c>
      <c r="C154" s="118"/>
      <c r="D154" s="118"/>
      <c r="E154" s="118"/>
      <c r="F154" s="118"/>
      <c r="G154" s="262"/>
      <c r="H154" s="262"/>
      <c r="I154" s="262"/>
      <c r="J154" s="213"/>
      <c r="K154" s="272"/>
      <c r="L154" s="213"/>
      <c r="M154" s="213"/>
      <c r="N154" s="213"/>
      <c r="O154" s="213"/>
      <c r="P154" s="271"/>
      <c r="Q154" s="213"/>
      <c r="R154" s="213"/>
      <c r="S154" s="213"/>
      <c r="T154" s="213"/>
    </row>
    <row r="155" spans="1:20">
      <c r="A155" s="118" t="s">
        <v>3065</v>
      </c>
      <c r="B155" s="118" t="s">
        <v>3066</v>
      </c>
      <c r="C155" s="118" t="s">
        <v>3067</v>
      </c>
      <c r="D155" s="118" t="s">
        <v>3068</v>
      </c>
      <c r="E155" s="118" t="s">
        <v>3069</v>
      </c>
      <c r="F155" s="118" t="s">
        <v>901</v>
      </c>
      <c r="G155" s="262"/>
      <c r="H155" s="262"/>
      <c r="I155" s="262"/>
      <c r="J155" s="213"/>
      <c r="K155" s="213"/>
      <c r="L155" s="213"/>
      <c r="M155" s="213"/>
      <c r="N155" s="213"/>
      <c r="O155" s="213"/>
      <c r="P155" s="213"/>
      <c r="Q155" s="271"/>
      <c r="R155" s="213"/>
      <c r="S155" s="213"/>
      <c r="T155" s="213"/>
    </row>
    <row r="156" spans="1:20">
      <c r="A156" s="118" t="s">
        <v>3070</v>
      </c>
      <c r="B156" s="118" t="s">
        <v>3071</v>
      </c>
      <c r="C156" s="118"/>
      <c r="D156" s="118"/>
      <c r="E156" s="118"/>
      <c r="F156" s="118"/>
      <c r="G156" s="262"/>
      <c r="H156" s="262"/>
      <c r="I156" s="262"/>
      <c r="J156" s="213"/>
      <c r="K156" s="213"/>
      <c r="L156" s="213"/>
      <c r="M156" s="213"/>
      <c r="N156" s="213"/>
      <c r="O156" s="213"/>
      <c r="P156" s="213"/>
      <c r="Q156" s="213"/>
      <c r="R156" s="271"/>
      <c r="S156" s="213"/>
      <c r="T156" s="213"/>
    </row>
    <row r="157" spans="1:20">
      <c r="A157" s="274" t="s">
        <v>3072</v>
      </c>
      <c r="B157" s="274" t="s">
        <v>3073</v>
      </c>
      <c r="C157" s="275" t="s">
        <v>3074</v>
      </c>
      <c r="D157" s="275" t="s">
        <v>3075</v>
      </c>
      <c r="E157" s="275" t="s">
        <v>3076</v>
      </c>
      <c r="F157" s="275" t="s">
        <v>3077</v>
      </c>
      <c r="G157" s="276"/>
      <c r="H157" s="276"/>
      <c r="I157" s="213"/>
      <c r="J157" s="272" t="s">
        <v>3078</v>
      </c>
      <c r="K157" s="272" t="s">
        <v>3079</v>
      </c>
      <c r="L157" s="272"/>
      <c r="M157" s="272" t="s">
        <v>3080</v>
      </c>
      <c r="N157" s="213"/>
      <c r="O157" s="213"/>
      <c r="P157" s="213"/>
      <c r="Q157" s="213"/>
      <c r="R157" s="213"/>
      <c r="S157" s="271" t="s">
        <v>3081</v>
      </c>
      <c r="T157" s="213"/>
    </row>
    <row r="158" spans="1:20">
      <c r="A158" s="274" t="s">
        <v>3082</v>
      </c>
      <c r="B158" s="274" t="s">
        <v>3083</v>
      </c>
      <c r="C158" s="277"/>
      <c r="D158" s="277"/>
      <c r="E158" s="277"/>
      <c r="F158" s="277"/>
      <c r="G158" s="276"/>
      <c r="H158" s="276"/>
      <c r="I158" s="213"/>
      <c r="J158" s="272" t="s">
        <v>3084</v>
      </c>
      <c r="K158" s="272" t="s">
        <v>3085</v>
      </c>
      <c r="L158" s="272"/>
      <c r="M158" s="272" t="s">
        <v>3086</v>
      </c>
      <c r="N158" s="213"/>
      <c r="O158" s="213"/>
      <c r="P158" s="213"/>
      <c r="Q158" s="213"/>
      <c r="R158" s="213"/>
      <c r="S158" s="271" t="s">
        <v>3087</v>
      </c>
      <c r="T158" s="213"/>
    </row>
    <row r="159" spans="1:20">
      <c r="A159" s="274" t="s">
        <v>3088</v>
      </c>
      <c r="B159" s="274" t="s">
        <v>2968</v>
      </c>
      <c r="C159" s="277">
        <v>0</v>
      </c>
      <c r="D159" s="277">
        <v>0</v>
      </c>
      <c r="E159" s="277">
        <v>0</v>
      </c>
      <c r="F159" s="277">
        <v>0</v>
      </c>
      <c r="G159" s="272"/>
      <c r="H159" s="272"/>
      <c r="I159" s="272">
        <v>1</v>
      </c>
      <c r="J159" s="272">
        <f>F159</f>
        <v>0</v>
      </c>
      <c r="K159" s="272">
        <f t="shared" ref="K159:K222" ca="1" si="17">SUMIF($A$1:$A$143,I159,$J$1:$J$143)</f>
        <v>0</v>
      </c>
      <c r="L159" s="272"/>
      <c r="M159" s="272">
        <f ca="1">J159+K159</f>
        <v>0</v>
      </c>
      <c r="N159" s="278"/>
      <c r="O159" s="278"/>
      <c r="P159" s="278"/>
      <c r="Q159" s="270"/>
      <c r="R159" s="213"/>
      <c r="S159" s="271">
        <f t="shared" ref="S159:S222" ca="1" si="18">IFERROR(SUMIF($L$1:$M$143,I159,$S$1:$S$143),0)</f>
        <v>0</v>
      </c>
      <c r="T159" s="270">
        <f ca="1">M159-S159</f>
        <v>0</v>
      </c>
    </row>
    <row r="160" spans="1:20">
      <c r="A160" s="274" t="s">
        <v>3089</v>
      </c>
      <c r="B160" s="274" t="s">
        <v>2969</v>
      </c>
      <c r="C160" s="277">
        <v>0</v>
      </c>
      <c r="D160" s="277">
        <v>16933660</v>
      </c>
      <c r="E160" s="277">
        <v>0</v>
      </c>
      <c r="F160" s="277">
        <v>16933660</v>
      </c>
      <c r="G160" s="272"/>
      <c r="H160" s="272"/>
      <c r="I160" s="272">
        <v>2</v>
      </c>
      <c r="J160" s="272">
        <f t="shared" ref="J160:J222" si="19">F160</f>
        <v>16933660</v>
      </c>
      <c r="K160" s="272">
        <f t="shared" ca="1" si="17"/>
        <v>467680.4094770127</v>
      </c>
      <c r="L160" s="272"/>
      <c r="M160" s="272">
        <f t="shared" ref="M160:M223" ca="1" si="20">J160+K160</f>
        <v>17401340.409477014</v>
      </c>
      <c r="N160" s="278"/>
      <c r="O160" s="278"/>
      <c r="P160" s="278"/>
      <c r="Q160" s="270"/>
      <c r="R160" s="213"/>
      <c r="S160" s="271">
        <f t="shared" ca="1" si="18"/>
        <v>17401340.409477014</v>
      </c>
      <c r="T160" s="270">
        <f t="shared" ref="T160:T223" ca="1" si="21">M160-S160</f>
        <v>0</v>
      </c>
    </row>
    <row r="161" spans="1:20">
      <c r="A161" s="274" t="s">
        <v>3090</v>
      </c>
      <c r="B161" s="274" t="s">
        <v>2970</v>
      </c>
      <c r="C161" s="277">
        <v>0</v>
      </c>
      <c r="D161" s="277">
        <v>55632456</v>
      </c>
      <c r="E161" s="277">
        <v>0</v>
      </c>
      <c r="F161" s="277">
        <v>55632456</v>
      </c>
      <c r="G161" s="272"/>
      <c r="H161" s="272"/>
      <c r="I161" s="272">
        <v>3</v>
      </c>
      <c r="J161" s="272">
        <f t="shared" si="19"/>
        <v>55632456</v>
      </c>
      <c r="K161" s="272">
        <f t="shared" ca="1" si="17"/>
        <v>934516.37727942155</v>
      </c>
      <c r="L161" s="272"/>
      <c r="M161" s="272">
        <f t="shared" ca="1" si="20"/>
        <v>56566972.377279423</v>
      </c>
      <c r="N161" s="278"/>
      <c r="O161" s="278"/>
      <c r="P161" s="278"/>
      <c r="Q161" s="270"/>
      <c r="R161" s="213"/>
      <c r="S161" s="271">
        <f t="shared" ca="1" si="18"/>
        <v>56566972.377279423</v>
      </c>
      <c r="T161" s="270">
        <f t="shared" ca="1" si="21"/>
        <v>0</v>
      </c>
    </row>
    <row r="162" spans="1:20">
      <c r="A162" s="274" t="s">
        <v>3091</v>
      </c>
      <c r="B162" s="274" t="s">
        <v>2973</v>
      </c>
      <c r="C162" s="277">
        <v>0</v>
      </c>
      <c r="D162" s="277">
        <v>7146669</v>
      </c>
      <c r="E162" s="277">
        <v>0</v>
      </c>
      <c r="F162" s="277">
        <v>7146669</v>
      </c>
      <c r="G162" s="272"/>
      <c r="H162" s="272"/>
      <c r="I162" s="272">
        <v>4</v>
      </c>
      <c r="J162" s="272">
        <f>F162</f>
        <v>7146669</v>
      </c>
      <c r="K162" s="272">
        <f t="shared" ca="1" si="17"/>
        <v>21805.382136519838</v>
      </c>
      <c r="L162" s="272"/>
      <c r="M162" s="272">
        <f t="shared" ca="1" si="20"/>
        <v>7168474.38213652</v>
      </c>
      <c r="N162" s="278"/>
      <c r="O162" s="278"/>
      <c r="P162" s="278"/>
      <c r="Q162" s="270"/>
      <c r="R162" s="213"/>
      <c r="S162" s="271">
        <f t="shared" ca="1" si="18"/>
        <v>7168474.38213652</v>
      </c>
      <c r="T162" s="270">
        <f t="shared" ca="1" si="21"/>
        <v>0</v>
      </c>
    </row>
    <row r="163" spans="1:20">
      <c r="A163" s="274" t="s">
        <v>3092</v>
      </c>
      <c r="B163" s="274" t="s">
        <v>2974</v>
      </c>
      <c r="C163" s="277">
        <v>0</v>
      </c>
      <c r="D163" s="277">
        <v>0</v>
      </c>
      <c r="E163" s="277">
        <v>0</v>
      </c>
      <c r="F163" s="277">
        <v>0</v>
      </c>
      <c r="G163" s="272"/>
      <c r="H163" s="272"/>
      <c r="I163" s="272">
        <v>5</v>
      </c>
      <c r="J163" s="272">
        <f t="shared" si="19"/>
        <v>0</v>
      </c>
      <c r="K163" s="272">
        <f t="shared" ca="1" si="17"/>
        <v>0</v>
      </c>
      <c r="L163" s="272"/>
      <c r="M163" s="272">
        <f t="shared" ca="1" si="20"/>
        <v>0</v>
      </c>
      <c r="N163" s="278"/>
      <c r="O163" s="278"/>
      <c r="P163" s="278"/>
      <c r="Q163" s="270"/>
      <c r="R163" s="213"/>
      <c r="S163" s="271">
        <f t="shared" ca="1" si="18"/>
        <v>0</v>
      </c>
      <c r="T163" s="270">
        <f t="shared" ca="1" si="21"/>
        <v>0</v>
      </c>
    </row>
    <row r="164" spans="1:20">
      <c r="A164" s="274" t="s">
        <v>3093</v>
      </c>
      <c r="B164" s="274" t="s">
        <v>2975</v>
      </c>
      <c r="C164" s="277">
        <v>0</v>
      </c>
      <c r="D164" s="277">
        <v>73479933</v>
      </c>
      <c r="E164" s="277">
        <v>792000</v>
      </c>
      <c r="F164" s="277">
        <v>72687933</v>
      </c>
      <c r="G164" s="272"/>
      <c r="H164" s="272"/>
      <c r="I164" s="272">
        <v>6</v>
      </c>
      <c r="J164" s="272">
        <f t="shared" si="19"/>
        <v>72687933</v>
      </c>
      <c r="K164" s="272">
        <f t="shared" ca="1" si="17"/>
        <v>26306614.90498063</v>
      </c>
      <c r="L164" s="272"/>
      <c r="M164" s="272">
        <f t="shared" ca="1" si="20"/>
        <v>98994547.90498063</v>
      </c>
      <c r="N164" s="278"/>
      <c r="O164" s="278"/>
      <c r="P164" s="278"/>
      <c r="Q164" s="270"/>
      <c r="R164" s="213"/>
      <c r="S164" s="271">
        <f t="shared" ca="1" si="18"/>
        <v>98994547.90498063</v>
      </c>
      <c r="T164" s="270">
        <f t="shared" ca="1" si="21"/>
        <v>0</v>
      </c>
    </row>
    <row r="165" spans="1:20">
      <c r="A165" s="274" t="s">
        <v>3094</v>
      </c>
      <c r="B165" s="274" t="s">
        <v>2976</v>
      </c>
      <c r="C165" s="277">
        <v>0</v>
      </c>
      <c r="D165" s="277">
        <v>0</v>
      </c>
      <c r="E165" s="277">
        <v>0</v>
      </c>
      <c r="F165" s="277">
        <v>0</v>
      </c>
      <c r="G165" s="272"/>
      <c r="H165" s="272"/>
      <c r="I165" s="272">
        <v>7</v>
      </c>
      <c r="J165" s="272">
        <f t="shared" si="19"/>
        <v>0</v>
      </c>
      <c r="K165" s="272">
        <f t="shared" si="17"/>
        <v>0</v>
      </c>
      <c r="L165" s="272"/>
      <c r="M165" s="272">
        <f t="shared" si="20"/>
        <v>0</v>
      </c>
      <c r="N165" s="278"/>
      <c r="O165" s="278"/>
      <c r="P165" s="278"/>
      <c r="Q165" s="270"/>
      <c r="R165" s="213"/>
      <c r="S165" s="271">
        <f t="shared" ca="1" si="18"/>
        <v>0</v>
      </c>
      <c r="T165" s="270">
        <f t="shared" ca="1" si="21"/>
        <v>0</v>
      </c>
    </row>
    <row r="166" spans="1:20">
      <c r="A166" s="274" t="s">
        <v>3095</v>
      </c>
      <c r="B166" s="274" t="s">
        <v>2977</v>
      </c>
      <c r="C166" s="277">
        <v>0</v>
      </c>
      <c r="D166" s="277">
        <v>10367441</v>
      </c>
      <c r="E166" s="277">
        <v>0</v>
      </c>
      <c r="F166" s="277">
        <v>10367441</v>
      </c>
      <c r="G166" s="272"/>
      <c r="H166" s="272"/>
      <c r="I166" s="272">
        <v>8</v>
      </c>
      <c r="J166" s="272">
        <f t="shared" si="19"/>
        <v>10367441</v>
      </c>
      <c r="K166" s="272">
        <f t="shared" si="17"/>
        <v>0</v>
      </c>
      <c r="L166" s="272"/>
      <c r="M166" s="272">
        <f t="shared" si="20"/>
        <v>10367441</v>
      </c>
      <c r="N166" s="278"/>
      <c r="O166" s="278"/>
      <c r="P166" s="278"/>
      <c r="Q166" s="270"/>
      <c r="R166" s="213"/>
      <c r="S166" s="271">
        <f t="shared" ca="1" si="18"/>
        <v>10367441</v>
      </c>
      <c r="T166" s="270">
        <f t="shared" ca="1" si="21"/>
        <v>0</v>
      </c>
    </row>
    <row r="167" spans="1:20">
      <c r="A167" s="274" t="s">
        <v>3096</v>
      </c>
      <c r="B167" s="274" t="s">
        <v>2978</v>
      </c>
      <c r="C167" s="277">
        <v>0</v>
      </c>
      <c r="D167" s="277">
        <v>0</v>
      </c>
      <c r="E167" s="277">
        <v>0</v>
      </c>
      <c r="F167" s="277">
        <v>0</v>
      </c>
      <c r="G167" s="272"/>
      <c r="H167" s="272"/>
      <c r="I167" s="272">
        <v>9</v>
      </c>
      <c r="J167" s="272">
        <f t="shared" si="19"/>
        <v>0</v>
      </c>
      <c r="K167" s="272">
        <f t="shared" si="17"/>
        <v>0</v>
      </c>
      <c r="L167" s="272"/>
      <c r="M167" s="272">
        <f t="shared" si="20"/>
        <v>0</v>
      </c>
      <c r="N167" s="278"/>
      <c r="O167" s="278"/>
      <c r="P167" s="278"/>
      <c r="Q167" s="270"/>
      <c r="R167" s="213"/>
      <c r="S167" s="271">
        <f t="shared" ca="1" si="18"/>
        <v>0</v>
      </c>
      <c r="T167" s="270">
        <f t="shared" ca="1" si="21"/>
        <v>0</v>
      </c>
    </row>
    <row r="168" spans="1:20">
      <c r="A168" s="274" t="s">
        <v>3097</v>
      </c>
      <c r="B168" s="274" t="s">
        <v>2979</v>
      </c>
      <c r="C168" s="277">
        <v>0</v>
      </c>
      <c r="D168" s="277">
        <v>0</v>
      </c>
      <c r="E168" s="277">
        <v>0</v>
      </c>
      <c r="F168" s="277">
        <v>0</v>
      </c>
      <c r="G168" s="272"/>
      <c r="H168" s="272"/>
      <c r="I168" s="272">
        <v>10</v>
      </c>
      <c r="J168" s="272">
        <f t="shared" si="19"/>
        <v>0</v>
      </c>
      <c r="K168" s="272">
        <f t="shared" si="17"/>
        <v>0</v>
      </c>
      <c r="L168" s="272"/>
      <c r="M168" s="272">
        <f t="shared" si="20"/>
        <v>0</v>
      </c>
      <c r="N168" s="278"/>
      <c r="O168" s="278"/>
      <c r="P168" s="278"/>
      <c r="Q168" s="270"/>
      <c r="R168" s="213"/>
      <c r="S168" s="271">
        <f t="shared" ca="1" si="18"/>
        <v>0</v>
      </c>
      <c r="T168" s="270">
        <f t="shared" ca="1" si="21"/>
        <v>0</v>
      </c>
    </row>
    <row r="169" spans="1:20">
      <c r="A169" s="274" t="s">
        <v>3098</v>
      </c>
      <c r="B169" s="274" t="s">
        <v>2980</v>
      </c>
      <c r="C169" s="277">
        <v>0</v>
      </c>
      <c r="D169" s="277">
        <v>87779184</v>
      </c>
      <c r="E169" s="277">
        <v>660</v>
      </c>
      <c r="F169" s="277">
        <v>87778524</v>
      </c>
      <c r="G169" s="272"/>
      <c r="H169" s="272"/>
      <c r="I169" s="272">
        <v>11</v>
      </c>
      <c r="J169" s="272">
        <f t="shared" si="19"/>
        <v>87778524</v>
      </c>
      <c r="K169" s="272">
        <f t="shared" ca="1" si="17"/>
        <v>11114407.331595385</v>
      </c>
      <c r="L169" s="272"/>
      <c r="M169" s="272">
        <f t="shared" ca="1" si="20"/>
        <v>98892931.331595391</v>
      </c>
      <c r="N169" s="278"/>
      <c r="O169" s="278"/>
      <c r="P169" s="278"/>
      <c r="Q169" s="270"/>
      <c r="R169" s="213"/>
      <c r="S169" s="271">
        <f t="shared" ca="1" si="18"/>
        <v>98892931.331595391</v>
      </c>
      <c r="T169" s="270">
        <f t="shared" ca="1" si="21"/>
        <v>0</v>
      </c>
    </row>
    <row r="170" spans="1:20">
      <c r="A170" s="274" t="s">
        <v>3099</v>
      </c>
      <c r="B170" s="274" t="s">
        <v>2989</v>
      </c>
      <c r="C170" s="277">
        <v>0</v>
      </c>
      <c r="D170" s="277">
        <v>0</v>
      </c>
      <c r="E170" s="277">
        <v>0</v>
      </c>
      <c r="F170" s="277">
        <v>0</v>
      </c>
      <c r="G170" s="272"/>
      <c r="H170" s="272"/>
      <c r="I170" s="272">
        <v>12</v>
      </c>
      <c r="J170" s="272">
        <f t="shared" si="19"/>
        <v>0</v>
      </c>
      <c r="K170" s="272">
        <f t="shared" si="17"/>
        <v>0</v>
      </c>
      <c r="L170" s="272"/>
      <c r="M170" s="272">
        <f t="shared" si="20"/>
        <v>0</v>
      </c>
      <c r="N170" s="278"/>
      <c r="O170" s="278"/>
      <c r="P170" s="278"/>
      <c r="Q170" s="270"/>
      <c r="R170" s="213"/>
      <c r="S170" s="271">
        <f t="shared" ca="1" si="18"/>
        <v>0</v>
      </c>
      <c r="T170" s="270">
        <f t="shared" ca="1" si="21"/>
        <v>0</v>
      </c>
    </row>
    <row r="171" spans="1:20">
      <c r="A171" s="274" t="s">
        <v>3100</v>
      </c>
      <c r="B171" s="274" t="s">
        <v>2990</v>
      </c>
      <c r="C171" s="277">
        <v>0</v>
      </c>
      <c r="D171" s="277">
        <v>2710400</v>
      </c>
      <c r="E171" s="277">
        <v>773850</v>
      </c>
      <c r="F171" s="277">
        <v>1936550</v>
      </c>
      <c r="G171" s="272"/>
      <c r="H171" s="272"/>
      <c r="I171" s="272">
        <v>13</v>
      </c>
      <c r="J171" s="272">
        <f t="shared" si="19"/>
        <v>1936550</v>
      </c>
      <c r="K171" s="272">
        <f t="shared" ca="1" si="17"/>
        <v>474023.01421307237</v>
      </c>
      <c r="L171" s="272"/>
      <c r="M171" s="272">
        <f t="shared" ca="1" si="20"/>
        <v>2410573.0142130721</v>
      </c>
      <c r="N171" s="278"/>
      <c r="O171" s="278"/>
      <c r="P171" s="278"/>
      <c r="Q171" s="270"/>
      <c r="R171" s="213"/>
      <c r="S171" s="271">
        <f t="shared" ca="1" si="18"/>
        <v>2410573.0142130721</v>
      </c>
      <c r="T171" s="270">
        <f t="shared" ca="1" si="21"/>
        <v>0</v>
      </c>
    </row>
    <row r="172" spans="1:20">
      <c r="A172" s="274" t="s">
        <v>3101</v>
      </c>
      <c r="B172" s="274" t="s">
        <v>2991</v>
      </c>
      <c r="C172" s="277">
        <v>0</v>
      </c>
      <c r="D172" s="277">
        <v>4363670</v>
      </c>
      <c r="E172" s="277">
        <v>894</v>
      </c>
      <c r="F172" s="277">
        <v>4362776</v>
      </c>
      <c r="G172" s="272"/>
      <c r="H172" s="272"/>
      <c r="I172" s="272">
        <v>14</v>
      </c>
      <c r="J172" s="272">
        <f t="shared" si="19"/>
        <v>4362776</v>
      </c>
      <c r="K172" s="272">
        <f t="shared" ca="1" si="17"/>
        <v>15838.854496966607</v>
      </c>
      <c r="L172" s="272"/>
      <c r="M172" s="272">
        <f t="shared" ca="1" si="20"/>
        <v>4378614.854496967</v>
      </c>
      <c r="N172" s="278"/>
      <c r="O172" s="278"/>
      <c r="P172" s="278"/>
      <c r="Q172" s="270"/>
      <c r="R172" s="213"/>
      <c r="S172" s="271">
        <f t="shared" ca="1" si="18"/>
        <v>4378614.854496967</v>
      </c>
      <c r="T172" s="270">
        <f t="shared" ca="1" si="21"/>
        <v>0</v>
      </c>
    </row>
    <row r="173" spans="1:20">
      <c r="A173" s="274" t="s">
        <v>3102</v>
      </c>
      <c r="B173" s="274" t="s">
        <v>2992</v>
      </c>
      <c r="C173" s="277">
        <v>0</v>
      </c>
      <c r="D173" s="277">
        <v>0</v>
      </c>
      <c r="E173" s="277">
        <v>0</v>
      </c>
      <c r="F173" s="277">
        <v>0</v>
      </c>
      <c r="G173" s="272"/>
      <c r="H173" s="272"/>
      <c r="I173" s="272">
        <v>15</v>
      </c>
      <c r="J173" s="272">
        <f t="shared" si="19"/>
        <v>0</v>
      </c>
      <c r="K173" s="272">
        <f t="shared" si="17"/>
        <v>0</v>
      </c>
      <c r="L173" s="272"/>
      <c r="M173" s="272">
        <f t="shared" si="20"/>
        <v>0</v>
      </c>
      <c r="N173" s="278"/>
      <c r="O173" s="278"/>
      <c r="P173" s="278"/>
      <c r="Q173" s="270"/>
      <c r="R173" s="213"/>
      <c r="S173" s="271">
        <f t="shared" ca="1" si="18"/>
        <v>0</v>
      </c>
      <c r="T173" s="270">
        <f t="shared" ca="1" si="21"/>
        <v>0</v>
      </c>
    </row>
    <row r="174" spans="1:20">
      <c r="A174" s="274" t="s">
        <v>3103</v>
      </c>
      <c r="B174" s="274" t="s">
        <v>2993</v>
      </c>
      <c r="C174" s="277">
        <v>0</v>
      </c>
      <c r="D174" s="277">
        <v>0</v>
      </c>
      <c r="E174" s="277">
        <v>0</v>
      </c>
      <c r="F174" s="277">
        <v>0</v>
      </c>
      <c r="G174" s="272"/>
      <c r="H174" s="272"/>
      <c r="I174" s="272">
        <v>16</v>
      </c>
      <c r="J174" s="272">
        <f t="shared" si="19"/>
        <v>0</v>
      </c>
      <c r="K174" s="272">
        <f t="shared" si="17"/>
        <v>0</v>
      </c>
      <c r="L174" s="272"/>
      <c r="M174" s="272">
        <f t="shared" si="20"/>
        <v>0</v>
      </c>
      <c r="N174" s="278"/>
      <c r="O174" s="278"/>
      <c r="P174" s="278"/>
      <c r="Q174" s="270"/>
      <c r="R174" s="213"/>
      <c r="S174" s="271">
        <f t="shared" ca="1" si="18"/>
        <v>0</v>
      </c>
      <c r="T174" s="270">
        <f t="shared" ca="1" si="21"/>
        <v>0</v>
      </c>
    </row>
    <row r="175" spans="1:20">
      <c r="A175" s="274" t="s">
        <v>3104</v>
      </c>
      <c r="B175" s="274" t="s">
        <v>2994</v>
      </c>
      <c r="C175" s="277">
        <v>0</v>
      </c>
      <c r="D175" s="277">
        <v>0</v>
      </c>
      <c r="E175" s="277">
        <v>0</v>
      </c>
      <c r="F175" s="277">
        <v>0</v>
      </c>
      <c r="G175" s="272"/>
      <c r="H175" s="272"/>
      <c r="I175" s="272">
        <v>17</v>
      </c>
      <c r="J175" s="272">
        <f t="shared" si="19"/>
        <v>0</v>
      </c>
      <c r="K175" s="272">
        <f t="shared" si="17"/>
        <v>0</v>
      </c>
      <c r="L175" s="272"/>
      <c r="M175" s="272">
        <f t="shared" si="20"/>
        <v>0</v>
      </c>
      <c r="N175" s="278"/>
      <c r="O175" s="278"/>
      <c r="P175" s="278"/>
      <c r="Q175" s="270"/>
      <c r="R175" s="213"/>
      <c r="S175" s="271">
        <f t="shared" ca="1" si="18"/>
        <v>0</v>
      </c>
      <c r="T175" s="270">
        <f t="shared" ca="1" si="21"/>
        <v>0</v>
      </c>
    </row>
    <row r="176" spans="1:20">
      <c r="A176" s="274" t="s">
        <v>3105</v>
      </c>
      <c r="B176" s="274" t="s">
        <v>2995</v>
      </c>
      <c r="C176" s="277">
        <v>0</v>
      </c>
      <c r="D176" s="277">
        <v>0</v>
      </c>
      <c r="E176" s="277">
        <v>0</v>
      </c>
      <c r="F176" s="277">
        <v>0</v>
      </c>
      <c r="G176" s="272"/>
      <c r="H176" s="272"/>
      <c r="I176" s="272">
        <v>18</v>
      </c>
      <c r="J176" s="272">
        <f t="shared" si="19"/>
        <v>0</v>
      </c>
      <c r="K176" s="272">
        <f t="shared" ca="1" si="17"/>
        <v>0</v>
      </c>
      <c r="L176" s="272"/>
      <c r="M176" s="272">
        <f t="shared" ca="1" si="20"/>
        <v>0</v>
      </c>
      <c r="N176" s="278"/>
      <c r="O176" s="278"/>
      <c r="P176" s="278"/>
      <c r="Q176" s="270"/>
      <c r="R176" s="213"/>
      <c r="S176" s="271">
        <f t="shared" ca="1" si="18"/>
        <v>0</v>
      </c>
      <c r="T176" s="270">
        <f t="shared" ca="1" si="21"/>
        <v>0</v>
      </c>
    </row>
    <row r="177" spans="1:20">
      <c r="A177" s="274" t="s">
        <v>3106</v>
      </c>
      <c r="B177" s="274" t="s">
        <v>2996</v>
      </c>
      <c r="C177" s="277">
        <v>0</v>
      </c>
      <c r="D177" s="277">
        <v>0</v>
      </c>
      <c r="E177" s="277">
        <v>0</v>
      </c>
      <c r="F177" s="277">
        <v>0</v>
      </c>
      <c r="G177" s="272"/>
      <c r="H177" s="272"/>
      <c r="I177" s="272">
        <v>19</v>
      </c>
      <c r="J177" s="272">
        <f t="shared" si="19"/>
        <v>0</v>
      </c>
      <c r="K177" s="272">
        <f t="shared" si="17"/>
        <v>0</v>
      </c>
      <c r="L177" s="272"/>
      <c r="M177" s="272">
        <f t="shared" si="20"/>
        <v>0</v>
      </c>
      <c r="N177" s="278"/>
      <c r="O177" s="278"/>
      <c r="P177" s="278"/>
      <c r="Q177" s="270"/>
      <c r="R177" s="213"/>
      <c r="S177" s="271">
        <f t="shared" ca="1" si="18"/>
        <v>0</v>
      </c>
      <c r="T177" s="270">
        <f t="shared" ca="1" si="21"/>
        <v>0</v>
      </c>
    </row>
    <row r="178" spans="1:20">
      <c r="A178" s="274" t="s">
        <v>3107</v>
      </c>
      <c r="B178" s="274" t="s">
        <v>2997</v>
      </c>
      <c r="C178" s="277">
        <v>0</v>
      </c>
      <c r="D178" s="277">
        <v>0</v>
      </c>
      <c r="E178" s="277">
        <v>0</v>
      </c>
      <c r="F178" s="277">
        <v>0</v>
      </c>
      <c r="G178" s="272"/>
      <c r="H178" s="272"/>
      <c r="I178" s="272">
        <v>20</v>
      </c>
      <c r="J178" s="272">
        <f t="shared" si="19"/>
        <v>0</v>
      </c>
      <c r="K178" s="272">
        <f t="shared" si="17"/>
        <v>0</v>
      </c>
      <c r="L178" s="272"/>
      <c r="M178" s="272">
        <f t="shared" si="20"/>
        <v>0</v>
      </c>
      <c r="N178" s="278"/>
      <c r="O178" s="278"/>
      <c r="P178" s="278"/>
      <c r="Q178" s="270"/>
      <c r="R178" s="213"/>
      <c r="S178" s="271">
        <f t="shared" ca="1" si="18"/>
        <v>0</v>
      </c>
      <c r="T178" s="270">
        <f t="shared" ca="1" si="21"/>
        <v>0</v>
      </c>
    </row>
    <row r="179" spans="1:20">
      <c r="A179" s="274" t="s">
        <v>3108</v>
      </c>
      <c r="B179" s="274" t="s">
        <v>2998</v>
      </c>
      <c r="C179" s="277">
        <v>0</v>
      </c>
      <c r="D179" s="277">
        <v>0</v>
      </c>
      <c r="E179" s="277">
        <v>0</v>
      </c>
      <c r="F179" s="277">
        <v>0</v>
      </c>
      <c r="G179" s="272"/>
      <c r="H179" s="272"/>
      <c r="I179" s="272">
        <v>21</v>
      </c>
      <c r="J179" s="272">
        <f t="shared" si="19"/>
        <v>0</v>
      </c>
      <c r="K179" s="272">
        <f t="shared" ca="1" si="17"/>
        <v>0</v>
      </c>
      <c r="L179" s="272"/>
      <c r="M179" s="272">
        <f t="shared" ca="1" si="20"/>
        <v>0</v>
      </c>
      <c r="N179" s="278"/>
      <c r="O179" s="278"/>
      <c r="P179" s="278"/>
      <c r="Q179" s="270"/>
      <c r="R179" s="213"/>
      <c r="S179" s="271">
        <f t="shared" ca="1" si="18"/>
        <v>0</v>
      </c>
      <c r="T179" s="270">
        <f t="shared" ca="1" si="21"/>
        <v>0</v>
      </c>
    </row>
    <row r="180" spans="1:20">
      <c r="A180" s="274" t="s">
        <v>3109</v>
      </c>
      <c r="B180" s="274" t="s">
        <v>2999</v>
      </c>
      <c r="C180" s="277">
        <v>0</v>
      </c>
      <c r="D180" s="277">
        <v>14384697</v>
      </c>
      <c r="E180" s="277">
        <v>0</v>
      </c>
      <c r="F180" s="277">
        <v>14384697</v>
      </c>
      <c r="G180" s="272"/>
      <c r="H180" s="272"/>
      <c r="I180" s="272">
        <v>22</v>
      </c>
      <c r="J180" s="272">
        <f t="shared" si="19"/>
        <v>14384697</v>
      </c>
      <c r="K180" s="272">
        <f t="shared" ca="1" si="17"/>
        <v>329345.01169380761</v>
      </c>
      <c r="L180" s="272"/>
      <c r="M180" s="272">
        <f t="shared" ca="1" si="20"/>
        <v>14714042.011693807</v>
      </c>
      <c r="N180" s="278"/>
      <c r="O180" s="278"/>
      <c r="P180" s="278"/>
      <c r="Q180" s="270"/>
      <c r="R180" s="213"/>
      <c r="S180" s="271">
        <f t="shared" ca="1" si="18"/>
        <v>14714042.011693807</v>
      </c>
      <c r="T180" s="270">
        <f t="shared" ca="1" si="21"/>
        <v>0</v>
      </c>
    </row>
    <row r="181" spans="1:20">
      <c r="A181" s="274" t="s">
        <v>3110</v>
      </c>
      <c r="B181" s="274" t="s">
        <v>3000</v>
      </c>
      <c r="C181" s="277">
        <v>0</v>
      </c>
      <c r="D181" s="277">
        <v>0</v>
      </c>
      <c r="E181" s="277">
        <v>0</v>
      </c>
      <c r="F181" s="277">
        <v>0</v>
      </c>
      <c r="G181" s="272"/>
      <c r="H181" s="272"/>
      <c r="I181" s="272">
        <v>23</v>
      </c>
      <c r="J181" s="272">
        <f t="shared" si="19"/>
        <v>0</v>
      </c>
      <c r="K181" s="272">
        <f t="shared" si="17"/>
        <v>0</v>
      </c>
      <c r="L181" s="272"/>
      <c r="M181" s="272">
        <f t="shared" si="20"/>
        <v>0</v>
      </c>
      <c r="N181" s="278"/>
      <c r="O181" s="278"/>
      <c r="P181" s="278"/>
      <c r="Q181" s="270"/>
      <c r="R181" s="213"/>
      <c r="S181" s="271">
        <f t="shared" ca="1" si="18"/>
        <v>0</v>
      </c>
      <c r="T181" s="270">
        <f t="shared" ca="1" si="21"/>
        <v>0</v>
      </c>
    </row>
    <row r="182" spans="1:20">
      <c r="A182" s="274" t="s">
        <v>3111</v>
      </c>
      <c r="B182" s="274" t="s">
        <v>3001</v>
      </c>
      <c r="C182" s="277">
        <v>0</v>
      </c>
      <c r="D182" s="277">
        <v>3185472</v>
      </c>
      <c r="E182" s="277">
        <v>0</v>
      </c>
      <c r="F182" s="277">
        <v>3185472</v>
      </c>
      <c r="G182" s="272"/>
      <c r="H182" s="272"/>
      <c r="I182" s="272">
        <v>24</v>
      </c>
      <c r="J182" s="272">
        <f t="shared" si="19"/>
        <v>3185472</v>
      </c>
      <c r="K182" s="272">
        <f t="shared" ca="1" si="17"/>
        <v>663632.21989830129</v>
      </c>
      <c r="L182" s="272"/>
      <c r="M182" s="272">
        <f t="shared" ca="1" si="20"/>
        <v>3849104.2198983012</v>
      </c>
      <c r="N182" s="278"/>
      <c r="O182" s="278"/>
      <c r="P182" s="278"/>
      <c r="Q182" s="270"/>
      <c r="R182" s="213"/>
      <c r="S182" s="271">
        <f t="shared" ca="1" si="18"/>
        <v>3849104.2198983012</v>
      </c>
      <c r="T182" s="270">
        <f t="shared" ca="1" si="21"/>
        <v>0</v>
      </c>
    </row>
    <row r="183" spans="1:20">
      <c r="A183" s="274" t="s">
        <v>3112</v>
      </c>
      <c r="B183" s="274" t="s">
        <v>3002</v>
      </c>
      <c r="C183" s="277">
        <v>0</v>
      </c>
      <c r="D183" s="277">
        <v>0</v>
      </c>
      <c r="E183" s="277">
        <v>0</v>
      </c>
      <c r="F183" s="277">
        <v>0</v>
      </c>
      <c r="G183" s="272"/>
      <c r="H183" s="272"/>
      <c r="I183" s="272">
        <v>25</v>
      </c>
      <c r="J183" s="272">
        <f t="shared" si="19"/>
        <v>0</v>
      </c>
      <c r="K183" s="272">
        <f t="shared" si="17"/>
        <v>0</v>
      </c>
      <c r="L183" s="272"/>
      <c r="M183" s="272">
        <f t="shared" si="20"/>
        <v>0</v>
      </c>
      <c r="N183" s="278"/>
      <c r="O183" s="278"/>
      <c r="P183" s="278"/>
      <c r="Q183" s="270"/>
      <c r="R183" s="213"/>
      <c r="S183" s="271">
        <f t="shared" ca="1" si="18"/>
        <v>0</v>
      </c>
      <c r="T183" s="270">
        <f t="shared" ca="1" si="21"/>
        <v>0</v>
      </c>
    </row>
    <row r="184" spans="1:20">
      <c r="A184" s="274" t="s">
        <v>3113</v>
      </c>
      <c r="B184" s="274" t="s">
        <v>3003</v>
      </c>
      <c r="C184" s="277">
        <v>0</v>
      </c>
      <c r="D184" s="277">
        <v>0</v>
      </c>
      <c r="E184" s="277">
        <v>0</v>
      </c>
      <c r="F184" s="277">
        <v>0</v>
      </c>
      <c r="G184" s="272"/>
      <c r="H184" s="272"/>
      <c r="I184" s="272">
        <v>26</v>
      </c>
      <c r="J184" s="272">
        <f t="shared" si="19"/>
        <v>0</v>
      </c>
      <c r="K184" s="272">
        <f t="shared" si="17"/>
        <v>0</v>
      </c>
      <c r="L184" s="272"/>
      <c r="M184" s="272">
        <f t="shared" si="20"/>
        <v>0</v>
      </c>
      <c r="N184" s="278"/>
      <c r="O184" s="278"/>
      <c r="P184" s="278"/>
      <c r="Q184" s="270"/>
      <c r="R184" s="213"/>
      <c r="S184" s="271">
        <f t="shared" ca="1" si="18"/>
        <v>0</v>
      </c>
      <c r="T184" s="270">
        <f t="shared" ca="1" si="21"/>
        <v>0</v>
      </c>
    </row>
    <row r="185" spans="1:20">
      <c r="A185" s="274" t="s">
        <v>3114</v>
      </c>
      <c r="B185" s="274" t="s">
        <v>3004</v>
      </c>
      <c r="C185" s="277">
        <v>0</v>
      </c>
      <c r="D185" s="277">
        <v>0</v>
      </c>
      <c r="E185" s="277">
        <v>0</v>
      </c>
      <c r="F185" s="277">
        <v>0</v>
      </c>
      <c r="G185" s="272"/>
      <c r="H185" s="272"/>
      <c r="I185" s="272">
        <v>27</v>
      </c>
      <c r="J185" s="272">
        <f t="shared" si="19"/>
        <v>0</v>
      </c>
      <c r="K185" s="272">
        <f t="shared" si="17"/>
        <v>0</v>
      </c>
      <c r="L185" s="272"/>
      <c r="M185" s="272">
        <f t="shared" si="20"/>
        <v>0</v>
      </c>
      <c r="N185" s="278"/>
      <c r="O185" s="278"/>
      <c r="P185" s="278"/>
      <c r="Q185" s="270"/>
      <c r="R185" s="213"/>
      <c r="S185" s="271">
        <f t="shared" ca="1" si="18"/>
        <v>0</v>
      </c>
      <c r="T185" s="270">
        <f t="shared" ca="1" si="21"/>
        <v>0</v>
      </c>
    </row>
    <row r="186" spans="1:20">
      <c r="A186" s="274" t="s">
        <v>3115</v>
      </c>
      <c r="B186" s="274" t="s">
        <v>3005</v>
      </c>
      <c r="C186" s="277">
        <v>0</v>
      </c>
      <c r="D186" s="277">
        <v>0</v>
      </c>
      <c r="E186" s="277">
        <v>0</v>
      </c>
      <c r="F186" s="277">
        <v>0</v>
      </c>
      <c r="G186" s="272"/>
      <c r="H186" s="272"/>
      <c r="I186" s="272">
        <v>28</v>
      </c>
      <c r="J186" s="272">
        <f t="shared" si="19"/>
        <v>0</v>
      </c>
      <c r="K186" s="272">
        <f t="shared" si="17"/>
        <v>0</v>
      </c>
      <c r="L186" s="272"/>
      <c r="M186" s="272">
        <f t="shared" si="20"/>
        <v>0</v>
      </c>
      <c r="N186" s="278"/>
      <c r="O186" s="278"/>
      <c r="P186" s="278"/>
      <c r="Q186" s="270"/>
      <c r="R186" s="213"/>
      <c r="S186" s="271">
        <f t="shared" ca="1" si="18"/>
        <v>0</v>
      </c>
      <c r="T186" s="270">
        <f t="shared" ca="1" si="21"/>
        <v>0</v>
      </c>
    </row>
    <row r="187" spans="1:20">
      <c r="A187" s="274" t="s">
        <v>3116</v>
      </c>
      <c r="B187" s="274" t="s">
        <v>3006</v>
      </c>
      <c r="C187" s="277">
        <v>0</v>
      </c>
      <c r="D187" s="277">
        <v>0</v>
      </c>
      <c r="E187" s="277">
        <v>0</v>
      </c>
      <c r="F187" s="277">
        <v>0</v>
      </c>
      <c r="G187" s="272"/>
      <c r="H187" s="272"/>
      <c r="I187" s="272">
        <v>29</v>
      </c>
      <c r="J187" s="272">
        <f t="shared" si="19"/>
        <v>0</v>
      </c>
      <c r="K187" s="272">
        <f t="shared" si="17"/>
        <v>0</v>
      </c>
      <c r="L187" s="272"/>
      <c r="M187" s="272">
        <f t="shared" si="20"/>
        <v>0</v>
      </c>
      <c r="N187" s="278"/>
      <c r="O187" s="278"/>
      <c r="P187" s="278"/>
      <c r="Q187" s="270"/>
      <c r="R187" s="213"/>
      <c r="S187" s="271">
        <f t="shared" ca="1" si="18"/>
        <v>0</v>
      </c>
      <c r="T187" s="270">
        <f t="shared" ca="1" si="21"/>
        <v>0</v>
      </c>
    </row>
    <row r="188" spans="1:20">
      <c r="A188" s="274" t="s">
        <v>3117</v>
      </c>
      <c r="B188" s="274" t="s">
        <v>2984</v>
      </c>
      <c r="C188" s="277">
        <v>0</v>
      </c>
      <c r="D188" s="277">
        <v>0</v>
      </c>
      <c r="E188" s="277">
        <v>0</v>
      </c>
      <c r="F188" s="277">
        <v>0</v>
      </c>
      <c r="G188" s="272"/>
      <c r="H188" s="272"/>
      <c r="I188" s="272">
        <v>30</v>
      </c>
      <c r="J188" s="272">
        <f t="shared" si="19"/>
        <v>0</v>
      </c>
      <c r="K188" s="272">
        <f t="shared" si="17"/>
        <v>0</v>
      </c>
      <c r="L188" s="272"/>
      <c r="M188" s="272">
        <f t="shared" si="20"/>
        <v>0</v>
      </c>
      <c r="N188" s="278"/>
      <c r="O188" s="278"/>
      <c r="P188" s="278"/>
      <c r="Q188" s="270"/>
      <c r="R188" s="213"/>
      <c r="S188" s="271">
        <f t="shared" ca="1" si="18"/>
        <v>0</v>
      </c>
      <c r="T188" s="270">
        <f t="shared" ca="1" si="21"/>
        <v>0</v>
      </c>
    </row>
    <row r="189" spans="1:20">
      <c r="A189" s="274" t="s">
        <v>3118</v>
      </c>
      <c r="B189" s="274" t="s">
        <v>3007</v>
      </c>
      <c r="C189" s="277">
        <v>0</v>
      </c>
      <c r="D189" s="277">
        <v>0</v>
      </c>
      <c r="E189" s="277">
        <v>0</v>
      </c>
      <c r="F189" s="277">
        <v>0</v>
      </c>
      <c r="G189" s="272"/>
      <c r="H189" s="272"/>
      <c r="I189" s="272">
        <v>31</v>
      </c>
      <c r="J189" s="272">
        <f t="shared" si="19"/>
        <v>0</v>
      </c>
      <c r="K189" s="272">
        <f t="shared" si="17"/>
        <v>0</v>
      </c>
      <c r="L189" s="272"/>
      <c r="M189" s="272">
        <f t="shared" si="20"/>
        <v>0</v>
      </c>
      <c r="N189" s="278"/>
      <c r="O189" s="278"/>
      <c r="P189" s="278"/>
      <c r="Q189" s="270"/>
      <c r="R189" s="213"/>
      <c r="S189" s="271">
        <f t="shared" ca="1" si="18"/>
        <v>0</v>
      </c>
      <c r="T189" s="270">
        <f t="shared" ca="1" si="21"/>
        <v>0</v>
      </c>
    </row>
    <row r="190" spans="1:20">
      <c r="A190" s="274" t="s">
        <v>3119</v>
      </c>
      <c r="B190" s="274" t="s">
        <v>3008</v>
      </c>
      <c r="C190" s="277">
        <v>0</v>
      </c>
      <c r="D190" s="277">
        <v>0</v>
      </c>
      <c r="E190" s="277">
        <v>0</v>
      </c>
      <c r="F190" s="277">
        <v>0</v>
      </c>
      <c r="G190" s="272"/>
      <c r="H190" s="272"/>
      <c r="I190" s="272">
        <v>32</v>
      </c>
      <c r="J190" s="272">
        <f t="shared" si="19"/>
        <v>0</v>
      </c>
      <c r="K190" s="272">
        <f t="shared" si="17"/>
        <v>0</v>
      </c>
      <c r="L190" s="272"/>
      <c r="M190" s="272">
        <f t="shared" si="20"/>
        <v>0</v>
      </c>
      <c r="N190" s="278"/>
      <c r="O190" s="278"/>
      <c r="P190" s="278"/>
      <c r="Q190" s="270"/>
      <c r="R190" s="213"/>
      <c r="S190" s="271">
        <f t="shared" ca="1" si="18"/>
        <v>0</v>
      </c>
      <c r="T190" s="270">
        <f t="shared" ca="1" si="21"/>
        <v>0</v>
      </c>
    </row>
    <row r="191" spans="1:20">
      <c r="A191" s="274" t="s">
        <v>3120</v>
      </c>
      <c r="B191" s="274" t="s">
        <v>3009</v>
      </c>
      <c r="C191" s="277">
        <v>0</v>
      </c>
      <c r="D191" s="277">
        <v>0</v>
      </c>
      <c r="E191" s="277">
        <v>0</v>
      </c>
      <c r="F191" s="277">
        <v>0</v>
      </c>
      <c r="G191" s="272"/>
      <c r="H191" s="272"/>
      <c r="I191" s="272">
        <v>33</v>
      </c>
      <c r="J191" s="272">
        <f t="shared" si="19"/>
        <v>0</v>
      </c>
      <c r="K191" s="272">
        <f t="shared" si="17"/>
        <v>0</v>
      </c>
      <c r="L191" s="272"/>
      <c r="M191" s="272">
        <f t="shared" si="20"/>
        <v>0</v>
      </c>
      <c r="N191" s="278"/>
      <c r="O191" s="278"/>
      <c r="P191" s="278"/>
      <c r="Q191" s="270"/>
      <c r="R191" s="213"/>
      <c r="S191" s="271">
        <f t="shared" ca="1" si="18"/>
        <v>0</v>
      </c>
      <c r="T191" s="270">
        <f t="shared" ca="1" si="21"/>
        <v>0</v>
      </c>
    </row>
    <row r="192" spans="1:20">
      <c r="A192" s="274" t="s">
        <v>3121</v>
      </c>
      <c r="B192" s="274" t="s">
        <v>3010</v>
      </c>
      <c r="C192" s="277">
        <v>0</v>
      </c>
      <c r="D192" s="277">
        <v>0</v>
      </c>
      <c r="E192" s="277">
        <v>0</v>
      </c>
      <c r="F192" s="277">
        <v>0</v>
      </c>
      <c r="G192" s="272"/>
      <c r="H192" s="272"/>
      <c r="I192" s="272">
        <v>34</v>
      </c>
      <c r="J192" s="272">
        <f t="shared" si="19"/>
        <v>0</v>
      </c>
      <c r="K192" s="272">
        <f t="shared" si="17"/>
        <v>0</v>
      </c>
      <c r="L192" s="272"/>
      <c r="M192" s="272">
        <f t="shared" si="20"/>
        <v>0</v>
      </c>
      <c r="N192" s="278"/>
      <c r="O192" s="278"/>
      <c r="P192" s="278"/>
      <c r="Q192" s="270"/>
      <c r="R192" s="213"/>
      <c r="S192" s="271">
        <f t="shared" ca="1" si="18"/>
        <v>0</v>
      </c>
      <c r="T192" s="270">
        <f t="shared" ca="1" si="21"/>
        <v>0</v>
      </c>
    </row>
    <row r="193" spans="1:20">
      <c r="A193" s="274" t="s">
        <v>3122</v>
      </c>
      <c r="B193" s="274" t="s">
        <v>3011</v>
      </c>
      <c r="C193" s="277">
        <v>0</v>
      </c>
      <c r="D193" s="277">
        <v>7006725</v>
      </c>
      <c r="E193" s="277">
        <v>1995924</v>
      </c>
      <c r="F193" s="277">
        <v>5010801</v>
      </c>
      <c r="G193" s="272"/>
      <c r="H193" s="272"/>
      <c r="I193" s="272">
        <v>35</v>
      </c>
      <c r="J193" s="272">
        <f t="shared" si="19"/>
        <v>5010801</v>
      </c>
      <c r="K193" s="272">
        <f t="shared" ca="1" si="17"/>
        <v>4404890.5961539699</v>
      </c>
      <c r="L193" s="272"/>
      <c r="M193" s="272">
        <f t="shared" ca="1" si="20"/>
        <v>9415691.5961539708</v>
      </c>
      <c r="N193" s="278"/>
      <c r="O193" s="278"/>
      <c r="P193" s="278"/>
      <c r="Q193" s="270"/>
      <c r="R193" s="213"/>
      <c r="S193" s="271">
        <f t="shared" ca="1" si="18"/>
        <v>9415691.5961539708</v>
      </c>
      <c r="T193" s="270">
        <f t="shared" ca="1" si="21"/>
        <v>0</v>
      </c>
    </row>
    <row r="194" spans="1:20">
      <c r="A194" s="274" t="s">
        <v>3123</v>
      </c>
      <c r="B194" s="274" t="s">
        <v>3014</v>
      </c>
      <c r="C194" s="277">
        <v>0</v>
      </c>
      <c r="D194" s="277">
        <v>0</v>
      </c>
      <c r="E194" s="277">
        <v>0</v>
      </c>
      <c r="F194" s="277">
        <v>0</v>
      </c>
      <c r="G194" s="272"/>
      <c r="H194" s="272"/>
      <c r="I194" s="272">
        <v>36</v>
      </c>
      <c r="J194" s="272">
        <f t="shared" si="19"/>
        <v>0</v>
      </c>
      <c r="K194" s="272">
        <f t="shared" si="17"/>
        <v>0</v>
      </c>
      <c r="L194" s="272"/>
      <c r="M194" s="272">
        <f t="shared" si="20"/>
        <v>0</v>
      </c>
      <c r="N194" s="278"/>
      <c r="O194" s="278"/>
      <c r="P194" s="278"/>
      <c r="Q194" s="270"/>
      <c r="R194" s="213"/>
      <c r="S194" s="271">
        <f t="shared" ca="1" si="18"/>
        <v>0</v>
      </c>
      <c r="T194" s="270">
        <f t="shared" ca="1" si="21"/>
        <v>0</v>
      </c>
    </row>
    <row r="195" spans="1:20">
      <c r="A195" s="274" t="s">
        <v>3124</v>
      </c>
      <c r="B195" s="274" t="s">
        <v>3015</v>
      </c>
      <c r="C195" s="277">
        <v>0</v>
      </c>
      <c r="D195" s="277">
        <v>13522278</v>
      </c>
      <c r="E195" s="277">
        <v>31000</v>
      </c>
      <c r="F195" s="277">
        <v>13491278</v>
      </c>
      <c r="G195" s="272"/>
      <c r="H195" s="272"/>
      <c r="I195" s="272">
        <v>37</v>
      </c>
      <c r="J195" s="272">
        <f t="shared" si="19"/>
        <v>13491278</v>
      </c>
      <c r="K195" s="272">
        <f t="shared" ca="1" si="17"/>
        <v>12781.745095075334</v>
      </c>
      <c r="L195" s="272"/>
      <c r="M195" s="272">
        <f t="shared" ca="1" si="20"/>
        <v>13504059.745095076</v>
      </c>
      <c r="N195" s="278"/>
      <c r="O195" s="278"/>
      <c r="P195" s="278"/>
      <c r="Q195" s="270"/>
      <c r="R195" s="213"/>
      <c r="S195" s="271">
        <f t="shared" ca="1" si="18"/>
        <v>13504059.745095076</v>
      </c>
      <c r="T195" s="270">
        <f t="shared" ca="1" si="21"/>
        <v>0</v>
      </c>
    </row>
    <row r="196" spans="1:20">
      <c r="A196" s="274" t="s">
        <v>3125</v>
      </c>
      <c r="B196" s="274" t="s">
        <v>3016</v>
      </c>
      <c r="C196" s="277">
        <v>0</v>
      </c>
      <c r="D196" s="277">
        <v>441035095</v>
      </c>
      <c r="E196" s="277">
        <v>11415</v>
      </c>
      <c r="F196" s="277">
        <v>441023680</v>
      </c>
      <c r="G196" s="272"/>
      <c r="H196" s="272"/>
      <c r="I196" s="272">
        <v>38</v>
      </c>
      <c r="J196" s="272">
        <f t="shared" si="19"/>
        <v>441023680</v>
      </c>
      <c r="K196" s="272">
        <f t="shared" ca="1" si="17"/>
        <v>28774515.240812346</v>
      </c>
      <c r="L196" s="272"/>
      <c r="M196" s="272">
        <f t="shared" ca="1" si="20"/>
        <v>469798195.24081236</v>
      </c>
      <c r="N196" s="278"/>
      <c r="O196" s="278"/>
      <c r="P196" s="278"/>
      <c r="Q196" s="270"/>
      <c r="R196" s="213"/>
      <c r="S196" s="271">
        <f t="shared" ca="1" si="18"/>
        <v>469798195.24081242</v>
      </c>
      <c r="T196" s="270">
        <f t="shared" ca="1" si="21"/>
        <v>0</v>
      </c>
    </row>
    <row r="197" spans="1:20">
      <c r="A197" s="274" t="s">
        <v>3126</v>
      </c>
      <c r="B197" s="274" t="s">
        <v>3019</v>
      </c>
      <c r="C197" s="277">
        <v>0</v>
      </c>
      <c r="D197" s="277">
        <v>1227884</v>
      </c>
      <c r="E197" s="277">
        <v>0</v>
      </c>
      <c r="F197" s="277">
        <v>1227884</v>
      </c>
      <c r="G197" s="272"/>
      <c r="H197" s="272"/>
      <c r="I197" s="272">
        <v>39</v>
      </c>
      <c r="J197" s="272">
        <f t="shared" si="19"/>
        <v>1227884</v>
      </c>
      <c r="K197" s="272">
        <f t="shared" ca="1" si="17"/>
        <v>0</v>
      </c>
      <c r="L197" s="272"/>
      <c r="M197" s="272">
        <f t="shared" ca="1" si="20"/>
        <v>1227884</v>
      </c>
      <c r="N197" s="278"/>
      <c r="O197" s="278"/>
      <c r="P197" s="278"/>
      <c r="Q197" s="270"/>
      <c r="R197" s="213"/>
      <c r="S197" s="271">
        <f t="shared" ca="1" si="18"/>
        <v>1227884</v>
      </c>
      <c r="T197" s="270">
        <f t="shared" ca="1" si="21"/>
        <v>0</v>
      </c>
    </row>
    <row r="198" spans="1:20">
      <c r="A198" s="274" t="s">
        <v>3127</v>
      </c>
      <c r="B198" s="274" t="s">
        <v>3020</v>
      </c>
      <c r="C198" s="277">
        <v>0</v>
      </c>
      <c r="D198" s="277">
        <v>0</v>
      </c>
      <c r="E198" s="277">
        <v>0</v>
      </c>
      <c r="F198" s="277">
        <v>0</v>
      </c>
      <c r="G198" s="272"/>
      <c r="H198" s="272"/>
      <c r="I198" s="272">
        <v>40</v>
      </c>
      <c r="J198" s="272">
        <f t="shared" si="19"/>
        <v>0</v>
      </c>
      <c r="K198" s="272">
        <f t="shared" si="17"/>
        <v>0</v>
      </c>
      <c r="L198" s="272"/>
      <c r="M198" s="272">
        <f t="shared" si="20"/>
        <v>0</v>
      </c>
      <c r="N198" s="278"/>
      <c r="O198" s="278"/>
      <c r="P198" s="278"/>
      <c r="Q198" s="270"/>
      <c r="R198" s="213"/>
      <c r="S198" s="271">
        <f t="shared" ca="1" si="18"/>
        <v>0</v>
      </c>
      <c r="T198" s="270">
        <f t="shared" ca="1" si="21"/>
        <v>0</v>
      </c>
    </row>
    <row r="199" spans="1:20">
      <c r="A199" s="274" t="s">
        <v>3128</v>
      </c>
      <c r="B199" s="274" t="s">
        <v>3006</v>
      </c>
      <c r="C199" s="277">
        <v>0</v>
      </c>
      <c r="D199" s="277">
        <v>0</v>
      </c>
      <c r="E199" s="277">
        <v>0</v>
      </c>
      <c r="F199" s="277">
        <v>0</v>
      </c>
      <c r="G199" s="272"/>
      <c r="H199" s="272"/>
      <c r="I199" s="272">
        <v>41</v>
      </c>
      <c r="J199" s="272">
        <f t="shared" si="19"/>
        <v>0</v>
      </c>
      <c r="K199" s="272">
        <f t="shared" si="17"/>
        <v>0</v>
      </c>
      <c r="L199" s="272"/>
      <c r="M199" s="272">
        <f t="shared" si="20"/>
        <v>0</v>
      </c>
      <c r="N199" s="278"/>
      <c r="O199" s="278"/>
      <c r="P199" s="278"/>
      <c r="Q199" s="270"/>
      <c r="R199" s="213"/>
      <c r="S199" s="271">
        <f t="shared" ca="1" si="18"/>
        <v>0</v>
      </c>
      <c r="T199" s="270">
        <f t="shared" ca="1" si="21"/>
        <v>0</v>
      </c>
    </row>
    <row r="200" spans="1:20">
      <c r="A200" s="274" t="s">
        <v>3129</v>
      </c>
      <c r="B200" s="274" t="s">
        <v>3021</v>
      </c>
      <c r="C200" s="277">
        <v>0</v>
      </c>
      <c r="D200" s="277">
        <v>0</v>
      </c>
      <c r="E200" s="277">
        <v>0</v>
      </c>
      <c r="F200" s="277">
        <v>0</v>
      </c>
      <c r="G200" s="272"/>
      <c r="H200" s="272"/>
      <c r="I200" s="272">
        <v>42</v>
      </c>
      <c r="J200" s="272">
        <f t="shared" si="19"/>
        <v>0</v>
      </c>
      <c r="K200" s="272">
        <f t="shared" si="17"/>
        <v>0</v>
      </c>
      <c r="L200" s="272"/>
      <c r="M200" s="272">
        <f t="shared" si="20"/>
        <v>0</v>
      </c>
      <c r="N200" s="278"/>
      <c r="O200" s="278"/>
      <c r="P200" s="278"/>
      <c r="Q200" s="270"/>
      <c r="R200" s="213"/>
      <c r="S200" s="271">
        <f t="shared" ca="1" si="18"/>
        <v>0</v>
      </c>
      <c r="T200" s="270">
        <f t="shared" ca="1" si="21"/>
        <v>0</v>
      </c>
    </row>
    <row r="201" spans="1:20">
      <c r="A201" s="274" t="s">
        <v>3130</v>
      </c>
      <c r="B201" s="274" t="s">
        <v>3131</v>
      </c>
      <c r="C201" s="277">
        <v>0</v>
      </c>
      <c r="D201" s="277">
        <v>11623856</v>
      </c>
      <c r="E201" s="277">
        <v>0</v>
      </c>
      <c r="F201" s="277">
        <v>11623856</v>
      </c>
      <c r="G201" s="272"/>
      <c r="H201" s="272"/>
      <c r="I201" s="272">
        <v>43</v>
      </c>
      <c r="J201" s="272">
        <f t="shared" si="19"/>
        <v>11623856</v>
      </c>
      <c r="K201" s="272">
        <f t="shared" ca="1" si="17"/>
        <v>132749.24949046143</v>
      </c>
      <c r="L201" s="272"/>
      <c r="M201" s="272">
        <f t="shared" ca="1" si="20"/>
        <v>11756605.249490462</v>
      </c>
      <c r="N201" s="278"/>
      <c r="O201" s="278"/>
      <c r="P201" s="278"/>
      <c r="Q201" s="270"/>
      <c r="R201" s="213"/>
      <c r="S201" s="271">
        <f t="shared" ca="1" si="18"/>
        <v>11756605.249490462</v>
      </c>
      <c r="T201" s="270">
        <f t="shared" ca="1" si="21"/>
        <v>0</v>
      </c>
    </row>
    <row r="202" spans="1:20">
      <c r="A202" s="274" t="s">
        <v>3132</v>
      </c>
      <c r="B202" s="274" t="s">
        <v>3023</v>
      </c>
      <c r="C202" s="277">
        <v>0</v>
      </c>
      <c r="D202" s="277">
        <v>11963267</v>
      </c>
      <c r="E202" s="277">
        <v>4723</v>
      </c>
      <c r="F202" s="277">
        <v>11958544</v>
      </c>
      <c r="G202" s="272"/>
      <c r="H202" s="272"/>
      <c r="I202" s="272">
        <v>44</v>
      </c>
      <c r="J202" s="272">
        <f t="shared" si="19"/>
        <v>11958544</v>
      </c>
      <c r="K202" s="272">
        <f t="shared" ca="1" si="17"/>
        <v>562365.46082770592</v>
      </c>
      <c r="L202" s="272"/>
      <c r="M202" s="272">
        <f t="shared" ca="1" si="20"/>
        <v>12520909.460827706</v>
      </c>
      <c r="N202" s="278"/>
      <c r="O202" s="278"/>
      <c r="P202" s="278"/>
      <c r="Q202" s="270"/>
      <c r="R202" s="213"/>
      <c r="S202" s="271">
        <f t="shared" ca="1" si="18"/>
        <v>12520909.460827706</v>
      </c>
      <c r="T202" s="270">
        <f t="shared" ca="1" si="21"/>
        <v>0</v>
      </c>
    </row>
    <row r="203" spans="1:20">
      <c r="A203" s="274" t="s">
        <v>3133</v>
      </c>
      <c r="B203" s="274" t="s">
        <v>3025</v>
      </c>
      <c r="C203" s="277">
        <v>0</v>
      </c>
      <c r="D203" s="277">
        <v>535200</v>
      </c>
      <c r="E203" s="277">
        <v>0</v>
      </c>
      <c r="F203" s="277">
        <v>535200</v>
      </c>
      <c r="G203" s="272"/>
      <c r="H203" s="272"/>
      <c r="I203" s="272">
        <v>45</v>
      </c>
      <c r="J203" s="272">
        <f t="shared" si="19"/>
        <v>535200</v>
      </c>
      <c r="K203" s="272">
        <f t="shared" ca="1" si="17"/>
        <v>3761617.3556405362</v>
      </c>
      <c r="L203" s="272"/>
      <c r="M203" s="272">
        <f t="shared" ca="1" si="20"/>
        <v>4296817.3556405362</v>
      </c>
      <c r="N203" s="278"/>
      <c r="O203" s="278"/>
      <c r="P203" s="278"/>
      <c r="Q203" s="270"/>
      <c r="R203" s="213"/>
      <c r="S203" s="271">
        <f t="shared" ca="1" si="18"/>
        <v>4296817.3556405362</v>
      </c>
      <c r="T203" s="270">
        <f t="shared" ca="1" si="21"/>
        <v>0</v>
      </c>
    </row>
    <row r="204" spans="1:20">
      <c r="A204" s="274" t="s">
        <v>3134</v>
      </c>
      <c r="B204" s="274" t="s">
        <v>3026</v>
      </c>
      <c r="C204" s="277">
        <v>0</v>
      </c>
      <c r="D204" s="277">
        <v>0</v>
      </c>
      <c r="E204" s="277">
        <v>0</v>
      </c>
      <c r="F204" s="277">
        <v>0</v>
      </c>
      <c r="G204" s="272"/>
      <c r="H204" s="272"/>
      <c r="I204" s="272">
        <v>46</v>
      </c>
      <c r="J204" s="272">
        <f t="shared" si="19"/>
        <v>0</v>
      </c>
      <c r="K204" s="272">
        <f t="shared" ca="1" si="17"/>
        <v>0</v>
      </c>
      <c r="L204" s="272"/>
      <c r="M204" s="272">
        <f t="shared" ca="1" si="20"/>
        <v>0</v>
      </c>
      <c r="N204" s="278"/>
      <c r="O204" s="278"/>
      <c r="P204" s="278"/>
      <c r="Q204" s="270"/>
      <c r="R204" s="213"/>
      <c r="S204" s="271">
        <f t="shared" ca="1" si="18"/>
        <v>0</v>
      </c>
      <c r="T204" s="270">
        <f t="shared" ca="1" si="21"/>
        <v>0</v>
      </c>
    </row>
    <row r="205" spans="1:20">
      <c r="A205" s="274" t="s">
        <v>3135</v>
      </c>
      <c r="B205" s="274" t="s">
        <v>3027</v>
      </c>
      <c r="C205" s="277">
        <v>0</v>
      </c>
      <c r="D205" s="277">
        <v>0</v>
      </c>
      <c r="E205" s="277">
        <v>0</v>
      </c>
      <c r="F205" s="277">
        <v>0</v>
      </c>
      <c r="G205" s="272"/>
      <c r="H205" s="272"/>
      <c r="I205" s="272">
        <v>47</v>
      </c>
      <c r="J205" s="272">
        <f t="shared" si="19"/>
        <v>0</v>
      </c>
      <c r="K205" s="272">
        <f t="shared" ca="1" si="17"/>
        <v>0</v>
      </c>
      <c r="L205" s="272"/>
      <c r="M205" s="272">
        <f t="shared" ca="1" si="20"/>
        <v>0</v>
      </c>
      <c r="N205" s="278"/>
      <c r="O205" s="278"/>
      <c r="P205" s="278"/>
      <c r="Q205" s="270"/>
      <c r="R205" s="213"/>
      <c r="S205" s="271">
        <f t="shared" ca="1" si="18"/>
        <v>0</v>
      </c>
      <c r="T205" s="270">
        <f t="shared" ca="1" si="21"/>
        <v>0</v>
      </c>
    </row>
    <row r="206" spans="1:20">
      <c r="A206" s="274" t="s">
        <v>3136</v>
      </c>
      <c r="B206" s="274" t="s">
        <v>3028</v>
      </c>
      <c r="C206" s="277">
        <v>0</v>
      </c>
      <c r="D206" s="277">
        <v>14657542</v>
      </c>
      <c r="E206" s="277">
        <v>0</v>
      </c>
      <c r="F206" s="277">
        <v>14657542</v>
      </c>
      <c r="G206" s="272"/>
      <c r="H206" s="272"/>
      <c r="I206" s="272">
        <v>48</v>
      </c>
      <c r="J206" s="272">
        <f t="shared" si="19"/>
        <v>14657542</v>
      </c>
      <c r="K206" s="272">
        <f t="shared" ca="1" si="17"/>
        <v>189609.20568522895</v>
      </c>
      <c r="L206" s="272"/>
      <c r="M206" s="272">
        <f t="shared" ca="1" si="20"/>
        <v>14847151.205685228</v>
      </c>
      <c r="N206" s="278"/>
      <c r="O206" s="278"/>
      <c r="P206" s="278"/>
      <c r="Q206" s="270"/>
      <c r="R206" s="213"/>
      <c r="S206" s="271">
        <f t="shared" ca="1" si="18"/>
        <v>14847151.205685228</v>
      </c>
      <c r="T206" s="270">
        <f t="shared" ca="1" si="21"/>
        <v>0</v>
      </c>
    </row>
    <row r="207" spans="1:20">
      <c r="A207" s="274" t="s">
        <v>3137</v>
      </c>
      <c r="B207" s="274" t="s">
        <v>3031</v>
      </c>
      <c r="C207" s="277">
        <v>0</v>
      </c>
      <c r="D207" s="277">
        <v>0</v>
      </c>
      <c r="E207" s="277">
        <v>0</v>
      </c>
      <c r="F207" s="277">
        <v>0</v>
      </c>
      <c r="G207" s="272"/>
      <c r="H207" s="272"/>
      <c r="I207" s="272">
        <v>49</v>
      </c>
      <c r="J207" s="272">
        <f t="shared" si="19"/>
        <v>0</v>
      </c>
      <c r="K207" s="272">
        <f t="shared" ca="1" si="17"/>
        <v>0</v>
      </c>
      <c r="L207" s="272"/>
      <c r="M207" s="272">
        <f t="shared" ca="1" si="20"/>
        <v>0</v>
      </c>
      <c r="N207" s="278"/>
      <c r="O207" s="278"/>
      <c r="P207" s="278"/>
      <c r="Q207" s="270"/>
      <c r="R207" s="213"/>
      <c r="S207" s="271">
        <f t="shared" ca="1" si="18"/>
        <v>0</v>
      </c>
      <c r="T207" s="270">
        <f t="shared" ca="1" si="21"/>
        <v>0</v>
      </c>
    </row>
    <row r="208" spans="1:20">
      <c r="A208" s="274" t="s">
        <v>3138</v>
      </c>
      <c r="B208" s="274" t="s">
        <v>3032</v>
      </c>
      <c r="C208" s="277">
        <v>0</v>
      </c>
      <c r="D208" s="277">
        <v>324829</v>
      </c>
      <c r="E208" s="277">
        <v>0</v>
      </c>
      <c r="F208" s="277">
        <v>324829</v>
      </c>
      <c r="G208" s="272"/>
      <c r="H208" s="272"/>
      <c r="I208" s="272">
        <v>50</v>
      </c>
      <c r="J208" s="272">
        <f t="shared" si="19"/>
        <v>324829</v>
      </c>
      <c r="K208" s="272">
        <f t="shared" ca="1" si="17"/>
        <v>11941.412682059348</v>
      </c>
      <c r="L208" s="272"/>
      <c r="M208" s="272">
        <f t="shared" ca="1" si="20"/>
        <v>336770.41268205934</v>
      </c>
      <c r="N208" s="278"/>
      <c r="O208" s="278"/>
      <c r="P208" s="278"/>
      <c r="Q208" s="270"/>
      <c r="R208" s="213"/>
      <c r="S208" s="271">
        <f t="shared" ca="1" si="18"/>
        <v>336770.41268205934</v>
      </c>
      <c r="T208" s="270">
        <f t="shared" ca="1" si="21"/>
        <v>0</v>
      </c>
    </row>
    <row r="209" spans="1:20">
      <c r="A209" s="274" t="s">
        <v>3139</v>
      </c>
      <c r="B209" s="274" t="s">
        <v>3033</v>
      </c>
      <c r="C209" s="277">
        <v>0</v>
      </c>
      <c r="D209" s="277">
        <v>0</v>
      </c>
      <c r="E209" s="277">
        <v>0</v>
      </c>
      <c r="F209" s="277">
        <v>0</v>
      </c>
      <c r="G209" s="272"/>
      <c r="H209" s="272"/>
      <c r="I209" s="272">
        <v>51</v>
      </c>
      <c r="J209" s="272">
        <f t="shared" si="19"/>
        <v>0</v>
      </c>
      <c r="K209" s="272">
        <f t="shared" ca="1" si="17"/>
        <v>0</v>
      </c>
      <c r="L209" s="272"/>
      <c r="M209" s="272">
        <f t="shared" ca="1" si="20"/>
        <v>0</v>
      </c>
      <c r="N209" s="278"/>
      <c r="O209" s="278"/>
      <c r="P209" s="278"/>
      <c r="Q209" s="270"/>
      <c r="R209" s="213"/>
      <c r="S209" s="271">
        <f t="shared" ca="1" si="18"/>
        <v>0</v>
      </c>
      <c r="T209" s="270">
        <f t="shared" ca="1" si="21"/>
        <v>0</v>
      </c>
    </row>
    <row r="210" spans="1:20">
      <c r="A210" s="274" t="s">
        <v>3140</v>
      </c>
      <c r="B210" s="274" t="s">
        <v>3034</v>
      </c>
      <c r="C210" s="277">
        <v>0</v>
      </c>
      <c r="D210" s="277">
        <v>4623578</v>
      </c>
      <c r="E210" s="277">
        <v>0</v>
      </c>
      <c r="F210" s="277">
        <v>4623578</v>
      </c>
      <c r="G210" s="272"/>
      <c r="H210" s="272"/>
      <c r="I210" s="272">
        <v>52</v>
      </c>
      <c r="J210" s="272">
        <f t="shared" si="19"/>
        <v>4623578</v>
      </c>
      <c r="K210" s="272">
        <f t="shared" ca="1" si="17"/>
        <v>271378.17563698394</v>
      </c>
      <c r="L210" s="272"/>
      <c r="M210" s="272">
        <f t="shared" ca="1" si="20"/>
        <v>4894956.1756369844</v>
      </c>
      <c r="N210" s="278"/>
      <c r="O210" s="278"/>
      <c r="P210" s="278"/>
      <c r="Q210" s="270"/>
      <c r="R210" s="213"/>
      <c r="S210" s="271">
        <f t="shared" ca="1" si="18"/>
        <v>4894956.1756369844</v>
      </c>
      <c r="T210" s="270">
        <f t="shared" ca="1" si="21"/>
        <v>0</v>
      </c>
    </row>
    <row r="211" spans="1:20">
      <c r="A211" s="274" t="s">
        <v>3141</v>
      </c>
      <c r="B211" s="274" t="s">
        <v>3035</v>
      </c>
      <c r="C211" s="277">
        <v>0</v>
      </c>
      <c r="D211" s="277">
        <v>0</v>
      </c>
      <c r="E211" s="277">
        <v>0</v>
      </c>
      <c r="F211" s="277">
        <v>0</v>
      </c>
      <c r="G211" s="272"/>
      <c r="H211" s="272"/>
      <c r="I211" s="272">
        <v>53</v>
      </c>
      <c r="J211" s="272">
        <f t="shared" si="19"/>
        <v>0</v>
      </c>
      <c r="K211" s="272">
        <f t="shared" ca="1" si="17"/>
        <v>0</v>
      </c>
      <c r="L211" s="272"/>
      <c r="M211" s="272">
        <f t="shared" ca="1" si="20"/>
        <v>0</v>
      </c>
      <c r="N211" s="278"/>
      <c r="O211" s="278"/>
      <c r="P211" s="278"/>
      <c r="Q211" s="270"/>
      <c r="R211" s="213"/>
      <c r="S211" s="271">
        <f t="shared" ca="1" si="18"/>
        <v>0</v>
      </c>
      <c r="T211" s="270">
        <f t="shared" ca="1" si="21"/>
        <v>0</v>
      </c>
    </row>
    <row r="212" spans="1:20">
      <c r="A212" s="274" t="s">
        <v>3142</v>
      </c>
      <c r="B212" s="274" t="s">
        <v>3036</v>
      </c>
      <c r="C212" s="277">
        <v>0</v>
      </c>
      <c r="D212" s="277">
        <v>0</v>
      </c>
      <c r="E212" s="277">
        <v>0</v>
      </c>
      <c r="F212" s="277">
        <v>0</v>
      </c>
      <c r="G212" s="272"/>
      <c r="H212" s="272"/>
      <c r="I212" s="272">
        <v>54</v>
      </c>
      <c r="J212" s="272">
        <f t="shared" si="19"/>
        <v>0</v>
      </c>
      <c r="K212" s="272">
        <f t="shared" ca="1" si="17"/>
        <v>0</v>
      </c>
      <c r="L212" s="272"/>
      <c r="M212" s="272">
        <f t="shared" ca="1" si="20"/>
        <v>0</v>
      </c>
      <c r="N212" s="278"/>
      <c r="O212" s="278"/>
      <c r="P212" s="278"/>
      <c r="Q212" s="270"/>
      <c r="R212" s="213"/>
      <c r="S212" s="271">
        <f t="shared" ca="1" si="18"/>
        <v>0</v>
      </c>
      <c r="T212" s="270">
        <f t="shared" ca="1" si="21"/>
        <v>0</v>
      </c>
    </row>
    <row r="213" spans="1:20">
      <c r="A213" s="274" t="s">
        <v>3143</v>
      </c>
      <c r="B213" s="274" t="s">
        <v>3038</v>
      </c>
      <c r="C213" s="277">
        <v>0</v>
      </c>
      <c r="D213" s="277">
        <v>207150</v>
      </c>
      <c r="E213" s="277">
        <v>0</v>
      </c>
      <c r="F213" s="277">
        <v>207150</v>
      </c>
      <c r="G213" s="272"/>
      <c r="H213" s="272"/>
      <c r="I213" s="272">
        <v>55</v>
      </c>
      <c r="J213" s="272">
        <f t="shared" si="19"/>
        <v>207150</v>
      </c>
      <c r="K213" s="272">
        <f t="shared" ca="1" si="17"/>
        <v>2933.4860707633752</v>
      </c>
      <c r="L213" s="272"/>
      <c r="M213" s="272">
        <f t="shared" ca="1" si="20"/>
        <v>210083.48607076338</v>
      </c>
      <c r="N213" s="278"/>
      <c r="O213" s="278"/>
      <c r="P213" s="278"/>
      <c r="Q213" s="270"/>
      <c r="R213" s="213"/>
      <c r="S213" s="271">
        <f t="shared" ca="1" si="18"/>
        <v>210083.48607076338</v>
      </c>
      <c r="T213" s="270">
        <f t="shared" ca="1" si="21"/>
        <v>0</v>
      </c>
    </row>
    <row r="214" spans="1:20">
      <c r="A214" s="274" t="s">
        <v>3144</v>
      </c>
      <c r="B214" s="274" t="s">
        <v>3039</v>
      </c>
      <c r="C214" s="277">
        <v>0</v>
      </c>
      <c r="D214" s="277">
        <v>0</v>
      </c>
      <c r="E214" s="277">
        <v>0</v>
      </c>
      <c r="F214" s="277">
        <v>0</v>
      </c>
      <c r="G214" s="272"/>
      <c r="H214" s="272"/>
      <c r="I214" s="272">
        <v>56</v>
      </c>
      <c r="J214" s="272">
        <v>0</v>
      </c>
      <c r="K214" s="272">
        <f t="shared" si="17"/>
        <v>0</v>
      </c>
      <c r="L214" s="272"/>
      <c r="M214" s="272">
        <f t="shared" si="20"/>
        <v>0</v>
      </c>
      <c r="N214" s="278"/>
      <c r="O214" s="278"/>
      <c r="P214" s="278"/>
      <c r="Q214" s="270"/>
      <c r="R214" s="213"/>
      <c r="S214" s="271">
        <f t="shared" ca="1" si="18"/>
        <v>0</v>
      </c>
      <c r="T214" s="270">
        <f t="shared" ca="1" si="21"/>
        <v>0</v>
      </c>
    </row>
    <row r="215" spans="1:20">
      <c r="A215" s="274" t="s">
        <v>3145</v>
      </c>
      <c r="B215" s="274" t="s">
        <v>3040</v>
      </c>
      <c r="C215" s="277">
        <v>0</v>
      </c>
      <c r="D215" s="277">
        <v>2866800</v>
      </c>
      <c r="E215" s="277">
        <v>5760</v>
      </c>
      <c r="F215" s="277">
        <v>2861040</v>
      </c>
      <c r="G215" s="272"/>
      <c r="H215" s="272"/>
      <c r="I215" s="272">
        <v>57</v>
      </c>
      <c r="J215" s="272">
        <f t="shared" si="19"/>
        <v>2861040</v>
      </c>
      <c r="K215" s="272">
        <f t="shared" ca="1" si="17"/>
        <v>98962.888158051559</v>
      </c>
      <c r="L215" s="272"/>
      <c r="M215" s="272">
        <f t="shared" ca="1" si="20"/>
        <v>2960002.8881580518</v>
      </c>
      <c r="N215" s="278"/>
      <c r="O215" s="278"/>
      <c r="P215" s="278"/>
      <c r="Q215" s="270"/>
      <c r="R215" s="213"/>
      <c r="S215" s="271">
        <f t="shared" ca="1" si="18"/>
        <v>2960002.8881580518</v>
      </c>
      <c r="T215" s="270">
        <f t="shared" ca="1" si="21"/>
        <v>0</v>
      </c>
    </row>
    <row r="216" spans="1:20">
      <c r="A216" s="274" t="s">
        <v>3146</v>
      </c>
      <c r="B216" s="274" t="s">
        <v>3043</v>
      </c>
      <c r="C216" s="277">
        <v>0</v>
      </c>
      <c r="D216" s="277">
        <v>4730400</v>
      </c>
      <c r="E216" s="277">
        <v>0</v>
      </c>
      <c r="F216" s="277">
        <v>4730400</v>
      </c>
      <c r="G216" s="272"/>
      <c r="H216" s="272"/>
      <c r="I216" s="272">
        <v>58</v>
      </c>
      <c r="J216" s="272">
        <f t="shared" si="19"/>
        <v>4730400</v>
      </c>
      <c r="K216" s="272">
        <f t="shared" si="17"/>
        <v>0</v>
      </c>
      <c r="L216" s="272"/>
      <c r="M216" s="272">
        <f t="shared" si="20"/>
        <v>4730400</v>
      </c>
      <c r="N216" s="278"/>
      <c r="O216" s="278"/>
      <c r="P216" s="278"/>
      <c r="Q216" s="270"/>
      <c r="R216" s="213"/>
      <c r="S216" s="271">
        <f t="shared" ca="1" si="18"/>
        <v>4730400</v>
      </c>
      <c r="T216" s="270">
        <f t="shared" ca="1" si="21"/>
        <v>0</v>
      </c>
    </row>
    <row r="217" spans="1:20">
      <c r="A217" s="274" t="s">
        <v>3147</v>
      </c>
      <c r="B217" s="274" t="s">
        <v>3045</v>
      </c>
      <c r="C217" s="277">
        <v>0</v>
      </c>
      <c r="D217" s="277">
        <v>27451782</v>
      </c>
      <c r="E217" s="277">
        <v>19980</v>
      </c>
      <c r="F217" s="277">
        <v>27431802</v>
      </c>
      <c r="G217" s="272"/>
      <c r="H217" s="272"/>
      <c r="I217" s="272">
        <v>59</v>
      </c>
      <c r="J217" s="272">
        <f t="shared" si="19"/>
        <v>27431802</v>
      </c>
      <c r="K217" s="272">
        <f t="shared" ca="1" si="17"/>
        <v>617114.64234153682</v>
      </c>
      <c r="L217" s="272"/>
      <c r="M217" s="272">
        <f t="shared" ca="1" si="20"/>
        <v>28048916.642341536</v>
      </c>
      <c r="N217" s="278"/>
      <c r="O217" s="278"/>
      <c r="P217" s="278"/>
      <c r="Q217" s="270"/>
      <c r="R217" s="213"/>
      <c r="S217" s="271">
        <f t="shared" ca="1" si="18"/>
        <v>28048916.642341536</v>
      </c>
      <c r="T217" s="270">
        <f t="shared" ca="1" si="21"/>
        <v>0</v>
      </c>
    </row>
    <row r="218" spans="1:20">
      <c r="A218" s="274" t="s">
        <v>3148</v>
      </c>
      <c r="B218" s="274" t="s">
        <v>3047</v>
      </c>
      <c r="C218" s="277">
        <v>0</v>
      </c>
      <c r="D218" s="277">
        <v>669600</v>
      </c>
      <c r="E218" s="277">
        <v>0</v>
      </c>
      <c r="F218" s="277">
        <v>669600</v>
      </c>
      <c r="G218" s="272"/>
      <c r="H218" s="272"/>
      <c r="I218" s="272">
        <v>60</v>
      </c>
      <c r="J218" s="272">
        <f t="shared" si="19"/>
        <v>669600</v>
      </c>
      <c r="K218" s="272">
        <f t="shared" ca="1" si="17"/>
        <v>843079.95335943438</v>
      </c>
      <c r="L218" s="272"/>
      <c r="M218" s="272">
        <f t="shared" ca="1" si="20"/>
        <v>1512679.9533594344</v>
      </c>
      <c r="N218" s="278"/>
      <c r="O218" s="278"/>
      <c r="P218" s="278"/>
      <c r="Q218" s="270"/>
      <c r="R218" s="213"/>
      <c r="S218" s="271">
        <f t="shared" ca="1" si="18"/>
        <v>1512679.9533594344</v>
      </c>
      <c r="T218" s="270">
        <f t="shared" ca="1" si="21"/>
        <v>0</v>
      </c>
    </row>
    <row r="219" spans="1:20">
      <c r="A219" s="274" t="s">
        <v>3149</v>
      </c>
      <c r="B219" s="274" t="s">
        <v>3049</v>
      </c>
      <c r="C219" s="277">
        <v>0</v>
      </c>
      <c r="D219" s="277">
        <v>1747960</v>
      </c>
      <c r="E219" s="277">
        <v>0</v>
      </c>
      <c r="F219" s="277">
        <v>1747960</v>
      </c>
      <c r="G219" s="272"/>
      <c r="H219" s="272"/>
      <c r="I219" s="272">
        <v>61</v>
      </c>
      <c r="J219" s="272">
        <f t="shared" si="19"/>
        <v>1747960</v>
      </c>
      <c r="K219" s="272">
        <f t="shared" ca="1" si="17"/>
        <v>95847.833567120164</v>
      </c>
      <c r="L219" s="272"/>
      <c r="M219" s="272">
        <f t="shared" ca="1" si="20"/>
        <v>1843807.8335671201</v>
      </c>
      <c r="N219" s="278"/>
      <c r="O219" s="278"/>
      <c r="P219" s="278"/>
      <c r="Q219" s="270"/>
      <c r="R219" s="213"/>
      <c r="S219" s="271">
        <f t="shared" ca="1" si="18"/>
        <v>1843807.8335671201</v>
      </c>
      <c r="T219" s="270">
        <f t="shared" ca="1" si="21"/>
        <v>0</v>
      </c>
    </row>
    <row r="220" spans="1:20">
      <c r="A220" s="274" t="s">
        <v>3150</v>
      </c>
      <c r="B220" s="274" t="s">
        <v>3151</v>
      </c>
      <c r="C220" s="277">
        <v>0</v>
      </c>
      <c r="D220" s="277">
        <v>2525155</v>
      </c>
      <c r="E220" s="277">
        <v>0</v>
      </c>
      <c r="F220" s="277">
        <v>2525155</v>
      </c>
      <c r="G220" s="272"/>
      <c r="H220" s="272"/>
      <c r="I220" s="272">
        <v>62</v>
      </c>
      <c r="J220" s="272">
        <f t="shared" si="19"/>
        <v>2525155</v>
      </c>
      <c r="K220" s="272">
        <f t="shared" si="17"/>
        <v>0</v>
      </c>
      <c r="L220" s="272"/>
      <c r="M220" s="272">
        <f t="shared" si="20"/>
        <v>2525155</v>
      </c>
      <c r="N220" s="278"/>
      <c r="O220" s="278"/>
      <c r="P220" s="278"/>
      <c r="Q220" s="270"/>
      <c r="R220" s="213"/>
      <c r="S220" s="271">
        <f t="shared" ca="1" si="18"/>
        <v>2525155</v>
      </c>
      <c r="T220" s="270">
        <f t="shared" ca="1" si="21"/>
        <v>0</v>
      </c>
    </row>
    <row r="221" spans="1:20">
      <c r="A221" s="274" t="s">
        <v>3152</v>
      </c>
      <c r="B221" s="274" t="s">
        <v>3053</v>
      </c>
      <c r="C221" s="277">
        <v>0</v>
      </c>
      <c r="D221" s="277">
        <v>1454880</v>
      </c>
      <c r="E221" s="277">
        <v>0</v>
      </c>
      <c r="F221" s="277">
        <v>1454880</v>
      </c>
      <c r="G221" s="276"/>
      <c r="H221" s="276"/>
      <c r="I221" s="213">
        <v>63</v>
      </c>
      <c r="J221" s="272">
        <f t="shared" si="19"/>
        <v>1454880</v>
      </c>
      <c r="K221" s="272">
        <f t="shared" ca="1" si="17"/>
        <v>516685.08549224888</v>
      </c>
      <c r="L221" s="272"/>
      <c r="M221" s="272">
        <f t="shared" ca="1" si="20"/>
        <v>1971565.0854922489</v>
      </c>
      <c r="N221" s="278"/>
      <c r="O221" s="278"/>
      <c r="P221" s="278"/>
      <c r="Q221" s="270"/>
      <c r="R221" s="213"/>
      <c r="S221" s="271">
        <f t="shared" ca="1" si="18"/>
        <v>1971565.0854922486</v>
      </c>
      <c r="T221" s="270">
        <f t="shared" ca="1" si="21"/>
        <v>0</v>
      </c>
    </row>
    <row r="222" spans="1:20">
      <c r="A222" s="274" t="s">
        <v>3153</v>
      </c>
      <c r="B222" s="274" t="s">
        <v>901</v>
      </c>
      <c r="C222" s="277">
        <v>0</v>
      </c>
      <c r="D222" s="277">
        <v>0</v>
      </c>
      <c r="E222" s="277">
        <v>0</v>
      </c>
      <c r="F222" s="277">
        <v>0</v>
      </c>
      <c r="G222" s="276"/>
      <c r="H222" s="276"/>
      <c r="I222" s="213"/>
      <c r="J222" s="272">
        <f t="shared" si="19"/>
        <v>0</v>
      </c>
      <c r="K222" s="272">
        <f t="shared" si="17"/>
        <v>0</v>
      </c>
      <c r="L222" s="272"/>
      <c r="M222" s="272">
        <f t="shared" si="20"/>
        <v>0</v>
      </c>
      <c r="N222" s="278"/>
      <c r="O222" s="278"/>
      <c r="P222" s="278"/>
      <c r="Q222" s="270"/>
      <c r="R222" s="213"/>
      <c r="S222" s="271">
        <f t="shared" ca="1" si="18"/>
        <v>0</v>
      </c>
      <c r="T222" s="270">
        <f t="shared" ca="1" si="21"/>
        <v>0</v>
      </c>
    </row>
    <row r="223" spans="1:20">
      <c r="A223" s="274" t="s">
        <v>882</v>
      </c>
      <c r="B223" s="274" t="s">
        <v>3154</v>
      </c>
      <c r="C223" s="277">
        <v>0</v>
      </c>
      <c r="D223" s="277">
        <f>SUM(D159:D222)</f>
        <v>824157563</v>
      </c>
      <c r="E223" s="277">
        <f>SUM(E159:E222)</f>
        <v>3636206</v>
      </c>
      <c r="F223" s="277">
        <f>SUM(F159:F222)</f>
        <v>820521357</v>
      </c>
      <c r="G223" s="276"/>
      <c r="H223" s="276"/>
      <c r="I223" s="213"/>
      <c r="J223" s="272">
        <f>SUM(J159:J222)</f>
        <v>820521357</v>
      </c>
      <c r="K223" s="272">
        <f ca="1">SUM(K159:K222)</f>
        <v>80624335.836784631</v>
      </c>
      <c r="L223" s="272"/>
      <c r="M223" s="272">
        <f t="shared" ca="1" si="20"/>
        <v>901145692.8367846</v>
      </c>
      <c r="N223" s="278"/>
      <c r="O223" s="213"/>
      <c r="P223" s="213"/>
      <c r="Q223" s="213"/>
      <c r="R223" s="213"/>
      <c r="S223" s="271">
        <f ca="1">SUM(S159:S222)</f>
        <v>901145692.83678484</v>
      </c>
      <c r="T223" s="270">
        <f t="shared" ca="1" si="21"/>
        <v>0</v>
      </c>
    </row>
    <row r="224" spans="1:20">
      <c r="A224" s="213"/>
      <c r="B224" s="213"/>
      <c r="C224" s="213"/>
      <c r="D224" s="213"/>
      <c r="E224" s="276"/>
      <c r="F224" s="276"/>
      <c r="G224" s="276"/>
      <c r="H224" s="276"/>
      <c r="I224" s="213"/>
      <c r="J224" s="270"/>
      <c r="K224" s="272"/>
      <c r="L224" s="270"/>
      <c r="M224" s="270"/>
      <c r="N224" s="213"/>
      <c r="O224" s="213"/>
      <c r="P224" s="213"/>
      <c r="Q224" s="213"/>
      <c r="R224" s="213"/>
      <c r="S224" s="271"/>
      <c r="T224" s="213"/>
    </row>
  </sheetData>
  <autoFilter ref="A3:T141" xr:uid="{00000000-0009-0000-0000-000013000000}"/>
  <phoneticPr fontId="7"/>
  <pageMargins left="0.23622047244094491" right="0.15748031496062992" top="1.1023622047244095" bottom="0.15748031496062992" header="0.6692913385826772" footer="0.15748031496062992"/>
  <pageSetup paperSize="8" scale="42" fitToHeight="0" orientation="portrait" r:id="rId1"/>
  <headerFooter alignWithMargins="0">
    <oddFooter>&amp;R&amp;20&amp;A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6A62-D689-4033-8B63-52A3EA83CB08}">
  <sheetPr>
    <pageSetUpPr fitToPage="1"/>
  </sheetPr>
  <dimension ref="A1:J165"/>
  <sheetViews>
    <sheetView topLeftCell="A103" workbookViewId="0">
      <selection activeCell="K143" sqref="K143"/>
    </sheetView>
  </sheetViews>
  <sheetFormatPr defaultColWidth="8.90625" defaultRowHeight="13"/>
  <cols>
    <col min="1" max="1" width="22.08984375" bestFit="1" customWidth="1"/>
    <col min="2" max="2" width="12.6328125" bestFit="1" customWidth="1"/>
    <col min="3" max="3" width="42.08984375" bestFit="1" customWidth="1"/>
    <col min="4" max="4" width="5.90625" bestFit="1" customWidth="1"/>
    <col min="5" max="6" width="7.90625" bestFit="1" customWidth="1"/>
    <col min="7" max="7" width="6.90625" bestFit="1" customWidth="1"/>
    <col min="9" max="9" width="10.08984375" bestFit="1" customWidth="1"/>
    <col min="10" max="10" width="9.08984375" style="87" bestFit="1" customWidth="1"/>
  </cols>
  <sheetData>
    <row r="1" spans="1:10" ht="13.5" customHeight="1">
      <c r="A1" s="280" t="s">
        <v>3155</v>
      </c>
      <c r="B1" s="280"/>
      <c r="C1" s="281"/>
      <c r="D1" s="281"/>
      <c r="E1" s="281"/>
      <c r="F1" s="281"/>
      <c r="G1" s="281"/>
      <c r="H1" s="282"/>
      <c r="I1" s="283"/>
    </row>
    <row r="2" spans="1:10" ht="13.5" customHeight="1">
      <c r="A2" s="284"/>
      <c r="B2" s="284"/>
      <c r="C2" s="281"/>
      <c r="D2" s="281"/>
      <c r="E2" s="281"/>
      <c r="F2" s="281"/>
      <c r="G2" s="281"/>
      <c r="H2" s="282"/>
      <c r="I2" s="283"/>
    </row>
    <row r="3" spans="1:10">
      <c r="A3" s="285" t="s">
        <v>2955</v>
      </c>
      <c r="B3" s="286" t="s">
        <v>2956</v>
      </c>
      <c r="C3" s="287"/>
      <c r="D3" s="287"/>
      <c r="E3" s="287"/>
      <c r="F3" s="287"/>
      <c r="G3" s="287"/>
      <c r="H3" s="287"/>
      <c r="I3" s="287"/>
    </row>
    <row r="4" spans="1:10">
      <c r="A4" s="285"/>
      <c r="B4" s="288" t="s">
        <v>2858</v>
      </c>
      <c r="C4" s="289" t="s">
        <v>18</v>
      </c>
      <c r="D4" s="289" t="s">
        <v>7</v>
      </c>
      <c r="E4" s="289"/>
      <c r="F4" s="289"/>
      <c r="G4" s="289"/>
      <c r="H4" s="290" t="s">
        <v>2957</v>
      </c>
      <c r="I4" s="291" t="s">
        <v>2958</v>
      </c>
    </row>
    <row r="5" spans="1:10">
      <c r="A5" s="292"/>
      <c r="B5" s="293"/>
      <c r="C5" s="294"/>
      <c r="D5" s="209" t="s">
        <v>2963</v>
      </c>
      <c r="E5" s="209" t="s">
        <v>2964</v>
      </c>
      <c r="F5" s="209" t="s">
        <v>2965</v>
      </c>
      <c r="G5" s="209" t="s">
        <v>2966</v>
      </c>
      <c r="H5" s="295"/>
      <c r="I5" s="296"/>
    </row>
    <row r="6" spans="1:10" ht="13.5" customHeight="1">
      <c r="A6" s="297" t="s">
        <v>3156</v>
      </c>
      <c r="B6" s="298" t="s">
        <v>3157</v>
      </c>
      <c r="C6" s="298" t="s">
        <v>3158</v>
      </c>
      <c r="D6" s="297">
        <v>0</v>
      </c>
      <c r="E6" s="299">
        <v>0</v>
      </c>
      <c r="F6" s="297">
        <v>0</v>
      </c>
      <c r="G6" s="299">
        <v>0</v>
      </c>
      <c r="H6" s="300">
        <v>0</v>
      </c>
      <c r="I6" s="301">
        <v>0</v>
      </c>
      <c r="J6" s="87">
        <f>G6*H6</f>
        <v>0</v>
      </c>
    </row>
    <row r="7" spans="1:10">
      <c r="A7" s="297"/>
      <c r="B7" s="298"/>
      <c r="C7" s="298"/>
      <c r="D7" s="297"/>
      <c r="E7" s="302"/>
      <c r="F7" s="297"/>
      <c r="G7" s="303"/>
      <c r="H7" s="300"/>
      <c r="I7" s="301"/>
      <c r="J7" s="87">
        <f t="shared" ref="J7:J70" si="0">G7*H7</f>
        <v>0</v>
      </c>
    </row>
    <row r="8" spans="1:10">
      <c r="A8" s="297"/>
      <c r="B8" s="298"/>
      <c r="C8" s="298"/>
      <c r="D8" s="297"/>
      <c r="E8" s="302"/>
      <c r="F8" s="297"/>
      <c r="G8" s="303"/>
      <c r="H8" s="300"/>
      <c r="I8" s="301"/>
      <c r="J8" s="87">
        <f t="shared" si="0"/>
        <v>0</v>
      </c>
    </row>
    <row r="9" spans="1:10">
      <c r="A9" s="297"/>
      <c r="B9" s="298"/>
      <c r="C9" s="298"/>
      <c r="D9" s="297"/>
      <c r="E9" s="302"/>
      <c r="F9" s="297"/>
      <c r="G9" s="303"/>
      <c r="H9" s="300"/>
      <c r="I9" s="301"/>
      <c r="J9" s="87">
        <f t="shared" si="0"/>
        <v>0</v>
      </c>
    </row>
    <row r="10" spans="1:10">
      <c r="A10" s="297"/>
      <c r="B10" s="298"/>
      <c r="C10" s="298"/>
      <c r="D10" s="297"/>
      <c r="E10" s="304"/>
      <c r="F10" s="297"/>
      <c r="G10" s="305"/>
      <c r="H10" s="300"/>
      <c r="I10" s="301"/>
      <c r="J10" s="87">
        <f t="shared" si="0"/>
        <v>0</v>
      </c>
    </row>
    <row r="11" spans="1:10">
      <c r="A11" s="297"/>
      <c r="B11" s="306">
        <v>20100200005</v>
      </c>
      <c r="C11" s="306" t="s">
        <v>3159</v>
      </c>
      <c r="D11" s="299">
        <v>0</v>
      </c>
      <c r="E11" s="299">
        <v>0</v>
      </c>
      <c r="F11" s="299">
        <v>0</v>
      </c>
      <c r="G11" s="299">
        <v>0</v>
      </c>
      <c r="H11" s="307">
        <v>0</v>
      </c>
      <c r="I11" s="308">
        <v>0</v>
      </c>
      <c r="J11" s="87">
        <f t="shared" si="0"/>
        <v>0</v>
      </c>
    </row>
    <row r="12" spans="1:10">
      <c r="A12" s="297"/>
      <c r="B12" s="309"/>
      <c r="C12" s="309"/>
      <c r="D12" s="303"/>
      <c r="E12" s="302"/>
      <c r="F12" s="303"/>
      <c r="G12" s="303"/>
      <c r="H12" s="310"/>
      <c r="I12" s="311"/>
      <c r="J12" s="87">
        <f t="shared" si="0"/>
        <v>0</v>
      </c>
    </row>
    <row r="13" spans="1:10">
      <c r="A13" s="297"/>
      <c r="B13" s="309"/>
      <c r="C13" s="309"/>
      <c r="D13" s="303"/>
      <c r="E13" s="302"/>
      <c r="F13" s="303"/>
      <c r="G13" s="303"/>
      <c r="H13" s="310"/>
      <c r="I13" s="311"/>
      <c r="J13" s="87">
        <f t="shared" si="0"/>
        <v>0</v>
      </c>
    </row>
    <row r="14" spans="1:10">
      <c r="A14" s="297"/>
      <c r="B14" s="309"/>
      <c r="C14" s="309"/>
      <c r="D14" s="303"/>
      <c r="E14" s="302"/>
      <c r="F14" s="303"/>
      <c r="G14" s="303"/>
      <c r="H14" s="310"/>
      <c r="I14" s="311"/>
      <c r="J14" s="87">
        <f t="shared" si="0"/>
        <v>0</v>
      </c>
    </row>
    <row r="15" spans="1:10">
      <c r="A15" s="297"/>
      <c r="B15" s="309"/>
      <c r="C15" s="309"/>
      <c r="D15" s="303"/>
      <c r="E15" s="302"/>
      <c r="F15" s="303"/>
      <c r="G15" s="303"/>
      <c r="H15" s="310"/>
      <c r="I15" s="311"/>
      <c r="J15" s="87">
        <f t="shared" si="0"/>
        <v>0</v>
      </c>
    </row>
    <row r="16" spans="1:10">
      <c r="A16" s="297"/>
      <c r="B16" s="309"/>
      <c r="C16" s="309"/>
      <c r="D16" s="303"/>
      <c r="E16" s="302"/>
      <c r="F16" s="303"/>
      <c r="G16" s="303"/>
      <c r="H16" s="310"/>
      <c r="I16" s="311"/>
      <c r="J16" s="87">
        <f t="shared" si="0"/>
        <v>0</v>
      </c>
    </row>
    <row r="17" spans="1:10">
      <c r="A17" s="297"/>
      <c r="B17" s="312"/>
      <c r="C17" s="312"/>
      <c r="D17" s="305"/>
      <c r="E17" s="304"/>
      <c r="F17" s="305"/>
      <c r="G17" s="305"/>
      <c r="H17" s="313"/>
      <c r="I17" s="314"/>
      <c r="J17" s="87">
        <f t="shared" si="0"/>
        <v>0</v>
      </c>
    </row>
    <row r="18" spans="1:10">
      <c r="A18" s="297"/>
      <c r="B18" s="298">
        <v>20180500057</v>
      </c>
      <c r="C18" s="298" t="s">
        <v>3160</v>
      </c>
      <c r="D18" s="297">
        <v>0</v>
      </c>
      <c r="E18" s="315">
        <v>1566</v>
      </c>
      <c r="F18" s="316">
        <v>1566</v>
      </c>
      <c r="G18" s="317">
        <v>0</v>
      </c>
      <c r="H18" s="300">
        <v>1367.7483724360748</v>
      </c>
      <c r="I18" s="301">
        <v>2141893.9512348929</v>
      </c>
      <c r="J18" s="87">
        <f t="shared" si="0"/>
        <v>0</v>
      </c>
    </row>
    <row r="19" spans="1:10">
      <c r="A19" s="297"/>
      <c r="B19" s="298"/>
      <c r="C19" s="298"/>
      <c r="D19" s="297"/>
      <c r="E19" s="318"/>
      <c r="F19" s="316"/>
      <c r="G19" s="317">
        <v>0</v>
      </c>
      <c r="H19" s="300"/>
      <c r="I19" s="301"/>
      <c r="J19" s="87">
        <f t="shared" si="0"/>
        <v>0</v>
      </c>
    </row>
    <row r="20" spans="1:10">
      <c r="A20" s="297"/>
      <c r="B20" s="298">
        <v>20081000015</v>
      </c>
      <c r="C20" s="298" t="s">
        <v>3161</v>
      </c>
      <c r="D20" s="319">
        <v>0</v>
      </c>
      <c r="E20" s="315">
        <v>68</v>
      </c>
      <c r="F20" s="316">
        <v>68</v>
      </c>
      <c r="G20" s="317">
        <v>0</v>
      </c>
      <c r="H20" s="300">
        <v>1637.7339893990627</v>
      </c>
      <c r="I20" s="301">
        <v>111365.91127913626</v>
      </c>
      <c r="J20" s="87">
        <f t="shared" si="0"/>
        <v>0</v>
      </c>
    </row>
    <row r="21" spans="1:10">
      <c r="A21" s="297"/>
      <c r="B21" s="298"/>
      <c r="C21" s="298"/>
      <c r="D21" s="320"/>
      <c r="E21" s="318"/>
      <c r="F21" s="316"/>
      <c r="G21" s="317">
        <v>0</v>
      </c>
      <c r="H21" s="300"/>
      <c r="I21" s="301"/>
      <c r="J21" s="87">
        <f t="shared" si="0"/>
        <v>0</v>
      </c>
    </row>
    <row r="22" spans="1:10">
      <c r="A22" s="297"/>
      <c r="B22" s="298">
        <v>20090900007</v>
      </c>
      <c r="C22" s="298" t="s">
        <v>3162</v>
      </c>
      <c r="D22" s="319">
        <v>0</v>
      </c>
      <c r="E22" s="315">
        <v>269</v>
      </c>
      <c r="F22" s="316">
        <v>269</v>
      </c>
      <c r="G22" s="299">
        <v>0</v>
      </c>
      <c r="H22" s="300">
        <v>1822.2415999273542</v>
      </c>
      <c r="I22" s="301">
        <v>490182.9903804583</v>
      </c>
      <c r="J22" s="87">
        <f t="shared" si="0"/>
        <v>0</v>
      </c>
    </row>
    <row r="23" spans="1:10">
      <c r="A23" s="297"/>
      <c r="B23" s="298"/>
      <c r="C23" s="298"/>
      <c r="D23" s="321"/>
      <c r="E23" s="322"/>
      <c r="F23" s="316"/>
      <c r="G23" s="303">
        <v>0</v>
      </c>
      <c r="H23" s="300"/>
      <c r="I23" s="301"/>
      <c r="J23" s="87">
        <f t="shared" si="0"/>
        <v>0</v>
      </c>
    </row>
    <row r="24" spans="1:10">
      <c r="A24" s="297"/>
      <c r="B24" s="298"/>
      <c r="C24" s="298"/>
      <c r="D24" s="321"/>
      <c r="E24" s="322"/>
      <c r="F24" s="316"/>
      <c r="G24" s="303">
        <v>0</v>
      </c>
      <c r="H24" s="300"/>
      <c r="I24" s="301"/>
      <c r="J24" s="87">
        <f t="shared" si="0"/>
        <v>0</v>
      </c>
    </row>
    <row r="25" spans="1:10">
      <c r="A25" s="297"/>
      <c r="B25" s="298"/>
      <c r="C25" s="298"/>
      <c r="D25" s="320"/>
      <c r="E25" s="318"/>
      <c r="F25" s="316"/>
      <c r="G25" s="305">
        <v>0</v>
      </c>
      <c r="H25" s="300"/>
      <c r="I25" s="301"/>
      <c r="J25" s="87">
        <f t="shared" si="0"/>
        <v>0</v>
      </c>
    </row>
    <row r="26" spans="1:10">
      <c r="A26" s="297"/>
      <c r="B26" s="298">
        <v>20091200006</v>
      </c>
      <c r="C26" s="298" t="s">
        <v>505</v>
      </c>
      <c r="D26" s="319">
        <v>522</v>
      </c>
      <c r="E26" s="315">
        <v>3612</v>
      </c>
      <c r="F26" s="316">
        <v>4134</v>
      </c>
      <c r="G26" s="299">
        <v>0</v>
      </c>
      <c r="H26" s="300">
        <v>1145.787343403191</v>
      </c>
      <c r="I26" s="301">
        <v>4736684.8776287921</v>
      </c>
      <c r="J26" s="87">
        <f t="shared" si="0"/>
        <v>0</v>
      </c>
    </row>
    <row r="27" spans="1:10">
      <c r="A27" s="297"/>
      <c r="B27" s="298"/>
      <c r="C27" s="298"/>
      <c r="D27" s="321"/>
      <c r="E27" s="322"/>
      <c r="F27" s="316"/>
      <c r="G27" s="303">
        <v>0</v>
      </c>
      <c r="H27" s="300"/>
      <c r="I27" s="301"/>
      <c r="J27" s="87">
        <f t="shared" si="0"/>
        <v>0</v>
      </c>
    </row>
    <row r="28" spans="1:10">
      <c r="A28" s="297"/>
      <c r="B28" s="298"/>
      <c r="C28" s="298"/>
      <c r="D28" s="321"/>
      <c r="E28" s="322"/>
      <c r="F28" s="316"/>
      <c r="G28" s="303">
        <v>0</v>
      </c>
      <c r="H28" s="300"/>
      <c r="I28" s="301"/>
      <c r="J28" s="87">
        <f t="shared" si="0"/>
        <v>0</v>
      </c>
    </row>
    <row r="29" spans="1:10">
      <c r="A29" s="297"/>
      <c r="B29" s="323"/>
      <c r="C29" s="323"/>
      <c r="D29" s="320"/>
      <c r="E29" s="318"/>
      <c r="F29" s="316"/>
      <c r="G29" s="305">
        <v>0</v>
      </c>
      <c r="H29" s="300"/>
      <c r="I29" s="301"/>
      <c r="J29" s="87">
        <f t="shared" si="0"/>
        <v>0</v>
      </c>
    </row>
    <row r="30" spans="1:10">
      <c r="A30" s="297"/>
      <c r="B30" s="324">
        <v>20180200004</v>
      </c>
      <c r="C30" s="306" t="s">
        <v>514</v>
      </c>
      <c r="D30" s="319">
        <v>0</v>
      </c>
      <c r="E30" s="315">
        <v>1566</v>
      </c>
      <c r="F30" s="299">
        <v>1566</v>
      </c>
      <c r="G30" s="299">
        <v>0</v>
      </c>
      <c r="H30" s="325">
        <v>1352.2353986869762</v>
      </c>
      <c r="I30" s="326">
        <v>2117600.6343438048</v>
      </c>
      <c r="J30" s="87">
        <f t="shared" si="0"/>
        <v>0</v>
      </c>
    </row>
    <row r="31" spans="1:10">
      <c r="A31" s="319"/>
      <c r="B31" s="327"/>
      <c r="C31" s="309"/>
      <c r="D31" s="328"/>
      <c r="E31" s="322"/>
      <c r="F31" s="329"/>
      <c r="G31" s="329">
        <v>0</v>
      </c>
      <c r="H31" s="330"/>
      <c r="I31" s="328"/>
      <c r="J31" s="87">
        <f t="shared" si="0"/>
        <v>0</v>
      </c>
    </row>
    <row r="32" spans="1:10">
      <c r="A32" s="319"/>
      <c r="B32" s="327"/>
      <c r="C32" s="309"/>
      <c r="D32" s="328"/>
      <c r="E32" s="322"/>
      <c r="F32" s="329"/>
      <c r="G32" s="329">
        <v>0</v>
      </c>
      <c r="H32" s="330"/>
      <c r="I32" s="328"/>
      <c r="J32" s="87">
        <f t="shared" si="0"/>
        <v>0</v>
      </c>
    </row>
    <row r="33" spans="1:10">
      <c r="A33" s="319"/>
      <c r="B33" s="327"/>
      <c r="C33" s="309"/>
      <c r="D33" s="328"/>
      <c r="E33" s="322"/>
      <c r="F33" s="329"/>
      <c r="G33" s="329">
        <v>0</v>
      </c>
      <c r="H33" s="330"/>
      <c r="I33" s="331"/>
      <c r="J33" s="87">
        <f t="shared" si="0"/>
        <v>0</v>
      </c>
    </row>
    <row r="34" spans="1:10">
      <c r="A34" s="319"/>
      <c r="B34" s="327"/>
      <c r="C34" s="309"/>
      <c r="D34" s="328"/>
      <c r="E34" s="322"/>
      <c r="F34" s="329"/>
      <c r="G34" s="329">
        <v>0</v>
      </c>
      <c r="H34" s="330"/>
      <c r="I34" s="331"/>
      <c r="J34" s="87">
        <f t="shared" si="0"/>
        <v>0</v>
      </c>
    </row>
    <row r="35" spans="1:10">
      <c r="A35" s="319"/>
      <c r="B35" s="327"/>
      <c r="C35" s="309"/>
      <c r="D35" s="328"/>
      <c r="E35" s="322"/>
      <c r="F35" s="329"/>
      <c r="G35" s="329">
        <v>0</v>
      </c>
      <c r="H35" s="330"/>
      <c r="I35" s="328"/>
      <c r="J35" s="87">
        <f t="shared" si="0"/>
        <v>0</v>
      </c>
    </row>
    <row r="36" spans="1:10">
      <c r="A36" s="319"/>
      <c r="B36" s="327"/>
      <c r="C36" s="309"/>
      <c r="D36" s="328"/>
      <c r="E36" s="322"/>
      <c r="F36" s="329"/>
      <c r="G36" s="329">
        <v>0</v>
      </c>
      <c r="H36" s="330"/>
      <c r="I36" s="328"/>
      <c r="J36" s="87">
        <f t="shared" si="0"/>
        <v>0</v>
      </c>
    </row>
    <row r="37" spans="1:10">
      <c r="A37" s="319"/>
      <c r="B37" s="332"/>
      <c r="C37" s="312"/>
      <c r="D37" s="333"/>
      <c r="E37" s="318"/>
      <c r="F37" s="334"/>
      <c r="G37" s="334">
        <v>0</v>
      </c>
      <c r="H37" s="335"/>
      <c r="I37" s="336"/>
      <c r="J37" s="87">
        <f t="shared" si="0"/>
        <v>0</v>
      </c>
    </row>
    <row r="38" spans="1:10">
      <c r="A38" s="319"/>
      <c r="B38" s="337" t="s">
        <v>3163</v>
      </c>
      <c r="C38" s="337" t="s">
        <v>568</v>
      </c>
      <c r="D38" s="338">
        <v>0</v>
      </c>
      <c r="E38" s="339">
        <v>120</v>
      </c>
      <c r="F38" s="340">
        <v>120</v>
      </c>
      <c r="G38" s="340">
        <v>0</v>
      </c>
      <c r="H38" s="341">
        <v>3804.3354413016464</v>
      </c>
      <c r="I38" s="342">
        <v>456520.25295619754</v>
      </c>
      <c r="J38" s="87">
        <f t="shared" si="0"/>
        <v>0</v>
      </c>
    </row>
    <row r="39" spans="1:10" ht="14.25" customHeight="1" thickBot="1">
      <c r="A39" s="319"/>
      <c r="B39" s="343" t="s">
        <v>3164</v>
      </c>
      <c r="C39" s="343" t="s">
        <v>2986</v>
      </c>
      <c r="D39" s="344">
        <v>0</v>
      </c>
      <c r="E39" s="345">
        <v>79</v>
      </c>
      <c r="F39" s="344">
        <v>56.2</v>
      </c>
      <c r="G39" s="345">
        <v>2.2800000000000002</v>
      </c>
      <c r="H39" s="346">
        <v>4988.0403793939622</v>
      </c>
      <c r="I39" s="347">
        <v>280327.8693219407</v>
      </c>
      <c r="J39" s="87">
        <f t="shared" si="0"/>
        <v>11372.732065018236</v>
      </c>
    </row>
    <row r="40" spans="1:10" ht="14.25" customHeight="1" thickTop="1">
      <c r="A40" s="348" t="s">
        <v>3165</v>
      </c>
      <c r="B40" s="348">
        <v>20110800694</v>
      </c>
      <c r="C40" s="348" t="s">
        <v>3166</v>
      </c>
      <c r="D40" s="349">
        <v>2.875</v>
      </c>
      <c r="E40" s="349">
        <v>20</v>
      </c>
      <c r="F40" s="350">
        <v>20.60501</v>
      </c>
      <c r="G40" s="349">
        <v>2.26999</v>
      </c>
      <c r="H40" s="351">
        <v>4899.4731802622682</v>
      </c>
      <c r="I40" s="352">
        <v>100953.69387403585</v>
      </c>
      <c r="J40" s="87">
        <f t="shared" si="0"/>
        <v>11121.755124463545</v>
      </c>
    </row>
    <row r="41" spans="1:10">
      <c r="A41" s="353"/>
      <c r="B41" s="353"/>
      <c r="C41" s="353"/>
      <c r="D41" s="303"/>
      <c r="E41" s="303"/>
      <c r="F41" s="354"/>
      <c r="G41" s="303">
        <v>0</v>
      </c>
      <c r="H41" s="355"/>
      <c r="I41" s="311"/>
      <c r="J41" s="87">
        <f t="shared" si="0"/>
        <v>0</v>
      </c>
    </row>
    <row r="42" spans="1:10">
      <c r="A42" s="353"/>
      <c r="B42" s="353"/>
      <c r="C42" s="353"/>
      <c r="D42" s="303"/>
      <c r="E42" s="303"/>
      <c r="F42" s="354"/>
      <c r="G42" s="303">
        <v>0</v>
      </c>
      <c r="H42" s="355"/>
      <c r="I42" s="311"/>
      <c r="J42" s="87">
        <f t="shared" si="0"/>
        <v>0</v>
      </c>
    </row>
    <row r="43" spans="1:10">
      <c r="A43" s="353"/>
      <c r="B43" s="353"/>
      <c r="C43" s="353"/>
      <c r="D43" s="303"/>
      <c r="E43" s="303"/>
      <c r="F43" s="354"/>
      <c r="G43" s="303">
        <v>0</v>
      </c>
      <c r="H43" s="355"/>
      <c r="I43" s="311"/>
      <c r="J43" s="87">
        <f t="shared" si="0"/>
        <v>0</v>
      </c>
    </row>
    <row r="44" spans="1:10">
      <c r="A44" s="353"/>
      <c r="B44" s="353"/>
      <c r="C44" s="353"/>
      <c r="D44" s="303"/>
      <c r="E44" s="303"/>
      <c r="F44" s="354"/>
      <c r="G44" s="303">
        <v>0</v>
      </c>
      <c r="H44" s="355"/>
      <c r="I44" s="311"/>
      <c r="J44" s="87">
        <f t="shared" si="0"/>
        <v>0</v>
      </c>
    </row>
    <row r="45" spans="1:10">
      <c r="A45" s="353"/>
      <c r="B45" s="353"/>
      <c r="C45" s="353"/>
      <c r="D45" s="303"/>
      <c r="E45" s="303"/>
      <c r="F45" s="354"/>
      <c r="G45" s="303">
        <v>0</v>
      </c>
      <c r="H45" s="355"/>
      <c r="I45" s="311"/>
      <c r="J45" s="87">
        <f t="shared" si="0"/>
        <v>0</v>
      </c>
    </row>
    <row r="46" spans="1:10">
      <c r="A46" s="353"/>
      <c r="B46" s="353"/>
      <c r="C46" s="353"/>
      <c r="D46" s="303"/>
      <c r="E46" s="303"/>
      <c r="F46" s="354"/>
      <c r="G46" s="303">
        <v>0</v>
      </c>
      <c r="H46" s="355"/>
      <c r="I46" s="311"/>
      <c r="J46" s="87">
        <f t="shared" si="0"/>
        <v>0</v>
      </c>
    </row>
    <row r="47" spans="1:10">
      <c r="A47" s="353"/>
      <c r="B47" s="353"/>
      <c r="C47" s="353"/>
      <c r="D47" s="303"/>
      <c r="E47" s="303"/>
      <c r="F47" s="354"/>
      <c r="G47" s="303">
        <v>0</v>
      </c>
      <c r="H47" s="355"/>
      <c r="I47" s="311"/>
      <c r="J47" s="87">
        <f t="shared" si="0"/>
        <v>0</v>
      </c>
    </row>
    <row r="48" spans="1:10">
      <c r="A48" s="353"/>
      <c r="B48" s="353"/>
      <c r="C48" s="353"/>
      <c r="D48" s="303"/>
      <c r="E48" s="303"/>
      <c r="F48" s="354"/>
      <c r="G48" s="303">
        <v>0</v>
      </c>
      <c r="H48" s="355"/>
      <c r="I48" s="311"/>
      <c r="J48" s="87">
        <f t="shared" si="0"/>
        <v>0</v>
      </c>
    </row>
    <row r="49" spans="1:10">
      <c r="A49" s="353"/>
      <c r="B49" s="353"/>
      <c r="C49" s="353"/>
      <c r="D49" s="303"/>
      <c r="E49" s="303"/>
      <c r="F49" s="354"/>
      <c r="G49" s="303">
        <v>0</v>
      </c>
      <c r="H49" s="355"/>
      <c r="I49" s="311"/>
      <c r="J49" s="87">
        <f t="shared" si="0"/>
        <v>0</v>
      </c>
    </row>
    <row r="50" spans="1:10">
      <c r="A50" s="353"/>
      <c r="B50" s="353"/>
      <c r="C50" s="353"/>
      <c r="D50" s="303"/>
      <c r="E50" s="303"/>
      <c r="F50" s="354"/>
      <c r="G50" s="303">
        <v>0</v>
      </c>
      <c r="H50" s="355"/>
      <c r="I50" s="311"/>
      <c r="J50" s="87">
        <f t="shared" si="0"/>
        <v>0</v>
      </c>
    </row>
    <row r="51" spans="1:10">
      <c r="A51" s="353"/>
      <c r="B51" s="353"/>
      <c r="C51" s="353"/>
      <c r="D51" s="303"/>
      <c r="E51" s="303"/>
      <c r="F51" s="354"/>
      <c r="G51" s="303">
        <v>0</v>
      </c>
      <c r="H51" s="355"/>
      <c r="I51" s="311"/>
      <c r="J51" s="87">
        <f t="shared" si="0"/>
        <v>0</v>
      </c>
    </row>
    <row r="52" spans="1:10">
      <c r="A52" s="353"/>
      <c r="B52" s="353"/>
      <c r="C52" s="353"/>
      <c r="D52" s="303"/>
      <c r="E52" s="303"/>
      <c r="F52" s="354"/>
      <c r="G52" s="303">
        <v>0</v>
      </c>
      <c r="H52" s="355"/>
      <c r="I52" s="311"/>
      <c r="J52" s="87">
        <f t="shared" si="0"/>
        <v>0</v>
      </c>
    </row>
    <row r="53" spans="1:10">
      <c r="A53" s="353"/>
      <c r="B53" s="353"/>
      <c r="C53" s="353"/>
      <c r="D53" s="303"/>
      <c r="E53" s="303"/>
      <c r="F53" s="354"/>
      <c r="G53" s="303">
        <v>0</v>
      </c>
      <c r="H53" s="355"/>
      <c r="I53" s="311"/>
      <c r="J53" s="87">
        <f t="shared" si="0"/>
        <v>0</v>
      </c>
    </row>
    <row r="54" spans="1:10">
      <c r="A54" s="353"/>
      <c r="B54" s="353"/>
      <c r="C54" s="353"/>
      <c r="D54" s="303"/>
      <c r="E54" s="303"/>
      <c r="F54" s="354"/>
      <c r="G54" s="303">
        <v>0</v>
      </c>
      <c r="H54" s="355"/>
      <c r="I54" s="311"/>
      <c r="J54" s="87">
        <f t="shared" si="0"/>
        <v>0</v>
      </c>
    </row>
    <row r="55" spans="1:10" ht="13.5" thickBot="1">
      <c r="A55" s="356"/>
      <c r="B55" s="356"/>
      <c r="C55" s="356"/>
      <c r="D55" s="357"/>
      <c r="E55" s="357"/>
      <c r="F55" s="358"/>
      <c r="G55" s="357">
        <v>0</v>
      </c>
      <c r="H55" s="359"/>
      <c r="I55" s="360"/>
      <c r="J55" s="87">
        <f t="shared" si="0"/>
        <v>0</v>
      </c>
    </row>
    <row r="56" spans="1:10" ht="14.25" customHeight="1" thickTop="1" thickBot="1">
      <c r="A56" s="361" t="s">
        <v>3167</v>
      </c>
      <c r="B56" s="362">
        <v>20110800694</v>
      </c>
      <c r="C56" s="361" t="s">
        <v>577</v>
      </c>
      <c r="D56" s="361">
        <v>0</v>
      </c>
      <c r="E56" s="363">
        <v>0</v>
      </c>
      <c r="F56" s="361">
        <v>0</v>
      </c>
      <c r="G56" s="363">
        <v>0</v>
      </c>
      <c r="H56" s="364">
        <v>4899.4731802622682</v>
      </c>
      <c r="I56" s="365">
        <v>0</v>
      </c>
      <c r="J56" s="87">
        <f t="shared" si="0"/>
        <v>0</v>
      </c>
    </row>
    <row r="57" spans="1:10" ht="14.25" customHeight="1" thickTop="1">
      <c r="A57" s="366" t="s">
        <v>3168</v>
      </c>
      <c r="B57" s="367">
        <v>20061200018</v>
      </c>
      <c r="C57" s="368" t="s">
        <v>537</v>
      </c>
      <c r="D57" s="368">
        <v>0</v>
      </c>
      <c r="E57" s="369">
        <v>0</v>
      </c>
      <c r="F57" s="368">
        <v>0</v>
      </c>
      <c r="G57" s="369">
        <v>0</v>
      </c>
      <c r="H57" s="370">
        <v>435.7283445286763</v>
      </c>
      <c r="I57" s="371">
        <v>0</v>
      </c>
      <c r="J57" s="87">
        <f t="shared" si="0"/>
        <v>0</v>
      </c>
    </row>
    <row r="58" spans="1:10" ht="14.25" customHeight="1" thickBot="1">
      <c r="A58" s="372"/>
      <c r="B58" s="373">
        <v>20061200026</v>
      </c>
      <c r="C58" s="374" t="s">
        <v>3169</v>
      </c>
      <c r="D58" s="374">
        <v>0</v>
      </c>
      <c r="E58" s="375">
        <v>0</v>
      </c>
      <c r="F58" s="374">
        <v>0</v>
      </c>
      <c r="G58" s="375">
        <v>0</v>
      </c>
      <c r="H58" s="376">
        <v>606.26505769425717</v>
      </c>
      <c r="I58" s="377">
        <v>0</v>
      </c>
      <c r="J58" s="87">
        <f t="shared" si="0"/>
        <v>0</v>
      </c>
    </row>
    <row r="59" spans="1:10" ht="14.25" customHeight="1" thickTop="1">
      <c r="A59" s="320" t="s">
        <v>3170</v>
      </c>
      <c r="B59" s="378">
        <v>20040100009</v>
      </c>
      <c r="C59" s="320" t="s">
        <v>3171</v>
      </c>
      <c r="D59" s="379">
        <v>1200</v>
      </c>
      <c r="E59" s="318">
        <v>12600</v>
      </c>
      <c r="F59" s="320">
        <v>11720</v>
      </c>
      <c r="G59" s="318">
        <v>0</v>
      </c>
      <c r="H59" s="380">
        <v>1487.2995703404513</v>
      </c>
      <c r="I59" s="336">
        <v>17431150.964390088</v>
      </c>
      <c r="J59" s="87">
        <f t="shared" si="0"/>
        <v>0</v>
      </c>
    </row>
    <row r="60" spans="1:10">
      <c r="A60" s="297"/>
      <c r="B60" s="298"/>
      <c r="C60" s="297"/>
      <c r="D60" s="316"/>
      <c r="E60" s="381">
        <v>0</v>
      </c>
      <c r="F60" s="297"/>
      <c r="G60" s="381">
        <v>0</v>
      </c>
      <c r="H60" s="300"/>
      <c r="I60" s="301"/>
      <c r="J60" s="87">
        <f t="shared" si="0"/>
        <v>0</v>
      </c>
    </row>
    <row r="61" spans="1:10">
      <c r="A61" s="297"/>
      <c r="B61" s="298"/>
      <c r="C61" s="297"/>
      <c r="D61" s="316"/>
      <c r="E61" s="381">
        <v>0</v>
      </c>
      <c r="F61" s="297"/>
      <c r="G61" s="381">
        <v>0</v>
      </c>
      <c r="H61" s="300"/>
      <c r="I61" s="301"/>
      <c r="J61" s="87">
        <f t="shared" si="0"/>
        <v>0</v>
      </c>
    </row>
    <row r="62" spans="1:10">
      <c r="A62" s="297"/>
      <c r="B62" s="298"/>
      <c r="C62" s="297"/>
      <c r="D62" s="316"/>
      <c r="E62" s="381">
        <v>0</v>
      </c>
      <c r="F62" s="297"/>
      <c r="G62" s="381">
        <v>0</v>
      </c>
      <c r="H62" s="300"/>
      <c r="I62" s="301"/>
      <c r="J62" s="87">
        <f t="shared" si="0"/>
        <v>0</v>
      </c>
    </row>
    <row r="63" spans="1:10">
      <c r="A63" s="297"/>
      <c r="B63" s="298"/>
      <c r="C63" s="297"/>
      <c r="D63" s="316"/>
      <c r="E63" s="381">
        <v>0</v>
      </c>
      <c r="F63" s="297"/>
      <c r="G63" s="381">
        <v>0</v>
      </c>
      <c r="H63" s="300"/>
      <c r="I63" s="301"/>
      <c r="J63" s="87">
        <f t="shared" si="0"/>
        <v>0</v>
      </c>
    </row>
    <row r="64" spans="1:10">
      <c r="A64" s="297"/>
      <c r="B64" s="298"/>
      <c r="C64" s="297"/>
      <c r="D64" s="316"/>
      <c r="E64" s="381">
        <v>0</v>
      </c>
      <c r="F64" s="297"/>
      <c r="G64" s="381">
        <v>0</v>
      </c>
      <c r="H64" s="300"/>
      <c r="I64" s="301"/>
      <c r="J64" s="87">
        <f t="shared" si="0"/>
        <v>0</v>
      </c>
    </row>
    <row r="65" spans="1:10">
      <c r="A65" s="297"/>
      <c r="B65" s="298"/>
      <c r="C65" s="297"/>
      <c r="D65" s="316"/>
      <c r="E65" s="381">
        <v>0</v>
      </c>
      <c r="F65" s="297"/>
      <c r="G65" s="381">
        <v>0</v>
      </c>
      <c r="H65" s="300"/>
      <c r="I65" s="301"/>
      <c r="J65" s="87">
        <f t="shared" si="0"/>
        <v>0</v>
      </c>
    </row>
    <row r="66" spans="1:10">
      <c r="A66" s="297"/>
      <c r="B66" s="298"/>
      <c r="C66" s="297"/>
      <c r="D66" s="316"/>
      <c r="E66" s="381">
        <v>0</v>
      </c>
      <c r="F66" s="297"/>
      <c r="G66" s="381">
        <v>0</v>
      </c>
      <c r="H66" s="300"/>
      <c r="I66" s="301"/>
      <c r="J66" s="87">
        <f t="shared" si="0"/>
        <v>0</v>
      </c>
    </row>
    <row r="67" spans="1:10">
      <c r="A67" s="297"/>
      <c r="B67" s="298"/>
      <c r="C67" s="297"/>
      <c r="D67" s="316"/>
      <c r="E67" s="381">
        <v>0</v>
      </c>
      <c r="F67" s="297"/>
      <c r="G67" s="381">
        <v>0</v>
      </c>
      <c r="H67" s="300"/>
      <c r="I67" s="301"/>
      <c r="J67" s="87">
        <f t="shared" si="0"/>
        <v>0</v>
      </c>
    </row>
    <row r="68" spans="1:10" ht="13.5" thickBot="1">
      <c r="A68" s="319"/>
      <c r="B68" s="323"/>
      <c r="C68" s="319"/>
      <c r="D68" s="382"/>
      <c r="E68" s="315">
        <v>0</v>
      </c>
      <c r="F68" s="319"/>
      <c r="G68" s="315">
        <v>0</v>
      </c>
      <c r="H68" s="383"/>
      <c r="I68" s="326"/>
      <c r="J68" s="87">
        <f t="shared" si="0"/>
        <v>0</v>
      </c>
    </row>
    <row r="69" spans="1:10" ht="13.5" thickTop="1">
      <c r="A69" s="366" t="s">
        <v>3172</v>
      </c>
      <c r="B69" s="384" t="s">
        <v>3173</v>
      </c>
      <c r="C69" s="366" t="s">
        <v>3174</v>
      </c>
      <c r="D69" s="366">
        <v>0</v>
      </c>
      <c r="E69" s="349">
        <v>700</v>
      </c>
      <c r="F69" s="366">
        <v>700</v>
      </c>
      <c r="G69" s="385">
        <v>0</v>
      </c>
      <c r="H69" s="386">
        <v>1128.0403793939618</v>
      </c>
      <c r="I69" s="387">
        <v>789628.2655757732</v>
      </c>
      <c r="J69" s="87">
        <f t="shared" si="0"/>
        <v>0</v>
      </c>
    </row>
    <row r="70" spans="1:10" ht="13.5" thickBot="1">
      <c r="A70" s="388"/>
      <c r="B70" s="389"/>
      <c r="C70" s="321"/>
      <c r="D70" s="321"/>
      <c r="E70" s="303"/>
      <c r="F70" s="321"/>
      <c r="G70" s="303"/>
      <c r="H70" s="390"/>
      <c r="I70" s="331"/>
      <c r="J70" s="87">
        <f t="shared" si="0"/>
        <v>0</v>
      </c>
    </row>
    <row r="71" spans="1:10" ht="13.5" thickTop="1">
      <c r="A71" s="320" t="s">
        <v>3175</v>
      </c>
      <c r="B71" s="391">
        <v>20050300004</v>
      </c>
      <c r="C71" s="392" t="s">
        <v>3176</v>
      </c>
      <c r="D71" s="392">
        <v>0</v>
      </c>
      <c r="E71" s="393">
        <v>0</v>
      </c>
      <c r="F71" s="392">
        <v>0</v>
      </c>
      <c r="G71" s="349">
        <v>0</v>
      </c>
      <c r="H71" s="394">
        <v>1691.9629835559181</v>
      </c>
      <c r="I71" s="395">
        <v>0</v>
      </c>
      <c r="J71" s="87">
        <f t="shared" ref="J71:J134" si="1">G71*H71</f>
        <v>0</v>
      </c>
    </row>
    <row r="72" spans="1:10" ht="13.5" thickBot="1">
      <c r="A72" s="319"/>
      <c r="B72" s="396"/>
      <c r="C72" s="388"/>
      <c r="D72" s="388"/>
      <c r="E72" s="345"/>
      <c r="F72" s="388"/>
      <c r="G72" s="357">
        <v>0</v>
      </c>
      <c r="H72" s="397"/>
      <c r="I72" s="398"/>
      <c r="J72" s="87">
        <f t="shared" si="1"/>
        <v>0</v>
      </c>
    </row>
    <row r="73" spans="1:10" ht="13.5" thickTop="1">
      <c r="A73" s="392" t="s">
        <v>3177</v>
      </c>
      <c r="B73" s="367">
        <v>20100900003</v>
      </c>
      <c r="C73" s="367" t="s">
        <v>3178</v>
      </c>
      <c r="D73" s="368">
        <v>0</v>
      </c>
      <c r="E73" s="369">
        <v>0</v>
      </c>
      <c r="F73" s="368">
        <v>0</v>
      </c>
      <c r="G73" s="369">
        <v>0</v>
      </c>
      <c r="H73" s="370">
        <v>3804.3354413016464</v>
      </c>
      <c r="I73" s="371">
        <v>0</v>
      </c>
      <c r="J73" s="87">
        <f t="shared" si="1"/>
        <v>0</v>
      </c>
    </row>
    <row r="74" spans="1:10">
      <c r="A74" s="321"/>
      <c r="B74" s="298" t="s">
        <v>3179</v>
      </c>
      <c r="C74" s="298" t="s">
        <v>3180</v>
      </c>
      <c r="D74" s="297">
        <v>0</v>
      </c>
      <c r="E74" s="317">
        <v>0</v>
      </c>
      <c r="F74" s="297">
        <v>0</v>
      </c>
      <c r="G74" s="317">
        <v>0</v>
      </c>
      <c r="H74" s="300">
        <v>4988.0403793939622</v>
      </c>
      <c r="I74" s="301">
        <v>0</v>
      </c>
      <c r="J74" s="87">
        <f t="shared" si="1"/>
        <v>0</v>
      </c>
    </row>
    <row r="75" spans="1:10">
      <c r="A75" s="321"/>
      <c r="B75" s="298"/>
      <c r="C75" s="298"/>
      <c r="D75" s="297"/>
      <c r="E75" s="317">
        <v>0</v>
      </c>
      <c r="F75" s="297"/>
      <c r="G75" s="317">
        <v>0</v>
      </c>
      <c r="H75" s="300"/>
      <c r="I75" s="301"/>
      <c r="J75" s="87">
        <f t="shared" si="1"/>
        <v>0</v>
      </c>
    </row>
    <row r="76" spans="1:10">
      <c r="A76" s="321"/>
      <c r="B76" s="399" t="s">
        <v>3181</v>
      </c>
      <c r="C76" s="399" t="s">
        <v>3182</v>
      </c>
      <c r="D76" s="400">
        <v>0</v>
      </c>
      <c r="E76" s="401">
        <v>0</v>
      </c>
      <c r="F76" s="400">
        <v>0</v>
      </c>
      <c r="G76" s="401">
        <v>0</v>
      </c>
      <c r="H76" s="341">
        <v>1128.040379393962</v>
      </c>
      <c r="I76" s="342">
        <v>0</v>
      </c>
      <c r="J76" s="87">
        <f t="shared" si="1"/>
        <v>0</v>
      </c>
    </row>
    <row r="77" spans="1:10">
      <c r="A77" s="321"/>
      <c r="B77" s="402"/>
      <c r="C77" s="402"/>
      <c r="D77" s="403"/>
      <c r="E77" s="404"/>
      <c r="F77" s="403"/>
      <c r="G77" s="404"/>
      <c r="H77" s="405"/>
      <c r="I77" s="406">
        <v>0</v>
      </c>
      <c r="J77" s="87">
        <f t="shared" si="1"/>
        <v>0</v>
      </c>
    </row>
    <row r="78" spans="1:10">
      <c r="A78" s="321"/>
      <c r="B78" s="407"/>
      <c r="C78" s="407"/>
      <c r="D78" s="408"/>
      <c r="E78" s="409"/>
      <c r="F78" s="408"/>
      <c r="G78" s="409"/>
      <c r="H78" s="410"/>
      <c r="I78" s="411">
        <v>0</v>
      </c>
      <c r="J78" s="87">
        <f t="shared" si="1"/>
        <v>0</v>
      </c>
    </row>
    <row r="79" spans="1:10">
      <c r="A79" s="321"/>
      <c r="B79" s="407"/>
      <c r="C79" s="407"/>
      <c r="D79" s="408"/>
      <c r="E79" s="409"/>
      <c r="F79" s="408"/>
      <c r="G79" s="409"/>
      <c r="H79" s="410"/>
      <c r="I79" s="411">
        <v>0</v>
      </c>
      <c r="J79" s="87">
        <f t="shared" si="1"/>
        <v>0</v>
      </c>
    </row>
    <row r="80" spans="1:10">
      <c r="A80" s="321"/>
      <c r="B80" s="407"/>
      <c r="C80" s="407"/>
      <c r="D80" s="408"/>
      <c r="E80" s="409"/>
      <c r="F80" s="408"/>
      <c r="G80" s="409"/>
      <c r="H80" s="410"/>
      <c r="I80" s="411">
        <v>0</v>
      </c>
      <c r="J80" s="87">
        <f t="shared" si="1"/>
        <v>0</v>
      </c>
    </row>
    <row r="81" spans="1:10">
      <c r="A81" s="321"/>
      <c r="B81" s="407"/>
      <c r="C81" s="407"/>
      <c r="D81" s="408"/>
      <c r="E81" s="409"/>
      <c r="F81" s="408"/>
      <c r="G81" s="409"/>
      <c r="H81" s="410"/>
      <c r="I81" s="411">
        <v>0</v>
      </c>
      <c r="J81" s="87">
        <f t="shared" si="1"/>
        <v>0</v>
      </c>
    </row>
    <row r="82" spans="1:10" ht="13.5" thickBot="1">
      <c r="A82" s="388"/>
      <c r="B82" s="373"/>
      <c r="C82" s="373"/>
      <c r="D82" s="374"/>
      <c r="E82" s="375"/>
      <c r="F82" s="374"/>
      <c r="G82" s="375"/>
      <c r="H82" s="376"/>
      <c r="I82" s="377">
        <v>0</v>
      </c>
      <c r="J82" s="87">
        <f t="shared" si="1"/>
        <v>0</v>
      </c>
    </row>
    <row r="83" spans="1:10" ht="13.5" thickTop="1">
      <c r="A83" s="320" t="s">
        <v>3183</v>
      </c>
      <c r="B83" s="309">
        <v>20050300004</v>
      </c>
      <c r="C83" s="309" t="s">
        <v>3176</v>
      </c>
      <c r="D83" s="320">
        <v>0</v>
      </c>
      <c r="E83" s="305">
        <v>124</v>
      </c>
      <c r="F83" s="320">
        <v>124</v>
      </c>
      <c r="G83" s="305">
        <v>0</v>
      </c>
      <c r="H83" s="380">
        <v>1691.9629835559181</v>
      </c>
      <c r="I83" s="336">
        <v>209803.40996093384</v>
      </c>
      <c r="J83" s="87">
        <f t="shared" si="1"/>
        <v>0</v>
      </c>
    </row>
    <row r="84" spans="1:10">
      <c r="A84" s="297"/>
      <c r="B84" s="309"/>
      <c r="C84" s="309"/>
      <c r="D84" s="297"/>
      <c r="E84" s="317">
        <v>0</v>
      </c>
      <c r="F84" s="297"/>
      <c r="G84" s="317">
        <v>0</v>
      </c>
      <c r="H84" s="300"/>
      <c r="I84" s="301"/>
      <c r="J84" s="87">
        <f t="shared" si="1"/>
        <v>0</v>
      </c>
    </row>
    <row r="85" spans="1:10">
      <c r="A85" s="297"/>
      <c r="B85" s="312"/>
      <c r="C85" s="312"/>
      <c r="D85" s="297"/>
      <c r="E85" s="317">
        <v>0</v>
      </c>
      <c r="F85" s="297"/>
      <c r="G85" s="317">
        <v>0</v>
      </c>
      <c r="H85" s="300"/>
      <c r="I85" s="301"/>
      <c r="J85" s="87">
        <f t="shared" si="1"/>
        <v>0</v>
      </c>
    </row>
    <row r="86" spans="1:10">
      <c r="A86" s="297"/>
      <c r="B86" s="309">
        <v>20110400012</v>
      </c>
      <c r="C86" s="309" t="s">
        <v>511</v>
      </c>
      <c r="D86" s="320">
        <v>0</v>
      </c>
      <c r="E86" s="305">
        <v>0</v>
      </c>
      <c r="F86" s="320">
        <v>0</v>
      </c>
      <c r="G86" s="305">
        <v>0</v>
      </c>
      <c r="H86" s="380">
        <v>1691.9629835559183</v>
      </c>
      <c r="I86" s="336">
        <v>0</v>
      </c>
      <c r="J86" s="87">
        <f t="shared" si="1"/>
        <v>0</v>
      </c>
    </row>
    <row r="87" spans="1:10">
      <c r="A87" s="297"/>
      <c r="B87" s="309"/>
      <c r="C87" s="309"/>
      <c r="D87" s="320"/>
      <c r="E87" s="305">
        <v>0</v>
      </c>
      <c r="F87" s="320"/>
      <c r="G87" s="305">
        <v>0</v>
      </c>
      <c r="H87" s="380"/>
      <c r="I87" s="336"/>
      <c r="J87" s="87">
        <f t="shared" si="1"/>
        <v>0</v>
      </c>
    </row>
    <row r="88" spans="1:10">
      <c r="A88" s="297"/>
      <c r="B88" s="309"/>
      <c r="C88" s="309"/>
      <c r="D88" s="297"/>
      <c r="E88" s="317">
        <v>0</v>
      </c>
      <c r="F88" s="297"/>
      <c r="G88" s="317">
        <v>0</v>
      </c>
      <c r="H88" s="300"/>
      <c r="I88" s="301"/>
      <c r="J88" s="87">
        <f t="shared" si="1"/>
        <v>0</v>
      </c>
    </row>
    <row r="89" spans="1:10" ht="13.5" thickBot="1">
      <c r="A89" s="319"/>
      <c r="B89" s="412"/>
      <c r="C89" s="412"/>
      <c r="D89" s="297"/>
      <c r="E89" s="317">
        <v>0</v>
      </c>
      <c r="F89" s="297"/>
      <c r="G89" s="317">
        <v>0</v>
      </c>
      <c r="H89" s="300"/>
      <c r="I89" s="301"/>
      <c r="J89" s="87">
        <f t="shared" si="1"/>
        <v>0</v>
      </c>
    </row>
    <row r="90" spans="1:10" ht="14" thickTop="1" thickBot="1">
      <c r="A90" s="413" t="s">
        <v>3184</v>
      </c>
      <c r="B90" s="414">
        <v>20111001044</v>
      </c>
      <c r="C90" s="413" t="s">
        <v>3185</v>
      </c>
      <c r="D90" s="413">
        <v>400</v>
      </c>
      <c r="E90" s="415">
        <v>1000</v>
      </c>
      <c r="F90" s="416">
        <v>1400</v>
      </c>
      <c r="G90" s="417">
        <v>0</v>
      </c>
      <c r="H90" s="418">
        <v>1228.5404722373974</v>
      </c>
      <c r="I90" s="419">
        <v>1719956.6611323564</v>
      </c>
      <c r="J90" s="87">
        <f t="shared" si="1"/>
        <v>0</v>
      </c>
    </row>
    <row r="91" spans="1:10" ht="13.5" thickTop="1">
      <c r="A91" s="320" t="s">
        <v>3186</v>
      </c>
      <c r="B91" s="378">
        <v>20090700009</v>
      </c>
      <c r="C91" s="320" t="s">
        <v>3187</v>
      </c>
      <c r="D91" s="320">
        <v>106</v>
      </c>
      <c r="E91" s="305">
        <v>458</v>
      </c>
      <c r="F91" s="320">
        <v>537</v>
      </c>
      <c r="G91" s="305">
        <v>27</v>
      </c>
      <c r="H91" s="380">
        <v>1279.5722606505276</v>
      </c>
      <c r="I91" s="336">
        <v>687130.3039693333</v>
      </c>
      <c r="J91" s="87">
        <f t="shared" si="1"/>
        <v>34548.451037564242</v>
      </c>
    </row>
    <row r="92" spans="1:10">
      <c r="A92" s="297"/>
      <c r="B92" s="298"/>
      <c r="C92" s="297"/>
      <c r="D92" s="297"/>
      <c r="E92" s="317">
        <v>0</v>
      </c>
      <c r="F92" s="297"/>
      <c r="G92" s="317">
        <v>0</v>
      </c>
      <c r="H92" s="300"/>
      <c r="I92" s="301"/>
      <c r="J92" s="87">
        <f t="shared" si="1"/>
        <v>0</v>
      </c>
    </row>
    <row r="93" spans="1:10">
      <c r="A93" s="297"/>
      <c r="B93" s="298"/>
      <c r="C93" s="297"/>
      <c r="D93" s="297"/>
      <c r="E93" s="317">
        <v>0</v>
      </c>
      <c r="F93" s="297"/>
      <c r="G93" s="317">
        <v>0</v>
      </c>
      <c r="H93" s="300"/>
      <c r="I93" s="301"/>
      <c r="J93" s="87">
        <f t="shared" si="1"/>
        <v>0</v>
      </c>
    </row>
    <row r="94" spans="1:10">
      <c r="A94" s="297"/>
      <c r="B94" s="298">
        <v>20111001044</v>
      </c>
      <c r="C94" s="297" t="s">
        <v>3185</v>
      </c>
      <c r="D94" s="297">
        <v>0</v>
      </c>
      <c r="E94" s="317">
        <v>280</v>
      </c>
      <c r="F94" s="297">
        <v>224</v>
      </c>
      <c r="G94" s="317">
        <v>56</v>
      </c>
      <c r="H94" s="300">
        <v>1228.5404722373974</v>
      </c>
      <c r="I94" s="301">
        <v>275193.06578117702</v>
      </c>
      <c r="J94" s="87">
        <f t="shared" si="1"/>
        <v>68798.266445294255</v>
      </c>
    </row>
    <row r="95" spans="1:10">
      <c r="A95" s="297"/>
      <c r="B95" s="298"/>
      <c r="C95" s="297"/>
      <c r="D95" s="297"/>
      <c r="E95" s="317">
        <v>0</v>
      </c>
      <c r="F95" s="297"/>
      <c r="G95" s="317">
        <v>0</v>
      </c>
      <c r="H95" s="300"/>
      <c r="I95" s="301"/>
      <c r="J95" s="87">
        <f t="shared" si="1"/>
        <v>0</v>
      </c>
    </row>
    <row r="96" spans="1:10" ht="13.5" thickBot="1">
      <c r="A96" s="372"/>
      <c r="B96" s="420"/>
      <c r="C96" s="372"/>
      <c r="D96" s="372"/>
      <c r="E96" s="421">
        <v>0</v>
      </c>
      <c r="F96" s="372"/>
      <c r="G96" s="421">
        <v>0</v>
      </c>
      <c r="H96" s="422"/>
      <c r="I96" s="423"/>
      <c r="J96" s="87">
        <f t="shared" si="1"/>
        <v>0</v>
      </c>
    </row>
    <row r="97" spans="1:10" ht="13.5" thickTop="1">
      <c r="A97" s="348" t="s">
        <v>3188</v>
      </c>
      <c r="B97" s="424">
        <v>20110800287</v>
      </c>
      <c r="C97" s="348" t="s">
        <v>3189</v>
      </c>
      <c r="D97" s="349">
        <v>8</v>
      </c>
      <c r="E97" s="303">
        <v>40</v>
      </c>
      <c r="F97" s="303">
        <v>48</v>
      </c>
      <c r="G97" s="303">
        <v>0</v>
      </c>
      <c r="H97" s="425">
        <v>3623.632457670255</v>
      </c>
      <c r="I97" s="426">
        <v>173934.35796817223</v>
      </c>
      <c r="J97" s="87">
        <f t="shared" si="1"/>
        <v>0</v>
      </c>
    </row>
    <row r="98" spans="1:10" ht="13.5" thickBot="1">
      <c r="A98" s="356"/>
      <c r="B98" s="412"/>
      <c r="C98" s="356"/>
      <c r="D98" s="357"/>
      <c r="E98" s="357">
        <v>0</v>
      </c>
      <c r="F98" s="357"/>
      <c r="G98" s="357">
        <v>0</v>
      </c>
      <c r="H98" s="427"/>
      <c r="I98" s="428"/>
      <c r="J98" s="87">
        <f t="shared" si="1"/>
        <v>0</v>
      </c>
    </row>
    <row r="99" spans="1:10" ht="14" thickTop="1" thickBot="1">
      <c r="A99" s="413" t="s">
        <v>3190</v>
      </c>
      <c r="B99" s="414">
        <v>20110800694</v>
      </c>
      <c r="C99" s="413" t="s">
        <v>3166</v>
      </c>
      <c r="D99" s="413">
        <v>0.75</v>
      </c>
      <c r="E99" s="417">
        <v>60</v>
      </c>
      <c r="F99" s="413">
        <v>60.75</v>
      </c>
      <c r="G99" s="417">
        <v>0</v>
      </c>
      <c r="H99" s="418">
        <v>4899.4731802622682</v>
      </c>
      <c r="I99" s="419">
        <v>297642.99570093281</v>
      </c>
      <c r="J99" s="87">
        <f t="shared" si="1"/>
        <v>0</v>
      </c>
    </row>
    <row r="100" spans="1:10" ht="14.25" customHeight="1" thickTop="1" thickBot="1">
      <c r="A100" s="429" t="s">
        <v>3191</v>
      </c>
      <c r="B100" s="343">
        <v>20061200019</v>
      </c>
      <c r="C100" s="344" t="s">
        <v>538</v>
      </c>
      <c r="D100" s="344">
        <v>0</v>
      </c>
      <c r="E100" s="345">
        <v>2</v>
      </c>
      <c r="F100" s="344">
        <v>2</v>
      </c>
      <c r="G100" s="345">
        <v>0</v>
      </c>
      <c r="H100" s="346">
        <v>2930.024249405511</v>
      </c>
      <c r="I100" s="419">
        <v>5860.048498811022</v>
      </c>
      <c r="J100" s="87">
        <f t="shared" si="1"/>
        <v>0</v>
      </c>
    </row>
    <row r="101" spans="1:10" ht="14.25" customHeight="1" thickTop="1">
      <c r="A101" s="366" t="s">
        <v>3192</v>
      </c>
      <c r="B101" s="384">
        <v>20110400012</v>
      </c>
      <c r="C101" s="366" t="s">
        <v>3193</v>
      </c>
      <c r="D101" s="366">
        <v>11.1</v>
      </c>
      <c r="E101" s="430">
        <v>2020</v>
      </c>
      <c r="F101" s="431">
        <v>2029.8999999999999</v>
      </c>
      <c r="G101" s="385">
        <v>1.2</v>
      </c>
      <c r="H101" s="386">
        <v>1691.9629835559183</v>
      </c>
      <c r="I101" s="387">
        <v>3434515.6603201581</v>
      </c>
      <c r="J101" s="87">
        <f t="shared" si="1"/>
        <v>2030.3555802671019</v>
      </c>
    </row>
    <row r="102" spans="1:10">
      <c r="A102" s="297"/>
      <c r="B102" s="298"/>
      <c r="C102" s="297"/>
      <c r="D102" s="297"/>
      <c r="E102" s="381">
        <v>0</v>
      </c>
      <c r="F102" s="316"/>
      <c r="G102" s="317">
        <v>0</v>
      </c>
      <c r="H102" s="300"/>
      <c r="I102" s="301"/>
      <c r="J102" s="87">
        <f t="shared" si="1"/>
        <v>0</v>
      </c>
    </row>
    <row r="103" spans="1:10">
      <c r="A103" s="319"/>
      <c r="B103" s="323"/>
      <c r="C103" s="319"/>
      <c r="D103" s="319"/>
      <c r="E103" s="315">
        <v>0</v>
      </c>
      <c r="F103" s="382"/>
      <c r="G103" s="299">
        <v>0</v>
      </c>
      <c r="H103" s="383"/>
      <c r="I103" s="326"/>
      <c r="J103" s="87">
        <f t="shared" si="1"/>
        <v>0</v>
      </c>
    </row>
    <row r="104" spans="1:10">
      <c r="A104" s="319"/>
      <c r="B104" s="323"/>
      <c r="C104" s="319"/>
      <c r="D104" s="319"/>
      <c r="E104" s="315">
        <v>0</v>
      </c>
      <c r="F104" s="382"/>
      <c r="G104" s="299">
        <v>0</v>
      </c>
      <c r="H104" s="383"/>
      <c r="I104" s="326"/>
      <c r="J104" s="87">
        <f t="shared" si="1"/>
        <v>0</v>
      </c>
    </row>
    <row r="105" spans="1:10">
      <c r="A105" s="319"/>
      <c r="B105" s="323"/>
      <c r="C105" s="319"/>
      <c r="D105" s="319"/>
      <c r="E105" s="315">
        <v>0</v>
      </c>
      <c r="F105" s="382"/>
      <c r="G105" s="299">
        <v>0</v>
      </c>
      <c r="H105" s="383"/>
      <c r="I105" s="326"/>
      <c r="J105" s="87">
        <f t="shared" si="1"/>
        <v>0</v>
      </c>
    </row>
    <row r="106" spans="1:10">
      <c r="A106" s="319"/>
      <c r="B106" s="323"/>
      <c r="C106" s="319"/>
      <c r="D106" s="319"/>
      <c r="E106" s="315">
        <v>0</v>
      </c>
      <c r="F106" s="382"/>
      <c r="G106" s="299">
        <v>0</v>
      </c>
      <c r="H106" s="383"/>
      <c r="I106" s="326"/>
      <c r="J106" s="87">
        <f t="shared" si="1"/>
        <v>0</v>
      </c>
    </row>
    <row r="107" spans="1:10">
      <c r="A107" s="319"/>
      <c r="B107" s="323"/>
      <c r="C107" s="319"/>
      <c r="D107" s="319"/>
      <c r="E107" s="315">
        <v>0</v>
      </c>
      <c r="F107" s="382"/>
      <c r="G107" s="299">
        <v>0</v>
      </c>
      <c r="H107" s="383"/>
      <c r="I107" s="326"/>
      <c r="J107" s="87">
        <f t="shared" si="1"/>
        <v>0</v>
      </c>
    </row>
    <row r="108" spans="1:10" ht="13.5" thickBot="1">
      <c r="A108" s="372"/>
      <c r="B108" s="420"/>
      <c r="C108" s="372"/>
      <c r="D108" s="372"/>
      <c r="E108" s="432">
        <v>0</v>
      </c>
      <c r="F108" s="433"/>
      <c r="G108" s="421">
        <v>0</v>
      </c>
      <c r="H108" s="422"/>
      <c r="I108" s="423"/>
      <c r="J108" s="87">
        <f t="shared" si="1"/>
        <v>0</v>
      </c>
    </row>
    <row r="109" spans="1:10" ht="14" thickTop="1" thickBot="1">
      <c r="A109" s="403" t="s">
        <v>3194</v>
      </c>
      <c r="B109" s="402">
        <v>20110800287</v>
      </c>
      <c r="C109" s="403" t="s">
        <v>3195</v>
      </c>
      <c r="D109" s="403">
        <v>0</v>
      </c>
      <c r="E109" s="404">
        <v>0</v>
      </c>
      <c r="F109" s="403">
        <v>0</v>
      </c>
      <c r="G109" s="404">
        <v>0</v>
      </c>
      <c r="H109" s="405">
        <v>3623.632457670255</v>
      </c>
      <c r="I109" s="406">
        <v>0</v>
      </c>
      <c r="J109" s="87">
        <f t="shared" si="1"/>
        <v>0</v>
      </c>
    </row>
    <row r="110" spans="1:10" ht="14.25" customHeight="1" thickTop="1" thickBot="1">
      <c r="A110" s="413" t="s">
        <v>3196</v>
      </c>
      <c r="B110" s="414">
        <v>20050300004</v>
      </c>
      <c r="C110" s="413" t="s">
        <v>3176</v>
      </c>
      <c r="D110" s="413">
        <v>0</v>
      </c>
      <c r="E110" s="417">
        <v>0</v>
      </c>
      <c r="F110" s="413">
        <v>0</v>
      </c>
      <c r="G110" s="417">
        <v>0</v>
      </c>
      <c r="H110" s="418">
        <v>1691.9629835559181</v>
      </c>
      <c r="I110" s="419">
        <v>0</v>
      </c>
      <c r="J110" s="87">
        <f t="shared" si="1"/>
        <v>0</v>
      </c>
    </row>
    <row r="111" spans="1:10" ht="14.25" customHeight="1" thickTop="1">
      <c r="A111" s="320" t="s">
        <v>3197</v>
      </c>
      <c r="B111" s="378">
        <v>20040100009</v>
      </c>
      <c r="C111" s="320" t="s">
        <v>3171</v>
      </c>
      <c r="D111" s="392">
        <v>12</v>
      </c>
      <c r="E111" s="349">
        <v>0</v>
      </c>
      <c r="F111" s="392">
        <v>9.9700000000000006</v>
      </c>
      <c r="G111" s="349">
        <v>2.0299999999999998</v>
      </c>
      <c r="H111" s="394">
        <v>1487.2995703404513</v>
      </c>
      <c r="I111" s="395">
        <v>14828.3767162943</v>
      </c>
      <c r="J111" s="87">
        <f t="shared" si="1"/>
        <v>3019.2181277911159</v>
      </c>
    </row>
    <row r="112" spans="1:10">
      <c r="A112" s="321"/>
      <c r="B112" s="389"/>
      <c r="C112" s="321"/>
      <c r="D112" s="321"/>
      <c r="E112" s="303">
        <v>0</v>
      </c>
      <c r="F112" s="321"/>
      <c r="G112" s="303">
        <v>0</v>
      </c>
      <c r="H112" s="390"/>
      <c r="I112" s="331"/>
      <c r="J112" s="87">
        <f t="shared" si="1"/>
        <v>0</v>
      </c>
    </row>
    <row r="113" spans="1:10">
      <c r="A113" s="321"/>
      <c r="B113" s="389"/>
      <c r="C113" s="321"/>
      <c r="D113" s="321"/>
      <c r="E113" s="303">
        <v>0</v>
      </c>
      <c r="F113" s="321"/>
      <c r="G113" s="303">
        <v>0</v>
      </c>
      <c r="H113" s="390"/>
      <c r="I113" s="331"/>
      <c r="J113" s="87">
        <f t="shared" si="1"/>
        <v>0</v>
      </c>
    </row>
    <row r="114" spans="1:10" ht="14.25" customHeight="1" thickBot="1">
      <c r="A114" s="319"/>
      <c r="B114" s="323"/>
      <c r="C114" s="319"/>
      <c r="D114" s="388"/>
      <c r="E114" s="357">
        <v>0</v>
      </c>
      <c r="F114" s="388"/>
      <c r="G114" s="357">
        <v>0</v>
      </c>
      <c r="H114" s="397"/>
      <c r="I114" s="398"/>
      <c r="J114" s="87">
        <f t="shared" si="1"/>
        <v>0</v>
      </c>
    </row>
    <row r="115" spans="1:10" ht="14.25" customHeight="1" thickTop="1">
      <c r="A115" s="348" t="s">
        <v>3198</v>
      </c>
      <c r="B115" s="424">
        <v>20050300004</v>
      </c>
      <c r="C115" s="348" t="s">
        <v>3176</v>
      </c>
      <c r="D115" s="320">
        <v>0</v>
      </c>
      <c r="E115" s="318">
        <v>9060</v>
      </c>
      <c r="F115" s="320">
        <v>8540</v>
      </c>
      <c r="G115" s="305">
        <v>520</v>
      </c>
      <c r="H115" s="380">
        <v>1691.9629835559181</v>
      </c>
      <c r="I115" s="336">
        <v>14449363.879567541</v>
      </c>
      <c r="J115" s="87">
        <f t="shared" si="1"/>
        <v>879820.75144907739</v>
      </c>
    </row>
    <row r="116" spans="1:10">
      <c r="A116" s="353"/>
      <c r="B116" s="309"/>
      <c r="C116" s="353"/>
      <c r="D116" s="321"/>
      <c r="E116" s="322">
        <v>0</v>
      </c>
      <c r="F116" s="321"/>
      <c r="G116" s="303">
        <v>0</v>
      </c>
      <c r="H116" s="390"/>
      <c r="I116" s="331"/>
      <c r="J116" s="87">
        <f t="shared" si="1"/>
        <v>0</v>
      </c>
    </row>
    <row r="117" spans="1:10">
      <c r="A117" s="353"/>
      <c r="B117" s="309"/>
      <c r="C117" s="353"/>
      <c r="D117" s="321"/>
      <c r="E117" s="322"/>
      <c r="F117" s="321"/>
      <c r="G117" s="303"/>
      <c r="H117" s="390"/>
      <c r="I117" s="331"/>
      <c r="J117" s="87">
        <f t="shared" si="1"/>
        <v>0</v>
      </c>
    </row>
    <row r="118" spans="1:10">
      <c r="A118" s="353"/>
      <c r="B118" s="309"/>
      <c r="C118" s="353"/>
      <c r="D118" s="321"/>
      <c r="E118" s="322">
        <v>0</v>
      </c>
      <c r="F118" s="321"/>
      <c r="G118" s="303">
        <v>0</v>
      </c>
      <c r="H118" s="390"/>
      <c r="I118" s="331"/>
      <c r="J118" s="87">
        <f t="shared" si="1"/>
        <v>0</v>
      </c>
    </row>
    <row r="119" spans="1:10">
      <c r="A119" s="353"/>
      <c r="B119" s="309"/>
      <c r="C119" s="353"/>
      <c r="D119" s="321"/>
      <c r="E119" s="322">
        <v>0</v>
      </c>
      <c r="F119" s="321"/>
      <c r="G119" s="303">
        <v>0</v>
      </c>
      <c r="H119" s="390"/>
      <c r="I119" s="331"/>
      <c r="J119" s="87">
        <f t="shared" si="1"/>
        <v>0</v>
      </c>
    </row>
    <row r="120" spans="1:10" ht="14.25" customHeight="1">
      <c r="A120" s="353"/>
      <c r="B120" s="309"/>
      <c r="C120" s="353"/>
      <c r="D120" s="321"/>
      <c r="E120" s="322">
        <v>0</v>
      </c>
      <c r="F120" s="321"/>
      <c r="G120" s="303">
        <v>0</v>
      </c>
      <c r="H120" s="390"/>
      <c r="I120" s="331"/>
      <c r="J120" s="87">
        <f t="shared" si="1"/>
        <v>0</v>
      </c>
    </row>
    <row r="121" spans="1:10" ht="13.5" thickBot="1">
      <c r="A121" s="356"/>
      <c r="B121" s="412"/>
      <c r="C121" s="356"/>
      <c r="D121" s="319"/>
      <c r="E121" s="315">
        <v>0</v>
      </c>
      <c r="F121" s="319"/>
      <c r="G121" s="299">
        <v>0</v>
      </c>
      <c r="H121" s="383"/>
      <c r="I121" s="326"/>
      <c r="J121" s="87">
        <f t="shared" si="1"/>
        <v>0</v>
      </c>
    </row>
    <row r="122" spans="1:10" ht="14.25" customHeight="1" thickTop="1">
      <c r="A122" s="366" t="s">
        <v>3199</v>
      </c>
      <c r="B122" s="384">
        <v>20110800694</v>
      </c>
      <c r="C122" s="366" t="s">
        <v>577</v>
      </c>
      <c r="D122" s="366">
        <v>2.9</v>
      </c>
      <c r="E122" s="385">
        <v>380</v>
      </c>
      <c r="F122" s="366">
        <v>382.7</v>
      </c>
      <c r="G122" s="366">
        <v>0.2</v>
      </c>
      <c r="H122" s="386">
        <v>4899.4731802622682</v>
      </c>
      <c r="I122" s="387">
        <v>1875028.3860863701</v>
      </c>
      <c r="J122" s="87">
        <f t="shared" si="1"/>
        <v>979.89463605245373</v>
      </c>
    </row>
    <row r="123" spans="1:10">
      <c r="A123" s="297"/>
      <c r="B123" s="298"/>
      <c r="C123" s="297"/>
      <c r="D123" s="297"/>
      <c r="E123" s="317">
        <v>0</v>
      </c>
      <c r="F123" s="297"/>
      <c r="G123" s="297">
        <v>0</v>
      </c>
      <c r="H123" s="300"/>
      <c r="I123" s="301"/>
      <c r="J123" s="87">
        <f t="shared" si="1"/>
        <v>0</v>
      </c>
    </row>
    <row r="124" spans="1:10">
      <c r="A124" s="297"/>
      <c r="B124" s="298"/>
      <c r="C124" s="297"/>
      <c r="D124" s="297"/>
      <c r="E124" s="317">
        <v>0</v>
      </c>
      <c r="F124" s="297"/>
      <c r="G124" s="297">
        <v>0</v>
      </c>
      <c r="H124" s="300"/>
      <c r="I124" s="301"/>
      <c r="J124" s="87">
        <f t="shared" si="1"/>
        <v>0</v>
      </c>
    </row>
    <row r="125" spans="1:10">
      <c r="A125" s="297"/>
      <c r="B125" s="298"/>
      <c r="C125" s="297"/>
      <c r="D125" s="297"/>
      <c r="E125" s="317">
        <v>0</v>
      </c>
      <c r="F125" s="297"/>
      <c r="G125" s="297">
        <v>0</v>
      </c>
      <c r="H125" s="300"/>
      <c r="I125" s="301"/>
      <c r="J125" s="87">
        <f t="shared" si="1"/>
        <v>0</v>
      </c>
    </row>
    <row r="126" spans="1:10">
      <c r="A126" s="319"/>
      <c r="B126" s="323"/>
      <c r="C126" s="319"/>
      <c r="D126" s="319"/>
      <c r="E126" s="299">
        <v>0</v>
      </c>
      <c r="F126" s="319"/>
      <c r="G126" s="319">
        <v>0</v>
      </c>
      <c r="H126" s="383"/>
      <c r="I126" s="326"/>
      <c r="J126" s="87">
        <f t="shared" si="1"/>
        <v>0</v>
      </c>
    </row>
    <row r="127" spans="1:10">
      <c r="A127" s="319"/>
      <c r="B127" s="323"/>
      <c r="C127" s="319"/>
      <c r="D127" s="319"/>
      <c r="E127" s="299">
        <v>0</v>
      </c>
      <c r="F127" s="319"/>
      <c r="G127" s="319">
        <v>0</v>
      </c>
      <c r="H127" s="383"/>
      <c r="I127" s="326"/>
      <c r="J127" s="87">
        <f t="shared" si="1"/>
        <v>0</v>
      </c>
    </row>
    <row r="128" spans="1:10">
      <c r="A128" s="319"/>
      <c r="B128" s="323"/>
      <c r="C128" s="319"/>
      <c r="D128" s="319"/>
      <c r="E128" s="299">
        <v>0</v>
      </c>
      <c r="F128" s="319"/>
      <c r="G128" s="319">
        <v>0</v>
      </c>
      <c r="H128" s="383"/>
      <c r="I128" s="326"/>
      <c r="J128" s="87">
        <f t="shared" si="1"/>
        <v>0</v>
      </c>
    </row>
    <row r="129" spans="1:10" ht="13.5" thickBot="1">
      <c r="A129" s="372"/>
      <c r="B129" s="420"/>
      <c r="C129" s="372"/>
      <c r="D129" s="372"/>
      <c r="E129" s="421">
        <v>0</v>
      </c>
      <c r="F129" s="372"/>
      <c r="G129" s="372">
        <v>0</v>
      </c>
      <c r="H129" s="422"/>
      <c r="I129" s="423"/>
      <c r="J129" s="87">
        <f t="shared" si="1"/>
        <v>0</v>
      </c>
    </row>
    <row r="130" spans="1:10" ht="13.5" thickTop="1">
      <c r="A130" s="320" t="s">
        <v>3200</v>
      </c>
      <c r="B130" s="391">
        <v>20110800694</v>
      </c>
      <c r="C130" s="392" t="s">
        <v>3201</v>
      </c>
      <c r="D130" s="392">
        <v>2.25</v>
      </c>
      <c r="E130" s="349">
        <v>120</v>
      </c>
      <c r="F130" s="392">
        <v>102.85</v>
      </c>
      <c r="G130" s="392">
        <v>19.399999999999999</v>
      </c>
      <c r="H130" s="394">
        <v>4899.4731802622682</v>
      </c>
      <c r="I130" s="395">
        <v>503910.81658997427</v>
      </c>
      <c r="J130" s="87">
        <f t="shared" si="1"/>
        <v>95049.779697088001</v>
      </c>
    </row>
    <row r="131" spans="1:10" ht="13.5" thickBot="1">
      <c r="A131" s="319"/>
      <c r="B131" s="396"/>
      <c r="C131" s="388"/>
      <c r="D131" s="388"/>
      <c r="E131" s="357">
        <v>0</v>
      </c>
      <c r="F131" s="388"/>
      <c r="G131" s="388">
        <v>0</v>
      </c>
      <c r="H131" s="397"/>
      <c r="I131" s="398"/>
      <c r="J131" s="87">
        <f t="shared" si="1"/>
        <v>0</v>
      </c>
    </row>
    <row r="132" spans="1:10" ht="13.5" thickTop="1">
      <c r="A132" s="366" t="s">
        <v>3202</v>
      </c>
      <c r="B132" s="367">
        <v>20110800287</v>
      </c>
      <c r="C132" s="368" t="s">
        <v>290</v>
      </c>
      <c r="D132" s="368">
        <v>1.8</v>
      </c>
      <c r="E132" s="369">
        <v>3</v>
      </c>
      <c r="F132" s="368">
        <v>3.1999999999999997</v>
      </c>
      <c r="G132" s="368">
        <v>1.6</v>
      </c>
      <c r="H132" s="386">
        <v>3623.632457670255</v>
      </c>
      <c r="I132" s="387">
        <v>11595.623864544816</v>
      </c>
      <c r="J132" s="87">
        <f t="shared" si="1"/>
        <v>5797.8119322724087</v>
      </c>
    </row>
    <row r="133" spans="1:10" ht="13.5" thickBot="1">
      <c r="A133" s="372"/>
      <c r="B133" s="373"/>
      <c r="C133" s="374"/>
      <c r="D133" s="374"/>
      <c r="E133" s="375"/>
      <c r="F133" s="374"/>
      <c r="G133" s="374"/>
      <c r="H133" s="422"/>
      <c r="I133" s="423"/>
      <c r="J133" s="87">
        <f t="shared" si="1"/>
        <v>0</v>
      </c>
    </row>
    <row r="134" spans="1:10" ht="13.5" thickTop="1">
      <c r="A134" s="392" t="s">
        <v>3203</v>
      </c>
      <c r="B134" s="367">
        <v>20110800692</v>
      </c>
      <c r="C134" s="368" t="s">
        <v>3204</v>
      </c>
      <c r="D134" s="368">
        <v>0</v>
      </c>
      <c r="E134" s="369">
        <v>600</v>
      </c>
      <c r="F134" s="368">
        <v>600</v>
      </c>
      <c r="G134" s="368">
        <v>0</v>
      </c>
      <c r="H134" s="370">
        <v>1128.0403793939618</v>
      </c>
      <c r="I134" s="371">
        <v>676824.22763637709</v>
      </c>
      <c r="J134" s="87">
        <f t="shared" si="1"/>
        <v>0</v>
      </c>
    </row>
    <row r="135" spans="1:10" ht="13.5" thickBot="1">
      <c r="A135" s="434"/>
      <c r="B135" s="373"/>
      <c r="C135" s="374" t="s">
        <v>3205</v>
      </c>
      <c r="D135" s="374">
        <v>0</v>
      </c>
      <c r="E135" s="375">
        <v>0</v>
      </c>
      <c r="F135" s="374">
        <v>0</v>
      </c>
      <c r="G135" s="374">
        <v>0</v>
      </c>
      <c r="H135" s="435">
        <v>0</v>
      </c>
      <c r="I135" s="377">
        <v>0</v>
      </c>
      <c r="J135" s="87">
        <f t="shared" ref="J135:J161" si="2">G135*H135</f>
        <v>0</v>
      </c>
    </row>
    <row r="136" spans="1:10" ht="14" thickTop="1" thickBot="1">
      <c r="A136" s="436" t="s">
        <v>3206</v>
      </c>
      <c r="B136" s="343">
        <v>20110800692</v>
      </c>
      <c r="C136" s="344" t="s">
        <v>512</v>
      </c>
      <c r="D136" s="344">
        <v>0</v>
      </c>
      <c r="E136" s="345">
        <v>0</v>
      </c>
      <c r="F136" s="374">
        <v>0</v>
      </c>
      <c r="G136" s="344">
        <v>0</v>
      </c>
      <c r="H136" s="346">
        <v>1128.0403793939618</v>
      </c>
      <c r="I136" s="347">
        <v>0</v>
      </c>
      <c r="J136" s="87">
        <f t="shared" si="2"/>
        <v>0</v>
      </c>
    </row>
    <row r="137" spans="1:10" ht="13.5" thickTop="1">
      <c r="A137" s="437" t="s">
        <v>3207</v>
      </c>
      <c r="B137" s="424">
        <v>20110800694</v>
      </c>
      <c r="C137" s="348" t="s">
        <v>577</v>
      </c>
      <c r="D137" s="349">
        <v>16</v>
      </c>
      <c r="E137" s="349">
        <v>220</v>
      </c>
      <c r="F137" s="349">
        <v>154.62</v>
      </c>
      <c r="G137" s="349">
        <v>81.38</v>
      </c>
      <c r="H137" s="438">
        <v>4899.4731802622682</v>
      </c>
      <c r="I137" s="439">
        <v>757556.54313215194</v>
      </c>
      <c r="J137" s="87">
        <f t="shared" si="2"/>
        <v>398719.12740974338</v>
      </c>
    </row>
    <row r="138" spans="1:10">
      <c r="A138" s="440"/>
      <c r="B138" s="309"/>
      <c r="C138" s="353"/>
      <c r="D138" s="303"/>
      <c r="E138" s="302"/>
      <c r="F138" s="302"/>
      <c r="G138" s="302"/>
      <c r="H138" s="302"/>
      <c r="I138" s="302"/>
      <c r="J138" s="87">
        <f t="shared" si="2"/>
        <v>0</v>
      </c>
    </row>
    <row r="139" spans="1:10">
      <c r="A139" s="440"/>
      <c r="B139" s="309"/>
      <c r="C139" s="353"/>
      <c r="D139" s="303"/>
      <c r="E139" s="302"/>
      <c r="F139" s="302"/>
      <c r="G139" s="302"/>
      <c r="H139" s="302"/>
      <c r="I139" s="302"/>
      <c r="J139" s="87">
        <f t="shared" si="2"/>
        <v>0</v>
      </c>
    </row>
    <row r="140" spans="1:10" ht="13.5" thickBot="1">
      <c r="A140" s="441"/>
      <c r="B140" s="412"/>
      <c r="C140" s="356"/>
      <c r="D140" s="357"/>
      <c r="E140" s="442"/>
      <c r="F140" s="442"/>
      <c r="G140" s="442"/>
      <c r="H140" s="442"/>
      <c r="I140" s="442"/>
      <c r="J140" s="87">
        <f t="shared" si="2"/>
        <v>0</v>
      </c>
    </row>
    <row r="141" spans="1:10" ht="14" thickTop="1" thickBot="1">
      <c r="A141" s="436" t="s">
        <v>3208</v>
      </c>
      <c r="B141" s="343">
        <v>20110800692</v>
      </c>
      <c r="C141" s="344" t="s">
        <v>512</v>
      </c>
      <c r="D141" s="344">
        <v>0</v>
      </c>
      <c r="E141" s="345">
        <v>770</v>
      </c>
      <c r="F141" s="374">
        <v>770</v>
      </c>
      <c r="G141" s="344">
        <v>0</v>
      </c>
      <c r="H141" s="346">
        <v>1128.0403793939618</v>
      </c>
      <c r="I141" s="347">
        <v>868591.09213335055</v>
      </c>
      <c r="J141" s="87">
        <f t="shared" si="2"/>
        <v>0</v>
      </c>
    </row>
    <row r="142" spans="1:10" ht="13.5" thickTop="1">
      <c r="A142" s="437" t="s">
        <v>3209</v>
      </c>
      <c r="B142" s="424">
        <v>20110400012</v>
      </c>
      <c r="C142" s="348" t="s">
        <v>511</v>
      </c>
      <c r="D142" s="349">
        <v>0</v>
      </c>
      <c r="E142" s="349">
        <v>0</v>
      </c>
      <c r="F142" s="349">
        <v>0</v>
      </c>
      <c r="G142" s="349">
        <v>0</v>
      </c>
      <c r="H142" s="438">
        <v>1691.9629835559183</v>
      </c>
      <c r="I142" s="439">
        <v>0</v>
      </c>
      <c r="J142" s="87">
        <f t="shared" si="2"/>
        <v>0</v>
      </c>
    </row>
    <row r="143" spans="1:10">
      <c r="A143" s="440"/>
      <c r="B143" s="309"/>
      <c r="C143" s="353"/>
      <c r="D143" s="303"/>
      <c r="E143" s="443">
        <v>0</v>
      </c>
      <c r="F143" s="303"/>
      <c r="G143" s="303">
        <v>0</v>
      </c>
      <c r="H143" s="425"/>
      <c r="I143" s="426"/>
      <c r="J143" s="87">
        <f t="shared" si="2"/>
        <v>0</v>
      </c>
    </row>
    <row r="144" spans="1:10" ht="13.5" thickBot="1">
      <c r="A144" s="441"/>
      <c r="B144" s="412"/>
      <c r="C144" s="356"/>
      <c r="D144" s="357"/>
      <c r="E144" s="444">
        <v>0</v>
      </c>
      <c r="F144" s="357"/>
      <c r="G144" s="357">
        <v>0</v>
      </c>
      <c r="H144" s="427"/>
      <c r="I144" s="428"/>
      <c r="J144" s="87">
        <f t="shared" si="2"/>
        <v>0</v>
      </c>
    </row>
    <row r="145" spans="1:10" ht="14" thickTop="1" thickBot="1">
      <c r="A145" s="445" t="s">
        <v>3210</v>
      </c>
      <c r="B145" s="343">
        <v>20110400012</v>
      </c>
      <c r="C145" s="344" t="s">
        <v>511</v>
      </c>
      <c r="D145" s="344">
        <v>4</v>
      </c>
      <c r="E145" s="345">
        <v>239</v>
      </c>
      <c r="F145" s="344">
        <v>241</v>
      </c>
      <c r="G145" s="344">
        <v>2</v>
      </c>
      <c r="H145" s="346">
        <v>1691.9629835559183</v>
      </c>
      <c r="I145" s="347">
        <v>407763.07903697633</v>
      </c>
      <c r="J145" s="87">
        <f t="shared" si="2"/>
        <v>3383.9259671118366</v>
      </c>
    </row>
    <row r="146" spans="1:10" ht="14" thickTop="1" thickBot="1">
      <c r="A146" s="413" t="s">
        <v>3211</v>
      </c>
      <c r="B146" s="414"/>
      <c r="C146" s="413" t="s">
        <v>3212</v>
      </c>
      <c r="D146" s="413">
        <v>0</v>
      </c>
      <c r="E146" s="417">
        <v>0</v>
      </c>
      <c r="F146" s="413">
        <v>0</v>
      </c>
      <c r="G146" s="413">
        <v>0</v>
      </c>
      <c r="H146" s="418">
        <v>1228.5404722373974</v>
      </c>
      <c r="I146" s="419">
        <v>0</v>
      </c>
      <c r="J146" s="87">
        <f t="shared" si="2"/>
        <v>0</v>
      </c>
    </row>
    <row r="147" spans="1:10" ht="14" thickTop="1" thickBot="1">
      <c r="A147" s="446" t="s">
        <v>3213</v>
      </c>
      <c r="B147" s="402">
        <v>20110800692</v>
      </c>
      <c r="C147" s="403" t="s">
        <v>512</v>
      </c>
      <c r="D147" s="344">
        <v>0</v>
      </c>
      <c r="E147" s="345">
        <v>165</v>
      </c>
      <c r="F147" s="374">
        <v>140</v>
      </c>
      <c r="G147" s="344">
        <v>25</v>
      </c>
      <c r="H147" s="405">
        <v>1128.0403793939618</v>
      </c>
      <c r="I147" s="406">
        <v>157925.65311515465</v>
      </c>
      <c r="J147" s="87">
        <f t="shared" si="2"/>
        <v>28201.009484849044</v>
      </c>
    </row>
    <row r="148" spans="1:10" ht="14" thickTop="1" thickBot="1">
      <c r="A148" s="447"/>
      <c r="B148" s="399" t="s">
        <v>3214</v>
      </c>
      <c r="C148" s="400" t="s">
        <v>3215</v>
      </c>
      <c r="D148" s="344">
        <v>0</v>
      </c>
      <c r="E148" s="345">
        <v>0</v>
      </c>
      <c r="F148" s="374">
        <v>0</v>
      </c>
      <c r="G148" s="344">
        <v>0</v>
      </c>
      <c r="H148" s="448"/>
      <c r="I148" s="342">
        <v>0</v>
      </c>
      <c r="J148" s="87">
        <f t="shared" si="2"/>
        <v>0</v>
      </c>
    </row>
    <row r="149" spans="1:10" ht="14" thickTop="1" thickBot="1">
      <c r="A149" s="449"/>
      <c r="B149" s="343">
        <v>20200600068</v>
      </c>
      <c r="C149" s="344" t="s">
        <v>3030</v>
      </c>
      <c r="D149" s="344">
        <v>0</v>
      </c>
      <c r="E149" s="450">
        <v>2720</v>
      </c>
      <c r="F149" s="451">
        <v>2310</v>
      </c>
      <c r="G149" s="344">
        <v>410</v>
      </c>
      <c r="H149" s="452"/>
      <c r="I149" s="419">
        <v>0</v>
      </c>
      <c r="J149" s="87">
        <f t="shared" si="2"/>
        <v>0</v>
      </c>
    </row>
    <row r="150" spans="1:10" ht="15" customHeight="1" thickTop="1" thickBot="1">
      <c r="A150" s="453" t="s">
        <v>3216</v>
      </c>
      <c r="B150" s="343">
        <v>20050300004</v>
      </c>
      <c r="C150" s="344" t="s">
        <v>493</v>
      </c>
      <c r="D150" s="344">
        <v>1.984</v>
      </c>
      <c r="E150" s="345">
        <v>8</v>
      </c>
      <c r="F150" s="344">
        <v>8.6240000000000006</v>
      </c>
      <c r="G150" s="344">
        <v>1.36</v>
      </c>
      <c r="H150" s="346">
        <v>1691.9629835559181</v>
      </c>
      <c r="I150" s="419">
        <v>14591.488770186239</v>
      </c>
      <c r="J150" s="87">
        <f t="shared" si="2"/>
        <v>2301.0696576360488</v>
      </c>
    </row>
    <row r="151" spans="1:10" ht="14" thickTop="1" thickBot="1">
      <c r="A151" s="436" t="s">
        <v>3217</v>
      </c>
      <c r="B151" s="343">
        <v>20201200034</v>
      </c>
      <c r="C151" s="344" t="s">
        <v>519</v>
      </c>
      <c r="D151" s="344">
        <v>0</v>
      </c>
      <c r="E151" s="345">
        <v>0</v>
      </c>
      <c r="F151" s="344">
        <v>0</v>
      </c>
      <c r="G151" s="344">
        <v>0</v>
      </c>
      <c r="H151" s="346">
        <v>0</v>
      </c>
      <c r="I151" s="419">
        <v>0</v>
      </c>
      <c r="J151" s="87">
        <f t="shared" si="2"/>
        <v>0</v>
      </c>
    </row>
    <row r="152" spans="1:10" ht="14" thickTop="1" thickBot="1">
      <c r="A152" s="344" t="s">
        <v>3218</v>
      </c>
      <c r="B152" s="343">
        <v>20110800692</v>
      </c>
      <c r="C152" s="344" t="s">
        <v>512</v>
      </c>
      <c r="D152" s="344">
        <v>18.399999999999999</v>
      </c>
      <c r="E152" s="450">
        <v>109</v>
      </c>
      <c r="F152" s="454">
        <v>127.4</v>
      </c>
      <c r="G152" s="344">
        <v>0</v>
      </c>
      <c r="H152" s="346">
        <v>1128.0403793939618</v>
      </c>
      <c r="I152" s="419">
        <v>143712.34433479075</v>
      </c>
      <c r="J152" s="87">
        <f t="shared" si="2"/>
        <v>0</v>
      </c>
    </row>
    <row r="153" spans="1:10" ht="14" thickTop="1" thickBot="1">
      <c r="A153" s="344" t="s">
        <v>3219</v>
      </c>
      <c r="B153" s="343" t="s">
        <v>3220</v>
      </c>
      <c r="C153" s="344" t="s">
        <v>519</v>
      </c>
      <c r="D153" s="344">
        <v>0</v>
      </c>
      <c r="E153" s="450">
        <v>0</v>
      </c>
      <c r="F153" s="454">
        <v>0</v>
      </c>
      <c r="G153" s="344">
        <v>0</v>
      </c>
      <c r="H153" s="346">
        <v>0</v>
      </c>
      <c r="I153" s="419">
        <v>0</v>
      </c>
      <c r="J153" s="87">
        <f t="shared" si="2"/>
        <v>0</v>
      </c>
    </row>
    <row r="154" spans="1:10" ht="14" thickTop="1" thickBot="1">
      <c r="A154" s="344" t="s">
        <v>3221</v>
      </c>
      <c r="B154" s="343" t="s">
        <v>3222</v>
      </c>
      <c r="C154" s="344" t="s">
        <v>290</v>
      </c>
      <c r="D154" s="344">
        <v>0</v>
      </c>
      <c r="E154" s="450">
        <v>3</v>
      </c>
      <c r="F154" s="454">
        <v>3</v>
      </c>
      <c r="G154" s="344">
        <v>0</v>
      </c>
      <c r="H154" s="346">
        <v>3623.632457670255</v>
      </c>
      <c r="I154" s="419">
        <v>10870.897373010765</v>
      </c>
      <c r="J154" s="87">
        <f t="shared" si="2"/>
        <v>0</v>
      </c>
    </row>
    <row r="155" spans="1:10" ht="15" customHeight="1" thickTop="1" thickBot="1">
      <c r="A155" s="392" t="s">
        <v>3223</v>
      </c>
      <c r="B155" s="402">
        <v>20220100027</v>
      </c>
      <c r="C155" s="403" t="s">
        <v>423</v>
      </c>
      <c r="D155" s="403">
        <v>18000</v>
      </c>
      <c r="E155" s="455">
        <v>158000</v>
      </c>
      <c r="F155" s="456">
        <v>176000</v>
      </c>
      <c r="G155" s="403">
        <v>0</v>
      </c>
      <c r="H155" s="346">
        <v>7.0029008066063758</v>
      </c>
      <c r="I155" s="457">
        <v>1232510.5419627221</v>
      </c>
      <c r="J155" s="87">
        <f t="shared" si="2"/>
        <v>0</v>
      </c>
    </row>
    <row r="156" spans="1:10" ht="14" thickTop="1" thickBot="1">
      <c r="A156" s="321"/>
      <c r="B156" s="399">
        <v>20220100030</v>
      </c>
      <c r="C156" s="400" t="s">
        <v>426</v>
      </c>
      <c r="D156" s="400">
        <v>0</v>
      </c>
      <c r="E156" s="339">
        <v>36000</v>
      </c>
      <c r="F156" s="458">
        <v>36000</v>
      </c>
      <c r="G156" s="400">
        <v>0</v>
      </c>
      <c r="H156" s="346">
        <v>11.697023713823077</v>
      </c>
      <c r="I156" s="342">
        <v>421092.85369763075</v>
      </c>
      <c r="J156" s="87">
        <f t="shared" si="2"/>
        <v>0</v>
      </c>
    </row>
    <row r="157" spans="1:10" ht="14" thickTop="1" thickBot="1">
      <c r="A157" s="321"/>
      <c r="B157" s="399" t="s">
        <v>3224</v>
      </c>
      <c r="C157" s="400" t="s">
        <v>425</v>
      </c>
      <c r="D157" s="400">
        <v>18000</v>
      </c>
      <c r="E157" s="339">
        <v>96000</v>
      </c>
      <c r="F157" s="458">
        <v>102000</v>
      </c>
      <c r="G157" s="458">
        <v>12000</v>
      </c>
      <c r="H157" s="346">
        <v>7.6331111435351717</v>
      </c>
      <c r="I157" s="342">
        <v>778577.33664058754</v>
      </c>
      <c r="J157" s="87">
        <f t="shared" si="2"/>
        <v>91597.33372242206</v>
      </c>
    </row>
    <row r="158" spans="1:10" ht="14" thickTop="1" thickBot="1">
      <c r="A158" s="321"/>
      <c r="B158" s="459" t="s">
        <v>3225</v>
      </c>
      <c r="C158" s="460" t="s">
        <v>424</v>
      </c>
      <c r="D158" s="400">
        <v>0</v>
      </c>
      <c r="E158" s="339">
        <v>90000</v>
      </c>
      <c r="F158" s="458">
        <v>72000</v>
      </c>
      <c r="G158" s="458">
        <v>18000</v>
      </c>
      <c r="H158" s="346">
        <v>6.8621160907029326</v>
      </c>
      <c r="I158" s="342">
        <v>494072.35853061115</v>
      </c>
      <c r="J158" s="87">
        <f t="shared" si="2"/>
        <v>123518.08963265279</v>
      </c>
    </row>
    <row r="159" spans="1:10" ht="14" thickTop="1" thickBot="1">
      <c r="A159" s="461"/>
      <c r="B159" s="343"/>
      <c r="C159" s="344"/>
      <c r="D159" s="344">
        <v>0</v>
      </c>
      <c r="E159" s="450">
        <v>0</v>
      </c>
      <c r="F159" s="454">
        <v>0</v>
      </c>
      <c r="G159" s="344">
        <v>0</v>
      </c>
      <c r="H159" s="452"/>
      <c r="I159" s="462"/>
      <c r="J159" s="87">
        <f t="shared" si="2"/>
        <v>0</v>
      </c>
    </row>
    <row r="160" spans="1:10" ht="14" thickTop="1" thickBot="1">
      <c r="A160" s="344" t="s">
        <v>3226</v>
      </c>
      <c r="B160" s="343" t="s">
        <v>3227</v>
      </c>
      <c r="C160" s="344" t="s">
        <v>511</v>
      </c>
      <c r="D160" s="344">
        <v>0</v>
      </c>
      <c r="E160" s="450">
        <v>0</v>
      </c>
      <c r="F160" s="454">
        <v>0</v>
      </c>
      <c r="G160" s="344">
        <v>0</v>
      </c>
      <c r="H160" s="346">
        <v>1691.9629835559183</v>
      </c>
      <c r="I160" s="419">
        <v>0</v>
      </c>
      <c r="J160" s="87">
        <f t="shared" si="2"/>
        <v>0</v>
      </c>
    </row>
    <row r="161" spans="1:10" ht="27" thickTop="1" thickBot="1">
      <c r="A161" s="413" t="s">
        <v>3228</v>
      </c>
      <c r="B161" s="414">
        <v>20111001044</v>
      </c>
      <c r="C161" s="413" t="s">
        <v>3185</v>
      </c>
      <c r="D161" s="413">
        <v>0</v>
      </c>
      <c r="E161" s="417">
        <v>1200</v>
      </c>
      <c r="F161" s="413">
        <v>1200</v>
      </c>
      <c r="G161" s="413">
        <v>0</v>
      </c>
      <c r="H161" s="418">
        <v>1228.5404722373974</v>
      </c>
      <c r="I161" s="419">
        <v>1474248.5666848768</v>
      </c>
      <c r="J161" s="87">
        <f t="shared" si="2"/>
        <v>0</v>
      </c>
    </row>
    <row r="162" spans="1:10" ht="13.5" thickTop="1">
      <c r="A162" s="463"/>
      <c r="B162" s="399"/>
      <c r="C162" s="400"/>
      <c r="D162" s="400"/>
      <c r="E162" s="400"/>
      <c r="F162" s="400"/>
      <c r="G162" s="400"/>
      <c r="H162" s="464"/>
      <c r="I162" s="342"/>
    </row>
    <row r="163" spans="1:10" ht="13.5" thickBot="1">
      <c r="A163" s="465"/>
      <c r="B163" s="407"/>
      <c r="C163" s="408"/>
      <c r="D163" s="408"/>
      <c r="E163" s="408"/>
      <c r="F163" s="408"/>
      <c r="G163" s="408"/>
      <c r="H163" s="466"/>
      <c r="I163" s="411"/>
    </row>
    <row r="164" spans="1:10" ht="14" thickTop="1" thickBot="1">
      <c r="A164" s="467" t="s">
        <v>3056</v>
      </c>
      <c r="B164" s="467" t="s">
        <v>531</v>
      </c>
      <c r="C164" s="467" t="s">
        <v>531</v>
      </c>
      <c r="D164" s="468">
        <v>38310.059000000001</v>
      </c>
      <c r="E164" s="468">
        <v>420181</v>
      </c>
      <c r="F164" s="468">
        <v>425238.81900999998</v>
      </c>
      <c r="G164" s="469">
        <v>33231.719989999998</v>
      </c>
      <c r="H164" s="470" t="s">
        <v>531</v>
      </c>
      <c r="I164" s="468">
        <v>59753409.980190136</v>
      </c>
    </row>
    <row r="165" spans="1:10" ht="13.5" thickTop="1"/>
  </sheetData>
  <mergeCells count="222">
    <mergeCell ref="H142:H144"/>
    <mergeCell ref="I142:I144"/>
    <mergeCell ref="A147:A149"/>
    <mergeCell ref="A155:A159"/>
    <mergeCell ref="G137:G140"/>
    <mergeCell ref="H137:H140"/>
    <mergeCell ref="I137:I140"/>
    <mergeCell ref="A142:A144"/>
    <mergeCell ref="B142:B144"/>
    <mergeCell ref="C142:C144"/>
    <mergeCell ref="D142:D144"/>
    <mergeCell ref="E142:E144"/>
    <mergeCell ref="F142:F144"/>
    <mergeCell ref="G142:G144"/>
    <mergeCell ref="A137:A140"/>
    <mergeCell ref="B137:B140"/>
    <mergeCell ref="C137:C140"/>
    <mergeCell ref="D137:D140"/>
    <mergeCell ref="E137:E140"/>
    <mergeCell ref="F137:F140"/>
    <mergeCell ref="H130:H131"/>
    <mergeCell ref="I130:I131"/>
    <mergeCell ref="A132:A133"/>
    <mergeCell ref="H132:H133"/>
    <mergeCell ref="I132:I133"/>
    <mergeCell ref="A134:A135"/>
    <mergeCell ref="G122:G129"/>
    <mergeCell ref="H122:H129"/>
    <mergeCell ref="I122:I129"/>
    <mergeCell ref="A130:A131"/>
    <mergeCell ref="B130:B131"/>
    <mergeCell ref="C130:C131"/>
    <mergeCell ref="D130:D131"/>
    <mergeCell ref="E130:E131"/>
    <mergeCell ref="F130:F131"/>
    <mergeCell ref="G130:G131"/>
    <mergeCell ref="A122:A129"/>
    <mergeCell ref="B122:B129"/>
    <mergeCell ref="C122:C129"/>
    <mergeCell ref="D122:D129"/>
    <mergeCell ref="E122:E129"/>
    <mergeCell ref="F122:F129"/>
    <mergeCell ref="I111:I114"/>
    <mergeCell ref="A115:A121"/>
    <mergeCell ref="B115:B121"/>
    <mergeCell ref="C115:C121"/>
    <mergeCell ref="D115:D121"/>
    <mergeCell ref="E115:E121"/>
    <mergeCell ref="F115:F121"/>
    <mergeCell ref="G115:G121"/>
    <mergeCell ref="H115:H121"/>
    <mergeCell ref="I115:I121"/>
    <mergeCell ref="H101:H108"/>
    <mergeCell ref="I101:I108"/>
    <mergeCell ref="A111:A114"/>
    <mergeCell ref="B111:B114"/>
    <mergeCell ref="C111:C114"/>
    <mergeCell ref="D111:D114"/>
    <mergeCell ref="E111:E114"/>
    <mergeCell ref="F111:F114"/>
    <mergeCell ref="G111:G114"/>
    <mergeCell ref="H111:H114"/>
    <mergeCell ref="G97:G98"/>
    <mergeCell ref="H97:H98"/>
    <mergeCell ref="I97:I98"/>
    <mergeCell ref="A101:A108"/>
    <mergeCell ref="B101:B108"/>
    <mergeCell ref="C101:C108"/>
    <mergeCell ref="D101:D108"/>
    <mergeCell ref="E101:E108"/>
    <mergeCell ref="F101:F108"/>
    <mergeCell ref="G101:G108"/>
    <mergeCell ref="A97:A98"/>
    <mergeCell ref="B97:B98"/>
    <mergeCell ref="C97:C98"/>
    <mergeCell ref="D97:D98"/>
    <mergeCell ref="E97:E98"/>
    <mergeCell ref="F97:F98"/>
    <mergeCell ref="I91:I93"/>
    <mergeCell ref="B94:B96"/>
    <mergeCell ref="C94:C96"/>
    <mergeCell ref="D94:D96"/>
    <mergeCell ref="E94:E96"/>
    <mergeCell ref="F94:F96"/>
    <mergeCell ref="G94:G96"/>
    <mergeCell ref="H94:H96"/>
    <mergeCell ref="I94:I96"/>
    <mergeCell ref="H86:H89"/>
    <mergeCell ref="I86:I89"/>
    <mergeCell ref="A91:A96"/>
    <mergeCell ref="B91:B93"/>
    <mergeCell ref="C91:C93"/>
    <mergeCell ref="D91:D93"/>
    <mergeCell ref="E91:E93"/>
    <mergeCell ref="F91:F93"/>
    <mergeCell ref="G91:G93"/>
    <mergeCell ref="H91:H93"/>
    <mergeCell ref="B86:B89"/>
    <mergeCell ref="C86:C89"/>
    <mergeCell ref="D86:D89"/>
    <mergeCell ref="E86:E89"/>
    <mergeCell ref="F86:F89"/>
    <mergeCell ref="G86:G89"/>
    <mergeCell ref="I74:I75"/>
    <mergeCell ref="A83:A89"/>
    <mergeCell ref="B83:B85"/>
    <mergeCell ref="C83:C85"/>
    <mergeCell ref="D83:D85"/>
    <mergeCell ref="E83:E85"/>
    <mergeCell ref="F83:F85"/>
    <mergeCell ref="G83:G85"/>
    <mergeCell ref="H83:H85"/>
    <mergeCell ref="I83:I85"/>
    <mergeCell ref="H71:H72"/>
    <mergeCell ref="I71:I72"/>
    <mergeCell ref="A73:A82"/>
    <mergeCell ref="B74:B75"/>
    <mergeCell ref="C74:C75"/>
    <mergeCell ref="D74:D75"/>
    <mergeCell ref="E74:E75"/>
    <mergeCell ref="F74:F75"/>
    <mergeCell ref="G74:G75"/>
    <mergeCell ref="H74:H75"/>
    <mergeCell ref="A71:A72"/>
    <mergeCell ref="B71:B72"/>
    <mergeCell ref="C71:C72"/>
    <mergeCell ref="D71:D72"/>
    <mergeCell ref="F71:F72"/>
    <mergeCell ref="G71:G72"/>
    <mergeCell ref="I59:I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I40:I55"/>
    <mergeCell ref="A57:A58"/>
    <mergeCell ref="A59:A68"/>
    <mergeCell ref="B59:B68"/>
    <mergeCell ref="C59:C68"/>
    <mergeCell ref="D59:D68"/>
    <mergeCell ref="E59:E68"/>
    <mergeCell ref="F59:F68"/>
    <mergeCell ref="G59:G68"/>
    <mergeCell ref="H59:H68"/>
    <mergeCell ref="H30:H37"/>
    <mergeCell ref="I30:I37"/>
    <mergeCell ref="A40:A55"/>
    <mergeCell ref="B40:B55"/>
    <mergeCell ref="C40:C55"/>
    <mergeCell ref="D40:D55"/>
    <mergeCell ref="E40:E55"/>
    <mergeCell ref="F40:F55"/>
    <mergeCell ref="G40:G55"/>
    <mergeCell ref="H40:H55"/>
    <mergeCell ref="B30:B37"/>
    <mergeCell ref="C30:C37"/>
    <mergeCell ref="D30:D37"/>
    <mergeCell ref="E30:E37"/>
    <mergeCell ref="F30:F37"/>
    <mergeCell ref="G30:G37"/>
    <mergeCell ref="H22:H25"/>
    <mergeCell ref="I22:I25"/>
    <mergeCell ref="B26:B29"/>
    <mergeCell ref="C26:C29"/>
    <mergeCell ref="D26:D29"/>
    <mergeCell ref="E26:E29"/>
    <mergeCell ref="F26:F29"/>
    <mergeCell ref="G26:G29"/>
    <mergeCell ref="H26:H29"/>
    <mergeCell ref="I26:I29"/>
    <mergeCell ref="F20:F21"/>
    <mergeCell ref="G20:G21"/>
    <mergeCell ref="H20:H21"/>
    <mergeCell ref="I20:I21"/>
    <mergeCell ref="B22:B25"/>
    <mergeCell ref="C22:C25"/>
    <mergeCell ref="D22:D25"/>
    <mergeCell ref="E22:E25"/>
    <mergeCell ref="F22:F25"/>
    <mergeCell ref="G22:G25"/>
    <mergeCell ref="I11:I17"/>
    <mergeCell ref="B18:B19"/>
    <mergeCell ref="C18:C19"/>
    <mergeCell ref="D18:D19"/>
    <mergeCell ref="E18:E19"/>
    <mergeCell ref="F18:F19"/>
    <mergeCell ref="G18:G19"/>
    <mergeCell ref="H18:H19"/>
    <mergeCell ref="I18:I19"/>
    <mergeCell ref="G6:G10"/>
    <mergeCell ref="H6:H10"/>
    <mergeCell ref="I6:I10"/>
    <mergeCell ref="B11:B17"/>
    <mergeCell ref="C11:C17"/>
    <mergeCell ref="D11:D17"/>
    <mergeCell ref="E11:E17"/>
    <mergeCell ref="F11:F17"/>
    <mergeCell ref="G11:G17"/>
    <mergeCell ref="H11:H17"/>
    <mergeCell ref="A6:A39"/>
    <mergeCell ref="B6:B10"/>
    <mergeCell ref="C6:C10"/>
    <mergeCell ref="D6:D10"/>
    <mergeCell ref="E6:E10"/>
    <mergeCell ref="F6:F10"/>
    <mergeCell ref="B20:B21"/>
    <mergeCell ref="C20:C21"/>
    <mergeCell ref="D20:D21"/>
    <mergeCell ref="E20:E21"/>
    <mergeCell ref="A1:B2"/>
    <mergeCell ref="A3:A5"/>
    <mergeCell ref="B3:I3"/>
    <mergeCell ref="B4:B5"/>
    <mergeCell ref="C4:C5"/>
    <mergeCell ref="D4:G4"/>
    <mergeCell ref="H4:H5"/>
    <mergeCell ref="I4:I5"/>
  </mergeCells>
  <phoneticPr fontId="7"/>
  <pageMargins left="0.23622047244094491" right="0.15748031496062992" top="1.1023622047244095" bottom="0.15748031496062992" header="0.6692913385826772" footer="0.15748031496062992"/>
  <pageSetup paperSize="8" fitToHeight="0" orientation="portrait" r:id="rId1"/>
  <headerFooter alignWithMargins="0">
    <oddFooter>&amp;R&amp;20&amp;A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</vt:i4>
      </vt:variant>
    </vt:vector>
  </HeadingPairs>
  <TitlesOfParts>
    <vt:vector size="16" baseType="lpstr">
      <vt:lpstr>製品標準原価_製品課生産分</vt:lpstr>
      <vt:lpstr>Sheet16</vt:lpstr>
      <vt:lpstr>4.仕掛品(製品課) _作業用(値)</vt:lpstr>
      <vt:lpstr>製品課発生原価サマリ</vt:lpstr>
      <vt:lpstr>4.仕掛品(製品課) (2)</vt:lpstr>
      <vt:lpstr>4.仕掛品(製品課)</vt:lpstr>
      <vt:lpstr>4.1製品別資材価格</vt:lpstr>
      <vt:lpstr>4.2半製品</vt:lpstr>
      <vt:lpstr>4.3期末全在庫</vt:lpstr>
      <vt:lpstr>4.4製品課実績</vt:lpstr>
      <vt:lpstr>4.5製造部(製品化作業)</vt:lpstr>
      <vt:lpstr>4.6製造課（完成品）①</vt:lpstr>
      <vt:lpstr>4.7ｾｯﾄ商品</vt:lpstr>
      <vt:lpstr>3.外注加工費</vt:lpstr>
      <vt:lpstr>3.2支給分在庫</vt:lpstr>
      <vt:lpstr>'4.仕掛品(製品課) _作業用(値)'!Print_Titles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恭一郎 荒川</dc:creator>
  <cp:lastModifiedBy>恭一郎 荒川</cp:lastModifiedBy>
  <cp:lastPrinted>2026-03-14T10:51:54Z</cp:lastPrinted>
  <dcterms:created xsi:type="dcterms:W3CDTF">2026-03-14T07:20:22Z</dcterms:created>
  <dcterms:modified xsi:type="dcterms:W3CDTF">2026-03-14T11:56:04Z</dcterms:modified>
</cp:coreProperties>
</file>